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defaultThemeVersion="166925"/>
  <xr:revisionPtr revIDLastSave="2" documentId="14_{61904FD2-E3BC-480A-BD03-2B27253A3639}" xr6:coauthVersionLast="47" xr6:coauthVersionMax="47" xr10:uidLastSave="{46044B39-15C8-4254-BC45-481DC106E6C7}"/>
  <bookViews>
    <workbookView xWindow="38280" yWindow="-120" windowWidth="29040" windowHeight="15840" tabRatio="777" xr2:uid="{28526AD9-8AC4-4C3E-B203-C63ABD96C4CC}"/>
  </bookViews>
  <sheets>
    <sheet name="State by State 2023" sheetId="44" r:id="rId1"/>
    <sheet name="City Data" sheetId="58" r:id="rId2"/>
    <sheet name="Senators 2023" sheetId="46" r:id="rId3"/>
    <sheet name="House of Representatives 2023" sheetId="47" r:id="rId4"/>
    <sheet name="Sources" sheetId="34" r:id="rId5"/>
    <sheet name="City Sources" sheetId="59" r:id="rId6"/>
  </sheets>
  <definedNames>
    <definedName name="_xlnm._FilterDatabase" localSheetId="0" hidden="1">'State by State 2023'!$MZ$57:$MZ$57</definedName>
    <definedName name="_xlcn.WorksheetConnection_StateByState51" hidden="1">StateByState5[]</definedName>
    <definedName name="Abbrev">#REF!</definedName>
    <definedName name="Governor">#REF!</definedName>
    <definedName name="GovernorInfo">#REF!</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tateByState5" name="StateByState5" connection="WorksheetConnection_StateByState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E54" i="44" l="1"/>
  <c r="AU54" i="44"/>
  <c r="NF4" i="44"/>
  <c r="NF5" i="44"/>
  <c r="NF6" i="44"/>
  <c r="NF7" i="44"/>
  <c r="NF8" i="44"/>
  <c r="NF9" i="44"/>
  <c r="NF10" i="44"/>
  <c r="NF11" i="44"/>
  <c r="NF12" i="44"/>
  <c r="NF13" i="44"/>
  <c r="NF14" i="44"/>
  <c r="NF15" i="44"/>
  <c r="NF16" i="44"/>
  <c r="NF17" i="44"/>
  <c r="NF18" i="44"/>
  <c r="NF19" i="44"/>
  <c r="NF20" i="44"/>
  <c r="NF21" i="44"/>
  <c r="NF22" i="44"/>
  <c r="NF23" i="44"/>
  <c r="NF24" i="44"/>
  <c r="NF25" i="44"/>
  <c r="NF26" i="44"/>
  <c r="NF27" i="44"/>
  <c r="NF28" i="44"/>
  <c r="NF29" i="44"/>
  <c r="NF30" i="44"/>
  <c r="NF31" i="44"/>
  <c r="NF32" i="44"/>
  <c r="NF33" i="44"/>
  <c r="NF34" i="44"/>
  <c r="NF35" i="44"/>
  <c r="NF36" i="44"/>
  <c r="NF37" i="44"/>
  <c r="NF38" i="44"/>
  <c r="NF39" i="44"/>
  <c r="NF40" i="44"/>
  <c r="NF41" i="44"/>
  <c r="NF42" i="44"/>
  <c r="NF43" i="44"/>
  <c r="NF44" i="44"/>
  <c r="NF45" i="44"/>
  <c r="NF46" i="44"/>
  <c r="NF47" i="44"/>
  <c r="NF48" i="44"/>
  <c r="NF49" i="44"/>
  <c r="NF50" i="44"/>
  <c r="NF51" i="44"/>
  <c r="NF52" i="44"/>
  <c r="NF53" i="44"/>
  <c r="NF54" i="44"/>
  <c r="MZ4" i="44"/>
  <c r="NB4" i="44" s="1"/>
  <c r="MZ19" i="44"/>
  <c r="MZ44" i="44"/>
  <c r="MZ28" i="44"/>
  <c r="MZ20" i="44"/>
  <c r="MZ30" i="44"/>
  <c r="MZ18" i="44"/>
  <c r="MZ34" i="44"/>
  <c r="MZ37" i="44"/>
  <c r="MZ39" i="44"/>
  <c r="NE39" i="44" s="1"/>
  <c r="MZ15" i="44"/>
  <c r="NE15" i="44" s="1"/>
  <c r="MZ29" i="44"/>
  <c r="NB29" i="44" s="1"/>
  <c r="MZ53" i="44"/>
  <c r="MZ16" i="44"/>
  <c r="MZ38" i="44"/>
  <c r="NC38" i="44" s="1"/>
  <c r="MZ25" i="44"/>
  <c r="NE25" i="44" s="1"/>
  <c r="MZ47" i="44"/>
  <c r="MZ17" i="44"/>
  <c r="NC17" i="44" s="1"/>
  <c r="MZ21" i="44"/>
  <c r="NA21" i="44" s="1"/>
  <c r="MZ45" i="44"/>
  <c r="ND45" i="44" s="1"/>
  <c r="MZ52" i="44"/>
  <c r="ND52" i="44" s="1"/>
  <c r="MZ51" i="44"/>
  <c r="ND51" i="44" s="1"/>
  <c r="MZ46" i="44"/>
  <c r="MZ27" i="44"/>
  <c r="MZ36" i="44"/>
  <c r="MZ26" i="44"/>
  <c r="MZ13" i="44"/>
  <c r="MZ22" i="44"/>
  <c r="MZ43" i="44"/>
  <c r="MZ41" i="44"/>
  <c r="MZ6" i="44"/>
  <c r="MZ31" i="44"/>
  <c r="MZ49" i="44"/>
  <c r="MZ32" i="44"/>
  <c r="NE32" i="44" s="1"/>
  <c r="MZ9" i="44"/>
  <c r="ND9" i="44" s="1"/>
  <c r="MZ40" i="44"/>
  <c r="MZ50" i="44"/>
  <c r="MZ12" i="44"/>
  <c r="MZ11" i="44"/>
  <c r="NB11" i="44" s="1"/>
  <c r="MZ48" i="44"/>
  <c r="NA48" i="44" s="1"/>
  <c r="MZ23" i="44"/>
  <c r="NA23" i="44" s="1"/>
  <c r="MZ5" i="44"/>
  <c r="NC5" i="44" s="1"/>
  <c r="MZ35" i="44"/>
  <c r="ND35" i="44" s="1"/>
  <c r="MZ42" i="44"/>
  <c r="NC42" i="44" s="1"/>
  <c r="MZ33" i="44"/>
  <c r="MZ10" i="44"/>
  <c r="ND10" i="44" s="1"/>
  <c r="MZ8" i="44"/>
  <c r="MZ24" i="44"/>
  <c r="MZ14" i="44"/>
  <c r="MZ7" i="44"/>
  <c r="KI54" i="44"/>
  <c r="MZ54" i="44" s="1"/>
  <c r="NC54" i="44" s="1"/>
  <c r="JG54" i="44"/>
  <c r="JJ54" i="44" s="1"/>
  <c r="DC54" i="44"/>
  <c r="AM57" i="44"/>
  <c r="DE57" i="44"/>
  <c r="IL57" i="44"/>
  <c r="IQ57" i="44"/>
  <c r="IS57" i="44"/>
  <c r="IO57" i="44"/>
  <c r="FC54" i="44"/>
  <c r="EY54" i="44"/>
  <c r="EU54" i="44"/>
  <c r="EQ54" i="44"/>
  <c r="CY54" i="44"/>
  <c r="HQ54" i="44"/>
  <c r="CZ54" i="44" s="1"/>
  <c r="HB57" i="44"/>
  <c r="AK37" i="46"/>
  <c r="AK44" i="46"/>
  <c r="AK45" i="46"/>
  <c r="AK46" i="46"/>
  <c r="AK32" i="46"/>
  <c r="AK47" i="46"/>
  <c r="AK15" i="46"/>
  <c r="AK29" i="46"/>
  <c r="AK48" i="46"/>
  <c r="AK49" i="46"/>
  <c r="AK41" i="46"/>
  <c r="AK50" i="46"/>
  <c r="AK51" i="46"/>
  <c r="AK52" i="46"/>
  <c r="AK53" i="46"/>
  <c r="AK54" i="46"/>
  <c r="AK25" i="46"/>
  <c r="AK26" i="46"/>
  <c r="AK55" i="46"/>
  <c r="AK10" i="46"/>
  <c r="AK56" i="46"/>
  <c r="AK57" i="46"/>
  <c r="AK58" i="46"/>
  <c r="AK11" i="46"/>
  <c r="AK59" i="46"/>
  <c r="AK60" i="46"/>
  <c r="AK42" i="46"/>
  <c r="AK61" i="46"/>
  <c r="AK62" i="46"/>
  <c r="AK63" i="46"/>
  <c r="AK4" i="46"/>
  <c r="AK33" i="46"/>
  <c r="AK64" i="46"/>
  <c r="AK65" i="46"/>
  <c r="AK34" i="46"/>
  <c r="AK66" i="46"/>
  <c r="AK67" i="46"/>
  <c r="AK68" i="46"/>
  <c r="AK27" i="46"/>
  <c r="AK69" i="46"/>
  <c r="AK70" i="46"/>
  <c r="AK35" i="46"/>
  <c r="AK71" i="46"/>
  <c r="AK36" i="46"/>
  <c r="AK72" i="46"/>
  <c r="AK5" i="46"/>
  <c r="AK43" i="46"/>
  <c r="AK73" i="46"/>
  <c r="AK74" i="46"/>
  <c r="AK23" i="46"/>
  <c r="AK75" i="46"/>
  <c r="AK76" i="46"/>
  <c r="AK77" i="46"/>
  <c r="AK19" i="46"/>
  <c r="AK78" i="46"/>
  <c r="AK79" i="46"/>
  <c r="AK18" i="46"/>
  <c r="AK12" i="46"/>
  <c r="AK80" i="46"/>
  <c r="AK13" i="46"/>
  <c r="AK81" i="46"/>
  <c r="AK6" i="46"/>
  <c r="AK82" i="46"/>
  <c r="AK7" i="46"/>
  <c r="AK30" i="46"/>
  <c r="AK83" i="46"/>
  <c r="AK39" i="46"/>
  <c r="AK84" i="46"/>
  <c r="AK85" i="46"/>
  <c r="AK28" i="46"/>
  <c r="AK38" i="46"/>
  <c r="AK21" i="46"/>
  <c r="AK86" i="46"/>
  <c r="AK8" i="46"/>
  <c r="AK87" i="46"/>
  <c r="AK88" i="46"/>
  <c r="AK89" i="46"/>
  <c r="AK90" i="46"/>
  <c r="AK22" i="46"/>
  <c r="AK91" i="46"/>
  <c r="AK9" i="46"/>
  <c r="AK24" i="46"/>
  <c r="AK17" i="46"/>
  <c r="AK92" i="46"/>
  <c r="AK93" i="46"/>
  <c r="AK94" i="46"/>
  <c r="AK31" i="46"/>
  <c r="AK14" i="46"/>
  <c r="AK95" i="46"/>
  <c r="AK96" i="46"/>
  <c r="AK97" i="46"/>
  <c r="AK98" i="46"/>
  <c r="AK99" i="46"/>
  <c r="AK100" i="46"/>
  <c r="AK40" i="46"/>
  <c r="AK101" i="46"/>
  <c r="AK102" i="46"/>
  <c r="AK103" i="46"/>
  <c r="AK20" i="46"/>
  <c r="AK16" i="46"/>
  <c r="V141" i="47"/>
  <c r="V142" i="47"/>
  <c r="V68" i="47"/>
  <c r="V143" i="47"/>
  <c r="V144" i="47"/>
  <c r="V145" i="47"/>
  <c r="V146" i="47"/>
  <c r="V69" i="47"/>
  <c r="V51" i="47"/>
  <c r="V92" i="47"/>
  <c r="V147" i="47"/>
  <c r="V148" i="47"/>
  <c r="V149" i="47"/>
  <c r="V150" i="47"/>
  <c r="V103" i="47"/>
  <c r="V48" i="47"/>
  <c r="V49" i="47"/>
  <c r="V42" i="47"/>
  <c r="V93" i="47"/>
  <c r="V16" i="47"/>
  <c r="V151" i="47"/>
  <c r="V24" i="47"/>
  <c r="V152" i="47"/>
  <c r="V153" i="47"/>
  <c r="V154" i="47"/>
  <c r="V155" i="47"/>
  <c r="V20" i="47"/>
  <c r="V116" i="47"/>
  <c r="V52" i="47"/>
  <c r="V156" i="47"/>
  <c r="V157" i="47"/>
  <c r="V158" i="47"/>
  <c r="V159" i="47"/>
  <c r="V70" i="47"/>
  <c r="V160" i="47"/>
  <c r="V43" i="47"/>
  <c r="V161" i="47"/>
  <c r="V162" i="47"/>
  <c r="V163" i="47"/>
  <c r="V164" i="47"/>
  <c r="V165" i="47"/>
  <c r="V21" i="47"/>
  <c r="V166" i="47"/>
  <c r="V167" i="47"/>
  <c r="V5" i="47"/>
  <c r="V168" i="47"/>
  <c r="V169" i="47"/>
  <c r="V170" i="47"/>
  <c r="V171" i="47"/>
  <c r="V104" i="47"/>
  <c r="V172" i="47"/>
  <c r="V25" i="47"/>
  <c r="V173" i="47"/>
  <c r="V174" i="47"/>
  <c r="V175" i="47"/>
  <c r="V176" i="47"/>
  <c r="V117" i="47"/>
  <c r="V45" i="47"/>
  <c r="V53" i="47"/>
  <c r="V177" i="47"/>
  <c r="V178" i="47"/>
  <c r="V71" i="47"/>
  <c r="V72" i="47"/>
  <c r="V179" i="47"/>
  <c r="V64" i="47"/>
  <c r="V180" i="47"/>
  <c r="V181" i="47"/>
  <c r="V182" i="47"/>
  <c r="V183" i="47"/>
  <c r="V184" i="47"/>
  <c r="V26" i="47"/>
  <c r="V185" i="47"/>
  <c r="V186" i="47"/>
  <c r="V187" i="47"/>
  <c r="V188" i="47"/>
  <c r="V189" i="47"/>
  <c r="V190" i="47"/>
  <c r="V191" i="47"/>
  <c r="V192" i="47"/>
  <c r="V118" i="47"/>
  <c r="V193" i="47"/>
  <c r="V194" i="47"/>
  <c r="V195" i="47"/>
  <c r="V196" i="47"/>
  <c r="V197" i="47"/>
  <c r="V198" i="47"/>
  <c r="V199" i="47"/>
  <c r="V13" i="47"/>
  <c r="V200" i="47"/>
  <c r="V201" i="47"/>
  <c r="V202" i="47"/>
  <c r="V8" i="47"/>
  <c r="V203" i="47"/>
  <c r="V204" i="47"/>
  <c r="V205" i="47"/>
  <c r="V206" i="47"/>
  <c r="V207" i="47"/>
  <c r="V61" i="47"/>
  <c r="V11" i="47"/>
  <c r="V208" i="47"/>
  <c r="V27" i="47"/>
  <c r="V90" i="47"/>
  <c r="V209" i="47"/>
  <c r="V210" i="47"/>
  <c r="V211" i="47"/>
  <c r="V212" i="47"/>
  <c r="V50" i="47"/>
  <c r="V213" i="47"/>
  <c r="V214" i="47"/>
  <c r="V215" i="47"/>
  <c r="V216" i="47"/>
  <c r="V217" i="47"/>
  <c r="V218" i="47"/>
  <c r="V101" i="47"/>
  <c r="V119" i="47"/>
  <c r="V219" i="47"/>
  <c r="V6" i="47"/>
  <c r="V220" i="47"/>
  <c r="V38" i="47"/>
  <c r="V221" i="47"/>
  <c r="V222" i="47"/>
  <c r="V223" i="47"/>
  <c r="V120" i="47"/>
  <c r="V224" i="47"/>
  <c r="V225" i="47"/>
  <c r="V226" i="47"/>
  <c r="V227" i="47"/>
  <c r="V28" i="47"/>
  <c r="V228" i="47"/>
  <c r="V229" i="47"/>
  <c r="V230" i="47"/>
  <c r="V105" i="47"/>
  <c r="V231" i="47"/>
  <c r="V232" i="47"/>
  <c r="V233" i="47"/>
  <c r="V234" i="47"/>
  <c r="V111" i="47"/>
  <c r="V235" i="47"/>
  <c r="V236" i="47"/>
  <c r="V237" i="47"/>
  <c r="V238" i="47"/>
  <c r="V65" i="47"/>
  <c r="V239" i="47"/>
  <c r="V121" i="47"/>
  <c r="V54" i="47"/>
  <c r="V240" i="47"/>
  <c r="V241" i="47"/>
  <c r="V73" i="47"/>
  <c r="V122" i="47"/>
  <c r="V242" i="47"/>
  <c r="V243" i="47"/>
  <c r="V55" i="47"/>
  <c r="V114" i="47"/>
  <c r="V74" i="47"/>
  <c r="V244" i="47"/>
  <c r="V245" i="47"/>
  <c r="V246" i="47"/>
  <c r="V34" i="47"/>
  <c r="V75" i="47"/>
  <c r="V247" i="47"/>
  <c r="V248" i="47"/>
  <c r="V249" i="47"/>
  <c r="V250" i="47"/>
  <c r="V251" i="47"/>
  <c r="V252" i="47"/>
  <c r="V253" i="47"/>
  <c r="V254" i="47"/>
  <c r="V255" i="47"/>
  <c r="V22" i="47"/>
  <c r="V256" i="47"/>
  <c r="V257" i="47"/>
  <c r="V258" i="47"/>
  <c r="V259" i="47"/>
  <c r="V260" i="47"/>
  <c r="V261" i="47"/>
  <c r="V262" i="47"/>
  <c r="V263" i="47"/>
  <c r="V264" i="47"/>
  <c r="V265" i="47"/>
  <c r="V123" i="47"/>
  <c r="V35" i="47"/>
  <c r="V266" i="47"/>
  <c r="V33" i="47"/>
  <c r="V267" i="47"/>
  <c r="V268" i="47"/>
  <c r="V23" i="47"/>
  <c r="V269" i="47"/>
  <c r="V124" i="47"/>
  <c r="V270" i="47"/>
  <c r="V125" i="47"/>
  <c r="V271" i="47"/>
  <c r="V272" i="47"/>
  <c r="V76" i="47"/>
  <c r="V273" i="47"/>
  <c r="V274" i="47"/>
  <c r="V275" i="47"/>
  <c r="V276" i="47"/>
  <c r="V277" i="47"/>
  <c r="V278" i="47"/>
  <c r="V77" i="47"/>
  <c r="V126" i="47"/>
  <c r="V279" i="47"/>
  <c r="V280" i="47"/>
  <c r="V281" i="47"/>
  <c r="V282" i="47"/>
  <c r="V78" i="47"/>
  <c r="V283" i="47"/>
  <c r="V284" i="47"/>
  <c r="V285" i="47"/>
  <c r="V286" i="47"/>
  <c r="V44" i="47"/>
  <c r="V12" i="47"/>
  <c r="V127" i="47"/>
  <c r="V287" i="47"/>
  <c r="V288" i="47"/>
  <c r="V289" i="47"/>
  <c r="V290" i="47"/>
  <c r="V46" i="47"/>
  <c r="V63" i="47"/>
  <c r="V17" i="47"/>
  <c r="V106" i="47"/>
  <c r="V29" i="47"/>
  <c r="V79" i="47"/>
  <c r="V47" i="47"/>
  <c r="V291" i="47"/>
  <c r="V292" i="47"/>
  <c r="V293" i="47"/>
  <c r="V294" i="47"/>
  <c r="V295" i="47"/>
  <c r="V296" i="47"/>
  <c r="V56" i="47"/>
  <c r="V297" i="47"/>
  <c r="V128" i="47"/>
  <c r="V298" i="47"/>
  <c r="V80" i="47"/>
  <c r="V299" i="47"/>
  <c r="V300" i="47"/>
  <c r="V301" i="47"/>
  <c r="V302" i="47"/>
  <c r="V303" i="47"/>
  <c r="V304" i="47"/>
  <c r="V112" i="47"/>
  <c r="V305" i="47"/>
  <c r="V306" i="47"/>
  <c r="V307" i="47"/>
  <c r="V308" i="47"/>
  <c r="V129" i="47"/>
  <c r="V309" i="47"/>
  <c r="V310" i="47"/>
  <c r="V311" i="47"/>
  <c r="V81" i="47"/>
  <c r="V115" i="47"/>
  <c r="V102" i="47"/>
  <c r="V312" i="47"/>
  <c r="V313" i="47"/>
  <c r="V314" i="47"/>
  <c r="V130" i="47"/>
  <c r="V57" i="47"/>
  <c r="V110" i="47"/>
  <c r="V4" i="47"/>
  <c r="V41" i="47"/>
  <c r="V94" i="47"/>
  <c r="V315" i="47"/>
  <c r="V316" i="47"/>
  <c r="V317" i="47"/>
  <c r="V318" i="47"/>
  <c r="V319" i="47"/>
  <c r="V66" i="47"/>
  <c r="V18" i="47"/>
  <c r="V9" i="47"/>
  <c r="V320" i="47"/>
  <c r="V321" i="47"/>
  <c r="V322" i="47"/>
  <c r="V323" i="47"/>
  <c r="V324" i="47"/>
  <c r="V325" i="47"/>
  <c r="V326" i="47"/>
  <c r="V327" i="47"/>
  <c r="V328" i="47"/>
  <c r="V131" i="47"/>
  <c r="V329" i="47"/>
  <c r="V330" i="47"/>
  <c r="V331" i="47"/>
  <c r="V82" i="47"/>
  <c r="V332" i="47"/>
  <c r="V333" i="47"/>
  <c r="V334" i="47"/>
  <c r="V335" i="47"/>
  <c r="V336" i="47"/>
  <c r="V337" i="47"/>
  <c r="V338" i="47"/>
  <c r="V339" i="47"/>
  <c r="V83" i="47"/>
  <c r="V340" i="47"/>
  <c r="V341" i="47"/>
  <c r="V132" i="47"/>
  <c r="V133" i="47"/>
  <c r="V91" i="47"/>
  <c r="V342" i="47"/>
  <c r="V343" i="47"/>
  <c r="V344" i="47"/>
  <c r="V84" i="47"/>
  <c r="V89" i="47"/>
  <c r="V345" i="47"/>
  <c r="V346" i="47"/>
  <c r="V134" i="47"/>
  <c r="V347" i="47"/>
  <c r="V348" i="47"/>
  <c r="V349" i="47"/>
  <c r="V95" i="47"/>
  <c r="V350" i="47"/>
  <c r="V351" i="47"/>
  <c r="V98" i="47"/>
  <c r="V352" i="47"/>
  <c r="V135" i="47"/>
  <c r="V353" i="47"/>
  <c r="V354" i="47"/>
  <c r="V14" i="47"/>
  <c r="V355" i="47"/>
  <c r="V58" i="47"/>
  <c r="V96" i="47"/>
  <c r="V356" i="47"/>
  <c r="V357" i="47"/>
  <c r="V99" i="47"/>
  <c r="V358" i="47"/>
  <c r="V107" i="47"/>
  <c r="V359" i="47"/>
  <c r="V360" i="47"/>
  <c r="V361" i="47"/>
  <c r="V136" i="47"/>
  <c r="V362" i="47"/>
  <c r="V363" i="47"/>
  <c r="V364" i="47"/>
  <c r="V365" i="47"/>
  <c r="V366" i="47"/>
  <c r="V367" i="47"/>
  <c r="V368" i="47"/>
  <c r="V369" i="47"/>
  <c r="V36" i="47"/>
  <c r="V370" i="47"/>
  <c r="V10" i="47"/>
  <c r="V371" i="47"/>
  <c r="V372" i="47"/>
  <c r="V373" i="47"/>
  <c r="V59" i="47"/>
  <c r="V374" i="47"/>
  <c r="V375" i="47"/>
  <c r="V40" i="47"/>
  <c r="V376" i="47"/>
  <c r="V377" i="47"/>
  <c r="V108" i="47"/>
  <c r="V378" i="47"/>
  <c r="V379" i="47"/>
  <c r="V380" i="47"/>
  <c r="V39" i="47"/>
  <c r="V381" i="47"/>
  <c r="V85" i="47"/>
  <c r="V382" i="47"/>
  <c r="V383" i="47"/>
  <c r="V384" i="47"/>
  <c r="V30" i="47"/>
  <c r="V385" i="47"/>
  <c r="V32" i="47"/>
  <c r="V386" i="47"/>
  <c r="V387" i="47"/>
  <c r="V388" i="47"/>
  <c r="V19" i="47"/>
  <c r="V389" i="47"/>
  <c r="V7" i="47"/>
  <c r="V390" i="47"/>
  <c r="V391" i="47"/>
  <c r="V392" i="47"/>
  <c r="V97" i="47"/>
  <c r="V86" i="47"/>
  <c r="V393" i="47"/>
  <c r="V394" i="47"/>
  <c r="V395" i="47"/>
  <c r="V87" i="47"/>
  <c r="V396" i="47"/>
  <c r="V397" i="47"/>
  <c r="V398" i="47"/>
  <c r="V399" i="47"/>
  <c r="V400" i="47"/>
  <c r="V401" i="47"/>
  <c r="V402" i="47"/>
  <c r="V403" i="47"/>
  <c r="V404" i="47"/>
  <c r="V405" i="47"/>
  <c r="V113" i="47"/>
  <c r="V406" i="47"/>
  <c r="V407" i="47"/>
  <c r="V137" i="47"/>
  <c r="V37" i="47"/>
  <c r="V408" i="47"/>
  <c r="V409" i="47"/>
  <c r="V410" i="47"/>
  <c r="V411" i="47"/>
  <c r="V412" i="47"/>
  <c r="V109" i="47"/>
  <c r="V60" i="47"/>
  <c r="V413" i="47"/>
  <c r="V414" i="47"/>
  <c r="V415" i="47"/>
  <c r="V416" i="47"/>
  <c r="V417" i="47"/>
  <c r="V67" i="47"/>
  <c r="V418" i="47"/>
  <c r="V138" i="47"/>
  <c r="V419" i="47"/>
  <c r="V420" i="47"/>
  <c r="V421" i="47"/>
  <c r="V31" i="47"/>
  <c r="V422" i="47"/>
  <c r="V88" i="47"/>
  <c r="V139" i="47"/>
  <c r="V423" i="47"/>
  <c r="V424" i="47"/>
  <c r="V425" i="47"/>
  <c r="V426" i="47"/>
  <c r="V427" i="47"/>
  <c r="V140" i="47"/>
  <c r="V15" i="47"/>
  <c r="V428" i="47"/>
  <c r="V429" i="47"/>
  <c r="V62" i="47"/>
  <c r="V430" i="47"/>
  <c r="V431" i="47"/>
  <c r="V432" i="47"/>
  <c r="V433" i="47"/>
  <c r="V434" i="47"/>
  <c r="V435" i="47"/>
  <c r="V436" i="47"/>
  <c r="V100" i="47"/>
  <c r="V437" i="47"/>
  <c r="P37" i="46"/>
  <c r="P44" i="46"/>
  <c r="P45" i="46"/>
  <c r="P46" i="46"/>
  <c r="P32" i="46"/>
  <c r="P47" i="46"/>
  <c r="P15" i="46"/>
  <c r="P29" i="46"/>
  <c r="P48" i="46"/>
  <c r="P49" i="46"/>
  <c r="P41" i="46"/>
  <c r="P50" i="46"/>
  <c r="P51" i="46"/>
  <c r="P52" i="46"/>
  <c r="P53" i="46"/>
  <c r="P54" i="46"/>
  <c r="P25" i="46"/>
  <c r="P26" i="46"/>
  <c r="P55" i="46"/>
  <c r="P10" i="46"/>
  <c r="P56" i="46"/>
  <c r="P57" i="46"/>
  <c r="P58" i="46"/>
  <c r="P11" i="46"/>
  <c r="P59" i="46"/>
  <c r="P60" i="46"/>
  <c r="P42" i="46"/>
  <c r="P61" i="46"/>
  <c r="P62" i="46"/>
  <c r="P63" i="46"/>
  <c r="P4" i="46"/>
  <c r="P33" i="46"/>
  <c r="P64" i="46"/>
  <c r="P65" i="46"/>
  <c r="P34" i="46"/>
  <c r="P66" i="46"/>
  <c r="P67" i="46"/>
  <c r="P68" i="46"/>
  <c r="P27" i="46"/>
  <c r="P69" i="46"/>
  <c r="P70" i="46"/>
  <c r="P35" i="46"/>
  <c r="P71" i="46"/>
  <c r="P36" i="46"/>
  <c r="P72" i="46"/>
  <c r="P5" i="46"/>
  <c r="P43" i="46"/>
  <c r="P73" i="46"/>
  <c r="P74" i="46"/>
  <c r="P23" i="46"/>
  <c r="P75" i="46"/>
  <c r="P76" i="46"/>
  <c r="P77" i="46"/>
  <c r="P19" i="46"/>
  <c r="P78" i="46"/>
  <c r="P79" i="46"/>
  <c r="P18" i="46"/>
  <c r="P12" i="46"/>
  <c r="P80" i="46"/>
  <c r="P13" i="46"/>
  <c r="P81" i="46"/>
  <c r="P6" i="46"/>
  <c r="P82" i="46"/>
  <c r="P7" i="46"/>
  <c r="P30" i="46"/>
  <c r="P83" i="46"/>
  <c r="P39" i="46"/>
  <c r="P84" i="46"/>
  <c r="P85" i="46"/>
  <c r="P28" i="46"/>
  <c r="P38" i="46"/>
  <c r="P21" i="46"/>
  <c r="P86" i="46"/>
  <c r="P8" i="46"/>
  <c r="P87" i="46"/>
  <c r="P88" i="46"/>
  <c r="P89" i="46"/>
  <c r="P90" i="46"/>
  <c r="P22" i="46"/>
  <c r="P91" i="46"/>
  <c r="P9" i="46"/>
  <c r="P24" i="46"/>
  <c r="P17" i="46"/>
  <c r="P92" i="46"/>
  <c r="P93" i="46"/>
  <c r="P94" i="46"/>
  <c r="P31" i="46"/>
  <c r="P14" i="46"/>
  <c r="P95" i="46"/>
  <c r="P96" i="46"/>
  <c r="P97" i="46"/>
  <c r="P98" i="46"/>
  <c r="P99" i="46"/>
  <c r="P100" i="46"/>
  <c r="P40" i="46"/>
  <c r="P101" i="46"/>
  <c r="P102" i="46"/>
  <c r="P103" i="46"/>
  <c r="P20" i="46"/>
  <c r="P16" i="46"/>
  <c r="C142" i="47"/>
  <c r="C143" i="47"/>
  <c r="C144" i="47"/>
  <c r="C146" i="47"/>
  <c r="C69" i="47"/>
  <c r="C51" i="47"/>
  <c r="C147" i="47"/>
  <c r="C148" i="47"/>
  <c r="C149" i="47"/>
  <c r="C150" i="47"/>
  <c r="C48" i="47"/>
  <c r="C49" i="47"/>
  <c r="C93" i="47"/>
  <c r="C151" i="47"/>
  <c r="C152" i="47"/>
  <c r="C154" i="47"/>
  <c r="C155" i="47"/>
  <c r="C20" i="47"/>
  <c r="C116" i="47"/>
  <c r="C158" i="47"/>
  <c r="C70" i="47"/>
  <c r="C161" i="47"/>
  <c r="C164" i="47"/>
  <c r="C165" i="47"/>
  <c r="C21" i="47"/>
  <c r="C167" i="47"/>
  <c r="C5" i="47"/>
  <c r="C168" i="47"/>
  <c r="C170" i="47"/>
  <c r="C171" i="47"/>
  <c r="C173" i="47"/>
  <c r="C174" i="47"/>
  <c r="C176" i="47"/>
  <c r="C117" i="47"/>
  <c r="C64" i="47"/>
  <c r="C183" i="47"/>
  <c r="C186" i="47"/>
  <c r="C187" i="47"/>
  <c r="C189" i="47"/>
  <c r="C191" i="47"/>
  <c r="C192" i="47"/>
  <c r="C118" i="47"/>
  <c r="C197" i="47"/>
  <c r="C198" i="47"/>
  <c r="C199" i="47"/>
  <c r="C13" i="47"/>
  <c r="C8" i="47"/>
  <c r="C204" i="47"/>
  <c r="C206" i="47"/>
  <c r="C207" i="47"/>
  <c r="C210" i="47"/>
  <c r="C211" i="47"/>
  <c r="C212" i="47"/>
  <c r="C214" i="47"/>
  <c r="C215" i="47"/>
  <c r="C216" i="47"/>
  <c r="C217" i="47"/>
  <c r="C218" i="47"/>
  <c r="C101" i="47"/>
  <c r="C119" i="47"/>
  <c r="C38" i="47"/>
  <c r="C222" i="47"/>
  <c r="C223" i="47"/>
  <c r="C120" i="47"/>
  <c r="C224" i="47"/>
  <c r="C225" i="47"/>
  <c r="C226" i="47"/>
  <c r="C227" i="47"/>
  <c r="C28" i="47"/>
  <c r="C228" i="47"/>
  <c r="C230" i="47"/>
  <c r="C232" i="47"/>
  <c r="C234" i="47"/>
  <c r="C235" i="47"/>
  <c r="C236" i="47"/>
  <c r="C237" i="47"/>
  <c r="C238" i="47"/>
  <c r="C121" i="47"/>
  <c r="C240" i="47"/>
  <c r="C122" i="47"/>
  <c r="C114" i="47"/>
  <c r="C244" i="47"/>
  <c r="C245" i="47"/>
  <c r="C246" i="47"/>
  <c r="C75" i="47"/>
  <c r="C247" i="47"/>
  <c r="C248" i="47"/>
  <c r="C250" i="47"/>
  <c r="C251" i="47"/>
  <c r="C252" i="47"/>
  <c r="C254" i="47"/>
  <c r="C255" i="47"/>
  <c r="C22" i="47"/>
  <c r="C256" i="47"/>
  <c r="C258" i="47"/>
  <c r="C259" i="47"/>
  <c r="C261" i="47"/>
  <c r="C262" i="47"/>
  <c r="C263" i="47"/>
  <c r="C264" i="47"/>
  <c r="C123" i="47"/>
  <c r="C35" i="47"/>
  <c r="C266" i="47"/>
  <c r="C23" i="47"/>
  <c r="C124" i="47"/>
  <c r="C125" i="47"/>
  <c r="C274" i="47"/>
  <c r="C276" i="47"/>
  <c r="C77" i="47"/>
  <c r="C126" i="47"/>
  <c r="C280" i="47"/>
  <c r="C281" i="47"/>
  <c r="C282" i="47"/>
  <c r="C78" i="47"/>
  <c r="C285" i="47"/>
  <c r="C44" i="47"/>
  <c r="C127" i="47"/>
  <c r="C288" i="47"/>
  <c r="C290" i="47"/>
  <c r="C17" i="47"/>
  <c r="C79" i="47"/>
  <c r="C47" i="47"/>
  <c r="C291" i="47"/>
  <c r="C292" i="47"/>
  <c r="C293" i="47"/>
  <c r="C295" i="47"/>
  <c r="C297" i="47"/>
  <c r="C128" i="47"/>
  <c r="C298" i="47"/>
  <c r="C299" i="47"/>
  <c r="C301" i="47"/>
  <c r="C303" i="47"/>
  <c r="C304" i="47"/>
  <c r="C307" i="47"/>
  <c r="C308" i="47"/>
  <c r="C129" i="47"/>
  <c r="C309" i="47"/>
  <c r="C310" i="47"/>
  <c r="C81" i="47"/>
  <c r="C102" i="47"/>
  <c r="C312" i="47"/>
  <c r="C314" i="47"/>
  <c r="C130" i="47"/>
  <c r="C4" i="47"/>
  <c r="C41" i="47"/>
  <c r="C94" i="47"/>
  <c r="C315" i="47"/>
  <c r="C317" i="47"/>
  <c r="C66" i="47"/>
  <c r="C321" i="47"/>
  <c r="C323" i="47"/>
  <c r="C324" i="47"/>
  <c r="C325" i="47"/>
  <c r="C326" i="47"/>
  <c r="C327" i="47"/>
  <c r="C328" i="47"/>
  <c r="C131" i="47"/>
  <c r="C329" i="47"/>
  <c r="C330" i="47"/>
  <c r="C331" i="47"/>
  <c r="C332" i="47"/>
  <c r="C338" i="47"/>
  <c r="C132" i="47"/>
  <c r="C133" i="47"/>
  <c r="C343" i="47"/>
  <c r="C344" i="47"/>
  <c r="C84" i="47"/>
  <c r="C345" i="47"/>
  <c r="C134" i="47"/>
  <c r="C348" i="47"/>
  <c r="C95" i="47"/>
  <c r="C135" i="47"/>
  <c r="C354" i="47"/>
  <c r="C58" i="47"/>
  <c r="C358" i="47"/>
  <c r="C136" i="47"/>
  <c r="C362" i="47"/>
  <c r="C363" i="47"/>
  <c r="C364" i="47"/>
  <c r="C365" i="47"/>
  <c r="C366" i="47"/>
  <c r="C368" i="47"/>
  <c r="C369" i="47"/>
  <c r="C10" i="47"/>
  <c r="C372" i="47"/>
  <c r="C374" i="47"/>
  <c r="C40" i="47"/>
  <c r="C39" i="47"/>
  <c r="C381" i="47"/>
  <c r="C383" i="47"/>
  <c r="C384" i="47"/>
  <c r="C386" i="47"/>
  <c r="C19" i="47"/>
  <c r="C389" i="47"/>
  <c r="C7" i="47"/>
  <c r="C390" i="47"/>
  <c r="C86" i="47"/>
  <c r="C395" i="47"/>
  <c r="C87" i="47"/>
  <c r="C396" i="47"/>
  <c r="C397" i="47"/>
  <c r="C400" i="47"/>
  <c r="C402" i="47"/>
  <c r="C113" i="47"/>
  <c r="C137" i="47"/>
  <c r="C408" i="47"/>
  <c r="C409" i="47"/>
  <c r="C410" i="47"/>
  <c r="C416" i="47"/>
  <c r="C67" i="47"/>
  <c r="C418" i="47"/>
  <c r="C138" i="47"/>
  <c r="C419" i="47"/>
  <c r="C88" i="47"/>
  <c r="C139" i="47"/>
  <c r="C423" i="47"/>
  <c r="C427" i="47"/>
  <c r="C140" i="47"/>
  <c r="C15" i="47"/>
  <c r="C428" i="47"/>
  <c r="C430" i="47"/>
  <c r="C432" i="47"/>
  <c r="C434" i="47"/>
  <c r="C435" i="47"/>
  <c r="C436" i="47"/>
  <c r="C100" i="47"/>
  <c r="C437" i="47"/>
  <c r="C54" i="47"/>
  <c r="C270" i="47"/>
  <c r="C29" i="47"/>
  <c r="C56" i="47"/>
  <c r="C357" i="47"/>
  <c r="C398" i="47"/>
  <c r="C141" i="47"/>
  <c r="C68" i="47"/>
  <c r="C145" i="47"/>
  <c r="C92" i="47"/>
  <c r="C103" i="47"/>
  <c r="C42" i="47"/>
  <c r="C16" i="47"/>
  <c r="C24" i="47"/>
  <c r="C153" i="47"/>
  <c r="C52" i="47"/>
  <c r="C156" i="47"/>
  <c r="C157" i="47"/>
  <c r="C159" i="47"/>
  <c r="C160" i="47"/>
  <c r="C43" i="47"/>
  <c r="C162" i="47"/>
  <c r="C163" i="47"/>
  <c r="C166" i="47"/>
  <c r="C169" i="47"/>
  <c r="C104" i="47"/>
  <c r="C172" i="47"/>
  <c r="C25" i="47"/>
  <c r="C175" i="47"/>
  <c r="C45" i="47"/>
  <c r="C53" i="47"/>
  <c r="C177" i="47"/>
  <c r="C178" i="47"/>
  <c r="C71" i="47"/>
  <c r="C72" i="47"/>
  <c r="C179" i="47"/>
  <c r="C180" i="47"/>
  <c r="C181" i="47"/>
  <c r="C182" i="47"/>
  <c r="C184" i="47"/>
  <c r="C26" i="47"/>
  <c r="C185" i="47"/>
  <c r="C188" i="47"/>
  <c r="C190" i="47"/>
  <c r="C193" i="47"/>
  <c r="C194" i="47"/>
  <c r="C195" i="47"/>
  <c r="C196" i="47"/>
  <c r="C200" i="47"/>
  <c r="C201" i="47"/>
  <c r="C202" i="47"/>
  <c r="C203" i="47"/>
  <c r="C205" i="47"/>
  <c r="C61" i="47"/>
  <c r="C11" i="47"/>
  <c r="C208" i="47"/>
  <c r="C27" i="47"/>
  <c r="C90" i="47"/>
  <c r="C209" i="47"/>
  <c r="C50" i="47"/>
  <c r="C213" i="47"/>
  <c r="C219" i="47"/>
  <c r="C6" i="47"/>
  <c r="C220" i="47"/>
  <c r="C221" i="47"/>
  <c r="C229" i="47"/>
  <c r="C105" i="47"/>
  <c r="C231" i="47"/>
  <c r="C233" i="47"/>
  <c r="C111" i="47"/>
  <c r="C65" i="47"/>
  <c r="C239" i="47"/>
  <c r="C241" i="47"/>
  <c r="C73" i="47"/>
  <c r="C242" i="47"/>
  <c r="C243" i="47"/>
  <c r="C55" i="47"/>
  <c r="C74" i="47"/>
  <c r="C34" i="47"/>
  <c r="C249" i="47"/>
  <c r="C253" i="47"/>
  <c r="C257" i="47"/>
  <c r="C260" i="47"/>
  <c r="C265" i="47"/>
  <c r="C33" i="47"/>
  <c r="C267" i="47"/>
  <c r="C268" i="47"/>
  <c r="C269" i="47"/>
  <c r="C271" i="47"/>
  <c r="C273" i="47"/>
  <c r="C272" i="47"/>
  <c r="C76" i="47"/>
  <c r="C275" i="47"/>
  <c r="C277" i="47"/>
  <c r="C278" i="47"/>
  <c r="C279" i="47"/>
  <c r="C283" i="47"/>
  <c r="C284" i="47"/>
  <c r="C286" i="47"/>
  <c r="C12" i="47"/>
  <c r="C287" i="47"/>
  <c r="C289" i="47"/>
  <c r="C46" i="47"/>
  <c r="C63" i="47"/>
  <c r="C106" i="47"/>
  <c r="C294" i="47"/>
  <c r="C296" i="47"/>
  <c r="C80" i="47"/>
  <c r="C300" i="47"/>
  <c r="C302" i="47"/>
  <c r="C112" i="47"/>
  <c r="C305" i="47"/>
  <c r="C306" i="47"/>
  <c r="C311" i="47"/>
  <c r="C115" i="47"/>
  <c r="C313" i="47"/>
  <c r="C57" i="47"/>
  <c r="C110" i="47"/>
  <c r="C316" i="47"/>
  <c r="C318" i="47"/>
  <c r="C319" i="47"/>
  <c r="C18" i="47"/>
  <c r="C9" i="47"/>
  <c r="C320" i="47"/>
  <c r="C322" i="47"/>
  <c r="C82" i="47"/>
  <c r="C333" i="47"/>
  <c r="C334" i="47"/>
  <c r="C335" i="47"/>
  <c r="C336" i="47"/>
  <c r="C337" i="47"/>
  <c r="C339" i="47"/>
  <c r="C83" i="47"/>
  <c r="C340" i="47"/>
  <c r="C341" i="47"/>
  <c r="C91" i="47"/>
  <c r="C342" i="47"/>
  <c r="C89" i="47"/>
  <c r="C346" i="47"/>
  <c r="C347" i="47"/>
  <c r="C349" i="47"/>
  <c r="C350" i="47"/>
  <c r="C351" i="47"/>
  <c r="C98" i="47"/>
  <c r="C352" i="47"/>
  <c r="C353" i="47"/>
  <c r="C14" i="47"/>
  <c r="C355" i="47"/>
  <c r="C96" i="47"/>
  <c r="C356" i="47"/>
  <c r="C99" i="47"/>
  <c r="C107" i="47"/>
  <c r="C359" i="47"/>
  <c r="C360" i="47"/>
  <c r="C361" i="47"/>
  <c r="C367" i="47"/>
  <c r="C36" i="47"/>
  <c r="C370" i="47"/>
  <c r="C371" i="47"/>
  <c r="C373" i="47"/>
  <c r="C59" i="47"/>
  <c r="C375" i="47"/>
  <c r="C376" i="47"/>
  <c r="C377" i="47"/>
  <c r="C108" i="47"/>
  <c r="C378" i="47"/>
  <c r="C379" i="47"/>
  <c r="C380" i="47"/>
  <c r="C85" i="47"/>
  <c r="C382" i="47"/>
  <c r="C30" i="47"/>
  <c r="C385" i="47"/>
  <c r="C32" i="47"/>
  <c r="C387" i="47"/>
  <c r="C388" i="47"/>
  <c r="C391" i="47"/>
  <c r="C392" i="47"/>
  <c r="C97" i="47"/>
  <c r="C393" i="47"/>
  <c r="C394" i="47"/>
  <c r="C399" i="47"/>
  <c r="C401" i="47"/>
  <c r="C403" i="47"/>
  <c r="C404" i="47"/>
  <c r="C405" i="47"/>
  <c r="C406" i="47"/>
  <c r="C407" i="47"/>
  <c r="C37" i="47"/>
  <c r="C411" i="47"/>
  <c r="C412" i="47"/>
  <c r="C109" i="47"/>
  <c r="C60" i="47"/>
  <c r="C413" i="47"/>
  <c r="C414" i="47"/>
  <c r="C415" i="47"/>
  <c r="C417" i="47"/>
  <c r="C420" i="47"/>
  <c r="C421" i="47"/>
  <c r="C31" i="47"/>
  <c r="C422" i="47"/>
  <c r="C424" i="47"/>
  <c r="C425" i="47"/>
  <c r="C426" i="47"/>
  <c r="C429" i="47"/>
  <c r="C62" i="47"/>
  <c r="C431" i="47"/>
  <c r="C433" i="47"/>
  <c r="G141" i="47"/>
  <c r="G142" i="47"/>
  <c r="G68" i="47"/>
  <c r="G143" i="47"/>
  <c r="G144" i="47"/>
  <c r="G145" i="47"/>
  <c r="G146" i="47"/>
  <c r="G69" i="47"/>
  <c r="G51" i="47"/>
  <c r="G92" i="47"/>
  <c r="G147" i="47"/>
  <c r="G148" i="47"/>
  <c r="G149" i="47"/>
  <c r="G150" i="47"/>
  <c r="G103" i="47"/>
  <c r="G48" i="47"/>
  <c r="G49" i="47"/>
  <c r="G42" i="47"/>
  <c r="G93" i="47"/>
  <c r="G16" i="47"/>
  <c r="G151" i="47"/>
  <c r="G24" i="47"/>
  <c r="G152" i="47"/>
  <c r="G153" i="47"/>
  <c r="G154" i="47"/>
  <c r="G155" i="47"/>
  <c r="G20" i="47"/>
  <c r="G52" i="47"/>
  <c r="G116" i="47"/>
  <c r="G156" i="47"/>
  <c r="G157" i="47"/>
  <c r="G158" i="47"/>
  <c r="G159" i="47"/>
  <c r="G70" i="47"/>
  <c r="G160" i="47"/>
  <c r="G43" i="47"/>
  <c r="G161" i="47"/>
  <c r="G162" i="47"/>
  <c r="G163" i="47"/>
  <c r="G164" i="47"/>
  <c r="G165" i="47"/>
  <c r="G21" i="47"/>
  <c r="G166" i="47"/>
  <c r="G167" i="47"/>
  <c r="G5" i="47"/>
  <c r="G168" i="47"/>
  <c r="G169" i="47"/>
  <c r="G170" i="47"/>
  <c r="G171" i="47"/>
  <c r="G104" i="47"/>
  <c r="G172" i="47"/>
  <c r="G25" i="47"/>
  <c r="G173" i="47"/>
  <c r="G174" i="47"/>
  <c r="G175" i="47"/>
  <c r="G176" i="47"/>
  <c r="G45" i="47"/>
  <c r="G117" i="47"/>
  <c r="G53" i="47"/>
  <c r="G177" i="47"/>
  <c r="G178" i="47"/>
  <c r="G71" i="47"/>
  <c r="G72" i="47"/>
  <c r="G179" i="47"/>
  <c r="G64" i="47"/>
  <c r="G180" i="47"/>
  <c r="G181" i="47"/>
  <c r="G182" i="47"/>
  <c r="G183" i="47"/>
  <c r="G184" i="47"/>
  <c r="G26" i="47"/>
  <c r="G185" i="47"/>
  <c r="G186" i="47"/>
  <c r="G187" i="47"/>
  <c r="G188" i="47"/>
  <c r="G189" i="47"/>
  <c r="G190" i="47"/>
  <c r="G191" i="47"/>
  <c r="G192" i="47"/>
  <c r="G118" i="47"/>
  <c r="G193" i="47"/>
  <c r="G194" i="47"/>
  <c r="G195" i="47"/>
  <c r="G196" i="47"/>
  <c r="G197" i="47"/>
  <c r="G198" i="47"/>
  <c r="G199" i="47"/>
  <c r="G13" i="47"/>
  <c r="G200" i="47"/>
  <c r="G201" i="47"/>
  <c r="G202" i="47"/>
  <c r="G8" i="47"/>
  <c r="G203" i="47"/>
  <c r="G204" i="47"/>
  <c r="G205" i="47"/>
  <c r="G206" i="47"/>
  <c r="G207" i="47"/>
  <c r="G61" i="47"/>
  <c r="G11" i="47"/>
  <c r="G208" i="47"/>
  <c r="G27" i="47"/>
  <c r="G90" i="47"/>
  <c r="G209" i="47"/>
  <c r="G210" i="47"/>
  <c r="G211" i="47"/>
  <c r="G212" i="47"/>
  <c r="G50" i="47"/>
  <c r="G213" i="47"/>
  <c r="G214" i="47"/>
  <c r="G215" i="47"/>
  <c r="G216" i="47"/>
  <c r="G217" i="47"/>
  <c r="G218" i="47"/>
  <c r="G101" i="47"/>
  <c r="G119" i="47"/>
  <c r="G219" i="47"/>
  <c r="G6" i="47"/>
  <c r="G220" i="47"/>
  <c r="G38" i="47"/>
  <c r="G221" i="47"/>
  <c r="G222" i="47"/>
  <c r="G223" i="47"/>
  <c r="G120" i="47"/>
  <c r="G224" i="47"/>
  <c r="G225" i="47"/>
  <c r="G226" i="47"/>
  <c r="G227" i="47"/>
  <c r="G28" i="47"/>
  <c r="G228" i="47"/>
  <c r="G229" i="47"/>
  <c r="G230" i="47"/>
  <c r="G105" i="47"/>
  <c r="G231" i="47"/>
  <c r="G232" i="47"/>
  <c r="G233" i="47"/>
  <c r="G234" i="47"/>
  <c r="G111" i="47"/>
  <c r="G235" i="47"/>
  <c r="G236" i="47"/>
  <c r="G237" i="47"/>
  <c r="G238" i="47"/>
  <c r="G65" i="47"/>
  <c r="G239" i="47"/>
  <c r="G121" i="47"/>
  <c r="G54" i="47"/>
  <c r="G73" i="47"/>
  <c r="G240" i="47"/>
  <c r="G241" i="47"/>
  <c r="G122" i="47"/>
  <c r="G242" i="47"/>
  <c r="G243" i="47"/>
  <c r="G55" i="47"/>
  <c r="G114" i="47"/>
  <c r="G74" i="47"/>
  <c r="G244" i="47"/>
  <c r="G245" i="47"/>
  <c r="G246" i="47"/>
  <c r="G34" i="47"/>
  <c r="G75" i="47"/>
  <c r="G247" i="47"/>
  <c r="G248" i="47"/>
  <c r="G250" i="47"/>
  <c r="G249" i="47"/>
  <c r="G251" i="47"/>
  <c r="G252" i="47"/>
  <c r="G253" i="47"/>
  <c r="G254" i="47"/>
  <c r="G255" i="47"/>
  <c r="G22" i="47"/>
  <c r="G256" i="47"/>
  <c r="G257" i="47"/>
  <c r="G258" i="47"/>
  <c r="G259" i="47"/>
  <c r="G260" i="47"/>
  <c r="G261" i="47"/>
  <c r="G263" i="47"/>
  <c r="G262" i="47"/>
  <c r="G264" i="47"/>
  <c r="G265" i="47"/>
  <c r="G123" i="47"/>
  <c r="G35" i="47"/>
  <c r="G266" i="47"/>
  <c r="G33" i="47"/>
  <c r="G267" i="47"/>
  <c r="G268" i="47"/>
  <c r="G23" i="47"/>
  <c r="G269" i="47"/>
  <c r="G124" i="47"/>
  <c r="G270" i="47"/>
  <c r="G125" i="47"/>
  <c r="G271" i="47"/>
  <c r="G76" i="47"/>
  <c r="G272" i="47"/>
  <c r="G274" i="47"/>
  <c r="G273" i="47"/>
  <c r="G275" i="47"/>
  <c r="G276" i="47"/>
  <c r="G277" i="47"/>
  <c r="G278" i="47"/>
  <c r="G279" i="47"/>
  <c r="G280" i="47"/>
  <c r="G77" i="47"/>
  <c r="G126" i="47"/>
  <c r="G281" i="47"/>
  <c r="G282" i="47"/>
  <c r="G78" i="47"/>
  <c r="G283" i="47"/>
  <c r="G284" i="47"/>
  <c r="G285" i="47"/>
  <c r="G286" i="47"/>
  <c r="G12" i="47"/>
  <c r="G127" i="47"/>
  <c r="G44" i="47"/>
  <c r="G287" i="47"/>
  <c r="G288" i="47"/>
  <c r="G289" i="47"/>
  <c r="G290" i="47"/>
  <c r="G46" i="47"/>
  <c r="G17" i="47"/>
  <c r="G63" i="47"/>
  <c r="G106" i="47"/>
  <c r="G29" i="47"/>
  <c r="G79" i="47"/>
  <c r="G47" i="47"/>
  <c r="G291" i="47"/>
  <c r="G292" i="47"/>
  <c r="G293" i="47"/>
  <c r="G294" i="47"/>
  <c r="G295" i="47"/>
  <c r="G296" i="47"/>
  <c r="G56" i="47"/>
  <c r="G297" i="47"/>
  <c r="G128" i="47"/>
  <c r="G298" i="47"/>
  <c r="G80" i="47"/>
  <c r="G299" i="47"/>
  <c r="G301" i="47"/>
  <c r="G300" i="47"/>
  <c r="G302" i="47"/>
  <c r="G303" i="47"/>
  <c r="G304" i="47"/>
  <c r="G112" i="47"/>
  <c r="G305" i="47"/>
  <c r="G306" i="47"/>
  <c r="G307" i="47"/>
  <c r="G308" i="47"/>
  <c r="G129" i="47"/>
  <c r="G309" i="47"/>
  <c r="G310" i="47"/>
  <c r="G311" i="47"/>
  <c r="G81" i="47"/>
  <c r="G115" i="47"/>
  <c r="G102" i="47"/>
  <c r="G312" i="47"/>
  <c r="G313" i="47"/>
  <c r="G314" i="47"/>
  <c r="G130" i="47"/>
  <c r="G57" i="47"/>
  <c r="G110" i="47"/>
  <c r="G4" i="47"/>
  <c r="G41" i="47"/>
  <c r="G94" i="47"/>
  <c r="G315" i="47"/>
  <c r="G316" i="47"/>
  <c r="G317" i="47"/>
  <c r="G318" i="47"/>
  <c r="G319" i="47"/>
  <c r="G66" i="47"/>
  <c r="G18" i="47"/>
  <c r="G9" i="47"/>
  <c r="G320" i="47"/>
  <c r="G321" i="47"/>
  <c r="G322" i="47"/>
  <c r="G324" i="47"/>
  <c r="G325" i="47"/>
  <c r="G323" i="47"/>
  <c r="G326" i="47"/>
  <c r="G327" i="47"/>
  <c r="G328" i="47"/>
  <c r="G131" i="47"/>
  <c r="G329" i="47"/>
  <c r="G330" i="47"/>
  <c r="G331" i="47"/>
  <c r="G82" i="47"/>
  <c r="G332" i="47"/>
  <c r="G333" i="47"/>
  <c r="G334" i="47"/>
  <c r="G335" i="47"/>
  <c r="G336" i="47"/>
  <c r="G337" i="47"/>
  <c r="G338" i="47"/>
  <c r="G339" i="47"/>
  <c r="G83" i="47"/>
  <c r="G340" i="47"/>
  <c r="G341" i="47"/>
  <c r="G132" i="47"/>
  <c r="G133" i="47"/>
  <c r="G91" i="47"/>
  <c r="G342" i="47"/>
  <c r="G343" i="47"/>
  <c r="G344" i="47"/>
  <c r="G84" i="47"/>
  <c r="G89" i="47"/>
  <c r="G345" i="47"/>
  <c r="G346" i="47"/>
  <c r="G134" i="47"/>
  <c r="G347" i="47"/>
  <c r="G348" i="47"/>
  <c r="G349" i="47"/>
  <c r="G95" i="47"/>
  <c r="G350" i="47"/>
  <c r="G351" i="47"/>
  <c r="G98" i="47"/>
  <c r="G352" i="47"/>
  <c r="G135" i="47"/>
  <c r="G353" i="47"/>
  <c r="G354" i="47"/>
  <c r="G14" i="47"/>
  <c r="G355" i="47"/>
  <c r="G58" i="47"/>
  <c r="G96" i="47"/>
  <c r="G356" i="47"/>
  <c r="G357" i="47"/>
  <c r="G99" i="47"/>
  <c r="G358" i="47"/>
  <c r="G107" i="47"/>
  <c r="G359" i="47"/>
  <c r="G360" i="47"/>
  <c r="G361" i="47"/>
  <c r="G136" i="47"/>
  <c r="G362" i="47"/>
  <c r="G364" i="47"/>
  <c r="G363" i="47"/>
  <c r="G365" i="47"/>
  <c r="G366" i="47"/>
  <c r="G367" i="47"/>
  <c r="G368" i="47"/>
  <c r="G369" i="47"/>
  <c r="G36" i="47"/>
  <c r="G370" i="47"/>
  <c r="G10" i="47"/>
  <c r="G371" i="47"/>
  <c r="G372" i="47"/>
  <c r="G373" i="47"/>
  <c r="G59" i="47"/>
  <c r="G374" i="47"/>
  <c r="G375" i="47"/>
  <c r="G40" i="47"/>
  <c r="G376" i="47"/>
  <c r="G377" i="47"/>
  <c r="G108" i="47"/>
  <c r="G378" i="47"/>
  <c r="G379" i="47"/>
  <c r="G380" i="47"/>
  <c r="G39" i="47"/>
  <c r="G382" i="47"/>
  <c r="G381" i="47"/>
  <c r="G85" i="47"/>
  <c r="G383" i="47"/>
  <c r="G384" i="47"/>
  <c r="G30" i="47"/>
  <c r="G385" i="47"/>
  <c r="G32" i="47"/>
  <c r="G386" i="47"/>
  <c r="G387" i="47"/>
  <c r="G7" i="47"/>
  <c r="G19" i="47"/>
  <c r="G389" i="47"/>
  <c r="G388" i="47"/>
  <c r="G390" i="47"/>
  <c r="G391" i="47"/>
  <c r="G392" i="47"/>
  <c r="G97" i="47"/>
  <c r="G86" i="47"/>
  <c r="G393" i="47"/>
  <c r="G394" i="47"/>
  <c r="G395" i="47"/>
  <c r="G87" i="47"/>
  <c r="G396" i="47"/>
  <c r="G397" i="47"/>
  <c r="G398" i="47"/>
  <c r="G399" i="47"/>
  <c r="G400" i="47"/>
  <c r="G401" i="47"/>
  <c r="G402" i="47"/>
  <c r="G403" i="47"/>
  <c r="G404" i="47"/>
  <c r="G405" i="47"/>
  <c r="G113" i="47"/>
  <c r="G406" i="47"/>
  <c r="G37" i="47"/>
  <c r="G407" i="47"/>
  <c r="G137" i="47"/>
  <c r="G408" i="47"/>
  <c r="G409" i="47"/>
  <c r="G410" i="47"/>
  <c r="G411" i="47"/>
  <c r="G412" i="47"/>
  <c r="G109" i="47"/>
  <c r="G60" i="47"/>
  <c r="G413" i="47"/>
  <c r="G414" i="47"/>
  <c r="G415" i="47"/>
  <c r="G416" i="47"/>
  <c r="G417" i="47"/>
  <c r="G67" i="47"/>
  <c r="G418" i="47"/>
  <c r="G138" i="47"/>
  <c r="G419" i="47"/>
  <c r="G420" i="47"/>
  <c r="G421" i="47"/>
  <c r="G31" i="47"/>
  <c r="G422" i="47"/>
  <c r="G88" i="47"/>
  <c r="G139" i="47"/>
  <c r="G423" i="47"/>
  <c r="G424" i="47"/>
  <c r="G425" i="47"/>
  <c r="G426" i="47"/>
  <c r="G427" i="47"/>
  <c r="G140" i="47"/>
  <c r="G15" i="47"/>
  <c r="G428" i="47"/>
  <c r="G429" i="47"/>
  <c r="G62" i="47"/>
  <c r="G431" i="47"/>
  <c r="G430" i="47"/>
  <c r="G432" i="47"/>
  <c r="G433" i="47"/>
  <c r="G434" i="47"/>
  <c r="G435" i="47"/>
  <c r="G436" i="47"/>
  <c r="G100" i="47"/>
  <c r="G437" i="47"/>
  <c r="M30" i="47"/>
  <c r="M352" i="47"/>
  <c r="M65" i="47"/>
  <c r="M394" i="47"/>
  <c r="M253" i="47"/>
  <c r="M209" i="47"/>
  <c r="M98" i="47"/>
  <c r="M80" i="47"/>
  <c r="M403" i="47"/>
  <c r="M337" i="47"/>
  <c r="M6" i="47"/>
  <c r="M287" i="47"/>
  <c r="M306" i="47"/>
  <c r="M349" i="47"/>
  <c r="M195" i="47"/>
  <c r="M172" i="47"/>
  <c r="M36" i="47"/>
  <c r="M163" i="47"/>
  <c r="M181" i="47"/>
  <c r="M25" i="47"/>
  <c r="M269" i="47"/>
  <c r="M108" i="47"/>
  <c r="M83" i="47"/>
  <c r="M385" i="47"/>
  <c r="M68" i="47"/>
  <c r="M55" i="47"/>
  <c r="M60" i="47"/>
  <c r="M305" i="47"/>
  <c r="M283" i="47"/>
  <c r="M59" i="47"/>
  <c r="M405" i="47"/>
  <c r="M241" i="47"/>
  <c r="M425" i="47"/>
  <c r="M42" i="47"/>
  <c r="M194" i="47"/>
  <c r="M99" i="47"/>
  <c r="M112" i="47"/>
  <c r="M37" i="47"/>
  <c r="M14" i="47"/>
  <c r="M275" i="47"/>
  <c r="M420" i="47"/>
  <c r="M24" i="47"/>
  <c r="M57" i="47"/>
  <c r="M239" i="47"/>
  <c r="M257" i="47"/>
  <c r="M11" i="47"/>
  <c r="M341" i="47"/>
  <c r="M201" i="47"/>
  <c r="M355" i="47"/>
  <c r="M104" i="47"/>
  <c r="M56" i="47"/>
  <c r="M196" i="47"/>
  <c r="M208" i="47"/>
  <c r="M265" i="47"/>
  <c r="M260" i="47"/>
  <c r="M157" i="47"/>
  <c r="M111" i="47"/>
  <c r="M72" i="47"/>
  <c r="M180" i="47"/>
  <c r="M233" i="47"/>
  <c r="M334" i="47"/>
  <c r="M433" i="47"/>
  <c r="M424" i="47"/>
  <c r="M392" i="47"/>
  <c r="M85" i="47"/>
  <c r="M52" i="47"/>
  <c r="M279" i="47"/>
  <c r="M431" i="47"/>
  <c r="M110" i="47"/>
  <c r="M178" i="47"/>
  <c r="M412" i="47"/>
  <c r="M378" i="47"/>
  <c r="M105" i="47"/>
  <c r="M166" i="47"/>
  <c r="M417" i="47"/>
  <c r="M391" i="47"/>
  <c r="M76" i="47"/>
  <c r="M12" i="47"/>
  <c r="M360" i="47"/>
  <c r="M54" i="47"/>
  <c r="M359" i="47"/>
  <c r="M71" i="47"/>
  <c r="M205" i="47"/>
  <c r="M106" i="47"/>
  <c r="M377" i="47"/>
  <c r="M336" i="47"/>
  <c r="M175" i="47"/>
  <c r="M203" i="47"/>
  <c r="M318" i="47"/>
  <c r="M45" i="47"/>
  <c r="M356" i="47"/>
  <c r="M242" i="47"/>
  <c r="M370" i="47"/>
  <c r="M375" i="47"/>
  <c r="M271" i="47"/>
  <c r="M267" i="47"/>
  <c r="M415" i="47"/>
  <c r="M322" i="47"/>
  <c r="M361" i="47"/>
  <c r="M340" i="47"/>
  <c r="M319" i="47"/>
  <c r="M414" i="47"/>
  <c r="M92" i="47"/>
  <c r="M184" i="47"/>
  <c r="M335" i="47"/>
  <c r="M107" i="47"/>
  <c r="M311" i="47"/>
  <c r="M286" i="47"/>
  <c r="M399" i="47"/>
  <c r="M411" i="47"/>
  <c r="M406" i="47"/>
  <c r="M379" i="47"/>
  <c r="M50" i="47"/>
  <c r="M387" i="47"/>
  <c r="M289" i="47"/>
  <c r="M197" i="47"/>
  <c r="M96" i="47"/>
  <c r="M316" i="47"/>
  <c r="M346" i="47"/>
  <c r="M407" i="47"/>
  <c r="M169" i="47"/>
  <c r="M185" i="47"/>
  <c r="M410" i="47"/>
  <c r="M301" i="47"/>
  <c r="M35" i="47"/>
  <c r="M95" i="47"/>
  <c r="M29" i="47"/>
  <c r="M351" i="47"/>
  <c r="M32" i="47"/>
  <c r="M426" i="47"/>
  <c r="M342" i="47"/>
  <c r="M63" i="47"/>
  <c r="M34" i="47"/>
  <c r="M347" i="47"/>
  <c r="M9" i="47"/>
  <c r="M350" i="47"/>
  <c r="M393" i="47"/>
  <c r="M421" i="47"/>
  <c r="M302" i="47"/>
  <c r="M243" i="47"/>
  <c r="M339" i="47"/>
  <c r="M220" i="47"/>
  <c r="M89" i="47"/>
  <c r="M413" i="47"/>
  <c r="M160" i="47"/>
  <c r="M371" i="47"/>
  <c r="M109" i="47"/>
  <c r="M333" i="47"/>
  <c r="M262" i="47"/>
  <c r="M18" i="47"/>
  <c r="M320" i="47"/>
  <c r="M422" i="47"/>
  <c r="M278" i="47"/>
  <c r="M26" i="47"/>
  <c r="M141" i="47"/>
  <c r="M91" i="47"/>
  <c r="M272" i="47"/>
  <c r="M206" i="47"/>
  <c r="M367" i="47"/>
  <c r="M231" i="47"/>
  <c r="M313" i="47"/>
  <c r="M162" i="47"/>
  <c r="M404" i="47"/>
  <c r="M294" i="47"/>
  <c r="M16" i="47"/>
  <c r="M284" i="47"/>
  <c r="M159" i="47"/>
  <c r="M156" i="47"/>
  <c r="M268" i="47"/>
  <c r="M373" i="47"/>
  <c r="M300" i="47"/>
  <c r="M90" i="47"/>
  <c r="M43" i="47"/>
  <c r="M221" i="47"/>
  <c r="M61" i="47"/>
  <c r="M376" i="47"/>
  <c r="M33" i="47"/>
  <c r="M62" i="47"/>
  <c r="M53" i="47"/>
  <c r="M182" i="47"/>
  <c r="M115" i="47"/>
  <c r="M188" i="47"/>
  <c r="M190" i="47"/>
  <c r="M219" i="47"/>
  <c r="M273" i="47"/>
  <c r="M179" i="47"/>
  <c r="M202" i="47"/>
  <c r="M73" i="47"/>
  <c r="M200" i="47"/>
  <c r="M145" i="47"/>
  <c r="M31" i="47"/>
  <c r="M74" i="47"/>
  <c r="M177" i="47"/>
  <c r="M213" i="47"/>
  <c r="M229" i="47"/>
  <c r="M249" i="47"/>
  <c r="M103" i="47"/>
  <c r="M429" i="47"/>
  <c r="M193" i="47"/>
  <c r="M382" i="47"/>
  <c r="M97" i="47"/>
  <c r="M153" i="47"/>
  <c r="M401" i="47"/>
  <c r="M27" i="47"/>
  <c r="M296" i="47"/>
  <c r="M353" i="47"/>
  <c r="M46" i="47"/>
  <c r="M277" i="47"/>
  <c r="M380" i="47"/>
  <c r="M388" i="47"/>
  <c r="M357" i="47"/>
  <c r="M82" i="47"/>
  <c r="M174" i="47"/>
  <c r="M330" i="47"/>
  <c r="M364" i="47"/>
  <c r="M142" i="47"/>
  <c r="M402" i="47"/>
  <c r="M348" i="47"/>
  <c r="M39" i="47"/>
  <c r="M198" i="47"/>
  <c r="M155" i="47"/>
  <c r="M183" i="47"/>
  <c r="M303" i="47"/>
  <c r="M246" i="47"/>
  <c r="M199" i="47"/>
  <c r="M264" i="47"/>
  <c r="M436" i="47"/>
  <c r="M428" i="47"/>
  <c r="M215" i="47"/>
  <c r="M292" i="47"/>
  <c r="M4" i="47"/>
  <c r="M67" i="47"/>
  <c r="M84" i="47"/>
  <c r="M240" i="47"/>
  <c r="M290" i="47"/>
  <c r="M17" i="47"/>
  <c r="M170" i="47"/>
  <c r="M87" i="47"/>
  <c r="M125" i="47"/>
  <c r="M315" i="47"/>
  <c r="M158" i="47"/>
  <c r="M165" i="47"/>
  <c r="M293" i="47"/>
  <c r="M140" i="47"/>
  <c r="M20" i="47"/>
  <c r="M309" i="47"/>
  <c r="M299" i="47"/>
  <c r="M164" i="47"/>
  <c r="M398" i="47"/>
  <c r="M234" i="47"/>
  <c r="M214" i="47"/>
  <c r="M237" i="47"/>
  <c r="M130" i="47"/>
  <c r="M212" i="47"/>
  <c r="M372" i="47"/>
  <c r="M122" i="47"/>
  <c r="M217" i="47"/>
  <c r="M171" i="47"/>
  <c r="M93" i="47"/>
  <c r="M10" i="47"/>
  <c r="M423" i="47"/>
  <c r="M327" i="47"/>
  <c r="M358" i="47"/>
  <c r="M192" i="47"/>
  <c r="M307" i="47"/>
  <c r="M144" i="47"/>
  <c r="M251" i="47"/>
  <c r="M176" i="47"/>
  <c r="M224" i="47"/>
  <c r="M317" i="47"/>
  <c r="M381" i="47"/>
  <c r="M189" i="47"/>
  <c r="M236" i="47"/>
  <c r="M386" i="47"/>
  <c r="M70" i="47"/>
  <c r="M324" i="47"/>
  <c r="M47" i="47"/>
  <c r="M100" i="47"/>
  <c r="M48" i="47"/>
  <c r="M149" i="47"/>
  <c r="M86" i="47"/>
  <c r="M135" i="47"/>
  <c r="M21" i="47"/>
  <c r="M266" i="47"/>
  <c r="M326" i="47"/>
  <c r="M123" i="47"/>
  <c r="M344" i="47"/>
  <c r="M120" i="47"/>
  <c r="M312" i="47"/>
  <c r="M128" i="47"/>
  <c r="M38" i="47"/>
  <c r="M118" i="47"/>
  <c r="M22" i="47"/>
  <c r="M314" i="47"/>
  <c r="M363" i="47"/>
  <c r="M49" i="47"/>
  <c r="M40" i="47"/>
  <c r="M263" i="47"/>
  <c r="M280" i="47"/>
  <c r="M304" i="47"/>
  <c r="M247" i="47"/>
  <c r="M258" i="47"/>
  <c r="M276" i="47"/>
  <c r="M152" i="47"/>
  <c r="M131" i="47"/>
  <c r="M124" i="47"/>
  <c r="M139" i="47"/>
  <c r="M94" i="47"/>
  <c r="M225" i="47"/>
  <c r="M119" i="47"/>
  <c r="M226" i="47"/>
  <c r="M395" i="47"/>
  <c r="M127" i="47"/>
  <c r="M255" i="47"/>
  <c r="M222" i="47"/>
  <c r="M88" i="47"/>
  <c r="M129" i="47"/>
  <c r="M143" i="47"/>
  <c r="M248" i="47"/>
  <c r="M168" i="47"/>
  <c r="M7" i="47"/>
  <c r="M437" i="47"/>
  <c r="M366" i="47"/>
  <c r="M230" i="47"/>
  <c r="M148" i="47"/>
  <c r="M19" i="47"/>
  <c r="M146" i="47"/>
  <c r="M418" i="47"/>
  <c r="M389" i="47"/>
  <c r="M285" i="47"/>
  <c r="M102" i="47"/>
  <c r="M298" i="47"/>
  <c r="M328" i="47"/>
  <c r="M291" i="47"/>
  <c r="M396" i="47"/>
  <c r="M430" i="47"/>
  <c r="M295" i="47"/>
  <c r="M113" i="47"/>
  <c r="M121" i="47"/>
  <c r="M374" i="47"/>
  <c r="M211" i="47"/>
  <c r="M66" i="47"/>
  <c r="M218" i="47"/>
  <c r="M338" i="47"/>
  <c r="M232" i="47"/>
  <c r="M368" i="47"/>
  <c r="M116" i="47"/>
  <c r="M23" i="47"/>
  <c r="M69" i="47"/>
  <c r="M416" i="47"/>
  <c r="M150" i="47"/>
  <c r="M282" i="47"/>
  <c r="M173" i="47"/>
  <c r="M15" i="47"/>
  <c r="M281" i="47"/>
  <c r="M297" i="47"/>
  <c r="M77" i="47"/>
  <c r="M325" i="47"/>
  <c r="M204" i="47"/>
  <c r="M261" i="47"/>
  <c r="M161" i="47"/>
  <c r="M308" i="47"/>
  <c r="M191" i="47"/>
  <c r="M154" i="47"/>
  <c r="M151" i="47"/>
  <c r="M64" i="47"/>
  <c r="M354" i="47"/>
  <c r="M390" i="47"/>
  <c r="M78" i="47"/>
  <c r="M136" i="47"/>
  <c r="M137" i="47"/>
  <c r="M44" i="47"/>
  <c r="M28" i="47"/>
  <c r="M321" i="47"/>
  <c r="M81" i="47"/>
  <c r="M434" i="47"/>
  <c r="M216" i="47"/>
  <c r="M409" i="47"/>
  <c r="M343" i="47"/>
  <c r="M235" i="47"/>
  <c r="M126" i="47"/>
  <c r="M259" i="47"/>
  <c r="M167" i="47"/>
  <c r="M228" i="47"/>
  <c r="M210" i="47"/>
  <c r="M345" i="47"/>
  <c r="M365" i="47"/>
  <c r="M250" i="47"/>
  <c r="M79" i="47"/>
  <c r="M41" i="47"/>
  <c r="M58" i="47"/>
  <c r="M75" i="47"/>
  <c r="M274" i="47"/>
  <c r="M427" i="47"/>
  <c r="M207" i="47"/>
  <c r="M384" i="47"/>
  <c r="M51" i="47"/>
  <c r="M332" i="47"/>
  <c r="M369" i="47"/>
  <c r="M132" i="47"/>
  <c r="M114" i="47"/>
  <c r="M138" i="47"/>
  <c r="M432" i="47"/>
  <c r="M5" i="47"/>
  <c r="M187" i="47"/>
  <c r="M13" i="47"/>
  <c r="M117" i="47"/>
  <c r="M147" i="47"/>
  <c r="M270" i="47"/>
  <c r="M383" i="47"/>
  <c r="M223" i="47"/>
  <c r="M245" i="47"/>
  <c r="M101" i="47"/>
  <c r="M310" i="47"/>
  <c r="M331" i="47"/>
  <c r="M400" i="47"/>
  <c r="M8" i="47"/>
  <c r="M134" i="47"/>
  <c r="M435" i="47"/>
  <c r="M288" i="47"/>
  <c r="M244" i="47"/>
  <c r="M186" i="47"/>
  <c r="M252" i="47"/>
  <c r="M133" i="47"/>
  <c r="M362" i="47"/>
  <c r="M323" i="47"/>
  <c r="M329" i="47"/>
  <c r="M397" i="47"/>
  <c r="M419" i="47"/>
  <c r="M227" i="47"/>
  <c r="M254" i="47"/>
  <c r="M408" i="47"/>
  <c r="M238" i="47"/>
  <c r="M256" i="47"/>
  <c r="BN54" i="44"/>
  <c r="BO54" i="44"/>
  <c r="BP54" i="44"/>
  <c r="BK54" i="44"/>
  <c r="BM54" i="44"/>
  <c r="BQ54" i="44"/>
  <c r="BL54" i="44"/>
  <c r="AW54" i="44"/>
  <c r="R48" i="46"/>
  <c r="S48" i="46" s="1"/>
  <c r="R96" i="46"/>
  <c r="S96" i="46" s="1"/>
  <c r="R6" i="46"/>
  <c r="S6" i="46" s="1"/>
  <c r="R94" i="46"/>
  <c r="S94" i="46" s="1"/>
  <c r="R5" i="46"/>
  <c r="M5" i="46" s="1"/>
  <c r="R17" i="46"/>
  <c r="M17" i="46" s="1"/>
  <c r="R15" i="46"/>
  <c r="S15" i="46" s="1"/>
  <c r="R57" i="46"/>
  <c r="S57" i="46" s="1"/>
  <c r="R63" i="46"/>
  <c r="S63" i="46" s="1"/>
  <c r="R83" i="46"/>
  <c r="R45" i="46"/>
  <c r="S45" i="46" s="1"/>
  <c r="R69" i="46"/>
  <c r="S69" i="46" s="1"/>
  <c r="R32" i="46"/>
  <c r="M32" i="46" s="1"/>
  <c r="R82" i="46"/>
  <c r="S82" i="46" s="1"/>
  <c r="R53" i="46"/>
  <c r="M53" i="46" s="1"/>
  <c r="R55" i="46"/>
  <c r="S55" i="46" s="1"/>
  <c r="R8" i="46"/>
  <c r="M8" i="46" s="1"/>
  <c r="R91" i="46"/>
  <c r="M91" i="46" s="1"/>
  <c r="R30" i="46"/>
  <c r="M30" i="46" s="1"/>
  <c r="R100" i="46"/>
  <c r="M100" i="46" s="1"/>
  <c r="R70" i="46"/>
  <c r="S70" i="46" s="1"/>
  <c r="R89" i="46"/>
  <c r="S89" i="46" s="1"/>
  <c r="R11" i="46"/>
  <c r="M11" i="46" s="1"/>
  <c r="R28" i="46"/>
  <c r="M28" i="46" s="1"/>
  <c r="R42" i="46"/>
  <c r="S42" i="46" s="1"/>
  <c r="R61" i="46"/>
  <c r="S61" i="46" s="1"/>
  <c r="R29" i="46"/>
  <c r="M29" i="46" s="1"/>
  <c r="R16" i="46"/>
  <c r="M16" i="46" s="1"/>
  <c r="R62" i="46"/>
  <c r="M62" i="46" s="1"/>
  <c r="R34" i="46"/>
  <c r="M34" i="46" s="1"/>
  <c r="R79" i="46"/>
  <c r="S79" i="46" s="1"/>
  <c r="R13" i="46"/>
  <c r="S13" i="46"/>
  <c r="R18" i="46"/>
  <c r="M18" i="46" s="1"/>
  <c r="R39" i="46"/>
  <c r="R25" i="46"/>
  <c r="S25" i="46" s="1"/>
  <c r="R43" i="46"/>
  <c r="S43" i="46" s="1"/>
  <c r="R26" i="46"/>
  <c r="S26" i="46" s="1"/>
  <c r="R73" i="46"/>
  <c r="R52" i="46"/>
  <c r="M52" i="46" s="1"/>
  <c r="R97" i="46"/>
  <c r="M97" i="46" s="1"/>
  <c r="R78" i="46"/>
  <c r="M78" i="46" s="1"/>
  <c r="R40" i="46"/>
  <c r="S40" i="46" s="1"/>
  <c r="R84" i="46"/>
  <c r="R93" i="46"/>
  <c r="S93" i="46" s="1"/>
  <c r="R74" i="46"/>
  <c r="M74" i="46" s="1"/>
  <c r="R92" i="46"/>
  <c r="M92" i="46" s="1"/>
  <c r="R71" i="46"/>
  <c r="S71" i="46" s="1"/>
  <c r="R103" i="46"/>
  <c r="M103" i="46" s="1"/>
  <c r="R68" i="46"/>
  <c r="R90" i="46"/>
  <c r="S90" i="46" s="1"/>
  <c r="R60" i="46"/>
  <c r="S60" i="46" s="1"/>
  <c r="R31" i="46"/>
  <c r="M31" i="46" s="1"/>
  <c r="R33" i="46"/>
  <c r="M33" i="46" s="1"/>
  <c r="R88" i="46"/>
  <c r="M88" i="46" s="1"/>
  <c r="R56" i="46"/>
  <c r="R21" i="46"/>
  <c r="S21" i="46" s="1"/>
  <c r="R67" i="46"/>
  <c r="M67" i="46" s="1"/>
  <c r="R24" i="46"/>
  <c r="S24" i="46" s="1"/>
  <c r="R47" i="46"/>
  <c r="S47" i="46" s="1"/>
  <c r="R12" i="46"/>
  <c r="M12" i="46" s="1"/>
  <c r="R27" i="46"/>
  <c r="R76" i="46"/>
  <c r="S76" i="46" s="1"/>
  <c r="R64" i="46"/>
  <c r="M64" i="46" s="1"/>
  <c r="R22" i="46"/>
  <c r="M22" i="46" s="1"/>
  <c r="R41" i="46"/>
  <c r="M41" i="46" s="1"/>
  <c r="R95" i="46"/>
  <c r="M95" i="46" s="1"/>
  <c r="R58" i="46"/>
  <c r="M58" i="46" s="1"/>
  <c r="R35" i="46"/>
  <c r="M35" i="46" s="1"/>
  <c r="R49" i="46"/>
  <c r="S49" i="46" s="1"/>
  <c r="R98" i="46"/>
  <c r="S98" i="46" s="1"/>
  <c r="R23" i="46"/>
  <c r="S23" i="46" s="1"/>
  <c r="R81" i="46"/>
  <c r="M81" i="46" s="1"/>
  <c r="R80" i="46"/>
  <c r="S80" i="46" s="1"/>
  <c r="R20" i="46"/>
  <c r="M20" i="46" s="1"/>
  <c r="R54" i="46"/>
  <c r="S54" i="46" s="1"/>
  <c r="R4" i="46"/>
  <c r="S4" i="46" s="1"/>
  <c r="R85" i="46"/>
  <c r="M85" i="46" s="1"/>
  <c r="R102" i="46"/>
  <c r="S102" i="46" s="1"/>
  <c r="R65" i="46"/>
  <c r="M65" i="46" s="1"/>
  <c r="R9" i="46"/>
  <c r="S9" i="46" s="1"/>
  <c r="R86" i="46"/>
  <c r="S86" i="46" s="1"/>
  <c r="R14" i="46"/>
  <c r="S14" i="46" s="1"/>
  <c r="R46" i="46"/>
  <c r="S46" i="46" s="1"/>
  <c r="R66" i="46"/>
  <c r="M66" i="46" s="1"/>
  <c r="R10" i="46"/>
  <c r="M10" i="46" s="1"/>
  <c r="R59" i="46"/>
  <c r="S59" i="46" s="1"/>
  <c r="R75" i="46"/>
  <c r="M75" i="46" s="1"/>
  <c r="R38" i="46"/>
  <c r="M38" i="46" s="1"/>
  <c r="R87" i="46"/>
  <c r="M87" i="46" s="1"/>
  <c r="R101" i="46"/>
  <c r="S101" i="46" s="1"/>
  <c r="R72" i="46"/>
  <c r="M72" i="46" s="1"/>
  <c r="R99" i="46"/>
  <c r="M99" i="46" s="1"/>
  <c r="R50" i="46"/>
  <c r="M50" i="46" s="1"/>
  <c r="R7" i="46"/>
  <c r="S7" i="46" s="1"/>
  <c r="R51" i="46"/>
  <c r="M51" i="46" s="1"/>
  <c r="R19" i="46"/>
  <c r="M19" i="46" s="1"/>
  <c r="R37" i="46"/>
  <c r="S37" i="46" s="1"/>
  <c r="R36" i="46"/>
  <c r="M36" i="46" s="1"/>
  <c r="R44" i="46"/>
  <c r="S44" i="46" s="1"/>
  <c r="R77" i="46"/>
  <c r="S77" i="46" s="1"/>
  <c r="MK54" i="44"/>
  <c r="ML54" i="44" s="1"/>
  <c r="MS54" i="44" s="1"/>
  <c r="MI54" i="44"/>
  <c r="MG54" i="44"/>
  <c r="MF54" i="44"/>
  <c r="MD54" i="44"/>
  <c r="ME54" i="44" s="1"/>
  <c r="MC54" i="44"/>
  <c r="MH54" i="44" s="1"/>
  <c r="LL54" i="44"/>
  <c r="LA54" i="44"/>
  <c r="KZ54" i="44"/>
  <c r="KR54" i="44"/>
  <c r="JA54" i="44"/>
  <c r="JB54" i="44" s="1"/>
  <c r="IZ54" i="44"/>
  <c r="IX54" i="44"/>
  <c r="HM54" i="44"/>
  <c r="GE54" i="44"/>
  <c r="GD54" i="44"/>
  <c r="FS54" i="44"/>
  <c r="DL54" i="44"/>
  <c r="CV54" i="44"/>
  <c r="CT54" i="44"/>
  <c r="BD54" i="44"/>
  <c r="AY54" i="44"/>
  <c r="AV54" i="44"/>
  <c r="AC54" i="44"/>
  <c r="BE54" i="44" s="1"/>
  <c r="AA54" i="44"/>
  <c r="CF54" i="44" s="1"/>
  <c r="CG54" i="44" s="1"/>
  <c r="CI54" i="44" s="1"/>
  <c r="W54" i="44"/>
  <c r="M43" i="46"/>
  <c r="M69" i="46"/>
  <c r="S74" i="46"/>
  <c r="M47" i="46"/>
  <c r="M80" i="46"/>
  <c r="M96" i="46"/>
  <c r="M59" i="46"/>
  <c r="M90" i="46"/>
  <c r="S75" i="46"/>
  <c r="S52" i="46"/>
  <c r="M6" i="46"/>
  <c r="M7" i="46"/>
  <c r="M48" i="46"/>
  <c r="M42" i="46"/>
  <c r="M25" i="46"/>
  <c r="M24" i="46"/>
  <c r="S30" i="46"/>
  <c r="M14" i="46"/>
  <c r="S29" i="46"/>
  <c r="S20" i="46"/>
  <c r="M73" i="46"/>
  <c r="M89" i="46"/>
  <c r="M77" i="46"/>
  <c r="M26" i="46"/>
  <c r="M13" i="46"/>
  <c r="S36" i="46"/>
  <c r="S19" i="46"/>
  <c r="S92" i="46"/>
  <c r="S78" i="46"/>
  <c r="M57" i="46"/>
  <c r="M9" i="46"/>
  <c r="M46" i="46"/>
  <c r="M61" i="46"/>
  <c r="S64" i="46"/>
  <c r="M98" i="46"/>
  <c r="M76" i="46"/>
  <c r="S10" i="46"/>
  <c r="M45" i="46"/>
  <c r="S33" i="46"/>
  <c r="S11" i="46"/>
  <c r="S35" i="46"/>
  <c r="S100" i="46"/>
  <c r="M44" i="46"/>
  <c r="M71" i="46"/>
  <c r="M54" i="46"/>
  <c r="S99" i="46"/>
  <c r="M60" i="46"/>
  <c r="M4" i="46"/>
  <c r="M79" i="46"/>
  <c r="S65" i="46"/>
  <c r="S58" i="46"/>
  <c r="M15" i="46"/>
  <c r="S34" i="46"/>
  <c r="S18" i="46"/>
  <c r="S38" i="46"/>
  <c r="S22" i="46"/>
  <c r="S97" i="46"/>
  <c r="S16" i="46"/>
  <c r="S67" i="46"/>
  <c r="M49" i="46"/>
  <c r="S50" i="46"/>
  <c r="M70" i="46"/>
  <c r="M63" i="46"/>
  <c r="MQ54" i="44" a="1"/>
  <c r="MQ54" i="44" s="1"/>
  <c r="MR54" i="44" s="1"/>
  <c r="S95" i="46"/>
  <c r="S88" i="46"/>
  <c r="S5" i="46"/>
  <c r="S91" i="46"/>
  <c r="NC12" i="44"/>
  <c r="NB12" i="44"/>
  <c r="NC16" i="44"/>
  <c r="NB16" i="44"/>
  <c r="NC50" i="44"/>
  <c r="NB50" i="44"/>
  <c r="NC53" i="44"/>
  <c r="NB53" i="44"/>
  <c r="NC40" i="44"/>
  <c r="NB40" i="44"/>
  <c r="NC49" i="44"/>
  <c r="NB49" i="44"/>
  <c r="NC37" i="44"/>
  <c r="NB37" i="44"/>
  <c r="NC31" i="44"/>
  <c r="NB31" i="44"/>
  <c r="NC34" i="44"/>
  <c r="NB34" i="44"/>
  <c r="NC6" i="44"/>
  <c r="NB6" i="44"/>
  <c r="NC18" i="44"/>
  <c r="NB18" i="44"/>
  <c r="NC41" i="44"/>
  <c r="NB41" i="44"/>
  <c r="NC30" i="44"/>
  <c r="NB30" i="44"/>
  <c r="NC43" i="44"/>
  <c r="NB43" i="44"/>
  <c r="NC20" i="44"/>
  <c r="NB20" i="44"/>
  <c r="NC22" i="44"/>
  <c r="NB22" i="44"/>
  <c r="NC28" i="44"/>
  <c r="NB28" i="44"/>
  <c r="NC13" i="44"/>
  <c r="NB13" i="44"/>
  <c r="NC44" i="44"/>
  <c r="NB44" i="44"/>
  <c r="NC7" i="44"/>
  <c r="NB7" i="44"/>
  <c r="NC26" i="44"/>
  <c r="NB26" i="44"/>
  <c r="NC19" i="44"/>
  <c r="NB19" i="44"/>
  <c r="NC14" i="44"/>
  <c r="NB14" i="44"/>
  <c r="NC36" i="44"/>
  <c r="NB36" i="44"/>
  <c r="NC24" i="44"/>
  <c r="NB24" i="44"/>
  <c r="NC27" i="44"/>
  <c r="NB27" i="44"/>
  <c r="NC8" i="44"/>
  <c r="NB8" i="44"/>
  <c r="NC46" i="44"/>
  <c r="NB46" i="44"/>
  <c r="NG11" i="44"/>
  <c r="NC11" i="44"/>
  <c r="NC29" i="44"/>
  <c r="ND49" i="44"/>
  <c r="NE49" i="44"/>
  <c r="ND31" i="44"/>
  <c r="NE31" i="44"/>
  <c r="ND37" i="44"/>
  <c r="NE37" i="44"/>
  <c r="ND6" i="44"/>
  <c r="NE6" i="44"/>
  <c r="ND34" i="44"/>
  <c r="NE34" i="44"/>
  <c r="NE41" i="44"/>
  <c r="ND41" i="44"/>
  <c r="NE18" i="44"/>
  <c r="ND18" i="44"/>
  <c r="NE54" i="44"/>
  <c r="ND54" i="44"/>
  <c r="NE43" i="44"/>
  <c r="ND43" i="44"/>
  <c r="ND30" i="44"/>
  <c r="NE30" i="44"/>
  <c r="NE22" i="44"/>
  <c r="ND22" i="44"/>
  <c r="NE20" i="44"/>
  <c r="ND20" i="44"/>
  <c r="ND13" i="44"/>
  <c r="NE13" i="44"/>
  <c r="NE28" i="44"/>
  <c r="ND28" i="44"/>
  <c r="ND7" i="44"/>
  <c r="NE7" i="44"/>
  <c r="NE26" i="44"/>
  <c r="ND26" i="44"/>
  <c r="NE44" i="44"/>
  <c r="ND44" i="44"/>
  <c r="NE14" i="44"/>
  <c r="ND14" i="44"/>
  <c r="ND36" i="44"/>
  <c r="NE36" i="44"/>
  <c r="NE19" i="44"/>
  <c r="ND19" i="44"/>
  <c r="NE24" i="44"/>
  <c r="ND24" i="44"/>
  <c r="NE27" i="44"/>
  <c r="ND27" i="44"/>
  <c r="ND8" i="44"/>
  <c r="NE8" i="44"/>
  <c r="NE4" i="44"/>
  <c r="ND4" i="44"/>
  <c r="NG54" i="44"/>
  <c r="NE46" i="44"/>
  <c r="ND46" i="44"/>
  <c r="NG20" i="44"/>
  <c r="NG30" i="44"/>
  <c r="NG34" i="44"/>
  <c r="NG37" i="44"/>
  <c r="ND11" i="44"/>
  <c r="NE11" i="44"/>
  <c r="ND12" i="44"/>
  <c r="NE12" i="44"/>
  <c r="NG43" i="44"/>
  <c r="NE50" i="44"/>
  <c r="ND50" i="44"/>
  <c r="NE16" i="44"/>
  <c r="ND16" i="44"/>
  <c r="NE40" i="44"/>
  <c r="ND40" i="44"/>
  <c r="ND53" i="44"/>
  <c r="NE53" i="44"/>
  <c r="NG31" i="44"/>
  <c r="NE29" i="44"/>
  <c r="ND29" i="44"/>
  <c r="NG14" i="44"/>
  <c r="NG36" i="44"/>
  <c r="NA8" i="44"/>
  <c r="NA4" i="44"/>
  <c r="NG7" i="44"/>
  <c r="NA46" i="44"/>
  <c r="NG46" i="44"/>
  <c r="NG19" i="44"/>
  <c r="NG13" i="44"/>
  <c r="NG44" i="44"/>
  <c r="NG12" i="44"/>
  <c r="NG38" i="44"/>
  <c r="NG8" i="44"/>
  <c r="NG18" i="44"/>
  <c r="NG6" i="44"/>
  <c r="NA11" i="44"/>
  <c r="NA12" i="44"/>
  <c r="NA50" i="44"/>
  <c r="NA16" i="44"/>
  <c r="NA40" i="44"/>
  <c r="NA53" i="44"/>
  <c r="NA29" i="44"/>
  <c r="NA49" i="44"/>
  <c r="NA39" i="44"/>
  <c r="NA31" i="44"/>
  <c r="NA37" i="44"/>
  <c r="NA6" i="44"/>
  <c r="NA34" i="44"/>
  <c r="NA41" i="44"/>
  <c r="NA18" i="44"/>
  <c r="NA43" i="44"/>
  <c r="NA30" i="44"/>
  <c r="NA22" i="44"/>
  <c r="NA20" i="44"/>
  <c r="NA13" i="44"/>
  <c r="NA28" i="44"/>
  <c r="NA7" i="44"/>
  <c r="NA26" i="44"/>
  <c r="NA44" i="44"/>
  <c r="NA14" i="44"/>
  <c r="NA36" i="44"/>
  <c r="NA19" i="44"/>
  <c r="NA24" i="44"/>
  <c r="NA27" i="44"/>
  <c r="S85" i="46"/>
  <c r="S39" i="46"/>
  <c r="M39" i="46"/>
  <c r="S8" i="46"/>
  <c r="S27" i="46"/>
  <c r="M27" i="46"/>
  <c r="M84" i="46"/>
  <c r="S84" i="46"/>
  <c r="M40" i="46"/>
  <c r="M56" i="46"/>
  <c r="S56" i="46"/>
  <c r="S83" i="46"/>
  <c r="M83" i="46"/>
  <c r="M102" i="46"/>
  <c r="M94" i="46"/>
  <c r="S68" i="46"/>
  <c r="M68" i="46"/>
  <c r="M21" i="46"/>
  <c r="NA54" i="44"/>
  <c r="NB54" i="44"/>
  <c r="MN54" i="44"/>
  <c r="LR54" i="44"/>
  <c r="MM54" i="44"/>
  <c r="LQ54" i="44"/>
  <c r="LS54" i="44"/>
  <c r="LT54" i="44"/>
  <c r="ND38" i="44" l="1"/>
  <c r="NG41" i="44"/>
  <c r="NA38" i="44"/>
  <c r="NB38" i="44"/>
  <c r="NE38" i="44"/>
  <c r="NB25" i="44"/>
  <c r="NC25" i="44"/>
  <c r="NG40" i="44"/>
  <c r="NH40" i="44" s="1"/>
  <c r="NG16" i="44"/>
  <c r="NG9" i="44"/>
  <c r="NA15" i="44"/>
  <c r="NB39" i="44"/>
  <c r="NA32" i="44"/>
  <c r="NC39" i="44"/>
  <c r="NA9" i="44"/>
  <c r="NC32" i="44"/>
  <c r="NB15" i="44"/>
  <c r="NC15" i="44"/>
  <c r="NB32" i="44"/>
  <c r="NB9" i="44"/>
  <c r="NC9" i="44"/>
  <c r="NE9" i="44"/>
  <c r="ND32" i="44"/>
  <c r="ND15" i="44"/>
  <c r="NG15" i="44"/>
  <c r="NG32" i="44"/>
  <c r="ND39" i="44"/>
  <c r="NG39" i="44"/>
  <c r="S28" i="46"/>
  <c r="M55" i="46"/>
  <c r="S12" i="46"/>
  <c r="MD56" i="44"/>
  <c r="S32" i="46"/>
  <c r="M93" i="46"/>
  <c r="M37" i="46"/>
  <c r="M101" i="46"/>
  <c r="S62" i="46"/>
  <c r="M23" i="46"/>
  <c r="S41" i="46"/>
  <c r="S51" i="46"/>
  <c r="M86" i="46"/>
  <c r="M82" i="46"/>
  <c r="S103" i="46"/>
  <c r="S66" i="46"/>
  <c r="S72" i="46"/>
  <c r="S31" i="46"/>
  <c r="S53" i="46"/>
  <c r="S81" i="46"/>
  <c r="NG22" i="44"/>
  <c r="NH22" i="44" s="1"/>
  <c r="NG23" i="44"/>
  <c r="NG47" i="44"/>
  <c r="NA25" i="44"/>
  <c r="NB48" i="44"/>
  <c r="ND25" i="44"/>
  <c r="NC48" i="44"/>
  <c r="ND48" i="44"/>
  <c r="NE48" i="44"/>
  <c r="NG50" i="44"/>
  <c r="NG26" i="44"/>
  <c r="NG49" i="44"/>
  <c r="NG25" i="44"/>
  <c r="ND21" i="44"/>
  <c r="ND42" i="44"/>
  <c r="NC4" i="44"/>
  <c r="NG48" i="44"/>
  <c r="NG24" i="44"/>
  <c r="NH24" i="44" s="1"/>
  <c r="NG33" i="44"/>
  <c r="NG28" i="44"/>
  <c r="NH28" i="44" s="1"/>
  <c r="NG4" i="44"/>
  <c r="NH4" i="44" s="1"/>
  <c r="NA5" i="44"/>
  <c r="ND47" i="44"/>
  <c r="NE47" i="44"/>
  <c r="NE17" i="44"/>
  <c r="ND23" i="44"/>
  <c r="NB47" i="44"/>
  <c r="NA47" i="44"/>
  <c r="NC47" i="44"/>
  <c r="NE23" i="44"/>
  <c r="ND5" i="44"/>
  <c r="NB23" i="44"/>
  <c r="ND17" i="44"/>
  <c r="NG17" i="44"/>
  <c r="NE5" i="44"/>
  <c r="NC23" i="44"/>
  <c r="NA17" i="44"/>
  <c r="NB17" i="44"/>
  <c r="NG53" i="44"/>
  <c r="NH53" i="44" s="1"/>
  <c r="NG29" i="44"/>
  <c r="NH29" i="44" s="1"/>
  <c r="JK54" i="44"/>
  <c r="NB5" i="44"/>
  <c r="NG51" i="44"/>
  <c r="NH51" i="44" s="1"/>
  <c r="NB10" i="44"/>
  <c r="NC10" i="44"/>
  <c r="NG10" i="44"/>
  <c r="NH10" i="44" s="1"/>
  <c r="NE51" i="44"/>
  <c r="NA51" i="44"/>
  <c r="NA10" i="44"/>
  <c r="NB51" i="44"/>
  <c r="NC51" i="44"/>
  <c r="NE10" i="44"/>
  <c r="NH54" i="44"/>
  <c r="NE45" i="44"/>
  <c r="NE42" i="44"/>
  <c r="NG45" i="44"/>
  <c r="NH45" i="44" s="1"/>
  <c r="NG42" i="44"/>
  <c r="NC45" i="44"/>
  <c r="NB45" i="44"/>
  <c r="NA42" i="44"/>
  <c r="NB42" i="44"/>
  <c r="NA45" i="44"/>
  <c r="NG27" i="44"/>
  <c r="NH27" i="44" s="1"/>
  <c r="BT54" i="44"/>
  <c r="BX54" i="44"/>
  <c r="NH34" i="44"/>
  <c r="NH11" i="44"/>
  <c r="BV54" i="44"/>
  <c r="NG21" i="44"/>
  <c r="NE21" i="44"/>
  <c r="NB21" i="44"/>
  <c r="NC21" i="44"/>
  <c r="NC35" i="44"/>
  <c r="NB35" i="44"/>
  <c r="NE35" i="44"/>
  <c r="NA35" i="44"/>
  <c r="NG35" i="44"/>
  <c r="NH35" i="44" s="1"/>
  <c r="NH46" i="44"/>
  <c r="AX54" i="44"/>
  <c r="NH14" i="44"/>
  <c r="NG5" i="44"/>
  <c r="BR54" i="44"/>
  <c r="BU54" i="44" s="1"/>
  <c r="CW54" i="44"/>
  <c r="NH6" i="44"/>
  <c r="NH13" i="44"/>
  <c r="BW54" i="44"/>
  <c r="NH43" i="44"/>
  <c r="NC33" i="44"/>
  <c r="GB58" i="44"/>
  <c r="JH58" i="44" s="1"/>
  <c r="NH8" i="44"/>
  <c r="NH16" i="44"/>
  <c r="NE52" i="44"/>
  <c r="NH38" i="44"/>
  <c r="NH19" i="44"/>
  <c r="NH44" i="44"/>
  <c r="NH31" i="44"/>
  <c r="NF57" i="44"/>
  <c r="NA33" i="44"/>
  <c r="NA52" i="44"/>
  <c r="NH41" i="44"/>
  <c r="NB52" i="44"/>
  <c r="NE33" i="44"/>
  <c r="NC52" i="44"/>
  <c r="ND33" i="44"/>
  <c r="NG52" i="44"/>
  <c r="NB33" i="44"/>
  <c r="NH20" i="44"/>
  <c r="NH12" i="44"/>
  <c r="NH36" i="44"/>
  <c r="HR54" i="44"/>
  <c r="NH9" i="44"/>
  <c r="NH30" i="44"/>
  <c r="NH50" i="44"/>
  <c r="CH54" i="44"/>
  <c r="CJ54" i="44" s="1"/>
  <c r="CK54" i="44"/>
  <c r="NH18" i="44"/>
  <c r="NH49" i="44"/>
  <c r="NH26" i="44"/>
  <c r="NH7" i="44"/>
  <c r="NH37" i="44"/>
  <c r="JI54" i="44"/>
  <c r="JH54" i="44"/>
  <c r="JC54" i="44"/>
  <c r="NH39" i="44" l="1"/>
  <c r="NH15" i="44"/>
  <c r="NH32" i="44"/>
  <c r="NH17" i="44"/>
  <c r="NH25" i="44"/>
  <c r="NH48" i="44"/>
  <c r="NH23" i="44"/>
  <c r="NH47" i="44"/>
  <c r="NH21" i="44"/>
  <c r="NH42" i="44"/>
  <c r="NH33" i="44"/>
  <c r="NH5" i="44"/>
  <c r="NC57" i="44"/>
  <c r="BS54" i="44"/>
  <c r="NE57" i="44"/>
  <c r="NG57" i="44"/>
  <c r="NH52" i="44"/>
  <c r="NB57" i="44"/>
  <c r="ND57" i="44"/>
  <c r="NH57" i="4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2000000}" name="WorksheetConnection_StateByState5" type="102" refreshedVersion="8" minRefreshableVersion="5">
    <extLst>
      <ext xmlns:x15="http://schemas.microsoft.com/office/spreadsheetml/2010/11/main" uri="{DE250136-89BD-433C-8126-D09CA5730AF9}">
        <x15:connection id="StateByState5">
          <x15:rangePr sourceName="_xlcn.WorksheetConnection_StateByState5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<sst xmlns="http://schemas.openxmlformats.org/spreadsheetml/2006/main" count="35163" uniqueCount="6623">
  <si>
    <t>State</t>
  </si>
  <si>
    <t>Size (Sq Miles)</t>
  </si>
  <si>
    <t>Median House Cost</t>
  </si>
  <si>
    <t>Minimum Wage</t>
  </si>
  <si>
    <t>Median Wage</t>
  </si>
  <si>
    <t>MedianWage/HR</t>
  </si>
  <si>
    <t>MinWageHr/Home</t>
  </si>
  <si>
    <t>MinWageHr/Rent</t>
  </si>
  <si>
    <t>MedWageHr/Rent</t>
  </si>
  <si>
    <t>Big Mac Price</t>
  </si>
  <si>
    <t>Internet Speed Mbps</t>
  </si>
  <si>
    <t>Gender Pay Gap</t>
  </si>
  <si>
    <t>Firearm Ownership</t>
  </si>
  <si>
    <t>Prison Per 100K</t>
  </si>
  <si>
    <t>Police Shootings</t>
  </si>
  <si>
    <t>2020 Homocide Rate</t>
  </si>
  <si>
    <t>Firearm Deaths Per 100,000</t>
  </si>
  <si>
    <t>Life Expectancy 2009</t>
  </si>
  <si>
    <t>2017 Hate Crimes per 100K</t>
  </si>
  <si>
    <t>Domestic Violence</t>
  </si>
  <si>
    <t>Maternal Mortality (Per 100k)</t>
  </si>
  <si>
    <t>Abortion Legality</t>
  </si>
  <si>
    <t>Teen Pregnancy (Per 100k)</t>
  </si>
  <si>
    <t>SA Rate (Per 100k)</t>
  </si>
  <si>
    <t>HS Graduation Rate</t>
  </si>
  <si>
    <t>Food Stamp</t>
  </si>
  <si>
    <t>Poverty Rate</t>
  </si>
  <si>
    <t>Voted Biden</t>
  </si>
  <si>
    <t>Voted Trump</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</si>
  <si>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</si>
  <si>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</si>
  <si>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</si>
  <si>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</si>
  <si>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</si>
  <si>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</si>
  <si>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</si>
  <si>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</si>
  <si>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</si>
  <si>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</si>
  <si>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</si>
  <si>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</si>
  <si>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</si>
  <si>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</si>
  <si>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</si>
  <si>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</si>
  <si>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</si>
  <si>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</si>
  <si>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</si>
  <si>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</si>
  <si>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</si>
  <si>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</si>
  <si>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</si>
  <si>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</si>
  <si>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</si>
  <si>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</si>
  <si>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</si>
  <si>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</si>
  <si>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</si>
  <si>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</si>
  <si>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</si>
  <si>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</si>
  <si>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</si>
  <si>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</si>
  <si>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</si>
  <si>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</si>
  <si>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</si>
  <si>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</si>
  <si>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</si>
  <si>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</si>
  <si>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</si>
  <si>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</si>
  <si>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</si>
  <si>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</si>
  <si>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</si>
  <si>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</si>
  <si>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</si>
  <si>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</si>
  <si>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</si>
  <si>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</si>
  <si>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 Prison Population</t>
  </si>
  <si>
    <t>No data</t>
  </si>
  <si>
    <t>Population</t>
  </si>
  <si>
    <t>Banned</t>
  </si>
  <si>
    <t>Protected</t>
  </si>
  <si>
    <t>Not Protected</t>
  </si>
  <si>
    <t>After Roe and Casey</t>
  </si>
  <si>
    <t>Map: 23 states would ban abortion in a post-Roe America (nbcnews.com)</t>
  </si>
  <si>
    <t>MSN</t>
  </si>
  <si>
    <t>R.I. Supreme Court upholds state's abortion law | WBUR News</t>
  </si>
  <si>
    <t>Vermont officials vow to protect women's rights if Roe v. Wade overturned | Vermont Business Magazine (vermontbiz.com)</t>
  </si>
  <si>
    <t>Washington abortion providers prepare for more out-of-state patients as Roe decision looms | The Seattle Times</t>
  </si>
  <si>
    <t>What to know about Missouri’s trigger ban on abortions | The Kansas City Star</t>
  </si>
  <si>
    <t>Indiana prepped to ban abortion if Roe v. Wade overturned | wthr.com</t>
  </si>
  <si>
    <t>Gov. Noem could call special session if Roe v. Wade is overturned (argusleader.com)</t>
  </si>
  <si>
    <t>Iowa will recognize abortion rights if SCOTUS reverses Roe v. Wade | Iowa | thecentersquare.com</t>
  </si>
  <si>
    <t>Median Rent</t>
  </si>
  <si>
    <t>https://statesymbolsusa.org/symbol-official-item/national-us/uncategorized/states-size</t>
  </si>
  <si>
    <t>How Much A Big Mac Costs In Every State – Zippia</t>
  </si>
  <si>
    <t>The 10 Fastest and Slowest States for Internet Speeds in 2022 | HighSpeedInternet.com</t>
  </si>
  <si>
    <t>The Gender Pay Gap Across the US in 2022 | Business.org</t>
  </si>
  <si>
    <t>Stats of the States - Firearm Mortality (cdc.gov)</t>
  </si>
  <si>
    <t>https://worldpopulationreview.com/state-rankings/gun-ownership-by-state</t>
  </si>
  <si>
    <t>Prison Population by State 2022 (worldpopulationreview.com)</t>
  </si>
  <si>
    <t>Police shootings database 2015-2022 - Washington Post</t>
  </si>
  <si>
    <t>Life Expectancy 2019</t>
  </si>
  <si>
    <t>Life Expectancy at Birth by State (cdc.gov)</t>
  </si>
  <si>
    <t>Map of Reported Hate Crimes in the U.S. (Includes statistics per capita) (safer-america.com)</t>
  </si>
  <si>
    <t>Maternal Mortality Rate by State 2022 (worldpopulationreview.com)</t>
  </si>
  <si>
    <t>Delaware fears maternal mortality rate higher than CDC data indicates (delawareonline.com)</t>
  </si>
  <si>
    <t>W~Vermont Department of Health~Maternal Mortality Review Panel Annual Report~1-11-2021.pdf</t>
  </si>
  <si>
    <t>Abortion Laws by State 2022 (worldpopulationreview.com)</t>
  </si>
  <si>
    <t>Teen Pregnancy Rates by State 2022 (worldpopulationreview.com)</t>
  </si>
  <si>
    <t>Rape Statistics by State 2022 (worldpopulationreview.com)</t>
  </si>
  <si>
    <t>High School Graduation Rates by State 2022 (worldpopulationreview.com)</t>
  </si>
  <si>
    <t>The States With The Most (And Least) People On Food Stamps – Zippia</t>
  </si>
  <si>
    <t>Poverty Rate by State 2022 (worldpopulationreview.com)</t>
  </si>
  <si>
    <t>Presidential election results: Live map of 2020 electoral votes (nbcnews.com)</t>
  </si>
  <si>
    <t>After Roe: New Mexico | Family Policy Alliance</t>
  </si>
  <si>
    <t>https://news.yahoo.com/abortion-still-legal-ohio-now-134733817.html</t>
  </si>
  <si>
    <t>Louisiana Republicans advance bill to make abortion a crime of murder | Louisiana | The Guardian</t>
  </si>
  <si>
    <t>Luisiana</t>
  </si>
  <si>
    <t>South Carolina governor signs abortion ban, prompting immediate lawsuit (nbcnews.com)</t>
  </si>
  <si>
    <t xml:space="preserve">Affected by Roe/Casey Reversal </t>
  </si>
  <si>
    <t xml:space="preserve">Potentially Affected by Roe/Casey Reversal </t>
  </si>
  <si>
    <t>Additional Notes</t>
  </si>
  <si>
    <t>If Roe v. Wade is overturned, there's no guarantee that people can get abortions in liberal states, either (yahoo.com)</t>
  </si>
  <si>
    <t>NY Conneticut and Oregon</t>
  </si>
  <si>
    <t>How Utah’s ‘trigger law’ would alter abortion access in the state if Roe v. Wade falls - The Globe and Mail</t>
  </si>
  <si>
    <t>College Readiness</t>
  </si>
  <si>
    <t>Math Scores</t>
  </si>
  <si>
    <t>Reading Scores</t>
  </si>
  <si>
    <t>Preschool Enrollment</t>
  </si>
  <si>
    <t>Education K-12</t>
  </si>
  <si>
    <t>Weapons/Crime</t>
  </si>
  <si>
    <t>Best States for Childhood Education | US News Best States</t>
  </si>
  <si>
    <t>Nick Powers Datasheet (NPD)</t>
  </si>
  <si>
    <t>2021-Summary-of-the-Laws-on-Abortion-in-Missouri.pdf (missourilife.org)</t>
  </si>
  <si>
    <t>Safety and Diversity</t>
  </si>
  <si>
    <t>Cultural Diversity</t>
  </si>
  <si>
    <t>Most Diverse States 2022 (worldpopulationreview.com)</t>
  </si>
  <si>
    <t>Rank</t>
  </si>
  <si>
    <t>Supreme Court ‘got it wrong’ on abortion 50 years ago, Arkansas attorney general says | PBS NewsHour</t>
  </si>
  <si>
    <t>LGBTQ+ Safety</t>
  </si>
  <si>
    <t>If Roe v. Wade is overturned, Colorado care could be impacted | 9news.com</t>
  </si>
  <si>
    <t>Abortions in Kentucky would cease if Roe v. Wade gets overturned | News | kentuckytoday.com</t>
  </si>
  <si>
    <t>After Roe opinion, who’s going to protect Alabama from Alabama? - al.com</t>
  </si>
  <si>
    <t>https://www.azcentral.com/story/news/local/arizona/2022/05/03/arizona-abortion-laws-repeal-roe-v-wade-could-mean-total-state-ban/9624554002/</t>
  </si>
  <si>
    <t>Connecticut Governor Signs First Pro-Abortion Legislation After Anticipated End to Roe - Tennessee Star</t>
  </si>
  <si>
    <t>Abortion in Florida: What will happen if Roe is overturned? | khou.com</t>
  </si>
  <si>
    <t>Missisippi</t>
  </si>
  <si>
    <t>Tennesee</t>
  </si>
  <si>
    <t>Hawaii laws protect abortion rights amid national uncertainty (khon2.com)</t>
  </si>
  <si>
    <t>If Roe v. Wade is overturned, what’s the impact on abortion access for Illinois and its residents? – Chicago Tribune</t>
  </si>
  <si>
    <t>Roe v. Wade leak could fuel push for abortion ban in Kansas (fox4kc.com)</t>
  </si>
  <si>
    <t>Would abortions in NH and Maine be illegal if Roe is overturned? (yahoo.com)</t>
  </si>
  <si>
    <t>Can you still get an abortion in N.J. after Supreme Court overturns Roe v. Wade? (msn.com)</t>
  </si>
  <si>
    <t>Roe v. Wade NC: What happens to abortion rights in North Carolina if Supreme Court overturns current protections - ABC11 Raleigh-Durham</t>
  </si>
  <si>
    <t>Old West Virginia law making abortion a felony could be revived in post-Roe decision | News, Sports, Jobs - News and Sentinel</t>
  </si>
  <si>
    <t>Virginia abortion laws, outlook with Glenn Youngkin as governor - The Washington Post</t>
  </si>
  <si>
    <t>Current Abortion Laws</t>
  </si>
  <si>
    <t>In Wisconsin, an 1849 Abortion Ban Could Make for a Chaotic Post-Roe Landscape (yahoo.com)</t>
  </si>
  <si>
    <t>What would overturning Roe v. Wade mean for Alaska? | Homer News</t>
  </si>
  <si>
    <t>'Roe' under threat, California leans in as abortion refuge (yahoo.com)</t>
  </si>
  <si>
    <t>How Would The Supreme Court Overturning Roe V. Wade Affect Massachusetts Abortion Rights? – CBS Boston (cbslocal.com)</t>
  </si>
  <si>
    <t>Will abortion be legal in Michigan if Roe v. Wade is overturned? (fox2detroit.com)</t>
  </si>
  <si>
    <t>Montana abortion rights are covered by state law, not SCOTUS (krtv.com)</t>
  </si>
  <si>
    <t>In Nebraska, both sides brace for abortion battle after Supreme Court leak (klkntv.com)</t>
  </si>
  <si>
    <t>….</t>
  </si>
  <si>
    <t>District of Columbia</t>
  </si>
  <si>
    <t>Washington, District of Columbia (DC) income map, earnings map, and wages data (city-data.com)</t>
  </si>
  <si>
    <t>McDonald's at 1235 New York Ave NW, Washington, DC - Locations and Hours (menuwithprice.com)</t>
  </si>
  <si>
    <t>N/A</t>
  </si>
  <si>
    <t>Abortion Laws in DC, Md., Va.: What If Roe V. Wade Is Overturned? – NBC4 Washington (nbcwashington.com)</t>
  </si>
  <si>
    <t>DC Health Matters :: Indicators :: Teen Birth Rate: 15-19 :: City : District of Columbia</t>
  </si>
  <si>
    <t>Bowser Administration Announces Graduation Rates and Release of 2020 DC School Report Card | dcps</t>
  </si>
  <si>
    <t>Microsoft Word - foodstamp-fact-dc.doc (cbpp.org)</t>
  </si>
  <si>
    <t>Charles Allen DC Council (charlesallenward6.com)</t>
  </si>
  <si>
    <t>Viability</t>
  </si>
  <si>
    <t>24 weeks</t>
  </si>
  <si>
    <t>3rd trimester</t>
  </si>
  <si>
    <t>20 weeks</t>
  </si>
  <si>
    <t>6 weeks</t>
  </si>
  <si>
    <t>An Overview of Abortion Laws | Guttmacher Institute</t>
  </si>
  <si>
    <t>2020 Homicide Rate</t>
  </si>
  <si>
    <t>Death by DUI</t>
  </si>
  <si>
    <t>DUIs Arrests and Fatalities By State | Alcohol.org</t>
  </si>
  <si>
    <t>Safehome.org’s Annual LGBTQ+ State Safety Rankings: 2021 - SafeHome.org</t>
  </si>
  <si>
    <t>Stats of the States - Homicide Mortality (cdc.gov)</t>
  </si>
  <si>
    <t>Population Density</t>
  </si>
  <si>
    <t>Death Penalty</t>
  </si>
  <si>
    <t>Violent Crime per 100k (2020)</t>
  </si>
  <si>
    <t>Violent Crime</t>
  </si>
  <si>
    <t>List of U.S. states and territories by violent crime rate - Wikipedia</t>
  </si>
  <si>
    <t>Road Quality</t>
  </si>
  <si>
    <t>Road Quality (Rural)</t>
  </si>
  <si>
    <t>Road Quality (Urban)</t>
  </si>
  <si>
    <t>Car Accident Deaths</t>
  </si>
  <si>
    <t>Worst Roads in America, Ranked (2021) | ConsumerAffairs</t>
  </si>
  <si>
    <t>Road Quality Survey</t>
  </si>
  <si>
    <t>Car Ownership</t>
  </si>
  <si>
    <t>State by state (iihs.org)</t>
  </si>
  <si>
    <t>Transportation</t>
  </si>
  <si>
    <t>Car Ownership Statistics in the U.S. - ValuePenguin</t>
  </si>
  <si>
    <t>Year</t>
  </si>
  <si>
    <t>https://ipropertymanagement.com/research/average-rent-by-year</t>
  </si>
  <si>
    <t>https://www.humbleisd.net/Page/99945</t>
  </si>
  <si>
    <t>https://fred.stlouisfed.org/series/MEHOINUSA672N</t>
  </si>
  <si>
    <t>Median Income 1980</t>
  </si>
  <si>
    <t>https://www.census.gov/library/publications/1982/demo/p60-132.html#:~:text=The%201980%20median%20family%20income,in%20real%20median%20family%20income.</t>
  </si>
  <si>
    <t>Median Income 1975</t>
  </si>
  <si>
    <t>https://www.census.gov/library/publications/1977/demo/p60-105.html#:~:text=Highlights&amp;text=As%20indicated%20in%20the%20advance,over%20the%20revised%201974%20median.</t>
  </si>
  <si>
    <t>Median Income 1970</t>
  </si>
  <si>
    <t>https://www.census.gov/library/publications/1971/demo/p60-80.html#:~:text=The%20median%20money%20income%20of,the%20same%20as%20in%201969.</t>
  </si>
  <si>
    <t>Trans Safety</t>
  </si>
  <si>
    <t>Best States For Transgender Rights - 50 States Equality (refinery29.com)</t>
  </si>
  <si>
    <t>Median Income/Yr</t>
  </si>
  <si>
    <t>Median Income 1960</t>
  </si>
  <si>
    <t>Median Income 1950</t>
  </si>
  <si>
    <t>Median Income 1940</t>
  </si>
  <si>
    <t>Recreational Marijuana</t>
  </si>
  <si>
    <t>Medicinal Marijuana</t>
  </si>
  <si>
    <t>Fully Illegal</t>
  </si>
  <si>
    <t>Fully Legal</t>
  </si>
  <si>
    <t>Mixed</t>
  </si>
  <si>
    <t>NOT TRUE</t>
  </si>
  <si>
    <t>Marijuana Legality</t>
  </si>
  <si>
    <t>Marijuana Laws by State 2022 (worldpopulationreview.com)</t>
  </si>
  <si>
    <t>Average Temperature</t>
  </si>
  <si>
    <t>Average Temp</t>
  </si>
  <si>
    <t>Average Temperatures by State 2022 (worldpopulationreview.com)</t>
  </si>
  <si>
    <t>Average Humidity</t>
  </si>
  <si>
    <t>Least Humid States 2022 (worldpopulationreview.com)</t>
  </si>
  <si>
    <t>Air Quality</t>
  </si>
  <si>
    <t>Water Quality</t>
  </si>
  <si>
    <t>Air and Water Quality</t>
  </si>
  <si>
    <t>Best States for Air and Water Quality | US News Best States</t>
  </si>
  <si>
    <t>Roller Coasters</t>
  </si>
  <si>
    <t>Number of Roller Coasters</t>
  </si>
  <si>
    <t>Category:Roller coasters in the United States by state - Wikipedia</t>
  </si>
  <si>
    <t>Gender Affirming Medicaid</t>
  </si>
  <si>
    <t>NO</t>
  </si>
  <si>
    <t>YES</t>
  </si>
  <si>
    <t>Medicaid-Gender-Care-Oct-2019.pdf (ucla.edu)</t>
  </si>
  <si>
    <t>Will Roe Stand—and What Comes After? - PA Family</t>
  </si>
  <si>
    <t>Spending Per Student</t>
  </si>
  <si>
    <t>MedIncomeYr/Home</t>
  </si>
  <si>
    <t>Per Pupil Spending by State 2022 (worldpopulationreview.com)</t>
  </si>
  <si>
    <t>Natalia</t>
  </si>
  <si>
    <t>Arthur</t>
  </si>
  <si>
    <t>Name</t>
  </si>
  <si>
    <t>Total Abortions 2019</t>
  </si>
  <si>
    <t>Suicide Rate 2020</t>
  </si>
  <si>
    <t>Suicide Deaths 2020</t>
  </si>
  <si>
    <t>Suicide Rate</t>
  </si>
  <si>
    <t>Stats of the State - Suicide Mortality (cdc.gov)</t>
  </si>
  <si>
    <t>Teachers Unions Rank</t>
  </si>
  <si>
    <t>https://www2.census.gov/programs-surveys/decennial/tables/time-series/coh-values/values-unadj.txt</t>
  </si>
  <si>
    <t>Median House Value 1</t>
  </si>
  <si>
    <t>House Value 2020</t>
  </si>
  <si>
    <t>How Much Cost House In Usa? (malaysiandigest.com)</t>
  </si>
  <si>
    <t>Zillow: Home Price Growth to Cool to 3 Percent in 2015 | US News</t>
  </si>
  <si>
    <t>House Value 2015</t>
  </si>
  <si>
    <t>America’s House Price History: Does Homeownership Still Pay Off? (homelight.com)</t>
  </si>
  <si>
    <t>House Value 2010, 2005</t>
  </si>
  <si>
    <t>What Did It Cost? A Look Back (davemanuel.com)</t>
  </si>
  <si>
    <t>Movie Ticket 2020</t>
  </si>
  <si>
    <t>• Average movie ticket price in the USA | Statista</t>
  </si>
  <si>
    <t>Gas Prices</t>
  </si>
  <si>
    <t>Average Gas Prices in the U.S. Through History (titlemax.com)</t>
  </si>
  <si>
    <t>Superfund Cleanup 2016</t>
  </si>
  <si>
    <t>Superfund Cleanup Per 1k Miles</t>
  </si>
  <si>
    <t>Child Care Costs</t>
  </si>
  <si>
    <t>Child care costs in the United States | Economic Policy Institute (epi.org)</t>
  </si>
  <si>
    <t>Superfund Cleanup</t>
  </si>
  <si>
    <t>Superfund sites in the United States - Ballotpedia</t>
  </si>
  <si>
    <t>Childcare Costs Per Year</t>
  </si>
  <si>
    <t>Pedestrian Deaths</t>
  </si>
  <si>
    <t>FARS Encyclopedia: States - Pedestrians (dot.gov)</t>
  </si>
  <si>
    <t>Average new car price crosses $40,000 in 2020 and that's nuts - CNET</t>
  </si>
  <si>
    <t>Car Price 2020</t>
  </si>
  <si>
    <t># Children in Foster Care 2019</t>
  </si>
  <si>
    <t>Foster Care Per 1000 People</t>
  </si>
  <si>
    <t>Foster care state data - Casey Family Programs</t>
  </si>
  <si>
    <t>Foster care</t>
  </si>
  <si>
    <t># Children involved in Investigation</t>
  </si>
  <si>
    <t>%Investigations Resulting in Foster Care</t>
  </si>
  <si>
    <t>#of Big Macs MedWage Wk</t>
  </si>
  <si>
    <t>#of Big Macs MinWage Wk</t>
  </si>
  <si>
    <t>%Childcare of MedWage Year</t>
  </si>
  <si>
    <t>Income-Tax/Rent</t>
  </si>
  <si>
    <t>Income-Tax</t>
  </si>
  <si>
    <t>Taxes and Spending (MedIan Income)</t>
  </si>
  <si>
    <t>Effective Tax Rate</t>
  </si>
  <si>
    <t>Average Gas Price</t>
  </si>
  <si>
    <t>AAA Gas Prices</t>
  </si>
  <si>
    <t>Tax Burden by State: 2022 State and Local Taxes | Tax Foundation</t>
  </si>
  <si>
    <t>Median Wage/Wk</t>
  </si>
  <si>
    <t>Percent change in average weekly wages by state, total covered employment (bls.gov)</t>
  </si>
  <si>
    <t>Income</t>
  </si>
  <si>
    <t xml:space="preserve">Expenditures </t>
  </si>
  <si>
    <t>Median Wage/Month</t>
  </si>
  <si>
    <t>STATE</t>
  </si>
  <si>
    <t>NAME</t>
  </si>
  <si>
    <t>D</t>
  </si>
  <si>
    <t>I</t>
  </si>
  <si>
    <t>R</t>
  </si>
  <si>
    <t>Which Senators Have Benefitted the Most from NRA Money? | Brady (bradyunited.org)</t>
  </si>
  <si>
    <t>How Every Senator Ranks According To ‘Popularity Above Replacement Senator’ | FiveThirtyEight</t>
  </si>
  <si>
    <t>Private Prisons</t>
  </si>
  <si>
    <t>Senator Info</t>
  </si>
  <si>
    <t>Political Representation</t>
  </si>
  <si>
    <t>Born</t>
  </si>
  <si>
    <t>Kay Ivey</t>
  </si>
  <si>
    <t>Republican</t>
  </si>
  <si>
    <t>Mike Dunleavy</t>
  </si>
  <si>
    <t>Gavin Newsom</t>
  </si>
  <si>
    <t>Democratic</t>
  </si>
  <si>
    <t>Jared Polis</t>
  </si>
  <si>
    <t>Ned Lamont</t>
  </si>
  <si>
    <t>John Carney</t>
  </si>
  <si>
    <t>Ron DeSantis</t>
  </si>
  <si>
    <t>Brian Kemp</t>
  </si>
  <si>
    <t>Brad Little</t>
  </si>
  <si>
    <t>J. B. Pritzker</t>
  </si>
  <si>
    <t>Eric Holcomb</t>
  </si>
  <si>
    <t>Kim Reynolds</t>
  </si>
  <si>
    <t>Laura Kelly</t>
  </si>
  <si>
    <t>Andy Beshear</t>
  </si>
  <si>
    <t>John Bel Edwards</t>
  </si>
  <si>
    <t>Janet Mills</t>
  </si>
  <si>
    <t>Gretchen Whitmer</t>
  </si>
  <si>
    <t>Tim Walz</t>
  </si>
  <si>
    <t>Tate Reeves</t>
  </si>
  <si>
    <t>Mike Parson</t>
  </si>
  <si>
    <t>Greg Gianforte</t>
  </si>
  <si>
    <t>U.S. House</t>
  </si>
  <si>
    <t>Chris Sununu</t>
  </si>
  <si>
    <t>Phil Murphy</t>
  </si>
  <si>
    <t>Michelle Lujan Grisham</t>
  </si>
  <si>
    <t>Kathy Hochul</t>
  </si>
  <si>
    <t>Roy Cooper</t>
  </si>
  <si>
    <t>Doug Burgum</t>
  </si>
  <si>
    <t>Mike DeWine</t>
  </si>
  <si>
    <t>Kevin Stitt</t>
  </si>
  <si>
    <t>Dan McKee</t>
  </si>
  <si>
    <t>Henry McMaster</t>
  </si>
  <si>
    <t>Kristi Noem</t>
  </si>
  <si>
    <t>Bill Lee</t>
  </si>
  <si>
    <t>Greg Abbott</t>
  </si>
  <si>
    <t>Spencer Cox</t>
  </si>
  <si>
    <t>Phil Scott</t>
  </si>
  <si>
    <t>Glenn Youngkin</t>
  </si>
  <si>
    <t>Jay Inslee</t>
  </si>
  <si>
    <t>Jim Justice</t>
  </si>
  <si>
    <t>Tony Evers</t>
  </si>
  <si>
    <t>Mark Gordon</t>
  </si>
  <si>
    <t>Richard</t>
  </si>
  <si>
    <t>Shelby</t>
  </si>
  <si>
    <t>Dan</t>
  </si>
  <si>
    <t>Sullivan</t>
  </si>
  <si>
    <t>Lisa</t>
  </si>
  <si>
    <t>Murkowski</t>
  </si>
  <si>
    <t>Kyrsten</t>
  </si>
  <si>
    <t>Sinema</t>
  </si>
  <si>
    <t>Mark</t>
  </si>
  <si>
    <t>Kelly</t>
  </si>
  <si>
    <t>John</t>
  </si>
  <si>
    <t>Boozman</t>
  </si>
  <si>
    <t>Tom</t>
  </si>
  <si>
    <t>Cotton</t>
  </si>
  <si>
    <t>Dianne</t>
  </si>
  <si>
    <t>Feinstein</t>
  </si>
  <si>
    <t>Alex</t>
  </si>
  <si>
    <t>Padilla</t>
  </si>
  <si>
    <t>Hickenlooper</t>
  </si>
  <si>
    <t>Bennet</t>
  </si>
  <si>
    <t>Chris</t>
  </si>
  <si>
    <t>Murphy</t>
  </si>
  <si>
    <t>Blumenthal</t>
  </si>
  <si>
    <t>Coons</t>
  </si>
  <si>
    <t>Carper</t>
  </si>
  <si>
    <t>Marco</t>
  </si>
  <si>
    <t>Rubio</t>
  </si>
  <si>
    <t>Rick</t>
  </si>
  <si>
    <t>Scott</t>
  </si>
  <si>
    <t>Jon</t>
  </si>
  <si>
    <t>Ossoff</t>
  </si>
  <si>
    <t>Warnock</t>
  </si>
  <si>
    <t>Brian</t>
  </si>
  <si>
    <t>Schatz</t>
  </si>
  <si>
    <t>Hirono</t>
  </si>
  <si>
    <t>Risch</t>
  </si>
  <si>
    <t>Mike</t>
  </si>
  <si>
    <t>Crapo</t>
  </si>
  <si>
    <t>Durbin</t>
  </si>
  <si>
    <t>Tammy</t>
  </si>
  <si>
    <t>Duckworth</t>
  </si>
  <si>
    <t>Braun</t>
  </si>
  <si>
    <t>Todd</t>
  </si>
  <si>
    <t>Young</t>
  </si>
  <si>
    <t>Chuck</t>
  </si>
  <si>
    <t>Grassley</t>
  </si>
  <si>
    <t>Joni</t>
  </si>
  <si>
    <t>Ernst</t>
  </si>
  <si>
    <t>Jerry</t>
  </si>
  <si>
    <t>Moran</t>
  </si>
  <si>
    <t>Mitch</t>
  </si>
  <si>
    <t>McConnell</t>
  </si>
  <si>
    <t>Rand</t>
  </si>
  <si>
    <t>Paul</t>
  </si>
  <si>
    <t>Bill</t>
  </si>
  <si>
    <t>Cassidy</t>
  </si>
  <si>
    <t>Kennedy</t>
  </si>
  <si>
    <t>King</t>
  </si>
  <si>
    <t>Collins</t>
  </si>
  <si>
    <t>Ben</t>
  </si>
  <si>
    <t>Cardin</t>
  </si>
  <si>
    <t>Markey</t>
  </si>
  <si>
    <t>Elizabeth</t>
  </si>
  <si>
    <t>Warren</t>
  </si>
  <si>
    <t>Debbie</t>
  </si>
  <si>
    <t>Stabenow</t>
  </si>
  <si>
    <t>Peters</t>
  </si>
  <si>
    <t>Amy</t>
  </si>
  <si>
    <t>Klobuchar</t>
  </si>
  <si>
    <t>Tina</t>
  </si>
  <si>
    <t>Smith</t>
  </si>
  <si>
    <t>Cindy</t>
  </si>
  <si>
    <t>Hyde-Smith</t>
  </si>
  <si>
    <t>Roger</t>
  </si>
  <si>
    <t>Wicker</t>
  </si>
  <si>
    <t>Josh</t>
  </si>
  <si>
    <t>Hawley</t>
  </si>
  <si>
    <t>Roy</t>
  </si>
  <si>
    <t>Tester</t>
  </si>
  <si>
    <t>Steve</t>
  </si>
  <si>
    <t>Daines</t>
  </si>
  <si>
    <t>Sasse</t>
  </si>
  <si>
    <t>Deb</t>
  </si>
  <si>
    <t>Fischer</t>
  </si>
  <si>
    <t>Jacky</t>
  </si>
  <si>
    <t>Rosen</t>
  </si>
  <si>
    <t>Jeanne</t>
  </si>
  <si>
    <t>Shaheen</t>
  </si>
  <si>
    <t>Hassan</t>
  </si>
  <si>
    <t>Menendez</t>
  </si>
  <si>
    <t>Booker</t>
  </si>
  <si>
    <t>Martin</t>
  </si>
  <si>
    <t>Heinrich</t>
  </si>
  <si>
    <t>Schumer</t>
  </si>
  <si>
    <t>Gillibrand</t>
  </si>
  <si>
    <t>Thom</t>
  </si>
  <si>
    <t>Tillis</t>
  </si>
  <si>
    <t>Hoeven</t>
  </si>
  <si>
    <t>Kevin</t>
  </si>
  <si>
    <t>Cramer</t>
  </si>
  <si>
    <t>Sherrod</t>
  </si>
  <si>
    <t>Brown</t>
  </si>
  <si>
    <t>James</t>
  </si>
  <si>
    <t>Lankford</t>
  </si>
  <si>
    <t>Jeff</t>
  </si>
  <si>
    <t>Merkley</t>
  </si>
  <si>
    <t>Ron</t>
  </si>
  <si>
    <t>Wyden</t>
  </si>
  <si>
    <t>Casey</t>
  </si>
  <si>
    <t>Jack</t>
  </si>
  <si>
    <t>Reed</t>
  </si>
  <si>
    <t>Sheldon</t>
  </si>
  <si>
    <t>Whitehouse</t>
  </si>
  <si>
    <t>Lindsey</t>
  </si>
  <si>
    <t>Graham</t>
  </si>
  <si>
    <t>Tim</t>
  </si>
  <si>
    <t>Thune</t>
  </si>
  <si>
    <t>Rounds</t>
  </si>
  <si>
    <t>Hagerty</t>
  </si>
  <si>
    <t>Marsha</t>
  </si>
  <si>
    <t>Blackburn</t>
  </si>
  <si>
    <t>Cornyn</t>
  </si>
  <si>
    <t>Ted</t>
  </si>
  <si>
    <t>Cruz</t>
  </si>
  <si>
    <t>Lee</t>
  </si>
  <si>
    <t>Mitt</t>
  </si>
  <si>
    <t>Romney</t>
  </si>
  <si>
    <t>Sanders</t>
  </si>
  <si>
    <t>Warner</t>
  </si>
  <si>
    <t>Kaine</t>
  </si>
  <si>
    <t>Maria</t>
  </si>
  <si>
    <t>Cantwell</t>
  </si>
  <si>
    <t>Patty</t>
  </si>
  <si>
    <t>Murray</t>
  </si>
  <si>
    <t>Joe</t>
  </si>
  <si>
    <t>Manchin</t>
  </si>
  <si>
    <t>Shelley</t>
  </si>
  <si>
    <t>Capito</t>
  </si>
  <si>
    <t>Johnson</t>
  </si>
  <si>
    <t>Baldwin</t>
  </si>
  <si>
    <t>Lummis</t>
  </si>
  <si>
    <t>Barrasso</t>
  </si>
  <si>
    <t>First Name</t>
  </si>
  <si>
    <t>Last Name</t>
  </si>
  <si>
    <t>Marshall</t>
  </si>
  <si>
    <t>Tommy</t>
  </si>
  <si>
    <t>Van Hollen</t>
  </si>
  <si>
    <t>Oil &amp; Gas: Money to Congress | OpenSecrets</t>
  </si>
  <si>
    <t>For-profit Prisons: Money to Congress | OpenSecrets</t>
  </si>
  <si>
    <t>Planned Parenthood PAC Contributions to Federal Candidates • OpenSecrets</t>
  </si>
  <si>
    <t>Home Ownership %</t>
  </si>
  <si>
    <t>Homeownership Rates By State [2005-2022] (ipropertymanagement.com)</t>
  </si>
  <si>
    <t>Corporate Home Ownership</t>
  </si>
  <si>
    <t>Private Home Ownership 2021</t>
  </si>
  <si>
    <t>PowerPoint Presentation (nar.realtor)</t>
  </si>
  <si>
    <t>Defense Spending (2015)</t>
  </si>
  <si>
    <t>%of State GDP (2015)</t>
  </si>
  <si>
    <t>$12.2 billion</t>
  </si>
  <si>
    <t>$3.3 billion</t>
  </si>
  <si>
    <t>$10.0 billion</t>
  </si>
  <si>
    <t>$1.4 billion</t>
  </si>
  <si>
    <t>$49.3 billion</t>
  </si>
  <si>
    <t>$8.7 billion</t>
  </si>
  <si>
    <t>$9.7 billion</t>
  </si>
  <si>
    <t>$676.8 million</t>
  </si>
  <si>
    <t>$6.8 billion</t>
  </si>
  <si>
    <t>$17.6 billion</t>
  </si>
  <si>
    <t>$12.6 billion</t>
  </si>
  <si>
    <t>$7.8 billion</t>
  </si>
  <si>
    <t>$643.3 million</t>
  </si>
  <si>
    <t>$7.0 billion</t>
  </si>
  <si>
    <t>$3.9 billion</t>
  </si>
  <si>
    <t>$9.0 billion</t>
  </si>
  <si>
    <t>$3.8 billion</t>
  </si>
  <si>
    <t>$2.6 billion</t>
  </si>
  <si>
    <t>$20.5 billion</t>
  </si>
  <si>
    <t>$2.9 billion</t>
  </si>
  <si>
    <t>$4.3 billion</t>
  </si>
  <si>
    <t>$5.2 billion</t>
  </si>
  <si>
    <t>$10.6 billion</t>
  </si>
  <si>
    <t>$519 million</t>
  </si>
  <si>
    <t>$1.5 billion</t>
  </si>
  <si>
    <t>$2.3 billion</t>
  </si>
  <si>
    <t>$6.6 billion</t>
  </si>
  <si>
    <t>$3.1 billion</t>
  </si>
  <si>
    <t>$9.1 billion</t>
  </si>
  <si>
    <t>$9.8 billion</t>
  </si>
  <si>
    <t>$747.2 million</t>
  </si>
  <si>
    <t>$6.9 billion</t>
  </si>
  <si>
    <t>$4.7 billion</t>
  </si>
  <si>
    <t>$1.3 billion</t>
  </si>
  <si>
    <t>$12.7 billion</t>
  </si>
  <si>
    <t>$2.0 billion</t>
  </si>
  <si>
    <t>$5.3 billion</t>
  </si>
  <si>
    <t>$456.8 million</t>
  </si>
  <si>
    <t>$2.4 billion</t>
  </si>
  <si>
    <t>$37.9 billion</t>
  </si>
  <si>
    <t>$3.2 billion</t>
  </si>
  <si>
    <t>$295.5 million</t>
  </si>
  <si>
    <t>$53.0 billion</t>
  </si>
  <si>
    <t>$527 million</t>
  </si>
  <si>
    <t>$370 million</t>
  </si>
  <si>
    <t>State Finances</t>
  </si>
  <si>
    <t>Defense</t>
  </si>
  <si>
    <t>Military’s Impact on State Economies (ncsl.org)</t>
  </si>
  <si>
    <t>GDP Per Capita</t>
  </si>
  <si>
    <t>State GDP Q4 2021</t>
  </si>
  <si>
    <t>GDP</t>
  </si>
  <si>
    <t>U.S. GDP By State And Fastest Growing States By GDP Growth (forbes.com)</t>
  </si>
  <si>
    <t>Governor</t>
  </si>
  <si>
    <t>Governor Affiliation</t>
  </si>
  <si>
    <t>Political Affiliation (FOR PIVOT AND LINK TO MAIN)</t>
  </si>
  <si>
    <t>For-profit Education: Money to Congress | OpenSecrets</t>
  </si>
  <si>
    <t>Non-profits, Foundations &amp; Philanthropists: Money to Congress | OpenSecrets</t>
  </si>
  <si>
    <t>Private Equity &amp; Investment Firms: Money to Congress | OpenSecrets</t>
  </si>
  <si>
    <t>Total</t>
  </si>
  <si>
    <t>Send a Tip!</t>
  </si>
  <si>
    <t>• Suicide death rate U.S. 1950-2018 | Statista</t>
  </si>
  <si>
    <t>Changes in Suicide Rates — United States, 2019 and 2020 | MMWR (cdc.gov)</t>
  </si>
  <si>
    <t>Minnesota becomes island for legal abortion access in Upper Midwest - StarTribune.com</t>
  </si>
  <si>
    <t>The Ideal House Size And Layout To Raise A Family - Financial Samurai</t>
  </si>
  <si>
    <t>https://247wallst.com/special-report/2016/05/25/the-size-of-a-home-the-year-you-were-born/2/</t>
  </si>
  <si>
    <t>Number of Abortions</t>
  </si>
  <si>
    <t>Per 1k Women</t>
  </si>
  <si>
    <t>Per 1k Live Births</t>
  </si>
  <si>
    <t>Out of State Residents</t>
  </si>
  <si>
    <t>n/a</t>
  </si>
  <si>
    <t>Total Uninsured %</t>
  </si>
  <si>
    <t>Difference in %</t>
  </si>
  <si>
    <t>Uninsured Rates for Nonelderly Adults by Sex (CPS) | KFF</t>
  </si>
  <si>
    <t>Medical Coverage</t>
  </si>
  <si>
    <t>Healthcare Male Uninsured %</t>
  </si>
  <si>
    <t>Healthcare Female Uninsured %</t>
  </si>
  <si>
    <t>Abortion Surveillance — United States, 2019 (cdc.gov)</t>
  </si>
  <si>
    <t>Infant Mortality (2019)</t>
  </si>
  <si>
    <t>Infant Mortality</t>
  </si>
  <si>
    <t>Infant Mortality Rate | KFF</t>
  </si>
  <si>
    <t>Pharmaceutical Manufacturing</t>
  </si>
  <si>
    <t>Pharmaceutical Manufacturing: Money to Congress | OpenSecrets</t>
  </si>
  <si>
    <t>District</t>
  </si>
  <si>
    <t>Party</t>
  </si>
  <si>
    <t>Education</t>
  </si>
  <si>
    <t>Assumed office</t>
  </si>
  <si>
    <t>Residence</t>
  </si>
  <si>
    <t>Somerset</t>
  </si>
  <si>
    <t>St. Joseph</t>
  </si>
  <si>
    <t>Springfield</t>
  </si>
  <si>
    <t>San Francisco</t>
  </si>
  <si>
    <t>Los Angeles</t>
  </si>
  <si>
    <t>Manhattan</t>
  </si>
  <si>
    <t>Albany</t>
  </si>
  <si>
    <t>Chicago</t>
  </si>
  <si>
    <t>Brooklyn</t>
  </si>
  <si>
    <t>Columbia</t>
  </si>
  <si>
    <t>Dallas</t>
  </si>
  <si>
    <t>Bolton</t>
  </si>
  <si>
    <t>Cheyenne</t>
  </si>
  <si>
    <t>San Jose</t>
  </si>
  <si>
    <t>Houston</t>
  </si>
  <si>
    <t>Austin</t>
  </si>
  <si>
    <t>Portland</t>
  </si>
  <si>
    <t>Denver</t>
  </si>
  <si>
    <t>Worcester</t>
  </si>
  <si>
    <t>Chapel Hill</t>
  </si>
  <si>
    <t>Fort Worth</t>
  </si>
  <si>
    <t>Oakland</t>
  </si>
  <si>
    <t>Idaho Falls</t>
  </si>
  <si>
    <t>Evanston</t>
  </si>
  <si>
    <t>Burbank</t>
  </si>
  <si>
    <t>University of Missouri (BS)</t>
  </si>
  <si>
    <t>Everett</t>
  </si>
  <si>
    <t>Boston</t>
  </si>
  <si>
    <t>Tucson</t>
  </si>
  <si>
    <t>Atlanta</t>
  </si>
  <si>
    <t>Dayton</t>
  </si>
  <si>
    <t>Moore</t>
  </si>
  <si>
    <t>Nashville</t>
  </si>
  <si>
    <t>Physician</t>
  </si>
  <si>
    <t>Pilot Point</t>
  </si>
  <si>
    <t>Round Rock</t>
  </si>
  <si>
    <t>Wilson</t>
  </si>
  <si>
    <t>Weston</t>
  </si>
  <si>
    <t>Tyler</t>
  </si>
  <si>
    <t>Laredo</t>
  </si>
  <si>
    <t>Stockton</t>
  </si>
  <si>
    <t>Vernon</t>
  </si>
  <si>
    <t>Louisville</t>
  </si>
  <si>
    <t>Baltimore</t>
  </si>
  <si>
    <t>Urbana</t>
  </si>
  <si>
    <t>Bowling Green</t>
  </si>
  <si>
    <t>Memphis</t>
  </si>
  <si>
    <t>College of the Holy Cross (BA)_x000D_
University of California, Berkeley (JD)</t>
  </si>
  <si>
    <t>Norwich</t>
  </si>
  <si>
    <t>Jefferson</t>
  </si>
  <si>
    <t>Howard</t>
  </si>
  <si>
    <t>Huntsville</t>
  </si>
  <si>
    <t>Rogers</t>
  </si>
  <si>
    <t>Channahon</t>
  </si>
  <si>
    <t>Bourne</t>
  </si>
  <si>
    <t>Holland</t>
  </si>
  <si>
    <t>Tipton</t>
  </si>
  <si>
    <t>Cincinnati</t>
  </si>
  <si>
    <t>Lakeville</t>
  </si>
  <si>
    <t>Chattanooga</t>
  </si>
  <si>
    <t>Salem</t>
  </si>
  <si>
    <t>Wheeling</t>
  </si>
  <si>
    <t>Newark</t>
  </si>
  <si>
    <t>Medina</t>
  </si>
  <si>
    <t>Dublin</t>
  </si>
  <si>
    <t>Teacher</t>
  </si>
  <si>
    <t>Riverside</t>
  </si>
  <si>
    <t>San Diego</t>
  </si>
  <si>
    <t>Naperville</t>
  </si>
  <si>
    <t>Taylorville</t>
  </si>
  <si>
    <t>Moline</t>
  </si>
  <si>
    <t>Lexington</t>
  </si>
  <si>
    <t>Las Vegas</t>
  </si>
  <si>
    <t>Hopkinton</t>
  </si>
  <si>
    <t>Businessman</t>
  </si>
  <si>
    <t>Concord</t>
  </si>
  <si>
    <t>Columbus</t>
  </si>
  <si>
    <t>Westville</t>
  </si>
  <si>
    <t>Friendswood</t>
  </si>
  <si>
    <t>San Antonio</t>
  </si>
  <si>
    <t>Farmington</t>
  </si>
  <si>
    <t>Matteson</t>
  </si>
  <si>
    <t>Melrose</t>
  </si>
  <si>
    <t>Camden</t>
  </si>
  <si>
    <t>Phoenix</t>
  </si>
  <si>
    <t>Murphysboro</t>
  </si>
  <si>
    <t>Baton Rouge</t>
  </si>
  <si>
    <t>Midland</t>
  </si>
  <si>
    <t>Shirley</t>
  </si>
  <si>
    <t>Wilmington</t>
  </si>
  <si>
    <t>Woodville</t>
  </si>
  <si>
    <t>Alexandria</t>
  </si>
  <si>
    <t>Peoria</t>
  </si>
  <si>
    <t>Saltillo</t>
  </si>
  <si>
    <t>Troy</t>
  </si>
  <si>
    <t>Fremont</t>
  </si>
  <si>
    <t>Jacksonville</t>
  </si>
  <si>
    <t>Schaumburg</t>
  </si>
  <si>
    <t>Deerfield</t>
  </si>
  <si>
    <t>Lafayette</t>
  </si>
  <si>
    <t>Benton</t>
  </si>
  <si>
    <t>Bowie</t>
  </si>
  <si>
    <t>Advance</t>
  </si>
  <si>
    <t>Lancaster</t>
  </si>
  <si>
    <t>Germantown</t>
  </si>
  <si>
    <t>McAllen</t>
  </si>
  <si>
    <t>Lubbock</t>
  </si>
  <si>
    <t>Richmond</t>
  </si>
  <si>
    <t>Seattle</t>
  </si>
  <si>
    <t>Wichita</t>
  </si>
  <si>
    <t>Victoria</t>
  </si>
  <si>
    <t>Entrepreneur</t>
  </si>
  <si>
    <t>Downers Grove</t>
  </si>
  <si>
    <t>Potomac</t>
  </si>
  <si>
    <t>Westford</t>
  </si>
  <si>
    <t>Minneapolis</t>
  </si>
  <si>
    <t>Manchester</t>
  </si>
  <si>
    <t>Dickinson</t>
  </si>
  <si>
    <t>Greenville</t>
  </si>
  <si>
    <t>Mitchell</t>
  </si>
  <si>
    <t>Knoxville</t>
  </si>
  <si>
    <t>Cookeville</t>
  </si>
  <si>
    <t>Clarksville</t>
  </si>
  <si>
    <t>Plano</t>
  </si>
  <si>
    <t>Terrell</t>
  </si>
  <si>
    <t>El Paso</t>
  </si>
  <si>
    <t>Norfolk</t>
  </si>
  <si>
    <t>Huntington</t>
  </si>
  <si>
    <t>Gainesville</t>
  </si>
  <si>
    <t>Naples</t>
  </si>
  <si>
    <t>Professor</t>
  </si>
  <si>
    <t>Athens</t>
  </si>
  <si>
    <t>La Grange</t>
  </si>
  <si>
    <t>Farmer</t>
  </si>
  <si>
    <t>Highland</t>
  </si>
  <si>
    <t>Marion</t>
  </si>
  <si>
    <t>Hull</t>
  </si>
  <si>
    <t>Newton</t>
  </si>
  <si>
    <t>Santa Fe</t>
  </si>
  <si>
    <t>U.S. House_x000D_
New York State Assembly</t>
  </si>
  <si>
    <t>New Hartford</t>
  </si>
  <si>
    <t>Raleigh</t>
  </si>
  <si>
    <t>Hendersonville</t>
  </si>
  <si>
    <t>Charleston</t>
  </si>
  <si>
    <t>Kingsport</t>
  </si>
  <si>
    <t>Sherman</t>
  </si>
  <si>
    <t>San Angelo</t>
  </si>
  <si>
    <t>Amarillo</t>
  </si>
  <si>
    <t>Waco</t>
  </si>
  <si>
    <t>Irving</t>
  </si>
  <si>
    <t>Albuquerque</t>
  </si>
  <si>
    <t>Lobbyist</t>
  </si>
  <si>
    <t>Midlothian</t>
  </si>
  <si>
    <t>Nebraska Legislature</t>
  </si>
  <si>
    <t>Lincoln</t>
  </si>
  <si>
    <t>House Affiliation</t>
  </si>
  <si>
    <t>Laws and Regulation</t>
  </si>
  <si>
    <t>Gun Registration Requirements</t>
  </si>
  <si>
    <t>Firearm registration requirements by state - Ballotpedia</t>
  </si>
  <si>
    <t>NRA-ILA | Alabama Gun Laws (nraila.org)</t>
  </si>
  <si>
    <t>Presidential Election</t>
  </si>
  <si>
    <t>This spreadsheet can be freely shared with others or used in creative media as you wish.  My only request is that you tag and mention me and my TikTok profile (@ThatNickPowersGuy) if you choose to share the sheet.  This data was compiled with publicly available information.  It was made to be freely accessible by anyone, and should never be sold.</t>
  </si>
  <si>
    <t>2020 gas prices: Why $3 gas is becoming a distant memory (usatoday.com)</t>
  </si>
  <si>
    <t>Senator NRA Money</t>
  </si>
  <si>
    <t>Senator Popularity</t>
  </si>
  <si>
    <t>Senator For Profit Prison Donations</t>
  </si>
  <si>
    <t>Senator Oil and Gas Donations</t>
  </si>
  <si>
    <t>Senator Planned Parenthood Donations</t>
  </si>
  <si>
    <t>Senator Private Education Donations</t>
  </si>
  <si>
    <t>Senator Private Equity Donations</t>
  </si>
  <si>
    <t>Senator Non-Profit Donations</t>
  </si>
  <si>
    <t>Senator Pharmaceutical Manufacturing Donations</t>
  </si>
  <si>
    <t>House Oil and Gas</t>
  </si>
  <si>
    <t>House Pharmaceutical Manufacturing</t>
  </si>
  <si>
    <t>Historical Average Rent</t>
  </si>
  <si>
    <t>Historical Median Income</t>
  </si>
  <si>
    <t>Historical Movie Ticket and Gas Cost</t>
  </si>
  <si>
    <t>Historical Gas Prices</t>
  </si>
  <si>
    <t>Historical Suicide Rate</t>
  </si>
  <si>
    <t>Historical House Size</t>
  </si>
  <si>
    <t>Nick Powers Datasheet: Sources</t>
  </si>
  <si>
    <t>No</t>
  </si>
  <si>
    <t>Yes</t>
  </si>
  <si>
    <t>Global Entry Airports</t>
  </si>
  <si>
    <t>https://www.cbp.gov/travel/trusted-traveler-programs/global-entry/locations</t>
  </si>
  <si>
    <t>Global Entry Locations</t>
  </si>
  <si>
    <t>Major League Soccer</t>
  </si>
  <si>
    <t>National Hockey League</t>
  </si>
  <si>
    <t>Major League Baseball</t>
  </si>
  <si>
    <t>National Football League</t>
  </si>
  <si>
    <t>National Basketball Association</t>
  </si>
  <si>
    <t>United States Hockey League</t>
  </si>
  <si>
    <t>American Hockey League</t>
  </si>
  <si>
    <t>East Coast Hockey League</t>
  </si>
  <si>
    <t>United Soccer League</t>
  </si>
  <si>
    <t>Minor League Baseball</t>
  </si>
  <si>
    <t>Indoor Football League</t>
  </si>
  <si>
    <t>National Arena League (Football)</t>
  </si>
  <si>
    <t>Champions Indoor Football</t>
  </si>
  <si>
    <t xml:space="preserve"> </t>
  </si>
  <si>
    <t>Activities and Liesure</t>
  </si>
  <si>
    <t>https://www.mlssoccer.com/</t>
  </si>
  <si>
    <t>https://www.nhl.com/</t>
  </si>
  <si>
    <t>https://www.mlb.com/</t>
  </si>
  <si>
    <t>https://www.nfl.com/</t>
  </si>
  <si>
    <t>https://www.nba.com/</t>
  </si>
  <si>
    <t>https://www.ushl.com/</t>
  </si>
  <si>
    <t>https://theahl.com/</t>
  </si>
  <si>
    <t>https://www.echl.com/</t>
  </si>
  <si>
    <t>https://www.uslsoccer.com/</t>
  </si>
  <si>
    <t>https://www.milb.com/</t>
  </si>
  <si>
    <t>https://goifl.com/</t>
  </si>
  <si>
    <t>https://www.nationalarenaleague.com/</t>
  </si>
  <si>
    <t>https://gocif.net/</t>
  </si>
  <si>
    <t>Climate Change</t>
  </si>
  <si>
    <t>Overall Preparedness</t>
  </si>
  <si>
    <t>Extreme Heat</t>
  </si>
  <si>
    <t>Drought</t>
  </si>
  <si>
    <t>Wildfires</t>
  </si>
  <si>
    <t>Inland Flooding</t>
  </si>
  <si>
    <t>Coastal Flooding</t>
  </si>
  <si>
    <t>D-</t>
  </si>
  <si>
    <t>D+</t>
  </si>
  <si>
    <t>C-</t>
  </si>
  <si>
    <t>F</t>
  </si>
  <si>
    <t>B+</t>
  </si>
  <si>
    <t>A</t>
  </si>
  <si>
    <t>B-</t>
  </si>
  <si>
    <t>C+</t>
  </si>
  <si>
    <t>A-</t>
  </si>
  <si>
    <t>B</t>
  </si>
  <si>
    <t>C</t>
  </si>
  <si>
    <t>States At Risk | Climate Impacts | States at Risk</t>
  </si>
  <si>
    <t>Climate Change Risk</t>
  </si>
  <si>
    <t>National Parks</t>
  </si>
  <si>
    <t>State Parks</t>
  </si>
  <si>
    <t>Total Parks</t>
  </si>
  <si>
    <t>Population/State Park</t>
  </si>
  <si>
    <t>Population/National Park</t>
  </si>
  <si>
    <t>https://www.playgroundequipment.com/us-states-ranked-by-state-and-national-park-coverage/</t>
  </si>
  <si>
    <t>State and National Park Coverage</t>
  </si>
  <si>
    <t>Carl</t>
  </si>
  <si>
    <t>Barry</t>
  </si>
  <si>
    <t>Robert</t>
  </si>
  <si>
    <t>Aderholt</t>
  </si>
  <si>
    <t>Brooks</t>
  </si>
  <si>
    <t>Palmer</t>
  </si>
  <si>
    <t>Sewell</t>
  </si>
  <si>
    <t>Grijalva</t>
  </si>
  <si>
    <t>Gosar</t>
  </si>
  <si>
    <t>Biggs</t>
  </si>
  <si>
    <t>Schweikert</t>
  </si>
  <si>
    <t>Gallego</t>
  </si>
  <si>
    <t>Lesko</t>
  </si>
  <si>
    <t>Stanton</t>
  </si>
  <si>
    <t>Crawford</t>
  </si>
  <si>
    <t>Hill</t>
  </si>
  <si>
    <t>Womack</t>
  </si>
  <si>
    <t>Westerman</t>
  </si>
  <si>
    <t>LaMalfa</t>
  </si>
  <si>
    <t>DeSaulnier</t>
  </si>
  <si>
    <t>Pelosi</t>
  </si>
  <si>
    <t>Eric</t>
  </si>
  <si>
    <t>Swalwell</t>
  </si>
  <si>
    <t>Costa</t>
  </si>
  <si>
    <t>Khanna</t>
  </si>
  <si>
    <t>Anna</t>
  </si>
  <si>
    <t>Eshoo</t>
  </si>
  <si>
    <t>Lofgren</t>
  </si>
  <si>
    <t>Huffman</t>
  </si>
  <si>
    <t>Panetta</t>
  </si>
  <si>
    <t>Valadao</t>
  </si>
  <si>
    <t>McCarthy</t>
  </si>
  <si>
    <t>Carbajal</t>
  </si>
  <si>
    <t>Brownley</t>
  </si>
  <si>
    <t>Chu</t>
  </si>
  <si>
    <t>Schiff</t>
  </si>
  <si>
    <t>Cárdenas</t>
  </si>
  <si>
    <t>Garamendi</t>
  </si>
  <si>
    <t>Aguilar</t>
  </si>
  <si>
    <t>Napolitano</t>
  </si>
  <si>
    <t>Lieu</t>
  </si>
  <si>
    <t>Gomez</t>
  </si>
  <si>
    <t>Ruiz</t>
  </si>
  <si>
    <t>Sánchez</t>
  </si>
  <si>
    <t>McClintock</t>
  </si>
  <si>
    <t>Takano</t>
  </si>
  <si>
    <t>Calvert</t>
  </si>
  <si>
    <t>Waters</t>
  </si>
  <si>
    <t>Barragán</t>
  </si>
  <si>
    <t>Katie</t>
  </si>
  <si>
    <t>Porter</t>
  </si>
  <si>
    <t>Correa</t>
  </si>
  <si>
    <t>Steel</t>
  </si>
  <si>
    <t>Levin</t>
  </si>
  <si>
    <t>Issa</t>
  </si>
  <si>
    <t>Vargas</t>
  </si>
  <si>
    <t>Jacobs</t>
  </si>
  <si>
    <t>Matsui</t>
  </si>
  <si>
    <t>Bera</t>
  </si>
  <si>
    <t>Obernolte</t>
  </si>
  <si>
    <t>DeGette</t>
  </si>
  <si>
    <t>Neguse</t>
  </si>
  <si>
    <t>Boebert</t>
  </si>
  <si>
    <t>Buck</t>
  </si>
  <si>
    <t>Lamborn</t>
  </si>
  <si>
    <t>Crow</t>
  </si>
  <si>
    <t>Courtney</t>
  </si>
  <si>
    <t>DeLauro</t>
  </si>
  <si>
    <t>Himes</t>
  </si>
  <si>
    <t>Hayes</t>
  </si>
  <si>
    <t>Gaetz</t>
  </si>
  <si>
    <t>Webster</t>
  </si>
  <si>
    <t>Bilirakis</t>
  </si>
  <si>
    <t>Franklin</t>
  </si>
  <si>
    <t>Buchanan</t>
  </si>
  <si>
    <t>Steube</t>
  </si>
  <si>
    <t>Mast</t>
  </si>
  <si>
    <t>Byron</t>
  </si>
  <si>
    <t>Donalds</t>
  </si>
  <si>
    <t>Neal</t>
  </si>
  <si>
    <t>Cherfilus-McCormick</t>
  </si>
  <si>
    <t>Salazar</t>
  </si>
  <si>
    <t>Cammack</t>
  </si>
  <si>
    <t>Rutherford</t>
  </si>
  <si>
    <t>Waltz</t>
  </si>
  <si>
    <t>Posey</t>
  </si>
  <si>
    <t>Soto</t>
  </si>
  <si>
    <t>Carter</t>
  </si>
  <si>
    <t>Loudermilk</t>
  </si>
  <si>
    <t>Allen</t>
  </si>
  <si>
    <t>Taylor</t>
  </si>
  <si>
    <t>Greene</t>
  </si>
  <si>
    <t>Bishop</t>
  </si>
  <si>
    <t>Ferguson</t>
  </si>
  <si>
    <t>McBath</t>
  </si>
  <si>
    <t>Clyde</t>
  </si>
  <si>
    <t>Case</t>
  </si>
  <si>
    <t>Fulcher</t>
  </si>
  <si>
    <t>Simpson</t>
  </si>
  <si>
    <t>Schneider</t>
  </si>
  <si>
    <t>Foster</t>
  </si>
  <si>
    <t>Bost</t>
  </si>
  <si>
    <t>Underwood</t>
  </si>
  <si>
    <t>LaHood</t>
  </si>
  <si>
    <t>Quigley</t>
  </si>
  <si>
    <t>Casten</t>
  </si>
  <si>
    <t>Krishnamoorthi</t>
  </si>
  <si>
    <t>Schakowsky</t>
  </si>
  <si>
    <t>Mrvan</t>
  </si>
  <si>
    <t>Banks</t>
  </si>
  <si>
    <t>Baird</t>
  </si>
  <si>
    <t>Spartz</t>
  </si>
  <si>
    <t>Pence</t>
  </si>
  <si>
    <t>Carson</t>
  </si>
  <si>
    <t>Bucshon</t>
  </si>
  <si>
    <t>Hinson</t>
  </si>
  <si>
    <t>Miller-Meeks</t>
  </si>
  <si>
    <t>Feenstra</t>
  </si>
  <si>
    <t>Mann</t>
  </si>
  <si>
    <t>LaTurner</t>
  </si>
  <si>
    <t>Estes</t>
  </si>
  <si>
    <t>Comer</t>
  </si>
  <si>
    <t>Guthrie</t>
  </si>
  <si>
    <t>Massie</t>
  </si>
  <si>
    <t>Barr</t>
  </si>
  <si>
    <t>Scalise</t>
  </si>
  <si>
    <t>Clay</t>
  </si>
  <si>
    <t>Letlow</t>
  </si>
  <si>
    <t>Pingree</t>
  </si>
  <si>
    <t>Harris</t>
  </si>
  <si>
    <t>Ruppersberger</t>
  </si>
  <si>
    <t>Sarbanes</t>
  </si>
  <si>
    <t>Anthony</t>
  </si>
  <si>
    <t>Hoyer</t>
  </si>
  <si>
    <t>Trone</t>
  </si>
  <si>
    <t>Mfume</t>
  </si>
  <si>
    <t>Raskin</t>
  </si>
  <si>
    <t>McGovern</t>
  </si>
  <si>
    <t>Trahan</t>
  </si>
  <si>
    <t>Auchincloss</t>
  </si>
  <si>
    <t>Clark</t>
  </si>
  <si>
    <t>Moulton</t>
  </si>
  <si>
    <t>Pressley</t>
  </si>
  <si>
    <t>Lynch</t>
  </si>
  <si>
    <t>Keating</t>
  </si>
  <si>
    <t>Bergman</t>
  </si>
  <si>
    <t>McClain</t>
  </si>
  <si>
    <t>Stevens</t>
  </si>
  <si>
    <t>Dingell</t>
  </si>
  <si>
    <t>Tlaib</t>
  </si>
  <si>
    <t>Lawrence</t>
  </si>
  <si>
    <t>Huizenga</t>
  </si>
  <si>
    <t>Peter</t>
  </si>
  <si>
    <t>Moolenaar</t>
  </si>
  <si>
    <t>Kildee</t>
  </si>
  <si>
    <t>Upton</t>
  </si>
  <si>
    <t>Walberg</t>
  </si>
  <si>
    <t>Slotkin</t>
  </si>
  <si>
    <t>Craig</t>
  </si>
  <si>
    <t>Phillips</t>
  </si>
  <si>
    <t>McCollum</t>
  </si>
  <si>
    <t>Omar</t>
  </si>
  <si>
    <t>Emmer</t>
  </si>
  <si>
    <t>Fischbach</t>
  </si>
  <si>
    <t>Stauber</t>
  </si>
  <si>
    <t>Guest</t>
  </si>
  <si>
    <t>Bush</t>
  </si>
  <si>
    <t>Wagner</t>
  </si>
  <si>
    <t>Blaine</t>
  </si>
  <si>
    <t>Luetkemeyer</t>
  </si>
  <si>
    <t>Cleaver</t>
  </si>
  <si>
    <t>Rosendale</t>
  </si>
  <si>
    <t>Flood</t>
  </si>
  <si>
    <t>Bacon</t>
  </si>
  <si>
    <t>Titus</t>
  </si>
  <si>
    <t>Amodei</t>
  </si>
  <si>
    <t>Horsford</t>
  </si>
  <si>
    <t>Pappas</t>
  </si>
  <si>
    <t>Kuster</t>
  </si>
  <si>
    <t>Norcross</t>
  </si>
  <si>
    <t>Payne</t>
  </si>
  <si>
    <t>Sherrill</t>
  </si>
  <si>
    <t>Van</t>
  </si>
  <si>
    <t>Gottheimer</t>
  </si>
  <si>
    <t>Pallone</t>
  </si>
  <si>
    <t>Pascrell</t>
  </si>
  <si>
    <t>Stansbury</t>
  </si>
  <si>
    <t>Nadler</t>
  </si>
  <si>
    <t>Malliotakis</t>
  </si>
  <si>
    <t>Espaillat</t>
  </si>
  <si>
    <t>Ocasio-Cortez</t>
  </si>
  <si>
    <t>Bowman</t>
  </si>
  <si>
    <t>Jones</t>
  </si>
  <si>
    <t>Garbarino</t>
  </si>
  <si>
    <t>Tonko</t>
  </si>
  <si>
    <t>Stefanik</t>
  </si>
  <si>
    <t>Tenney</t>
  </si>
  <si>
    <t>Morelle</t>
  </si>
  <si>
    <t>Gregory</t>
  </si>
  <si>
    <t>Meeks</t>
  </si>
  <si>
    <t>Meng</t>
  </si>
  <si>
    <t>Velázquez</t>
  </si>
  <si>
    <t>Jeffries</t>
  </si>
  <si>
    <t>McHenry</t>
  </si>
  <si>
    <t>Madison</t>
  </si>
  <si>
    <t>Adams</t>
  </si>
  <si>
    <t>Budd</t>
  </si>
  <si>
    <t>Ross</t>
  </si>
  <si>
    <t>Foxx</t>
  </si>
  <si>
    <t>Manning</t>
  </si>
  <si>
    <t>Rouzer</t>
  </si>
  <si>
    <t>Hudson</t>
  </si>
  <si>
    <t>Armstrong</t>
  </si>
  <si>
    <t>Turner</t>
  </si>
  <si>
    <t>Balderson</t>
  </si>
  <si>
    <t>Ryan</t>
  </si>
  <si>
    <t>Carey</t>
  </si>
  <si>
    <t>Wenstrup</t>
  </si>
  <si>
    <t>Beatty</t>
  </si>
  <si>
    <t>Jordan</t>
  </si>
  <si>
    <t>Latta</t>
  </si>
  <si>
    <t>Davidson</t>
  </si>
  <si>
    <t>Kaptur</t>
  </si>
  <si>
    <t>Hern</t>
  </si>
  <si>
    <t>Markwayne</t>
  </si>
  <si>
    <t>Mullin</t>
  </si>
  <si>
    <t>Lucas</t>
  </si>
  <si>
    <t>Cole</t>
  </si>
  <si>
    <t>Bice</t>
  </si>
  <si>
    <t>Bonamici</t>
  </si>
  <si>
    <t>Bentz</t>
  </si>
  <si>
    <t>Blumenauer</t>
  </si>
  <si>
    <t>Fitzpatrick</t>
  </si>
  <si>
    <t>Perry</t>
  </si>
  <si>
    <t>Smucker</t>
  </si>
  <si>
    <t>Keller</t>
  </si>
  <si>
    <t>Reschenthaler</t>
  </si>
  <si>
    <t>Lamb</t>
  </si>
  <si>
    <t>Dwight</t>
  </si>
  <si>
    <t>Evans</t>
  </si>
  <si>
    <t>Scanlon</t>
  </si>
  <si>
    <t>Houlahan</t>
  </si>
  <si>
    <t>Wild</t>
  </si>
  <si>
    <t>Cartwright</t>
  </si>
  <si>
    <t>Meuser</t>
  </si>
  <si>
    <t>Cicilline</t>
  </si>
  <si>
    <t>Mace</t>
  </si>
  <si>
    <t>Duncan</t>
  </si>
  <si>
    <t>Timmons</t>
  </si>
  <si>
    <t>Norman</t>
  </si>
  <si>
    <t>Clyburn</t>
  </si>
  <si>
    <t>Harshbarger</t>
  </si>
  <si>
    <t>Burchett</t>
  </si>
  <si>
    <t>Fleischmann</t>
  </si>
  <si>
    <t>DesJarlais</t>
  </si>
  <si>
    <t>Rose</t>
  </si>
  <si>
    <t>Kustoff</t>
  </si>
  <si>
    <t>Cohen</t>
  </si>
  <si>
    <t>McCaul</t>
  </si>
  <si>
    <t>Pfluger</t>
  </si>
  <si>
    <t>Granger</t>
  </si>
  <si>
    <t>Jackson</t>
  </si>
  <si>
    <t>Escobar</t>
  </si>
  <si>
    <t>Sessions</t>
  </si>
  <si>
    <t>Arrington</t>
  </si>
  <si>
    <t>Crenshaw</t>
  </si>
  <si>
    <t>Castro</t>
  </si>
  <si>
    <t>Nehls</t>
  </si>
  <si>
    <t>Gonzales</t>
  </si>
  <si>
    <t>Burgess</t>
  </si>
  <si>
    <t>Cloud</t>
  </si>
  <si>
    <t>Henry</t>
  </si>
  <si>
    <t>Cuellar</t>
  </si>
  <si>
    <t>Allred</t>
  </si>
  <si>
    <t>Veasey</t>
  </si>
  <si>
    <t>Doggett</t>
  </si>
  <si>
    <t>Babin</t>
  </si>
  <si>
    <t>Fallon</t>
  </si>
  <si>
    <t>Ellzey</t>
  </si>
  <si>
    <t>Fletcher</t>
  </si>
  <si>
    <t>Brady</t>
  </si>
  <si>
    <t>Stewart</t>
  </si>
  <si>
    <t>Curtis</t>
  </si>
  <si>
    <t>Owens</t>
  </si>
  <si>
    <t>Welch</t>
  </si>
  <si>
    <t>Wittman</t>
  </si>
  <si>
    <t>Wexton</t>
  </si>
  <si>
    <t>Connolly</t>
  </si>
  <si>
    <t>Cline</t>
  </si>
  <si>
    <t>Spanberger</t>
  </si>
  <si>
    <t>Beyer</t>
  </si>
  <si>
    <t>Morgan</t>
  </si>
  <si>
    <t>Griffith</t>
  </si>
  <si>
    <t>DelBene</t>
  </si>
  <si>
    <t>Strickland</t>
  </si>
  <si>
    <t>Newhouse</t>
  </si>
  <si>
    <t>Kilmer</t>
  </si>
  <si>
    <t>Jayapal</t>
  </si>
  <si>
    <t>Schrier</t>
  </si>
  <si>
    <t>Mooney</t>
  </si>
  <si>
    <t>Bryan</t>
  </si>
  <si>
    <t>Steil</t>
  </si>
  <si>
    <t>Pocan</t>
  </si>
  <si>
    <t>Fitzgerald</t>
  </si>
  <si>
    <t>Grothman</t>
  </si>
  <si>
    <t>Tiffany</t>
  </si>
  <si>
    <t>Gallagher</t>
  </si>
  <si>
    <t>Funding</t>
  </si>
  <si>
    <t>YEA</t>
  </si>
  <si>
    <t>NAY</t>
  </si>
  <si>
    <t>NOT VOTING</t>
  </si>
  <si>
    <t>Office of the Clerk, U.S. House of Representatives - Vote Details</t>
  </si>
  <si>
    <t>Respect For Marriage Act Votes</t>
  </si>
  <si>
    <t>Van Drew</t>
  </si>
  <si>
    <t>Van Duyne</t>
  </si>
  <si>
    <t>Blunt Rochester</t>
  </si>
  <si>
    <t>Jackson Lee</t>
  </si>
  <si>
    <t>Leger Fernandez</t>
  </si>
  <si>
    <t>Wasserman Schultz</t>
  </si>
  <si>
    <t>Watson Coleman</t>
  </si>
  <si>
    <t>PRESENT</t>
  </si>
  <si>
    <t>Right to Contraception Act</t>
  </si>
  <si>
    <t>Population per Senator</t>
  </si>
  <si>
    <t>Political Affiliation</t>
  </si>
  <si>
    <t>House Seats</t>
  </si>
  <si>
    <t>Population per House Seat</t>
  </si>
  <si>
    <t>Electoral College Votes</t>
  </si>
  <si>
    <t>House of Representatives Seats</t>
  </si>
  <si>
    <t>Population per Electoral Vote</t>
  </si>
  <si>
    <t>Political Power</t>
  </si>
  <si>
    <t>United States Electoral College Votes by State | Britannica</t>
  </si>
  <si>
    <t>Population to Average Congressional Representation</t>
  </si>
  <si>
    <t>=</t>
  </si>
  <si>
    <t>Diaz-Balart</t>
  </si>
  <si>
    <t>Gimenez</t>
  </si>
  <si>
    <t>Bishop (GA)</t>
  </si>
  <si>
    <t>Carter (LA)</t>
  </si>
  <si>
    <t>Castor (FL)</t>
  </si>
  <si>
    <t>Castro (TX)</t>
  </si>
  <si>
    <t>Clark (MA)</t>
  </si>
  <si>
    <t>Clarke (NY)</t>
  </si>
  <si>
    <t>Davids (KS)</t>
  </si>
  <si>
    <t>Frankel, Lois</t>
  </si>
  <si>
    <t>Garcia (TX)</t>
  </si>
  <si>
    <t>García (IL)</t>
  </si>
  <si>
    <t>Gonzalez, Vicente</t>
  </si>
  <si>
    <t>Green, Al (TX)</t>
  </si>
  <si>
    <t>Harder (CA)</t>
  </si>
  <si>
    <t>Higgins (NY)</t>
  </si>
  <si>
    <t>Johnson (GA)</t>
  </si>
  <si>
    <t>Kelly (IL)</t>
  </si>
  <si>
    <t>Kim (NJ)</t>
  </si>
  <si>
    <t>Larsen (WA)</t>
  </si>
  <si>
    <t>Larson (CT)</t>
  </si>
  <si>
    <t>Lee (CA)</t>
  </si>
  <si>
    <t>Lee (NV)</t>
  </si>
  <si>
    <t>Moore (WI)</t>
  </si>
  <si>
    <t>Scott, David</t>
  </si>
  <si>
    <t>Scott (VA)</t>
  </si>
  <si>
    <t>Smith (WA)</t>
  </si>
  <si>
    <t>Thompson (CA)</t>
  </si>
  <si>
    <t>Thompson (MS)</t>
  </si>
  <si>
    <t>Torres (CA)</t>
  </si>
  <si>
    <t>Torres (NY)</t>
  </si>
  <si>
    <t>Williams (GA)</t>
  </si>
  <si>
    <t>Wilson (FL)</t>
  </si>
  <si>
    <t>Bishop (NC)</t>
  </si>
  <si>
    <t>Carter (GA)</t>
  </si>
  <si>
    <t>Carter (TX)</t>
  </si>
  <si>
    <t>Franklin, C. Scott</t>
  </si>
  <si>
    <t>Gonzales, Tony</t>
  </si>
  <si>
    <t>Good (VA)</t>
  </si>
  <si>
    <t>Gooden (TX)</t>
  </si>
  <si>
    <t>Graves (LA)</t>
  </si>
  <si>
    <t>Graves (MO)</t>
  </si>
  <si>
    <t>Green (TN)</t>
  </si>
  <si>
    <t>Greene (GA)</t>
  </si>
  <si>
    <t>Higgins (LA)</t>
  </si>
  <si>
    <t>Johnson (LA)</t>
  </si>
  <si>
    <t>Johnson (OH)</t>
  </si>
  <si>
    <t>Johnson (SD)</t>
  </si>
  <si>
    <t>Joyce (OH)</t>
  </si>
  <si>
    <t>Joyce (PA)</t>
  </si>
  <si>
    <t>Kelly (MS)</t>
  </si>
  <si>
    <t>Kelly (PA)</t>
  </si>
  <si>
    <t>Kim (CA)</t>
  </si>
  <si>
    <t>Miller (IL)</t>
  </si>
  <si>
    <t>Miller (WV)</t>
  </si>
  <si>
    <t>Moore (AL)</t>
  </si>
  <si>
    <t>Moore (UT)</t>
  </si>
  <si>
    <t>Rodgers (WA)</t>
  </si>
  <si>
    <t>Rogers (AL)</t>
  </si>
  <si>
    <t>Rogers (KY)</t>
  </si>
  <si>
    <t>Scott, Austin</t>
  </si>
  <si>
    <t>Smith (MO)</t>
  </si>
  <si>
    <t>Smith (NE)</t>
  </si>
  <si>
    <t>Smith (NJ)</t>
  </si>
  <si>
    <t>Thompson (PA)</t>
  </si>
  <si>
    <t>Weber (TX)</t>
  </si>
  <si>
    <t>Webster (FL)</t>
  </si>
  <si>
    <t>Williams (TX)</t>
  </si>
  <si>
    <t>Wilson (SC)</t>
  </si>
  <si>
    <t>Marijuana Opportunity Reinvestment and Expungement Act</t>
  </si>
  <si>
    <t>Actions - H.R.3617 - 117th Congress (2021-2022): Marijuana Opportunity Reinvestment and Expungement Act | Congress.gov | Library of Congress</t>
  </si>
  <si>
    <t>Private Prisons (House)</t>
  </si>
  <si>
    <t>Tobacco: Money to Congress | OpenSecrets</t>
  </si>
  <si>
    <t>Tobacco (House)</t>
  </si>
  <si>
    <t>Threat 1: Can
politicians control
how election
maps are drawn?</t>
  </si>
  <si>
    <t>Threat 2: Can
election maps be
drawn in secret?</t>
  </si>
  <si>
    <t>Threat 3: Can
election maps
be rigged for
partisan gain?</t>
  </si>
  <si>
    <t>Threat 4: Are the
legal standards
weak?</t>
  </si>
  <si>
    <t>Threat 5: Are
rigged election
maps hard to
challenge in
court?</t>
  </si>
  <si>
    <t>TOTAL GERRYMANDERING</t>
  </si>
  <si>
    <t>Gerrymandering</t>
  </si>
  <si>
    <t>HIGH</t>
  </si>
  <si>
    <t>MOD</t>
  </si>
  <si>
    <t>LOW</t>
  </si>
  <si>
    <t>L^{†} / M*</t>
  </si>
  <si>
    <t>L^{†} / H*</t>
  </si>
  <si>
    <t>M^{†} / H*</t>
  </si>
  <si>
    <t>H^{†} / L*</t>
  </si>
  <si>
    <t>States With the Highest Vacancy Rates | LendingTree</t>
  </si>
  <si>
    <t>Vacancy Rate</t>
  </si>
  <si>
    <t>Home Vacancy Rate</t>
  </si>
  <si>
    <t>Corporate Ownership Vs Vacancy Rate</t>
  </si>
  <si>
    <t>PopChange 2010-2020</t>
  </si>
  <si>
    <t>Difference</t>
  </si>
  <si>
    <t>House Seat Based on Population</t>
  </si>
  <si>
    <t>Inflation Reduction Act</t>
  </si>
  <si>
    <t>Cortez Masto</t>
  </si>
  <si>
    <t>Luján</t>
  </si>
  <si>
    <t>Votes</t>
  </si>
  <si>
    <t>Groceries Montly</t>
  </si>
  <si>
    <t>Abb.</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</si>
  <si>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</si>
  <si>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</si>
  <si>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</si>
  <si>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</si>
  <si>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</si>
  <si>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</si>
  <si>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</si>
  <si>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</si>
  <si>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</si>
  <si>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</si>
  <si>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</si>
  <si>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</si>
  <si>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</si>
  <si>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</si>
  <si>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</si>
  <si>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</si>
  <si>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</si>
  <si>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</si>
  <si>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</si>
  <si>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</si>
  <si>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</si>
  <si>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</si>
  <si>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</si>
  <si>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</si>
  <si>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</si>
  <si>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</si>
  <si>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</si>
  <si>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</si>
  <si>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</si>
  <si>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</si>
  <si>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</si>
  <si>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</si>
  <si>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</si>
  <si>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</si>
  <si>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</si>
  <si>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</si>
  <si>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</si>
  <si>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</si>
  <si>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</si>
  <si>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</si>
  <si>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</si>
  <si>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</si>
  <si>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</si>
  <si>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</si>
  <si>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</si>
  <si>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</si>
  <si>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</si>
  <si>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</si>
  <si>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</si>
  <si>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</si>
  <si>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</si>
  <si>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 Food Insecure Adults</t>
  </si>
  <si>
    <t>%Food Insecure Children</t>
  </si>
  <si>
    <t>Number of Billionaires</t>
  </si>
  <si>
    <t>Number of Police Officers</t>
  </si>
  <si>
    <t>Police per 100k people</t>
  </si>
  <si>
    <t>Police Shootings Per 100k</t>
  </si>
  <si>
    <t>CoastersPerMillionPeople</t>
  </si>
  <si>
    <t>Top 1% Income</t>
  </si>
  <si>
    <t>Top 5% Income</t>
  </si>
  <si>
    <t>Income Inequality</t>
  </si>
  <si>
    <t>Top5%/Median Wage</t>
  </si>
  <si>
    <t>Top5%/Minimum Wage</t>
  </si>
  <si>
    <t>Top1%/Median Wage</t>
  </si>
  <si>
    <t>Top1%/Minimum Wage</t>
  </si>
  <si>
    <t>Top1%/Top5%</t>
  </si>
  <si>
    <t>Highest Taxed States 2022 (worldpopulationreview.com)</t>
  </si>
  <si>
    <t>Top Earner's Income Tax Rate</t>
  </si>
  <si>
    <t>How Much Does Food Cost in the US? | Move.org</t>
  </si>
  <si>
    <t>State-Level and County-Level Estimates of Health Care Costs Associated with Food Insecurity (cdc.gov)</t>
  </si>
  <si>
    <t>Text - H.R.5376 - 117th Congress (2021-2022): Inflation Reduction Act of 2022 | Congress.gov | Library of Congress</t>
  </si>
  <si>
    <t>Text - H.R.8373 - 117th Congress (2021-2022): Right to Contraception Act | Congress.gov | Library of Congress</t>
  </si>
  <si>
    <t>Which State Has the Most Police Officers? - WorldAtlas</t>
  </si>
  <si>
    <t>How much money you have to earn to be in the top 1% in every US state (cnbc.com)</t>
  </si>
  <si>
    <t>Grocery Cost</t>
  </si>
  <si>
    <t>Food Insecurity</t>
  </si>
  <si>
    <t>Police Officers by State</t>
  </si>
  <si>
    <t>Top 1% and 5% Earners</t>
  </si>
  <si>
    <t>Tax Rate</t>
  </si>
  <si>
    <t>Tax Burden (Income, Sales, Property, Etc)</t>
  </si>
  <si>
    <t>Income of Families and Persons in the United States: 1960 (census.gov)</t>
  </si>
  <si>
    <t>yi16.pdf (ed.gov)</t>
  </si>
  <si>
    <t>Brother, Can You Spare a Dime? | National Archives</t>
  </si>
  <si>
    <t>Car Registration</t>
  </si>
  <si>
    <t>Car Registration Fees by State 2022 (worldpopulationreview.com)</t>
  </si>
  <si>
    <t>Average Movie Ticket Price</t>
  </si>
  <si>
    <t>Average Cost of Movie Ticket Price (By Theater, By State, By Country) - Frugal Answers</t>
  </si>
  <si>
    <t>Movie Tickets by State</t>
  </si>
  <si>
    <t>Alcohol Consumption per Capita (Gallons)</t>
  </si>
  <si>
    <t>Deaths caused by DUI Per 100k</t>
  </si>
  <si>
    <t>Alcohol Consumption</t>
  </si>
  <si>
    <t>The States That Drink the Most Alcohol in America [Map] | VinePair</t>
  </si>
  <si>
    <t>Income-Tax/Rent/Food/Power</t>
  </si>
  <si>
    <t>Electricity Cost (Cents per kWh)</t>
  </si>
  <si>
    <t>Electricity Consumption</t>
  </si>
  <si>
    <t>Average Electric Bill</t>
  </si>
  <si>
    <t>#BigMacs/Income-Tax/Rent/Food/Power</t>
  </si>
  <si>
    <t>#MovieTickets/Income-Tax/Rent/Food/Power</t>
  </si>
  <si>
    <t>#Gallons/Income-Tax/Rent/Food/Power</t>
  </si>
  <si>
    <t>Average Electricity Usage/Cost</t>
  </si>
  <si>
    <t>Population/Parks</t>
  </si>
  <si>
    <t>• Number of religious congregations in the U.S. 2010, by state | Statista</t>
  </si>
  <si>
    <t>Religious Congregations</t>
  </si>
  <si>
    <t>Congregations per 100 Sq Miles</t>
  </si>
  <si>
    <t>Park per 500 Miles</t>
  </si>
  <si>
    <t>https://data.ers.usda.gov/reports.aspx?ID=17827</t>
  </si>
  <si>
    <t>https://data.bls.gov/oes/#/occGeo/One%20occupation%20for%20multiple%20geographical%20areas</t>
  </si>
  <si>
    <t>Occupations</t>
  </si>
  <si>
    <t>https://worldpopulationreview.com/state-rankings/us-literacy-rates-by-state</t>
  </si>
  <si>
    <t>Literacy Rate</t>
  </si>
  <si>
    <t>Health &amp; Lifestyle</t>
  </si>
  <si>
    <t>International Immigration</t>
  </si>
  <si>
    <t>Internation Immigration per 100k</t>
  </si>
  <si>
    <t>https://247wallst.com/special-report/2019/04/05/the-size-of-a-home-the-year-you-were-born-5/</t>
  </si>
  <si>
    <t>House size</t>
  </si>
  <si>
    <t>https://www.statista.com/statistics/456925/median-size-of-single-family-home-usa/</t>
  </si>
  <si>
    <t>House size 2015-2020</t>
  </si>
  <si>
    <t>https://www.bls.gov/news.release/pdf/wkyeng.pdf</t>
  </si>
  <si>
    <t>House cost 2022</t>
  </si>
  <si>
    <t>https://www.cnbc.com/2022/08/02/rent-prices-are-soaring-in-these-5-metros-what-to-know-before-moving-.html</t>
  </si>
  <si>
    <t>Rent 2022</t>
  </si>
  <si>
    <t>https://www.ramseysolutions.com/real-estate/housing-trends</t>
  </si>
  <si>
    <t>https://eyeonhousing.org/2022/02/gains-for-single-family-home-size/</t>
  </si>
  <si>
    <t>House size 2022</t>
  </si>
  <si>
    <t>Unemployment Rate</t>
  </si>
  <si>
    <t>Unemployment Rate (August 2022)</t>
  </si>
  <si>
    <t>https://www.bls.gov/web/laus/laumstrk.htm</t>
  </si>
  <si>
    <t>Number of Billionaires2</t>
  </si>
  <si>
    <t>https://www.forbes.com/sites/cartercoudriet/2020/04/09/the-states-with-the-most-billionaires-2020/?sh=28859671392a</t>
  </si>
  <si>
    <t>Billionaires by State</t>
  </si>
  <si>
    <t>Wind Power Produced (Billion KWh)</t>
  </si>
  <si>
    <t>Wind KWh per Person</t>
  </si>
  <si>
    <t>Wind KHw per Sq Mile</t>
  </si>
  <si>
    <t>Wind Energy Production</t>
  </si>
  <si>
    <t>https://www.eia.gov/energyexplained/wind/where-wind-power-is-harnessed.php</t>
  </si>
  <si>
    <t>Pr0n Consumption</t>
  </si>
  <si>
    <t>https://www.pornhub.com/insights/red-versus-blue-us-states</t>
  </si>
  <si>
    <t>Drug Overdose Rate</t>
  </si>
  <si>
    <t>Drug Overdose Deaths</t>
  </si>
  <si>
    <t>https://www.cdc.gov/nchs/pressroom/sosmap/drug_poisoning_mortality/drug_poisoning.htm</t>
  </si>
  <si>
    <t>https://crime-data-explorer.fr.cloud.gov/pages/downloads</t>
  </si>
  <si>
    <t>Arson, Bribery, Burglary, Counterfeiting, Vandalism, Extortion, Fraud, Theft, Motor Vehicle Theft, Robbery, Stolen Property</t>
  </si>
  <si>
    <t xml:space="preserve">Number of
Participating
Agencies </t>
  </si>
  <si>
    <t xml:space="preserve">Population
Covered </t>
  </si>
  <si>
    <t>Total
Offenses</t>
  </si>
  <si>
    <t>Arson</t>
  </si>
  <si>
    <t>Bribery</t>
  </si>
  <si>
    <t>Burglary/
Breaking
&amp; Entering</t>
  </si>
  <si>
    <t>Counterfeiting/
Forgery</t>
  </si>
  <si>
    <t xml:space="preserve">Destruction/
Damage/
Vandalism </t>
  </si>
  <si>
    <t>Embezzlement</t>
  </si>
  <si>
    <t>Extortion/
Blackmail</t>
  </si>
  <si>
    <t>Fraud
Offenses</t>
  </si>
  <si>
    <t>Larceny/
Theft
Offenses</t>
  </si>
  <si>
    <t>Motor
Vehicle
Theft</t>
  </si>
  <si>
    <t>Robbery</t>
  </si>
  <si>
    <t>Stolen
Property
Offenses</t>
  </si>
  <si>
    <t>Offense Rate</t>
  </si>
  <si>
    <t>Arson Rate</t>
  </si>
  <si>
    <t>Bribery Rate</t>
  </si>
  <si>
    <t>Burglary/
Breaking
&amp; Entering Rate</t>
  </si>
  <si>
    <t>Counterfeiting/
Forgery Rate</t>
  </si>
  <si>
    <t>Destruction/
Damage/
Vandalism  Rate</t>
  </si>
  <si>
    <t>Embezzlement Rate</t>
  </si>
  <si>
    <t>Extortion/
Blackmail Rate</t>
  </si>
  <si>
    <t>Fraud
Rate</t>
  </si>
  <si>
    <t>Larceny/
Theft
 Rate</t>
  </si>
  <si>
    <t>Motor
Vehicle
Theft Rate</t>
  </si>
  <si>
    <t>Robbery Rate</t>
  </si>
  <si>
    <t>Stolen
Property
Rate</t>
  </si>
  <si>
    <t>FBI Rates Per 100,000</t>
  </si>
  <si>
    <t>FBI Total Offenses</t>
  </si>
  <si>
    <t>Teen Suicide Rate</t>
  </si>
  <si>
    <t>Suicide Rates by State | Suicide | CDC</t>
  </si>
  <si>
    <t>Child/Teen Suicide Rate</t>
  </si>
  <si>
    <t>%Domestic Violence Against Women</t>
  </si>
  <si>
    <t>%Domestic Violence Against Men</t>
  </si>
  <si>
    <t>https://ncadv.org/state-by-state</t>
  </si>
  <si>
    <t>disc</t>
  </si>
  <si>
    <t>Full-service restaurants</t>
  </si>
  <si>
    <t>Subway</t>
  </si>
  <si>
    <t>Starbucks</t>
  </si>
  <si>
    <t>McDonalds</t>
  </si>
  <si>
    <t>Dunkin Donut</t>
  </si>
  <si>
    <t>Burger King</t>
  </si>
  <si>
    <t>Taco Bell</t>
  </si>
  <si>
    <t>Dominos</t>
  </si>
  <si>
    <t>Wendys</t>
  </si>
  <si>
    <t>Dairy Queen</t>
  </si>
  <si>
    <t>KFC</t>
  </si>
  <si>
    <t>All fast food restaurants</t>
  </si>
  <si>
    <t>Fast Food Data</t>
  </si>
  <si>
    <t>The Fast Food Capitals of America | NiceRx</t>
  </si>
  <si>
    <t>Obesity Rates</t>
  </si>
  <si>
    <t>Obesity Rate</t>
  </si>
  <si>
    <t>Adult Obesity Prevalence Maps | Overweight &amp; Obesity | CDC</t>
  </si>
  <si>
    <t>Divorce Rate</t>
  </si>
  <si>
    <t>Housing Data - Zillow Research</t>
  </si>
  <si>
    <t>What a Big Mac Cost the Decade You Were Born — Eat This Not That</t>
  </si>
  <si>
    <t>Divorce Rates by State: 2019-2020 (cdc.gov)</t>
  </si>
  <si>
    <t>Divorce Rates</t>
  </si>
  <si>
    <t>Electricity Bills By State Monthly Report-December 2022 | SaveOnEnergy®</t>
  </si>
  <si>
    <t>Percentage of Population</t>
  </si>
  <si>
    <t>Britt, Katie Boyd</t>
  </si>
  <si>
    <t>Tuberville, Tommy</t>
  </si>
  <si>
    <t>Murkowski, Lisa</t>
  </si>
  <si>
    <t>Sullivan, Dan</t>
  </si>
  <si>
    <t>Kelly, Mark</t>
  </si>
  <si>
    <t>Sinema, Kyrsten</t>
  </si>
  <si>
    <t>Boozman, John</t>
  </si>
  <si>
    <t>Cotton, Tom</t>
  </si>
  <si>
    <t>Feinstein, Dianne</t>
  </si>
  <si>
    <t>Padilla, Alex</t>
  </si>
  <si>
    <t>Bennet, Michael F.</t>
  </si>
  <si>
    <t>Hickenlooper, John W.</t>
  </si>
  <si>
    <t>Blumenthal, Richard</t>
  </si>
  <si>
    <t>Murphy, Christopher</t>
  </si>
  <si>
    <t>Carper, Thomas R.</t>
  </si>
  <si>
    <t>Coons, Christopher A.</t>
  </si>
  <si>
    <t>Rubio, Marco</t>
  </si>
  <si>
    <t>Scott, Rick</t>
  </si>
  <si>
    <t>Ossoff, Jon</t>
  </si>
  <si>
    <t>Warnock, Raphael G.</t>
  </si>
  <si>
    <t>Hirono, Mazie K.</t>
  </si>
  <si>
    <t>Schatz, Brian</t>
  </si>
  <si>
    <t>Crapo, Mike</t>
  </si>
  <si>
    <t>Risch, James E.</t>
  </si>
  <si>
    <t>Duckworth, Tammy</t>
  </si>
  <si>
    <t>Durbin, Richard J.</t>
  </si>
  <si>
    <t>Braun, Mike</t>
  </si>
  <si>
    <t>Young, Todd</t>
  </si>
  <si>
    <t>Ernst, Joni</t>
  </si>
  <si>
    <t>Grassley, Chuck</t>
  </si>
  <si>
    <t>Marshall, Roger</t>
  </si>
  <si>
    <t>Moran, Jerry</t>
  </si>
  <si>
    <t>McConnell, Mitch</t>
  </si>
  <si>
    <t>Paul, Rand</t>
  </si>
  <si>
    <t>Cassidy, Bill</t>
  </si>
  <si>
    <t>Kennedy, John</t>
  </si>
  <si>
    <t>Collins, Susan M.</t>
  </si>
  <si>
    <t>King, Angus S., Jr.</t>
  </si>
  <si>
    <t>Cardin, Benjamin L.</t>
  </si>
  <si>
    <t>Van Hollen, Chris</t>
  </si>
  <si>
    <t>Markey, Edward J.</t>
  </si>
  <si>
    <t>Warren, Elizabeth</t>
  </si>
  <si>
    <t>Peters, Gary C.</t>
  </si>
  <si>
    <t>Stabenow, Debbie</t>
  </si>
  <si>
    <t>Klobuchar, Amy</t>
  </si>
  <si>
    <t>Smith, Tina</t>
  </si>
  <si>
    <t>Hyde-Smith, Cindy</t>
  </si>
  <si>
    <t>Wicker, Roger F.</t>
  </si>
  <si>
    <t>Hawley, Josh</t>
  </si>
  <si>
    <t>Schmitt, Eric</t>
  </si>
  <si>
    <t>Daines, Steve</t>
  </si>
  <si>
    <t>Tester, Jon</t>
  </si>
  <si>
    <t>Fischer, Deb</t>
  </si>
  <si>
    <t>Sasse, Ben</t>
  </si>
  <si>
    <t>Cortez Masto, Catherine</t>
  </si>
  <si>
    <t>Rosen, Jacky</t>
  </si>
  <si>
    <t>Hassan, Margaret Wood</t>
  </si>
  <si>
    <t>Shaheen, Jeanne</t>
  </si>
  <si>
    <t>Booker, Cory A.</t>
  </si>
  <si>
    <t>Menendez, Robert</t>
  </si>
  <si>
    <t>Heinrich, Martin</t>
  </si>
  <si>
    <t>Luján, Ben Ray</t>
  </si>
  <si>
    <t>Gillibrand, Kirsten E.</t>
  </si>
  <si>
    <t>Schumer, Charles E.</t>
  </si>
  <si>
    <t>Budd, Ted</t>
  </si>
  <si>
    <t>Tillis, Thom</t>
  </si>
  <si>
    <t>Cramer, Kevin</t>
  </si>
  <si>
    <t>Hoeven, John</t>
  </si>
  <si>
    <t>Brown, Sherrod</t>
  </si>
  <si>
    <t>Vance, J.D.</t>
  </si>
  <si>
    <t>Lankford, James</t>
  </si>
  <si>
    <t>Mullin, Markwayne</t>
  </si>
  <si>
    <t>Merkley, Jeff</t>
  </si>
  <si>
    <t>Wyden, Ron</t>
  </si>
  <si>
    <t>Casey, Robert P., Jr.</t>
  </si>
  <si>
    <t>Fetterman, John</t>
  </si>
  <si>
    <t>Reed, Jack</t>
  </si>
  <si>
    <t>Whitehouse, Sheldon</t>
  </si>
  <si>
    <t>Graham, Lindsey</t>
  </si>
  <si>
    <t>Scott, Tim</t>
  </si>
  <si>
    <t>Rounds, Mike</t>
  </si>
  <si>
    <t>Thune, John</t>
  </si>
  <si>
    <t>Blackburn, Marsha</t>
  </si>
  <si>
    <t>Hagerty, Bill</t>
  </si>
  <si>
    <t>Cornyn, John</t>
  </si>
  <si>
    <t>Cruz, Ted</t>
  </si>
  <si>
    <t>Lee, Mike</t>
  </si>
  <si>
    <t>Romney, Mitt</t>
  </si>
  <si>
    <t>Sanders, Bernard</t>
  </si>
  <si>
    <t>Welch, Peter</t>
  </si>
  <si>
    <t>Kaine, Tim</t>
  </si>
  <si>
    <t>Warner, Mark R.</t>
  </si>
  <si>
    <t>Cantwell, Maria</t>
  </si>
  <si>
    <t>Murray, Patty</t>
  </si>
  <si>
    <t>Capito, Shelley Moore</t>
  </si>
  <si>
    <t>Manchin, Joe, III</t>
  </si>
  <si>
    <t>Baldwin, Tammy</t>
  </si>
  <si>
    <t>Johnson, Ron</t>
  </si>
  <si>
    <t>Barrasso, John</t>
  </si>
  <si>
    <t>Lummis, Cynthia M.</t>
  </si>
  <si>
    <t>Britt</t>
  </si>
  <si>
    <t xml:space="preserve"> Katie Boyd</t>
  </si>
  <si>
    <t>Tuberville</t>
  </si>
  <si>
    <t xml:space="preserve"> Tommy</t>
  </si>
  <si>
    <t xml:space="preserve"> Lisa</t>
  </si>
  <si>
    <t xml:space="preserve"> Dan</t>
  </si>
  <si>
    <t xml:space="preserve"> Mark</t>
  </si>
  <si>
    <t xml:space="preserve"> Kyrsten</t>
  </si>
  <si>
    <t xml:space="preserve"> John</t>
  </si>
  <si>
    <t xml:space="preserve"> Tom</t>
  </si>
  <si>
    <t xml:space="preserve"> Dianne</t>
  </si>
  <si>
    <t xml:space="preserve"> Alex</t>
  </si>
  <si>
    <t xml:space="preserve"> Michael F.</t>
  </si>
  <si>
    <t xml:space="preserve"> John W.</t>
  </si>
  <si>
    <t xml:space="preserve"> Richard</t>
  </si>
  <si>
    <t xml:space="preserve"> Christopher</t>
  </si>
  <si>
    <t xml:space="preserve"> Thomas R.</t>
  </si>
  <si>
    <t xml:space="preserve"> Christopher A.</t>
  </si>
  <si>
    <t xml:space="preserve"> Marco</t>
  </si>
  <si>
    <t xml:space="preserve"> Rick</t>
  </si>
  <si>
    <t xml:space="preserve"> Jon</t>
  </si>
  <si>
    <t xml:space="preserve"> Raphael G.</t>
  </si>
  <si>
    <t xml:space="preserve"> Mazie K.</t>
  </si>
  <si>
    <t xml:space="preserve"> Brian</t>
  </si>
  <si>
    <t xml:space="preserve"> Mike</t>
  </si>
  <si>
    <t xml:space="preserve"> James E.</t>
  </si>
  <si>
    <t xml:space="preserve"> Tammy</t>
  </si>
  <si>
    <t xml:space="preserve"> Richard J.</t>
  </si>
  <si>
    <t xml:space="preserve"> Todd</t>
  </si>
  <si>
    <t xml:space="preserve"> Joni</t>
  </si>
  <si>
    <t xml:space="preserve"> Chuck</t>
  </si>
  <si>
    <t xml:space="preserve"> Roger</t>
  </si>
  <si>
    <t xml:space="preserve"> Jerry</t>
  </si>
  <si>
    <t xml:space="preserve"> Mitch</t>
  </si>
  <si>
    <t xml:space="preserve"> Rand</t>
  </si>
  <si>
    <t xml:space="preserve"> Bill</t>
  </si>
  <si>
    <t xml:space="preserve"> Susan M.</t>
  </si>
  <si>
    <t xml:space="preserve"> Angus S.</t>
  </si>
  <si>
    <t xml:space="preserve"> Benjamin L.</t>
  </si>
  <si>
    <t xml:space="preserve"> Chris</t>
  </si>
  <si>
    <t xml:space="preserve"> Edward J.</t>
  </si>
  <si>
    <t xml:space="preserve"> Elizabeth</t>
  </si>
  <si>
    <t xml:space="preserve"> Gary C.</t>
  </si>
  <si>
    <t xml:space="preserve"> Debbie</t>
  </si>
  <si>
    <t xml:space="preserve"> Amy</t>
  </si>
  <si>
    <t xml:space="preserve"> Tina</t>
  </si>
  <si>
    <t xml:space="preserve"> Cindy</t>
  </si>
  <si>
    <t xml:space="preserve"> Roger F.</t>
  </si>
  <si>
    <t xml:space="preserve"> Josh</t>
  </si>
  <si>
    <t>Schmitt</t>
  </si>
  <si>
    <t xml:space="preserve"> Eric</t>
  </si>
  <si>
    <t xml:space="preserve"> Steve</t>
  </si>
  <si>
    <t xml:space="preserve"> Deb</t>
  </si>
  <si>
    <t xml:space="preserve"> Ben</t>
  </si>
  <si>
    <t xml:space="preserve"> Catherine</t>
  </si>
  <si>
    <t xml:space="preserve"> Jacky</t>
  </si>
  <si>
    <t xml:space="preserve"> Margaret Wood</t>
  </si>
  <si>
    <t xml:space="preserve"> Jeanne</t>
  </si>
  <si>
    <t xml:space="preserve"> Cory A.</t>
  </si>
  <si>
    <t xml:space="preserve"> Robert</t>
  </si>
  <si>
    <t xml:space="preserve"> Martin</t>
  </si>
  <si>
    <t xml:space="preserve"> Ben Ray</t>
  </si>
  <si>
    <t xml:space="preserve"> Kirsten E.</t>
  </si>
  <si>
    <t xml:space="preserve"> Charles E.</t>
  </si>
  <si>
    <t xml:space="preserve"> Ted</t>
  </si>
  <si>
    <t xml:space="preserve"> Thom</t>
  </si>
  <si>
    <t xml:space="preserve"> Kevin</t>
  </si>
  <si>
    <t xml:space="preserve"> Sherrod</t>
  </si>
  <si>
    <t>Vance</t>
  </si>
  <si>
    <t xml:space="preserve"> J.D.</t>
  </si>
  <si>
    <t xml:space="preserve"> James</t>
  </si>
  <si>
    <t xml:space="preserve"> Markwayne</t>
  </si>
  <si>
    <t xml:space="preserve"> Jeff</t>
  </si>
  <si>
    <t xml:space="preserve"> Ron</t>
  </si>
  <si>
    <t xml:space="preserve"> Robert P.</t>
  </si>
  <si>
    <t>Fetterman</t>
  </si>
  <si>
    <t xml:space="preserve"> Jack</t>
  </si>
  <si>
    <t xml:space="preserve"> Sheldon</t>
  </si>
  <si>
    <t xml:space="preserve"> Lindsey</t>
  </si>
  <si>
    <t xml:space="preserve"> Tim</t>
  </si>
  <si>
    <t xml:space="preserve"> Marsha</t>
  </si>
  <si>
    <t xml:space="preserve"> Mitt</t>
  </si>
  <si>
    <t xml:space="preserve"> Bernard</t>
  </si>
  <si>
    <t xml:space="preserve"> Peter</t>
  </si>
  <si>
    <t xml:space="preserve"> Mark R.</t>
  </si>
  <si>
    <t xml:space="preserve"> Maria</t>
  </si>
  <si>
    <t xml:space="preserve"> Patty</t>
  </si>
  <si>
    <t xml:space="preserve"> Shelley Moore</t>
  </si>
  <si>
    <t xml:space="preserve"> Joe</t>
  </si>
  <si>
    <t xml:space="preserve"> Cynthia M.</t>
  </si>
  <si>
    <t>III</t>
  </si>
  <si>
    <t>Independent</t>
  </si>
  <si>
    <t>Class</t>
  </si>
  <si>
    <t>Office Room</t>
  </si>
  <si>
    <t>SD-B40A</t>
  </si>
  <si>
    <t>II</t>
  </si>
  <si>
    <t>SR-142</t>
  </si>
  <si>
    <t>SH-522</t>
  </si>
  <si>
    <t>SH-302</t>
  </si>
  <si>
    <t>SH-516</t>
  </si>
  <si>
    <t>SH-317</t>
  </si>
  <si>
    <t>SH-141</t>
  </si>
  <si>
    <t>SR-326</t>
  </si>
  <si>
    <t>SH-331</t>
  </si>
  <si>
    <t>SH-112</t>
  </si>
  <si>
    <t>SR-261</t>
  </si>
  <si>
    <t>SR-374</t>
  </si>
  <si>
    <t>SH-706</t>
  </si>
  <si>
    <t>SH-136</t>
  </si>
  <si>
    <t>SH-513</t>
  </si>
  <si>
    <t>SR-218</t>
  </si>
  <si>
    <t>SR-284</t>
  </si>
  <si>
    <t>SH-502</t>
  </si>
  <si>
    <t>SR-455</t>
  </si>
  <si>
    <t>SR-388</t>
  </si>
  <si>
    <t>SH-109</t>
  </si>
  <si>
    <t>SH-722</t>
  </si>
  <si>
    <t>SD-239</t>
  </si>
  <si>
    <t>SR-483</t>
  </si>
  <si>
    <t>SH-524</t>
  </si>
  <si>
    <t>SH-711</t>
  </si>
  <si>
    <t>SR-404</t>
  </si>
  <si>
    <t>SD-185</t>
  </si>
  <si>
    <t>SH-730</t>
  </si>
  <si>
    <t>SH-135</t>
  </si>
  <si>
    <t>SR-479A</t>
  </si>
  <si>
    <t>SD-521</t>
  </si>
  <si>
    <t>SR-317</t>
  </si>
  <si>
    <t>SR-167</t>
  </si>
  <si>
    <t>SH-520</t>
  </si>
  <si>
    <t>SR-416</t>
  </si>
  <si>
    <t>SD-413</t>
  </si>
  <si>
    <t>SH-133</t>
  </si>
  <si>
    <t>SH-509</t>
  </si>
  <si>
    <t>SH-110</t>
  </si>
  <si>
    <t>SD-255</t>
  </si>
  <si>
    <t>SH-309</t>
  </si>
  <si>
    <t>SH-724</t>
  </si>
  <si>
    <t>SH-731</t>
  </si>
  <si>
    <t>SD-425</t>
  </si>
  <si>
    <t>SH-720</t>
  </si>
  <si>
    <t>SH-702</t>
  </si>
  <si>
    <t>SD-555</t>
  </si>
  <si>
    <t>SR-115</t>
  </si>
  <si>
    <t>SR-B11</t>
  </si>
  <si>
    <t>SH-320</t>
  </si>
  <si>
    <t>SH-311</t>
  </si>
  <si>
    <t>SR-454</t>
  </si>
  <si>
    <t>SR-139</t>
  </si>
  <si>
    <t>SH-313</t>
  </si>
  <si>
    <t>SH-713</t>
  </si>
  <si>
    <t>SH-324</t>
  </si>
  <si>
    <t>SH-506</t>
  </si>
  <si>
    <t>SH-717</t>
  </si>
  <si>
    <t>SH-528</t>
  </si>
  <si>
    <t>SH-303</t>
  </si>
  <si>
    <t>SR-498</t>
  </si>
  <si>
    <t>SR-478</t>
  </si>
  <si>
    <t>SH-322</t>
  </si>
  <si>
    <t>SR-B85</t>
  </si>
  <si>
    <t>SD-113</t>
  </si>
  <si>
    <t>SH-330</t>
  </si>
  <si>
    <t>SR-338</t>
  </si>
  <si>
    <t>SH-503</t>
  </si>
  <si>
    <t>SD-B40C</t>
  </si>
  <si>
    <t>SH-316</t>
  </si>
  <si>
    <t>SR-B33</t>
  </si>
  <si>
    <t>SH-531</t>
  </si>
  <si>
    <t>SD-221</t>
  </si>
  <si>
    <t>SR-393</t>
  </si>
  <si>
    <t>SD-B40B</t>
  </si>
  <si>
    <t>SH-728</t>
  </si>
  <si>
    <t>SH-530</t>
  </si>
  <si>
    <t>SR-290</t>
  </si>
  <si>
    <t>SH-104</t>
  </si>
  <si>
    <t>SH-716</t>
  </si>
  <si>
    <t>SD-511</t>
  </si>
  <si>
    <t>SD-357</t>
  </si>
  <si>
    <t>SR-248</t>
  </si>
  <si>
    <t>SH-517</t>
  </si>
  <si>
    <t>SR-127A</t>
  </si>
  <si>
    <t>SR-363</t>
  </si>
  <si>
    <t>SR-354</t>
  </si>
  <si>
    <t>SD-332</t>
  </si>
  <si>
    <t>SR-G12</t>
  </si>
  <si>
    <t>SR-231</t>
  </si>
  <si>
    <t>SH-703</t>
  </si>
  <si>
    <t>SH-511</t>
  </si>
  <si>
    <t>SR-154</t>
  </si>
  <si>
    <t>SR-172</t>
  </si>
  <si>
    <t>SH-306</t>
  </si>
  <si>
    <t>SH-709</t>
  </si>
  <si>
    <t>SH-328</t>
  </si>
  <si>
    <t>SD-307</t>
  </si>
  <si>
    <t>SR-124</t>
  </si>
  <si>
    <t>Age</t>
  </si>
  <si>
    <t>Occupation(s)</t>
  </si>
  <si>
    <t>Previous elective_x000D_
office(s)</t>
  </si>
  <si>
    <t>Engineer</t>
  </si>
  <si>
    <t>Secretary of State of California_x000D_
California Senate_x000D_
Los Angeles City Council President</t>
  </si>
  <si>
    <t>Massachusetts Institute of Technology (BS)</t>
  </si>
  <si>
    <t>January 20, 2021</t>
  </si>
  <si>
    <t>Lawyer</t>
  </si>
  <si>
    <t>Hennepin County, Minnesota County Attorney</t>
  </si>
  <si>
    <t>Yale University (BA) University of Chicago (JD)</t>
  </si>
  <si>
    <t>January 3, 2007</t>
  </si>
  <si>
    <t>Lawyer_x000D_
Senate staffer_x000D_
Entrepreneur_x000D_
Corporate executive_x000D_
Public television news program host</t>
  </si>
  <si>
    <t>Governor of Maine</t>
  </si>
  <si>
    <t>Dartmouth College (BA) University of Virginia (JD)</t>
  </si>
  <si>
    <t>January 3, 2013</t>
  </si>
  <si>
    <t>Brunswick</t>
  </si>
  <si>
    <t>U.S. House_x000D_
Speaker of the Maryland House of Delegates</t>
  </si>
  <si>
    <t>University of Pittsburgh (BA) University of Maryland, Baltimore (JD)</t>
  </si>
  <si>
    <t>New Mexico Cultural Affairs Department Director of Administrative Services and_x000D_
Chief Financial Officer, _x000D_
New Mexico Deputy State Treasurer</t>
  </si>
  <si>
    <t>U.S. House_x000D_
New Mexico Public Regulation Commission</t>
  </si>
  <si>
    <t>New Mexico Highlands University (BBA)</t>
  </si>
  <si>
    <t>January 3, 2021</t>
  </si>
  <si>
    <t>Nambé</t>
  </si>
  <si>
    <t>Management consultant_x000D_
House staffer_x000D_
Professor_x000D_
University president_x000D_
Assistant Secretary for Planning and Evaluation, HHS</t>
  </si>
  <si>
    <t>None</t>
  </si>
  <si>
    <t>Harvard University (AB) St. John's College, Maryland (MA)_x000D_
Yale University (MA, MPhil, PhD)</t>
  </si>
  <si>
    <t>January 3, 2015</t>
  </si>
  <si>
    <t>Filmmaker_x000D_
Writer_x000D_
Political activist</t>
  </si>
  <si>
    <t>U.S. House_x000D_
Mayor of Burlington, Vermont</t>
  </si>
  <si>
    <t>Brooklyn College University of Chicago (BA)</t>
  </si>
  <si>
    <t>Burlington</t>
  </si>
  <si>
    <t>U.S. House_x000D_
Louisiana Senate</t>
  </si>
  <si>
    <t>Louisiana State University (BS, MD)</t>
  </si>
  <si>
    <t>Management consultant_x000D_
Private equity investment firm partner_x000D_
United States Ambassador to Japan_x000D_
Tennessee Commissioner of Economic and Community Development</t>
  </si>
  <si>
    <t>Vanderbilt University (BA, JD)</t>
  </si>
  <si>
    <t>Teacher_x000D_
Lawyer</t>
  </si>
  <si>
    <t>Pennsylvania Treasurer_x000D_
Pennsylvania Auditor</t>
  </si>
  <si>
    <t>College of the Holy Cross (BA) Catholic University of America (JD)</t>
  </si>
  <si>
    <t>Scranton</t>
  </si>
  <si>
    <t>U.S. House_x000D_
New Jersey Senate_x000D_
New Jersey General Assembly_x000D_
Mayor of Union City_x000D_
Union City Board of Education</t>
  </si>
  <si>
    <t>Saint Peter's University (BA) Rutgers University-Newark (JD)</t>
  </si>
  <si>
    <t>January 17, 2006</t>
  </si>
  <si>
    <t>Harrison</t>
  </si>
  <si>
    <t>Teacher_x000D_
Nonprofit organization executive</t>
  </si>
  <si>
    <t>Lieutenant Governor of Hawaii_x000D_
Hawaii House of Representatives</t>
  </si>
  <si>
    <t>Pomona College (BA)</t>
  </si>
  <si>
    <t>December 26, 2012</t>
  </si>
  <si>
    <t>Honolulu</t>
  </si>
  <si>
    <t>Nevada Attorney General</t>
  </si>
  <si>
    <t>University of Nevada, Reno (BS) Gonzaga University (JD)</t>
  </si>
  <si>
    <t>January 3, 2017</t>
  </si>
  <si>
    <t>Nonprofit organization executive_x000D_
Lawyer</t>
  </si>
  <si>
    <t>New Castle County, Delaware County Executive_x000D_
New Castle County Council</t>
  </si>
  <si>
    <t>Amherst College (BA) Yale University (MAR, JD)</t>
  </si>
  <si>
    <t>November 15, 2010</t>
  </si>
  <si>
    <t>Lawyer_x000D_
Political campaign manager</t>
  </si>
  <si>
    <t>U.S. House_x000D_
Connecticut Senate_x000D_
Connecticut House of Representatives</t>
  </si>
  <si>
    <t>Williams College (BA) Exeter College, Oxford_x000D_
University of Connecticut (JD)</t>
  </si>
  <si>
    <t>Hartford</t>
  </si>
  <si>
    <t>U.S. Senate staff member_x000D_
Maryland Governor's legislative advisor_x000D_
Lawyer</t>
  </si>
  <si>
    <t>U.S. House_x000D_
Maryland Senate_x000D_
Maryland House of Delegates</t>
  </si>
  <si>
    <t>Swarthmore College (BA) Harvard University (MPP)_x000D_
Georgetown University (JD)</t>
  </si>
  <si>
    <t>Kensington</t>
  </si>
  <si>
    <t>Farmer_x000D_
College professor</t>
  </si>
  <si>
    <t>U.S. House_x000D_
Iowa House of Representatives</t>
  </si>
  <si>
    <t>University of Northern Iowa (BA, MA) University of Iowa</t>
  </si>
  <si>
    <t>January 3, 1981</t>
  </si>
  <si>
    <t>Harvard University (AB, JD)</t>
  </si>
  <si>
    <t>January 3, 1999</t>
  </si>
  <si>
    <t>Lobbyist_x000D_
Farmer</t>
  </si>
  <si>
    <t>Mississippi Commissioner of Agriculture and Commerce_x000D_
Mississippi Senate</t>
  </si>
  <si>
    <t>Copiah-Lincoln Community College (AA) University of Southern Mississippi (BA)</t>
  </si>
  <si>
    <t>April 9, 2018</t>
  </si>
  <si>
    <t>Brookhaven</t>
  </si>
  <si>
    <t>Mayor of Newark, New Jersey_x000D_
Newark Municipal Council</t>
  </si>
  <si>
    <t>Stanford University (BA, MA) Queen's College, Oxford (MA)_x000D_
Yale University (JD)</t>
  </si>
  <si>
    <t>October 31, 2013</t>
  </si>
  <si>
    <t>U.S. House_x000D_
Wyoming Treasurer_x000D_
Wyoming Senate_x000D_
Wyoming House of Representatives</t>
  </si>
  <si>
    <t>University of Wyoming (BS, JD)</t>
  </si>
  <si>
    <t>U.S. Marine Corps officer_x000D_
Lawyer_x000D_
Assistant Secretary of State for Economic and Business Affairs</t>
  </si>
  <si>
    <t>Alaska Attorney General</t>
  </si>
  <si>
    <t>Harvard University (AB) Georgetown University (MS, JD)</t>
  </si>
  <si>
    <t>Anchorage</t>
  </si>
  <si>
    <t>Rancher</t>
  </si>
  <si>
    <t>University of Nebraska-Lincoln (BS)</t>
  </si>
  <si>
    <t>Valentine</t>
  </si>
  <si>
    <t>Social worker_x000D_
Leadership training consultant</t>
  </si>
  <si>
    <t>U.S. House_x000D_
Michigan House of Representatives_x000D_
Michigan Senate</t>
  </si>
  <si>
    <t>Michigan State University (BA, MSW)</t>
  </si>
  <si>
    <t>January 3, 2001</t>
  </si>
  <si>
    <t>Lansing</t>
  </si>
  <si>
    <t>Nonprofit organization fellow_x000D_
California Women's Parole Board Member</t>
  </si>
  <si>
    <t>Mayor of San Francisco_x000D_
San Francisco Board of Supervisors</t>
  </si>
  <si>
    <t>Stanford University (BA)</t>
  </si>
  <si>
    <t>November 10, 1992</t>
  </si>
  <si>
    <t>Lawyer_x000D_
Professor</t>
  </si>
  <si>
    <t>Georgetown University (BS, JD)</t>
  </si>
  <si>
    <t>January 3, 1997</t>
  </si>
  <si>
    <t>United States Army Reserve_x000D_
Lawyer</t>
  </si>
  <si>
    <t>U.S. House_x000D_
Massachusetts House of Representatives</t>
  </si>
  <si>
    <t>Boston College (BA, JD)</t>
  </si>
  <si>
    <t>July 16, 2013</t>
  </si>
  <si>
    <t>Malden</t>
  </si>
  <si>
    <t>Lawyer_x000D_
Professor_x000D_
Research associate_x000D_
Nonprofit organization executive_x000D_
COP Chair_x000D_
CFPB Special Advisor</t>
  </si>
  <si>
    <t>George Washington University University of Houston (BS)_x000D_
Rutgers University-Newark (JD)</t>
  </si>
  <si>
    <t>Cambridge</t>
  </si>
  <si>
    <t>Lawyer Professor</t>
  </si>
  <si>
    <t>Missouri Attorney General Missouri TreasurerMissouri SenateGlendale, Missouri Board of Aldermen</t>
  </si>
  <si>
    <t>Truman State University (BA)_x000D_
Saint Louis University (JD)</t>
  </si>
  <si>
    <t>January 3, 2023</t>
  </si>
  <si>
    <t>Glendale</t>
  </si>
  <si>
    <t>United States Navy Reserve officer_x000D_
Financial advisor_x000D_
Lawyer_x000D_
College professor and lecturer</t>
  </si>
  <si>
    <t>U.S. House_x000D_
Michigan Senate</t>
  </si>
  <si>
    <t>Alma College (BA) University of Detroit (MBA)_x000D_
Wayne State University (JD, MA) Michigan State University (MA)</t>
  </si>
  <si>
    <t>Bloomfield Hills</t>
  </si>
  <si>
    <t>Venture capitalist Author</t>
  </si>
  <si>
    <t>Ohio State University (BA)_x000D_
Yale University (JD)</t>
  </si>
  <si>
    <t>Lawyer_x000D_
U.S. Army Reserve officer_x000D_
U.S. Army officer</t>
  </si>
  <si>
    <t>U.S. House_x000D_
Rhode Island Senate</t>
  </si>
  <si>
    <t>United States Military Academy (BS) Harvard University (MPP, JD)</t>
  </si>
  <si>
    <t>Jamestown</t>
  </si>
  <si>
    <t>Computer programmer_x000D_
Software developer, designer, consultant</t>
  </si>
  <si>
    <t>University of Minnesota (BA) Clark County Community College (AAS)</t>
  </si>
  <si>
    <t>January 3, 2019</t>
  </si>
  <si>
    <t>Henderson</t>
  </si>
  <si>
    <t>Teacher_x000D_
Nonprofit program director</t>
  </si>
  <si>
    <t>University of Texas, Austin (BS) Southwestern Baptist Theological Seminary (MDiv)</t>
  </si>
  <si>
    <t>Edmond</t>
  </si>
  <si>
    <t>Teacher_x000D_
Entrepreneur</t>
  </si>
  <si>
    <t>Governor of New Hampshire_x000D_
New Hampshire Senate</t>
  </si>
  <si>
    <t>Shippensburg University (BA) University of Mississippi (MSS)</t>
  </si>
  <si>
    <t>January 3, 2009</t>
  </si>
  <si>
    <t>Madbury</t>
  </si>
  <si>
    <t>Nonprofit organization executive_x000D_
CBO analyst Defense Department</t>
  </si>
  <si>
    <t>Oregon House Speaker</t>
  </si>
  <si>
    <t>Stanford University (BA) Princeton University (MPA)</t>
  </si>
  <si>
    <t>Banker_x000D_
Lawyer</t>
  </si>
  <si>
    <t>U.S. House_x000D_
Kansas Senate</t>
  </si>
  <si>
    <t>Fort Hays State University University of Kansas (BA, JD)</t>
  </si>
  <si>
    <t>January 3, 2011</t>
  </si>
  <si>
    <t>Professor_x000D_
Rancher_x000D_
Nonprofit organization executive_x000D_
Lawyer</t>
  </si>
  <si>
    <t>Governor of Idaho_x000D_
Lieutenant Governor of Idaho_x000D_
Idaho Senate President pro tempore</t>
  </si>
  <si>
    <t>University of Wisconsin-Milwaukee University of Idaho (BS, JD)</t>
  </si>
  <si>
    <t>Boise</t>
  </si>
  <si>
    <t>Corporate executive</t>
  </si>
  <si>
    <t>Governor of West Virginia_x000D_
Secretary of State of West Virginia_x000D_
West Virginia Senate_x000D_
West Virginia House of Delegates</t>
  </si>
  <si>
    <t>West Virginia University (BBA)</t>
  </si>
  <si>
    <t>Orthopedic surgeon_x000D_
Medical chief of staff_x000D_
Nonprofit organization executive</t>
  </si>
  <si>
    <t>Wyoming Senate</t>
  </si>
  <si>
    <t>Rensselaer Polytechnic Institute Georgetown University (BS, MD)</t>
  </si>
  <si>
    <t>June 25, 2007</t>
  </si>
  <si>
    <t>Casper</t>
  </si>
  <si>
    <t>Optometrist</t>
  </si>
  <si>
    <t>U.S. House_x000D_
Rogers Public Schools Board</t>
  </si>
  <si>
    <t>University of Arkansas Southern College of Optometry (OD)</t>
  </si>
  <si>
    <t>San Antonio District Judge_x000D_
Texas Attorney General_x000D_
Texas Supreme Court_x000D_
(Associate Justice)</t>
  </si>
  <si>
    <t>Trinity University (BA) St. Mary's University, Texas (JD)University of Virginia (LLM)</t>
  </si>
  <si>
    <t>December 2, 2002</t>
  </si>
  <si>
    <t>GED teacher Youth program directorNonprofit executive</t>
  </si>
  <si>
    <t>Lieutenant Governor of Pennsylvania_x000D_
Mayor of Braddock</t>
  </si>
  <si>
    <t>Albright College (BA)_x000D_
University of Connecticut (MBA)_x000D_
Harvard University (MPP)</t>
  </si>
  <si>
    <t>Braddock</t>
  </si>
  <si>
    <t>Geologist_x000D_
Businessman</t>
  </si>
  <si>
    <t>Governor of Colorado_x000D_
Mayor of Denver</t>
  </si>
  <si>
    <t>Wesleyan University (BA, MS)</t>
  </si>
  <si>
    <t>Banker</t>
  </si>
  <si>
    <t>Governor of North Dakota</t>
  </si>
  <si>
    <t>Dartmouth College (BA) Northwestern University (MBA)</t>
  </si>
  <si>
    <t>Bismarck</t>
  </si>
  <si>
    <t>Magazine editor_x000D_
Lawyer_x000D_
Professor_x000D_
Staff of Louisiana Governor Buddy Roemer_x000D_
Secretary of the Louisiana Department of Revenue</t>
  </si>
  <si>
    <t>Louisiana Treasurer</t>
  </si>
  <si>
    <t>Vanderbilt University (BA) University of Virginia (JD)_x000D_
Magdalen College, Oxford (BCL)</t>
  </si>
  <si>
    <t>Madisonville</t>
  </si>
  <si>
    <t>Nonprofit organization executive_x000D_
State Railroad Director_x000D_
South Dakota Republican Party Executive Director</t>
  </si>
  <si>
    <t>Biola University (BA) University of South Dakota (MBA)</t>
  </si>
  <si>
    <t>January 3, 2005</t>
  </si>
  <si>
    <t>Sioux Falls</t>
  </si>
  <si>
    <t>Investigative journalist_x000D_
Documentary film producer_x000D_
U.S. House staffer</t>
  </si>
  <si>
    <t>Georgetown University (BS) London School of Economics (MSc)</t>
  </si>
  <si>
    <t>Music teacher_x000D_
Farmer</t>
  </si>
  <si>
    <t>Montana Senate President_x000D_
Big Sandy, Montana School Board</t>
  </si>
  <si>
    <t>University of Providence (BA)</t>
  </si>
  <si>
    <t>Big Sandy</t>
  </si>
  <si>
    <t>Farmer_x000D_
Army National Guard officer</t>
  </si>
  <si>
    <t>Iowa Senate</t>
  </si>
  <si>
    <t>Iowa State University (BA) Columbus State University (MPA)</t>
  </si>
  <si>
    <t>Red Oak</t>
  </si>
  <si>
    <t>Missouri Attorney General</t>
  </si>
  <si>
    <t>Stanford University (BA) Yale University (JD)</t>
  </si>
  <si>
    <t>Ozark</t>
  </si>
  <si>
    <t>Senate staffer_x000D_
University administrator_x000D_
Lawyer_x000D_
Campaign manager_x000D_
Business Council of Alabama President and CEO _x000D_
Alabama Wildlife Federation Board Member</t>
  </si>
  <si>
    <t>University of Alabama (BS, JD)</t>
  </si>
  <si>
    <t>Montgomery</t>
  </si>
  <si>
    <t>State Tourism Director_x000D_
State Economic Development and Finance Director_x000D_
North Dakota Republican Party Chairman</t>
  </si>
  <si>
    <t>U.S. House_x000D_
North Dakota Public Service Commissioner</t>
  </si>
  <si>
    <t>Concordia College (BA) University of Mary (MA)</t>
  </si>
  <si>
    <t>Lawyer_x000D_
U.S. HUD special counsel</t>
  </si>
  <si>
    <t>Dartmouth College (BA) University of California, Los Angeles (JD)</t>
  </si>
  <si>
    <t>January 26, 2009</t>
  </si>
  <si>
    <t>Social worker_x000D_
Political activist_x000D_
Lawyer_x000D_
College lecturer</t>
  </si>
  <si>
    <t>U.S. House_x000D_
Arizona Senate_x000D_
Arizona House of Representatives</t>
  </si>
  <si>
    <t>Brigham Young University (BA) Arizona State University, Tempe (MSW, JD, PhD)</t>
  </si>
  <si>
    <t>Lawyer_x000D_
U.S. Air Force Reserve officer</t>
  </si>
  <si>
    <t>U.S. House_x000D_
South Carolina House of Representatives</t>
  </si>
  <si>
    <t>University of South Carolina (BA, JD)</t>
  </si>
  <si>
    <t>January 3, 2003</t>
  </si>
  <si>
    <t>Seneca</t>
  </si>
  <si>
    <t>Alaska House of Representatives</t>
  </si>
  <si>
    <t>Georgetown University (AB) Willamette University (JD)</t>
  </si>
  <si>
    <t>December 20, 2002</t>
  </si>
  <si>
    <t>Girdwood</t>
  </si>
  <si>
    <t>Brown University (BA) Northeastern University (JD)</t>
  </si>
  <si>
    <t>Newfields</t>
  </si>
  <si>
    <t>Florida House Speaker_x000D_
West Miami City Commission</t>
  </si>
  <si>
    <t>University of Florida (BA) University of Miami (JD)</t>
  </si>
  <si>
    <t>West Miami</t>
  </si>
  <si>
    <t>RealNetworks Marketing vice president</t>
  </si>
  <si>
    <t>U.S. House_x000D_
Washington House of Representatives</t>
  </si>
  <si>
    <t>Miami University (BA)</t>
  </si>
  <si>
    <t>Edmonds</t>
  </si>
  <si>
    <t>U.S. Navy officer_x000D_
NASA astronaut_x000D_
Americans for Responsible Solutions Co-founder</t>
  </si>
  <si>
    <t>United States Merchant Marine Academy (BS) Naval Postgraduate School (MS)</t>
  </si>
  <si>
    <t>December 2, 2020</t>
  </si>
  <si>
    <t>Businessman_x000D_
Venture capitalist_x000D_
Virginia Democratic Party Chair</t>
  </si>
  <si>
    <t>Governor of Virginia</t>
  </si>
  <si>
    <t>George Washington University (BA) Harvard University (JD)</t>
  </si>
  <si>
    <t>Businessman Radio hostMixed martial artist</t>
  </si>
  <si>
    <t>Missouri Valley College_x000D_
Oklahoma State University Institute of Technology (AAS)</t>
  </si>
  <si>
    <t>Marketing consultant_x000D_
Executive Director of the Tennessee Film, Entertainment, and Music Commission</t>
  </si>
  <si>
    <t>U.S. House_x000D_
Tennessee Senate</t>
  </si>
  <si>
    <t>Mississippi State University (BS)</t>
  </si>
  <si>
    <t>Brentwood</t>
  </si>
  <si>
    <t>Nonprofit organization executive_x000D_
Public relations consultant</t>
  </si>
  <si>
    <t>U.S. House_x000D_
Albuquerque City Council</t>
  </si>
  <si>
    <t>U.S. House_x000D_
Lieutenant Governor of Hawaii_x000D_
Hawaii House of Representatives</t>
  </si>
  <si>
    <t>University of Hawaii at Manoa (BA) Georgetown University (JD)</t>
  </si>
  <si>
    <t>Lawyer_x000D_
Investment company executive_x000D_
Denver Public Schools Superintendent_x000D_
Chief of staff to the Mayor of Denver</t>
  </si>
  <si>
    <t>Wesleyan University (BA) Yale University (JD)</t>
  </si>
  <si>
    <t>January 21, 2009</t>
  </si>
  <si>
    <t>Indiana House of Representatives Jasper, Indiana School Board</t>
  </si>
  <si>
    <t>Wabash College (BA) Harvard University (MBA)</t>
  </si>
  <si>
    <t>Jasper</t>
  </si>
  <si>
    <t>U.S. House_x000D_
Idaho Senate</t>
  </si>
  <si>
    <t>Brigham Young University (BA) Harvard University (JD)</t>
  </si>
  <si>
    <t>Lawyer_x000D_
Governor's general counsel_x000D_
Assistant United States Attorney</t>
  </si>
  <si>
    <t>Brigham Young University (BA, JD)</t>
  </si>
  <si>
    <t>Alpine</t>
  </si>
  <si>
    <t>Governor of South Dakota_x000D_
South Dakota Senate</t>
  </si>
  <si>
    <t>South Dakota State University (BS)</t>
  </si>
  <si>
    <t>Fort Pierre</t>
  </si>
  <si>
    <t>Lawyer_x000D_
U.S. Senate staff member_x000D_
United States Attorney Assistant Attorney General for the U.S. Department of Justice Office of Legislative Affairs</t>
  </si>
  <si>
    <t>Judge/Executive of Jefferson County, Kentucky</t>
  </si>
  <si>
    <t>University of Louisville (BA) University of Kentucky (JD)</t>
  </si>
  <si>
    <t>January 3, 1985</t>
  </si>
  <si>
    <t>Governor of Massachusetts</t>
  </si>
  <si>
    <t>Brigham Young University (BA) Harvard University (JD/MBA)</t>
  </si>
  <si>
    <t>Holladay</t>
  </si>
  <si>
    <t>Teacher_x000D_
Lobbyist</t>
  </si>
  <si>
    <t>Washington Senate_x000D_
Shoreline School Board</t>
  </si>
  <si>
    <t>Washington State University (BA)</t>
  </si>
  <si>
    <t>January 3, 1993</t>
  </si>
  <si>
    <t>Community organizer Vermont Superior Court law clerkLawyer</t>
  </si>
  <si>
    <t>U.S. House Vermont Senate President Pro TemporeMinority Leader of the Vermont Senate</t>
  </si>
  <si>
    <t>Physician specializing in Ophthalmology</t>
  </si>
  <si>
    <t>Baylor University Duke University (MD)</t>
  </si>
  <si>
    <t>Pastor</t>
  </si>
  <si>
    <t>Morehouse College (BA) Union Theological Seminary (MDiv, MPhil, PhD)</t>
  </si>
  <si>
    <t>Marine Corps Reserve Sergeant_x000D_
Senate staffer_x000D_
Lawyer_x000D_
U.S. Attorney</t>
  </si>
  <si>
    <t>Connecticut Attorney General_x000D_
Connecticut Senate_x000D_
Connecticut House of Representatives</t>
  </si>
  <si>
    <t>Harvard University (AB) Trinity College, Cambridge_x000D_
Yale University (JD)</t>
  </si>
  <si>
    <t>Greenwich</t>
  </si>
  <si>
    <t>U.S. Navy_x000D_
Lawyer_x000D_
Columbia/HCA CEO_x000D_
Venture capitalist</t>
  </si>
  <si>
    <t>Governor of Florida</t>
  </si>
  <si>
    <t>University of Missouri-Kansas City (BS) Southern Methodist University (JD)</t>
  </si>
  <si>
    <t>January 8, 2019</t>
  </si>
  <si>
    <t>Doctor_x000D_
U.S. Army Reserve officer</t>
  </si>
  <si>
    <t>Kansas State University (BS) University of Kansas (MD)</t>
  </si>
  <si>
    <t>Great Bend</t>
  </si>
  <si>
    <t>U.S. Air Force officer/Judge Advocate_x000D_
U.S. House staffer_x000D_
Lawyer</t>
  </si>
  <si>
    <t>U.S. House_x000D_
Mississippi Senate</t>
  </si>
  <si>
    <t>University of Mississippi (BA, JD)</t>
  </si>
  <si>
    <t>December 31, 2007</t>
  </si>
  <si>
    <t>Tupelo</t>
  </si>
  <si>
    <t>Accountant_x000D_
Corporate executive</t>
  </si>
  <si>
    <t>University of Minnesota (BS)</t>
  </si>
  <si>
    <t>Oshkosh</t>
  </si>
  <si>
    <t>Stanford University (BA) University of Oregon (JD)</t>
  </si>
  <si>
    <t>February 5, 1996</t>
  </si>
  <si>
    <t>Lawyer_x000D_
United States Attorney</t>
  </si>
  <si>
    <t>Attorney General of Rhode Island</t>
  </si>
  <si>
    <t>Yale University (BA) University of Virginia (JD)</t>
  </si>
  <si>
    <t>Newport</t>
  </si>
  <si>
    <t>College career counselor_x000D_
West Virginia Board of Regents educational information center director</t>
  </si>
  <si>
    <t>U.S. House_x000D_
West Virginia House of Delegates</t>
  </si>
  <si>
    <t>Duke University (BA) University of Virginia (MEd)</t>
  </si>
  <si>
    <t>U.S. House_x000D_
Ohio Secretary of State_x000D_
Ohio House of Representatives</t>
  </si>
  <si>
    <t>Yale University (BA) Ohio State University (BA, MPA)</t>
  </si>
  <si>
    <t>Cleveland</t>
  </si>
  <si>
    <t>Montana State University (BS)</t>
  </si>
  <si>
    <t>Bozeman</t>
  </si>
  <si>
    <t>House staffer_x000D_
Senate staffer_x000D_
Small Business Administration Regional Director_x000D_
Deputy Treasurer of Massachusetts</t>
  </si>
  <si>
    <t>St. Lawrence University (BA)</t>
  </si>
  <si>
    <t>Bangor</t>
  </si>
  <si>
    <t>U.S. House_x000D_
Wisconsin Assembly_x000D_
Dane County, Wisconsin Board of Supervisors</t>
  </si>
  <si>
    <t>Smith College (BA) University of Wisconsin-Madison (JD)</t>
  </si>
  <si>
    <t>Army National Guard officer_x000D_
Center for Nursing Research at Northern Illinois University Coordinator_x000D_
U.S. Assistant Secretary of Veterans Affairs_x000D_
Illinois Director of Veterans Affairs</t>
  </si>
  <si>
    <t>University of Hawaii at Manoa (BA) George Washington University (MA) Northern Illinois University_x000D_
Capella University (PhD)</t>
  </si>
  <si>
    <t>Hoffman Estates</t>
  </si>
  <si>
    <t>Appalachian State University (BSBA)_x000D_
Dallas Theological Seminary (ThM)_x000D_
Wake Forest University (MBA)</t>
  </si>
  <si>
    <t>Lawyer_x000D_
U.S. Assoc. Deputy AG_x000D_
Texas Solicitor General</t>
  </si>
  <si>
    <t>Princeton University (AB) Harvard University (JD)</t>
  </si>
  <si>
    <t>Business consultant</t>
  </si>
  <si>
    <t>Speaker of the North Carolina House of Representatives</t>
  </si>
  <si>
    <t>University of Maryland University College (BS)</t>
  </si>
  <si>
    <t>Huntersville</t>
  </si>
  <si>
    <t>Missionary_x000D_
Lawyer_x000D_
Teacher_x000D_
Democratic National Committee Chair</t>
  </si>
  <si>
    <t>Governor of Virginia_x000D_
Lieutenant Governor of Virginia_x000D_
Mayor of Richmond, Virginia</t>
  </si>
  <si>
    <t>University of Missouri (BA) Harvard University (JD)</t>
  </si>
  <si>
    <t>Insurance agent_x000D_
Financial adviser</t>
  </si>
  <si>
    <t>U.S. House_x000D_
South Carolina House of Representatives_x000D_
Charleston County Council</t>
  </si>
  <si>
    <t>Presbyterian College Charleston Southern University (BS)</t>
  </si>
  <si>
    <t>January 2, 2013</t>
  </si>
  <si>
    <t>Hanahan</t>
  </si>
  <si>
    <t>Public relations consultant_x000D_
Political campaign manager_x000D_
Chief of staff to the Mayor of Minneapolis_x000D_
Chief of staff to the Governor of Minnesota</t>
  </si>
  <si>
    <t>Lieutenant Governor of Minnesota</t>
  </si>
  <si>
    <t>Stanford University (BA) Dartmouth College (MBA)</t>
  </si>
  <si>
    <t>January 3, 2018</t>
  </si>
  <si>
    <t>Marine Corps officer_x000D_
Professor_x000D_
Management consultant_x000D_
Lawyer</t>
  </si>
  <si>
    <t>United States Naval Academy (BS) University of Chicago (MBA)_x000D_
University of London (MA)_x000D_
Indiana University, Indianapolis (JD)</t>
  </si>
  <si>
    <t>Bloomington</t>
  </si>
  <si>
    <t>U.S. Navy officer_x000D_
Staff, Delaware Office of Economic Development</t>
  </si>
  <si>
    <t>Governor of Delaware_x000D_
U.S. House_x000D_
Delaware Treasurer</t>
  </si>
  <si>
    <t>Ohio State University (BA) University of Delaware (MBA)</t>
  </si>
  <si>
    <t>Lawyer_x000D_
United States Army officer</t>
  </si>
  <si>
    <t>Dardanelle</t>
  </si>
  <si>
    <t>College football coach_x000D_
Investment management firm partner</t>
  </si>
  <si>
    <t>Southern Arkansas University (BS)</t>
  </si>
  <si>
    <t>Auburn</t>
  </si>
  <si>
    <t>Coming Soon</t>
  </si>
  <si>
    <t>Rent (1Bdr)</t>
  </si>
  <si>
    <t>Rent (Studio)</t>
  </si>
  <si>
    <t>Rent(2Bdr)</t>
  </si>
  <si>
    <t>Rent (3Bdr)</t>
  </si>
  <si>
    <t>Rent (4bdr)</t>
  </si>
  <si>
    <t>2 Bedroom Apartment</t>
  </si>
  <si>
    <t>Electricity Cost</t>
  </si>
  <si>
    <t>Current Minimum Wage</t>
  </si>
  <si>
    <t>%ofMedianWage</t>
  </si>
  <si>
    <t>%DifferenceCurrent MinW</t>
  </si>
  <si>
    <t>Current Median Wage</t>
  </si>
  <si>
    <t>2023 Fair Market Rent by State | RentData.org</t>
  </si>
  <si>
    <t>Rent 2023</t>
  </si>
  <si>
    <t>Estimated Minimum Wage</t>
  </si>
  <si>
    <t>Adjusted for 1 Person</t>
  </si>
  <si>
    <t>3 Bedroom Apartment</t>
  </si>
  <si>
    <t>1 Bedroom Apartment</t>
  </si>
  <si>
    <t>Adjusted for 2 People</t>
  </si>
  <si>
    <t>Adjusted for 3 People</t>
  </si>
  <si>
    <t>Adjusted for 4 People</t>
  </si>
  <si>
    <t>4 Bedroom Apartment</t>
  </si>
  <si>
    <t>House of Representatives Info</t>
  </si>
  <si>
    <t>Phone</t>
  </si>
  <si>
    <t>Carl, Jerry</t>
  </si>
  <si>
    <t>Alabama 1st</t>
  </si>
  <si>
    <t>1330 LHOB</t>
  </si>
  <si>
    <t>(202) 225-4931</t>
  </si>
  <si>
    <t>Moore, Barry</t>
  </si>
  <si>
    <t>Alabama 2nd</t>
  </si>
  <si>
    <t>1504 LHOB</t>
  </si>
  <si>
    <t>(202) 225-2901</t>
  </si>
  <si>
    <t>Rogers, Mike</t>
  </si>
  <si>
    <t>Alabama 3rd</t>
  </si>
  <si>
    <t>2469 RHOB</t>
  </si>
  <si>
    <t>(202) 225-3261</t>
  </si>
  <si>
    <t>Aderholt, Robert</t>
  </si>
  <si>
    <t>Alabama 4th</t>
  </si>
  <si>
    <t>266 CHOB</t>
  </si>
  <si>
    <t>(202) 225-4876</t>
  </si>
  <si>
    <t>Strong, Dale</t>
  </si>
  <si>
    <t>Alabama 5th</t>
  </si>
  <si>
    <t>1337 LHOB</t>
  </si>
  <si>
    <t>(202) 225-4801</t>
  </si>
  <si>
    <t>Palmer, Gary</t>
  </si>
  <si>
    <t>Alabama 6th</t>
  </si>
  <si>
    <t>170 CHOB</t>
  </si>
  <si>
    <t>(202) 225-4921</t>
  </si>
  <si>
    <t>Sewell, Terri</t>
  </si>
  <si>
    <t>Alabama 7th</t>
  </si>
  <si>
    <t>1035 RHOB</t>
  </si>
  <si>
    <t>(202) 225-2665</t>
  </si>
  <si>
    <t>Peltola, Mary</t>
  </si>
  <si>
    <t>Alaska At Large</t>
  </si>
  <si>
    <t>153 CHOB</t>
  </si>
  <si>
    <t>(202) 225-5765</t>
  </si>
  <si>
    <t>Schweikert, David</t>
  </si>
  <si>
    <t>Arizona 1st</t>
  </si>
  <si>
    <t>460 CHOB</t>
  </si>
  <si>
    <t>(202) 225-2190</t>
  </si>
  <si>
    <t>Crane, Elijah</t>
  </si>
  <si>
    <t>Arizona 2nd</t>
  </si>
  <si>
    <t>1229 LHOB</t>
  </si>
  <si>
    <t>(202) 225-3361</t>
  </si>
  <si>
    <t>Gallego, Ruben</t>
  </si>
  <si>
    <t>Arizona 3rd</t>
  </si>
  <si>
    <t>1114 LHOB</t>
  </si>
  <si>
    <t>(202) 225-4065</t>
  </si>
  <si>
    <t>Stanton, Greg</t>
  </si>
  <si>
    <t>Arizona 4th</t>
  </si>
  <si>
    <t>207 CHOB</t>
  </si>
  <si>
    <t>(202) 225-9888</t>
  </si>
  <si>
    <t>Biggs, Andy</t>
  </si>
  <si>
    <t>Arizona 5th</t>
  </si>
  <si>
    <t>252 CHOB</t>
  </si>
  <si>
    <t>(202) 225-2635</t>
  </si>
  <si>
    <t>Ciscomani, Juan</t>
  </si>
  <si>
    <t>Arizona 6th</t>
  </si>
  <si>
    <t>1429 LHOB</t>
  </si>
  <si>
    <t>(202) 225-2542</t>
  </si>
  <si>
    <t>Grijalva, Raul</t>
  </si>
  <si>
    <t>Arizona 7th</t>
  </si>
  <si>
    <t>1203 LHOB</t>
  </si>
  <si>
    <t>(202) 225-2435</t>
  </si>
  <si>
    <t>Lesko, Debbie</t>
  </si>
  <si>
    <t>Arizona 8th</t>
  </si>
  <si>
    <t>1214 LHOB</t>
  </si>
  <si>
    <t>(202) 225-4576</t>
  </si>
  <si>
    <t>Gosar, Paul</t>
  </si>
  <si>
    <t>Arizona 9th</t>
  </si>
  <si>
    <t>2057 RHOB</t>
  </si>
  <si>
    <t>(202) 225-2315</t>
  </si>
  <si>
    <t>Crawford, Eric</t>
  </si>
  <si>
    <t>Arkansas 1st</t>
  </si>
  <si>
    <t>2422 RHOB</t>
  </si>
  <si>
    <t>(202) 225-4076</t>
  </si>
  <si>
    <t>Hill, J.</t>
  </si>
  <si>
    <t>Arkansas 2nd</t>
  </si>
  <si>
    <t>1533 LHOB</t>
  </si>
  <si>
    <t>(202) 225-2506</t>
  </si>
  <si>
    <t>Womack, Steve</t>
  </si>
  <si>
    <t>Arkansas 3rd</t>
  </si>
  <si>
    <t>2412 RHOB</t>
  </si>
  <si>
    <t>(202) 225-4301</t>
  </si>
  <si>
    <t>Westerman, Bruce</t>
  </si>
  <si>
    <t>Arkansas 4th</t>
  </si>
  <si>
    <t>202 CHOB</t>
  </si>
  <si>
    <t>(202) 225-3772</t>
  </si>
  <si>
    <t>DeSaulnier, Mark</t>
  </si>
  <si>
    <t>California 10th</t>
  </si>
  <si>
    <t>503 CHOB</t>
  </si>
  <si>
    <t>(202) 225-2095</t>
  </si>
  <si>
    <t>Pelosi, Nancy</t>
  </si>
  <si>
    <t>California 11th</t>
  </si>
  <si>
    <t>1236 LHOB</t>
  </si>
  <si>
    <t>(202) 225-4965</t>
  </si>
  <si>
    <t>Lee, Barbara</t>
  </si>
  <si>
    <t>California 12th</t>
  </si>
  <si>
    <t>2470 RHOB</t>
  </si>
  <si>
    <t>(202) 225-2661</t>
  </si>
  <si>
    <t>Duarte, John</t>
  </si>
  <si>
    <t>California 13th</t>
  </si>
  <si>
    <t>1535 LHOB</t>
  </si>
  <si>
    <t>(202) 225-1947</t>
  </si>
  <si>
    <t>Swalwell, Eric</t>
  </si>
  <si>
    <t>California 14th</t>
  </si>
  <si>
    <t>174 CHOB</t>
  </si>
  <si>
    <t>(202) 225-5065</t>
  </si>
  <si>
    <t>Mullin, Kevin</t>
  </si>
  <si>
    <t>California 15th</t>
  </si>
  <si>
    <t>1404 LHOB</t>
  </si>
  <si>
    <t>(202) 225-3531</t>
  </si>
  <si>
    <t>Eshoo, Anna</t>
  </si>
  <si>
    <t>California 16th</t>
  </si>
  <si>
    <t>272 CHOB</t>
  </si>
  <si>
    <t>(202) 225-8104</t>
  </si>
  <si>
    <t>Khanna, Ro</t>
  </si>
  <si>
    <t>California 17th</t>
  </si>
  <si>
    <t>306 CHOB</t>
  </si>
  <si>
    <t>(202) 225-2631</t>
  </si>
  <si>
    <t>Lofgren, Zoe</t>
  </si>
  <si>
    <t>California 18th</t>
  </si>
  <si>
    <t>1401 LHOB</t>
  </si>
  <si>
    <t>(202) 225-3072</t>
  </si>
  <si>
    <t>Panetta, Jimmy</t>
  </si>
  <si>
    <t>California 19th</t>
  </si>
  <si>
    <t>304 CHOB</t>
  </si>
  <si>
    <t>(202) 225-2861</t>
  </si>
  <si>
    <t>LaMalfa, Doug</t>
  </si>
  <si>
    <t>California 1st</t>
  </si>
  <si>
    <t>408 CHOB</t>
  </si>
  <si>
    <t>(202) 225-3076</t>
  </si>
  <si>
    <t>McCarthy, Kevin</t>
  </si>
  <si>
    <t>California 20th</t>
  </si>
  <si>
    <t>2468 RHOB</t>
  </si>
  <si>
    <t>(202) 225-2915</t>
  </si>
  <si>
    <t>Costa, Jim</t>
  </si>
  <si>
    <t>California 21st</t>
  </si>
  <si>
    <t>2081 RHOB</t>
  </si>
  <si>
    <t>(202) 225-3341</t>
  </si>
  <si>
    <t>Valadao, David</t>
  </si>
  <si>
    <t>California 22nd</t>
  </si>
  <si>
    <t>2465 RHOB</t>
  </si>
  <si>
    <t>(202) 225-4695</t>
  </si>
  <si>
    <t>Obernolte, Jay</t>
  </si>
  <si>
    <t>California 23rd</t>
  </si>
  <si>
    <t>1029 LHOB</t>
  </si>
  <si>
    <t>(202) 225-5861</t>
  </si>
  <si>
    <t>Carbajal, Salud</t>
  </si>
  <si>
    <t>California 24th</t>
  </si>
  <si>
    <t>2331 RHOB</t>
  </si>
  <si>
    <t>(202) 225-3601</t>
  </si>
  <si>
    <t>Ruiz, Raul</t>
  </si>
  <si>
    <t>California 25th</t>
  </si>
  <si>
    <t>2342 RHOB</t>
  </si>
  <si>
    <t>(202) 225-5330</t>
  </si>
  <si>
    <t>Brownley, Julia</t>
  </si>
  <si>
    <t>California 26th</t>
  </si>
  <si>
    <t>2262 RHOB</t>
  </si>
  <si>
    <t>(202) 225-5811</t>
  </si>
  <si>
    <t>Garcia, Mike</t>
  </si>
  <si>
    <t>California 27th</t>
  </si>
  <si>
    <t>144 CHOB</t>
  </si>
  <si>
    <t>(202) 225-1956</t>
  </si>
  <si>
    <t>Chu, Judy</t>
  </si>
  <si>
    <t>California 28th</t>
  </si>
  <si>
    <t>2423 RHOB</t>
  </si>
  <si>
    <t>(202) 225-5464</t>
  </si>
  <si>
    <t>Cardenas, Tony</t>
  </si>
  <si>
    <t>California 29th</t>
  </si>
  <si>
    <t>2181 RHOB</t>
  </si>
  <si>
    <t>(202) 225-6131</t>
  </si>
  <si>
    <t>Huffman, Jared</t>
  </si>
  <si>
    <t>California 2nd</t>
  </si>
  <si>
    <t>2445 RHOB</t>
  </si>
  <si>
    <t>(202) 225-5161</t>
  </si>
  <si>
    <t>Schiff, Adam</t>
  </si>
  <si>
    <t>California 30th</t>
  </si>
  <si>
    <t>2309 RHOB</t>
  </si>
  <si>
    <t>(202) 225-4176</t>
  </si>
  <si>
    <t>Napolitano, Grace</t>
  </si>
  <si>
    <t>California 31st</t>
  </si>
  <si>
    <t>1610 LHOB</t>
  </si>
  <si>
    <t>(202) 225-5256</t>
  </si>
  <si>
    <t>Sherman, Brad</t>
  </si>
  <si>
    <t>California 32nd</t>
  </si>
  <si>
    <t>2365 RHOB</t>
  </si>
  <si>
    <t>(202) 225-5911</t>
  </si>
  <si>
    <t>Aguilar, Pete</t>
  </si>
  <si>
    <t>California 33rd</t>
  </si>
  <si>
    <t>108 CHOB</t>
  </si>
  <si>
    <t>(202) 225-3201</t>
  </si>
  <si>
    <t>Gomez, Jimmy</t>
  </si>
  <si>
    <t>California 34th</t>
  </si>
  <si>
    <t>506 CHOB</t>
  </si>
  <si>
    <t>(202) 225-6235</t>
  </si>
  <si>
    <t>Torres, Norma</t>
  </si>
  <si>
    <t>California 35th</t>
  </si>
  <si>
    <t>2227 RHOB</t>
  </si>
  <si>
    <t>(202) 225-6161</t>
  </si>
  <si>
    <t>Lieu, Ted</t>
  </si>
  <si>
    <t>California 36th</t>
  </si>
  <si>
    <t>2454 RHOB</t>
  </si>
  <si>
    <t>(202) 225-3976</t>
  </si>
  <si>
    <t>Kamlager-Dove, Sydney</t>
  </si>
  <si>
    <t>California 37th</t>
  </si>
  <si>
    <t>1419 LHOB</t>
  </si>
  <si>
    <t>(202) 225-7084</t>
  </si>
  <si>
    <t>Sanchez, Linda</t>
  </si>
  <si>
    <t>California 38th</t>
  </si>
  <si>
    <t>2428 RHOB</t>
  </si>
  <si>
    <t>(202) 225-6676</t>
  </si>
  <si>
    <t>Takano, Mark</t>
  </si>
  <si>
    <t>California 39th</t>
  </si>
  <si>
    <t>2078 RHOB</t>
  </si>
  <si>
    <t>(202) 225-2305</t>
  </si>
  <si>
    <t>Kiley, Kevin</t>
  </si>
  <si>
    <t>California 3rd</t>
  </si>
  <si>
    <t>1032 LHOB</t>
  </si>
  <si>
    <t>(202) 225-2523</t>
  </si>
  <si>
    <t>Kim, Young</t>
  </si>
  <si>
    <t>California 40th</t>
  </si>
  <si>
    <t>1306 LHOB</t>
  </si>
  <si>
    <t>(202) 225-4111</t>
  </si>
  <si>
    <t>Calvert, Ken</t>
  </si>
  <si>
    <t>California 41st</t>
  </si>
  <si>
    <t>2205 RHOB</t>
  </si>
  <si>
    <t>(202) 225-1986</t>
  </si>
  <si>
    <t>Garcia, Robert</t>
  </si>
  <si>
    <t>California 42nd</t>
  </si>
  <si>
    <t>1305 LHOB</t>
  </si>
  <si>
    <t>(202) 225-7924</t>
  </si>
  <si>
    <t>Waters, Maxine</t>
  </si>
  <si>
    <t>California 43rd</t>
  </si>
  <si>
    <t>2221 RHOB</t>
  </si>
  <si>
    <t>(202) 225-2201</t>
  </si>
  <si>
    <t>Barragan, Nanette</t>
  </si>
  <si>
    <t>California 44th</t>
  </si>
  <si>
    <t>2312 RHOB</t>
  </si>
  <si>
    <t>(202) 225-8220</t>
  </si>
  <si>
    <t>Steel, Michelle</t>
  </si>
  <si>
    <t>California 45th</t>
  </si>
  <si>
    <t>1127 LHOB</t>
  </si>
  <si>
    <t>(202) 225-2415</t>
  </si>
  <si>
    <t>Correa, J.</t>
  </si>
  <si>
    <t>California 46th</t>
  </si>
  <si>
    <t>2301 RHOB</t>
  </si>
  <si>
    <t>(202) 225-2965</t>
  </si>
  <si>
    <t>Porter, Katie</t>
  </si>
  <si>
    <t>California 47th</t>
  </si>
  <si>
    <t>1233 LHOB</t>
  </si>
  <si>
    <t>(202) 225-5611</t>
  </si>
  <si>
    <t>Issa, Darrell</t>
  </si>
  <si>
    <t>California 48th</t>
  </si>
  <si>
    <t>2108 RHOB</t>
  </si>
  <si>
    <t>(202) 225-5672</t>
  </si>
  <si>
    <t>Levin, Mike</t>
  </si>
  <si>
    <t>California 49th</t>
  </si>
  <si>
    <t>2352 LHOB</t>
  </si>
  <si>
    <t>(202) 225-3906</t>
  </si>
  <si>
    <t>Thompson, Mike</t>
  </si>
  <si>
    <t>California 4th</t>
  </si>
  <si>
    <t>268 CHOB</t>
  </si>
  <si>
    <t>(202) 225-3311</t>
  </si>
  <si>
    <t>Peters, Scott</t>
  </si>
  <si>
    <t>California 50th</t>
  </si>
  <si>
    <t>1201 LHOB</t>
  </si>
  <si>
    <t>(202) 225-0508</t>
  </si>
  <si>
    <t>Jacobs, Sara</t>
  </si>
  <si>
    <t>California 51st</t>
  </si>
  <si>
    <t>1314 LHOB</t>
  </si>
  <si>
    <t>(202) 225-2040</t>
  </si>
  <si>
    <t>Vargas, Juan</t>
  </si>
  <si>
    <t>California 52nd</t>
  </si>
  <si>
    <t>2334 RHOB</t>
  </si>
  <si>
    <t>(202) 225-8045</t>
  </si>
  <si>
    <t>McClintock, Tom</t>
  </si>
  <si>
    <t>California 5th</t>
  </si>
  <si>
    <t>2256 RHOB</t>
  </si>
  <si>
    <t>(202) 225-2511</t>
  </si>
  <si>
    <t>Bera, Ami</t>
  </si>
  <si>
    <t>California 6th</t>
  </si>
  <si>
    <t>172 CHOB</t>
  </si>
  <si>
    <t>(202) 225-5716</t>
  </si>
  <si>
    <t>Matsui, Doris</t>
  </si>
  <si>
    <t>California 7th</t>
  </si>
  <si>
    <t>2311 RHOB</t>
  </si>
  <si>
    <t>(202) 225-7163</t>
  </si>
  <si>
    <t>Garamendi, John</t>
  </si>
  <si>
    <t>California 8th</t>
  </si>
  <si>
    <t>2004 RHOB</t>
  </si>
  <si>
    <t>(202) 225-1880</t>
  </si>
  <si>
    <t>Harder, Josh</t>
  </si>
  <si>
    <t>California 9th</t>
  </si>
  <si>
    <t>209 CHOB</t>
  </si>
  <si>
    <t>(202) 225-4540</t>
  </si>
  <si>
    <t>DeGette, Diana</t>
  </si>
  <si>
    <t>Colorado 1st</t>
  </si>
  <si>
    <t>2111 RHOB</t>
  </si>
  <si>
    <t>(202) 225-4431</t>
  </si>
  <si>
    <t>Neguse, Joe</t>
  </si>
  <si>
    <t>Colorado 2nd</t>
  </si>
  <si>
    <t>2400 LHOB</t>
  </si>
  <si>
    <t>(202) 225-2161</t>
  </si>
  <si>
    <t>Boebert, Lauren</t>
  </si>
  <si>
    <t>Colorado 3rd</t>
  </si>
  <si>
    <t>1713 LHOB</t>
  </si>
  <si>
    <t>(202) 225-4761</t>
  </si>
  <si>
    <t>Buck, Ken</t>
  </si>
  <si>
    <t>Colorado 4th</t>
  </si>
  <si>
    <t>2455 RHOB</t>
  </si>
  <si>
    <t>(202) 225-4676</t>
  </si>
  <si>
    <t>Lamborn, Doug</t>
  </si>
  <si>
    <t>Colorado 5th</t>
  </si>
  <si>
    <t>2371 RHOB</t>
  </si>
  <si>
    <t>(202) 225-4422</t>
  </si>
  <si>
    <t>Crow, Jason</t>
  </si>
  <si>
    <t>Colorado 6th</t>
  </si>
  <si>
    <t>1323 LHOB</t>
  </si>
  <si>
    <t>(202) 225-7882</t>
  </si>
  <si>
    <t>Pettersen, Brittany</t>
  </si>
  <si>
    <t>Colorado 7th</t>
  </si>
  <si>
    <t>1230 LHOB</t>
  </si>
  <si>
    <t>(202) 225-2645</t>
  </si>
  <si>
    <t>Caraveo, Yadira</t>
  </si>
  <si>
    <t>Colorado 8th</t>
  </si>
  <si>
    <t>1024 LHOB</t>
  </si>
  <si>
    <t>(202) 225-5625</t>
  </si>
  <si>
    <t>Larson, John</t>
  </si>
  <si>
    <t>Connecticut 1st</t>
  </si>
  <si>
    <t>1501 LHOB</t>
  </si>
  <si>
    <t>(202) 225-2265</t>
  </si>
  <si>
    <t>Courtney, Joe</t>
  </si>
  <si>
    <t>Connecticut 2nd</t>
  </si>
  <si>
    <t>2449 RHOB</t>
  </si>
  <si>
    <t>(202) 225-2076</t>
  </si>
  <si>
    <t>DeLauro, Rosa</t>
  </si>
  <si>
    <t>Connecticut 3rd</t>
  </si>
  <si>
    <t>2413 RHOB</t>
  </si>
  <si>
    <t>(202) 225-3661</t>
  </si>
  <si>
    <t>Himes, James</t>
  </si>
  <si>
    <t>Connecticut 4th</t>
  </si>
  <si>
    <t>2137 RHOB</t>
  </si>
  <si>
    <t>(202) 225-5541</t>
  </si>
  <si>
    <t>Hayes, Jahana</t>
  </si>
  <si>
    <t>Connecticut 5th</t>
  </si>
  <si>
    <t>2458 RHOB</t>
  </si>
  <si>
    <t>(202) 225-4476</t>
  </si>
  <si>
    <t>Blunt Rochester, Lisa</t>
  </si>
  <si>
    <t>Delaware At Large</t>
  </si>
  <si>
    <t>1724 LHOB</t>
  </si>
  <si>
    <t>(202) 225-4165</t>
  </si>
  <si>
    <t>Frost, Maxwell</t>
  </si>
  <si>
    <t>Florida 10th</t>
  </si>
  <si>
    <t>1224 LHOB</t>
  </si>
  <si>
    <t>(202) 225-2176</t>
  </si>
  <si>
    <t>Webster, Daniel</t>
  </si>
  <si>
    <t>Florida 11th</t>
  </si>
  <si>
    <t>2184 RHOB</t>
  </si>
  <si>
    <t>(202) 225-1002</t>
  </si>
  <si>
    <t>Bilirakis, Gus</t>
  </si>
  <si>
    <t>Florida 12th</t>
  </si>
  <si>
    <t>2306 RHOB</t>
  </si>
  <si>
    <t>(202) 225-5755</t>
  </si>
  <si>
    <t>Luna, Anna Paulina</t>
  </si>
  <si>
    <t>Florida 13th</t>
  </si>
  <si>
    <t>1017 LHOB</t>
  </si>
  <si>
    <t>(202) 225-5961</t>
  </si>
  <si>
    <t>Castor, Kathy</t>
  </si>
  <si>
    <t>Florida 14th</t>
  </si>
  <si>
    <t>2052 RHOB</t>
  </si>
  <si>
    <t>(202) 225-3376</t>
  </si>
  <si>
    <t>Lee, Laurel</t>
  </si>
  <si>
    <t>Florida 15th</t>
  </si>
  <si>
    <t>1118 LHOB</t>
  </si>
  <si>
    <t>(202) 225-5626</t>
  </si>
  <si>
    <t>Buchanan, Vern</t>
  </si>
  <si>
    <t>Florida 16th</t>
  </si>
  <si>
    <t>2110 RHOB</t>
  </si>
  <si>
    <t>(202) 225-5015</t>
  </si>
  <si>
    <t>Steube, W.</t>
  </si>
  <si>
    <t>Florida 17th</t>
  </si>
  <si>
    <t>2457 RHOB</t>
  </si>
  <si>
    <t>(202) 225-5792</t>
  </si>
  <si>
    <t>Franklin, C.</t>
  </si>
  <si>
    <t>Florida 18th</t>
  </si>
  <si>
    <t>249 CHOB</t>
  </si>
  <si>
    <t>(202) 225-1252</t>
  </si>
  <si>
    <t>Donalds, Byron</t>
  </si>
  <si>
    <t>Florida 19th</t>
  </si>
  <si>
    <t>1719 LHOB</t>
  </si>
  <si>
    <t>(202) 225-2536</t>
  </si>
  <si>
    <t>Gaetz, Matt</t>
  </si>
  <si>
    <t>Florida 1st</t>
  </si>
  <si>
    <t>2021 RHOB</t>
  </si>
  <si>
    <t>(202) 225-4136</t>
  </si>
  <si>
    <t>Cherfilus-McCormick, Sheila</t>
  </si>
  <si>
    <t>Florida 20th</t>
  </si>
  <si>
    <t>242 CHOB</t>
  </si>
  <si>
    <t>(202) 225-1313</t>
  </si>
  <si>
    <t>Mast, Brian</t>
  </si>
  <si>
    <t>Florida 21st</t>
  </si>
  <si>
    <t>2182 RHOB</t>
  </si>
  <si>
    <t>(202) 225-3026</t>
  </si>
  <si>
    <t>Florida 22nd</t>
  </si>
  <si>
    <t>2305 RHOB</t>
  </si>
  <si>
    <t>(202) 225-9890</t>
  </si>
  <si>
    <t>Moskowitz, Jared</t>
  </si>
  <si>
    <t>Florida 23rd</t>
  </si>
  <si>
    <t>1130 LHOB</t>
  </si>
  <si>
    <t>(202) 225-3001</t>
  </si>
  <si>
    <t>Wilson, Frederica</t>
  </si>
  <si>
    <t>Florida 24th</t>
  </si>
  <si>
    <t>2080 RHOB</t>
  </si>
  <si>
    <t>(202) 225-4506</t>
  </si>
  <si>
    <t>Wasserman Schultz, Debbie</t>
  </si>
  <si>
    <t>Florida 25th</t>
  </si>
  <si>
    <t>270 CHOB</t>
  </si>
  <si>
    <t>(202) 225-7931</t>
  </si>
  <si>
    <t>Diaz-Balart, Mario</t>
  </si>
  <si>
    <t>Florida 26th</t>
  </si>
  <si>
    <t>374 CHOB</t>
  </si>
  <si>
    <t>(202) 225-4211</t>
  </si>
  <si>
    <t>Salazar, Maria</t>
  </si>
  <si>
    <t>Florida 27th</t>
  </si>
  <si>
    <t>2162 RHOB</t>
  </si>
  <si>
    <t>(202) 225-3931</t>
  </si>
  <si>
    <t>Gimenez, Carlos</t>
  </si>
  <si>
    <t>Florida 28th</t>
  </si>
  <si>
    <t>448 CHOB</t>
  </si>
  <si>
    <t>(202) 225-2778</t>
  </si>
  <si>
    <t>Dunn, Neal</t>
  </si>
  <si>
    <t>Florida 2nd</t>
  </si>
  <si>
    <t>466 CHOB</t>
  </si>
  <si>
    <t>(202) 225-5235</t>
  </si>
  <si>
    <t>Cammack, Kat</t>
  </si>
  <si>
    <t>Florida 3rd</t>
  </si>
  <si>
    <t>2421 RHOB</t>
  </si>
  <si>
    <t>(202) 225-5744</t>
  </si>
  <si>
    <t>Bean, Aaron</t>
  </si>
  <si>
    <t>Florida 4th</t>
  </si>
  <si>
    <t>1239 LHOB</t>
  </si>
  <si>
    <t>(202) 225-0123</t>
  </si>
  <si>
    <t>Rutherford, John</t>
  </si>
  <si>
    <t>Florida 5th</t>
  </si>
  <si>
    <t>1711 LHOB</t>
  </si>
  <si>
    <t>(202) 225-2501</t>
  </si>
  <si>
    <t>Waltz, Michael</t>
  </si>
  <si>
    <t>Florida 6th</t>
  </si>
  <si>
    <t>244 CHOB</t>
  </si>
  <si>
    <t>(202) 225-2706</t>
  </si>
  <si>
    <t>Mills, Cory</t>
  </si>
  <si>
    <t>Florida 7th</t>
  </si>
  <si>
    <t>1237 LHOB</t>
  </si>
  <si>
    <t>(202) 225-4035</t>
  </si>
  <si>
    <t>Posey, Bill</t>
  </si>
  <si>
    <t>Florida 8th</t>
  </si>
  <si>
    <t>2150 RHOB</t>
  </si>
  <si>
    <t>(202) 225-3671</t>
  </si>
  <si>
    <t>Soto, Darren</t>
  </si>
  <si>
    <t>Florida 9th</t>
  </si>
  <si>
    <t>2353 RHOB</t>
  </si>
  <si>
    <t>(202) 225-9889</t>
  </si>
  <si>
    <t>Collins, Mike</t>
  </si>
  <si>
    <t>Georgia 10th</t>
  </si>
  <si>
    <t>1223 LHOB</t>
  </si>
  <si>
    <t>(202) 225-4101</t>
  </si>
  <si>
    <t>Loudermilk, Barry</t>
  </si>
  <si>
    <t>Georgia 11th</t>
  </si>
  <si>
    <t>2133 RHOB</t>
  </si>
  <si>
    <t>(202) 225-2931</t>
  </si>
  <si>
    <t>Allen, Rick</t>
  </si>
  <si>
    <t>Georgia 12th</t>
  </si>
  <si>
    <t>462 CHOB</t>
  </si>
  <si>
    <t>(202) 225-2823</t>
  </si>
  <si>
    <t>Georgia 13th</t>
  </si>
  <si>
    <t>468 CHOB</t>
  </si>
  <si>
    <t>(202) 225-2939</t>
  </si>
  <si>
    <t>Greene, Marjorie</t>
  </si>
  <si>
    <t>Georgia 14th</t>
  </si>
  <si>
    <t>403 CHOB</t>
  </si>
  <si>
    <t>(202) 225-5211</t>
  </si>
  <si>
    <t>Carter, Earl</t>
  </si>
  <si>
    <t>Georgia 1st</t>
  </si>
  <si>
    <t>2432 RHOB</t>
  </si>
  <si>
    <t>(202) 225-5831</t>
  </si>
  <si>
    <t>Bishop, Sanford</t>
  </si>
  <si>
    <t>Georgia 2nd</t>
  </si>
  <si>
    <t>2407 RHOB</t>
  </si>
  <si>
    <t>(202) 225-3631</t>
  </si>
  <si>
    <t>Ferguson, A.</t>
  </si>
  <si>
    <t>Georgia 3rd</t>
  </si>
  <si>
    <t>2239 RHOB</t>
  </si>
  <si>
    <t>(202) 225-5901</t>
  </si>
  <si>
    <t>Johnson, Henry</t>
  </si>
  <si>
    <t>Georgia 4th</t>
  </si>
  <si>
    <t>2240 RHOB</t>
  </si>
  <si>
    <t>(202) 225-1605</t>
  </si>
  <si>
    <t>Williams, Nikema</t>
  </si>
  <si>
    <t>Georgia 5th</t>
  </si>
  <si>
    <t>1406 LHOB</t>
  </si>
  <si>
    <t>(202) 225-3801</t>
  </si>
  <si>
    <t>McCormick, Richard</t>
  </si>
  <si>
    <t>Georgia 6th</t>
  </si>
  <si>
    <t>1213 LHOB</t>
  </si>
  <si>
    <t>(202) 225-4272</t>
  </si>
  <si>
    <t>McBath, Lucy</t>
  </si>
  <si>
    <t>Georgia 7th</t>
  </si>
  <si>
    <t>2246 RHOB</t>
  </si>
  <si>
    <t>(202) 225-4501</t>
  </si>
  <si>
    <t>Georgia 8th</t>
  </si>
  <si>
    <t>2185 RHOB</t>
  </si>
  <si>
    <t>(202) 225-6531</t>
  </si>
  <si>
    <t>Clyde, Andrew</t>
  </si>
  <si>
    <t>Georgia 9th</t>
  </si>
  <si>
    <t>445 CHOB</t>
  </si>
  <si>
    <t>(202) 225-9893</t>
  </si>
  <si>
    <t>Case, Ed</t>
  </si>
  <si>
    <t>Hawaii 1st</t>
  </si>
  <si>
    <t>2210 RHOB</t>
  </si>
  <si>
    <t>(202) 225-2726</t>
  </si>
  <si>
    <t>Tokuda, Jill</t>
  </si>
  <si>
    <t>Hawaii 2nd</t>
  </si>
  <si>
    <t>1005 CHOB</t>
  </si>
  <si>
    <t>(202) 225-4906</t>
  </si>
  <si>
    <t>Fulcher, Russ</t>
  </si>
  <si>
    <t>Idaho 1st</t>
  </si>
  <si>
    <t>1514 LHOB</t>
  </si>
  <si>
    <t>(202) 225-6611</t>
  </si>
  <si>
    <t>Simpson, Michael</t>
  </si>
  <si>
    <t>Idaho 2nd</t>
  </si>
  <si>
    <t>2084 RHOB</t>
  </si>
  <si>
    <t>(202) 225-5531</t>
  </si>
  <si>
    <t>Schneider, Bradley</t>
  </si>
  <si>
    <t>Illinois 10th</t>
  </si>
  <si>
    <t>300 CHOB</t>
  </si>
  <si>
    <t>(202) 225-4835</t>
  </si>
  <si>
    <t>Foster, Bill</t>
  </si>
  <si>
    <t>Illinois 11th</t>
  </si>
  <si>
    <t>2366 RHOB</t>
  </si>
  <si>
    <t>(202) 225-3515</t>
  </si>
  <si>
    <t>Bost, Mike</t>
  </si>
  <si>
    <t>Illinois 12th</t>
  </si>
  <si>
    <t>352 CHOB</t>
  </si>
  <si>
    <t>(202) 225-5661</t>
  </si>
  <si>
    <t>Budzinski, Nikki</t>
  </si>
  <si>
    <t>Illinois 13th</t>
  </si>
  <si>
    <t>1009 LHOB</t>
  </si>
  <si>
    <t>(202) 225-2371</t>
  </si>
  <si>
    <t>Underwood, Lauren</t>
  </si>
  <si>
    <t>Illinois 14th</t>
  </si>
  <si>
    <t>1410 LHOB</t>
  </si>
  <si>
    <t>(202) 225-2976</t>
  </si>
  <si>
    <t>Miller, Mary</t>
  </si>
  <si>
    <t>Illinois 15th</t>
  </si>
  <si>
    <t>1740 LHOB</t>
  </si>
  <si>
    <t>(202) 225-5271</t>
  </si>
  <si>
    <t>LaHood, Darin</t>
  </si>
  <si>
    <t>Illinois 16th</t>
  </si>
  <si>
    <t>1424 LHOB</t>
  </si>
  <si>
    <t>(202) 225-6201</t>
  </si>
  <si>
    <t>Sorensen, Eric</t>
  </si>
  <si>
    <t>Illinois 17th</t>
  </si>
  <si>
    <t>1205 LHOB</t>
  </si>
  <si>
    <t>(202) 225-5905</t>
  </si>
  <si>
    <t>Jackson, Jonathan</t>
  </si>
  <si>
    <t>Illinois 1st</t>
  </si>
  <si>
    <t>1641 LHOB</t>
  </si>
  <si>
    <t>(202) 225-4372</t>
  </si>
  <si>
    <t>Kelly, Robin</t>
  </si>
  <si>
    <t>Illinois 2nd</t>
  </si>
  <si>
    <t>2329 RHOB</t>
  </si>
  <si>
    <t>(202) 225-0773</t>
  </si>
  <si>
    <t>Ramirez, Delia</t>
  </si>
  <si>
    <t>Illinois 3rd</t>
  </si>
  <si>
    <t>1523 LHOB</t>
  </si>
  <si>
    <t>(202) 225-5701</t>
  </si>
  <si>
    <t>Garcia, Jesus</t>
  </si>
  <si>
    <t>Illinois 4th</t>
  </si>
  <si>
    <t>1519 LHOB</t>
  </si>
  <si>
    <t>(202) 225-8203</t>
  </si>
  <si>
    <t>Quigley, Mike</t>
  </si>
  <si>
    <t>Illinois 5th</t>
  </si>
  <si>
    <t>2083 RHOB</t>
  </si>
  <si>
    <t>(202) 225-4061</t>
  </si>
  <si>
    <t>Casten, Sean</t>
  </si>
  <si>
    <t>Illinois 6th</t>
  </si>
  <si>
    <t>2440 RHOB</t>
  </si>
  <si>
    <t>(202) 225-4561</t>
  </si>
  <si>
    <t>Davis, Danny</t>
  </si>
  <si>
    <t>Illinois 7th</t>
  </si>
  <si>
    <t>2159 RHOB</t>
  </si>
  <si>
    <t>(202) 225-5006</t>
  </si>
  <si>
    <t>Krishnamoorthi, Raja</t>
  </si>
  <si>
    <t>Illinois 8th</t>
  </si>
  <si>
    <t>2367 RHOB</t>
  </si>
  <si>
    <t>(202) 225-3711</t>
  </si>
  <si>
    <t>Schakowsky, Janice</t>
  </si>
  <si>
    <t>Illinois 9th</t>
  </si>
  <si>
    <t>2408 RHOB</t>
  </si>
  <si>
    <t>(202) 225-2111</t>
  </si>
  <si>
    <t>Mrvan, Frank</t>
  </si>
  <si>
    <t>Indiana 1st</t>
  </si>
  <si>
    <t>1607 LHOB</t>
  </si>
  <si>
    <t>(202) 225-2461</t>
  </si>
  <si>
    <t>Yakym, Rudy</t>
  </si>
  <si>
    <t>Indiana 2nd</t>
  </si>
  <si>
    <t>349 CHOB</t>
  </si>
  <si>
    <t>(202) 225-3915</t>
  </si>
  <si>
    <t>Banks, Jim</t>
  </si>
  <si>
    <t>Indiana 3rd</t>
  </si>
  <si>
    <t>2418 LHOB</t>
  </si>
  <si>
    <t>(202) 225-4436</t>
  </si>
  <si>
    <t>Baird, James</t>
  </si>
  <si>
    <t>Indiana 4th</t>
  </si>
  <si>
    <t>2303 RHOB</t>
  </si>
  <si>
    <t>(202) 225-5037</t>
  </si>
  <si>
    <t>Spartz, Victoria</t>
  </si>
  <si>
    <t>Indiana 5th</t>
  </si>
  <si>
    <t>1609 LHOB</t>
  </si>
  <si>
    <t>(202) 225-2276</t>
  </si>
  <si>
    <t>Pence, Greg</t>
  </si>
  <si>
    <t>Indiana 6th</t>
  </si>
  <si>
    <t>404 CHOB</t>
  </si>
  <si>
    <t>(202) 225-3021</t>
  </si>
  <si>
    <t>Carson, Andre</t>
  </si>
  <si>
    <t>Indiana 7th</t>
  </si>
  <si>
    <t>2135 RHOB</t>
  </si>
  <si>
    <t>(202) 225-4011</t>
  </si>
  <si>
    <t>Bucshon, Larry</t>
  </si>
  <si>
    <t>Indiana 8th</t>
  </si>
  <si>
    <t>2313 RHOB</t>
  </si>
  <si>
    <t>(202) 225-4636</t>
  </si>
  <si>
    <t>Houchin, Erin</t>
  </si>
  <si>
    <t>Indiana 9th</t>
  </si>
  <si>
    <t>1632 LHOB</t>
  </si>
  <si>
    <t>(202) 225-5315</t>
  </si>
  <si>
    <t>Miller-Meeks, Mariannette</t>
  </si>
  <si>
    <t>Iowa 1st</t>
  </si>
  <si>
    <t>1034 LHOB</t>
  </si>
  <si>
    <t>(202) 225-6576</t>
  </si>
  <si>
    <t>Hinson, Ashley</t>
  </si>
  <si>
    <t>Iowa 2nd</t>
  </si>
  <si>
    <t>1717 LHOB</t>
  </si>
  <si>
    <t>(202) 225-2911</t>
  </si>
  <si>
    <t>Nunn, Zachary</t>
  </si>
  <si>
    <t>Iowa 3rd</t>
  </si>
  <si>
    <t>1232 LHOB</t>
  </si>
  <si>
    <t>(202) 225-5476</t>
  </si>
  <si>
    <t>Feenstra, Randy</t>
  </si>
  <si>
    <t>Iowa 4th</t>
  </si>
  <si>
    <t>1440 LHOB</t>
  </si>
  <si>
    <t>(202) 225-4426</t>
  </si>
  <si>
    <t>Mann, Tracey</t>
  </si>
  <si>
    <t>Kansas 1st</t>
  </si>
  <si>
    <t>344 CHOB</t>
  </si>
  <si>
    <t>(202) 225-2715</t>
  </si>
  <si>
    <t>LaTurner, Jake</t>
  </si>
  <si>
    <t>Kansas 2nd</t>
  </si>
  <si>
    <t>2441 RHOB</t>
  </si>
  <si>
    <t>(202) 225-6601</t>
  </si>
  <si>
    <t>Davids, Sharice</t>
  </si>
  <si>
    <t>Kansas 3rd</t>
  </si>
  <si>
    <t>2435 RHOB</t>
  </si>
  <si>
    <t>(202) 225-2865</t>
  </si>
  <si>
    <t>Estes, Ron</t>
  </si>
  <si>
    <t>Kansas 4th</t>
  </si>
  <si>
    <t>2234 RHOB</t>
  </si>
  <si>
    <t>(202) 225-6216</t>
  </si>
  <si>
    <t>Comer, James</t>
  </si>
  <si>
    <t>Kentucky 1st</t>
  </si>
  <si>
    <t>2410 RHOB</t>
  </si>
  <si>
    <t>(202) 225-3115</t>
  </si>
  <si>
    <t>Guthrie, Brett</t>
  </si>
  <si>
    <t>Kentucky 2nd</t>
  </si>
  <si>
    <t>2434 RHOB</t>
  </si>
  <si>
    <t>(202) 225-3501</t>
  </si>
  <si>
    <t>McGarvey, Morgan</t>
  </si>
  <si>
    <t>Kentucky 3rd</t>
  </si>
  <si>
    <t>1527 LHOB</t>
  </si>
  <si>
    <t>(202) 225-5401</t>
  </si>
  <si>
    <t>Massie, Thomas</t>
  </si>
  <si>
    <t>Kentucky 4th</t>
  </si>
  <si>
    <t>2453 RHOB</t>
  </si>
  <si>
    <t>(202) 225-3465</t>
  </si>
  <si>
    <t>Rogers, Harold</t>
  </si>
  <si>
    <t>Kentucky 5th</t>
  </si>
  <si>
    <t>2406 RHOB</t>
  </si>
  <si>
    <t>(202) 225-4601</t>
  </si>
  <si>
    <t>Barr, Andy</t>
  </si>
  <si>
    <t>Kentucky 6th</t>
  </si>
  <si>
    <t>2430 RHOB</t>
  </si>
  <si>
    <t>(202) 225-4706</t>
  </si>
  <si>
    <t>Scalise, Steve</t>
  </si>
  <si>
    <t>Louisiana 1st</t>
  </si>
  <si>
    <t>2049 RHOB</t>
  </si>
  <si>
    <t>(202) 225-3015</t>
  </si>
  <si>
    <t>Carter, Troy</t>
  </si>
  <si>
    <t>Louisiana 2nd</t>
  </si>
  <si>
    <t>442 CHOB</t>
  </si>
  <si>
    <t>(202) 225-6636</t>
  </si>
  <si>
    <t>Higgins, Clay</t>
  </si>
  <si>
    <t>Louisiana 3rd</t>
  </si>
  <si>
    <t>572 CHOB</t>
  </si>
  <si>
    <t>(202) 225-2031</t>
  </si>
  <si>
    <t>Johnson, Mike</t>
  </si>
  <si>
    <t>Louisiana 4th</t>
  </si>
  <si>
    <t>568 CHOB</t>
  </si>
  <si>
    <t>(202) 225-2777</t>
  </si>
  <si>
    <t>Letlow, Julia</t>
  </si>
  <si>
    <t>Louisiana 5th</t>
  </si>
  <si>
    <t>142 CHOB</t>
  </si>
  <si>
    <t>(202) 225-8490</t>
  </si>
  <si>
    <t>Graves, Garret</t>
  </si>
  <si>
    <t>Louisiana 6th</t>
  </si>
  <si>
    <t>2402 RHOB</t>
  </si>
  <si>
    <t>(202) 225-3901</t>
  </si>
  <si>
    <t>Pingree, Chellie</t>
  </si>
  <si>
    <t>Maine 1st</t>
  </si>
  <si>
    <t>2354 RHOB</t>
  </si>
  <si>
    <t>(202) 225-6116</t>
  </si>
  <si>
    <t>Golden, Jared</t>
  </si>
  <si>
    <t>Maine 2nd</t>
  </si>
  <si>
    <t>1710 LHOB</t>
  </si>
  <si>
    <t>(202) 225-6306</t>
  </si>
  <si>
    <t>Harris, Andy</t>
  </si>
  <si>
    <t>Maryland 1st</t>
  </si>
  <si>
    <t>1536 LHOB</t>
  </si>
  <si>
    <t>(202) 225-5311</t>
  </si>
  <si>
    <t>Ruppersberger, C.</t>
  </si>
  <si>
    <t>Maryland 2nd</t>
  </si>
  <si>
    <t>2206 RHOB</t>
  </si>
  <si>
    <t>(202) 225-3061</t>
  </si>
  <si>
    <t>Sarbanes, John</t>
  </si>
  <si>
    <t>Maryland 3rd</t>
  </si>
  <si>
    <t>2370 RHOB</t>
  </si>
  <si>
    <t>(202) 225-4016</t>
  </si>
  <si>
    <t>Ivey, Glenn</t>
  </si>
  <si>
    <t>Maryland 4th</t>
  </si>
  <si>
    <t>1529 LHOB</t>
  </si>
  <si>
    <t>(202) 225-8699</t>
  </si>
  <si>
    <t>Hoyer, Steny</t>
  </si>
  <si>
    <t>Maryland 5th</t>
  </si>
  <si>
    <t>1705 LHOB</t>
  </si>
  <si>
    <t>(202) 225-4131</t>
  </si>
  <si>
    <t>Trone, David</t>
  </si>
  <si>
    <t>Maryland 6th</t>
  </si>
  <si>
    <t>2404 RHOB</t>
  </si>
  <si>
    <t>(202) 225-2721</t>
  </si>
  <si>
    <t>Mfume, Kweisi</t>
  </si>
  <si>
    <t>Maryland 7th</t>
  </si>
  <si>
    <t>2263 RHOB</t>
  </si>
  <si>
    <t>(202) 225-4741</t>
  </si>
  <si>
    <t>Raskin, Jamie</t>
  </si>
  <si>
    <t>Maryland 8th</t>
  </si>
  <si>
    <t>2242 RHOB</t>
  </si>
  <si>
    <t>(202) 225-5341</t>
  </si>
  <si>
    <t>Neal, Richard</t>
  </si>
  <si>
    <t>Massachusetts 1st</t>
  </si>
  <si>
    <t>372 CHOB</t>
  </si>
  <si>
    <t>(202) 225-5601</t>
  </si>
  <si>
    <t>McGovern, James</t>
  </si>
  <si>
    <t>Massachusetts 2nd</t>
  </si>
  <si>
    <t>370 CHOB</t>
  </si>
  <si>
    <t>(202) 225-6101</t>
  </si>
  <si>
    <t>Trahan, Lori</t>
  </si>
  <si>
    <t>Massachusetts 3rd</t>
  </si>
  <si>
    <t>2439 RHOB</t>
  </si>
  <si>
    <t>(202) 225-3411</t>
  </si>
  <si>
    <t>Auchincloss, Jake</t>
  </si>
  <si>
    <t>Massachusetts 4th</t>
  </si>
  <si>
    <t>1524 LHOB</t>
  </si>
  <si>
    <t>(202) 225-5931</t>
  </si>
  <si>
    <t>Clark, Katherine</t>
  </si>
  <si>
    <t>Massachusetts 5th</t>
  </si>
  <si>
    <t>2368 RHOB</t>
  </si>
  <si>
    <t>(202) 225-2836</t>
  </si>
  <si>
    <t>Moulton, Seth</t>
  </si>
  <si>
    <t>Massachusetts 6th</t>
  </si>
  <si>
    <t>1126 LHOB</t>
  </si>
  <si>
    <t>(202) 225-8020</t>
  </si>
  <si>
    <t>Pressley, Ayanna</t>
  </si>
  <si>
    <t>Massachusetts 7th</t>
  </si>
  <si>
    <t>402 CHOB</t>
  </si>
  <si>
    <t>(202) 225-5111</t>
  </si>
  <si>
    <t>Lynch, Stephen</t>
  </si>
  <si>
    <t>Massachusetts 8th</t>
  </si>
  <si>
    <t>2109 RHOB</t>
  </si>
  <si>
    <t>(202) 225-8273</t>
  </si>
  <si>
    <t>Keating, William</t>
  </si>
  <si>
    <t>Massachusetts 9th</t>
  </si>
  <si>
    <t>2351 RHOB</t>
  </si>
  <si>
    <t>(202) 225-3111</t>
  </si>
  <si>
    <t>James, John</t>
  </si>
  <si>
    <t>Michigan 10th</t>
  </si>
  <si>
    <t>1319 LHOB</t>
  </si>
  <si>
    <t>(202) 225-4961</t>
  </si>
  <si>
    <t>Stevens, Haley</t>
  </si>
  <si>
    <t>Michigan 11th</t>
  </si>
  <si>
    <t>2411 RHOB</t>
  </si>
  <si>
    <t>(202) 225-8171</t>
  </si>
  <si>
    <t>Tlaib, Rashida</t>
  </si>
  <si>
    <t>Michigan 12th</t>
  </si>
  <si>
    <t>2438 RHOB</t>
  </si>
  <si>
    <t>(202) 225-5126</t>
  </si>
  <si>
    <t>Thanedar, Shri</t>
  </si>
  <si>
    <t>Michigan 13th</t>
  </si>
  <si>
    <t>1039 LHOB</t>
  </si>
  <si>
    <t>(202) 225-5802</t>
  </si>
  <si>
    <t>Bergman, Jack</t>
  </si>
  <si>
    <t>Michigan 1st</t>
  </si>
  <si>
    <t>566 CHOB</t>
  </si>
  <si>
    <t>(202) 225-4735</t>
  </si>
  <si>
    <t>Moolenaar, John</t>
  </si>
  <si>
    <t>Michigan 2nd</t>
  </si>
  <si>
    <t>246 CHOB</t>
  </si>
  <si>
    <t>(202) 225-3561</t>
  </si>
  <si>
    <t>Scholten, Hillary</t>
  </si>
  <si>
    <t>Michigan 3rd</t>
  </si>
  <si>
    <t>1317 LHOB</t>
  </si>
  <si>
    <t>(202) 225-3831</t>
  </si>
  <si>
    <t>Huizenga, Bill</t>
  </si>
  <si>
    <t>Michigan 4th</t>
  </si>
  <si>
    <t>2232 RHOB</t>
  </si>
  <si>
    <t>(202) 225-4401</t>
  </si>
  <si>
    <t>Walberg, Tim</t>
  </si>
  <si>
    <t>Michigan 5th</t>
  </si>
  <si>
    <t>2266 RHOB</t>
  </si>
  <si>
    <t>(202) 225-6276</t>
  </si>
  <si>
    <t>Dingell, Debbie</t>
  </si>
  <si>
    <t>Michigan 6th</t>
  </si>
  <si>
    <t>102 CHOB</t>
  </si>
  <si>
    <t>(202) 225-4071</t>
  </si>
  <si>
    <t>Slotkin, Elissa</t>
  </si>
  <si>
    <t>Michigan 7th</t>
  </si>
  <si>
    <t>2245 RHOB</t>
  </si>
  <si>
    <t>(202) 225-4872</t>
  </si>
  <si>
    <t>Kildee, Daniel</t>
  </si>
  <si>
    <t>Michigan 8th</t>
  </si>
  <si>
    <t>200 CHOB</t>
  </si>
  <si>
    <t>(202) 225-3611</t>
  </si>
  <si>
    <t>McClain, Lisa</t>
  </si>
  <si>
    <t>Michigan 9th</t>
  </si>
  <si>
    <t>444 CHOB</t>
  </si>
  <si>
    <t>(202) 225-2106</t>
  </si>
  <si>
    <t>Finstad, Brad</t>
  </si>
  <si>
    <t>Minnesota 1st</t>
  </si>
  <si>
    <t>1605 LHOB</t>
  </si>
  <si>
    <t>(202) 225-2472</t>
  </si>
  <si>
    <t>Craig, Angie</t>
  </si>
  <si>
    <t>Minnesota 2nd</t>
  </si>
  <si>
    <t>2442 RHOB</t>
  </si>
  <si>
    <t>(202) 225-2271</t>
  </si>
  <si>
    <t>Phillips, Dean</t>
  </si>
  <si>
    <t>Minnesota 3rd</t>
  </si>
  <si>
    <t>2452 RHOB</t>
  </si>
  <si>
    <t>(202) 225-2871</t>
  </si>
  <si>
    <t>McCollum, Betty</t>
  </si>
  <si>
    <t>Minnesota 4th</t>
  </si>
  <si>
    <t>2426 RHOB</t>
  </si>
  <si>
    <t>(202) 225-6631</t>
  </si>
  <si>
    <t>Omar, Ilhan</t>
  </si>
  <si>
    <t>Minnesota 5th</t>
  </si>
  <si>
    <t>1730 LHOB</t>
  </si>
  <si>
    <t>(202) 225-4755</t>
  </si>
  <si>
    <t>Emmer, Tom</t>
  </si>
  <si>
    <t>Minnesota 6th</t>
  </si>
  <si>
    <t>464 CHOB</t>
  </si>
  <si>
    <t>(202) 225-2331</t>
  </si>
  <si>
    <t>Fischbach, Michelle</t>
  </si>
  <si>
    <t>Minnesota 7th</t>
  </si>
  <si>
    <t>1004 LHOB</t>
  </si>
  <si>
    <t>(202) 225-2165</t>
  </si>
  <si>
    <t>Stauber, Pete</t>
  </si>
  <si>
    <t>Minnesota 8th</t>
  </si>
  <si>
    <t>145 CHOB</t>
  </si>
  <si>
    <t>(202) 225-6211</t>
  </si>
  <si>
    <t>Kelly, Trent</t>
  </si>
  <si>
    <t>Mississippi 1st</t>
  </si>
  <si>
    <t>2243 RHOB</t>
  </si>
  <si>
    <t>(202) 225-4306</t>
  </si>
  <si>
    <t>Thompson, Bennie</t>
  </si>
  <si>
    <t>Mississippi 2nd</t>
  </si>
  <si>
    <t>2466 RHOB</t>
  </si>
  <si>
    <t>(202) 225-5876</t>
  </si>
  <si>
    <t>Guest, Michael</t>
  </si>
  <si>
    <t>Mississippi 3rd</t>
  </si>
  <si>
    <t>450 CHOB</t>
  </si>
  <si>
    <t>(202) 225-5031</t>
  </si>
  <si>
    <t>Ezell, Mike</t>
  </si>
  <si>
    <t>Mississippi 4th</t>
  </si>
  <si>
    <t>443 CHOB</t>
  </si>
  <si>
    <t>(202) 225-5772</t>
  </si>
  <si>
    <t>Bush, Cori</t>
  </si>
  <si>
    <t>Missouri 1st</t>
  </si>
  <si>
    <t>2463 RHOB</t>
  </si>
  <si>
    <t>(202) 225-2406</t>
  </si>
  <si>
    <t>Wagner, Ann</t>
  </si>
  <si>
    <t>Missouri 2nd</t>
  </si>
  <si>
    <t>2350 RHOB</t>
  </si>
  <si>
    <t>(202) 225-1621</t>
  </si>
  <si>
    <t>Luetkemeyer, Blaine</t>
  </si>
  <si>
    <t>Missouri 3rd</t>
  </si>
  <si>
    <t>2230 RHOB</t>
  </si>
  <si>
    <t>(202) 225-2956</t>
  </si>
  <si>
    <t>Alford, Mark</t>
  </si>
  <si>
    <t>Missouri 4th</t>
  </si>
  <si>
    <t>1516 LHOB</t>
  </si>
  <si>
    <t>(202) 225-2876</t>
  </si>
  <si>
    <t>Cleaver, Emanuel</t>
  </si>
  <si>
    <t>Missouri 5th</t>
  </si>
  <si>
    <t>2217 RHOB</t>
  </si>
  <si>
    <t>(202) 225-4535</t>
  </si>
  <si>
    <t>Graves, Sam</t>
  </si>
  <si>
    <t>Missouri 6th</t>
  </si>
  <si>
    <t>1135 LHOB</t>
  </si>
  <si>
    <t>(202) 225-7041</t>
  </si>
  <si>
    <t>Burlison, Eric</t>
  </si>
  <si>
    <t>Missouri 7th</t>
  </si>
  <si>
    <t>1108 LHOB</t>
  </si>
  <si>
    <t>(202) 225-6536</t>
  </si>
  <si>
    <t>Smith, Jason</t>
  </si>
  <si>
    <t>Missouri 8th</t>
  </si>
  <si>
    <t>1011 RHOB</t>
  </si>
  <si>
    <t>(202) 225-4404</t>
  </si>
  <si>
    <t>Zinke, Ryan</t>
  </si>
  <si>
    <t>Montana 1st</t>
  </si>
  <si>
    <t>512 CHOB</t>
  </si>
  <si>
    <t>(202) 225-5628</t>
  </si>
  <si>
    <t>Rosendale, Matthew</t>
  </si>
  <si>
    <t>Montana 2nd</t>
  </si>
  <si>
    <t>1023 LHOB</t>
  </si>
  <si>
    <t>(202) 225-3211</t>
  </si>
  <si>
    <t>Flood, Mike</t>
  </si>
  <si>
    <t>Nebraska 1st</t>
  </si>
  <si>
    <t>343 CHOB</t>
  </si>
  <si>
    <t>(202) 225-4806</t>
  </si>
  <si>
    <t>Bacon, Don</t>
  </si>
  <si>
    <t>Nebraska 2nd</t>
  </si>
  <si>
    <t>2104 RHOB</t>
  </si>
  <si>
    <t>(202) 225-4155</t>
  </si>
  <si>
    <t>Smith, Adrian</t>
  </si>
  <si>
    <t>Nebraska 3rd</t>
  </si>
  <si>
    <t>502 CHOB</t>
  </si>
  <si>
    <t>(202) 225-6435</t>
  </si>
  <si>
    <t>Titus, Dina</t>
  </si>
  <si>
    <t>Nevada 1st</t>
  </si>
  <si>
    <t>2464 RHOB</t>
  </si>
  <si>
    <t>(202) 225-5965</t>
  </si>
  <si>
    <t>Amodei, Mark</t>
  </si>
  <si>
    <t>Nevada 2nd</t>
  </si>
  <si>
    <t>104 CHOB</t>
  </si>
  <si>
    <t>(202) 225-6155</t>
  </si>
  <si>
    <t>Lee, Susie</t>
  </si>
  <si>
    <t>Nevada 3rd</t>
  </si>
  <si>
    <t>365 CHOB</t>
  </si>
  <si>
    <t>(202) 225-3252</t>
  </si>
  <si>
    <t>Horsford, Steven</t>
  </si>
  <si>
    <t>Nevada 4th</t>
  </si>
  <si>
    <t>406 CHOB</t>
  </si>
  <si>
    <t>(202) 225-9894</t>
  </si>
  <si>
    <t>Pappas, Chris</t>
  </si>
  <si>
    <t>New Hampshire 1st</t>
  </si>
  <si>
    <t>452 CHOB</t>
  </si>
  <si>
    <t>(202) 225-5456</t>
  </si>
  <si>
    <t>Kuster, Ann</t>
  </si>
  <si>
    <t>New Hampshire 2nd</t>
  </si>
  <si>
    <t>2201 RHOB</t>
  </si>
  <si>
    <t>(202) 225-5206</t>
  </si>
  <si>
    <t>Payne, Donald</t>
  </si>
  <si>
    <t>New Jersey 10th</t>
  </si>
  <si>
    <t>106 CHOB</t>
  </si>
  <si>
    <t>(202) 225-3436</t>
  </si>
  <si>
    <t>Sherrill, Mikie</t>
  </si>
  <si>
    <t>New Jersey 11th</t>
  </si>
  <si>
    <t>1427 LHOB</t>
  </si>
  <si>
    <t>(202) 225-5034</t>
  </si>
  <si>
    <t>Watson Coleman, Bonnie</t>
  </si>
  <si>
    <t>New Jersey 12th</t>
  </si>
  <si>
    <t>168 CHOB</t>
  </si>
  <si>
    <t>(202) 225-5801</t>
  </si>
  <si>
    <t>Norcross, Donald</t>
  </si>
  <si>
    <t>New Jersey 1st</t>
  </si>
  <si>
    <t>2427 RHOB</t>
  </si>
  <si>
    <t>(202) 225-6501</t>
  </si>
  <si>
    <t>Van Drew, Jefferson</t>
  </si>
  <si>
    <t>New Jersey 2nd</t>
  </si>
  <si>
    <t>2447 RHOB</t>
  </si>
  <si>
    <t>(202) 225-6572</t>
  </si>
  <si>
    <t>Kim, Andy</t>
  </si>
  <si>
    <t>New Jersey 3rd</t>
  </si>
  <si>
    <t>2444 RHOB</t>
  </si>
  <si>
    <t>(202) 225-4765</t>
  </si>
  <si>
    <t>Smith, Christopher</t>
  </si>
  <si>
    <t>New Jersey 4th</t>
  </si>
  <si>
    <t>2373 RHOB</t>
  </si>
  <si>
    <t>(202) 225-3765</t>
  </si>
  <si>
    <t>Gottheimer, Josh</t>
  </si>
  <si>
    <t>New Jersey 5th</t>
  </si>
  <si>
    <t>203 CHOB</t>
  </si>
  <si>
    <t>(202) 225-4465</t>
  </si>
  <si>
    <t>Pallone, Frank</t>
  </si>
  <si>
    <t>New Jersey 6th</t>
  </si>
  <si>
    <t>2107 RHOB</t>
  </si>
  <si>
    <t>(202) 225-4671</t>
  </si>
  <si>
    <t>Kean, Thomas</t>
  </si>
  <si>
    <t>New Jersey 7th</t>
  </si>
  <si>
    <t>251 CHOB</t>
  </si>
  <si>
    <t>(202) 225-5361</t>
  </si>
  <si>
    <t>New Jersey 8th</t>
  </si>
  <si>
    <t>1007 LHOB</t>
  </si>
  <si>
    <t>(202) 225-7919</t>
  </si>
  <si>
    <t>Pascrell, Bill</t>
  </si>
  <si>
    <t>New Jersey 9th</t>
  </si>
  <si>
    <t>2409 RHOB</t>
  </si>
  <si>
    <t>(202) 225-5751</t>
  </si>
  <si>
    <t>Stansbury, Melanie</t>
  </si>
  <si>
    <t>New Mexico 1st</t>
  </si>
  <si>
    <t>1421 LHOB</t>
  </si>
  <si>
    <t>(202) 225-6316</t>
  </si>
  <si>
    <t>Vasquez, Gabe</t>
  </si>
  <si>
    <t>New Mexico 2nd</t>
  </si>
  <si>
    <t>1517 LHOB</t>
  </si>
  <si>
    <t>(202) 225-2365</t>
  </si>
  <si>
    <t>Leger Fernandez, Teresa</t>
  </si>
  <si>
    <t>New Mexico 3rd</t>
  </si>
  <si>
    <t>1510 LHOB</t>
  </si>
  <si>
    <t>(202) 225-6190</t>
  </si>
  <si>
    <t>Goldman, Daniel</t>
  </si>
  <si>
    <t>New York 10th</t>
  </si>
  <si>
    <t>245 CHOB</t>
  </si>
  <si>
    <t>(202) 225-7944</t>
  </si>
  <si>
    <t>Malliotakis, Nicole</t>
  </si>
  <si>
    <t>New York 11th</t>
  </si>
  <si>
    <t>351 CHOB</t>
  </si>
  <si>
    <t>(202) 225-3371</t>
  </si>
  <si>
    <t>Nadler, Jerrold</t>
  </si>
  <si>
    <t>New York 12th</t>
  </si>
  <si>
    <t>2132 RHOB</t>
  </si>
  <si>
    <t>(202) 225-5635</t>
  </si>
  <si>
    <t>Espaillat, Adriano</t>
  </si>
  <si>
    <t>New York 13th</t>
  </si>
  <si>
    <t>2332 RHOB</t>
  </si>
  <si>
    <t>(202) 225-4365</t>
  </si>
  <si>
    <t>Ocasio-Cortez, Alexandria</t>
  </si>
  <si>
    <t>New York 14th</t>
  </si>
  <si>
    <t>250 CHOB</t>
  </si>
  <si>
    <t>(202) 225-3965</t>
  </si>
  <si>
    <t>Torres, Ritchie</t>
  </si>
  <si>
    <t>New York 15th</t>
  </si>
  <si>
    <t>1414 LHOB</t>
  </si>
  <si>
    <t>(202) 225-4361</t>
  </si>
  <si>
    <t>Bowman, Jamaal</t>
  </si>
  <si>
    <t>New York 16th</t>
  </si>
  <si>
    <t>345 CHOB</t>
  </si>
  <si>
    <t>(202) 225-2464</t>
  </si>
  <si>
    <t>Lawler, Michael</t>
  </si>
  <si>
    <t>New York 17th</t>
  </si>
  <si>
    <t>1013 LHOB</t>
  </si>
  <si>
    <t>(202) 225-6506</t>
  </si>
  <si>
    <t>Ryan, Patrick</t>
  </si>
  <si>
    <t>New York 18th</t>
  </si>
  <si>
    <t>1030 LHOB</t>
  </si>
  <si>
    <t>(202) 225-5614</t>
  </si>
  <si>
    <t>Molinaro, Marcus</t>
  </si>
  <si>
    <t>New York 19th</t>
  </si>
  <si>
    <t>1207 LHOB</t>
  </si>
  <si>
    <t>(202) 225-5441</t>
  </si>
  <si>
    <t>LaLota, Nick</t>
  </si>
  <si>
    <t>New York 1st</t>
  </si>
  <si>
    <t>1530 LHOB</t>
  </si>
  <si>
    <t>(202) 225-3826</t>
  </si>
  <si>
    <t>Tonko, Paul</t>
  </si>
  <si>
    <t>New York 20th</t>
  </si>
  <si>
    <t>2369 RHOB</t>
  </si>
  <si>
    <t>(202) 225-5076</t>
  </si>
  <si>
    <t>Stefanik, Elise</t>
  </si>
  <si>
    <t>New York 21st</t>
  </si>
  <si>
    <t>2211 RHOB</t>
  </si>
  <si>
    <t>(202) 225-4611</t>
  </si>
  <si>
    <t>Williams, Brandon</t>
  </si>
  <si>
    <t>New York 22nd</t>
  </si>
  <si>
    <t>1022 LHOB</t>
  </si>
  <si>
    <t>(202) 225-3701</t>
  </si>
  <si>
    <t>Langworthy, Nicholas</t>
  </si>
  <si>
    <t>New York 23rd</t>
  </si>
  <si>
    <t>1630 LHOB</t>
  </si>
  <si>
    <t>(202) 225-3161</t>
  </si>
  <si>
    <t>Tenney, Claudia</t>
  </si>
  <si>
    <t>New York 24th</t>
  </si>
  <si>
    <t>2349 RHOB</t>
  </si>
  <si>
    <t>(202) 225-3665</t>
  </si>
  <si>
    <t>Morelle, Joseph</t>
  </si>
  <si>
    <t>New York 25th</t>
  </si>
  <si>
    <t>570 CHOB</t>
  </si>
  <si>
    <t>(202) 225-3615</t>
  </si>
  <si>
    <t>Higgins, Brian</t>
  </si>
  <si>
    <t>New York 26th</t>
  </si>
  <si>
    <t>2269 RHOB</t>
  </si>
  <si>
    <t>(202) 225-3306</t>
  </si>
  <si>
    <t>Garbarino, Andrew</t>
  </si>
  <si>
    <t>New York 2nd</t>
  </si>
  <si>
    <t>2344 RHOB</t>
  </si>
  <si>
    <t>(202) 225-7896</t>
  </si>
  <si>
    <t>Santos, George</t>
  </si>
  <si>
    <t>New York 3rd</t>
  </si>
  <si>
    <t>1117 LHOB</t>
  </si>
  <si>
    <t>(202) 225-3335</t>
  </si>
  <si>
    <t>D'Esposito, Anthony</t>
  </si>
  <si>
    <t>New York 4th</t>
  </si>
  <si>
    <t>1508 LHOB</t>
  </si>
  <si>
    <t>(202) 225-5516</t>
  </si>
  <si>
    <t>Meeks, Gregory</t>
  </si>
  <si>
    <t>New York 5th</t>
  </si>
  <si>
    <t>2310 RHOB</t>
  </si>
  <si>
    <t>(202) 225-3461</t>
  </si>
  <si>
    <t>Meng, Grace</t>
  </si>
  <si>
    <t>New York 6th</t>
  </si>
  <si>
    <t>2209 RHOB</t>
  </si>
  <si>
    <t>(202) 225-2601</t>
  </si>
  <si>
    <t>Velazquez, Nydia</t>
  </si>
  <si>
    <t>New York 7th</t>
  </si>
  <si>
    <t>2302 RHOB</t>
  </si>
  <si>
    <t>(202) 225-2361</t>
  </si>
  <si>
    <t>Jeffries, Hakeem</t>
  </si>
  <si>
    <t>New York 8th</t>
  </si>
  <si>
    <t>2433 RHOB</t>
  </si>
  <si>
    <t>(202) 225-5936</t>
  </si>
  <si>
    <t>Clarke, Yvette</t>
  </si>
  <si>
    <t>New York 9th</t>
  </si>
  <si>
    <t>2058 RHOB</t>
  </si>
  <si>
    <t>(202) 225-6231</t>
  </si>
  <si>
    <t>McHenry, Patrick</t>
  </si>
  <si>
    <t>North Carolina 10th</t>
  </si>
  <si>
    <t>2134 RHOB</t>
  </si>
  <si>
    <t>(202) 225-2576</t>
  </si>
  <si>
    <t>Edwards, Chuck</t>
  </si>
  <si>
    <t>North Carolina 11th</t>
  </si>
  <si>
    <t>1505 LHOB</t>
  </si>
  <si>
    <t>(202) 225-6401</t>
  </si>
  <si>
    <t>Adams, Alma</t>
  </si>
  <si>
    <t>North Carolina 12th</t>
  </si>
  <si>
    <t>2436 RHOB</t>
  </si>
  <si>
    <t>(202) 225-1510</t>
  </si>
  <si>
    <t>Nickel, Wiley</t>
  </si>
  <si>
    <t>North Carolina 13th</t>
  </si>
  <si>
    <t>1133 LHOB</t>
  </si>
  <si>
    <t>(202) 225-4531</t>
  </si>
  <si>
    <t>Jackson, Jeff</t>
  </si>
  <si>
    <t>North Carolina 14th</t>
  </si>
  <si>
    <t>1318 LHOB</t>
  </si>
  <si>
    <t>(202) 225-5634</t>
  </si>
  <si>
    <t>Davis, Donald</t>
  </si>
  <si>
    <t>North Carolina 1st</t>
  </si>
  <si>
    <t>1123 LHOB</t>
  </si>
  <si>
    <t>(202) 225-3101</t>
  </si>
  <si>
    <t>Ross, Deborah</t>
  </si>
  <si>
    <t>North Carolina 2nd</t>
  </si>
  <si>
    <t>1221 LHOB</t>
  </si>
  <si>
    <t>(202) 225-3032</t>
  </si>
  <si>
    <t>Murphy, Gregory</t>
  </si>
  <si>
    <t>North Carolina 3rd</t>
  </si>
  <si>
    <t>407 CHOB</t>
  </si>
  <si>
    <t>(202) 225-3415</t>
  </si>
  <si>
    <t>Foushee, Valerie</t>
  </si>
  <si>
    <t>North Carolina 4th</t>
  </si>
  <si>
    <t>1716 LHOB</t>
  </si>
  <si>
    <t>(202) 225-1784</t>
  </si>
  <si>
    <t>Foxx, Virginia</t>
  </si>
  <si>
    <t>North Carolina 5th</t>
  </si>
  <si>
    <t>2462 RHOB</t>
  </si>
  <si>
    <t>(202) 225-2071</t>
  </si>
  <si>
    <t>Manning, Kathy</t>
  </si>
  <si>
    <t>North Carolina 6th</t>
  </si>
  <si>
    <t>307 CHOB</t>
  </si>
  <si>
    <t>(202) 225-3065</t>
  </si>
  <si>
    <t>Rouzer, David</t>
  </si>
  <si>
    <t>North Carolina 7th</t>
  </si>
  <si>
    <t>2333 RHOB</t>
  </si>
  <si>
    <t>(202) 225-2731</t>
  </si>
  <si>
    <t>Bishop, Dan</t>
  </si>
  <si>
    <t>North Carolina 8th</t>
  </si>
  <si>
    <t>2459 RHOB</t>
  </si>
  <si>
    <t>(202) 225-1976</t>
  </si>
  <si>
    <t>Hudson, Richard</t>
  </si>
  <si>
    <t>North Carolina 9th</t>
  </si>
  <si>
    <t>2112 RHOB</t>
  </si>
  <si>
    <t>(202) 225-3715</t>
  </si>
  <si>
    <t>Armstrong, Kelly</t>
  </si>
  <si>
    <t>North Dakota At Large</t>
  </si>
  <si>
    <t>2235 RHOB</t>
  </si>
  <si>
    <t>(202) 225-2611</t>
  </si>
  <si>
    <t>Turner, Michael</t>
  </si>
  <si>
    <t>Ohio 10th</t>
  </si>
  <si>
    <t>2183 RHOB</t>
  </si>
  <si>
    <t>(202) 225-6465</t>
  </si>
  <si>
    <t>Brown, Shontel</t>
  </si>
  <si>
    <t>Ohio 11th</t>
  </si>
  <si>
    <t>449 CHOB</t>
  </si>
  <si>
    <t>(202) 225-7032</t>
  </si>
  <si>
    <t>Balderson, Troy</t>
  </si>
  <si>
    <t>Ohio 12th</t>
  </si>
  <si>
    <t>2429 RHOB</t>
  </si>
  <si>
    <t>(202) 225-5355</t>
  </si>
  <si>
    <t>Sykes, Emilia</t>
  </si>
  <si>
    <t>Ohio 13th</t>
  </si>
  <si>
    <t>1217 LHOB</t>
  </si>
  <si>
    <t>(202) 225-6265</t>
  </si>
  <si>
    <t>Joyce, David</t>
  </si>
  <si>
    <t>Ohio 14th</t>
  </si>
  <si>
    <t>2065 RHOB</t>
  </si>
  <si>
    <t>(202) 225-5731</t>
  </si>
  <si>
    <t>Carey, Mike</t>
  </si>
  <si>
    <t>Ohio 15th</t>
  </si>
  <si>
    <t>1433 LHOB</t>
  </si>
  <si>
    <t>(202) 225-2015</t>
  </si>
  <si>
    <t>Landsman, Greg</t>
  </si>
  <si>
    <t>Ohio 1st</t>
  </si>
  <si>
    <t>1432 LHOB</t>
  </si>
  <si>
    <t>(202) 225-2216</t>
  </si>
  <si>
    <t>Wenstrup, Brad</t>
  </si>
  <si>
    <t>Ohio 2nd</t>
  </si>
  <si>
    <t>2335 RHOB</t>
  </si>
  <si>
    <t>(202) 225-3164</t>
  </si>
  <si>
    <t>Beatty, Joyce</t>
  </si>
  <si>
    <t>Ohio 3rd</t>
  </si>
  <si>
    <t>2079 RHOB</t>
  </si>
  <si>
    <t>(202) 225-4324</t>
  </si>
  <si>
    <t>Jordan, Jim</t>
  </si>
  <si>
    <t>Ohio 4th</t>
  </si>
  <si>
    <t>2056 RHOB</t>
  </si>
  <si>
    <t>(202) 225-2676</t>
  </si>
  <si>
    <t>Latta, Robert</t>
  </si>
  <si>
    <t>Ohio 5th</t>
  </si>
  <si>
    <t>2467 RHOB</t>
  </si>
  <si>
    <t>(202) 225-6405</t>
  </si>
  <si>
    <t>Johnson, Bill</t>
  </si>
  <si>
    <t>Ohio 6th</t>
  </si>
  <si>
    <t>2082 RHOB</t>
  </si>
  <si>
    <t>(202) 225-5705</t>
  </si>
  <si>
    <t>Miller, Max</t>
  </si>
  <si>
    <t>Ohio 7th</t>
  </si>
  <si>
    <t>143 CHOB</t>
  </si>
  <si>
    <t>(202) 225-3876</t>
  </si>
  <si>
    <t>Davidson, Warren</t>
  </si>
  <si>
    <t>Ohio 8th</t>
  </si>
  <si>
    <t>2113 RHOB</t>
  </si>
  <si>
    <t>(202) 225-6205</t>
  </si>
  <si>
    <t>Kaptur, Marcy</t>
  </si>
  <si>
    <t>Ohio 9th</t>
  </si>
  <si>
    <t>2186 RHOB</t>
  </si>
  <si>
    <t>(202) 225-4146</t>
  </si>
  <si>
    <t>Hern, Kevin</t>
  </si>
  <si>
    <t>Oklahoma 1st</t>
  </si>
  <si>
    <t>1019 LHOB</t>
  </si>
  <si>
    <t>(202) 225-2211</t>
  </si>
  <si>
    <t>Brecheen, Josh</t>
  </si>
  <si>
    <t>Oklahoma 2nd</t>
  </si>
  <si>
    <t>1208 LHOB</t>
  </si>
  <si>
    <t>(202) 225-2701</t>
  </si>
  <si>
    <t>Lucas, Frank</t>
  </si>
  <si>
    <t>Oklahoma 3rd</t>
  </si>
  <si>
    <t>2405 RHOB</t>
  </si>
  <si>
    <t>(202) 225-5565</t>
  </si>
  <si>
    <t>Cole, Tom</t>
  </si>
  <si>
    <t>Oklahoma 4th</t>
  </si>
  <si>
    <t>2207 RHOB</t>
  </si>
  <si>
    <t>(202) 225-6165</t>
  </si>
  <si>
    <t>Bice, Stephanie</t>
  </si>
  <si>
    <t>Oklahoma 5th</t>
  </si>
  <si>
    <t>2437 RHOB</t>
  </si>
  <si>
    <t>(202) 225-2132</t>
  </si>
  <si>
    <t>Bonamici, Suzanne</t>
  </si>
  <si>
    <t>Oregon 1st</t>
  </si>
  <si>
    <t>2231 RHOB</t>
  </si>
  <si>
    <t>(202) 225-0855</t>
  </si>
  <si>
    <t>Bentz, Cliff</t>
  </si>
  <si>
    <t>Oregon 2nd</t>
  </si>
  <si>
    <t>409 CHOB</t>
  </si>
  <si>
    <t>(202) 225-6730</t>
  </si>
  <si>
    <t>Blumenauer, Earl</t>
  </si>
  <si>
    <t>Oregon 3rd</t>
  </si>
  <si>
    <t>1111 LHOB</t>
  </si>
  <si>
    <t>(202) 225-4811</t>
  </si>
  <si>
    <t>Hoyle, Val</t>
  </si>
  <si>
    <t>Oregon 4th</t>
  </si>
  <si>
    <t>1620 LHOB</t>
  </si>
  <si>
    <t>(202) 225-6416</t>
  </si>
  <si>
    <t>Chavez-DeRemer, Lori</t>
  </si>
  <si>
    <t>Oregon 5th</t>
  </si>
  <si>
    <t>1722 LHOB</t>
  </si>
  <si>
    <t>(202) 225-5711</t>
  </si>
  <si>
    <t>Salinas, Andrea</t>
  </si>
  <si>
    <t>Oregon 6th</t>
  </si>
  <si>
    <t>109 CHOB</t>
  </si>
  <si>
    <t>(202) 225-5643</t>
  </si>
  <si>
    <t>Perry, Scott</t>
  </si>
  <si>
    <t>Pennsylvania 10th</t>
  </si>
  <si>
    <t>2160 RHOB</t>
  </si>
  <si>
    <t>(202) 225-5836</t>
  </si>
  <si>
    <t>Smucker, Lloyd</t>
  </si>
  <si>
    <t>Pennsylvania 11th</t>
  </si>
  <si>
    <t>302 CHOB</t>
  </si>
  <si>
    <t>(202) 225-2411</t>
  </si>
  <si>
    <t>Lee, Summer</t>
  </si>
  <si>
    <t>Pennsylvania 12th</t>
  </si>
  <si>
    <t>243 CHOB</t>
  </si>
  <si>
    <t>(202) 225-2135</t>
  </si>
  <si>
    <t>Joyce, John</t>
  </si>
  <si>
    <t>Pennsylvania 13th</t>
  </si>
  <si>
    <t>152 CHOB</t>
  </si>
  <si>
    <t>(202) 225-2431</t>
  </si>
  <si>
    <t>Reschenthaler, Guy</t>
  </si>
  <si>
    <t>Pennsylvania 14th</t>
  </si>
  <si>
    <t>342 CHOB</t>
  </si>
  <si>
    <t>(202) 225-2065</t>
  </si>
  <si>
    <t>Thompson, Glenn</t>
  </si>
  <si>
    <t>Pennsylvania 15th</t>
  </si>
  <si>
    <t>400 CHOB</t>
  </si>
  <si>
    <t>(202) 225-5121</t>
  </si>
  <si>
    <t>Kelly, Mike</t>
  </si>
  <si>
    <t>Pennsylvania 16th</t>
  </si>
  <si>
    <t>1707 LHOB</t>
  </si>
  <si>
    <t>(202) 225-5406</t>
  </si>
  <si>
    <t>Deluzio, Christopher</t>
  </si>
  <si>
    <t>Pennsylvania 17th</t>
  </si>
  <si>
    <t>1222 LHOB</t>
  </si>
  <si>
    <t>(202) 225-2301</t>
  </si>
  <si>
    <t>Fitzpatrick, Brian</t>
  </si>
  <si>
    <t>Pennsylvania 1st</t>
  </si>
  <si>
    <t>271 CHOB</t>
  </si>
  <si>
    <t>(202) 225-4276</t>
  </si>
  <si>
    <t>Boyle, Brendan</t>
  </si>
  <si>
    <t>Pennsylvania 2nd</t>
  </si>
  <si>
    <t>1502 LHOB</t>
  </si>
  <si>
    <t>(202) 225-6111</t>
  </si>
  <si>
    <t>Evans, Dwight</t>
  </si>
  <si>
    <t>Pennsylvania 3rd</t>
  </si>
  <si>
    <t>1105 LHOB</t>
  </si>
  <si>
    <t>(202) 225-4001</t>
  </si>
  <si>
    <t>Dean, Madeleine</t>
  </si>
  <si>
    <t>Pennsylvania 4th</t>
  </si>
  <si>
    <t>150 CHOB</t>
  </si>
  <si>
    <t>(202) 225-4731</t>
  </si>
  <si>
    <t>Scanlon, Mary</t>
  </si>
  <si>
    <t>Pennsylvania 5th</t>
  </si>
  <si>
    <t>1227 LHOB</t>
  </si>
  <si>
    <t>(202) 225-2011</t>
  </si>
  <si>
    <t>Houlahan, Chrissy</t>
  </si>
  <si>
    <t>Pennsylvania 6th</t>
  </si>
  <si>
    <t>1727 LHOB</t>
  </si>
  <si>
    <t>(202) 225-4315</t>
  </si>
  <si>
    <t>Wild, Susan</t>
  </si>
  <si>
    <t>Pennsylvania 7th</t>
  </si>
  <si>
    <t>1027 LHOB</t>
  </si>
  <si>
    <t>(202) 225-6411</t>
  </si>
  <si>
    <t>Cartwright, Matt</t>
  </si>
  <si>
    <t>Pennsylvania 8th</t>
  </si>
  <si>
    <t>2102 RHOB</t>
  </si>
  <si>
    <t>(202) 225-5546</t>
  </si>
  <si>
    <t>Meuser, Daniel</t>
  </si>
  <si>
    <t>Pennsylvania 9th</t>
  </si>
  <si>
    <t>350 CHOB</t>
  </si>
  <si>
    <t>(202) 225-6511</t>
  </si>
  <si>
    <t>Cicilline, David</t>
  </si>
  <si>
    <t>Rhode Island 1st</t>
  </si>
  <si>
    <t>2233 RHOB</t>
  </si>
  <si>
    <t>(202) 225-4911</t>
  </si>
  <si>
    <t>Magaziner, Seth</t>
  </si>
  <si>
    <t>Rhode Island 2nd</t>
  </si>
  <si>
    <t>1218 LHOB</t>
  </si>
  <si>
    <t>(202) 225-2735</t>
  </si>
  <si>
    <t>Mace, Nancy</t>
  </si>
  <si>
    <t>South Carolina 1st</t>
  </si>
  <si>
    <t>1728 LHOB</t>
  </si>
  <si>
    <t>(202) 225-3176</t>
  </si>
  <si>
    <t>Wilson, Joe</t>
  </si>
  <si>
    <t>South Carolina 2nd</t>
  </si>
  <si>
    <t>1436 LHOB</t>
  </si>
  <si>
    <t>(202) 225-2452</t>
  </si>
  <si>
    <t>Duncan, Jeff</t>
  </si>
  <si>
    <t>South Carolina 3rd</t>
  </si>
  <si>
    <t>2229 RHOB</t>
  </si>
  <si>
    <t>(202) 225-5301</t>
  </si>
  <si>
    <t>Timmons, William</t>
  </si>
  <si>
    <t>South Carolina 4th</t>
  </si>
  <si>
    <t>267 CHOB</t>
  </si>
  <si>
    <t>(202) 225-6030</t>
  </si>
  <si>
    <t>Norman, Ralph</t>
  </si>
  <si>
    <t>South Carolina 5th</t>
  </si>
  <si>
    <t>569 CHOB</t>
  </si>
  <si>
    <t>(202) 225-5501</t>
  </si>
  <si>
    <t>Clyburn, James</t>
  </si>
  <si>
    <t>South Carolina 6th</t>
  </si>
  <si>
    <t>274 CHOB</t>
  </si>
  <si>
    <t>(202) 225-3315</t>
  </si>
  <si>
    <t>Fry, Russell</t>
  </si>
  <si>
    <t>South Carolina 7th</t>
  </si>
  <si>
    <t>1626 LHOB</t>
  </si>
  <si>
    <t>(202) 225-9895</t>
  </si>
  <si>
    <t>Johnson, Dusty</t>
  </si>
  <si>
    <t>South Dakota At Large</t>
  </si>
  <si>
    <t>1714 LHOB</t>
  </si>
  <si>
    <t>(202) 225-2801</t>
  </si>
  <si>
    <t>Harshbarger, Diana</t>
  </si>
  <si>
    <t>Tennessee 1st</t>
  </si>
  <si>
    <t>167 CHOB</t>
  </si>
  <si>
    <t>(202) 225-6356</t>
  </si>
  <si>
    <t>Burchett, Tim</t>
  </si>
  <si>
    <t>Tennessee 2nd</t>
  </si>
  <si>
    <t>1122 LHOB</t>
  </si>
  <si>
    <t>(202) 225-5435</t>
  </si>
  <si>
    <t>Fleischmann, Charles</t>
  </si>
  <si>
    <t>Tennessee 3rd</t>
  </si>
  <si>
    <t>2187 RHOB</t>
  </si>
  <si>
    <t>(202) 225-3271</t>
  </si>
  <si>
    <t>DesJarlais, Scott</t>
  </si>
  <si>
    <t>Tennessee 4th</t>
  </si>
  <si>
    <t>2304 RHOB</t>
  </si>
  <si>
    <t>(202) 225-6831</t>
  </si>
  <si>
    <t>Ogles, Andrew</t>
  </si>
  <si>
    <t>Tennessee 5th</t>
  </si>
  <si>
    <t>151 CHOB</t>
  </si>
  <si>
    <t>(202) 225-4311</t>
  </si>
  <si>
    <t>Rose, John</t>
  </si>
  <si>
    <t>Tennessee 6th</t>
  </si>
  <si>
    <t>2238 LHOB</t>
  </si>
  <si>
    <t>(202) 225-4231</t>
  </si>
  <si>
    <t>Green, Mark</t>
  </si>
  <si>
    <t>Tennessee 7th</t>
  </si>
  <si>
    <t>2446 RHOB</t>
  </si>
  <si>
    <t>(202) 225-2811</t>
  </si>
  <si>
    <t>Kustoff, David</t>
  </si>
  <si>
    <t>Tennessee 8th</t>
  </si>
  <si>
    <t>560 CHOB</t>
  </si>
  <si>
    <t>(202) 225-4714</t>
  </si>
  <si>
    <t>Cohen, Steve</t>
  </si>
  <si>
    <t>Tennessee 9th</t>
  </si>
  <si>
    <t>2268 RHOB</t>
  </si>
  <si>
    <t>(202) 225-3265</t>
  </si>
  <si>
    <t>McCaul, Michael</t>
  </si>
  <si>
    <t>Texas 10th</t>
  </si>
  <si>
    <t>2300 RHOB</t>
  </si>
  <si>
    <t>(202) 225-2401</t>
  </si>
  <si>
    <t>Pfluger, August</t>
  </si>
  <si>
    <t>Texas 11th</t>
  </si>
  <si>
    <t>1124 LHOB</t>
  </si>
  <si>
    <t>(202) 225-3605</t>
  </si>
  <si>
    <t>Granger, Kay</t>
  </si>
  <si>
    <t>Texas 12th</t>
  </si>
  <si>
    <t>2308 RHOB</t>
  </si>
  <si>
    <t>(202) 225-5071</t>
  </si>
  <si>
    <t>Jackson, Ronny</t>
  </si>
  <si>
    <t>Texas 13th</t>
  </si>
  <si>
    <t>446 CHOB</t>
  </si>
  <si>
    <t>(202) 225-3706</t>
  </si>
  <si>
    <t>Weber, Randy</t>
  </si>
  <si>
    <t>Texas 14th</t>
  </si>
  <si>
    <t>107 CHOB</t>
  </si>
  <si>
    <t>(202) 225-2831</t>
  </si>
  <si>
    <t>De La Cruz, Monica</t>
  </si>
  <si>
    <t>Texas 15th</t>
  </si>
  <si>
    <t>1415 LHOB</t>
  </si>
  <si>
    <t>(202) 225-9901</t>
  </si>
  <si>
    <t>Escobar, Veronica</t>
  </si>
  <si>
    <t>Texas 16th</t>
  </si>
  <si>
    <t>2448 LHOB</t>
  </si>
  <si>
    <t>(202) 225-4831</t>
  </si>
  <si>
    <t>Sessions, Pete</t>
  </si>
  <si>
    <t>Texas 17th</t>
  </si>
  <si>
    <t>2204 RHOB</t>
  </si>
  <si>
    <t>(202) 225-6105</t>
  </si>
  <si>
    <t>Jackson Lee, Sheila</t>
  </si>
  <si>
    <t>Texas 18th</t>
  </si>
  <si>
    <t>2314 RHOB</t>
  </si>
  <si>
    <t>(202) 225-3816</t>
  </si>
  <si>
    <t>Arrington, Jodey</t>
  </si>
  <si>
    <t>Texas 19th</t>
  </si>
  <si>
    <t>1107 LHOB</t>
  </si>
  <si>
    <t>(202) 225-4005</t>
  </si>
  <si>
    <t>Moran, Nathaniel</t>
  </si>
  <si>
    <t>Texas 1st</t>
  </si>
  <si>
    <t>1541 LHOB</t>
  </si>
  <si>
    <t>(202) 225-3035</t>
  </si>
  <si>
    <t>Castro, Joaquin</t>
  </si>
  <si>
    <t>Texas 20th</t>
  </si>
  <si>
    <t>2241 RHOB</t>
  </si>
  <si>
    <t>(202) 225-3236</t>
  </si>
  <si>
    <t>Roy, Chip</t>
  </si>
  <si>
    <t>Texas 21st</t>
  </si>
  <si>
    <t>103 CHOB</t>
  </si>
  <si>
    <t>(202) 225-4236</t>
  </si>
  <si>
    <t>Nehls, Troy</t>
  </si>
  <si>
    <t>Texas 22nd</t>
  </si>
  <si>
    <t>1104 LHOB</t>
  </si>
  <si>
    <t>(202) 225-5951</t>
  </si>
  <si>
    <t>Texas 23rd</t>
  </si>
  <si>
    <t>2244 RHOB</t>
  </si>
  <si>
    <t>(202) 225-4511</t>
  </si>
  <si>
    <t>Van Duyne, Beth</t>
  </si>
  <si>
    <t>Texas 24th</t>
  </si>
  <si>
    <t>1725 LHOB</t>
  </si>
  <si>
    <t>(202) 225-6605</t>
  </si>
  <si>
    <t>Williams, Roger</t>
  </si>
  <si>
    <t>Texas 25th</t>
  </si>
  <si>
    <t>2336 RHOB</t>
  </si>
  <si>
    <t>(202) 225-9896</t>
  </si>
  <si>
    <t>Burgess, Michael</t>
  </si>
  <si>
    <t>Texas 26th</t>
  </si>
  <si>
    <t>2161 RHOB</t>
  </si>
  <si>
    <t>(202) 225-7772</t>
  </si>
  <si>
    <t>Cloud, Michael</t>
  </si>
  <si>
    <t>Texas 27th</t>
  </si>
  <si>
    <t>171 CHOB</t>
  </si>
  <si>
    <t>(202) 225-7742</t>
  </si>
  <si>
    <t>Cuellar, Henry</t>
  </si>
  <si>
    <t>Texas 28th</t>
  </si>
  <si>
    <t>2372 RHOB</t>
  </si>
  <si>
    <t>(202) 225-1640</t>
  </si>
  <si>
    <t>Garcia, Sylvia</t>
  </si>
  <si>
    <t>Texas 29th</t>
  </si>
  <si>
    <t>2419 RHOB</t>
  </si>
  <si>
    <t>(202) 225-1688</t>
  </si>
  <si>
    <t>Crenshaw, Dan</t>
  </si>
  <si>
    <t>Texas 2nd</t>
  </si>
  <si>
    <t>248 CHOB</t>
  </si>
  <si>
    <t>(202) 225-6565</t>
  </si>
  <si>
    <t>Crockett, Jasmine</t>
  </si>
  <si>
    <t>Texas 30th</t>
  </si>
  <si>
    <t>1616 LHOB</t>
  </si>
  <si>
    <t>(202) 225-8885</t>
  </si>
  <si>
    <t>Carter, John</t>
  </si>
  <si>
    <t>Texas 31st</t>
  </si>
  <si>
    <t>2208 RHOB</t>
  </si>
  <si>
    <t>(202) 225-3864</t>
  </si>
  <si>
    <t>Allred, Colin</t>
  </si>
  <si>
    <t>Texas 32nd</t>
  </si>
  <si>
    <t>348 CHOB</t>
  </si>
  <si>
    <t>(202) 225-2231</t>
  </si>
  <si>
    <t>Veasey, Marc</t>
  </si>
  <si>
    <t>Texas 33rd</t>
  </si>
  <si>
    <t>2348 RHOB</t>
  </si>
  <si>
    <t>(202) 225-9897</t>
  </si>
  <si>
    <t>Texas 34th</t>
  </si>
  <si>
    <t>154 CHOB</t>
  </si>
  <si>
    <t>(202) 225-2531</t>
  </si>
  <si>
    <t>Casar, Greg</t>
  </si>
  <si>
    <t>Texas 35th</t>
  </si>
  <si>
    <t>1339 LHOB</t>
  </si>
  <si>
    <t>(202) 225-5645</t>
  </si>
  <si>
    <t>Babin, Brian</t>
  </si>
  <si>
    <t>Texas 36th</t>
  </si>
  <si>
    <t>2236 RHOB</t>
  </si>
  <si>
    <t>(202) 225-1555</t>
  </si>
  <si>
    <t>Doggett, Lloyd</t>
  </si>
  <si>
    <t>Texas 37th</t>
  </si>
  <si>
    <t>2307 RHOB</t>
  </si>
  <si>
    <t>(202) 225-4865</t>
  </si>
  <si>
    <t>Hunt, Wesley</t>
  </si>
  <si>
    <t>Texas 38th</t>
  </si>
  <si>
    <t>1520 LHOB</t>
  </si>
  <si>
    <t>(202) 225-5646</t>
  </si>
  <si>
    <t>Self, Keith</t>
  </si>
  <si>
    <t>Texas 3rd</t>
  </si>
  <si>
    <t>1113 LHOB</t>
  </si>
  <si>
    <t>(202) 225-4201</t>
  </si>
  <si>
    <t>Fallon, Pat</t>
  </si>
  <si>
    <t>Texas 4th</t>
  </si>
  <si>
    <t>2416 LHOB</t>
  </si>
  <si>
    <t>(202) 225-6673</t>
  </si>
  <si>
    <t>Gooden, Lance</t>
  </si>
  <si>
    <t>Texas 5th</t>
  </si>
  <si>
    <t>2431 RHOB</t>
  </si>
  <si>
    <t>(202) 225-3484</t>
  </si>
  <si>
    <t>Ellzey, Jake</t>
  </si>
  <si>
    <t>Texas 6th</t>
  </si>
  <si>
    <t>1721 LHOB</t>
  </si>
  <si>
    <t>(202) 225-2002</t>
  </si>
  <si>
    <t>Fletcher, Lizzie</t>
  </si>
  <si>
    <t>Texas 7th</t>
  </si>
  <si>
    <t>346 CHOB</t>
  </si>
  <si>
    <t>(202) 225-2571</t>
  </si>
  <si>
    <t>Luttrell, Morgan</t>
  </si>
  <si>
    <t>Texas 8th</t>
  </si>
  <si>
    <t>1320 LHOB</t>
  </si>
  <si>
    <t>(202) 225-4901</t>
  </si>
  <si>
    <t>Green, Al</t>
  </si>
  <si>
    <t>Texas 9th</t>
  </si>
  <si>
    <t>2347 RHOB</t>
  </si>
  <si>
    <t>(202) 225-7508</t>
  </si>
  <si>
    <t>Moore, Blake</t>
  </si>
  <si>
    <t>Utah 1st</t>
  </si>
  <si>
    <t>1131 LHOB</t>
  </si>
  <si>
    <t>(202) 225-0453</t>
  </si>
  <si>
    <t>Stewart, Chris</t>
  </si>
  <si>
    <t>Utah 2nd</t>
  </si>
  <si>
    <t>166 CHOB</t>
  </si>
  <si>
    <t>(202) 225-9730</t>
  </si>
  <si>
    <t>Curtis, John</t>
  </si>
  <si>
    <t>Utah 3rd</t>
  </si>
  <si>
    <t>2323 RHOB</t>
  </si>
  <si>
    <t>(202) 225-7751</t>
  </si>
  <si>
    <t>Owens, Burgess</t>
  </si>
  <si>
    <t>Utah 4th</t>
  </si>
  <si>
    <t>309 CHOB</t>
  </si>
  <si>
    <t>(202) 225-3011</t>
  </si>
  <si>
    <t>Balint, Becca</t>
  </si>
  <si>
    <t>Vermont At Large</t>
  </si>
  <si>
    <t>1408 LHOB</t>
  </si>
  <si>
    <t>(202) 225-4115</t>
  </si>
  <si>
    <t>Wexton, Jennifer</t>
  </si>
  <si>
    <t>Virginia 10th</t>
  </si>
  <si>
    <t>1210 LHOB</t>
  </si>
  <si>
    <t>(202) 225-5136</t>
  </si>
  <si>
    <t>Connolly, Gerald</t>
  </si>
  <si>
    <t>Virginia 11th</t>
  </si>
  <si>
    <t>2265 RHOB</t>
  </si>
  <si>
    <t>(202) 225-1492</t>
  </si>
  <si>
    <t>Wittman, Robert</t>
  </si>
  <si>
    <t>Virginia 1st</t>
  </si>
  <si>
    <t>2055 RHOB</t>
  </si>
  <si>
    <t>(202) 225-4261</t>
  </si>
  <si>
    <t>Kiggans, Jennifer</t>
  </si>
  <si>
    <t>Virginia 2nd</t>
  </si>
  <si>
    <t>1037 LHOB</t>
  </si>
  <si>
    <t>(202) 225-4215</t>
  </si>
  <si>
    <t>Scott, Robert</t>
  </si>
  <si>
    <t>Virginia 3rd</t>
  </si>
  <si>
    <t>2328 RHOB</t>
  </si>
  <si>
    <t>(202) 225-8351</t>
  </si>
  <si>
    <t>Good, Bob</t>
  </si>
  <si>
    <t>Virginia 5th</t>
  </si>
  <si>
    <t>461 CHOB</t>
  </si>
  <si>
    <t>(202) 225-4711</t>
  </si>
  <si>
    <t>Cline, Ben</t>
  </si>
  <si>
    <t>Virginia 6th</t>
  </si>
  <si>
    <t>2443 RHOB</t>
  </si>
  <si>
    <t>(202) 225-5431</t>
  </si>
  <si>
    <t>Spanberger, Abigail</t>
  </si>
  <si>
    <t>Virginia 7th</t>
  </si>
  <si>
    <t>562 CHOB</t>
  </si>
  <si>
    <t>(202) 225-2815</t>
  </si>
  <si>
    <t>Beyer, Donald</t>
  </si>
  <si>
    <t>Virginia 8th</t>
  </si>
  <si>
    <t>1119 LHOB</t>
  </si>
  <si>
    <t>(202) 225-4376</t>
  </si>
  <si>
    <t>Griffith, H.</t>
  </si>
  <si>
    <t>Virginia 9th</t>
  </si>
  <si>
    <t>2202 RHOB</t>
  </si>
  <si>
    <t>(202) 225-3861</t>
  </si>
  <si>
    <t>Strickland, Marilyn</t>
  </si>
  <si>
    <t>Washington 10th</t>
  </si>
  <si>
    <t>1708 LHOB</t>
  </si>
  <si>
    <t>(202) 225-9740</t>
  </si>
  <si>
    <t>DelBene, Suzan</t>
  </si>
  <si>
    <t>Washington 1st</t>
  </si>
  <si>
    <t>2330 RHOB</t>
  </si>
  <si>
    <t>(202) 225-6311</t>
  </si>
  <si>
    <t>Larsen, Rick</t>
  </si>
  <si>
    <t>Washington 2nd</t>
  </si>
  <si>
    <t>2163 RHOB</t>
  </si>
  <si>
    <t>(202) 225-2605</t>
  </si>
  <si>
    <t>Perez, Marie</t>
  </si>
  <si>
    <t>Washington 3rd</t>
  </si>
  <si>
    <t>1431 LHOB</t>
  </si>
  <si>
    <t>(202) 225-3536</t>
  </si>
  <si>
    <t>Newhouse, Dan</t>
  </si>
  <si>
    <t>Washington 4th</t>
  </si>
  <si>
    <t>504 CHOB</t>
  </si>
  <si>
    <t>(202) 225-5816</t>
  </si>
  <si>
    <t>Rodgers, Cathy</t>
  </si>
  <si>
    <t>Washington 5th</t>
  </si>
  <si>
    <t>2188 RHOB</t>
  </si>
  <si>
    <t>(202) 225-2006</t>
  </si>
  <si>
    <t>Kilmer, Derek</t>
  </si>
  <si>
    <t>Washington 6th</t>
  </si>
  <si>
    <t>1226 LHOB</t>
  </si>
  <si>
    <t>(202) 225-5916</t>
  </si>
  <si>
    <t>Jayapal, Pramila</t>
  </si>
  <si>
    <t>Washington 7th</t>
  </si>
  <si>
    <t>2346 RHOB</t>
  </si>
  <si>
    <t>(202) 225-3106</t>
  </si>
  <si>
    <t>Schrier, Kim</t>
  </si>
  <si>
    <t>Washington 8th</t>
  </si>
  <si>
    <t>1110 LHOB</t>
  </si>
  <si>
    <t>(202) 225-7761</t>
  </si>
  <si>
    <t>Smith, Adam</t>
  </si>
  <si>
    <t>Washington 9th</t>
  </si>
  <si>
    <t>2264 RHOB</t>
  </si>
  <si>
    <t>(202) 225-8901</t>
  </si>
  <si>
    <t>Miller, Carol</t>
  </si>
  <si>
    <t>West Virginia 1st</t>
  </si>
  <si>
    <t>465 CHOB</t>
  </si>
  <si>
    <t>(202) 225-3452</t>
  </si>
  <si>
    <t>Mooney, Alexander</t>
  </si>
  <si>
    <t>West Virginia 2nd</t>
  </si>
  <si>
    <t>2228 RHOB</t>
  </si>
  <si>
    <t>(202) 225-2711</t>
  </si>
  <si>
    <t>Steil, Bryan</t>
  </si>
  <si>
    <t>Wisconsin 1st</t>
  </si>
  <si>
    <t>1526 LHOB</t>
  </si>
  <si>
    <t>(202) 225-3031</t>
  </si>
  <si>
    <t>Pocan, Mark</t>
  </si>
  <si>
    <t>Wisconsin 2nd</t>
  </si>
  <si>
    <t>1026 LHOB</t>
  </si>
  <si>
    <t>(202) 225-2906</t>
  </si>
  <si>
    <t>Van Orden, Derrick</t>
  </si>
  <si>
    <t>Wisconsin 3rd</t>
  </si>
  <si>
    <t>1513 LHOB</t>
  </si>
  <si>
    <t>(202) 225-5506</t>
  </si>
  <si>
    <t>Moore, Gwen</t>
  </si>
  <si>
    <t>Wisconsin 4th</t>
  </si>
  <si>
    <t>2252 RHOB</t>
  </si>
  <si>
    <t>(202) 225-4572</t>
  </si>
  <si>
    <t>Fitzgerald, Scott</t>
  </si>
  <si>
    <t>Wisconsin 5th</t>
  </si>
  <si>
    <t>1507 LHOB</t>
  </si>
  <si>
    <t>(202) 225-5101</t>
  </si>
  <si>
    <t>Grothman, Glenn</t>
  </si>
  <si>
    <t>Wisconsin 6th</t>
  </si>
  <si>
    <t>1511 LHOB</t>
  </si>
  <si>
    <t>(202) 225-2476</t>
  </si>
  <si>
    <t>Tiffany, Thomas</t>
  </si>
  <si>
    <t>Wisconsin 7th</t>
  </si>
  <si>
    <t>451 CHOB</t>
  </si>
  <si>
    <t>(202) 225-3365</t>
  </si>
  <si>
    <t>Gallagher, Mike</t>
  </si>
  <si>
    <t>Wisconsin 8th</t>
  </si>
  <si>
    <t>1211 LHOB</t>
  </si>
  <si>
    <t>(202) 225-5665</t>
  </si>
  <si>
    <t>Hageman, Harriet</t>
  </si>
  <si>
    <t>Wyoming At Large</t>
  </si>
  <si>
    <t>1531 LHOB</t>
  </si>
  <si>
    <t>(202) 225-2311</t>
  </si>
  <si>
    <t xml:space="preserve">Quantifier </t>
  </si>
  <si>
    <t>Representatives | house.gov</t>
  </si>
  <si>
    <t>Quantifier</t>
  </si>
  <si>
    <t>Senate Affiliation</t>
  </si>
  <si>
    <t>Governor Quantified</t>
  </si>
  <si>
    <t>Katie Hobbs</t>
  </si>
  <si>
    <t>Sarah Huckabee Sanders</t>
  </si>
  <si>
    <t>Josh Green</t>
  </si>
  <si>
    <t>Maura Healey</t>
  </si>
  <si>
    <t>Jim Pillen</t>
  </si>
  <si>
    <t>Joe Lombardo</t>
  </si>
  <si>
    <t>Tina Kotek</t>
  </si>
  <si>
    <t>Wes Moore</t>
  </si>
  <si>
    <t>Democratic–Farmer–Labor</t>
  </si>
  <si>
    <t>Josh Shapiro</t>
  </si>
  <si>
    <t>Natural Gas</t>
  </si>
  <si>
    <t>Utility Bills 101: Average Cost of Utilities | Move.org</t>
  </si>
  <si>
    <t>Utility Bills</t>
  </si>
  <si>
    <t>Housing Vacancies and Homeownership - Historical Tables (census.gov)</t>
  </si>
  <si>
    <t>Historic Rental Vacancy Rates</t>
  </si>
  <si>
    <t>Corporate Profits History</t>
  </si>
  <si>
    <t>Corporate Profits After Tax (without IVA and CCAdj) (CP) | FRED | St. Louis Fed (stlouisfed.org)</t>
  </si>
  <si>
    <t>Historical Population</t>
  </si>
  <si>
    <t>U.S. Population 1950-2023 | MacroTrends</t>
  </si>
  <si>
    <t>Strong</t>
  </si>
  <si>
    <t>Peltola</t>
  </si>
  <si>
    <t>Crane</t>
  </si>
  <si>
    <t>Ciscomani</t>
  </si>
  <si>
    <t>Duarte</t>
  </si>
  <si>
    <t>Kamlager-Dove</t>
  </si>
  <si>
    <t>Kiley</t>
  </si>
  <si>
    <t>Pettersen</t>
  </si>
  <si>
    <t>Caraveo</t>
  </si>
  <si>
    <t>Frost</t>
  </si>
  <si>
    <t>Luna</t>
  </si>
  <si>
    <t>Moskowitz</t>
  </si>
  <si>
    <t>Mills</t>
  </si>
  <si>
    <t>McCormick</t>
  </si>
  <si>
    <t>Tokuda</t>
  </si>
  <si>
    <t>Budzinski</t>
  </si>
  <si>
    <t>Sorensen</t>
  </si>
  <si>
    <t>Ramirez</t>
  </si>
  <si>
    <t>Yakym</t>
  </si>
  <si>
    <t>Houchin</t>
  </si>
  <si>
    <t>McGarvey</t>
  </si>
  <si>
    <t>Ivey</t>
  </si>
  <si>
    <t>Thanedar</t>
  </si>
  <si>
    <t>Scholten</t>
  </si>
  <si>
    <t>Finstad</t>
  </si>
  <si>
    <t>Ezell</t>
  </si>
  <si>
    <t>Alford</t>
  </si>
  <si>
    <t>Burlison</t>
  </si>
  <si>
    <t>Zinke</t>
  </si>
  <si>
    <t>Vasquez</t>
  </si>
  <si>
    <t>Lawler</t>
  </si>
  <si>
    <t>Molinaro</t>
  </si>
  <si>
    <t>LaLota</t>
  </si>
  <si>
    <t>Langworthy</t>
  </si>
  <si>
    <t>Santos</t>
  </si>
  <si>
    <t>D'Esposito</t>
  </si>
  <si>
    <t>Edwards</t>
  </si>
  <si>
    <t>Nickel</t>
  </si>
  <si>
    <t>Foushee</t>
  </si>
  <si>
    <t>Sykes</t>
  </si>
  <si>
    <t>Landsman</t>
  </si>
  <si>
    <t>Brecheen</t>
  </si>
  <si>
    <t>Chavez-DeRemer</t>
  </si>
  <si>
    <t>Salinas</t>
  </si>
  <si>
    <t>Deluzio</t>
  </si>
  <si>
    <t>Magaziner</t>
  </si>
  <si>
    <t>Fry</t>
  </si>
  <si>
    <t>Ogles</t>
  </si>
  <si>
    <t>De La Cruz</t>
  </si>
  <si>
    <t>Crockett</t>
  </si>
  <si>
    <t>Casar</t>
  </si>
  <si>
    <t>Hunt</t>
  </si>
  <si>
    <t>Self</t>
  </si>
  <si>
    <t>Luttrell</t>
  </si>
  <si>
    <t>Balint</t>
  </si>
  <si>
    <t>Perez</t>
  </si>
  <si>
    <t>Van Orden</t>
  </si>
  <si>
    <t>Hageman</t>
  </si>
  <si>
    <t>Bean (FL)</t>
  </si>
  <si>
    <t>Boyle (PA)</t>
  </si>
  <si>
    <t>Davis (IL)</t>
  </si>
  <si>
    <t>Davis (NC)</t>
  </si>
  <si>
    <t>Dean (PA)</t>
  </si>
  <si>
    <t>Dunn (FL)</t>
  </si>
  <si>
    <t>Golden (ME)</t>
  </si>
  <si>
    <t>Goldman (NY)</t>
  </si>
  <si>
    <t>Hoyle (OR)</t>
  </si>
  <si>
    <t>Jackson (IL)</t>
  </si>
  <si>
    <t>Jackson (NC)</t>
  </si>
  <si>
    <t>Jackson (TX)</t>
  </si>
  <si>
    <t>Kean (NJ)</t>
  </si>
  <si>
    <t>Kiggans (VA)</t>
  </si>
  <si>
    <t>Lee (FL)</t>
  </si>
  <si>
    <t>Lee (PA)</t>
  </si>
  <si>
    <t>Miller (OH)</t>
  </si>
  <si>
    <t>Nunn (IA)</t>
  </si>
  <si>
    <t>Williams (NY)</t>
  </si>
  <si>
    <t>Import Name from Congress.Gov</t>
  </si>
  <si>
    <t>Import State from Congress.Gov</t>
  </si>
  <si>
    <t>Denouncing Horrors of Socialism</t>
  </si>
  <si>
    <t>Ice Cream Sales Rank</t>
  </si>
  <si>
    <t>Shark Attack Rate</t>
  </si>
  <si>
    <t>Here Are The States That Eat The Most (And Least) Ice Cream – Zippia</t>
  </si>
  <si>
    <t>OpenSecrets Import</t>
  </si>
  <si>
    <t>Gun Rights Groups</t>
  </si>
  <si>
    <t>Abbreviation</t>
  </si>
  <si>
    <t>Test</t>
  </si>
  <si>
    <t>Match</t>
  </si>
  <si>
    <t>Real Estate</t>
  </si>
  <si>
    <t>Oil%Gas</t>
  </si>
  <si>
    <t>Remove COVID Requirement for Foreign Travelers</t>
  </si>
  <si>
    <t>Health Insurance</t>
  </si>
  <si>
    <t>Christopher</t>
  </si>
  <si>
    <t>Aderholt Robert</t>
  </si>
  <si>
    <t>Alford Mark</t>
  </si>
  <si>
    <t>Allen Rick</t>
  </si>
  <si>
    <t>Amodei Mark</t>
  </si>
  <si>
    <t>Armstrong Kelly</t>
  </si>
  <si>
    <t>Arrington Jodey</t>
  </si>
  <si>
    <t>Babin Brian</t>
  </si>
  <si>
    <t>Bacon Don</t>
  </si>
  <si>
    <t>Baird James</t>
  </si>
  <si>
    <t>Balderson Troy</t>
  </si>
  <si>
    <t>Banks Jim</t>
  </si>
  <si>
    <t>Barr Andy</t>
  </si>
  <si>
    <t>Bean Aaron</t>
  </si>
  <si>
    <t>Bentz Cliff</t>
  </si>
  <si>
    <t>Bergman Jack</t>
  </si>
  <si>
    <t>Bice Stephanie</t>
  </si>
  <si>
    <t>Biggs Andy</t>
  </si>
  <si>
    <t>Bilirakis Gus</t>
  </si>
  <si>
    <t>Bishop Dan</t>
  </si>
  <si>
    <t>Boebert Lauren</t>
  </si>
  <si>
    <t>Bost Mike</t>
  </si>
  <si>
    <t>Brecheen Josh</t>
  </si>
  <si>
    <t>Buchanan Vern</t>
  </si>
  <si>
    <t>Buck Ken</t>
  </si>
  <si>
    <t>Bucshon Larry</t>
  </si>
  <si>
    <t>Burchett Tim</t>
  </si>
  <si>
    <t>Burgess Michael</t>
  </si>
  <si>
    <t>Burlison Eric</t>
  </si>
  <si>
    <t>Calvert Ken</t>
  </si>
  <si>
    <t>Cammack Kat</t>
  </si>
  <si>
    <t>Carey Mike</t>
  </si>
  <si>
    <t>Carl Jerry</t>
  </si>
  <si>
    <t>Carter Earl</t>
  </si>
  <si>
    <t>Carter John</t>
  </si>
  <si>
    <t>Chavez-DeRemer Lori</t>
  </si>
  <si>
    <t>Ciscomani Juan</t>
  </si>
  <si>
    <t>Cline Ben</t>
  </si>
  <si>
    <t>Cloud Michael</t>
  </si>
  <si>
    <t>Clyde Andrew</t>
  </si>
  <si>
    <t>Cole Tom</t>
  </si>
  <si>
    <t>Collins Mike</t>
  </si>
  <si>
    <t>Comer James</t>
  </si>
  <si>
    <t>Craig Angie</t>
  </si>
  <si>
    <t>Crane Elijah</t>
  </si>
  <si>
    <t>Crawford Eric</t>
  </si>
  <si>
    <t>Crenshaw Dan</t>
  </si>
  <si>
    <t>Curtis John</t>
  </si>
  <si>
    <t>Davidson Warren</t>
  </si>
  <si>
    <t>Davis Donald</t>
  </si>
  <si>
    <t>De La Cruz Monica</t>
  </si>
  <si>
    <t>DesJarlais Scott</t>
  </si>
  <si>
    <t>D'Esposito Anthony</t>
  </si>
  <si>
    <t>Diaz-Balart Mario</t>
  </si>
  <si>
    <t>Donalds Byron</t>
  </si>
  <si>
    <t>Duarte John</t>
  </si>
  <si>
    <t>Duncan Jeff</t>
  </si>
  <si>
    <t>Dunn Neal</t>
  </si>
  <si>
    <t>Edwards Chuck</t>
  </si>
  <si>
    <t>Ellzey Jake</t>
  </si>
  <si>
    <t>Emmer Tom</t>
  </si>
  <si>
    <t>Estes Ron</t>
  </si>
  <si>
    <t>Ezell Mike</t>
  </si>
  <si>
    <t>Fallon Pat</t>
  </si>
  <si>
    <t>Feenstra Randy</t>
  </si>
  <si>
    <t>Ferguson A.</t>
  </si>
  <si>
    <t>Finstad Brad</t>
  </si>
  <si>
    <t>Fischbach Michelle</t>
  </si>
  <si>
    <t>Fitzgerald Scott</t>
  </si>
  <si>
    <t>Fitzpatrick Brian</t>
  </si>
  <si>
    <t>Fleischmann Charles</t>
  </si>
  <si>
    <t>Flood Mike</t>
  </si>
  <si>
    <t>Foxx Virginia</t>
  </si>
  <si>
    <t>Franklin C.</t>
  </si>
  <si>
    <t>Fry Russell</t>
  </si>
  <si>
    <t>Fulcher Russ</t>
  </si>
  <si>
    <t>Gaetz Matt</t>
  </si>
  <si>
    <t>Gallagher Mike</t>
  </si>
  <si>
    <t>Garbarino Andrew</t>
  </si>
  <si>
    <t>Garcia Mike</t>
  </si>
  <si>
    <t>Gimenez Carlos</t>
  </si>
  <si>
    <t>Gonzales Tony</t>
  </si>
  <si>
    <t>Good Bob</t>
  </si>
  <si>
    <t>Gooden Lance</t>
  </si>
  <si>
    <t>Gosar Paul</t>
  </si>
  <si>
    <t>Granger Kay</t>
  </si>
  <si>
    <t>Graves Garret</t>
  </si>
  <si>
    <t>Graves Sam</t>
  </si>
  <si>
    <t>Green Mark</t>
  </si>
  <si>
    <t>Greene Marjorie</t>
  </si>
  <si>
    <t>Griffith H.</t>
  </si>
  <si>
    <t>Grothman Glenn</t>
  </si>
  <si>
    <t>Guest Michael</t>
  </si>
  <si>
    <t>Guthrie Brett</t>
  </si>
  <si>
    <t>Hageman Harriet</t>
  </si>
  <si>
    <t>Harris Andy</t>
  </si>
  <si>
    <t>Harshbarger Diana</t>
  </si>
  <si>
    <t>Hern Kevin</t>
  </si>
  <si>
    <t>Higgins Brian</t>
  </si>
  <si>
    <t>Higgins Clay</t>
  </si>
  <si>
    <t>Hill J.</t>
  </si>
  <si>
    <t>Hinson Ashley</t>
  </si>
  <si>
    <t>Horsford Steven</t>
  </si>
  <si>
    <t>Houchin Erin</t>
  </si>
  <si>
    <t>Hudson Richard</t>
  </si>
  <si>
    <t>Huizenga Bill</t>
  </si>
  <si>
    <t>Issa Darrell</t>
  </si>
  <si>
    <t>Jackson Ronny</t>
  </si>
  <si>
    <t>James John</t>
  </si>
  <si>
    <t>Johnson Bill</t>
  </si>
  <si>
    <t>Johnson Dusty</t>
  </si>
  <si>
    <t>Johnson Mike</t>
  </si>
  <si>
    <t>Jordan Jim</t>
  </si>
  <si>
    <t>Joyce David</t>
  </si>
  <si>
    <t>Joyce John</t>
  </si>
  <si>
    <t>Kean Thomas</t>
  </si>
  <si>
    <t>Kelly Mike</t>
  </si>
  <si>
    <t>Kelly Trent</t>
  </si>
  <si>
    <t>Kiggans Jennifer</t>
  </si>
  <si>
    <t>Kiley Kevin</t>
  </si>
  <si>
    <t>Kim Young</t>
  </si>
  <si>
    <t>Kustoff David</t>
  </si>
  <si>
    <t>LaHood Darin</t>
  </si>
  <si>
    <t>LaLota Nick</t>
  </si>
  <si>
    <t>LaMalfa Doug</t>
  </si>
  <si>
    <t>Lamborn Doug</t>
  </si>
  <si>
    <t>Langworthy Nicholas</t>
  </si>
  <si>
    <t>Latta Robert</t>
  </si>
  <si>
    <t>LaTurner Jake</t>
  </si>
  <si>
    <t>Lawler Michael</t>
  </si>
  <si>
    <t>Lee Laurel</t>
  </si>
  <si>
    <t>Lee Susie</t>
  </si>
  <si>
    <t>Lesko Debbie</t>
  </si>
  <si>
    <t>Letlow Julia</t>
  </si>
  <si>
    <t>Loudermilk Barry</t>
  </si>
  <si>
    <t>Lucas Frank</t>
  </si>
  <si>
    <t>Luetkemeyer Blaine</t>
  </si>
  <si>
    <t>Luna Anna Paulina</t>
  </si>
  <si>
    <t>Luttrell Morgan</t>
  </si>
  <si>
    <t>Mace Nancy</t>
  </si>
  <si>
    <t>Malliotakis Nicole</t>
  </si>
  <si>
    <t>Mann Tracey</t>
  </si>
  <si>
    <t>Massie Thomas</t>
  </si>
  <si>
    <t>Mast Brian</t>
  </si>
  <si>
    <t>McCarthy Kevin</t>
  </si>
  <si>
    <t>McCaul Michael</t>
  </si>
  <si>
    <t>McClain Lisa</t>
  </si>
  <si>
    <t>McClintock Tom</t>
  </si>
  <si>
    <t>McCormick Richard</t>
  </si>
  <si>
    <t>McHenry Patrick</t>
  </si>
  <si>
    <t>Meuser Daniel</t>
  </si>
  <si>
    <t>Miller Carol</t>
  </si>
  <si>
    <t>Miller Mary</t>
  </si>
  <si>
    <t>Miller Max</t>
  </si>
  <si>
    <t>Miller-Meeks Mariannette</t>
  </si>
  <si>
    <t>Mills Cory</t>
  </si>
  <si>
    <t>Molinaro Marcus</t>
  </si>
  <si>
    <t>Moolenaar John</t>
  </si>
  <si>
    <t>Mooney Alexander</t>
  </si>
  <si>
    <t>Moore Barry</t>
  </si>
  <si>
    <t>Moore Blake</t>
  </si>
  <si>
    <t>Moran Nathaniel</t>
  </si>
  <si>
    <t>Murphy Gregory</t>
  </si>
  <si>
    <t>Nehls Troy</t>
  </si>
  <si>
    <t>Newhouse Dan</t>
  </si>
  <si>
    <t>Norman Ralph</t>
  </si>
  <si>
    <t>Nunn Zachary</t>
  </si>
  <si>
    <t>Obernolte Jay</t>
  </si>
  <si>
    <t>Ogles Andrew</t>
  </si>
  <si>
    <t>Owens Burgess</t>
  </si>
  <si>
    <t>Palmer Gary</t>
  </si>
  <si>
    <t>Pappas Chris</t>
  </si>
  <si>
    <t>Pence Greg</t>
  </si>
  <si>
    <t>Perry Scott</t>
  </si>
  <si>
    <t>Pfluger August</t>
  </si>
  <si>
    <t>Posey Bill</t>
  </si>
  <si>
    <t>Reschenthaler Guy</t>
  </si>
  <si>
    <t>Rodgers Cathy</t>
  </si>
  <si>
    <t>Rogers Harold</t>
  </si>
  <si>
    <t>Rogers Mike</t>
  </si>
  <si>
    <t>Rose John</t>
  </si>
  <si>
    <t>Rosendale Matthew</t>
  </si>
  <si>
    <t>Rouzer David</t>
  </si>
  <si>
    <t>Roy Chip</t>
  </si>
  <si>
    <t>Rutherford John</t>
  </si>
  <si>
    <t>Salazar Maria</t>
  </si>
  <si>
    <t>Santos George</t>
  </si>
  <si>
    <t>Scalise Steve</t>
  </si>
  <si>
    <t>Schweikert David</t>
  </si>
  <si>
    <t>Scott Austin</t>
  </si>
  <si>
    <t>Self Keith</t>
  </si>
  <si>
    <t>Sessions Pete</t>
  </si>
  <si>
    <t>Simpson Michael</t>
  </si>
  <si>
    <t>Smith Adrian</t>
  </si>
  <si>
    <t>Smith Christopher</t>
  </si>
  <si>
    <t>Smith Jason</t>
  </si>
  <si>
    <t>Smucker Lloyd</t>
  </si>
  <si>
    <t>Spartz Victoria</t>
  </si>
  <si>
    <t>Stauber Pete</t>
  </si>
  <si>
    <t>Steel Michelle</t>
  </si>
  <si>
    <t>Stefanik Elise</t>
  </si>
  <si>
    <t>Steil Bryan</t>
  </si>
  <si>
    <t>Stewart Chris</t>
  </si>
  <si>
    <t>Strong Dale</t>
  </si>
  <si>
    <t>Tenney Claudia</t>
  </si>
  <si>
    <t>Thompson Glenn</t>
  </si>
  <si>
    <t>Tiffany Thomas</t>
  </si>
  <si>
    <t>Timmons William</t>
  </si>
  <si>
    <t>Titus Dina</t>
  </si>
  <si>
    <t>Turner Michael</t>
  </si>
  <si>
    <t>Valadao David</t>
  </si>
  <si>
    <t>Van Drew Jefferson</t>
  </si>
  <si>
    <t>Van Duyne Beth</t>
  </si>
  <si>
    <t>Van Orden Derrick</t>
  </si>
  <si>
    <t>Wagner Ann</t>
  </si>
  <si>
    <t>Walberg Tim</t>
  </si>
  <si>
    <t>Waltz Michael</t>
  </si>
  <si>
    <t>Weber Randy</t>
  </si>
  <si>
    <t>Webster Daniel</t>
  </si>
  <si>
    <t>Wenstrup Brad</t>
  </si>
  <si>
    <t>Westerman Bruce</t>
  </si>
  <si>
    <t>Williams Brandon</t>
  </si>
  <si>
    <t>Williams Roger</t>
  </si>
  <si>
    <t>Wilson Joe</t>
  </si>
  <si>
    <t>Wittman Robert</t>
  </si>
  <si>
    <t>Womack Steve</t>
  </si>
  <si>
    <t>Yakym Rudy</t>
  </si>
  <si>
    <t>Zinke Ryan</t>
  </si>
  <si>
    <t>Garcia Jesus</t>
  </si>
  <si>
    <t>Hunt Wesley</t>
  </si>
  <si>
    <t>Kuster Ann</t>
  </si>
  <si>
    <t>Larson John</t>
  </si>
  <si>
    <t>Pocan Mark</t>
  </si>
  <si>
    <t>Steube W.</t>
  </si>
  <si>
    <t>Adams Alma</t>
  </si>
  <si>
    <t>Aguilar Pete</t>
  </si>
  <si>
    <t>Allred Colin</t>
  </si>
  <si>
    <t>Auchincloss Jake</t>
  </si>
  <si>
    <t>Balint Becca</t>
  </si>
  <si>
    <t>Barragan Nanette</t>
  </si>
  <si>
    <t>Beatty Joyce</t>
  </si>
  <si>
    <t>Bera Ami</t>
  </si>
  <si>
    <t>Beyer Donald</t>
  </si>
  <si>
    <t>Bishop Sanford</t>
  </si>
  <si>
    <t>Blumenauer Earl</t>
  </si>
  <si>
    <t>Blunt Rochester Lisa</t>
  </si>
  <si>
    <t>Bonamici Suzanne</t>
  </si>
  <si>
    <t>Bowman Jamaal</t>
  </si>
  <si>
    <t>Boyle Brendan</t>
  </si>
  <si>
    <t>Brown Shontel</t>
  </si>
  <si>
    <t>Brownley Julia</t>
  </si>
  <si>
    <t>Budzinski Nikki</t>
  </si>
  <si>
    <t>Bush Cori</t>
  </si>
  <si>
    <t>Caraveo Yadira</t>
  </si>
  <si>
    <t>Carbajal Salud</t>
  </si>
  <si>
    <t>Cardenas Tony</t>
  </si>
  <si>
    <t>Carson Andre</t>
  </si>
  <si>
    <t>Carter Troy</t>
  </si>
  <si>
    <t>Cartwright Matt</t>
  </si>
  <si>
    <t>Casar Greg</t>
  </si>
  <si>
    <t>Case Ed</t>
  </si>
  <si>
    <t>Casten Sean</t>
  </si>
  <si>
    <t>Castor Kathy</t>
  </si>
  <si>
    <t>Castro Joaquin</t>
  </si>
  <si>
    <t>Cherfilus-McCormick Sheila</t>
  </si>
  <si>
    <t>Chu Judy</t>
  </si>
  <si>
    <t>Cicilline David</t>
  </si>
  <si>
    <t>Clark Katherine</t>
  </si>
  <si>
    <t>Clarke Yvette</t>
  </si>
  <si>
    <t>Cleaver Emanuel</t>
  </si>
  <si>
    <t>Clyburn James</t>
  </si>
  <si>
    <t>Cohen Steve</t>
  </si>
  <si>
    <t>Connolly Gerald</t>
  </si>
  <si>
    <t>Correa J.</t>
  </si>
  <si>
    <t>Costa Jim</t>
  </si>
  <si>
    <t>Courtney Joe</t>
  </si>
  <si>
    <t>Crockett Jasmine</t>
  </si>
  <si>
    <t>Crow Jason</t>
  </si>
  <si>
    <t>Cuellar Henry</t>
  </si>
  <si>
    <t>Davids Sharice</t>
  </si>
  <si>
    <t>Davis Danny</t>
  </si>
  <si>
    <t>Dean Madeleine</t>
  </si>
  <si>
    <t>DeGette Diana</t>
  </si>
  <si>
    <t>DeLauro Rosa</t>
  </si>
  <si>
    <t>DelBene Suzan</t>
  </si>
  <si>
    <t>Deluzio Christopher</t>
  </si>
  <si>
    <t>DeSaulnier Mark</t>
  </si>
  <si>
    <t>Dingell Debbie</t>
  </si>
  <si>
    <t>Doggett Lloyd</t>
  </si>
  <si>
    <t>Escobar Veronica</t>
  </si>
  <si>
    <t>Eshoo Anna</t>
  </si>
  <si>
    <t>Espaillat Adriano</t>
  </si>
  <si>
    <t>Evans Dwight</t>
  </si>
  <si>
    <t>Fletcher Lizzie</t>
  </si>
  <si>
    <t>Foster Bill</t>
  </si>
  <si>
    <t>Foushee Valerie</t>
  </si>
  <si>
    <t>Frankel Lois</t>
  </si>
  <si>
    <t>Frost Maxwell</t>
  </si>
  <si>
    <t>Gallego Ruben</t>
  </si>
  <si>
    <t>Garamendi John</t>
  </si>
  <si>
    <t>Garcia Robert</t>
  </si>
  <si>
    <t>Garcia Sylvia</t>
  </si>
  <si>
    <t>Golden Jared</t>
  </si>
  <si>
    <t>Goldman Daniel</t>
  </si>
  <si>
    <t>Gomez Jimmy</t>
  </si>
  <si>
    <t>Gonzalez Vicente</t>
  </si>
  <si>
    <t>Gottheimer Josh</t>
  </si>
  <si>
    <t>Green Al</t>
  </si>
  <si>
    <t>Grijalva Raul</t>
  </si>
  <si>
    <t>Harder Josh</t>
  </si>
  <si>
    <t>Hayes Jahana</t>
  </si>
  <si>
    <t>Himes James</t>
  </si>
  <si>
    <t>Houlahan Chrissy</t>
  </si>
  <si>
    <t>Hoyer Steny</t>
  </si>
  <si>
    <t>Hoyle Val</t>
  </si>
  <si>
    <t>Huffman Jared</t>
  </si>
  <si>
    <t>Ivey Glenn</t>
  </si>
  <si>
    <t>Jackson Lee Sheila</t>
  </si>
  <si>
    <t>Jackson Jeff</t>
  </si>
  <si>
    <t>Jackson Jonathan</t>
  </si>
  <si>
    <t>Jacobs Sara</t>
  </si>
  <si>
    <t>Jayapal Pramila</t>
  </si>
  <si>
    <t>Jeffries Hakeem</t>
  </si>
  <si>
    <t>Johnson Henry</t>
  </si>
  <si>
    <t>Kamlager-Dove Sydney</t>
  </si>
  <si>
    <t>Kaptur Marcy</t>
  </si>
  <si>
    <t>Keating William</t>
  </si>
  <si>
    <t>Kelly Robin</t>
  </si>
  <si>
    <t>Khanna Ro</t>
  </si>
  <si>
    <t>Kildee Daniel</t>
  </si>
  <si>
    <t>Kilmer Derek</t>
  </si>
  <si>
    <t>Kim Andy</t>
  </si>
  <si>
    <t>Krishnamoorthi Raja</t>
  </si>
  <si>
    <t>Landsman Greg</t>
  </si>
  <si>
    <t>Larsen Rick</t>
  </si>
  <si>
    <t>Lee Barbara</t>
  </si>
  <si>
    <t>Lee Summer</t>
  </si>
  <si>
    <t>Leger Fernandez Teresa</t>
  </si>
  <si>
    <t>Levin Mike</t>
  </si>
  <si>
    <t>Lieu Ted</t>
  </si>
  <si>
    <t>Lofgren Zoe</t>
  </si>
  <si>
    <t>Lynch Stephen</t>
  </si>
  <si>
    <t>Magaziner Seth</t>
  </si>
  <si>
    <t>Manning Kathy</t>
  </si>
  <si>
    <t>Matsui Doris</t>
  </si>
  <si>
    <t>McBath Lucy</t>
  </si>
  <si>
    <t>McCollum Betty</t>
  </si>
  <si>
    <t>McGarvey Morgan</t>
  </si>
  <si>
    <t>McGovern James</t>
  </si>
  <si>
    <t>Meeks Gregory</t>
  </si>
  <si>
    <t>Menendez Robert</t>
  </si>
  <si>
    <t>Meng Grace</t>
  </si>
  <si>
    <t>Mfume Kweisi</t>
  </si>
  <si>
    <t>Moore Gwen</t>
  </si>
  <si>
    <t>Morelle Joseph</t>
  </si>
  <si>
    <t>Moskowitz Jared</t>
  </si>
  <si>
    <t>Moulton Seth</t>
  </si>
  <si>
    <t>Mrvan Frank</t>
  </si>
  <si>
    <t>Mullin Kevin</t>
  </si>
  <si>
    <t>Nadler Jerrold</t>
  </si>
  <si>
    <t>Napolitano Grace</t>
  </si>
  <si>
    <t>Neal Richard</t>
  </si>
  <si>
    <t>Neguse Joe</t>
  </si>
  <si>
    <t>Nickel Wiley</t>
  </si>
  <si>
    <t>Norcross Donald</t>
  </si>
  <si>
    <t>Ocasio-Cortez Alexandria</t>
  </si>
  <si>
    <t>Omar Ilhan</t>
  </si>
  <si>
    <t>Pallone Frank</t>
  </si>
  <si>
    <t>Panetta Jimmy</t>
  </si>
  <si>
    <t>Pascrell Bill</t>
  </si>
  <si>
    <t>Payne Donald</t>
  </si>
  <si>
    <t>Pelosi Nancy</t>
  </si>
  <si>
    <t>Peltola Mary</t>
  </si>
  <si>
    <t>Perez Marie</t>
  </si>
  <si>
    <t>Peters Scott</t>
  </si>
  <si>
    <t>Pettersen Brittany</t>
  </si>
  <si>
    <t>Phillips Dean</t>
  </si>
  <si>
    <t>Pingree Chellie</t>
  </si>
  <si>
    <t>Porter Katie</t>
  </si>
  <si>
    <t>Pressley Ayanna</t>
  </si>
  <si>
    <t>Quigley Mike</t>
  </si>
  <si>
    <t>Ramirez Delia</t>
  </si>
  <si>
    <t>Raskin Jamie</t>
  </si>
  <si>
    <t>Ross Deborah</t>
  </si>
  <si>
    <t>Ruiz Raul</t>
  </si>
  <si>
    <t>Ruppersberger C.</t>
  </si>
  <si>
    <t>Ryan Patrick</t>
  </si>
  <si>
    <t>Salinas Andrea</t>
  </si>
  <si>
    <t>Sanchez Linda</t>
  </si>
  <si>
    <t>Sarbanes John</t>
  </si>
  <si>
    <t>Scanlon Mary</t>
  </si>
  <si>
    <t>Schakowsky Janice</t>
  </si>
  <si>
    <t>Schiff Adam</t>
  </si>
  <si>
    <t>Schneider Bradley</t>
  </si>
  <si>
    <t>Scholten Hillary</t>
  </si>
  <si>
    <t>Schrier Kim</t>
  </si>
  <si>
    <t>Scott David</t>
  </si>
  <si>
    <t>Scott Robert</t>
  </si>
  <si>
    <t>Sewell Terri</t>
  </si>
  <si>
    <t>Sherman Brad</t>
  </si>
  <si>
    <t>Sherrill Mikie</t>
  </si>
  <si>
    <t>Slotkin Elissa</t>
  </si>
  <si>
    <t>Smith Adam</t>
  </si>
  <si>
    <t>Sorensen Eric</t>
  </si>
  <si>
    <t>Soto Darren</t>
  </si>
  <si>
    <t>Spanberger Abigail</t>
  </si>
  <si>
    <t>Stansbury Melanie</t>
  </si>
  <si>
    <t>Stanton Greg</t>
  </si>
  <si>
    <t>Stevens Haley</t>
  </si>
  <si>
    <t>Strickland Marilyn</t>
  </si>
  <si>
    <t>Swalwell Eric</t>
  </si>
  <si>
    <t>Sykes Emilia</t>
  </si>
  <si>
    <t>Takano Mark</t>
  </si>
  <si>
    <t>Thanedar Shri</t>
  </si>
  <si>
    <t>Thompson Bennie</t>
  </si>
  <si>
    <t>Thompson Mike</t>
  </si>
  <si>
    <t>Tlaib Rashida</t>
  </si>
  <si>
    <t>Tokuda Jill</t>
  </si>
  <si>
    <t>Tonko Paul</t>
  </si>
  <si>
    <t>Torres Norma</t>
  </si>
  <si>
    <t>Torres Ritchie</t>
  </si>
  <si>
    <t>Trahan Lori</t>
  </si>
  <si>
    <t>Trone David</t>
  </si>
  <si>
    <t>Underwood Lauren</t>
  </si>
  <si>
    <t>Vargas Juan</t>
  </si>
  <si>
    <t>Vasquez Gabe</t>
  </si>
  <si>
    <t>Veasey Marc</t>
  </si>
  <si>
    <t>Velazquez Nydia</t>
  </si>
  <si>
    <t>Wasserman Schultz Debbie</t>
  </si>
  <si>
    <t>Waters Maxine</t>
  </si>
  <si>
    <t>Watson Coleman Bonnie</t>
  </si>
  <si>
    <t>Wexton Jennifer</t>
  </si>
  <si>
    <t>Wild Susan</t>
  </si>
  <si>
    <t>Williams Nikema</t>
  </si>
  <si>
    <t>Wilson Frederica</t>
  </si>
  <si>
    <t>OpenSecrets CSV Import</t>
  </si>
  <si>
    <t>Intuit (Turbo Tax)</t>
  </si>
  <si>
    <t>Intui (Turbo Tax)</t>
  </si>
  <si>
    <t>Cortez</t>
  </si>
  <si>
    <t>Masto</t>
  </si>
  <si>
    <t>Bernard</t>
  </si>
  <si>
    <t>J.D.</t>
  </si>
  <si>
    <t>Michael F</t>
  </si>
  <si>
    <t>Cory A</t>
  </si>
  <si>
    <t>Benjamin L</t>
  </si>
  <si>
    <t>Thomas R</t>
  </si>
  <si>
    <t>Robert P</t>
  </si>
  <si>
    <t>Susan M</t>
  </si>
  <si>
    <t>Christopher A</t>
  </si>
  <si>
    <t>Richard J</t>
  </si>
  <si>
    <t>Kirsten E</t>
  </si>
  <si>
    <t>Margaret Wood</t>
  </si>
  <si>
    <t>John W</t>
  </si>
  <si>
    <t>Mazie K</t>
  </si>
  <si>
    <t>Angus S</t>
  </si>
  <si>
    <t>Ben Ray</t>
  </si>
  <si>
    <t>Cynthia M</t>
  </si>
  <si>
    <t>Edward J</t>
  </si>
  <si>
    <t>Gary C</t>
  </si>
  <si>
    <t>James E</t>
  </si>
  <si>
    <t>Charles E</t>
  </si>
  <si>
    <t>Mark R</t>
  </si>
  <si>
    <t>Raphael G</t>
  </si>
  <si>
    <t>Roger F</t>
  </si>
  <si>
    <t>OpenSecrets CSV</t>
  </si>
  <si>
    <t>H&amp;R Block</t>
  </si>
  <si>
    <t>Total (Turbo Tax and H&amp;R Block)</t>
  </si>
  <si>
    <t>PoliceShootingPer100KPerOfficer</t>
  </si>
  <si>
    <t>White</t>
  </si>
  <si>
    <t>White %</t>
  </si>
  <si>
    <t>Black or African American</t>
  </si>
  <si>
    <t>Native American or Alaska Native</t>
  </si>
  <si>
    <t>Native American or Alaska Native %</t>
  </si>
  <si>
    <t>Asian</t>
  </si>
  <si>
    <t>Asian %</t>
  </si>
  <si>
    <t>Pacific Islander</t>
  </si>
  <si>
    <t>Pacific Islander %</t>
  </si>
  <si>
    <t>Other</t>
  </si>
  <si>
    <t>Other %</t>
  </si>
  <si>
    <t>Multi-Racial</t>
  </si>
  <si>
    <t>Multi-Racial %</t>
  </si>
  <si>
    <t>Hispanic or Latino</t>
  </si>
  <si>
    <t>Hispanic or Latino %</t>
  </si>
  <si>
    <t>hispanic - Census Bureau Tables</t>
  </si>
  <si>
    <t>Race/Ethnicity Populations</t>
  </si>
  <si>
    <t>Medical chief of staff</t>
  </si>
  <si>
    <t>Nonprofit organization executive</t>
  </si>
  <si>
    <t>Investment company executive</t>
  </si>
  <si>
    <t>Denver Public Schools Superintendent</t>
  </si>
  <si>
    <t>Chief of staff to the Mayor of Denver</t>
  </si>
  <si>
    <t>Executive Director of the Tennessee Film, Entertainment, and Music Commission</t>
  </si>
  <si>
    <t>Senate staffer</t>
  </si>
  <si>
    <t>U.S. Attorney</t>
  </si>
  <si>
    <t>University administrator</t>
  </si>
  <si>
    <t>Business Council of Alabama President and CEO</t>
  </si>
  <si>
    <t>Alabama Wildlife Federation Board Member</t>
  </si>
  <si>
    <t>Campaign manager</t>
  </si>
  <si>
    <t>Staff, Delaware Office of Economic Development</t>
  </si>
  <si>
    <t>Small Business Administration Regional Director</t>
  </si>
  <si>
    <t>Deputy Treasurer of Massachusetts</t>
  </si>
  <si>
    <t>United States Army officer</t>
  </si>
  <si>
    <t>State Economic Development and Finance Director</t>
  </si>
  <si>
    <t>North Dakota Republican Party Chairman</t>
  </si>
  <si>
    <t>U.S. Assoc. Deputy AG</t>
  </si>
  <si>
    <t>Texas Solicitor General</t>
  </si>
  <si>
    <t>Venture capitalist</t>
  </si>
  <si>
    <t>Author</t>
  </si>
  <si>
    <t>Center for Nursing Research at Northern Illinois University Coordinator[8]</t>
  </si>
  <si>
    <t>U.S. Assistant Secretary of Veterans Affairs</t>
  </si>
  <si>
    <t>Illinois Director of Veterans Affairs</t>
  </si>
  <si>
    <t>Army National Guard officer</t>
  </si>
  <si>
    <t>California Women's Parole Board Member</t>
  </si>
  <si>
    <t>Youth program director</t>
  </si>
  <si>
    <t>Nonprofit executive</t>
  </si>
  <si>
    <t>U.S. HUD special counsel</t>
  </si>
  <si>
    <t>U.S. Air Force Reserve officer</t>
  </si>
  <si>
    <t>College professor</t>
  </si>
  <si>
    <t>Private equity investment firm partner</t>
  </si>
  <si>
    <t>United States Ambassador to Japan</t>
  </si>
  <si>
    <t>Tennessee Commissioner of Economic and Community Development</t>
  </si>
  <si>
    <t>Public relations consultant</t>
  </si>
  <si>
    <t>Democratic National Committee Chair</t>
  </si>
  <si>
    <t>U.S. Navy officer</t>
  </si>
  <si>
    <t>NASA astronaut</t>
  </si>
  <si>
    <t>Americans for Responsible Solutions Co-founder</t>
  </si>
  <si>
    <t>Staff of Louisiana Governor Buddy Roemer</t>
  </si>
  <si>
    <t>Secretary of the Louisiana Department of Revenue</t>
  </si>
  <si>
    <t>Public television news program host</t>
  </si>
  <si>
    <t>Nonprofit program director</t>
  </si>
  <si>
    <t>Governor's general counsel</t>
  </si>
  <si>
    <t>Assistant United States Attorney</t>
  </si>
  <si>
    <t>U.S. Army Reserve officer</t>
  </si>
  <si>
    <t>U.S. Senate staff member</t>
  </si>
  <si>
    <t>United States Attorney Assistant Attorney General for the U.S. Department of Justice Office of Legislative Affairs</t>
  </si>
  <si>
    <t>CBO analyst Defense Department</t>
  </si>
  <si>
    <t>West Virginia Board of Regents educational information center director</t>
  </si>
  <si>
    <t>Radio host</t>
  </si>
  <si>
    <t>Mixed martial artist</t>
  </si>
  <si>
    <t>Political campaign manager</t>
  </si>
  <si>
    <t>Documentary film producer</t>
  </si>
  <si>
    <t>U.S. House staffer</t>
  </si>
  <si>
    <t>Financial advisor</t>
  </si>
  <si>
    <t>College professor and lecturer</t>
  </si>
  <si>
    <t>Chief Financial Officer,</t>
  </si>
  <si>
    <t>New Mexico Deputy State Treasurer</t>
  </si>
  <si>
    <t>U.S. Army officer</t>
  </si>
  <si>
    <t>Software developer</t>
  </si>
  <si>
    <t>Writer</t>
  </si>
  <si>
    <t>Political activist</t>
  </si>
  <si>
    <t>Financial adviser</t>
  </si>
  <si>
    <t>Columbia/HCA CEO</t>
  </si>
  <si>
    <t>Social worker</t>
  </si>
  <si>
    <t>College lecturer</t>
  </si>
  <si>
    <t>Chief of staff to the Mayor of Minneapolis</t>
  </si>
  <si>
    <t>Chief of staff to the Governor of Minnesota</t>
  </si>
  <si>
    <t>Leadership training consultant</t>
  </si>
  <si>
    <t>Assistant Secretary of State for Economic and Business Affairs</t>
  </si>
  <si>
    <t>State Railroad Director</t>
  </si>
  <si>
    <t>South Dakota Republican Party Executive Director</t>
  </si>
  <si>
    <t>Maryland Governor's legislative advisor</t>
  </si>
  <si>
    <t>Virginia Democratic Party Chair</t>
  </si>
  <si>
    <t>Research associate</t>
  </si>
  <si>
    <t>COP Chair</t>
  </si>
  <si>
    <t>CFPB Special Advisor</t>
  </si>
  <si>
    <t>Vermont Superior Court law clerk</t>
  </si>
  <si>
    <t>United States Attorney</t>
  </si>
  <si>
    <t>Management consultant</t>
  </si>
  <si>
    <t>Orthopedic surgeon</t>
  </si>
  <si>
    <t>Marketing consultant</t>
  </si>
  <si>
    <t>Marine Corps Reserve Sergeant</t>
  </si>
  <si>
    <t>RealNetworks Marketing vice president</t>
  </si>
  <si>
    <t>U.S. Navy officer</t>
  </si>
  <si>
    <t>House staffer</t>
  </si>
  <si>
    <t>State Tourism Director</t>
  </si>
  <si>
    <t>Marine</t>
  </si>
  <si>
    <t>Army National Guard officer</t>
  </si>
  <si>
    <t>Nonprofit organization fellow</t>
  </si>
  <si>
    <t>GED teacher</t>
  </si>
  <si>
    <t>Nonprofit organization executive</t>
  </si>
  <si>
    <t>Geologist</t>
  </si>
  <si>
    <t>Accountant</t>
  </si>
  <si>
    <t>Missionary</t>
  </si>
  <si>
    <t>Magazine editor</t>
  </si>
  <si>
    <t>United States Army Reserve</t>
  </si>
  <si>
    <t>Doctor</t>
  </si>
  <si>
    <t>College career counselor</t>
  </si>
  <si>
    <t>Investigative journalist</t>
  </si>
  <si>
    <t>Physician specializing in Ophthalmology</t>
  </si>
  <si>
    <t>United States Navy Reserve officer</t>
  </si>
  <si>
    <t>New Mexico Cultural Affairs Department Director of Administrative Services and</t>
  </si>
  <si>
    <t>Computer programmer</t>
  </si>
  <si>
    <t>Filmmaker</t>
  </si>
  <si>
    <t>Insurance agent</t>
  </si>
  <si>
    <t>U.S. Navy</t>
  </si>
  <si>
    <t>U.S. Marine Corps officer</t>
  </si>
  <si>
    <t>Music teacher</t>
  </si>
  <si>
    <t>Investment management firm partner</t>
  </si>
  <si>
    <t>Community organizer</t>
  </si>
  <si>
    <t>U.S. Air Force officer/Judge Advocate</t>
  </si>
  <si>
    <t>Marine Corps officer</t>
  </si>
  <si>
    <t>Occupation 1</t>
  </si>
  <si>
    <t>Occupation 2</t>
  </si>
  <si>
    <t>Occupation 3</t>
  </si>
  <si>
    <t>Occupation 4</t>
  </si>
  <si>
    <t>Occupation 5</t>
  </si>
  <si>
    <t>Occupation 6</t>
  </si>
  <si>
    <t>Last</t>
  </si>
  <si>
    <t>First</t>
  </si>
  <si>
    <t>Public Schools</t>
  </si>
  <si>
    <t>Private Schools</t>
  </si>
  <si>
    <t>Total Schools</t>
  </si>
  <si>
    <t>Public % Total Schools</t>
  </si>
  <si>
    <t>https://www.univstats.com/k-12/states/#:~:text=K-12%20Schools%20by%20State%20%20%20%20State,%20%2034%2C003%20%2025%20more%20rows%20</t>
  </si>
  <si>
    <t>K-12 Schools by State</t>
  </si>
  <si>
    <t>Shooting Incidents at K-12 Schools (Jan 1970-Jun 2022) - CHDS School Shooting Safety Compendium</t>
  </si>
  <si>
    <t>School Shootings</t>
  </si>
  <si>
    <t>School Shootings per 100 schools</t>
  </si>
  <si>
    <t>School Shootings Since 2015</t>
  </si>
  <si>
    <t>School Shootings Per Million People</t>
  </si>
  <si>
    <t>% Trans Population ages 13-17</t>
  </si>
  <si>
    <t>% Trans Population ages 18-24</t>
  </si>
  <si>
    <t>% Trans Population ages 25-64</t>
  </si>
  <si>
    <t>% Trans Population ages 65+</t>
  </si>
  <si>
    <t>% Trans Population ALL AGES</t>
  </si>
  <si>
    <t>Trans-Pop-Update-Jun-2022.pdf (ucla.edu)</t>
  </si>
  <si>
    <t>Trans Population Data</t>
  </si>
  <si>
    <t>Private and Commercial Automobiles</t>
  </si>
  <si>
    <t>Public Automobiles</t>
  </si>
  <si>
    <t>Total Automobiles</t>
  </si>
  <si>
    <t>Private and Commercial Busses</t>
  </si>
  <si>
    <t>Publicly Owned Busses</t>
  </si>
  <si>
    <t>Total Busses</t>
  </si>
  <si>
    <t>Private and Commercial Trucks</t>
  </si>
  <si>
    <t>Publicly Owned Trucks</t>
  </si>
  <si>
    <t>Total Trucks</t>
  </si>
  <si>
    <t>Private and Commercial Motorcycles</t>
  </si>
  <si>
    <t>Publicly Owned Motorcycles</t>
  </si>
  <si>
    <t>Total Motorcycles</t>
  </si>
  <si>
    <t>ALL MOTOR VEHICLES: Private and Commercial</t>
  </si>
  <si>
    <t>ALL MOTOR VEHICLES: Publicly Owned</t>
  </si>
  <si>
    <t>ALL MOTOR VEHICLES: Total</t>
  </si>
  <si>
    <t>Cars per Capita</t>
  </si>
  <si>
    <t>Busses Per 100k Population</t>
  </si>
  <si>
    <t>Trucks per Capita</t>
  </si>
  <si>
    <t>Motorcycles per 1000 Population</t>
  </si>
  <si>
    <t>Table MV-1 - Highway Statistics 2020 - Policy | Federal Highway Administration (dot.gov)</t>
  </si>
  <si>
    <t>Vehicles per State</t>
  </si>
  <si>
    <t>Crash Deaths by Car Occupants</t>
  </si>
  <si>
    <t>Crash Deaths by Pickup and SUV occupants</t>
  </si>
  <si>
    <t>Crash Deaths by Large Truck Occupants</t>
  </si>
  <si>
    <t>Crash Deaths by Motorcyclists</t>
  </si>
  <si>
    <t>Crash Deaths by Pedestrians</t>
  </si>
  <si>
    <t>Crash Deaths by Bicyclists</t>
  </si>
  <si>
    <t>Total Vehicle Crash Deahts</t>
  </si>
  <si>
    <t>Vehicle Crashes by State</t>
  </si>
  <si>
    <t>Florida will no longer ask high school athletes about their menstrual cycles, but many states still do – here are 3 reasons why that's problematic (theconversation.com)</t>
  </si>
  <si>
    <t>Menstrual Questions</t>
  </si>
  <si>
    <t>Governor Phone Number</t>
  </si>
  <si>
    <t>334-242-7100</t>
  </si>
  <si>
    <t>907-465-3500</t>
  </si>
  <si>
    <t>1-602-542-4331</t>
  </si>
  <si>
    <t>501-682-2345</t>
  </si>
  <si>
    <t>916-445-2841</t>
  </si>
  <si>
    <t>303-866-2471</t>
  </si>
  <si>
    <t>860-566-4840, 800-406-1527 (Toll-free)</t>
  </si>
  <si>
    <t>Wilmington Office: 302-577-3210; Dover Office: 302-744-4101</t>
  </si>
  <si>
    <t>850-717-9337</t>
  </si>
  <si>
    <t>404-656-1776</t>
  </si>
  <si>
    <t>808-586-0034</t>
  </si>
  <si>
    <t>208-334-2100</t>
  </si>
  <si>
    <t>217-782-6830 to 31</t>
  </si>
  <si>
    <t>317-232-4567</t>
  </si>
  <si>
    <t>515-281-5211</t>
  </si>
  <si>
    <t>785-296-3232, 877-579-6757 (Toll-free)</t>
  </si>
  <si>
    <t>502-564-2611</t>
  </si>
  <si>
    <t>225-342-0991, 844-860-1413</t>
  </si>
  <si>
    <t>207-287-3531</t>
  </si>
  <si>
    <t>410-974-3901, 1-800-811-8336 (Toll-free)</t>
  </si>
  <si>
    <t>617-725-4005</t>
  </si>
  <si>
    <t>517-335-7858</t>
  </si>
  <si>
    <t> 651-201-3400, 800-657-3717 (Toll-free)</t>
  </si>
  <si>
    <t>601-359-3150</t>
  </si>
  <si>
    <t>573-751-3222</t>
  </si>
  <si>
    <t> 406-444-3111, 855-318-1330 (Toll-free)</t>
  </si>
  <si>
    <t>603-271-2121</t>
  </si>
  <si>
    <t>775-684-5671</t>
  </si>
  <si>
    <t> 402-471-2244</t>
  </si>
  <si>
    <t>609-292-6000</t>
  </si>
  <si>
    <t>505-476-2200</t>
  </si>
  <si>
    <t>1-518-474-8390</t>
  </si>
  <si>
    <t>919-814-2000</t>
  </si>
  <si>
    <t>701-328-2200</t>
  </si>
  <si>
    <t>614-644-4357</t>
  </si>
  <si>
    <t>405-521-2342</t>
  </si>
  <si>
    <t>503-378-4582</t>
  </si>
  <si>
    <t>717-787-2500</t>
  </si>
  <si>
    <t>401-222-2080</t>
  </si>
  <si>
    <t> 1-803-734-2100</t>
  </si>
  <si>
    <t>605-773-3212</t>
  </si>
  <si>
    <t>615-741-2001</t>
  </si>
  <si>
    <t>512-463-2000</t>
  </si>
  <si>
    <t> 801-538-1000, 800-705-2464 (Toll-free)</t>
  </si>
  <si>
    <t>802 828-3333</t>
  </si>
  <si>
    <t>804-786-2211</t>
  </si>
  <si>
    <t>360-902-4111</t>
  </si>
  <si>
    <t>304-558-2000</t>
  </si>
  <si>
    <t>608-266-1212</t>
  </si>
  <si>
    <t>307-777-7434</t>
  </si>
  <si>
    <t>A Comprehensive List of Governors’ Office Phone Number [Bookmark] (donotpay.com)</t>
  </si>
  <si>
    <t>Only 11 States Require Gun Owners to Report Stolen Weapons to Police (thetrace.org)</t>
  </si>
  <si>
    <t>Stolen Weapon Reporting</t>
  </si>
  <si>
    <t>Minimum Wage Rates by State 2023 (minimum-wage.org)</t>
  </si>
  <si>
    <t>Total electricity generation</t>
  </si>
  <si>
    <t>% from coal</t>
  </si>
  <si>
    <t>% from hydroelectric</t>
  </si>
  <si>
    <t>% from natural gas</t>
  </si>
  <si>
    <t>% from nuclear</t>
  </si>
  <si>
    <t>% from solar</t>
  </si>
  <si>
    <t>% from wind</t>
  </si>
  <si>
    <t>Electricity Generation by State | March 2023 | Choose Energy®</t>
  </si>
  <si>
    <t>Electricity Production</t>
  </si>
  <si>
    <t>Happiness Rating</t>
  </si>
  <si>
    <t>All 50 US States Ranked by Happiness [Report 2023] (usabynumbers.com)</t>
  </si>
  <si>
    <t>Roller Coasters per 5k Miles</t>
  </si>
  <si>
    <t>President Affiliation</t>
  </si>
  <si>
    <t>Political Affiliation (Only Senate, Governor and President)</t>
  </si>
  <si>
    <t>Firearm Deaths Total</t>
  </si>
  <si>
    <t>Political Affiliation (President % Weighted)</t>
  </si>
  <si>
    <t>Fault Divorce</t>
  </si>
  <si>
    <t>No-Fault Divorce</t>
  </si>
  <si>
    <t>Separation Divorce</t>
  </si>
  <si>
    <t>Y</t>
  </si>
  <si>
    <t>N</t>
  </si>
  <si>
    <t>Divorce Laws</t>
  </si>
  <si>
    <t>Income Tax</t>
  </si>
  <si>
    <t>9 States With No Income Tax (aarp.org)</t>
  </si>
  <si>
    <t>States with no Income Tax</t>
  </si>
  <si>
    <t>State Sales Tax Rate</t>
  </si>
  <si>
    <t>Avg. Local Sales Tax Rate (a)</t>
  </si>
  <si>
    <t>Combined Sales Tax Rate</t>
  </si>
  <si>
    <t>Max Local Sales Tax Rate</t>
  </si>
  <si>
    <t>Shore Line (Statue Miles)</t>
  </si>
  <si>
    <t>Does not report</t>
  </si>
  <si>
    <t>Homesless Population to Religious Congregations</t>
  </si>
  <si>
    <t>Homeless Population Per Capita</t>
  </si>
  <si>
    <t>Homeless Population Per State</t>
  </si>
  <si>
    <t>Foster Children per Religious Congregation</t>
  </si>
  <si>
    <t># of Religious Congregations</t>
  </si>
  <si>
    <t>Second Parent Adoption</t>
  </si>
  <si>
    <t>Foster Care Non-Discrimination Laws</t>
  </si>
  <si>
    <t>Foster Care Parent Training Required</t>
  </si>
  <si>
    <t>Prental Presumption for Same-Sex Couples</t>
  </si>
  <si>
    <t>Laws Permitting Discrimination in Adoption or Foster Placement</t>
  </si>
  <si>
    <t>HRC-SEI2020.pdf (hrc-prod-requests.s3-us-west-2.amazonaws.com)</t>
  </si>
  <si>
    <t>LBGTQ+ Adoption Laws</t>
  </si>
  <si>
    <t>Religious Institutions Per 10000 People</t>
  </si>
  <si>
    <t>Total Children in Foster Care</t>
  </si>
  <si>
    <t>Total Religious Institutions</t>
  </si>
  <si>
    <t>Children  Per Religious Institution</t>
  </si>
  <si>
    <t>1,140 kWh</t>
  </si>
  <si>
    <t>594 kWh</t>
  </si>
  <si>
    <t>1,048 kWh</t>
  </si>
  <si>
    <t>1,098 kWh</t>
  </si>
  <si>
    <t>542 kWh</t>
  </si>
  <si>
    <t>704 kWh</t>
  </si>
  <si>
    <t>713 kWh</t>
  </si>
  <si>
    <t>950 kWh</t>
  </si>
  <si>
    <t>1,096 kWh</t>
  </si>
  <si>
    <t>1,072 kWh</t>
  </si>
  <si>
    <t>531 kWh</t>
  </si>
  <si>
    <t>961 kWh</t>
  </si>
  <si>
    <t>728 kWh</t>
  </si>
  <si>
    <t>946 kWh</t>
  </si>
  <si>
    <t>861 kWh</t>
  </si>
  <si>
    <t>890 kWh</t>
  </si>
  <si>
    <t>1,084 kWh</t>
  </si>
  <si>
    <t>1,192 kWh</t>
  </si>
  <si>
    <t>584 kWh</t>
  </si>
  <si>
    <t>973 kWh</t>
  </si>
  <si>
    <t>596 kWh</t>
  </si>
  <si>
    <t>670 kWh</t>
  </si>
  <si>
    <t>776 kWh</t>
  </si>
  <si>
    <t>1,171 kWh</t>
  </si>
  <si>
    <t>1,039 kWh</t>
  </si>
  <si>
    <t>872 kWh</t>
  </si>
  <si>
    <t>1,005 kWh</t>
  </si>
  <si>
    <t>959 kWh</t>
  </si>
  <si>
    <t>631 kWh</t>
  </si>
  <si>
    <t>687 kWh</t>
  </si>
  <si>
    <t>646 kWh</t>
  </si>
  <si>
    <t>599 kWh</t>
  </si>
  <si>
    <t>1,063 kWh</t>
  </si>
  <si>
    <t>1,041 kWh</t>
  </si>
  <si>
    <t>879 kWh</t>
  </si>
  <si>
    <t>1,088 kWh</t>
  </si>
  <si>
    <t>936 kWh</t>
  </si>
  <si>
    <t>851 kWh</t>
  </si>
  <si>
    <t>585 kWh</t>
  </si>
  <si>
    <t>1,078 kWh</t>
  </si>
  <si>
    <t>1,019 kWh</t>
  </si>
  <si>
    <t>1,183 kWh</t>
  </si>
  <si>
    <t>1,094 kWh</t>
  </si>
  <si>
    <t>775 kWh</t>
  </si>
  <si>
    <t>567 kWh</t>
  </si>
  <si>
    <t>984 kWh</t>
  </si>
  <si>
    <t>1,066 kWh</t>
  </si>
  <si>
    <t>690 kWh</t>
  </si>
  <si>
    <t>867 kWh</t>
  </si>
  <si>
    <t>Electricity Generation</t>
  </si>
  <si>
    <t>Oil&amp;Gas</t>
  </si>
  <si>
    <t>Not Available</t>
  </si>
  <si>
    <t>Red</t>
  </si>
  <si>
    <t>Uvalde</t>
  </si>
  <si>
    <t>Sabinal</t>
  </si>
  <si>
    <t>Bell</t>
  </si>
  <si>
    <t>Temple</t>
  </si>
  <si>
    <t>Salado</t>
  </si>
  <si>
    <t>Nolanville</t>
  </si>
  <si>
    <t>Killeen</t>
  </si>
  <si>
    <t>Harker Heights</t>
  </si>
  <si>
    <t>Belton</t>
  </si>
  <si>
    <t>Caldwell</t>
  </si>
  <si>
    <t>Luling</t>
  </si>
  <si>
    <t>Lockhart</t>
  </si>
  <si>
    <t>Collin</t>
  </si>
  <si>
    <t>Wylie</t>
  </si>
  <si>
    <t>Prosper</t>
  </si>
  <si>
    <t>Parker</t>
  </si>
  <si>
    <t>Melissa</t>
  </si>
  <si>
    <t>McKinney</t>
  </si>
  <si>
    <t>Lavon</t>
  </si>
  <si>
    <t>Frisco</t>
  </si>
  <si>
    <t>Farmersville</t>
  </si>
  <si>
    <t>Fairview</t>
  </si>
  <si>
    <t>Celina</t>
  </si>
  <si>
    <t>Bee</t>
  </si>
  <si>
    <t>Beeville</t>
  </si>
  <si>
    <t>Denton</t>
  </si>
  <si>
    <t>Trophy Club</t>
  </si>
  <si>
    <t>The Colony</t>
  </si>
  <si>
    <t>Roanoke</t>
  </si>
  <si>
    <t>Ponder</t>
  </si>
  <si>
    <t>Northlake</t>
  </si>
  <si>
    <t>Lewisville</t>
  </si>
  <si>
    <t>Lake Dallas</t>
  </si>
  <si>
    <t>Highland Village</t>
  </si>
  <si>
    <t>Hickory Creek</t>
  </si>
  <si>
    <t>Flower Mound</t>
  </si>
  <si>
    <t>Double Oak</t>
  </si>
  <si>
    <t>Corinth</t>
  </si>
  <si>
    <t>Bartonville</t>
  </si>
  <si>
    <t>Aubrey</t>
  </si>
  <si>
    <t>Bastrop</t>
  </si>
  <si>
    <t>Smithville</t>
  </si>
  <si>
    <t>Elgin</t>
  </si>
  <si>
    <t>Brazos</t>
  </si>
  <si>
    <t>College Station</t>
  </si>
  <si>
    <t>Pecos</t>
  </si>
  <si>
    <t>Fort Stockton</t>
  </si>
  <si>
    <t>Galveston</t>
  </si>
  <si>
    <t>Texas City</t>
  </si>
  <si>
    <t>League City</t>
  </si>
  <si>
    <t>La Marque</t>
  </si>
  <si>
    <t>Brazoria</t>
  </si>
  <si>
    <t>West Columbia</t>
  </si>
  <si>
    <t>Sweeny</t>
  </si>
  <si>
    <t>Surfside Beach</t>
  </si>
  <si>
    <t>Richwood</t>
  </si>
  <si>
    <t>Pearland</t>
  </si>
  <si>
    <t>Oyster Creek</t>
  </si>
  <si>
    <t>Manvel</t>
  </si>
  <si>
    <t>Lake Jackson</t>
  </si>
  <si>
    <t>Jones Creek</t>
  </si>
  <si>
    <t>Freeport</t>
  </si>
  <si>
    <t>Clute</t>
  </si>
  <si>
    <t>Angleton</t>
  </si>
  <si>
    <t>Alvin</t>
  </si>
  <si>
    <t>San Patricio</t>
  </si>
  <si>
    <t>Taft</t>
  </si>
  <si>
    <t>Sinton</t>
  </si>
  <si>
    <t>Mathis</t>
  </si>
  <si>
    <t>Ingleside</t>
  </si>
  <si>
    <t>McLennan</t>
  </si>
  <si>
    <t>Woodway</t>
  </si>
  <si>
    <t>McGregor</t>
  </si>
  <si>
    <t>Lorena</t>
  </si>
  <si>
    <t>Lacy-Lakeview</t>
  </si>
  <si>
    <t>Hewitt</t>
  </si>
  <si>
    <t>Beverly Hills</t>
  </si>
  <si>
    <t>Bellmead</t>
  </si>
  <si>
    <t>Refugio</t>
  </si>
  <si>
    <t>Waller</t>
  </si>
  <si>
    <t>Prairie View</t>
  </si>
  <si>
    <t>Brookshire</t>
  </si>
  <si>
    <t>Atascosa</t>
  </si>
  <si>
    <t>Poteet</t>
  </si>
  <si>
    <t>Pleasanton</t>
  </si>
  <si>
    <t>Lytle</t>
  </si>
  <si>
    <t>Jourdanton</t>
  </si>
  <si>
    <t>Guadalupe</t>
  </si>
  <si>
    <t>Selma</t>
  </si>
  <si>
    <t>Seguin</t>
  </si>
  <si>
    <t>Schertz</t>
  </si>
  <si>
    <t>Cibolo</t>
  </si>
  <si>
    <t>Nacogdoches</t>
  </si>
  <si>
    <t>Wolfforth</t>
  </si>
  <si>
    <t>Slaton</t>
  </si>
  <si>
    <t>Idalou</t>
  </si>
  <si>
    <t>Robertson</t>
  </si>
  <si>
    <t>Hearne</t>
  </si>
  <si>
    <t>Coryell</t>
  </si>
  <si>
    <t>Gatesville</t>
  </si>
  <si>
    <t>Copperas Cove</t>
  </si>
  <si>
    <t>Crosby</t>
  </si>
  <si>
    <t>Ralls</t>
  </si>
  <si>
    <t>Ector</t>
  </si>
  <si>
    <t>Odessa</t>
  </si>
  <si>
    <t>Potter</t>
  </si>
  <si>
    <t>Matagorda</t>
  </si>
  <si>
    <t>Palacios</t>
  </si>
  <si>
    <t>Wharton</t>
  </si>
  <si>
    <t>El Campo</t>
  </si>
  <si>
    <t>Gregg</t>
  </si>
  <si>
    <t>White Oak</t>
  </si>
  <si>
    <t>Longview</t>
  </si>
  <si>
    <t>Kilgore</t>
  </si>
  <si>
    <t>Gladewater</t>
  </si>
  <si>
    <t>Deaf Smith</t>
  </si>
  <si>
    <t>Hereford</t>
  </si>
  <si>
    <t>Mount Pleasant</t>
  </si>
  <si>
    <t>Morris</t>
  </si>
  <si>
    <t>Daingerfield</t>
  </si>
  <si>
    <t>Troup</t>
  </si>
  <si>
    <t>Bullard</t>
  </si>
  <si>
    <t>Hondo</t>
  </si>
  <si>
    <t>Devine</t>
  </si>
  <si>
    <t>Castroville</t>
  </si>
  <si>
    <t>Camp</t>
  </si>
  <si>
    <t>Pittsburg</t>
  </si>
  <si>
    <t>Ellis</t>
  </si>
  <si>
    <t>Ovilla</t>
  </si>
  <si>
    <t>Ferris</t>
  </si>
  <si>
    <t>Ennis</t>
  </si>
  <si>
    <t>Karnes</t>
  </si>
  <si>
    <t>Kenedy</t>
  </si>
  <si>
    <t>Karnes City</t>
  </si>
  <si>
    <t>Dimmitt</t>
  </si>
  <si>
    <t>Rockwall</t>
  </si>
  <si>
    <t>Royse City</t>
  </si>
  <si>
    <t>Heath</t>
  </si>
  <si>
    <t>Fate</t>
  </si>
  <si>
    <t>Tom Green</t>
  </si>
  <si>
    <t>Kaufman</t>
  </si>
  <si>
    <t>Forney</t>
  </si>
  <si>
    <t>Crandall</t>
  </si>
  <si>
    <t>Hale</t>
  </si>
  <si>
    <t>Petersburg</t>
  </si>
  <si>
    <t>Abernathy</t>
  </si>
  <si>
    <t>Wake Village</t>
  </si>
  <si>
    <t>Texarkana</t>
  </si>
  <si>
    <t>New Boston</t>
  </si>
  <si>
    <t>Nash</t>
  </si>
  <si>
    <t>Hooks</t>
  </si>
  <si>
    <t>De Kalb</t>
  </si>
  <si>
    <t>La Vernia</t>
  </si>
  <si>
    <t>Floresville</t>
  </si>
  <si>
    <t>Nixon</t>
  </si>
  <si>
    <t>Angelina</t>
  </si>
  <si>
    <t>Lufkin</t>
  </si>
  <si>
    <t>Wichita Falls</t>
  </si>
  <si>
    <t>Iowa Park</t>
  </si>
  <si>
    <t>Electra</t>
  </si>
  <si>
    <t>Burkburnett</t>
  </si>
  <si>
    <t>Comal</t>
  </si>
  <si>
    <t>New Braunfels</t>
  </si>
  <si>
    <t>Garden Ridge</t>
  </si>
  <si>
    <t>Bulverde</t>
  </si>
  <si>
    <t>Tye</t>
  </si>
  <si>
    <t>Merkel</t>
  </si>
  <si>
    <t>Abilene</t>
  </si>
  <si>
    <t>Navarro</t>
  </si>
  <si>
    <t>Wortham</t>
  </si>
  <si>
    <t>Kerens</t>
  </si>
  <si>
    <t>Dawson</t>
  </si>
  <si>
    <t>Corsicana</t>
  </si>
  <si>
    <t>Terry</t>
  </si>
  <si>
    <t>Brownfield</t>
  </si>
  <si>
    <t>Milam</t>
  </si>
  <si>
    <t>Rockdale</t>
  </si>
  <si>
    <t>Cameron</t>
  </si>
  <si>
    <t>Willis</t>
  </si>
  <si>
    <t>Splendora</t>
  </si>
  <si>
    <t>Shenandoah</t>
  </si>
  <si>
    <t>Roman Forest</t>
  </si>
  <si>
    <t>Patton Village</t>
  </si>
  <si>
    <t>Oak Ridge North</t>
  </si>
  <si>
    <t>San Augustine</t>
  </si>
  <si>
    <t>Aransas</t>
  </si>
  <si>
    <t>Rockport</t>
  </si>
  <si>
    <t>Brenham</t>
  </si>
  <si>
    <t>Ward</t>
  </si>
  <si>
    <t>Monahans</t>
  </si>
  <si>
    <t>Lamesa</t>
  </si>
  <si>
    <t>Blanco</t>
  </si>
  <si>
    <t>Grimes</t>
  </si>
  <si>
    <t>Navasota</t>
  </si>
  <si>
    <t>Weimar</t>
  </si>
  <si>
    <t>Eagle Lake</t>
  </si>
  <si>
    <t>Grayson</t>
  </si>
  <si>
    <t>Whitesboro</t>
  </si>
  <si>
    <t>Van Alstyne</t>
  </si>
  <si>
    <t>Tioga</t>
  </si>
  <si>
    <t>Howe</t>
  </si>
  <si>
    <t>Gunter</t>
  </si>
  <si>
    <t>Denison</t>
  </si>
  <si>
    <t>Collinsville</t>
  </si>
  <si>
    <t>Winkler</t>
  </si>
  <si>
    <t>Kermit</t>
  </si>
  <si>
    <t>Limestone</t>
  </si>
  <si>
    <t>Groesbeck</t>
  </si>
  <si>
    <t>Bailey</t>
  </si>
  <si>
    <t>Muleshoe</t>
  </si>
  <si>
    <t>Floyd</t>
  </si>
  <si>
    <t>Floydada</t>
  </si>
  <si>
    <t>Dumas</t>
  </si>
  <si>
    <t>Cactus</t>
  </si>
  <si>
    <t>Swisher</t>
  </si>
  <si>
    <t>Tulia</t>
  </si>
  <si>
    <t>Sutton</t>
  </si>
  <si>
    <t>Sonora</t>
  </si>
  <si>
    <t>Red River</t>
  </si>
  <si>
    <t>Bogata</t>
  </si>
  <si>
    <t>Kerr</t>
  </si>
  <si>
    <t>Kerrville</t>
  </si>
  <si>
    <t>Ingram</t>
  </si>
  <si>
    <t>Big Spring</t>
  </si>
  <si>
    <t>Burnet</t>
  </si>
  <si>
    <t>Marble Falls</t>
  </si>
  <si>
    <t>Horseshoe Bay</t>
  </si>
  <si>
    <t>Granite Shoals</t>
  </si>
  <si>
    <t>Burleson</t>
  </si>
  <si>
    <t>Polk</t>
  </si>
  <si>
    <t>Onalaska</t>
  </si>
  <si>
    <t>Livingston</t>
  </si>
  <si>
    <t>Corrigan</t>
  </si>
  <si>
    <t>Giddings</t>
  </si>
  <si>
    <t>Cherokee</t>
  </si>
  <si>
    <t>Rusk</t>
  </si>
  <si>
    <t>Lynn</t>
  </si>
  <si>
    <t>Tahoka</t>
  </si>
  <si>
    <t>Venus</t>
  </si>
  <si>
    <t>Keene</t>
  </si>
  <si>
    <t>Joshua</t>
  </si>
  <si>
    <t>Cleburne</t>
  </si>
  <si>
    <t>Alvarado</t>
  </si>
  <si>
    <t>Wilbarger</t>
  </si>
  <si>
    <t>Tatum</t>
  </si>
  <si>
    <t>Overton</t>
  </si>
  <si>
    <t>Parmer</t>
  </si>
  <si>
    <t>Friona</t>
  </si>
  <si>
    <t>Farwell</t>
  </si>
  <si>
    <t>Anderson</t>
  </si>
  <si>
    <t>Palestine</t>
  </si>
  <si>
    <t>Frankston</t>
  </si>
  <si>
    <t>Lampasas</t>
  </si>
  <si>
    <t>Liberty</t>
  </si>
  <si>
    <t>Olton</t>
  </si>
  <si>
    <t>Littlefield</t>
  </si>
  <si>
    <t>Whitney</t>
  </si>
  <si>
    <t>Hillsboro</t>
  </si>
  <si>
    <t>Yoakum</t>
  </si>
  <si>
    <t>Denver City</t>
  </si>
  <si>
    <t>Kendall</t>
  </si>
  <si>
    <t>Boerne</t>
  </si>
  <si>
    <t>Lamar</t>
  </si>
  <si>
    <t>Paris</t>
  </si>
  <si>
    <t>Fayette</t>
  </si>
  <si>
    <t>Schulenburg</t>
  </si>
  <si>
    <t>Flatonia</t>
  </si>
  <si>
    <t>Freestone</t>
  </si>
  <si>
    <t>Teague</t>
  </si>
  <si>
    <t>Fairfield</t>
  </si>
  <si>
    <t>Wallis</t>
  </si>
  <si>
    <t>Sealy</t>
  </si>
  <si>
    <t>Bellville</t>
  </si>
  <si>
    <t>Tool</t>
  </si>
  <si>
    <t>Seven Points</t>
  </si>
  <si>
    <t>Gun Barrel City</t>
  </si>
  <si>
    <t>Chandler</t>
  </si>
  <si>
    <t>Brownsboro</t>
  </si>
  <si>
    <t>Cass</t>
  </si>
  <si>
    <t>Queen City</t>
  </si>
  <si>
    <t>Linden</t>
  </si>
  <si>
    <t>Knox</t>
  </si>
  <si>
    <t>Knox City</t>
  </si>
  <si>
    <t>Tenaha</t>
  </si>
  <si>
    <t>Center</t>
  </si>
  <si>
    <t>Gillespie</t>
  </si>
  <si>
    <t>Fredericksburg</t>
  </si>
  <si>
    <t>Hopkins</t>
  </si>
  <si>
    <t>Sulphur Springs</t>
  </si>
  <si>
    <t>Cumby</t>
  </si>
  <si>
    <t>Haskell</t>
  </si>
  <si>
    <t>Stamford</t>
  </si>
  <si>
    <t>Fannin</t>
  </si>
  <si>
    <t>Honey Grove</t>
  </si>
  <si>
    <t>Bonham</t>
  </si>
  <si>
    <t>Andrews</t>
  </si>
  <si>
    <t>Hockley</t>
  </si>
  <si>
    <t>Levelland</t>
  </si>
  <si>
    <t>Chambers</t>
  </si>
  <si>
    <t>Mont Belvieu</t>
  </si>
  <si>
    <t>Orange</t>
  </si>
  <si>
    <t>West Orange</t>
  </si>
  <si>
    <t>Vidor</t>
  </si>
  <si>
    <t>Randall</t>
  </si>
  <si>
    <t>Canyon</t>
  </si>
  <si>
    <t>Ganado</t>
  </si>
  <si>
    <t>Edna</t>
  </si>
  <si>
    <t>DeWitt</t>
  </si>
  <si>
    <t>Cuero</t>
  </si>
  <si>
    <t>Palo Pinto</t>
  </si>
  <si>
    <t>Mineral Wells</t>
  </si>
  <si>
    <t>Erath</t>
  </si>
  <si>
    <t>Stephenville</t>
  </si>
  <si>
    <t>Hamlin</t>
  </si>
  <si>
    <t>Bosque</t>
  </si>
  <si>
    <t>Clifton</t>
  </si>
  <si>
    <t>Colorado City</t>
  </si>
  <si>
    <t>Panola</t>
  </si>
  <si>
    <t>Carthage</t>
  </si>
  <si>
    <t>Hood</t>
  </si>
  <si>
    <t>Granbury</t>
  </si>
  <si>
    <t>Dallam</t>
  </si>
  <si>
    <t>Dalhart</t>
  </si>
  <si>
    <t>Willow Park</t>
  </si>
  <si>
    <t>Weatherford</t>
  </si>
  <si>
    <t>Springtown</t>
  </si>
  <si>
    <t>Hudson Oaks</t>
  </si>
  <si>
    <t>McCulloch</t>
  </si>
  <si>
    <t>Upshur</t>
  </si>
  <si>
    <t>Ore City</t>
  </si>
  <si>
    <t>Gilmer</t>
  </si>
  <si>
    <t>Cooke</t>
  </si>
  <si>
    <t>Comanche</t>
  </si>
  <si>
    <t>De Leon</t>
  </si>
  <si>
    <t>Scurry</t>
  </si>
  <si>
    <t>Snyder</t>
  </si>
  <si>
    <t>Wise</t>
  </si>
  <si>
    <t>Runaway Bay</t>
  </si>
  <si>
    <t>Decatur</t>
  </si>
  <si>
    <t>Bridgeport</t>
  </si>
  <si>
    <t>Boyd</t>
  </si>
  <si>
    <t>Wood</t>
  </si>
  <si>
    <t>Winnsboro</t>
  </si>
  <si>
    <t>Mineola</t>
  </si>
  <si>
    <t>Hawkins</t>
  </si>
  <si>
    <t>Alba</t>
  </si>
  <si>
    <t>Van Zandt</t>
  </si>
  <si>
    <t>Wills Point</t>
  </si>
  <si>
    <t>Grand Saline</t>
  </si>
  <si>
    <t>Canton</t>
  </si>
  <si>
    <t>Baylor</t>
  </si>
  <si>
    <t>Seymour</t>
  </si>
  <si>
    <t>Hamilton</t>
  </si>
  <si>
    <t>Gaines</t>
  </si>
  <si>
    <t>Seminole</t>
  </si>
  <si>
    <t>Seagraves</t>
  </si>
  <si>
    <t>Lavaca</t>
  </si>
  <si>
    <t>Shiner</t>
  </si>
  <si>
    <t>Hallettsville</t>
  </si>
  <si>
    <t>Olney</t>
  </si>
  <si>
    <t>Early</t>
  </si>
  <si>
    <t>Brownwood</t>
  </si>
  <si>
    <t>Bangs</t>
  </si>
  <si>
    <t>San Saba</t>
  </si>
  <si>
    <t>Runnels</t>
  </si>
  <si>
    <t>Winters</t>
  </si>
  <si>
    <t>Ballinger</t>
  </si>
  <si>
    <t>Hardin</t>
  </si>
  <si>
    <t>Sour Lake</t>
  </si>
  <si>
    <t>Silsbee</t>
  </si>
  <si>
    <t>Lumberton</t>
  </si>
  <si>
    <t>Kountze</t>
  </si>
  <si>
    <t>Stratford</t>
  </si>
  <si>
    <t>Eastland</t>
  </si>
  <si>
    <t>Cisco</t>
  </si>
  <si>
    <t>Childress</t>
  </si>
  <si>
    <t>Callahan</t>
  </si>
  <si>
    <t>Coleman</t>
  </si>
  <si>
    <t>Montague</t>
  </si>
  <si>
    <t>Nocona</t>
  </si>
  <si>
    <t>Ochiltree</t>
  </si>
  <si>
    <t>Perryton</t>
  </si>
  <si>
    <t>Stephens</t>
  </si>
  <si>
    <t>Breckenridge</t>
  </si>
  <si>
    <t>Gray</t>
  </si>
  <si>
    <t>Pampa</t>
  </si>
  <si>
    <t>Panhandle</t>
  </si>
  <si>
    <t>Archer</t>
  </si>
  <si>
    <t>Archer City</t>
  </si>
  <si>
    <t>Jacksboro</t>
  </si>
  <si>
    <t>Hansford</t>
  </si>
  <si>
    <t>Spearman</t>
  </si>
  <si>
    <t>Martindale</t>
  </si>
  <si>
    <t>Princeton</t>
  </si>
  <si>
    <t>Josephine</t>
  </si>
  <si>
    <t>Sanger</t>
  </si>
  <si>
    <t>Little Elm</t>
  </si>
  <si>
    <t>Argyle</t>
  </si>
  <si>
    <t>Kemah</t>
  </si>
  <si>
    <t>Hitchcock</t>
  </si>
  <si>
    <t>Jamaica Beach</t>
  </si>
  <si>
    <t>Bayou Vista</t>
  </si>
  <si>
    <t>Danbury</t>
  </si>
  <si>
    <t>Lake City</t>
  </si>
  <si>
    <t>West</t>
  </si>
  <si>
    <t>Robinson</t>
  </si>
  <si>
    <t>Riesel</t>
  </si>
  <si>
    <t>Hempstead</t>
  </si>
  <si>
    <t>Walker</t>
  </si>
  <si>
    <t>Shallowater</t>
  </si>
  <si>
    <t>Bremond</t>
  </si>
  <si>
    <t>Calhoun</t>
  </si>
  <si>
    <t>Port Lavaca</t>
  </si>
  <si>
    <t>Crosbyton</t>
  </si>
  <si>
    <t>Bay City</t>
  </si>
  <si>
    <t>Omaha</t>
  </si>
  <si>
    <t>Lone Star</t>
  </si>
  <si>
    <t>Lindale</t>
  </si>
  <si>
    <t>Arp</t>
  </si>
  <si>
    <t>Waxahachie</t>
  </si>
  <si>
    <t>Milford</t>
  </si>
  <si>
    <t>Lakeview, Harrison County</t>
  </si>
  <si>
    <t>Hallsville</t>
  </si>
  <si>
    <t>Oak Ridge</t>
  </si>
  <si>
    <t>Plainview</t>
  </si>
  <si>
    <t>Poth</t>
  </si>
  <si>
    <t>Waelder</t>
  </si>
  <si>
    <t>Diboll</t>
  </si>
  <si>
    <t>Nolan</t>
  </si>
  <si>
    <t>Sweetwater</t>
  </si>
  <si>
    <t>Thorndale</t>
  </si>
  <si>
    <t>Stagecoach</t>
  </si>
  <si>
    <t>Magnolia</t>
  </si>
  <si>
    <t>Conroe</t>
  </si>
  <si>
    <t>Woodbranch</t>
  </si>
  <si>
    <t>Fulton</t>
  </si>
  <si>
    <t>Grapeland</t>
  </si>
  <si>
    <t>Whitewright</t>
  </si>
  <si>
    <t>Pottsboro</t>
  </si>
  <si>
    <t>Foard</t>
  </si>
  <si>
    <t>Crowell</t>
  </si>
  <si>
    <t>Wink</t>
  </si>
  <si>
    <t>Mexia</t>
  </si>
  <si>
    <t>Commerce</t>
  </si>
  <si>
    <t>Caddo Mills</t>
  </si>
  <si>
    <t>Kress</t>
  </si>
  <si>
    <t>Happy</t>
  </si>
  <si>
    <t>Somerville</t>
  </si>
  <si>
    <t>Godley</t>
  </si>
  <si>
    <t>Bovina</t>
  </si>
  <si>
    <t>Itasca</t>
  </si>
  <si>
    <t>Reno</t>
  </si>
  <si>
    <t>Log Cabin</t>
  </si>
  <si>
    <t>Hughes Springs</t>
  </si>
  <si>
    <t>Munday</t>
  </si>
  <si>
    <t>Llano</t>
  </si>
  <si>
    <t>Sunrise Beach Village</t>
  </si>
  <si>
    <t>Pinehurst</t>
  </si>
  <si>
    <t>Bridge City</t>
  </si>
  <si>
    <t>Live Oak</t>
  </si>
  <si>
    <t>Three Rivers</t>
  </si>
  <si>
    <t>George West</t>
  </si>
  <si>
    <t>Yorktown</t>
  </si>
  <si>
    <t>Anson</t>
  </si>
  <si>
    <t>Hall</t>
  </si>
  <si>
    <t>Estelline</t>
  </si>
  <si>
    <t>Cottle</t>
  </si>
  <si>
    <t>Paducah</t>
  </si>
  <si>
    <t>Dickens</t>
  </si>
  <si>
    <t>Spur</t>
  </si>
  <si>
    <t>Quitman</t>
  </si>
  <si>
    <t>Leon</t>
  </si>
  <si>
    <t>Normangee</t>
  </si>
  <si>
    <t>Sabine</t>
  </si>
  <si>
    <t>Hemphill</t>
  </si>
  <si>
    <t>Ranger</t>
  </si>
  <si>
    <t>Gorman</t>
  </si>
  <si>
    <t>Hutchinson</t>
  </si>
  <si>
    <t>Borger</t>
  </si>
  <si>
    <t>Kimble</t>
  </si>
  <si>
    <t>Junction</t>
  </si>
  <si>
    <t>Santa Anna</t>
  </si>
  <si>
    <t>Wheeler</t>
  </si>
  <si>
    <t>Shamrock</t>
  </si>
  <si>
    <t>Westworth</t>
  </si>
  <si>
    <t>Spring Valley</t>
  </si>
  <si>
    <t>Sansom Park Village</t>
  </si>
  <si>
    <t>San Elizario</t>
  </si>
  <si>
    <t>Reno, Parker County</t>
  </si>
  <si>
    <t>Reno, Lamar County</t>
  </si>
  <si>
    <t>Penitas</t>
  </si>
  <si>
    <t>Northeast</t>
  </si>
  <si>
    <t>Morgans Point Resort</t>
  </si>
  <si>
    <t>Memorial Villages</t>
  </si>
  <si>
    <t>Murfreesboro</t>
  </si>
  <si>
    <t>East Ridge</t>
  </si>
  <si>
    <t>Lake</t>
  </si>
  <si>
    <t>Tiptonville</t>
  </si>
  <si>
    <t>Williamson</t>
  </si>
  <si>
    <t>Mount Juliet</t>
  </si>
  <si>
    <t>Red Bank</t>
  </si>
  <si>
    <t>Smyrna</t>
  </si>
  <si>
    <t>Blount</t>
  </si>
  <si>
    <t>Maryville</t>
  </si>
  <si>
    <t>Bradley</t>
  </si>
  <si>
    <t>Maury</t>
  </si>
  <si>
    <t>Spring Hill</t>
  </si>
  <si>
    <t>Sumner</t>
  </si>
  <si>
    <t>Johnson City</t>
  </si>
  <si>
    <t>Lookout Mountain</t>
  </si>
  <si>
    <t>Unicoi</t>
  </si>
  <si>
    <t>Erwin</t>
  </si>
  <si>
    <t>La Vergne</t>
  </si>
  <si>
    <t>Cannon</t>
  </si>
  <si>
    <t>Woodbury</t>
  </si>
  <si>
    <t>Campbell</t>
  </si>
  <si>
    <t>La Follette</t>
  </si>
  <si>
    <t>Elizabethton</t>
  </si>
  <si>
    <t>Gibson</t>
  </si>
  <si>
    <t>Rhea</t>
  </si>
  <si>
    <t>Graysville</t>
  </si>
  <si>
    <t>Gallatin</t>
  </si>
  <si>
    <t>Jefferson City</t>
  </si>
  <si>
    <t>Rogersville</t>
  </si>
  <si>
    <t>Nolensville</t>
  </si>
  <si>
    <t>McMinnville</t>
  </si>
  <si>
    <t>Cocke</t>
  </si>
  <si>
    <t>Collegedale</t>
  </si>
  <si>
    <t>McMinn</t>
  </si>
  <si>
    <t>Etowah</t>
  </si>
  <si>
    <t>Bedford</t>
  </si>
  <si>
    <t>Shelbyville</t>
  </si>
  <si>
    <t>Watertown</t>
  </si>
  <si>
    <t>White House</t>
  </si>
  <si>
    <t>Putnam</t>
  </si>
  <si>
    <t>Algood</t>
  </si>
  <si>
    <t>Signal Mountain</t>
  </si>
  <si>
    <t>Rocky Top</t>
  </si>
  <si>
    <t>Macon</t>
  </si>
  <si>
    <t>Alamo</t>
  </si>
  <si>
    <t>Loudon</t>
  </si>
  <si>
    <t>Lenoir City</t>
  </si>
  <si>
    <t>Savannah</t>
  </si>
  <si>
    <t>Hamblen</t>
  </si>
  <si>
    <t>Morristown</t>
  </si>
  <si>
    <t>Giles</t>
  </si>
  <si>
    <t>Pulaski</t>
  </si>
  <si>
    <t>Jonesborough</t>
  </si>
  <si>
    <t>Bells</t>
  </si>
  <si>
    <t>Brighton</t>
  </si>
  <si>
    <t>Bluff City</t>
  </si>
  <si>
    <t>Wartrace</t>
  </si>
  <si>
    <t>Ridgely</t>
  </si>
  <si>
    <t>Greenbrier</t>
  </si>
  <si>
    <t>Dyer</t>
  </si>
  <si>
    <t>Trimble</t>
  </si>
  <si>
    <t>Dyersburg</t>
  </si>
  <si>
    <t>Monterey</t>
  </si>
  <si>
    <t>Wartburg</t>
  </si>
  <si>
    <t>Lebanon</t>
  </si>
  <si>
    <t>Humphreys</t>
  </si>
  <si>
    <t>McEwen</t>
  </si>
  <si>
    <t>Lauderdale</t>
  </si>
  <si>
    <t>Gates</t>
  </si>
  <si>
    <t>Carroll</t>
  </si>
  <si>
    <t>McKenzie</t>
  </si>
  <si>
    <t>Lewisburg</t>
  </si>
  <si>
    <t>White Pine</t>
  </si>
  <si>
    <t>Greeneville</t>
  </si>
  <si>
    <t>Obion</t>
  </si>
  <si>
    <t>Union City</t>
  </si>
  <si>
    <t>Milan</t>
  </si>
  <si>
    <t>Lawrenceburg</t>
  </si>
  <si>
    <t>Humboldt</t>
  </si>
  <si>
    <t>Clinton</t>
  </si>
  <si>
    <t>Englewood</t>
  </si>
  <si>
    <t>Weakley</t>
  </si>
  <si>
    <t>Chester</t>
  </si>
  <si>
    <t>Bristol</t>
  </si>
  <si>
    <t>Coffee</t>
  </si>
  <si>
    <t>Tullahoma</t>
  </si>
  <si>
    <t>DeKalb</t>
  </si>
  <si>
    <t>Cowan</t>
  </si>
  <si>
    <t>Sharon</t>
  </si>
  <si>
    <t>Monroe</t>
  </si>
  <si>
    <t>Dickson</t>
  </si>
  <si>
    <t>Mount Carmel</t>
  </si>
  <si>
    <t>Covington</t>
  </si>
  <si>
    <t>Atoka</t>
  </si>
  <si>
    <t>Sparta</t>
  </si>
  <si>
    <t>Bruceton</t>
  </si>
  <si>
    <t>Spring City</t>
  </si>
  <si>
    <t>Mason</t>
  </si>
  <si>
    <t>Winchester</t>
  </si>
  <si>
    <t>Roane</t>
  </si>
  <si>
    <t>Kingston</t>
  </si>
  <si>
    <t>Mountain City</t>
  </si>
  <si>
    <t>Puryear</t>
  </si>
  <si>
    <t>Ridgetop</t>
  </si>
  <si>
    <t>Munford</t>
  </si>
  <si>
    <t>Sevier</t>
  </si>
  <si>
    <t>Sevierville</t>
  </si>
  <si>
    <t>Alcoa</t>
  </si>
  <si>
    <t>Lewis</t>
  </si>
  <si>
    <t>Hohenwald</t>
  </si>
  <si>
    <t>Church Hill</t>
  </si>
  <si>
    <t>Newbern</t>
  </si>
  <si>
    <t>Bledsoe</t>
  </si>
  <si>
    <t>Pikeville</t>
  </si>
  <si>
    <t>South Fulton</t>
  </si>
  <si>
    <t>Fentress</t>
  </si>
  <si>
    <t>Rockwood</t>
  </si>
  <si>
    <t>Red Boiling Springs</t>
  </si>
  <si>
    <t>Fayetteville</t>
  </si>
  <si>
    <t>Ripley</t>
  </si>
  <si>
    <t>Wayne</t>
  </si>
  <si>
    <t>Waynesboro</t>
  </si>
  <si>
    <t>White Bluff</t>
  </si>
  <si>
    <t>Westmoreland</t>
  </si>
  <si>
    <t>Oliver Springs</t>
  </si>
  <si>
    <t>Trezevant</t>
  </si>
  <si>
    <t>Gleason</t>
  </si>
  <si>
    <t>Kenton</t>
  </si>
  <si>
    <t>Maury City</t>
  </si>
  <si>
    <t>Soddy-Daisy</t>
  </si>
  <si>
    <t>Harriman</t>
  </si>
  <si>
    <t>Tusculum</t>
  </si>
  <si>
    <t>Hancock</t>
  </si>
  <si>
    <t>Sneedville</t>
  </si>
  <si>
    <t>Huntland</t>
  </si>
  <si>
    <t>Halls</t>
  </si>
  <si>
    <t>Grainger</t>
  </si>
  <si>
    <t>Bean Station</t>
  </si>
  <si>
    <t>Cumberland</t>
  </si>
  <si>
    <t>Crossville</t>
  </si>
  <si>
    <t>Bradford</t>
  </si>
  <si>
    <t>Parsons</t>
  </si>
  <si>
    <t>Hornbeak</t>
  </si>
  <si>
    <t>Greenfield</t>
  </si>
  <si>
    <t>Meigs</t>
  </si>
  <si>
    <t>Claiborne</t>
  </si>
  <si>
    <t>New Tazewell</t>
  </si>
  <si>
    <t>Gainesboro</t>
  </si>
  <si>
    <t>Decaturville</t>
  </si>
  <si>
    <t>Friendship</t>
  </si>
  <si>
    <t>Dresden</t>
  </si>
  <si>
    <t>Tazewell</t>
  </si>
  <si>
    <t>South Pittsburg</t>
  </si>
  <si>
    <t>South Carthage</t>
  </si>
  <si>
    <t>Decherd</t>
  </si>
  <si>
    <t>Whitwell</t>
  </si>
  <si>
    <t>Millersville</t>
  </si>
  <si>
    <t>Trenton</t>
  </si>
  <si>
    <t>Baxter</t>
  </si>
  <si>
    <t>Dandridge</t>
  </si>
  <si>
    <t>Tellico Plains</t>
  </si>
  <si>
    <t>Pigeon Forge</t>
  </si>
  <si>
    <t>Sequatchie</t>
  </si>
  <si>
    <t>Dunlap</t>
  </si>
  <si>
    <t>Waverly</t>
  </si>
  <si>
    <t>McNairy</t>
  </si>
  <si>
    <t>Selmer</t>
  </si>
  <si>
    <t>Loretto</t>
  </si>
  <si>
    <t>Moscow</t>
  </si>
  <si>
    <t>Union</t>
  </si>
  <si>
    <t>Maynardville</t>
  </si>
  <si>
    <t>Estill Springs</t>
  </si>
  <si>
    <t>Cheatham</t>
  </si>
  <si>
    <t>Ashland City</t>
  </si>
  <si>
    <t>Gadsden</t>
  </si>
  <si>
    <t>Ethridge</t>
  </si>
  <si>
    <t>Gatlinburg</t>
  </si>
  <si>
    <t>Burns</t>
  </si>
  <si>
    <t>Caryville</t>
  </si>
  <si>
    <t>Oneida</t>
  </si>
  <si>
    <t>Dover</t>
  </si>
  <si>
    <t>Hollow Rock</t>
  </si>
  <si>
    <t>Pleasant View</t>
  </si>
  <si>
    <t>Jellico</t>
  </si>
  <si>
    <t>Collinwood</t>
  </si>
  <si>
    <t>New Market</t>
  </si>
  <si>
    <t>Niota</t>
  </si>
  <si>
    <t>Huntingdon</t>
  </si>
  <si>
    <t>Adamsville</t>
  </si>
  <si>
    <t>Surgoinsville</t>
  </si>
  <si>
    <t>Hickman</t>
  </si>
  <si>
    <t>Centerville</t>
  </si>
  <si>
    <t>Erin</t>
  </si>
  <si>
    <t>Minor Hill</t>
  </si>
  <si>
    <t>Eagleville</t>
  </si>
  <si>
    <t>Kimball</t>
  </si>
  <si>
    <t>Rutledge</t>
  </si>
  <si>
    <t>Grundy</t>
  </si>
  <si>
    <t>Tracy City</t>
  </si>
  <si>
    <t>Kingston Springs</t>
  </si>
  <si>
    <t>New Johnsonville</t>
  </si>
  <si>
    <t>Ardmore</t>
  </si>
  <si>
    <t>Baileyton</t>
  </si>
  <si>
    <t>Scotts Hill</t>
  </si>
  <si>
    <t>Elkton</t>
  </si>
  <si>
    <t>Van Buren</t>
  </si>
  <si>
    <t>Spencer</t>
  </si>
  <si>
    <t>Norris</t>
  </si>
  <si>
    <t>Cross Plains</t>
  </si>
  <si>
    <t>Townsend</t>
  </si>
  <si>
    <t>Cornersville</t>
  </si>
  <si>
    <t>Clarksburg</t>
  </si>
  <si>
    <t>Rossville</t>
  </si>
  <si>
    <t>Gordonsville</t>
  </si>
  <si>
    <t>Coopertown</t>
  </si>
  <si>
    <t>Sunbright</t>
  </si>
  <si>
    <t>Monteagle</t>
  </si>
  <si>
    <t>Vonore</t>
  </si>
  <si>
    <t>Crump</t>
  </si>
  <si>
    <t>Gallaway</t>
  </si>
  <si>
    <t>Pittman Center</t>
  </si>
  <si>
    <t>Piperton</t>
  </si>
  <si>
    <t>Cumberland City</t>
  </si>
  <si>
    <t>Sangamon</t>
  </si>
  <si>
    <t>Grandview</t>
  </si>
  <si>
    <t>McCullom Lake</t>
  </si>
  <si>
    <t>Cary</t>
  </si>
  <si>
    <t>Lake In the Hills</t>
  </si>
  <si>
    <t>Lake in the Hills</t>
  </si>
  <si>
    <t>Marquette Heights</t>
  </si>
  <si>
    <t>Fox River Grove</t>
  </si>
  <si>
    <t>Quincy</t>
  </si>
  <si>
    <t>Algonquin</t>
  </si>
  <si>
    <t>Leland Grove</t>
  </si>
  <si>
    <t>Coles</t>
  </si>
  <si>
    <t>Vermilion</t>
  </si>
  <si>
    <t>Catlin</t>
  </si>
  <si>
    <t>Kankakee</t>
  </si>
  <si>
    <t>Logan</t>
  </si>
  <si>
    <t>South Pekin</t>
  </si>
  <si>
    <t>Macoupin</t>
  </si>
  <si>
    <t>Girard</t>
  </si>
  <si>
    <t>Crystal Lake</t>
  </si>
  <si>
    <t>Monmouth</t>
  </si>
  <si>
    <t>Mason City</t>
  </si>
  <si>
    <t>Minier</t>
  </si>
  <si>
    <t>Bourbonnais</t>
  </si>
  <si>
    <t>Boone</t>
  </si>
  <si>
    <t>Belvidere</t>
  </si>
  <si>
    <t>Pekin</t>
  </si>
  <si>
    <t>Georgetown</t>
  </si>
  <si>
    <t>Franklin Grove</t>
  </si>
  <si>
    <t>Pawnee</t>
  </si>
  <si>
    <t>Momence</t>
  </si>
  <si>
    <t>Stephenson</t>
  </si>
  <si>
    <t>Moultrie</t>
  </si>
  <si>
    <t>Lovington</t>
  </si>
  <si>
    <t>Fairbury</t>
  </si>
  <si>
    <t>Woodford</t>
  </si>
  <si>
    <t>Eureka</t>
  </si>
  <si>
    <t>Dixon</t>
  </si>
  <si>
    <t>Huntley</t>
  </si>
  <si>
    <t>De Witt</t>
  </si>
  <si>
    <t>Fairmount</t>
  </si>
  <si>
    <t>Woodstock</t>
  </si>
  <si>
    <t>Orion</t>
  </si>
  <si>
    <t>Kewanee</t>
  </si>
  <si>
    <t>Christian</t>
  </si>
  <si>
    <t>Stonington</t>
  </si>
  <si>
    <t>Blue Mound</t>
  </si>
  <si>
    <t>Sesser</t>
  </si>
  <si>
    <t>Ogle</t>
  </si>
  <si>
    <t>Mount Morris</t>
  </si>
  <si>
    <t>New Baden</t>
  </si>
  <si>
    <t>LaSalle</t>
  </si>
  <si>
    <t>Streator</t>
  </si>
  <si>
    <t>Virden</t>
  </si>
  <si>
    <t>Schuyler</t>
  </si>
  <si>
    <t>Rushville</t>
  </si>
  <si>
    <t>Danville</t>
  </si>
  <si>
    <t>Mattoon</t>
  </si>
  <si>
    <t>Chatham</t>
  </si>
  <si>
    <t>Leland</t>
  </si>
  <si>
    <t>Mount Olive</t>
  </si>
  <si>
    <t>Kincaid</t>
  </si>
  <si>
    <t>McDonough</t>
  </si>
  <si>
    <t>Macomb</t>
  </si>
  <si>
    <t>Alton</t>
  </si>
  <si>
    <t>Nokomis</t>
  </si>
  <si>
    <t>Douglas</t>
  </si>
  <si>
    <t>Breese</t>
  </si>
  <si>
    <t>Manteno</t>
  </si>
  <si>
    <t>Alexis</t>
  </si>
  <si>
    <t>Chadwick</t>
  </si>
  <si>
    <t>Polo</t>
  </si>
  <si>
    <t>Bureau</t>
  </si>
  <si>
    <t>Walnut</t>
  </si>
  <si>
    <t>Iroquois</t>
  </si>
  <si>
    <t>Watseka</t>
  </si>
  <si>
    <t>Edinburg</t>
  </si>
  <si>
    <t>Oakwood</t>
  </si>
  <si>
    <t>Ashland</t>
  </si>
  <si>
    <t>Carlinville</t>
  </si>
  <si>
    <t>Mazon</t>
  </si>
  <si>
    <t>West Frankfort</t>
  </si>
  <si>
    <t>Mackinaw</t>
  </si>
  <si>
    <t>Saline</t>
  </si>
  <si>
    <t>Eldorado</t>
  </si>
  <si>
    <t>Jersey</t>
  </si>
  <si>
    <t>Jerseyville</t>
  </si>
  <si>
    <t>Warrensburg</t>
  </si>
  <si>
    <t>Beardstown</t>
  </si>
  <si>
    <t>Effingham</t>
  </si>
  <si>
    <t>Altamont</t>
  </si>
  <si>
    <t>Tuscola</t>
  </si>
  <si>
    <t>Centralia</t>
  </si>
  <si>
    <t>Shawneetown</t>
  </si>
  <si>
    <t>Granite City</t>
  </si>
  <si>
    <t>Divernon</t>
  </si>
  <si>
    <t>Randolph</t>
  </si>
  <si>
    <t>Wood River</t>
  </si>
  <si>
    <t>Edgar</t>
  </si>
  <si>
    <t>Mercer</t>
  </si>
  <si>
    <t>Aledo</t>
  </si>
  <si>
    <t>Wabash</t>
  </si>
  <si>
    <t>Ford</t>
  </si>
  <si>
    <t>Gibson City</t>
  </si>
  <si>
    <t>Shannon</t>
  </si>
  <si>
    <t>Piatt</t>
  </si>
  <si>
    <t>Monticello</t>
  </si>
  <si>
    <t>St. Anne</t>
  </si>
  <si>
    <t>Cowden</t>
  </si>
  <si>
    <t>Pana</t>
  </si>
  <si>
    <t>Rochester</t>
  </si>
  <si>
    <t>Arcola</t>
  </si>
  <si>
    <t>Menard</t>
  </si>
  <si>
    <t>Mendota</t>
  </si>
  <si>
    <t>Massac</t>
  </si>
  <si>
    <t>Brookport</t>
  </si>
  <si>
    <t>Pontiac</t>
  </si>
  <si>
    <t>Milledgeville</t>
  </si>
  <si>
    <t>Geneseo</t>
  </si>
  <si>
    <t>Mount Zion</t>
  </si>
  <si>
    <t>Hoopeston</t>
  </si>
  <si>
    <t>Paxton</t>
  </si>
  <si>
    <t>Red Bud</t>
  </si>
  <si>
    <t>Herrin</t>
  </si>
  <si>
    <t>Colona</t>
  </si>
  <si>
    <t>Ashton</t>
  </si>
  <si>
    <t>Earlville</t>
  </si>
  <si>
    <t>Bunker Hill</t>
  </si>
  <si>
    <t>Aviston</t>
  </si>
  <si>
    <t>Diamond</t>
  </si>
  <si>
    <t>Mount Pulaski</t>
  </si>
  <si>
    <t>Wenona</t>
  </si>
  <si>
    <t>Pinckneyville</t>
  </si>
  <si>
    <t>Harrisburg</t>
  </si>
  <si>
    <t>Oblong</t>
  </si>
  <si>
    <t>Jo Daviess</t>
  </si>
  <si>
    <t>Bethany</t>
  </si>
  <si>
    <t>Richland</t>
  </si>
  <si>
    <t>Waterloo</t>
  </si>
  <si>
    <t>Carrollton</t>
  </si>
  <si>
    <t>Morton</t>
  </si>
  <si>
    <t>Glen Carbon</t>
  </si>
  <si>
    <t>Edwardsville</t>
  </si>
  <si>
    <t>Deer Creek</t>
  </si>
  <si>
    <t>Ottawa</t>
  </si>
  <si>
    <t>Toluca</t>
  </si>
  <si>
    <t>Creve Coeur</t>
  </si>
  <si>
    <t>Bethalto</t>
  </si>
  <si>
    <t>Pike</t>
  </si>
  <si>
    <t>Pleasant Hill</t>
  </si>
  <si>
    <t>Sandoval</t>
  </si>
  <si>
    <t>Fithian</t>
  </si>
  <si>
    <t>Lanark</t>
  </si>
  <si>
    <t>New Berlin</t>
  </si>
  <si>
    <t>Neoga</t>
  </si>
  <si>
    <t>East Alton</t>
  </si>
  <si>
    <t>Lakemoor</t>
  </si>
  <si>
    <t>Grand Ridge</t>
  </si>
  <si>
    <t>Colchester</t>
  </si>
  <si>
    <t>Delavan</t>
  </si>
  <si>
    <t>Carterville</t>
  </si>
  <si>
    <t>East Peoria</t>
  </si>
  <si>
    <t>North Pekin</t>
  </si>
  <si>
    <t>Assumption</t>
  </si>
  <si>
    <t>Lacon</t>
  </si>
  <si>
    <t>Riverton</t>
  </si>
  <si>
    <t>Thayer</t>
  </si>
  <si>
    <t>Havana</t>
  </si>
  <si>
    <t>Harvard</t>
  </si>
  <si>
    <t>Viola</t>
  </si>
  <si>
    <t>Savanna</t>
  </si>
  <si>
    <t>Bond</t>
  </si>
  <si>
    <t>Norris City</t>
  </si>
  <si>
    <t>Flora</t>
  </si>
  <si>
    <t>Mount Vernon</t>
  </si>
  <si>
    <t>Metropolis</t>
  </si>
  <si>
    <t>Royalton</t>
  </si>
  <si>
    <t>Grantfork</t>
  </si>
  <si>
    <t>Ladd</t>
  </si>
  <si>
    <t>Peru</t>
  </si>
  <si>
    <t>McLeansboro</t>
  </si>
  <si>
    <t>Morrisonville</t>
  </si>
  <si>
    <t>Ina</t>
  </si>
  <si>
    <t>Maroa</t>
  </si>
  <si>
    <t>Williamsville</t>
  </si>
  <si>
    <t>Coal City</t>
  </si>
  <si>
    <t>Energy</t>
  </si>
  <si>
    <t>St. Elmo</t>
  </si>
  <si>
    <t>Hopedale</t>
  </si>
  <si>
    <t>Carlyle</t>
  </si>
  <si>
    <t>South Roxana</t>
  </si>
  <si>
    <t>Pittsfield</t>
  </si>
  <si>
    <t>Cobden</t>
  </si>
  <si>
    <t>White Hall</t>
  </si>
  <si>
    <t>Rankin</t>
  </si>
  <si>
    <t>Belgium</t>
  </si>
  <si>
    <t>Cambria</t>
  </si>
  <si>
    <t>Hurst</t>
  </si>
  <si>
    <t>Johnsburg</t>
  </si>
  <si>
    <t>Marengo</t>
  </si>
  <si>
    <t>Lakewood</t>
  </si>
  <si>
    <t>La Harpe</t>
  </si>
  <si>
    <t>Vandalia</t>
  </si>
  <si>
    <t>Greenup</t>
  </si>
  <si>
    <t>Herscher</t>
  </si>
  <si>
    <t>Minonk</t>
  </si>
  <si>
    <t>Du Quoin</t>
  </si>
  <si>
    <t>Moweaqua</t>
  </si>
  <si>
    <t>Onarga</t>
  </si>
  <si>
    <t>Pierron</t>
  </si>
  <si>
    <t>Grayville</t>
  </si>
  <si>
    <t>Litchfield</t>
  </si>
  <si>
    <t>Raymond</t>
  </si>
  <si>
    <t>Bluffs</t>
  </si>
  <si>
    <t>Loami</t>
  </si>
  <si>
    <t>Oglesby</t>
  </si>
  <si>
    <t>Galena</t>
  </si>
  <si>
    <t>Gilman</t>
  </si>
  <si>
    <t>Findlay</t>
  </si>
  <si>
    <t>Tilton</t>
  </si>
  <si>
    <t>Dana</t>
  </si>
  <si>
    <t>Blandinsville</t>
  </si>
  <si>
    <t>Witt</t>
  </si>
  <si>
    <t>Indianola</t>
  </si>
  <si>
    <t>Hamel</t>
  </si>
  <si>
    <t>Okawville</t>
  </si>
  <si>
    <t>Rochelle</t>
  </si>
  <si>
    <t>Spring Grove</t>
  </si>
  <si>
    <t>Sidell</t>
  </si>
  <si>
    <t>Goodfield</t>
  </si>
  <si>
    <t>De Pue</t>
  </si>
  <si>
    <t>Vienna</t>
  </si>
  <si>
    <t>Pleasant Plains</t>
  </si>
  <si>
    <t>East Dubuque</t>
  </si>
  <si>
    <t>Westfield</t>
  </si>
  <si>
    <t>Pontoon Beach</t>
  </si>
  <si>
    <t>Martinsville</t>
  </si>
  <si>
    <t>Marseilles</t>
  </si>
  <si>
    <t>Tonica</t>
  </si>
  <si>
    <t>Forest City</t>
  </si>
  <si>
    <t>Ruma</t>
  </si>
  <si>
    <t>West City</t>
  </si>
  <si>
    <t>Annawan</t>
  </si>
  <si>
    <t>North Utica</t>
  </si>
  <si>
    <t>Aroma Park</t>
  </si>
  <si>
    <t>Dallas City</t>
  </si>
  <si>
    <t>Valmeyer</t>
  </si>
  <si>
    <t>Amboy</t>
  </si>
  <si>
    <t>Grant Park</t>
  </si>
  <si>
    <t>Essex</t>
  </si>
  <si>
    <t>Ridge Farm</t>
  </si>
  <si>
    <t>Roxana</t>
  </si>
  <si>
    <t>Grafton</t>
  </si>
  <si>
    <t>Henning</t>
  </si>
  <si>
    <t>Purple</t>
  </si>
  <si>
    <t>West University Place</t>
  </si>
  <si>
    <t>Southside Place</t>
  </si>
  <si>
    <t>South Houston</t>
  </si>
  <si>
    <t>Seabrook</t>
  </si>
  <si>
    <t>Pasadena</t>
  </si>
  <si>
    <t>La Porte</t>
  </si>
  <si>
    <t>Katy</t>
  </si>
  <si>
    <t>Jersey Village</t>
  </si>
  <si>
    <t>Jacinto City</t>
  </si>
  <si>
    <t>Humble</t>
  </si>
  <si>
    <t>Hedwig Village</t>
  </si>
  <si>
    <t>Galena Park</t>
  </si>
  <si>
    <t>Deer Park</t>
  </si>
  <si>
    <t>Bellaire</t>
  </si>
  <si>
    <t>Baytown</t>
  </si>
  <si>
    <t>Frio</t>
  </si>
  <si>
    <t>Pearsall</t>
  </si>
  <si>
    <t>Dilley</t>
  </si>
  <si>
    <t>Val Verde</t>
  </si>
  <si>
    <t>Del Rio</t>
  </si>
  <si>
    <t>Jim Wells</t>
  </si>
  <si>
    <t>Premont</t>
  </si>
  <si>
    <t>Alice</t>
  </si>
  <si>
    <t>Reeves</t>
  </si>
  <si>
    <t>Fort Bend</t>
  </si>
  <si>
    <t>Stafford</t>
  </si>
  <si>
    <t>Rosenberg</t>
  </si>
  <si>
    <t>Needville</t>
  </si>
  <si>
    <t>Missouri City</t>
  </si>
  <si>
    <t>Meadows Place</t>
  </si>
  <si>
    <t>Fulshear</t>
  </si>
  <si>
    <t>Kleberg</t>
  </si>
  <si>
    <t>Kingsville</t>
  </si>
  <si>
    <t>Hays</t>
  </si>
  <si>
    <t>San Marcos</t>
  </si>
  <si>
    <t>Kyle</t>
  </si>
  <si>
    <t>Buda</t>
  </si>
  <si>
    <t>Nueces</t>
  </si>
  <si>
    <t>Port Aransas</t>
  </si>
  <si>
    <t>Corpus Christi</t>
  </si>
  <si>
    <t>Brewster</t>
  </si>
  <si>
    <t>Port Neches</t>
  </si>
  <si>
    <t>Port Arthur</t>
  </si>
  <si>
    <t>Nederland</t>
  </si>
  <si>
    <t>Groves</t>
  </si>
  <si>
    <t>Beaumont</t>
  </si>
  <si>
    <t>Thrall</t>
  </si>
  <si>
    <t>Liberty Hill</t>
  </si>
  <si>
    <t>Leander</t>
  </si>
  <si>
    <t>Jarrell</t>
  </si>
  <si>
    <t>Cedar Park</t>
  </si>
  <si>
    <t>Tarrant</t>
  </si>
  <si>
    <t>White Settlement</t>
  </si>
  <si>
    <t>Westover Hills</t>
  </si>
  <si>
    <t>Watauga</t>
  </si>
  <si>
    <t>Southlake</t>
  </si>
  <si>
    <t>Saginaw</t>
  </si>
  <si>
    <t>Richland Hills</t>
  </si>
  <si>
    <t>Pelican Bay</t>
  </si>
  <si>
    <t>Pantego</t>
  </si>
  <si>
    <t>North Richland Hills</t>
  </si>
  <si>
    <t>Mansfield</t>
  </si>
  <si>
    <t>Lakeside</t>
  </si>
  <si>
    <t>Lake Worth</t>
  </si>
  <si>
    <t>Kennedale</t>
  </si>
  <si>
    <t>Haltom City</t>
  </si>
  <si>
    <t>Forest Hill</t>
  </si>
  <si>
    <t>Euless</t>
  </si>
  <si>
    <t>Dalworthington Gardens</t>
  </si>
  <si>
    <t>Crowley</t>
  </si>
  <si>
    <t>Colleyville</t>
  </si>
  <si>
    <t>Benbrook</t>
  </si>
  <si>
    <t>Azle</t>
  </si>
  <si>
    <t>Arlington</t>
  </si>
  <si>
    <t>La Salle</t>
  </si>
  <si>
    <t>Encinal</t>
  </si>
  <si>
    <t>Nassau Bay</t>
  </si>
  <si>
    <t>Tomball</t>
  </si>
  <si>
    <t>Shoreacres</t>
  </si>
  <si>
    <t>Sugar Land</t>
  </si>
  <si>
    <t>Driscoll</t>
  </si>
  <si>
    <t>Aransas Pass</t>
  </si>
  <si>
    <t>Robstown</t>
  </si>
  <si>
    <t>Hutto</t>
  </si>
  <si>
    <t>River Oaks</t>
  </si>
  <si>
    <t>Grapevine</t>
  </si>
  <si>
    <t>Everman</t>
  </si>
  <si>
    <t>Hardeman</t>
  </si>
  <si>
    <t>Whiteville</t>
  </si>
  <si>
    <t>Bolivar</t>
  </si>
  <si>
    <t>Middleton</t>
  </si>
  <si>
    <t>Toone</t>
  </si>
  <si>
    <t>Grand Junction</t>
  </si>
  <si>
    <t>McLean</t>
  </si>
  <si>
    <t>Normal</t>
  </si>
  <si>
    <t>Whiteside</t>
  </si>
  <si>
    <t>Sterling</t>
  </si>
  <si>
    <t>Hinckley</t>
  </si>
  <si>
    <t>Oswego</t>
  </si>
  <si>
    <t>Peoria Heights</t>
  </si>
  <si>
    <t>Winnebago</t>
  </si>
  <si>
    <t>Rockford</t>
  </si>
  <si>
    <t>Rock Falls</t>
  </si>
  <si>
    <t>Genoa</t>
  </si>
  <si>
    <t>Malta</t>
  </si>
  <si>
    <t>Colfax</t>
  </si>
  <si>
    <t>Machesney Park</t>
  </si>
  <si>
    <t>Sycamore</t>
  </si>
  <si>
    <t>Galesburg</t>
  </si>
  <si>
    <t>Morrison</t>
  </si>
  <si>
    <t>Sandwich</t>
  </si>
  <si>
    <t>Durand</t>
  </si>
  <si>
    <t>Elmwood</t>
  </si>
  <si>
    <t>Prophetstown</t>
  </si>
  <si>
    <t>Le Roy</t>
  </si>
  <si>
    <t>Loves Park</t>
  </si>
  <si>
    <t>Kirkland</t>
  </si>
  <si>
    <t>Danvers</t>
  </si>
  <si>
    <t>Yates City</t>
  </si>
  <si>
    <t>Chenoa</t>
  </si>
  <si>
    <t>South Beloit</t>
  </si>
  <si>
    <t>Cortland</t>
  </si>
  <si>
    <t>Chillicothe</t>
  </si>
  <si>
    <t>Erie</t>
  </si>
  <si>
    <t>Glasford</t>
  </si>
  <si>
    <t>Rockton</t>
  </si>
  <si>
    <t>Yorkville</t>
  </si>
  <si>
    <t>Roscoe</t>
  </si>
  <si>
    <t>Stanford</t>
  </si>
  <si>
    <t>Somonauk</t>
  </si>
  <si>
    <t>Cherry Valley</t>
  </si>
  <si>
    <t>Downs</t>
  </si>
  <si>
    <t>Port Mansfield</t>
  </si>
  <si>
    <t>Addison</t>
  </si>
  <si>
    <t>Blue</t>
  </si>
  <si>
    <t>Falfurrias</t>
  </si>
  <si>
    <t>Socorro</t>
  </si>
  <si>
    <t>Horizon City</t>
  </si>
  <si>
    <t>Travis</t>
  </si>
  <si>
    <t>West Lake Hills</t>
  </si>
  <si>
    <t>Sunset Valley</t>
  </si>
  <si>
    <t>Pflugerville</t>
  </si>
  <si>
    <t>Mustang Ridge</t>
  </si>
  <si>
    <t>Manor</t>
  </si>
  <si>
    <t>Lakeway</t>
  </si>
  <si>
    <t>Lago Vista</t>
  </si>
  <si>
    <t>Jonestown</t>
  </si>
  <si>
    <t>Bee Cave</t>
  </si>
  <si>
    <t>Hidalgo</t>
  </si>
  <si>
    <t>Weslaco</t>
  </si>
  <si>
    <t>Sullivan City</t>
  </si>
  <si>
    <t>San Juan</t>
  </si>
  <si>
    <t>Pharr</t>
  </si>
  <si>
    <t>Mission</t>
  </si>
  <si>
    <t>Mercedes</t>
  </si>
  <si>
    <t>Elsa</t>
  </si>
  <si>
    <t>Donna</t>
  </si>
  <si>
    <t>Presidio</t>
  </si>
  <si>
    <t>Marfa</t>
  </si>
  <si>
    <t>Willacy</t>
  </si>
  <si>
    <t>Raymondville</t>
  </si>
  <si>
    <t>Lyford</t>
  </si>
  <si>
    <t>Duval</t>
  </si>
  <si>
    <t>South Padre Island</t>
  </si>
  <si>
    <t>Santa Rosa</t>
  </si>
  <si>
    <t>San Benito</t>
  </si>
  <si>
    <t>Rio Hondo</t>
  </si>
  <si>
    <t>Rancho Viejo</t>
  </si>
  <si>
    <t>Primera</t>
  </si>
  <si>
    <t>Port Isabel</t>
  </si>
  <si>
    <t>Palm Valley</t>
  </si>
  <si>
    <t>Los Fresnos</t>
  </si>
  <si>
    <t>Laguna Vista</t>
  </si>
  <si>
    <t>La Feria</t>
  </si>
  <si>
    <t>Harlingen</t>
  </si>
  <si>
    <t>Brownsville</t>
  </si>
  <si>
    <t>Wilmer</t>
  </si>
  <si>
    <t>University Park</t>
  </si>
  <si>
    <t>Seagoville</t>
  </si>
  <si>
    <t>Sachse</t>
  </si>
  <si>
    <t>Richardson</t>
  </si>
  <si>
    <t>Mesquite</t>
  </si>
  <si>
    <t>Hutchins</t>
  </si>
  <si>
    <t>Highland Park</t>
  </si>
  <si>
    <t>Grand Prairie</t>
  </si>
  <si>
    <t>Glenn Heights</t>
  </si>
  <si>
    <t>Garland</t>
  </si>
  <si>
    <t>Farmers Branch</t>
  </si>
  <si>
    <t>Duncanville</t>
  </si>
  <si>
    <t>DeSoto</t>
  </si>
  <si>
    <t>Coppell</t>
  </si>
  <si>
    <t>Cedar Hill</t>
  </si>
  <si>
    <t>Balch Springs</t>
  </si>
  <si>
    <t>Bexar</t>
  </si>
  <si>
    <t>Universal City</t>
  </si>
  <si>
    <t>Terrell Hills</t>
  </si>
  <si>
    <t>Shavano Park</t>
  </si>
  <si>
    <t>Olmos Park</t>
  </si>
  <si>
    <t>Leon Valley</t>
  </si>
  <si>
    <t>Kirby</t>
  </si>
  <si>
    <t>Hollywood Park</t>
  </si>
  <si>
    <t>Hill Country Village</t>
  </si>
  <si>
    <t>Helotes</t>
  </si>
  <si>
    <t>Fair Oaks Ranch</t>
  </si>
  <si>
    <t>Converse</t>
  </si>
  <si>
    <t>Castle Hills</t>
  </si>
  <si>
    <t>Balcones Heights</t>
  </si>
  <si>
    <t>Alamo Heights</t>
  </si>
  <si>
    <t>Starr</t>
  </si>
  <si>
    <t>Roma</t>
  </si>
  <si>
    <t>Rio Grande City</t>
  </si>
  <si>
    <t>La Grulla</t>
  </si>
  <si>
    <t>Zavala</t>
  </si>
  <si>
    <t>Crystal City</t>
  </si>
  <si>
    <t>Maverick</t>
  </si>
  <si>
    <t>Eagle Pass</t>
  </si>
  <si>
    <t>Webb</t>
  </si>
  <si>
    <t>Rio Bravo</t>
  </si>
  <si>
    <t>Clint</t>
  </si>
  <si>
    <t>Rollingwood</t>
  </si>
  <si>
    <t>Palmview</t>
  </si>
  <si>
    <t>Palmhurst</t>
  </si>
  <si>
    <t>La Joya</t>
  </si>
  <si>
    <t>Edcouch</t>
  </si>
  <si>
    <t>La Villa</t>
  </si>
  <si>
    <t>Freer</t>
  </si>
  <si>
    <t>Combes</t>
  </si>
  <si>
    <t>Los Indios</t>
  </si>
  <si>
    <t>Indian Lake</t>
  </si>
  <si>
    <t>Rowlett</t>
  </si>
  <si>
    <t>Cockrell Hill</t>
  </si>
  <si>
    <t>Windcrest</t>
  </si>
  <si>
    <t>Bartlett</t>
  </si>
  <si>
    <t>Collierville</t>
  </si>
  <si>
    <t>Goodlettsville</t>
  </si>
  <si>
    <t>Belle Meade</t>
  </si>
  <si>
    <t>Haywood</t>
  </si>
  <si>
    <t>Berry Hill</t>
  </si>
  <si>
    <t>Millington</t>
  </si>
  <si>
    <t>Cook</t>
  </si>
  <si>
    <t>Berwyn</t>
  </si>
  <si>
    <t>Cicero</t>
  </si>
  <si>
    <t>Stone Park</t>
  </si>
  <si>
    <t>Elmwood Park</t>
  </si>
  <si>
    <t>Oak Park</t>
  </si>
  <si>
    <t>Harwood Heights</t>
  </si>
  <si>
    <t>Hometown</t>
  </si>
  <si>
    <t>Maywood</t>
  </si>
  <si>
    <t>Norridge</t>
  </si>
  <si>
    <t>Bellwood</t>
  </si>
  <si>
    <t>Highwood</t>
  </si>
  <si>
    <t>Oak Lawn</t>
  </si>
  <si>
    <t>Park City</t>
  </si>
  <si>
    <t>Skokie</t>
  </si>
  <si>
    <t>DuPage</t>
  </si>
  <si>
    <t>Glendale Heights</t>
  </si>
  <si>
    <t>Chicago Ridge</t>
  </si>
  <si>
    <t>Evergreen Park</t>
  </si>
  <si>
    <t>Orland Hills</t>
  </si>
  <si>
    <t>Brookfield</t>
  </si>
  <si>
    <t>La Grange Park</t>
  </si>
  <si>
    <t>Hanover Park</t>
  </si>
  <si>
    <t>Forest Park</t>
  </si>
  <si>
    <t>Melrose Park</t>
  </si>
  <si>
    <t>Blue Island</t>
  </si>
  <si>
    <t>Round Lake Beach</t>
  </si>
  <si>
    <t>Summit</t>
  </si>
  <si>
    <t>Park Ridge</t>
  </si>
  <si>
    <t>Calumet City</t>
  </si>
  <si>
    <t>Wilmette</t>
  </si>
  <si>
    <t>Streamwood</t>
  </si>
  <si>
    <t>Posen</t>
  </si>
  <si>
    <t>Palatine</t>
  </si>
  <si>
    <t>Mount Prospect</t>
  </si>
  <si>
    <t>Niles</t>
  </si>
  <si>
    <t>Merrionette Park</t>
  </si>
  <si>
    <t>Westmont</t>
  </si>
  <si>
    <t>Hickory Hills</t>
  </si>
  <si>
    <t>Clarendon Hills</t>
  </si>
  <si>
    <t>Kane</t>
  </si>
  <si>
    <t>Carpentersville</t>
  </si>
  <si>
    <t>Western Springs</t>
  </si>
  <si>
    <t>Lyons</t>
  </si>
  <si>
    <t>Wheaton</t>
  </si>
  <si>
    <t>Round Lake Heights</t>
  </si>
  <si>
    <t>Lincolnwood</t>
  </si>
  <si>
    <t>Villa Park</t>
  </si>
  <si>
    <t>Oak Forest</t>
  </si>
  <si>
    <t>Elmhurst</t>
  </si>
  <si>
    <t>Morton Grove</t>
  </si>
  <si>
    <t>Arlington Heights</t>
  </si>
  <si>
    <t>Justice</t>
  </si>
  <si>
    <t>Worth</t>
  </si>
  <si>
    <t>Westchester</t>
  </si>
  <si>
    <t>River Forest</t>
  </si>
  <si>
    <t>Aurora</t>
  </si>
  <si>
    <t>Carol Stream</t>
  </si>
  <si>
    <t>Broadview</t>
  </si>
  <si>
    <t>Park Forest</t>
  </si>
  <si>
    <t>Lombard</t>
  </si>
  <si>
    <t>Buffalo Grove</t>
  </si>
  <si>
    <t>Rolling Meadows</t>
  </si>
  <si>
    <t>River Grove</t>
  </si>
  <si>
    <t>Schiller Park</t>
  </si>
  <si>
    <t>Kenilworth</t>
  </si>
  <si>
    <t>Des Plaines</t>
  </si>
  <si>
    <t>Roselle</t>
  </si>
  <si>
    <t>Glen Ellyn</t>
  </si>
  <si>
    <t>Palos Hills</t>
  </si>
  <si>
    <t>Indian Head Park</t>
  </si>
  <si>
    <t>Hazel Crest</t>
  </si>
  <si>
    <t>North Riverside</t>
  </si>
  <si>
    <t>Bridgeview</t>
  </si>
  <si>
    <t>Champaign</t>
  </si>
  <si>
    <t>Hinsdale</t>
  </si>
  <si>
    <t>Prospect Heights</t>
  </si>
  <si>
    <t>Robbins</t>
  </si>
  <si>
    <t>Franklin Park</t>
  </si>
  <si>
    <t>Round Lake Park</t>
  </si>
  <si>
    <t>Riverdale</t>
  </si>
  <si>
    <t>North Chicago</t>
  </si>
  <si>
    <t>Homewood</t>
  </si>
  <si>
    <t>Berkeley</t>
  </si>
  <si>
    <t>Waukegan</t>
  </si>
  <si>
    <t>Darien</t>
  </si>
  <si>
    <t>Tinley Park</t>
  </si>
  <si>
    <t>Woodridge</t>
  </si>
  <si>
    <t>Stickney</t>
  </si>
  <si>
    <t>Vernon Hills</t>
  </si>
  <si>
    <t>Glenview</t>
  </si>
  <si>
    <t>Lisle</t>
  </si>
  <si>
    <t>Country Club Hills</t>
  </si>
  <si>
    <t>Palos Heights</t>
  </si>
  <si>
    <t>South Elgin</t>
  </si>
  <si>
    <t>Willowbrook</t>
  </si>
  <si>
    <t>Round Lake</t>
  </si>
  <si>
    <t>Bensenville</t>
  </si>
  <si>
    <t>Mundelein</t>
  </si>
  <si>
    <t>Winnetka</t>
  </si>
  <si>
    <t>Bloomingdale</t>
  </si>
  <si>
    <t>Lindenhurst</t>
  </si>
  <si>
    <t>Winfield</t>
  </si>
  <si>
    <t>Richton Park</t>
  </si>
  <si>
    <t>Will</t>
  </si>
  <si>
    <t>Bolingbrook</t>
  </si>
  <si>
    <t>South Holland</t>
  </si>
  <si>
    <t>Alsip</t>
  </si>
  <si>
    <t>Lake Zurich</t>
  </si>
  <si>
    <t>Chicago Heights</t>
  </si>
  <si>
    <t>Wood Dale</t>
  </si>
  <si>
    <t>Elk Grove Village</t>
  </si>
  <si>
    <t>Steger</t>
  </si>
  <si>
    <t>Glenwood</t>
  </si>
  <si>
    <t>Orland Park</t>
  </si>
  <si>
    <t>Pingree Grove</t>
  </si>
  <si>
    <t>Sauk Village</t>
  </si>
  <si>
    <t>South Chicago Heights</t>
  </si>
  <si>
    <t>Flossmoor</t>
  </si>
  <si>
    <t>Hillside</t>
  </si>
  <si>
    <t>Northbrook</t>
  </si>
  <si>
    <t>Rock Island</t>
  </si>
  <si>
    <t>Batavia</t>
  </si>
  <si>
    <t>Gifford</t>
  </si>
  <si>
    <t>North Aurora</t>
  </si>
  <si>
    <t>Warrenville</t>
  </si>
  <si>
    <t>Zion</t>
  </si>
  <si>
    <t>Island Lake</t>
  </si>
  <si>
    <t>Glencoe</t>
  </si>
  <si>
    <t>Mokena</t>
  </si>
  <si>
    <t>Crest Hill</t>
  </si>
  <si>
    <t>Rosemont</t>
  </si>
  <si>
    <t>Libertyville</t>
  </si>
  <si>
    <t>West Dundee</t>
  </si>
  <si>
    <t>Joliet</t>
  </si>
  <si>
    <t>St. Charles</t>
  </si>
  <si>
    <t>Gurnee</t>
  </si>
  <si>
    <t>Barrington</t>
  </si>
  <si>
    <t>Geneva</t>
  </si>
  <si>
    <t>Lockport</t>
  </si>
  <si>
    <t>Shorewood</t>
  </si>
  <si>
    <t>St. Clair</t>
  </si>
  <si>
    <t>Swansea</t>
  </si>
  <si>
    <t>Romeoville</t>
  </si>
  <si>
    <t>Lemont</t>
  </si>
  <si>
    <t>Peotone</t>
  </si>
  <si>
    <t>Countryside</t>
  </si>
  <si>
    <t>Hainesville</t>
  </si>
  <si>
    <t>East Hazel Crest</t>
  </si>
  <si>
    <t>East St. Louis</t>
  </si>
  <si>
    <t>Grayslake</t>
  </si>
  <si>
    <t>O'Fallon</t>
  </si>
  <si>
    <t>Plainfield</t>
  </si>
  <si>
    <t>Belleville</t>
  </si>
  <si>
    <t>Silvis</t>
  </si>
  <si>
    <t>West Chicago</t>
  </si>
  <si>
    <t>Antioch</t>
  </si>
  <si>
    <t>New Lenox</t>
  </si>
  <si>
    <t>De Soto</t>
  </si>
  <si>
    <t>Northfield</t>
  </si>
  <si>
    <t>Tolono</t>
  </si>
  <si>
    <t>Olympia Fields</t>
  </si>
  <si>
    <t>Oakbrook Terrace</t>
  </si>
  <si>
    <t>Elburn</t>
  </si>
  <si>
    <t>Sleepy Hollow</t>
  </si>
  <si>
    <t>Beecher</t>
  </si>
  <si>
    <t>Lincolnshire</t>
  </si>
  <si>
    <t>Washington Park</t>
  </si>
  <si>
    <t>Burr Ridge</t>
  </si>
  <si>
    <t>Rantoul</t>
  </si>
  <si>
    <t>Gilberts</t>
  </si>
  <si>
    <t>Carbondale</t>
  </si>
  <si>
    <t>Fisher</t>
  </si>
  <si>
    <t>Winthrop Harbor</t>
  </si>
  <si>
    <t>Fairview Heights</t>
  </si>
  <si>
    <t>East Moline</t>
  </si>
  <si>
    <t>Cahokia</t>
  </si>
  <si>
    <t>Lake Bluff</t>
  </si>
  <si>
    <t>Willow Springs</t>
  </si>
  <si>
    <t>Tower Lakes</t>
  </si>
  <si>
    <t>Lake Villa</t>
  </si>
  <si>
    <t>Fox Lake</t>
  </si>
  <si>
    <t>Hampton</t>
  </si>
  <si>
    <t>Frankfort</t>
  </si>
  <si>
    <t>Coal Valley</t>
  </si>
  <si>
    <t>Homer</t>
  </si>
  <si>
    <t>Shiloh</t>
  </si>
  <si>
    <t>Centreville</t>
  </si>
  <si>
    <t>Braidwood</t>
  </si>
  <si>
    <t>Monee</t>
  </si>
  <si>
    <t>East Dundee</t>
  </si>
  <si>
    <t>Inverness</t>
  </si>
  <si>
    <t>Lake Forest</t>
  </si>
  <si>
    <t>Thomasboro</t>
  </si>
  <si>
    <t>Golf</t>
  </si>
  <si>
    <t>Homer Glen</t>
  </si>
  <si>
    <t>Millstadt</t>
  </si>
  <si>
    <t>Hawthorn Woods</t>
  </si>
  <si>
    <t>Thornton</t>
  </si>
  <si>
    <t>Oak Brook</t>
  </si>
  <si>
    <t>Kildeer</t>
  </si>
  <si>
    <t>Riverwoods</t>
  </si>
  <si>
    <t>New Athens</t>
  </si>
  <si>
    <t>Mahomet</t>
  </si>
  <si>
    <t>Crete</t>
  </si>
  <si>
    <t>Smithton</t>
  </si>
  <si>
    <t>Mascoutah</t>
  </si>
  <si>
    <t>Bannockburn</t>
  </si>
  <si>
    <t>Hillsdale</t>
  </si>
  <si>
    <t>Palos Park</t>
  </si>
  <si>
    <t>Hodgkins</t>
  </si>
  <si>
    <t>Hampshire</t>
  </si>
  <si>
    <t>South Barrington</t>
  </si>
  <si>
    <t>Campton Hills</t>
  </si>
  <si>
    <t>Maple Park</t>
  </si>
  <si>
    <t>Freeburg</t>
  </si>
  <si>
    <t>Dupo</t>
  </si>
  <si>
    <t>Forest View</t>
  </si>
  <si>
    <t>Caseyville</t>
  </si>
  <si>
    <t>Lenzburg</t>
  </si>
  <si>
    <t>Fairmont City</t>
  </si>
  <si>
    <t>Marissa</t>
  </si>
  <si>
    <t>Elwood</t>
  </si>
  <si>
    <t>Barrington Hills</t>
  </si>
  <si>
    <t>Bedford Park</t>
  </si>
  <si>
    <t>McCook</t>
  </si>
  <si>
    <t>Sauget</t>
  </si>
  <si>
    <t>Motorvehicle Theft Rate</t>
  </si>
  <si>
    <t>Motor
vehicle
theft</t>
  </si>
  <si>
    <t>Larceny Rate</t>
  </si>
  <si>
    <t>Larceny-
theft</t>
  </si>
  <si>
    <t>Burglary Rate</t>
  </si>
  <si>
    <t>Burglary</t>
  </si>
  <si>
    <t>Property Crime Rate</t>
  </si>
  <si>
    <t>Property
crime</t>
  </si>
  <si>
    <t>Aggravated Assault Rate</t>
  </si>
  <si>
    <t>Aggravated
assault</t>
  </si>
  <si>
    <t>Rape Rate</t>
  </si>
  <si>
    <t>Rape</t>
  </si>
  <si>
    <t>Murder Rate</t>
  </si>
  <si>
    <t>Murder and
nonnegligent
manslaughter</t>
  </si>
  <si>
    <t>Violent Crime Rate</t>
  </si>
  <si>
    <t>Violent
crime</t>
  </si>
  <si>
    <t>Population Density (People per Sq Mile)</t>
  </si>
  <si>
    <t>Affiliation</t>
  </si>
  <si>
    <t>Affiliation Quantified (Blue is Lower, Red is Higher)</t>
  </si>
  <si>
    <t>2012 % Difference</t>
  </si>
  <si>
    <t>Voted Obama 2012</t>
  </si>
  <si>
    <t>Voted Romney 2012</t>
  </si>
  <si>
    <t>2016%</t>
  </si>
  <si>
    <t>Voted Clinton 2016</t>
  </si>
  <si>
    <t>Voted Trump 2016</t>
  </si>
  <si>
    <t>2020 % Difference</t>
  </si>
  <si>
    <t>Voted Biden 2020</t>
  </si>
  <si>
    <t>Voted Trump 2020</t>
  </si>
  <si>
    <t>Land Mass (Sq Miles)</t>
  </si>
  <si>
    <t>County</t>
  </si>
  <si>
    <t>City</t>
  </si>
  <si>
    <t>Used compiled data from Wikipedia</t>
  </si>
  <si>
    <t>2016 United States presidential election in Texas - Wikipedia</t>
  </si>
  <si>
    <t>elections.sos.state.tx.us/elchist319_race62.htm</t>
  </si>
  <si>
    <t>2012 United States presidential election in Tennessee - Wikipedia</t>
  </si>
  <si>
    <t>Daily Kos Elections 2008, 2012, 2016 &amp; 2020 presidential election results for congressional districts used in 2020 elections - Google Sheets</t>
  </si>
  <si>
    <t>List of municipalities in Tennessee - Wikipedia</t>
  </si>
  <si>
    <t>Wayback Machine (archive.org)</t>
  </si>
  <si>
    <t>2016 United States presidential election in Tennessee - Wikipedia</t>
  </si>
  <si>
    <t>Tennessee Election Results 2016 – The New York Times (nytimes.com)</t>
  </si>
  <si>
    <t>2020 United States presidential election in Tennessee - Wikipedia</t>
  </si>
  <si>
    <t>Daily Kos Elections' presidential results by congressional district for 2020</t>
  </si>
  <si>
    <t>FBI — Tennessee</t>
  </si>
  <si>
    <t>2020 United States presidential election in Texas - Wikipedia</t>
  </si>
  <si>
    <t>2020 Presidential General Election Results - Texas (uselectionatlas.org)</t>
  </si>
  <si>
    <t>List of municipalities in Texas - Wikipedia</t>
  </si>
  <si>
    <t>U.S. Census Bureau QuickFacts: Texas (archive.org)</t>
  </si>
  <si>
    <t>FBI — Texas</t>
  </si>
  <si>
    <t>Notes (2)</t>
  </si>
  <si>
    <t>Notes</t>
  </si>
  <si>
    <t>Source (2)</t>
  </si>
  <si>
    <t>Source</t>
  </si>
  <si>
    <t>Data</t>
  </si>
  <si>
    <t>Since this data is compiled using formulas and extracted data from various sources, it may be incomplete. Additionally some data may be incorrect. If you encounter any errors, please contact me at contact@thatnickpowersguy.com and let me know.</t>
  </si>
  <si>
    <t>Notes:</t>
  </si>
  <si>
    <t>Sources</t>
  </si>
  <si>
    <t>https://en.wikipedia.org/wiki/2016_United_States_presidential_election_in_Illinois#cite_note-result-16</t>
  </si>
  <si>
    <t>Election Vote Totals Results (archive.org)</t>
  </si>
  <si>
    <t>2012 United States presidential election in Illinois - Wikipedia</t>
  </si>
  <si>
    <t>Dave Leip's Atlas of U.S. Presidential Elections - Data Graphs (uselectionatlas.org)</t>
  </si>
  <si>
    <t>2020 United States presidential election in Illinois - Wikipedia</t>
  </si>
  <si>
    <t>Illinois election results 2020: Live results by county (nbcnews.com)</t>
  </si>
  <si>
    <t>FBI — Illinois</t>
  </si>
  <si>
    <t>2017 Crime Data</t>
  </si>
  <si>
    <t>2018 Crime Data</t>
  </si>
  <si>
    <t>2019 Crime Data</t>
  </si>
  <si>
    <t>Domestic Names | U.S. Geological Survey (usgs.gov)</t>
  </si>
  <si>
    <t>List of municipalities in Illinois - Wikipedia</t>
  </si>
  <si>
    <t>illinois</t>
  </si>
  <si>
    <t>Tenessee</t>
  </si>
  <si>
    <t>2012 Election</t>
  </si>
  <si>
    <t>2016 Election</t>
  </si>
  <si>
    <t>2018 Election</t>
  </si>
  <si>
    <t>2020 Crime Data</t>
  </si>
  <si>
    <t>2021 Crime Data</t>
  </si>
  <si>
    <t>2020 Election</t>
  </si>
  <si>
    <t>City and County</t>
  </si>
  <si>
    <t>List of municipalities in Massachusetts - Wikipedia</t>
  </si>
  <si>
    <t>2020 United States presidential election in Massachusetts - Wikipedia</t>
  </si>
  <si>
    <t>2016 United States presidential election in Massachusetts - Wikipedia</t>
  </si>
  <si>
    <t>2012 United States presidential election in Massachusetts - Wikipedia</t>
  </si>
  <si>
    <t>Abington</t>
  </si>
  <si>
    <t>Plymouth</t>
  </si>
  <si>
    <t>Acton</t>
  </si>
  <si>
    <t>Middlesex</t>
  </si>
  <si>
    <t>Acushnet</t>
  </si>
  <si>
    <t>Berkshire</t>
  </si>
  <si>
    <t>Agawam</t>
  </si>
  <si>
    <t>Hampden</t>
  </si>
  <si>
    <t>Amesbury</t>
  </si>
  <si>
    <t>Amherst</t>
  </si>
  <si>
    <t>Andover</t>
  </si>
  <si>
    <t>Ashburnham</t>
  </si>
  <si>
    <t>Athol</t>
  </si>
  <si>
    <t>Attleboro</t>
  </si>
  <si>
    <t>Avon</t>
  </si>
  <si>
    <t>Ayer</t>
  </si>
  <si>
    <t>Barnstable</t>
  </si>
  <si>
    <t>Barnstable (seat)</t>
  </si>
  <si>
    <t>Belchertown</t>
  </si>
  <si>
    <t>Bellingham</t>
  </si>
  <si>
    <t>Belmont</t>
  </si>
  <si>
    <t>Berkley</t>
  </si>
  <si>
    <t>Berlin</t>
  </si>
  <si>
    <t>Bernardston</t>
  </si>
  <si>
    <t>Beverly</t>
  </si>
  <si>
    <t>Billerica</t>
  </si>
  <si>
    <t>Blackstone</t>
  </si>
  <si>
    <t>Suffolk (seat)</t>
  </si>
  <si>
    <t>Boxborough</t>
  </si>
  <si>
    <t>Boxford</t>
  </si>
  <si>
    <t>Boylston</t>
  </si>
  <si>
    <t>Braintree</t>
  </si>
  <si>
    <t>Bridgewater</t>
  </si>
  <si>
    <t>Brimfield</t>
  </si>
  <si>
    <t>Brockton</t>
  </si>
  <si>
    <t>Plymouth (seat)</t>
  </si>
  <si>
    <t>Brookline</t>
  </si>
  <si>
    <t>Middlesex (seat)</t>
  </si>
  <si>
    <t>Carver</t>
  </si>
  <si>
    <t>Charlton</t>
  </si>
  <si>
    <t>Chelmsford</t>
  </si>
  <si>
    <t>Chelsea</t>
  </si>
  <si>
    <t>Suffolk</t>
  </si>
  <si>
    <t>Chesterfield</t>
  </si>
  <si>
    <t>Chicopee</t>
  </si>
  <si>
    <t>Chilmark</t>
  </si>
  <si>
    <t>Dukes</t>
  </si>
  <si>
    <t>Cohasset</t>
  </si>
  <si>
    <t>Dalton</t>
  </si>
  <si>
    <t>Dartmouth</t>
  </si>
  <si>
    <t>Dedham</t>
  </si>
  <si>
    <t>Norfolk (seat)</t>
  </si>
  <si>
    <t>Dennis</t>
  </si>
  <si>
    <t>Dracut</t>
  </si>
  <si>
    <t>Dudley</t>
  </si>
  <si>
    <t>Dunstable</t>
  </si>
  <si>
    <t>Duxbury</t>
  </si>
  <si>
    <t>East Bridgewater</t>
  </si>
  <si>
    <t>East Brookfield</t>
  </si>
  <si>
    <t>Eastham</t>
  </si>
  <si>
    <t>Easthampton</t>
  </si>
  <si>
    <t>East Longmeadow</t>
  </si>
  <si>
    <t>Easton</t>
  </si>
  <si>
    <t>Edgartown</t>
  </si>
  <si>
    <t>Dukes (seat)</t>
  </si>
  <si>
    <t>Erving</t>
  </si>
  <si>
    <t>Fairhaven</t>
  </si>
  <si>
    <t>Fall River</t>
  </si>
  <si>
    <t>Falmouth</t>
  </si>
  <si>
    <t>Fitchburg</t>
  </si>
  <si>
    <t>Foxborough</t>
  </si>
  <si>
    <t>Framingham</t>
  </si>
  <si>
    <t>Freetown</t>
  </si>
  <si>
    <t>Gardner</t>
  </si>
  <si>
    <t>Gloucester</t>
  </si>
  <si>
    <t>Goshen</t>
  </si>
  <si>
    <t>Granby</t>
  </si>
  <si>
    <t>Great Barrington</t>
  </si>
  <si>
    <t>Franklin (seat)</t>
  </si>
  <si>
    <t>Groton</t>
  </si>
  <si>
    <t>Hadley</t>
  </si>
  <si>
    <t>Halifax</t>
  </si>
  <si>
    <t>Hanover</t>
  </si>
  <si>
    <t>Hanson</t>
  </si>
  <si>
    <t>Hardwick</t>
  </si>
  <si>
    <t>Harwich</t>
  </si>
  <si>
    <t>Haverhill</t>
  </si>
  <si>
    <t>Hingham</t>
  </si>
  <si>
    <t>Holbrook</t>
  </si>
  <si>
    <t>Holden</t>
  </si>
  <si>
    <t>Holliston</t>
  </si>
  <si>
    <t>Holyoke</t>
  </si>
  <si>
    <t>Ipswich</t>
  </si>
  <si>
    <t>Essex (seat)</t>
  </si>
  <si>
    <t>Leicester</t>
  </si>
  <si>
    <t>Lenox</t>
  </si>
  <si>
    <t>Leominster</t>
  </si>
  <si>
    <t>Leverett</t>
  </si>
  <si>
    <t>Littleton</t>
  </si>
  <si>
    <t>Longmeadow</t>
  </si>
  <si>
    <t>Lowell</t>
  </si>
  <si>
    <t>Ludlow</t>
  </si>
  <si>
    <t>Lunenburg</t>
  </si>
  <si>
    <t>Lynnfield</t>
  </si>
  <si>
    <t>Manchester-by-the-Sea</t>
  </si>
  <si>
    <t>Marblehead</t>
  </si>
  <si>
    <t>Marlborough</t>
  </si>
  <si>
    <t>Marshfield</t>
  </si>
  <si>
    <t>Mashpee</t>
  </si>
  <si>
    <t>Mattapoisett</t>
  </si>
  <si>
    <t>Maynard</t>
  </si>
  <si>
    <t>Medford</t>
  </si>
  <si>
    <t>Medway</t>
  </si>
  <si>
    <t>Mendon</t>
  </si>
  <si>
    <t>Merrimac</t>
  </si>
  <si>
    <t>Methuen</t>
  </si>
  <si>
    <t>Middleboro</t>
  </si>
  <si>
    <t>Millbury</t>
  </si>
  <si>
    <t>Millville</t>
  </si>
  <si>
    <t>Milton</t>
  </si>
  <si>
    <t>Monson</t>
  </si>
  <si>
    <t>Nahant</t>
  </si>
  <si>
    <t>Nantucket</t>
  </si>
  <si>
    <t>Nantucket (seat)</t>
  </si>
  <si>
    <t>Natick</t>
  </si>
  <si>
    <t>Needham</t>
  </si>
  <si>
    <t>New Bedford</t>
  </si>
  <si>
    <t>Newbury</t>
  </si>
  <si>
    <t>Newburyport</t>
  </si>
  <si>
    <t>North Adams</t>
  </si>
  <si>
    <t>Northampton</t>
  </si>
  <si>
    <t>Hampshire (seat)</t>
  </si>
  <si>
    <t>North Andover</t>
  </si>
  <si>
    <t>North Attleboro</t>
  </si>
  <si>
    <t>Northborough</t>
  </si>
  <si>
    <t>Northbridge</t>
  </si>
  <si>
    <t>North Reading</t>
  </si>
  <si>
    <t>Norton</t>
  </si>
  <si>
    <t>Norwell</t>
  </si>
  <si>
    <t>Norwood</t>
  </si>
  <si>
    <t>Oakham</t>
  </si>
  <si>
    <t>Orleans</t>
  </si>
  <si>
    <t>Oxford</t>
  </si>
  <si>
    <t>Peabody</t>
  </si>
  <si>
    <t>Pembroke</t>
  </si>
  <si>
    <t>Pepperell</t>
  </si>
  <si>
    <t>Berkshire (seat)</t>
  </si>
  <si>
    <t>Plainville</t>
  </si>
  <si>
    <t>Plympton</t>
  </si>
  <si>
    <t>Provincetown</t>
  </si>
  <si>
    <t>Raynham</t>
  </si>
  <si>
    <t>Reading</t>
  </si>
  <si>
    <t>Rehoboth</t>
  </si>
  <si>
    <t>Revere</t>
  </si>
  <si>
    <t>Rowley</t>
  </si>
  <si>
    <t>Rutland</t>
  </si>
  <si>
    <t>Salisbury</t>
  </si>
  <si>
    <t>Saugus</t>
  </si>
  <si>
    <t>Seekonk</t>
  </si>
  <si>
    <t>Shelburne</t>
  </si>
  <si>
    <t>Sherborn</t>
  </si>
  <si>
    <t>Shrewsbury</t>
  </si>
  <si>
    <t>Southampton</t>
  </si>
  <si>
    <t>Southborough</t>
  </si>
  <si>
    <t>Southbridge</t>
  </si>
  <si>
    <t>South Hadley</t>
  </si>
  <si>
    <t>Southwick</t>
  </si>
  <si>
    <t>Hampden (seat)</t>
  </si>
  <si>
    <t>Stockbridge</t>
  </si>
  <si>
    <t>Stoneham</t>
  </si>
  <si>
    <t>Stoughton</t>
  </si>
  <si>
    <t>Stow</t>
  </si>
  <si>
    <t>Sturbridge</t>
  </si>
  <si>
    <t>Sudbury</t>
  </si>
  <si>
    <t>Sunderland</t>
  </si>
  <si>
    <t>Swampscott</t>
  </si>
  <si>
    <t>Taunton</t>
  </si>
  <si>
    <t>Bristol (seat)</t>
  </si>
  <si>
    <t>Templeton</t>
  </si>
  <si>
    <t>Tewksbury</t>
  </si>
  <si>
    <t>Tisbury</t>
  </si>
  <si>
    <t>Topsfield</t>
  </si>
  <si>
    <t>Truro</t>
  </si>
  <si>
    <t>Tyngsboro</t>
  </si>
  <si>
    <t>Wakefield</t>
  </si>
  <si>
    <t>Wales</t>
  </si>
  <si>
    <t>Walpole</t>
  </si>
  <si>
    <t>Waltham</t>
  </si>
  <si>
    <t>Ware</t>
  </si>
  <si>
    <t>Wareham</t>
  </si>
  <si>
    <t>Wayland</t>
  </si>
  <si>
    <t>Wellesley</t>
  </si>
  <si>
    <t>Wellfleet</t>
  </si>
  <si>
    <t>Wenham</t>
  </si>
  <si>
    <t>Westborough</t>
  </si>
  <si>
    <t>West Boylston</t>
  </si>
  <si>
    <t>West Bridgewater</t>
  </si>
  <si>
    <t>Westminster</t>
  </si>
  <si>
    <t>West Newbury</t>
  </si>
  <si>
    <t>Westport</t>
  </si>
  <si>
    <t>West Springfield</t>
  </si>
  <si>
    <t>West Tisbury</t>
  </si>
  <si>
    <t>Westwood</t>
  </si>
  <si>
    <t>Weymouth</t>
  </si>
  <si>
    <t>Whately</t>
  </si>
  <si>
    <t>Whitman</t>
  </si>
  <si>
    <t>Wilbraham</t>
  </si>
  <si>
    <t>Williamstown</t>
  </si>
  <si>
    <t>Winchendon</t>
  </si>
  <si>
    <t>Winthrop</t>
  </si>
  <si>
    <t>Woburn</t>
  </si>
  <si>
    <t>Worcester (seat)</t>
  </si>
  <si>
    <t>Wrentham</t>
  </si>
  <si>
    <t>Yarmouth</t>
  </si>
  <si>
    <t>FBI — Massachusetts</t>
  </si>
  <si>
    <t>Aquinnah</t>
  </si>
  <si>
    <t>Becket</t>
  </si>
  <si>
    <t>Carlisle</t>
  </si>
  <si>
    <t>Egremont</t>
  </si>
  <si>
    <t>Gill</t>
  </si>
  <si>
    <t>Groveland</t>
  </si>
  <si>
    <t>Hatfield</t>
  </si>
  <si>
    <t>New Braintree</t>
  </si>
  <si>
    <t>Oak Bluffs</t>
  </si>
  <si>
    <t>Pelham</t>
  </si>
  <si>
    <t>Scituate</t>
  </si>
  <si>
    <t>Williamsburg</t>
  </si>
  <si>
    <t>Barre</t>
  </si>
  <si>
    <t>Cheshire</t>
  </si>
  <si>
    <t>Rockland</t>
  </si>
  <si>
    <t>Uxbridge</t>
  </si>
  <si>
    <t>Worthington</t>
  </si>
  <si>
    <t>Black or African American %</t>
  </si>
  <si>
    <t>Groceries</t>
  </si>
  <si>
    <t>Adult Population</t>
  </si>
  <si>
    <t>State Total</t>
  </si>
  <si>
    <t>Tiktok Shenanigans</t>
  </si>
  <si>
    <t>Universal Basic Income Estimates</t>
  </si>
  <si>
    <t>UBI Per Month</t>
  </si>
  <si>
    <t>Department of UBI</t>
  </si>
  <si>
    <t>Total for UBI Payments</t>
  </si>
  <si>
    <t>Jobs Created</t>
  </si>
  <si>
    <t>Electric Bill</t>
  </si>
  <si>
    <t>Median Mortgage Total</t>
  </si>
  <si>
    <t>Median Mortgage Payment</t>
  </si>
  <si>
    <t>Mortgage % Rent (3 Bedrooms)</t>
  </si>
  <si>
    <t>Studio Apartment for 50% of Adults</t>
  </si>
  <si>
    <t>Religious Institutions Per 10000 People2</t>
  </si>
  <si>
    <t>Congregations per 100 Sq Miles3</t>
  </si>
  <si>
    <t>Protestant (%)</t>
  </si>
  <si>
    <t>Catholic (%)</t>
  </si>
  <si>
    <t>The Church of Jesus Christ of Latter-day Saints (%)</t>
  </si>
  <si>
    <t>Other Christian (%)</t>
  </si>
  <si>
    <t>Other (%)</t>
  </si>
  <si>
    <t>Irreligion (%)</t>
  </si>
  <si>
    <t>Religion</t>
  </si>
  <si>
    <t>Confederacy State</t>
  </si>
  <si>
    <t>Which U.S. States Had The Most Slaves At The Start Of The Civil War? - WorldAtlas</t>
  </si>
  <si>
    <t>Number of Slaves by State</t>
  </si>
  <si>
    <t>Free Population</t>
  </si>
  <si>
    <t>Slave Population</t>
  </si>
  <si>
    <t>Percentage</t>
  </si>
  <si>
    <t>Population in 1860</t>
  </si>
  <si>
    <t>Jim Crow Laws</t>
  </si>
  <si>
    <t>Jim Crow Laws (0 is Yes, 1 is No)</t>
  </si>
  <si>
    <t>1860 United States census - Wikipedia</t>
  </si>
  <si>
    <t>1860 Populations</t>
  </si>
  <si>
    <t>List of Jim Crow law examples by state - Wikipedia</t>
  </si>
  <si>
    <t>Black Prisoners per 100K</t>
  </si>
  <si>
    <t>Latino Prisoners per 100K</t>
  </si>
  <si>
    <t>White Prisoners per 100K</t>
  </si>
  <si>
    <t>Johnson &amp; Johnson</t>
  </si>
  <si>
    <t>Annual corporate profits U.S. 2021 | Statista</t>
  </si>
  <si>
    <t>2022 Corporate Profits</t>
  </si>
  <si>
    <t>The Average New Car Price Is Unbelievably High (financialsamurai.com)</t>
  </si>
  <si>
    <t>New Car 2022</t>
  </si>
  <si>
    <t>The Numbers - Movie Market Summary 1995 to 2023 (the-numbers.com)</t>
  </si>
  <si>
    <t>Movie Ticket 2022</t>
  </si>
  <si>
    <t>https://1940census.archives.gov/</t>
  </si>
  <si>
    <t>1940 Population</t>
  </si>
  <si>
    <t>Single-person households United States 1960-2022 | Statista</t>
  </si>
  <si>
    <t>Single Person Households</t>
  </si>
  <si>
    <t>Historical Census of Housing Tables: Living Alone</t>
  </si>
  <si>
    <t>1940 Single Person Households</t>
  </si>
  <si>
    <t>1950 Census Records: A Window to History</t>
  </si>
  <si>
    <t>1950 Single Person Households</t>
  </si>
  <si>
    <t>https://stacker.com/business-economy/cost-goods-year-you-were-born</t>
  </si>
  <si>
    <t>Historical Food Prices</t>
  </si>
  <si>
    <t>https://www.statista.com/statistics/236852/retail-price-of-eggs-in-the-united-states/</t>
  </si>
  <si>
    <t>https://www.in2013dollars.com/White-bread/price-inflation</t>
  </si>
  <si>
    <t>https://beef2live.com/story-retail-bacon-prices-month-470-197775#:~:text=Retail%20bacon%20prices%20averaged%20%247.31,up%2014%20cents%20from%202018.</t>
  </si>
  <si>
    <t>https://www.statista.com/statistics/236797/retail-price-of-round-steak-in-the-united-states/#:~:text=In%202022%2C%20the%20U.S.%20price,compared%20to%20the%20previous%20year.</t>
  </si>
  <si>
    <t>https://www.statista.com/statistics/236901/retail-price-of-potatoes-in-the-united-states/#:~:text=The%20retail%20price%20of%20white,price%20in%20the%20previous%20year.</t>
  </si>
  <si>
    <t>https://www.ams.usda.gov/sites/default/files/media/2022RetailMilkPrices.pdf</t>
  </si>
  <si>
    <t>2022 Food Costs</t>
  </si>
  <si>
    <t>2023 Food Costs</t>
  </si>
  <si>
    <t>2024 Food Costs</t>
  </si>
  <si>
    <t>2025 Food Costs</t>
  </si>
  <si>
    <t>2026 Food Costs</t>
  </si>
  <si>
    <t>2027 Food Costs</t>
  </si>
  <si>
    <t>https://www2.census.gov/prod2/popscan/p60-174.pdf</t>
  </si>
  <si>
    <t>1990 Income</t>
  </si>
  <si>
    <t>https://www2.census.gov/prod2/popscan/p60-193.pdf</t>
  </si>
  <si>
    <t>1995 Income</t>
  </si>
  <si>
    <t>https://www.census.gov/library/publications/2001/demo/p60-213.html#:~:text=Median%20household%20income%20in%20the,of%20%2433%2C447%20and%20%2430%2C439%2C%20respectively.</t>
  </si>
  <si>
    <t>2000 Income</t>
  </si>
  <si>
    <t>Smallville</t>
  </si>
  <si>
    <t>Tinyville</t>
  </si>
  <si>
    <t>Midtown</t>
  </si>
  <si>
    <t>Big Citia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</si>
</sst>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7" formatCode="&quot;$&quot;#,##0.00_);\(&quot;$&quot;#,##0.00\)"/>
    <numFmt numFmtId="8" formatCode="&quot;$&quot;#,##0.00_);[Red]\(&quot;$&quot;#,##0.00\)"/>
    <numFmt numFmtId="43" formatCode="_(* #,##0.00_);_(* \(#,##0.00\);_(* &quot;-&quot;??_);_(@_)"/>
    <numFmt numFmtId="164" formatCode="&quot;$&quot;#,##0.00"/>
    <numFmt numFmtId="165" formatCode="0.0%"/>
    <numFmt numFmtId="166" formatCode="0.0"/>
    <numFmt numFmtId="167" formatCode="#,##0.0_);[Red]\(#,##0.0\)"/>
    <numFmt numFmtId="168" formatCode="&quot;$&quot;#,##0"/>
    <numFmt numFmtId="169" formatCode="#,##0.0"/>
    <numFmt numFmtId="171" formatCode="_(* #,##0_);_(* \(#,##0\);_(* &quot;-&quot;??_);_(@_)"/>
    <numFmt numFmtId="172" formatCode="&quot;$&quot;#,##0.0000"/>
    <numFmt numFmtId="174" formatCode="0.000"/>
    <numFmt numFmtId="175" formatCode="[$$-409]#,##0"/>
  </numFmts>
  <fonts count="34" x14ac:knownFonts="1">
    <font>
      <sz val="11"/>
      <color theme="1"/>
      <name val="Calibri"/>
      <family val="2"/>
      <scheme val="minor"/>
    </font>
    <font>
      <sz val="11"/>
      <color theme="0"/>
      <name val="Calibri"/>
      <family val="2"/>
      <scheme val="minor"/>
    </font>
    <font>
      <sz val="11"/>
      <color rgb="FF0C1139"/>
      <name val="Open Sans"/>
      <family val="2"/>
    </font>
    <font>
      <b/>
      <sz val="12"/>
      <color theme="1"/>
      <name val="Calibri"/>
      <family val="2"/>
      <scheme val="minor"/>
    </font>
    <font>
      <u/>
      <sz val="11"/>
      <color theme="10"/>
      <name val="Calibri"/>
      <family val="2"/>
      <scheme val="minor"/>
    </font>
    <font>
      <sz val="8"/>
      <name val="Calibri"/>
      <family val="2"/>
      <scheme val="minor"/>
    </font>
    <font>
      <sz val="28"/>
      <color theme="1"/>
      <name val="Felix Titling"/>
      <family val="5"/>
    </font>
    <font>
      <sz val="22"/>
      <color theme="1"/>
      <name val="Felix Titling"/>
      <family val="5"/>
    </font>
    <font>
      <sz val="11"/>
      <color rgb="FF363636"/>
      <name val="Open Sans"/>
      <family val="2"/>
    </font>
    <font>
      <sz val="11"/>
      <color rgb="FF162B64"/>
      <name val="Roboto"/>
    </font>
    <font>
      <sz val="10"/>
      <name val="Arial"/>
      <family val="2"/>
    </font>
    <font>
      <sz val="36"/>
      <color theme="1"/>
      <name val="Calibri"/>
      <family val="2"/>
      <scheme val="minor"/>
    </font>
    <font>
      <b/>
      <sz val="11"/>
      <color theme="0"/>
      <name val="Calibri"/>
      <family val="2"/>
      <scheme val="minor"/>
    </font>
    <font>
      <b/>
      <i/>
      <sz val="24"/>
      <color theme="1"/>
      <name val="Felix Titling"/>
      <family val="5"/>
    </font>
    <font>
      <sz val="26"/>
      <color theme="0"/>
      <name val="Felix Titling"/>
      <family val="5"/>
    </font>
    <font>
      <u/>
      <sz val="22"/>
      <color theme="10"/>
      <name val="Calibri"/>
      <family val="2"/>
      <scheme val="minor"/>
    </font>
    <font>
      <sz val="11"/>
      <color theme="1" tint="4.9989318521683403E-2"/>
      <name val="Calibri"/>
      <family val="2"/>
      <scheme val="minor"/>
    </font>
    <font>
      <sz val="11"/>
      <color rgb="FFFF0000"/>
      <name val="Calibri"/>
      <family val="2"/>
      <scheme val="minor"/>
    </font>
    <font>
      <sz val="11"/>
      <color theme="4" tint="-0.249977111117893"/>
      <name val="Calibri"/>
      <family val="2"/>
      <scheme val="minor"/>
    </font>
    <font>
      <sz val="11"/>
      <color rgb="FFC00000"/>
      <name val="Calibri"/>
      <family val="2"/>
      <scheme val="minor"/>
    </font>
    <font>
      <sz val="18"/>
      <color theme="0"/>
      <name val="Felix Titling"/>
      <family val="5"/>
    </font>
    <font>
      <u/>
      <sz val="11"/>
      <color theme="0"/>
      <name val="Calibri"/>
      <family val="2"/>
      <scheme val="minor"/>
    </font>
    <font>
      <sz val="26"/>
      <color theme="1"/>
      <name val="Felix Titling"/>
      <family val="5"/>
    </font>
    <font>
      <sz val="11"/>
      <color theme="1"/>
      <name val="Calibri"/>
      <family val="2"/>
      <scheme val="minor"/>
    </font>
    <font>
      <sz val="10"/>
      <name val="Courier"/>
      <family val="3"/>
    </font>
    <font>
      <sz val="72"/>
      <color theme="1"/>
      <name val="Calibri"/>
      <family val="2"/>
      <scheme val="minor"/>
    </font>
    <font>
      <sz val="28"/>
      <color theme="1"/>
      <name val="Calibri"/>
      <family val="2"/>
      <scheme val="minor"/>
    </font>
    <font>
      <b/>
      <sz val="11"/>
      <color theme="1"/>
      <name val="Calibri"/>
      <family val="2"/>
      <scheme val="minor"/>
    </font>
    <font>
      <sz val="24"/>
      <color theme="1"/>
      <name val="Calibri"/>
      <family val="2"/>
      <scheme val="minor"/>
    </font>
    <font>
      <sz val="11"/>
      <color rgb="FF820041"/>
      <name val="Calibri"/>
      <family val="2"/>
      <scheme val="minor"/>
    </font>
    <font>
      <sz val="16"/>
      <color theme="1"/>
      <name val="Calibri"/>
      <family val="2"/>
      <scheme val="minor"/>
    </font>
    <font>
      <b/>
      <sz val="20"/>
      <color theme="1"/>
      <name val="Calibri"/>
      <family val="2"/>
      <scheme val="minor"/>
    </font>
    <font>
      <sz val="32"/>
      <color theme="1"/>
      <name val="Calibri"/>
      <family val="2"/>
      <scheme val="minor"/>
    </font>
    <font>
      <sz val="11"/>
      <name val="Calibri"/>
      <family val="2"/>
      <scheme val="minor"/>
    </font>
  </fonts>
  <fills count="40">
    <fill>
      <patternFill patternType="none"/>
    </fill>
    <fill>
      <patternFill patternType="gray125"/>
    </fill>
    <fill>
      <patternFill patternType="solid">
        <fgColor rgb="FFF3F3F3"/>
        <bgColor indexed="64"/>
      </patternFill>
    </fill>
    <fill>
      <patternFill patternType="solid">
        <fgColor rgb="FFFEFEFE"/>
        <bgColor indexed="64"/>
      </patternFill>
    </fill>
    <fill>
      <patternFill patternType="solid">
        <fgColor theme="4" tint="0.79998168889431442"/>
        <bgColor theme="4" tint="0.79998168889431442"/>
      </patternFill>
    </fill>
    <fill>
      <patternFill patternType="solid">
        <fgColor rgb="FF92D05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0000FF"/>
        <bgColor indexed="64"/>
      </patternFill>
    </fill>
    <fill>
      <patternFill patternType="solid">
        <fgColor theme="2"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00B050"/>
        <bgColor indexed="64"/>
      </patternFill>
    </fill>
    <fill>
      <patternFill patternType="solid">
        <fgColor theme="1"/>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rgb="FFFF8F8F"/>
        <bgColor indexed="64"/>
      </patternFill>
    </fill>
    <fill>
      <patternFill patternType="solid">
        <fgColor rgb="FFBDD7EE"/>
        <bgColor indexed="64"/>
      </patternFill>
    </fill>
    <fill>
      <patternFill patternType="solid">
        <fgColor rgb="FF00B0F0"/>
        <bgColor indexed="64"/>
      </patternFill>
    </fill>
    <fill>
      <patternFill patternType="solid">
        <fgColor rgb="FFFD4A03"/>
        <bgColor indexed="64"/>
      </patternFill>
    </fill>
    <fill>
      <patternFill patternType="solid">
        <fgColor rgb="FF7030A0"/>
        <bgColor indexed="64"/>
      </patternFill>
    </fill>
    <fill>
      <patternFill patternType="solid">
        <fgColor theme="9" tint="-0.249977111117893"/>
        <bgColor indexed="64"/>
      </patternFill>
    </fill>
    <fill>
      <patternFill patternType="solid">
        <fgColor rgb="FFFF0000"/>
        <bgColor indexed="64"/>
      </patternFill>
    </fill>
    <fill>
      <patternFill patternType="solid">
        <fgColor theme="1"/>
        <bgColor theme="1"/>
      </patternFill>
    </fill>
    <fill>
      <patternFill patternType="solid">
        <fgColor rgb="FF9900CC"/>
        <bgColor indexed="64"/>
      </patternFill>
    </fill>
    <fill>
      <patternFill patternType="solid">
        <fgColor theme="1"/>
        <bgColor theme="0" tint="-0.14999847407452621"/>
      </patternFill>
    </fill>
    <fill>
      <patternFill patternType="solid">
        <fgColor theme="0"/>
        <bgColor theme="0" tint="-0.14999847407452621"/>
      </patternFill>
    </fill>
    <fill>
      <patternFill patternType="solid">
        <fgColor theme="7" tint="0.39997558519241921"/>
        <bgColor indexed="64"/>
      </patternFill>
    </fill>
    <fill>
      <patternFill patternType="solid">
        <fgColor rgb="FFBE0257"/>
        <bgColor indexed="64"/>
      </patternFill>
    </fill>
    <fill>
      <patternFill patternType="solid">
        <fgColor rgb="FF0070C0"/>
        <bgColor indexed="64"/>
      </patternFill>
    </fill>
    <fill>
      <patternFill patternType="solid">
        <fgColor theme="0" tint="-0.14999847407452621"/>
        <bgColor theme="0" tint="-0.14999847407452621"/>
      </patternFill>
    </fill>
    <fill>
      <patternFill patternType="solid">
        <fgColor theme="7" tint="-0.249977111117893"/>
        <bgColor indexed="64"/>
      </patternFill>
    </fill>
    <fill>
      <patternFill patternType="solid">
        <fgColor rgb="FFFFFF00"/>
        <bgColor indexed="64"/>
      </patternFill>
    </fill>
    <fill>
      <patternFill patternType="solid">
        <fgColor theme="5"/>
        <bgColor indexed="64"/>
      </patternFill>
    </fill>
    <fill>
      <patternFill patternType="solid">
        <fgColor rgb="FFFF7C80"/>
        <bgColor indexed="64"/>
      </patternFill>
    </fill>
    <fill>
      <patternFill patternType="solid">
        <fgColor theme="4" tint="-0.249977111117893"/>
        <bgColor indexed="64"/>
      </patternFill>
    </fill>
    <fill>
      <patternFill patternType="solid">
        <fgColor rgb="FFFF6600"/>
        <bgColor indexed="64"/>
      </patternFill>
    </fill>
  </fills>
  <borders count="23">
    <border>
      <left/>
      <right/>
      <top/>
      <bottom/>
      <diagonal/>
    </border>
    <border>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theme="4" tint="0.39997558519241921"/>
      </top>
      <bottom style="thin">
        <color theme="4" tint="0.39997558519241921"/>
      </bottom>
      <diagonal/>
    </border>
    <border>
      <left/>
      <right/>
      <top/>
      <bottom style="thin">
        <color theme="4" tint="0.39997558519241921"/>
      </bottom>
      <diagonal/>
    </border>
    <border>
      <left/>
      <right/>
      <top style="thin">
        <color theme="1"/>
      </top>
      <bottom style="thin">
        <color theme="1"/>
      </bottom>
      <diagonal/>
    </border>
    <border>
      <left/>
      <right/>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diagonal/>
    </border>
    <border>
      <left style="thin">
        <color theme="1"/>
      </left>
      <right/>
      <top style="thin">
        <color theme="1"/>
      </top>
      <bottom/>
      <diagonal/>
    </border>
    <border>
      <left style="thin">
        <color indexed="64"/>
      </left>
      <right/>
      <top/>
      <bottom style="medium">
        <color indexed="64"/>
      </bottom>
      <diagonal/>
    </border>
    <border>
      <left style="thin">
        <color theme="1"/>
      </left>
      <right style="thin">
        <color theme="1"/>
      </right>
      <top style="thin">
        <color theme="1"/>
      </top>
      <bottom style="thin">
        <color theme="1"/>
      </bottom>
      <diagonal/>
    </border>
    <border>
      <left style="thin">
        <color theme="1"/>
      </left>
      <right/>
      <top/>
      <bottom/>
      <diagonal/>
    </border>
    <border>
      <left/>
      <right/>
      <top style="thin">
        <color theme="1"/>
      </top>
      <bottom/>
      <diagonal/>
    </border>
    <border>
      <left/>
      <right style="thin">
        <color theme="1"/>
      </right>
      <top/>
      <bottom/>
      <diagonal/>
    </border>
  </borders>
  <cellStyleXfs count="7">
    <xf numFmtId="0" fontId="0" fillId="0" borderId="0"/>
    <xf numFmtId="0" fontId="4" fillId="0" borderId="0" applyNumberFormat="0" applyFill="0" applyBorder="0" applyAlignment="0" applyProtection="0"/>
    <xf numFmtId="0" fontId="10" fillId="0" borderId="0"/>
    <xf numFmtId="43" fontId="23" fillId="0" borderId="0" applyFont="0" applyFill="0" applyBorder="0" applyAlignment="0" applyProtection="0"/>
    <xf numFmtId="0" fontId="24" fillId="0" borderId="0"/>
    <xf numFmtId="0" fontId="10" fillId="0" borderId="0"/>
    <xf numFmtId="0" fontId="10" fillId="0" borderId="0" applyNumberFormat="0" applyFill="0" applyBorder="0" applyAlignment="0" applyProtection="0"/>
  </cellStyleXfs>
  <cellXfs count="317">
    <xf numFmtId="0" fontId="0" fillId="0" borderId="0" xfId="0"/>
    <xf numFmtId="164" fontId="0" fillId="0" borderId="0" xfId="0" applyNumberFormat="1"/>
    <xf numFmtId="10" fontId="0" fillId="0" borderId="0" xfId="0" applyNumberFormat="1"/>
    <xf numFmtId="3" fontId="0" fillId="0" borderId="0" xfId="0" applyNumberFormat="1"/>
    <xf numFmtId="6" fontId="0" fillId="0" borderId="0" xfId="0" applyNumberFormat="1"/>
    <xf numFmtId="1" fontId="0" fillId="0" borderId="0" xfId="0" applyNumberFormat="1"/>
    <xf numFmtId="0" fontId="0" fillId="0" borderId="0" xfId="0" applyAlignment="1">
      <alignment horizontal="right"/>
    </xf>
    <xf numFmtId="0" fontId="4" fillId="0" borderId="0" xfId="1"/>
    <xf numFmtId="9" fontId="0" fillId="0" borderId="0" xfId="0" applyNumberFormat="1"/>
    <xf numFmtId="2" fontId="2" fillId="2" borderId="0" xfId="0" applyNumberFormat="1" applyFont="1" applyFill="1" applyAlignment="1">
      <alignment vertical="center" wrapText="1"/>
    </xf>
    <xf numFmtId="2" fontId="0" fillId="4" borderId="0" xfId="0" applyNumberFormat="1" applyFill="1"/>
    <xf numFmtId="2" fontId="0" fillId="0" borderId="0" xfId="0" applyNumberFormat="1"/>
    <xf numFmtId="166" fontId="0" fillId="0" borderId="0" xfId="0" applyNumberFormat="1"/>
    <xf numFmtId="10" fontId="2" fillId="2" borderId="0" xfId="0" applyNumberFormat="1" applyFont="1" applyFill="1" applyAlignment="1">
      <alignment vertical="center" wrapText="1"/>
    </xf>
    <xf numFmtId="0" fontId="0" fillId="0" borderId="5" xfId="0" applyBorder="1"/>
    <xf numFmtId="0" fontId="0" fillId="0" borderId="6" xfId="0" applyBorder="1"/>
    <xf numFmtId="0" fontId="0" fillId="0" borderId="7" xfId="0" applyBorder="1"/>
    <xf numFmtId="0" fontId="0" fillId="0" borderId="8" xfId="0" applyBorder="1"/>
    <xf numFmtId="10" fontId="0" fillId="0" borderId="6" xfId="0" applyNumberFormat="1" applyBorder="1"/>
    <xf numFmtId="10" fontId="0" fillId="0" borderId="8" xfId="0" applyNumberFormat="1" applyBorder="1"/>
    <xf numFmtId="0" fontId="0" fillId="0" borderId="9" xfId="0" applyBorder="1"/>
    <xf numFmtId="166" fontId="2" fillId="9" borderId="0" xfId="0" applyNumberFormat="1" applyFont="1" applyFill="1" applyAlignment="1">
      <alignment vertical="center" wrapText="1"/>
    </xf>
    <xf numFmtId="1" fontId="0" fillId="0" borderId="6" xfId="0" applyNumberFormat="1" applyBorder="1"/>
    <xf numFmtId="166" fontId="2" fillId="9" borderId="8" xfId="0" applyNumberFormat="1" applyFont="1" applyFill="1" applyBorder="1" applyAlignment="1">
      <alignment vertical="center" wrapText="1"/>
    </xf>
    <xf numFmtId="1" fontId="0" fillId="0" borderId="8" xfId="0" applyNumberFormat="1" applyBorder="1"/>
    <xf numFmtId="1" fontId="0" fillId="0" borderId="9" xfId="0" applyNumberFormat="1" applyBorder="1"/>
    <xf numFmtId="3" fontId="0" fillId="0" borderId="5" xfId="0" applyNumberFormat="1" applyBorder="1"/>
    <xf numFmtId="3" fontId="0" fillId="0" borderId="7" xfId="0" applyNumberFormat="1" applyBorder="1"/>
    <xf numFmtId="10" fontId="0" fillId="0" borderId="5" xfId="0" applyNumberFormat="1" applyBorder="1"/>
    <xf numFmtId="1" fontId="2" fillId="2" borderId="0" xfId="0" applyNumberFormat="1" applyFont="1" applyFill="1" applyAlignment="1">
      <alignment vertical="center" wrapText="1"/>
    </xf>
    <xf numFmtId="166" fontId="2" fillId="3" borderId="0" xfId="0" applyNumberFormat="1" applyFont="1" applyFill="1" applyAlignment="1">
      <alignment vertical="center" wrapText="1"/>
    </xf>
    <xf numFmtId="1" fontId="0" fillId="4" borderId="6" xfId="0" applyNumberFormat="1" applyFill="1" applyBorder="1"/>
    <xf numFmtId="0" fontId="2" fillId="2" borderId="0" xfId="0" applyFont="1" applyFill="1" applyAlignment="1">
      <alignment vertical="center" wrapText="1"/>
    </xf>
    <xf numFmtId="1" fontId="2" fillId="3" borderId="0" xfId="0" applyNumberFormat="1" applyFont="1" applyFill="1" applyAlignment="1">
      <alignment vertical="center" wrapText="1"/>
    </xf>
    <xf numFmtId="0" fontId="2" fillId="3" borderId="0" xfId="0" applyFont="1" applyFill="1" applyAlignment="1">
      <alignment vertical="center" wrapText="1"/>
    </xf>
    <xf numFmtId="10" fontId="0" fillId="0" borderId="7" xfId="0" applyNumberFormat="1" applyBorder="1"/>
    <xf numFmtId="166" fontId="2" fillId="3" borderId="8" xfId="0" applyNumberFormat="1" applyFont="1" applyFill="1" applyBorder="1" applyAlignment="1">
      <alignment vertical="center" wrapText="1"/>
    </xf>
    <xf numFmtId="8" fontId="0" fillId="0" borderId="0" xfId="0" applyNumberFormat="1" applyAlignment="1">
      <alignment horizontal="right"/>
    </xf>
    <xf numFmtId="10" fontId="2" fillId="2" borderId="6" xfId="0" applyNumberFormat="1" applyFont="1" applyFill="1" applyBorder="1" applyAlignment="1">
      <alignment vertical="center" wrapText="1"/>
    </xf>
    <xf numFmtId="10" fontId="2" fillId="3" borderId="6" xfId="0" applyNumberFormat="1" applyFont="1" applyFill="1" applyBorder="1" applyAlignment="1">
      <alignment vertical="center" wrapText="1"/>
    </xf>
    <xf numFmtId="0" fontId="0" fillId="0" borderId="3" xfId="0" applyBorder="1"/>
    <xf numFmtId="164" fontId="0" fillId="0" borderId="3" xfId="0" applyNumberFormat="1" applyBorder="1"/>
    <xf numFmtId="6" fontId="0" fillId="0" borderId="8" xfId="0" applyNumberFormat="1" applyBorder="1"/>
    <xf numFmtId="3" fontId="0" fillId="0" borderId="6" xfId="0" applyNumberFormat="1" applyBorder="1"/>
    <xf numFmtId="3" fontId="0" fillId="0" borderId="9" xfId="0" applyNumberFormat="1" applyBorder="1"/>
    <xf numFmtId="165" fontId="1" fillId="0" borderId="6" xfId="0" applyNumberFormat="1" applyFont="1" applyBorder="1"/>
    <xf numFmtId="165" fontId="1" fillId="0" borderId="9" xfId="0" applyNumberFormat="1" applyFont="1" applyBorder="1"/>
    <xf numFmtId="168" fontId="0" fillId="0" borderId="0" xfId="0" applyNumberFormat="1"/>
    <xf numFmtId="167" fontId="0" fillId="0" borderId="0" xfId="0" applyNumberFormat="1"/>
    <xf numFmtId="167" fontId="0" fillId="0" borderId="8" xfId="0" applyNumberFormat="1" applyBorder="1"/>
    <xf numFmtId="9" fontId="0" fillId="0" borderId="6" xfId="0" applyNumberFormat="1" applyBorder="1"/>
    <xf numFmtId="9" fontId="0" fillId="0" borderId="9" xfId="0" applyNumberFormat="1" applyBorder="1"/>
    <xf numFmtId="9" fontId="0" fillId="0" borderId="8" xfId="0" applyNumberFormat="1" applyBorder="1"/>
    <xf numFmtId="165" fontId="0" fillId="0" borderId="0" xfId="0" applyNumberFormat="1"/>
    <xf numFmtId="165" fontId="0" fillId="0" borderId="8" xfId="0" applyNumberFormat="1" applyBorder="1"/>
    <xf numFmtId="168" fontId="0" fillId="0" borderId="8" xfId="0" applyNumberFormat="1" applyBorder="1"/>
    <xf numFmtId="169" fontId="0" fillId="0" borderId="0" xfId="0" applyNumberFormat="1"/>
    <xf numFmtId="2" fontId="0" fillId="0" borderId="8" xfId="0" applyNumberFormat="1" applyBorder="1"/>
    <xf numFmtId="166" fontId="0" fillId="0" borderId="8" xfId="0" applyNumberFormat="1" applyBorder="1"/>
    <xf numFmtId="10" fontId="2" fillId="3" borderId="0" xfId="0" applyNumberFormat="1" applyFont="1" applyFill="1" applyAlignment="1">
      <alignment vertical="center" wrapText="1"/>
    </xf>
    <xf numFmtId="165" fontId="1" fillId="0" borderId="0" xfId="0" applyNumberFormat="1" applyFont="1"/>
    <xf numFmtId="2" fontId="2" fillId="3" borderId="0" xfId="0" applyNumberFormat="1" applyFont="1" applyFill="1" applyAlignment="1">
      <alignment vertical="center" wrapText="1"/>
    </xf>
    <xf numFmtId="168" fontId="2" fillId="2" borderId="0" xfId="0" applyNumberFormat="1" applyFont="1" applyFill="1" applyAlignment="1">
      <alignment vertical="center" wrapText="1"/>
    </xf>
    <xf numFmtId="168" fontId="2" fillId="0" borderId="0" xfId="0" applyNumberFormat="1" applyFont="1"/>
    <xf numFmtId="2" fontId="2" fillId="0" borderId="0" xfId="0" applyNumberFormat="1" applyFont="1"/>
    <xf numFmtId="8" fontId="0" fillId="0" borderId="8" xfId="0" applyNumberFormat="1" applyBorder="1"/>
    <xf numFmtId="8" fontId="0" fillId="0" borderId="0" xfId="0" applyNumberFormat="1"/>
    <xf numFmtId="0" fontId="0" fillId="18" borderId="0" xfId="0" applyFill="1"/>
    <xf numFmtId="0" fontId="0" fillId="19" borderId="0" xfId="0" applyFill="1"/>
    <xf numFmtId="0" fontId="0" fillId="5" borderId="0" xfId="0" applyFill="1"/>
    <xf numFmtId="0" fontId="0" fillId="20" borderId="0" xfId="0" applyFill="1"/>
    <xf numFmtId="6" fontId="0" fillId="20" borderId="0" xfId="0" applyNumberFormat="1" applyFill="1"/>
    <xf numFmtId="3" fontId="0" fillId="20" borderId="0" xfId="0" applyNumberFormat="1" applyFill="1"/>
    <xf numFmtId="6" fontId="0" fillId="5" borderId="0" xfId="0" applyNumberFormat="1" applyFill="1"/>
    <xf numFmtId="168" fontId="0" fillId="20" borderId="0" xfId="0" applyNumberFormat="1" applyFill="1"/>
    <xf numFmtId="6" fontId="0" fillId="20" borderId="0" xfId="0" applyNumberFormat="1" applyFill="1" applyAlignment="1">
      <alignment horizontal="right"/>
    </xf>
    <xf numFmtId="165" fontId="1" fillId="0" borderId="8" xfId="0" applyNumberFormat="1" applyFont="1" applyBorder="1"/>
    <xf numFmtId="168" fontId="0" fillId="0" borderId="5" xfId="0" applyNumberFormat="1" applyBorder="1"/>
    <xf numFmtId="168" fontId="0" fillId="0" borderId="7" xfId="0" applyNumberFormat="1" applyBorder="1"/>
    <xf numFmtId="0" fontId="0" fillId="21" borderId="0" xfId="0" applyFill="1"/>
    <xf numFmtId="0" fontId="0" fillId="22" borderId="0" xfId="0" applyFill="1"/>
    <xf numFmtId="3" fontId="8" fillId="0" borderId="0" xfId="0" applyNumberFormat="1" applyFont="1"/>
    <xf numFmtId="10" fontId="2" fillId="0" borderId="0" xfId="0" applyNumberFormat="1" applyFont="1"/>
    <xf numFmtId="0" fontId="9" fillId="0" borderId="0" xfId="0" applyFont="1"/>
    <xf numFmtId="0" fontId="0" fillId="24" borderId="0" xfId="0" applyFill="1"/>
    <xf numFmtId="0" fontId="0" fillId="19" borderId="5" xfId="0" applyFill="1" applyBorder="1"/>
    <xf numFmtId="0" fontId="0" fillId="23" borderId="0" xfId="0" applyFill="1"/>
    <xf numFmtId="0" fontId="0" fillId="22" borderId="6" xfId="0" applyFill="1" applyBorder="1"/>
    <xf numFmtId="0" fontId="16" fillId="20" borderId="0" xfId="0" applyFont="1" applyFill="1"/>
    <xf numFmtId="166" fontId="17" fillId="22" borderId="0" xfId="0" applyNumberFormat="1" applyFont="1" applyFill="1"/>
    <xf numFmtId="0" fontId="12" fillId="26" borderId="12" xfId="0" applyFont="1" applyFill="1" applyBorder="1"/>
    <xf numFmtId="164" fontId="12" fillId="26" borderId="12" xfId="0" applyNumberFormat="1" applyFont="1" applyFill="1" applyBorder="1"/>
    <xf numFmtId="10" fontId="12" fillId="26" borderId="12" xfId="0" applyNumberFormat="1" applyFont="1" applyFill="1" applyBorder="1"/>
    <xf numFmtId="165" fontId="12" fillId="26" borderId="12" xfId="0" applyNumberFormat="1" applyFont="1" applyFill="1" applyBorder="1"/>
    <xf numFmtId="0" fontId="1" fillId="15" borderId="0" xfId="0" applyFont="1" applyFill="1"/>
    <xf numFmtId="0" fontId="21" fillId="28" borderId="12" xfId="1" applyFont="1" applyFill="1" applyBorder="1"/>
    <xf numFmtId="0" fontId="1" fillId="15" borderId="12" xfId="0" applyFont="1" applyFill="1" applyBorder="1"/>
    <xf numFmtId="0" fontId="1" fillId="28" borderId="12" xfId="0" applyFont="1" applyFill="1" applyBorder="1"/>
    <xf numFmtId="0" fontId="4" fillId="12" borderId="12" xfId="1" applyFill="1" applyBorder="1"/>
    <xf numFmtId="0" fontId="4" fillId="29" borderId="12" xfId="1" applyFill="1" applyBorder="1"/>
    <xf numFmtId="0" fontId="0" fillId="12" borderId="12" xfId="0" applyFill="1" applyBorder="1"/>
    <xf numFmtId="0" fontId="0" fillId="29" borderId="12" xfId="0" applyFill="1" applyBorder="1"/>
    <xf numFmtId="10" fontId="12" fillId="26" borderId="0" xfId="0" applyNumberFormat="1" applyFont="1" applyFill="1"/>
    <xf numFmtId="3" fontId="0" fillId="0" borderId="8" xfId="0" applyNumberFormat="1" applyBorder="1"/>
    <xf numFmtId="0" fontId="0" fillId="0" borderId="5" xfId="0" applyBorder="1" applyAlignment="1">
      <alignment wrapText="1"/>
    </xf>
    <xf numFmtId="10" fontId="0" fillId="0" borderId="3" xfId="3" applyNumberFormat="1" applyFont="1" applyBorder="1"/>
    <xf numFmtId="10" fontId="0" fillId="0" borderId="0" xfId="3" applyNumberFormat="1" applyFont="1" applyBorder="1"/>
    <xf numFmtId="10" fontId="0" fillId="0" borderId="8" xfId="3" applyNumberFormat="1" applyFont="1" applyBorder="1"/>
    <xf numFmtId="171" fontId="0" fillId="0" borderId="0" xfId="0" applyNumberFormat="1"/>
    <xf numFmtId="0" fontId="0" fillId="33" borderId="15" xfId="0" applyFill="1" applyBorder="1"/>
    <xf numFmtId="0" fontId="0" fillId="0" borderId="15" xfId="0" applyBorder="1"/>
    <xf numFmtId="0" fontId="13" fillId="11" borderId="0" xfId="0" applyFont="1" applyFill="1" applyAlignment="1">
      <alignment horizontal="center"/>
    </xf>
    <xf numFmtId="171" fontId="0" fillId="0" borderId="3" xfId="3" applyNumberFormat="1" applyFont="1" applyBorder="1"/>
    <xf numFmtId="171" fontId="0" fillId="0" borderId="0" xfId="3" applyNumberFormat="1" applyFont="1" applyBorder="1"/>
    <xf numFmtId="171" fontId="0" fillId="0" borderId="8" xfId="3" applyNumberFormat="1" applyFont="1" applyBorder="1"/>
    <xf numFmtId="0" fontId="0" fillId="0" borderId="3" xfId="0" applyBorder="1" applyAlignment="1">
      <alignment horizontal="center"/>
    </xf>
    <xf numFmtId="38" fontId="0" fillId="0" borderId="6" xfId="0" applyNumberFormat="1" applyBorder="1"/>
    <xf numFmtId="164" fontId="0" fillId="0" borderId="2" xfId="0" applyNumberFormat="1" applyBorder="1"/>
    <xf numFmtId="164" fontId="0" fillId="0" borderId="5" xfId="0" applyNumberFormat="1" applyBorder="1"/>
    <xf numFmtId="8" fontId="0" fillId="0" borderId="6" xfId="0" applyNumberFormat="1" applyBorder="1" applyAlignment="1">
      <alignment horizontal="right"/>
    </xf>
    <xf numFmtId="164" fontId="0" fillId="0" borderId="7" xfId="0" applyNumberFormat="1" applyBorder="1"/>
    <xf numFmtId="8" fontId="0" fillId="0" borderId="9" xfId="0" applyNumberFormat="1" applyBorder="1" applyAlignment="1">
      <alignment horizontal="right"/>
    </xf>
    <xf numFmtId="171" fontId="0" fillId="0" borderId="8" xfId="0" applyNumberFormat="1" applyBorder="1"/>
    <xf numFmtId="1" fontId="2" fillId="2" borderId="5" xfId="0" applyNumberFormat="1" applyFont="1" applyFill="1" applyBorder="1" applyAlignment="1">
      <alignment vertical="center" wrapText="1"/>
    </xf>
    <xf numFmtId="1" fontId="2" fillId="3" borderId="5" xfId="0" applyNumberFormat="1" applyFont="1" applyFill="1" applyBorder="1" applyAlignment="1">
      <alignment vertical="center" wrapText="1"/>
    </xf>
    <xf numFmtId="6" fontId="0" fillId="0" borderId="5" xfId="0" applyNumberFormat="1" applyBorder="1"/>
    <xf numFmtId="0" fontId="6" fillId="34" borderId="3" xfId="0" applyFont="1" applyFill="1" applyBorder="1" applyAlignment="1">
      <alignment horizontal="center"/>
    </xf>
    <xf numFmtId="10" fontId="0" fillId="0" borderId="0" xfId="0" applyNumberFormat="1" applyAlignment="1">
      <alignment horizontal="right"/>
    </xf>
    <xf numFmtId="10" fontId="0" fillId="0" borderId="8" xfId="0" applyNumberFormat="1" applyBorder="1" applyAlignment="1">
      <alignment horizontal="right"/>
    </xf>
    <xf numFmtId="6" fontId="0" fillId="0" borderId="18" xfId="0" applyNumberFormat="1" applyBorder="1"/>
    <xf numFmtId="0" fontId="3" fillId="0" borderId="0" xfId="0" applyFont="1" applyAlignment="1">
      <alignment horizontal="right"/>
    </xf>
    <xf numFmtId="4" fontId="0" fillId="0" borderId="0" xfId="0" applyNumberFormat="1"/>
    <xf numFmtId="164" fontId="2" fillId="2" borderId="0" xfId="0" applyNumberFormat="1" applyFont="1" applyFill="1" applyAlignment="1">
      <alignment vertical="center" wrapText="1"/>
    </xf>
    <xf numFmtId="0" fontId="0" fillId="0" borderId="17" xfId="0" applyBorder="1"/>
    <xf numFmtId="0" fontId="4" fillId="0" borderId="0" xfId="1" applyAlignment="1">
      <alignment vertical="center"/>
    </xf>
    <xf numFmtId="1" fontId="0" fillId="4" borderId="0" xfId="0" applyNumberFormat="1" applyFill="1"/>
    <xf numFmtId="1" fontId="0" fillId="0" borderId="5" xfId="0" applyNumberFormat="1" applyBorder="1"/>
    <xf numFmtId="4" fontId="0" fillId="0" borderId="5" xfId="0" applyNumberFormat="1" applyBorder="1"/>
    <xf numFmtId="1" fontId="0" fillId="4" borderId="5" xfId="0" applyNumberFormat="1" applyFill="1" applyBorder="1"/>
    <xf numFmtId="2" fontId="1" fillId="15" borderId="0" xfId="0" applyNumberFormat="1" applyFont="1" applyFill="1"/>
    <xf numFmtId="0" fontId="1" fillId="32" borderId="0" xfId="0" applyFont="1" applyFill="1"/>
    <xf numFmtId="2" fontId="0" fillId="4" borderId="5" xfId="0" applyNumberFormat="1" applyFill="1" applyBorder="1"/>
    <xf numFmtId="2" fontId="0" fillId="0" borderId="5" xfId="0" applyNumberFormat="1" applyBorder="1"/>
    <xf numFmtId="4" fontId="0" fillId="4" borderId="0" xfId="0" applyNumberFormat="1" applyFill="1"/>
    <xf numFmtId="166" fontId="18" fillId="22" borderId="0" xfId="0" applyNumberFormat="1" applyFont="1" applyFill="1"/>
    <xf numFmtId="4" fontId="0" fillId="0" borderId="0" xfId="0" applyNumberFormat="1" applyAlignment="1">
      <alignment wrapText="1"/>
    </xf>
    <xf numFmtId="4" fontId="0" fillId="0" borderId="6" xfId="0" applyNumberFormat="1" applyBorder="1" applyAlignment="1">
      <alignment wrapText="1"/>
    </xf>
    <xf numFmtId="0" fontId="0" fillId="0" borderId="0" xfId="0" applyAlignment="1">
      <alignment wrapText="1"/>
    </xf>
    <xf numFmtId="0" fontId="0" fillId="0" borderId="6" xfId="0" applyBorder="1" applyAlignment="1">
      <alignment wrapText="1"/>
    </xf>
    <xf numFmtId="38" fontId="0" fillId="0" borderId="0" xfId="0" applyNumberFormat="1"/>
    <xf numFmtId="0" fontId="26" fillId="0" borderId="0" xfId="0" applyFont="1"/>
    <xf numFmtId="0" fontId="11" fillId="0" borderId="0" xfId="0" applyFont="1"/>
    <xf numFmtId="172" fontId="0" fillId="0" borderId="0" xfId="0" applyNumberFormat="1"/>
    <xf numFmtId="172" fontId="0" fillId="0" borderId="8" xfId="0" applyNumberFormat="1" applyBorder="1"/>
    <xf numFmtId="2" fontId="0" fillId="4" borderId="2" xfId="0" applyNumberFormat="1" applyFill="1" applyBorder="1"/>
    <xf numFmtId="4" fontId="0" fillId="4" borderId="3" xfId="0" applyNumberFormat="1" applyFill="1" applyBorder="1"/>
    <xf numFmtId="2" fontId="0" fillId="4" borderId="3" xfId="0" applyNumberFormat="1" applyFill="1" applyBorder="1"/>
    <xf numFmtId="1" fontId="0" fillId="4" borderId="2" xfId="0" applyNumberFormat="1" applyFill="1" applyBorder="1"/>
    <xf numFmtId="1" fontId="0" fillId="4" borderId="3" xfId="0" applyNumberFormat="1" applyFill="1" applyBorder="1"/>
    <xf numFmtId="1" fontId="0" fillId="4" borderId="4" xfId="0" applyNumberFormat="1" applyFill="1" applyBorder="1"/>
    <xf numFmtId="4" fontId="0" fillId="4" borderId="5" xfId="0" applyNumberFormat="1" applyFill="1" applyBorder="1"/>
    <xf numFmtId="2" fontId="0" fillId="0" borderId="6" xfId="0" applyNumberFormat="1" applyBorder="1"/>
    <xf numFmtId="0" fontId="0" fillId="37" borderId="0" xfId="0" applyFill="1"/>
    <xf numFmtId="14" fontId="0" fillId="5" borderId="0" xfId="0" applyNumberFormat="1" applyFill="1"/>
    <xf numFmtId="1" fontId="0" fillId="5" borderId="0" xfId="0" applyNumberFormat="1" applyFill="1"/>
    <xf numFmtId="14" fontId="0" fillId="37" borderId="0" xfId="0" applyNumberFormat="1" applyFill="1"/>
    <xf numFmtId="1" fontId="0" fillId="37" borderId="0" xfId="0" applyNumberFormat="1" applyFill="1"/>
    <xf numFmtId="6" fontId="0" fillId="37" borderId="0" xfId="0" applyNumberFormat="1" applyFill="1" applyAlignment="1">
      <alignment horizontal="right"/>
    </xf>
    <xf numFmtId="3" fontId="0" fillId="37" borderId="0" xfId="0" applyNumberFormat="1" applyFill="1"/>
    <xf numFmtId="6" fontId="0" fillId="37" borderId="0" xfId="0" applyNumberFormat="1" applyFill="1"/>
    <xf numFmtId="0" fontId="0" fillId="37" borderId="0" xfId="0" applyFill="1" applyAlignment="1">
      <alignment horizontal="right"/>
    </xf>
    <xf numFmtId="168" fontId="0" fillId="37" borderId="0" xfId="0" applyNumberFormat="1" applyFill="1"/>
    <xf numFmtId="3" fontId="0" fillId="5" borderId="0" xfId="0" applyNumberFormat="1" applyFill="1"/>
    <xf numFmtId="14" fontId="0" fillId="20" borderId="0" xfId="0" applyNumberFormat="1" applyFill="1"/>
    <xf numFmtId="1" fontId="0" fillId="20" borderId="0" xfId="0" applyNumberFormat="1" applyFill="1"/>
    <xf numFmtId="8" fontId="0" fillId="0" borderId="8" xfId="0" applyNumberFormat="1" applyBorder="1" applyAlignment="1">
      <alignment horizontal="right"/>
    </xf>
    <xf numFmtId="10" fontId="0" fillId="0" borderId="5" xfId="0" applyNumberFormat="1" applyBorder="1" applyAlignment="1">
      <alignment horizontal="right"/>
    </xf>
    <xf numFmtId="10" fontId="0" fillId="0" borderId="7" xfId="0" applyNumberFormat="1" applyBorder="1" applyAlignment="1">
      <alignment horizontal="right"/>
    </xf>
    <xf numFmtId="8" fontId="0" fillId="0" borderId="5" xfId="0" applyNumberFormat="1" applyBorder="1" applyAlignment="1">
      <alignment horizontal="right"/>
    </xf>
    <xf numFmtId="164" fontId="0" fillId="0" borderId="0" xfId="0" applyNumberFormat="1" applyAlignment="1">
      <alignment horizontal="right"/>
    </xf>
    <xf numFmtId="164" fontId="0" fillId="0" borderId="8" xfId="0" applyNumberFormat="1" applyBorder="1" applyAlignment="1">
      <alignment horizontal="right"/>
    </xf>
    <xf numFmtId="0" fontId="21" fillId="0" borderId="0" xfId="1" applyFont="1" applyBorder="1"/>
    <xf numFmtId="0" fontId="1" fillId="0" borderId="0" xfId="0" applyFont="1"/>
    <xf numFmtId="0" fontId="21" fillId="0" borderId="0" xfId="1" applyFont="1"/>
    <xf numFmtId="0" fontId="0" fillId="20" borderId="15" xfId="0" applyFill="1" applyBorder="1"/>
    <xf numFmtId="0" fontId="0" fillId="37" borderId="15" xfId="0" applyFill="1" applyBorder="1"/>
    <xf numFmtId="0" fontId="17" fillId="22" borderId="0" xfId="0" applyFont="1" applyFill="1"/>
    <xf numFmtId="0" fontId="18" fillId="21" borderId="0" xfId="0" applyFont="1" applyFill="1"/>
    <xf numFmtId="1" fontId="0" fillId="21" borderId="0" xfId="0" applyNumberFormat="1" applyFill="1"/>
    <xf numFmtId="1" fontId="19" fillId="21" borderId="0" xfId="0" applyNumberFormat="1" applyFont="1" applyFill="1"/>
    <xf numFmtId="1" fontId="17" fillId="21" borderId="0" xfId="0" applyNumberFormat="1" applyFont="1" applyFill="1"/>
    <xf numFmtId="166" fontId="29" fillId="22" borderId="0" xfId="0" applyNumberFormat="1" applyFont="1" applyFill="1"/>
    <xf numFmtId="168" fontId="1" fillId="38" borderId="5" xfId="0" applyNumberFormat="1" applyFont="1" applyFill="1" applyBorder="1"/>
    <xf numFmtId="168" fontId="1" fillId="38" borderId="0" xfId="0" applyNumberFormat="1" applyFont="1" applyFill="1"/>
    <xf numFmtId="168" fontId="1" fillId="25" borderId="5" xfId="0" applyNumberFormat="1" applyFont="1" applyFill="1" applyBorder="1"/>
    <xf numFmtId="168" fontId="1" fillId="25" borderId="0" xfId="0" applyNumberFormat="1" applyFont="1" applyFill="1"/>
    <xf numFmtId="0" fontId="0" fillId="20" borderId="19" xfId="0" applyFill="1" applyBorder="1"/>
    <xf numFmtId="0" fontId="0" fillId="37" borderId="19" xfId="0" applyFill="1" applyBorder="1"/>
    <xf numFmtId="0" fontId="0" fillId="37" borderId="14" xfId="0" applyFill="1" applyBorder="1"/>
    <xf numFmtId="0" fontId="0" fillId="20" borderId="14" xfId="0" applyFill="1" applyBorder="1"/>
    <xf numFmtId="6" fontId="0" fillId="12" borderId="0" xfId="0" applyNumberFormat="1" applyFill="1"/>
    <xf numFmtId="168" fontId="0" fillId="12" borderId="0" xfId="0" applyNumberFormat="1" applyFill="1"/>
    <xf numFmtId="3" fontId="0" fillId="12" borderId="0" xfId="0" applyNumberFormat="1" applyFill="1"/>
    <xf numFmtId="0" fontId="0" fillId="37" borderId="12" xfId="0" applyFill="1" applyBorder="1"/>
    <xf numFmtId="0" fontId="0" fillId="20" borderId="12" xfId="0" applyFill="1" applyBorder="1"/>
    <xf numFmtId="164" fontId="0" fillId="37" borderId="0" xfId="0" applyNumberFormat="1" applyFill="1"/>
    <xf numFmtId="164" fontId="0" fillId="20" borderId="0" xfId="0" applyNumberFormat="1" applyFill="1"/>
    <xf numFmtId="0" fontId="7" fillId="14" borderId="0" xfId="0" applyFont="1" applyFill="1" applyAlignment="1">
      <alignment horizontal="center"/>
    </xf>
    <xf numFmtId="9" fontId="0" fillId="0" borderId="0" xfId="3" applyNumberFormat="1" applyFont="1" applyBorder="1"/>
    <xf numFmtId="9" fontId="0" fillId="0" borderId="8" xfId="3" applyNumberFormat="1" applyFont="1" applyBorder="1"/>
    <xf numFmtId="0" fontId="21" fillId="0" borderId="3" xfId="1" applyFont="1" applyBorder="1"/>
    <xf numFmtId="4" fontId="0" fillId="0" borderId="8" xfId="0" applyNumberFormat="1" applyBorder="1"/>
    <xf numFmtId="0" fontId="0" fillId="0" borderId="20" xfId="0" applyBorder="1"/>
    <xf numFmtId="0" fontId="0" fillId="0" borderId="21" xfId="0" applyBorder="1"/>
    <xf numFmtId="9" fontId="0" fillId="0" borderId="3" xfId="3" applyNumberFormat="1" applyFont="1" applyBorder="1"/>
    <xf numFmtId="174" fontId="0" fillId="0" borderId="6" xfId="0" applyNumberFormat="1" applyBorder="1" applyAlignment="1">
      <alignment horizontal="left"/>
    </xf>
    <xf numFmtId="0" fontId="18" fillId="22" borderId="0" xfId="0" applyFont="1" applyFill="1"/>
    <xf numFmtId="169" fontId="0" fillId="0" borderId="8" xfId="0" applyNumberFormat="1" applyBorder="1"/>
    <xf numFmtId="0" fontId="27" fillId="8" borderId="0" xfId="0" applyFont="1" applyFill="1"/>
    <xf numFmtId="0" fontId="30" fillId="0" borderId="0" xfId="0" applyFont="1"/>
    <xf numFmtId="3" fontId="30" fillId="0" borderId="0" xfId="0" applyNumberFormat="1" applyFont="1"/>
    <xf numFmtId="171" fontId="30" fillId="0" borderId="0" xfId="0" applyNumberFormat="1" applyFont="1"/>
    <xf numFmtId="43" fontId="30" fillId="0" borderId="0" xfId="0" applyNumberFormat="1" applyFont="1"/>
    <xf numFmtId="0" fontId="17" fillId="21" borderId="0" xfId="0" applyFont="1" applyFill="1"/>
    <xf numFmtId="2" fontId="0" fillId="0" borderId="9" xfId="0" applyNumberFormat="1" applyBorder="1"/>
    <xf numFmtId="1" fontId="0" fillId="0" borderId="22" xfId="0" applyNumberFormat="1" applyBorder="1"/>
    <xf numFmtId="1" fontId="0" fillId="0" borderId="21" xfId="0" applyNumberFormat="1" applyBorder="1"/>
    <xf numFmtId="1" fontId="0" fillId="0" borderId="16" xfId="0" applyNumberFormat="1" applyBorder="1"/>
    <xf numFmtId="10" fontId="0" fillId="0" borderId="21" xfId="0" applyNumberFormat="1" applyBorder="1"/>
    <xf numFmtId="2" fontId="0" fillId="0" borderId="21" xfId="0" applyNumberFormat="1" applyBorder="1"/>
    <xf numFmtId="168" fontId="0" fillId="0" borderId="21" xfId="0" applyNumberFormat="1" applyBorder="1"/>
    <xf numFmtId="1" fontId="12" fillId="26" borderId="0" xfId="0" applyNumberFormat="1" applyFont="1" applyFill="1"/>
    <xf numFmtId="1" fontId="12" fillId="26" borderId="22" xfId="0" applyNumberFormat="1" applyFont="1" applyFill="1" applyBorder="1"/>
    <xf numFmtId="1" fontId="12" fillId="26" borderId="20" xfId="0" applyNumberFormat="1" applyFont="1" applyFill="1" applyBorder="1"/>
    <xf numFmtId="7" fontId="0" fillId="0" borderId="0" xfId="0" applyNumberFormat="1"/>
    <xf numFmtId="37" fontId="31" fillId="0" borderId="0" xfId="0" applyNumberFormat="1" applyFont="1" applyAlignment="1">
      <alignment horizontal="right"/>
    </xf>
    <xf numFmtId="39" fontId="31" fillId="0" borderId="0" xfId="0" applyNumberFormat="1" applyFont="1" applyAlignment="1">
      <alignment horizontal="left"/>
    </xf>
    <xf numFmtId="37" fontId="0" fillId="0" borderId="0" xfId="0" applyNumberFormat="1"/>
    <xf numFmtId="3" fontId="32" fillId="0" borderId="0" xfId="0" applyNumberFormat="1" applyFont="1"/>
    <xf numFmtId="175" fontId="31" fillId="0" borderId="0" xfId="0" applyNumberFormat="1" applyFont="1" applyAlignment="1">
      <alignment horizontal="right"/>
    </xf>
    <xf numFmtId="0" fontId="0" fillId="0" borderId="1" xfId="0" applyBorder="1"/>
    <xf numFmtId="9" fontId="0" fillId="0" borderId="1" xfId="0" applyNumberFormat="1" applyBorder="1"/>
    <xf numFmtId="9" fontId="0" fillId="0" borderId="10" xfId="0" applyNumberFormat="1" applyBorder="1"/>
    <xf numFmtId="1" fontId="0" fillId="4" borderId="1" xfId="0" applyNumberFormat="1" applyFill="1" applyBorder="1"/>
    <xf numFmtId="1" fontId="0" fillId="21" borderId="8" xfId="0" applyNumberFormat="1" applyFill="1" applyBorder="1"/>
    <xf numFmtId="1" fontId="33" fillId="0" borderId="0" xfId="0" applyNumberFormat="1" applyFont="1"/>
    <xf numFmtId="10" fontId="33" fillId="0" borderId="0" xfId="0" applyNumberFormat="1" applyFont="1"/>
    <xf numFmtId="10" fontId="2" fillId="2" borderId="11" xfId="0" applyNumberFormat="1" applyFont="1" applyFill="1" applyBorder="1" applyAlignment="1">
      <alignment vertical="center" wrapText="1"/>
    </xf>
    <xf numFmtId="4" fontId="2" fillId="2" borderId="6" xfId="0" applyNumberFormat="1" applyFont="1" applyFill="1" applyBorder="1" applyAlignment="1">
      <alignment vertical="center" wrapText="1"/>
    </xf>
    <xf numFmtId="10" fontId="2" fillId="2" borderId="9" xfId="0" applyNumberFormat="1" applyFont="1" applyFill="1" applyBorder="1" applyAlignment="1">
      <alignment vertical="center" wrapText="1"/>
    </xf>
    <xf numFmtId="1" fontId="2" fillId="2" borderId="7" xfId="0" applyNumberFormat="1" applyFont="1" applyFill="1" applyBorder="1" applyAlignment="1">
      <alignment vertical="center" wrapText="1"/>
    </xf>
    <xf numFmtId="1" fontId="2" fillId="2" borderId="8" xfId="0" applyNumberFormat="1" applyFont="1" applyFill="1" applyBorder="1" applyAlignment="1">
      <alignment vertical="center" wrapText="1"/>
    </xf>
    <xf numFmtId="168" fontId="0" fillId="5" borderId="0" xfId="0" applyNumberFormat="1" applyFill="1"/>
    <xf numFmtId="2" fontId="0" fillId="0" borderId="7" xfId="0" applyNumberFormat="1" applyBorder="1"/>
    <xf numFmtId="1" fontId="0" fillId="0" borderId="7" xfId="0" applyNumberFormat="1" applyBorder="1"/>
    <xf numFmtId="168" fontId="1" fillId="25" borderId="7" xfId="0" applyNumberFormat="1" applyFont="1" applyFill="1" applyBorder="1"/>
    <xf numFmtId="168" fontId="1" fillId="25" borderId="8" xfId="0" applyNumberFormat="1" applyFont="1" applyFill="1" applyBorder="1"/>
    <xf numFmtId="0" fontId="17" fillId="22" borderId="8" xfId="0" applyFont="1" applyFill="1" applyBorder="1"/>
    <xf numFmtId="166" fontId="17" fillId="22" borderId="8" xfId="0" applyNumberFormat="1" applyFont="1" applyFill="1" applyBorder="1"/>
    <xf numFmtId="0" fontId="15" fillId="0" borderId="0" xfId="1" applyFont="1" applyAlignment="1">
      <alignment horizontal="center" vertical="center"/>
    </xf>
    <xf numFmtId="0" fontId="15" fillId="0" borderId="8" xfId="1" applyFont="1" applyBorder="1" applyAlignment="1">
      <alignment horizontal="center" vertical="center"/>
    </xf>
    <xf numFmtId="0" fontId="1" fillId="15" borderId="0" xfId="0" applyFont="1" applyFill="1" applyAlignment="1">
      <alignment horizontal="center"/>
    </xf>
    <xf numFmtId="0" fontId="13" fillId="11" borderId="8" xfId="0" applyFont="1" applyFill="1" applyBorder="1" applyAlignment="1">
      <alignment horizontal="center"/>
    </xf>
    <xf numFmtId="0" fontId="6" fillId="14" borderId="2" xfId="0" applyFont="1" applyFill="1" applyBorder="1" applyAlignment="1">
      <alignment horizontal="center"/>
    </xf>
    <xf numFmtId="0" fontId="6" fillId="14" borderId="3" xfId="0" applyFont="1" applyFill="1" applyBorder="1" applyAlignment="1">
      <alignment horizontal="center"/>
    </xf>
    <xf numFmtId="0" fontId="6" fillId="14" borderId="4" xfId="0" applyFont="1" applyFill="1" applyBorder="1" applyAlignment="1">
      <alignment horizontal="center"/>
    </xf>
    <xf numFmtId="0" fontId="6" fillId="34" borderId="2" xfId="0" applyFont="1" applyFill="1" applyBorder="1" applyAlignment="1">
      <alignment horizontal="center"/>
    </xf>
    <xf numFmtId="0" fontId="6" fillId="34" borderId="3" xfId="0" applyFont="1" applyFill="1" applyBorder="1" applyAlignment="1">
      <alignment horizontal="center"/>
    </xf>
    <xf numFmtId="0" fontId="6" fillId="16" borderId="2" xfId="0" applyFont="1" applyFill="1" applyBorder="1" applyAlignment="1">
      <alignment horizontal="center"/>
    </xf>
    <xf numFmtId="0" fontId="6" fillId="16" borderId="3" xfId="0" applyFont="1" applyFill="1" applyBorder="1" applyAlignment="1">
      <alignment horizontal="center"/>
    </xf>
    <xf numFmtId="0" fontId="6" fillId="16" borderId="4" xfId="0" applyFont="1" applyFill="1" applyBorder="1" applyAlignment="1">
      <alignment horizontal="center"/>
    </xf>
    <xf numFmtId="0" fontId="25" fillId="0" borderId="0" xfId="0" applyFont="1" applyAlignment="1">
      <alignment horizontal="center"/>
    </xf>
    <xf numFmtId="0" fontId="6" fillId="27" borderId="0" xfId="0" applyFont="1" applyFill="1" applyAlignment="1">
      <alignment horizontal="center"/>
    </xf>
    <xf numFmtId="0" fontId="6" fillId="31" borderId="2" xfId="0" applyFont="1" applyFill="1" applyBorder="1" applyAlignment="1">
      <alignment horizontal="center"/>
    </xf>
    <xf numFmtId="0" fontId="6" fillId="31" borderId="3" xfId="0" applyFont="1" applyFill="1" applyBorder="1" applyAlignment="1">
      <alignment horizontal="center"/>
    </xf>
    <xf numFmtId="0" fontId="6" fillId="31" borderId="4" xfId="0" applyFont="1" applyFill="1" applyBorder="1" applyAlignment="1">
      <alignment horizontal="center"/>
    </xf>
    <xf numFmtId="0" fontId="6" fillId="35" borderId="3" xfId="0" applyFont="1" applyFill="1" applyBorder="1" applyAlignment="1">
      <alignment horizontal="center"/>
    </xf>
    <xf numFmtId="0" fontId="14" fillId="10" borderId="2" xfId="0" applyFont="1" applyFill="1" applyBorder="1" applyAlignment="1">
      <alignment horizontal="center"/>
    </xf>
    <xf numFmtId="0" fontId="14" fillId="10" borderId="3" xfId="0" applyFont="1" applyFill="1" applyBorder="1" applyAlignment="1">
      <alignment horizontal="center"/>
    </xf>
    <xf numFmtId="0" fontId="6" fillId="39" borderId="3" xfId="0" applyFont="1" applyFill="1" applyBorder="1" applyAlignment="1">
      <alignment horizontal="center"/>
    </xf>
    <xf numFmtId="0" fontId="6" fillId="39" borderId="4" xfId="0" applyFont="1" applyFill="1" applyBorder="1" applyAlignment="1">
      <alignment horizontal="center"/>
    </xf>
    <xf numFmtId="0" fontId="22" fillId="13" borderId="3" xfId="0" applyFont="1" applyFill="1" applyBorder="1" applyAlignment="1">
      <alignment horizontal="center"/>
    </xf>
    <xf numFmtId="0" fontId="22" fillId="13" borderId="4" xfId="0" applyFont="1" applyFill="1" applyBorder="1" applyAlignment="1">
      <alignment horizontal="center"/>
    </xf>
    <xf numFmtId="0" fontId="1" fillId="15" borderId="8" xfId="0" applyFont="1" applyFill="1" applyBorder="1" applyAlignment="1">
      <alignment horizontal="center"/>
    </xf>
    <xf numFmtId="0" fontId="6" fillId="36" borderId="2" xfId="0" applyFont="1" applyFill="1" applyBorder="1" applyAlignment="1">
      <alignment horizontal="center"/>
    </xf>
    <xf numFmtId="0" fontId="6" fillId="36" borderId="3" xfId="0" applyFont="1" applyFill="1" applyBorder="1" applyAlignment="1">
      <alignment horizontal="center"/>
    </xf>
    <xf numFmtId="0" fontId="6" fillId="36" borderId="4" xfId="0" applyFont="1" applyFill="1" applyBorder="1" applyAlignment="1">
      <alignment horizontal="center"/>
    </xf>
    <xf numFmtId="0" fontId="22" fillId="12" borderId="2" xfId="0" applyFont="1" applyFill="1" applyBorder="1" applyAlignment="1">
      <alignment horizontal="center"/>
    </xf>
    <xf numFmtId="0" fontId="22" fillId="12" borderId="3" xfId="0" applyFont="1" applyFill="1" applyBorder="1" applyAlignment="1">
      <alignment horizontal="center"/>
    </xf>
    <xf numFmtId="0" fontId="22" fillId="12" borderId="4" xfId="0" applyFont="1" applyFill="1" applyBorder="1" applyAlignment="1">
      <alignment horizontal="center"/>
    </xf>
    <xf numFmtId="0" fontId="22" fillId="25" borderId="2" xfId="0" applyFont="1" applyFill="1" applyBorder="1" applyAlignment="1">
      <alignment horizontal="center"/>
    </xf>
    <xf numFmtId="0" fontId="22" fillId="25" borderId="3" xfId="0" applyFont="1" applyFill="1" applyBorder="1" applyAlignment="1">
      <alignment horizontal="center"/>
    </xf>
    <xf numFmtId="0" fontId="22" fillId="25" borderId="4" xfId="0" applyFont="1" applyFill="1" applyBorder="1" applyAlignment="1">
      <alignment horizontal="center"/>
    </xf>
    <xf numFmtId="0" fontId="6" fillId="5" borderId="5" xfId="0" applyFont="1" applyFill="1" applyBorder="1" applyAlignment="1">
      <alignment horizontal="center"/>
    </xf>
    <xf numFmtId="0" fontId="6" fillId="5" borderId="0" xfId="0" applyFont="1" applyFill="1" applyAlignment="1">
      <alignment horizontal="center"/>
    </xf>
    <xf numFmtId="0" fontId="6" fillId="5" borderId="6" xfId="0" applyFont="1" applyFill="1" applyBorder="1" applyAlignment="1">
      <alignment horizontal="center"/>
    </xf>
    <xf numFmtId="0" fontId="6" fillId="6" borderId="2" xfId="0" applyFont="1" applyFill="1" applyBorder="1" applyAlignment="1">
      <alignment horizont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13" borderId="2" xfId="0" applyFont="1" applyFill="1" applyBorder="1" applyAlignment="1">
      <alignment horizontal="center"/>
    </xf>
    <xf numFmtId="0" fontId="6" fillId="13" borderId="3" xfId="0" applyFont="1" applyFill="1" applyBorder="1" applyAlignment="1">
      <alignment horizontal="center"/>
    </xf>
    <xf numFmtId="0" fontId="6" fillId="13" borderId="4" xfId="0" applyFont="1" applyFill="1" applyBorder="1" applyAlignment="1">
      <alignment horizontal="center"/>
    </xf>
    <xf numFmtId="0" fontId="6" fillId="34" borderId="4" xfId="0" applyFont="1" applyFill="1" applyBorder="1" applyAlignment="1">
      <alignment horizontal="center"/>
    </xf>
    <xf numFmtId="0" fontId="6" fillId="7" borderId="5" xfId="0" applyFont="1" applyFill="1" applyBorder="1" applyAlignment="1">
      <alignment horizontal="center"/>
    </xf>
    <xf numFmtId="0" fontId="6" fillId="7" borderId="0" xfId="0" applyFont="1" applyFill="1" applyAlignment="1">
      <alignment horizontal="center"/>
    </xf>
    <xf numFmtId="0" fontId="6" fillId="8" borderId="3" xfId="0" applyFont="1" applyFill="1" applyBorder="1" applyAlignment="1">
      <alignment horizontal="center"/>
    </xf>
    <xf numFmtId="0" fontId="6" fillId="8" borderId="4" xfId="0" applyFont="1" applyFill="1" applyBorder="1" applyAlignment="1">
      <alignment horizontal="center"/>
    </xf>
    <xf numFmtId="0" fontId="6" fillId="30" borderId="2" xfId="0" applyFont="1" applyFill="1" applyBorder="1" applyAlignment="1">
      <alignment horizontal="center"/>
    </xf>
    <xf numFmtId="0" fontId="6" fillId="30" borderId="3" xfId="0" applyFont="1" applyFill="1" applyBorder="1" applyAlignment="1">
      <alignment horizontal="center"/>
    </xf>
    <xf numFmtId="0" fontId="7" fillId="17" borderId="0" xfId="0" applyFont="1" applyFill="1" applyAlignment="1">
      <alignment horizontal="center"/>
    </xf>
    <xf numFmtId="0" fontId="7" fillId="30" borderId="0" xfId="0" applyFont="1" applyFill="1" applyAlignment="1">
      <alignment horizontal="center"/>
    </xf>
    <xf numFmtId="0" fontId="7" fillId="14" borderId="0" xfId="0" applyFont="1" applyFill="1" applyAlignment="1">
      <alignment horizontal="center"/>
    </xf>
    <xf numFmtId="0" fontId="7" fillId="35" borderId="0" xfId="0" applyFont="1" applyFill="1" applyAlignment="1">
      <alignment horizontal="center"/>
    </xf>
    <xf numFmtId="0" fontId="20" fillId="15" borderId="0" xfId="0" applyFont="1" applyFill="1" applyAlignment="1">
      <alignment horizontal="center"/>
    </xf>
    <xf numFmtId="0" fontId="1" fillId="15" borderId="13" xfId="0" applyFont="1" applyFill="1" applyBorder="1" applyAlignment="1">
      <alignment horizontal="center"/>
    </xf>
    <xf numFmtId="0" fontId="1" fillId="15" borderId="12" xfId="0" applyFont="1" applyFill="1" applyBorder="1" applyAlignment="1">
      <alignment horizontal="center"/>
    </xf>
    <xf numFmtId="0" fontId="28" fillId="0" borderId="0" xfId="0" applyFont="1" applyAlignment="1">
      <alignment horizontal="center"/>
    </xf>
  </cellXfs>
  <cellStyles count="7">
    <cellStyle name="Comma" xfId="3" builtinId="3"/>
    <cellStyle name="Hyperlink" xfId="1" builtinId="8"/>
    <cellStyle name="Normal" xfId="0" builtinId="0"/>
    <cellStyle name="Normal 2" xfId="2" xr:uid="{1E0DB513-8637-42CD-8A3F-4BC8D865A997}"/>
    <cellStyle name="Normal 24" xfId="4" xr:uid="{3C277682-F23C-40C8-BDA5-306B5F0EF716}"/>
    <cellStyle name="Normal 26" xfId="5" xr:uid="{DA43FF7B-8D39-4926-8ABC-1D3660947ADB}"/>
    <cellStyle name="Normal 30" xfId="6" xr:uid="{F2C69CB6-0682-4F4B-813E-5F53755FA667}"/>
  </cellStyles>
  <dxfs count="400">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theme="1"/>
      </font>
      <fill>
        <patternFill>
          <bgColor rgb="FFFF0000"/>
        </patternFill>
      </fill>
    </dxf>
    <dxf>
      <fill>
        <patternFill>
          <bgColor rgb="FF00B050"/>
        </patternFill>
      </fill>
    </dxf>
    <dxf>
      <fill>
        <patternFill>
          <bgColor rgb="FFFFFF00"/>
        </patternFill>
      </fill>
    </dxf>
    <dxf>
      <fill>
        <patternFill>
          <bgColor rgb="FFFFC000"/>
        </patternFill>
      </fill>
    </dxf>
    <dxf>
      <font>
        <color rgb="FFFF0000"/>
      </font>
      <fill>
        <patternFill>
          <bgColor rgb="FFFF000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FF0000"/>
      </font>
      <fill>
        <patternFill>
          <bgColor rgb="FFFF0000"/>
        </patternFill>
      </fill>
    </dxf>
    <dxf>
      <font>
        <color rgb="FF00B050"/>
      </font>
    </dxf>
    <dxf>
      <font>
        <color rgb="FFFF0000"/>
      </font>
    </dxf>
    <dxf>
      <numFmt numFmtId="10" formatCode="&quot;$&quot;#,##0_);[Red]\(&quot;$&quot;#,##0\)"/>
      <fill>
        <patternFill patternType="solid">
          <fgColor indexed="64"/>
          <bgColor rgb="FFFF8F8F"/>
        </patternFill>
      </fill>
      <border diagonalUp="0" diagonalDown="0">
        <left style="thin">
          <color theme="1"/>
        </left>
        <right/>
        <top style="thin">
          <color theme="1"/>
        </top>
        <bottom style="thin">
          <color theme="1"/>
        </bottom>
        <vertical/>
        <horizontal/>
      </border>
    </dxf>
    <dxf>
      <numFmt numFmtId="168" formatCode="&quot;$&quot;#,##0"/>
    </dxf>
    <dxf>
      <numFmt numFmtId="168" formatCode="&quot;$&quot;#,##0"/>
    </dxf>
    <dxf>
      <numFmt numFmtId="168" formatCode="&quot;$&quot;#,##0"/>
    </dxf>
    <dxf>
      <numFmt numFmtId="168" formatCode="&quot;$&quot;#,##0"/>
    </dxf>
    <dxf>
      <numFmt numFmtId="168" formatCode="&quot;$&quot;#,##0"/>
      <fill>
        <patternFill patternType="solid">
          <fgColor indexed="64"/>
          <bgColor rgb="FFFF7C80"/>
        </patternFill>
      </fill>
    </dxf>
    <dxf>
      <numFmt numFmtId="164" formatCode="&quot;$&quot;#,##0.00"/>
      <fill>
        <patternFill patternType="solid">
          <fgColor indexed="64"/>
          <bgColor rgb="FFFF7C80"/>
        </patternFill>
      </fill>
    </dxf>
    <dxf>
      <numFmt numFmtId="164" formatCode="&quot;$&quot;#,##0.00"/>
      <fill>
        <patternFill patternType="solid">
          <fgColor indexed="64"/>
          <bgColor rgb="FFFF7C80"/>
        </patternFill>
      </fill>
    </dxf>
    <dxf>
      <numFmt numFmtId="164" formatCode="&quot;$&quot;#,##0.00"/>
      <fill>
        <patternFill patternType="solid">
          <fgColor indexed="64"/>
          <bgColor rgb="FFFF7C80"/>
        </patternFill>
      </fill>
    </dxf>
    <dxf>
      <fill>
        <patternFill patternType="solid">
          <fgColor indexed="64"/>
          <bgColor rgb="FFFF8F8F"/>
        </patternFill>
      </fill>
    </dxf>
    <dxf>
      <fill>
        <patternFill patternType="solid">
          <fgColor indexed="64"/>
          <bgColor rgb="FFFF8F8F"/>
        </patternFill>
      </fill>
    </dxf>
    <dxf>
      <numFmt numFmtId="0" formatCode="General"/>
      <fill>
        <patternFill patternType="solid">
          <fgColor indexed="64"/>
          <bgColor rgb="FFFF7C80"/>
        </patternFill>
      </fill>
    </dxf>
    <dxf>
      <fill>
        <patternFill patternType="solid">
          <fgColor indexed="64"/>
          <bgColor rgb="FFFF8F8F"/>
        </patternFill>
      </fill>
    </dxf>
    <dxf>
      <numFmt numFmtId="0" formatCode="General"/>
      <fill>
        <patternFill patternType="solid">
          <fgColor indexed="64"/>
          <bgColor rgb="FFFF7C80"/>
        </patternFill>
      </fill>
    </dxf>
    <dxf>
      <fill>
        <patternFill patternType="solid">
          <fgColor indexed="64"/>
          <bgColor rgb="FFFF7C80"/>
        </patternFill>
      </fill>
    </dxf>
    <dxf>
      <fill>
        <patternFill patternType="solid">
          <fgColor indexed="64"/>
          <bgColor rgb="FFFF7C80"/>
        </patternFill>
      </fill>
    </dxf>
    <dxf>
      <numFmt numFmtId="0" formatCode="General"/>
      <fill>
        <patternFill patternType="solid">
          <fgColor indexed="64"/>
          <bgColor rgb="FFFF7C80"/>
        </patternFill>
      </fill>
      <border diagonalUp="0" diagonalDown="0">
        <left/>
        <right/>
        <top style="thin">
          <color theme="1"/>
        </top>
        <bottom style="thin">
          <color theme="1"/>
        </bottom>
        <vertical/>
        <horizontal/>
      </border>
    </dxf>
    <dxf>
      <fill>
        <patternFill patternType="solid">
          <fgColor indexed="64"/>
          <bgColor rgb="FFFF7C80"/>
        </patternFill>
      </fill>
      <border diagonalUp="0" diagonalDown="0">
        <left/>
        <right/>
        <top style="thin">
          <color theme="1"/>
        </top>
        <bottom style="thin">
          <color theme="1"/>
        </bottom>
        <vertical/>
        <horizontal/>
      </border>
    </dxf>
    <dxf>
      <fill>
        <patternFill patternType="solid">
          <fgColor indexed="64"/>
          <bgColor rgb="FFFF7C80"/>
        </patternFill>
      </fill>
    </dxf>
    <dxf>
      <fill>
        <patternFill patternType="solid">
          <fgColor indexed="64"/>
          <bgColor rgb="FFBDD7EE"/>
        </patternFill>
      </fill>
    </dxf>
    <dxf>
      <numFmt numFmtId="0" formatCode="General"/>
      <fill>
        <patternFill patternType="solid">
          <fgColor indexed="64"/>
          <bgColor rgb="FFFF7C80"/>
        </patternFill>
      </fill>
    </dxf>
    <dxf>
      <numFmt numFmtId="0" formatCode="General"/>
    </dxf>
    <dxf>
      <numFmt numFmtId="10" formatCode="&quot;$&quot;#,##0_);[Red]\(&quot;$&quot;#,##0\)"/>
      <fill>
        <patternFill patternType="solid">
          <fgColor indexed="64"/>
          <bgColor rgb="FFFF8F8F"/>
        </patternFill>
      </fill>
      <border diagonalUp="0" diagonalDown="0" outline="0">
        <left/>
        <right/>
        <top style="thin">
          <color theme="1"/>
        </top>
        <bottom style="thin">
          <color theme="1"/>
        </bottom>
      </border>
    </dxf>
    <dxf>
      <numFmt numFmtId="10" formatCode="&quot;$&quot;#,##0_);[Red]\(&quot;$&quot;#,##0\)"/>
      <fill>
        <patternFill patternType="solid">
          <fgColor indexed="64"/>
          <bgColor theme="0"/>
        </patternFill>
      </fill>
    </dxf>
    <dxf>
      <numFmt numFmtId="10" formatCode="&quot;$&quot;#,##0_);[Red]\(&quot;$&quot;#,##0\)"/>
      <fill>
        <patternFill patternType="solid">
          <fgColor indexed="64"/>
          <bgColor theme="0"/>
        </patternFill>
      </fill>
    </dxf>
    <dxf>
      <numFmt numFmtId="10" formatCode="&quot;$&quot;#,##0_);[Red]\(&quot;$&quot;#,##0\)"/>
      <fill>
        <patternFill patternType="solid">
          <fgColor indexed="64"/>
          <bgColor theme="0"/>
        </patternFill>
      </fill>
    </dxf>
    <dxf>
      <fill>
        <patternFill patternType="solid">
          <fgColor indexed="64"/>
          <bgColor theme="0"/>
        </patternFill>
      </fill>
    </dxf>
    <dxf>
      <numFmt numFmtId="168" formatCode="&quot;$&quot;#,##0"/>
    </dxf>
    <dxf>
      <numFmt numFmtId="10" formatCode="&quot;$&quot;#,##0_);[Red]\(&quot;$&quot;#,##0\)"/>
      <fill>
        <patternFill patternType="solid">
          <fgColor indexed="64"/>
          <bgColor rgb="FFBDD7EE"/>
        </patternFill>
      </fill>
    </dxf>
    <dxf>
      <numFmt numFmtId="10" formatCode="&quot;$&quot;#,##0_);[Red]\(&quot;$&quot;#,##0\)"/>
      <fill>
        <patternFill patternType="solid">
          <fgColor indexed="64"/>
          <bgColor rgb="FFFF8F8F"/>
        </patternFill>
      </fill>
    </dxf>
    <dxf>
      <numFmt numFmtId="19" formatCode="m/d/yyyy"/>
    </dxf>
    <dxf>
      <numFmt numFmtId="1" formatCode="0"/>
      <fill>
        <patternFill patternType="solid">
          <fgColor indexed="64"/>
          <bgColor rgb="FFFF8F8F"/>
        </patternFill>
      </fill>
    </dxf>
    <dxf>
      <numFmt numFmtId="19" formatCode="m/d/yyyy"/>
      <fill>
        <patternFill patternType="solid">
          <fgColor indexed="64"/>
          <bgColor rgb="FFFF8F8F"/>
        </patternFill>
      </fill>
    </dxf>
    <dxf>
      <fill>
        <patternFill patternType="solid">
          <fgColor indexed="64"/>
          <bgColor rgb="FFFF8F8F"/>
        </patternFill>
      </fill>
    </dxf>
    <dxf>
      <fill>
        <patternFill patternType="solid">
          <fgColor indexed="64"/>
          <bgColor rgb="FFFF8F8F"/>
        </patternFill>
      </fill>
    </dxf>
    <dxf>
      <numFmt numFmtId="0" formatCode="General"/>
      <fill>
        <patternFill patternType="solid">
          <fgColor indexed="64"/>
          <bgColor rgb="FFBDD7EE"/>
        </patternFill>
      </fill>
    </dxf>
    <dxf>
      <numFmt numFmtId="0" formatCode="General"/>
      <fill>
        <patternFill patternType="solid">
          <fgColor indexed="64"/>
          <bgColor rgb="FFFF8F8F"/>
        </patternFill>
      </fill>
    </dxf>
    <dxf>
      <fill>
        <patternFill patternType="solid">
          <fgColor indexed="64"/>
          <bgColor rgb="FFFF8F8F"/>
        </patternFill>
      </fill>
    </dxf>
    <dxf>
      <numFmt numFmtId="0" formatCode="General"/>
      <fill>
        <patternFill patternType="solid">
          <fgColor indexed="64"/>
          <bgColor rgb="FFBDD7EE"/>
        </patternFill>
      </fill>
    </dxf>
    <dxf>
      <fill>
        <patternFill patternType="solid">
          <fgColor indexed="64"/>
          <bgColor rgb="FFBDD7EE"/>
        </patternFill>
      </fill>
    </dxf>
    <dxf>
      <fill>
        <patternFill patternType="solid">
          <fgColor indexed="64"/>
          <bgColor rgb="FFBDD7EE"/>
        </patternFill>
      </fill>
    </dxf>
    <dxf>
      <numFmt numFmtId="0" formatCode="General"/>
      <fill>
        <patternFill patternType="solid">
          <fgColor indexed="64"/>
          <bgColor rgb="FFBDD7EE"/>
        </patternFill>
      </fill>
    </dxf>
    <dxf>
      <fill>
        <patternFill patternType="solid">
          <fgColor indexed="64"/>
          <bgColor rgb="FFFF8F8F"/>
        </patternFill>
      </fill>
    </dxf>
    <dxf>
      <fill>
        <patternFill patternType="solid">
          <fgColor indexed="64"/>
          <bgColor rgb="FFBDD7EE"/>
        </patternFill>
      </fill>
    </dxf>
    <dxf>
      <fill>
        <patternFill patternType="solid">
          <fgColor indexed="64"/>
          <bgColor rgb="FFBDD7EE"/>
        </patternFill>
      </fill>
    </dxf>
    <dxf>
      <fill>
        <patternFill patternType="solid">
          <fgColor indexed="64"/>
          <bgColor rgb="FFBDD7EE"/>
        </patternFill>
      </fill>
    </dxf>
    <dxf>
      <fill>
        <patternFill patternType="solid">
          <fgColor indexed="64"/>
          <bgColor rgb="FFBDD7EE"/>
        </patternFill>
      </fill>
    </dxf>
    <dxf>
      <numFmt numFmtId="0" formatCode="General"/>
      <fill>
        <patternFill patternType="solid">
          <fgColor indexed="64"/>
          <bgColor rgb="FFBDD7EE"/>
        </patternFill>
      </fill>
    </dxf>
    <dxf>
      <fill>
        <patternFill patternType="solid">
          <fgColor indexed="64"/>
          <bgColor rgb="FFBDD7EE"/>
        </patternFill>
      </fill>
    </dxf>
    <dxf>
      <fill>
        <patternFill patternType="solid">
          <fgColor indexed="64"/>
          <bgColor rgb="FFFF8F8F"/>
        </patternFill>
      </fill>
    </dxf>
    <dxf>
      <fill>
        <patternFill patternType="solid">
          <fgColor indexed="64"/>
          <bgColor rgb="FFBDD7EE"/>
        </patternFill>
      </fill>
    </dxf>
    <dxf>
      <numFmt numFmtId="0" formatCode="General"/>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style="thin">
          <color theme="1"/>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4" formatCode="0.0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4" formatCode="0.0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4" formatCode="0.0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4" formatCode="0.0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4" formatCode="0.0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4" formatCode="0.0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4" formatCode="0.0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4" formatCode="0.0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4" formatCode="0.0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4" formatCode="0.0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4" formatCode="0.0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2" formatCode="0.0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numFmt numFmtId="168" formatCode="&quot;$&quot;#,##0"/>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border diagonalUp="0" diagonalDown="0">
        <left style="thin">
          <color theme="1"/>
        </left>
        <right/>
        <top style="thin">
          <color theme="1"/>
        </top>
        <bottom/>
        <vertical/>
        <horizontal/>
      </border>
    </dxf>
    <dxf>
      <border outline="0">
        <top style="thin">
          <color theme="1"/>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numFmt numFmtId="1" formatCode="0"/>
      <fill>
        <patternFill patternType="solid">
          <fgColor theme="1"/>
          <bgColor theme="1"/>
        </patternFill>
      </fill>
      <alignment horizontal="general" vertical="bottom" textRotation="0" wrapText="0" indent="0" justifyLastLine="0" shrinkToFit="0" readingOrder="0"/>
    </dxf>
    <dxf>
      <numFmt numFmtId="1" formatCode="0"/>
    </dxf>
    <dxf>
      <numFmt numFmtId="11" formatCode="&quot;$&quot;#,##0.00_);\(&quot;$&quot;#,##0.00\)"/>
    </dxf>
    <dxf>
      <numFmt numFmtId="11" formatCode="&quot;$&quot;#,##0.00_);\(&quot;$&quot;#,##0.00\)"/>
    </dxf>
    <dxf>
      <numFmt numFmtId="5" formatCode="#,##0_);\(#,##0\)"/>
    </dxf>
    <dxf>
      <numFmt numFmtId="11" formatCode="&quot;$&quot;#,##0.00_);\(&quot;$&quot;#,##0.00\)"/>
    </dxf>
    <dxf>
      <numFmt numFmtId="11" formatCode="&quot;$&quot;#,##0.00_);\(&quot;$&quot;#,##0.00\)"/>
    </dxf>
    <dxf>
      <numFmt numFmtId="11" formatCode="&quot;$&quot;#,##0.00_);\(&quot;$&quot;#,##0.00\)"/>
    </dxf>
    <dxf>
      <numFmt numFmtId="171" formatCode="_(* #,##0_);_(* \(#,##0\);_(* &quot;-&quot;??_);_(@_)"/>
    </dxf>
    <dxf>
      <numFmt numFmtId="2" formatCode="0.00"/>
    </dxf>
    <dxf>
      <numFmt numFmtId="1" formatCode="0"/>
    </dxf>
    <dxf>
      <numFmt numFmtId="1" formatCode="0"/>
    </dxf>
    <dxf>
      <numFmt numFmtId="1" formatCode="0"/>
    </dxf>
    <dxf>
      <numFmt numFmtId="2" formatCode="0.00"/>
    </dxf>
    <dxf>
      <numFmt numFmtId="2" formatCode="0.00"/>
    </dxf>
    <dxf>
      <numFmt numFmtId="2" formatCode="0.00"/>
    </dxf>
    <dxf>
      <numFmt numFmtId="2" formatCode="0.00"/>
      <alignment horizontal="left" vertical="bottom"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right style="medium">
          <color indexed="64"/>
        </right>
        <top/>
        <bottom/>
        <vertical/>
        <horizontal/>
      </border>
    </dxf>
    <dxf>
      <font>
        <b val="0"/>
        <i val="0"/>
        <strike val="0"/>
        <condense val="0"/>
        <extend val="0"/>
        <outline val="0"/>
        <shadow val="0"/>
        <u val="none"/>
        <vertAlign val="baseline"/>
        <sz val="11"/>
        <color theme="0"/>
        <name val="Calibri"/>
        <family val="2"/>
        <scheme val="minor"/>
      </font>
      <numFmt numFmtId="165" formatCode="0.0%"/>
      <border diagonalUp="0" diagonalDown="0">
        <left/>
        <right style="medium">
          <color indexed="64"/>
        </right>
        <top/>
        <bottom/>
        <vertical/>
        <horizontal/>
      </border>
    </dxf>
    <dxf>
      <font>
        <b val="0"/>
        <i val="0"/>
        <strike val="0"/>
        <condense val="0"/>
        <extend val="0"/>
        <outline val="0"/>
        <shadow val="0"/>
        <u val="none"/>
        <vertAlign val="baseline"/>
        <sz val="11"/>
        <color theme="0"/>
        <name val="Calibri"/>
        <family val="2"/>
        <scheme val="minor"/>
      </font>
      <numFmt numFmtId="165" formatCode="0.0%"/>
    </dxf>
    <dxf>
      <font>
        <b val="0"/>
        <i val="0"/>
        <strike val="0"/>
        <condense val="0"/>
        <extend val="0"/>
        <outline val="0"/>
        <shadow val="0"/>
        <u val="none"/>
        <vertAlign val="baseline"/>
        <sz val="11"/>
        <color theme="0"/>
        <name val="Calibri"/>
        <family val="2"/>
        <scheme val="minor"/>
      </font>
      <numFmt numFmtId="165" formatCode="0.0%"/>
    </dxf>
    <dxf>
      <numFmt numFmtId="0" formatCode="General"/>
      <fill>
        <patternFill patternType="solid">
          <fgColor indexed="64"/>
          <bgColor rgb="FFFD4A03"/>
        </patternFill>
      </fill>
      <border diagonalUp="0" diagonalDown="0">
        <left/>
        <right/>
        <top/>
        <bottom style="medium">
          <color indexed="64"/>
        </bottom>
        <vertical/>
        <horizontal/>
      </border>
    </dxf>
    <dxf>
      <numFmt numFmtId="0" formatCode="General"/>
    </dxf>
    <dxf>
      <numFmt numFmtId="168" formatCode="&quot;$&quot;#,##0"/>
      <fill>
        <patternFill patternType="solid">
          <fgColor indexed="64"/>
          <bgColor rgb="FF00B0F0"/>
        </patternFill>
      </fill>
    </dxf>
    <dxf>
      <numFmt numFmtId="168" formatCode="&quot;$&quot;#,##0"/>
      <border diagonalUp="0" diagonalDown="0">
        <left/>
        <right/>
        <top/>
        <bottom style="medium">
          <color indexed="64"/>
        </bottom>
        <vertical/>
        <horizontal/>
      </border>
    </dxf>
    <dxf>
      <numFmt numFmtId="168" formatCode="&quot;$&quot;#,##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168" formatCode="&quot;$&quot;#,##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168" formatCode="&quot;$&quot;#,##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168" formatCode="&quot;$&quot;#,##0"/>
      <border diagonalUp="0" diagonalDown="0">
        <left/>
        <right/>
        <top/>
        <bottom style="medium">
          <color indexed="64"/>
        </bottom>
        <vertical/>
        <horizontal/>
      </border>
    </dxf>
    <dxf>
      <numFmt numFmtId="168" formatCode="&quot;$&quot;#,##0"/>
      <border diagonalUp="0" diagonalDown="0">
        <left/>
        <right/>
        <top/>
        <bottom style="medium">
          <color indexed="64"/>
        </bottom>
        <vertical/>
        <horizontal/>
      </border>
    </dxf>
    <dxf>
      <numFmt numFmtId="168" formatCode="&quot;$&quot;#,##0"/>
      <border diagonalUp="0" diagonalDown="0">
        <left/>
        <right/>
        <top/>
        <bottom style="medium">
          <color indexed="64"/>
        </bottom>
        <vertical/>
        <horizontal/>
      </border>
    </dxf>
    <dxf>
      <numFmt numFmtId="168" formatCode="&quot;$&quot;#,##0"/>
      <border diagonalUp="0" diagonalDown="0">
        <left/>
        <right/>
        <top/>
        <bottom style="medium">
          <color indexed="64"/>
        </bottom>
        <vertical/>
        <horizontal/>
      </border>
    </dxf>
    <dxf>
      <numFmt numFmtId="168" formatCode="&quot;$&quot;#,##0"/>
      <border diagonalUp="0" diagonalDown="0">
        <left/>
        <right/>
        <top/>
        <bottom style="medium">
          <color indexed="64"/>
        </bottom>
        <vertical/>
        <horizontal/>
      </border>
    </dxf>
    <dxf>
      <numFmt numFmtId="168" formatCode="&quot;$&quot;#,##0"/>
      <border diagonalUp="0" diagonalDown="0">
        <left/>
        <right/>
        <top/>
        <bottom style="medium">
          <color indexed="64"/>
        </bottom>
        <vertical/>
        <horizontal/>
      </border>
    </dxf>
    <dxf>
      <numFmt numFmtId="168" formatCode="&quot;$&quot;#,##0"/>
      <border diagonalUp="0" diagonalDown="0">
        <left/>
        <right/>
        <top/>
        <bottom style="medium">
          <color indexed="64"/>
        </bottom>
        <vertical/>
        <horizontal/>
      </border>
    </dxf>
    <dxf>
      <numFmt numFmtId="168" formatCode="&quot;$&quot;#,##0"/>
      <border diagonalUp="0" diagonalDown="0">
        <left/>
        <right/>
        <top/>
        <bottom style="medium">
          <color indexed="64"/>
        </bottom>
        <vertical/>
        <horizontal/>
      </border>
    </dxf>
    <dxf>
      <numFmt numFmtId="168" formatCode="&quot;$&quot;#,##0"/>
      <border diagonalUp="0" diagonalDown="0">
        <left/>
        <right/>
        <top/>
        <bottom style="medium">
          <color indexed="64"/>
        </bottom>
        <vertical/>
        <horizontal/>
      </border>
    </dxf>
    <dxf>
      <numFmt numFmtId="168" formatCode="&quot;$&quot;#,##0"/>
      <border diagonalUp="0" diagonalDown="0">
        <left/>
        <right/>
        <top/>
        <bottom style="medium">
          <color indexed="64"/>
        </bottom>
        <vertical/>
        <horizontal/>
      </border>
    </dxf>
    <dxf>
      <numFmt numFmtId="0" formatCode="General"/>
    </dxf>
    <dxf>
      <numFmt numFmtId="0" formatCode="General"/>
    </dxf>
    <dxf>
      <numFmt numFmtId="0" formatCode="General"/>
    </dxf>
    <dxf>
      <numFmt numFmtId="168" formatCode="&quot;$&quot;#,##0"/>
      <border diagonalUp="0" diagonalDown="0">
        <left/>
        <right/>
        <top/>
        <bottom style="medium">
          <color indexed="64"/>
        </bottom>
        <vertical/>
        <horizontal/>
      </border>
    </dxf>
    <dxf>
      <numFmt numFmtId="0" formatCode="General"/>
    </dxf>
    <dxf>
      <numFmt numFmtId="10" formatCode="&quot;$&quot;#,##0_);[Red]\(&quot;$&quot;#,##0\)"/>
    </dxf>
    <dxf>
      <numFmt numFmtId="10" formatCode="&quot;$&quot;#,##0_);[Red]\(&quot;$&quot;#,##0\)"/>
    </dxf>
    <dxf>
      <numFmt numFmtId="14" formatCode="0.00%"/>
    </dxf>
    <dxf>
      <numFmt numFmtId="3" formatCode="#,##0"/>
    </dxf>
    <dxf>
      <numFmt numFmtId="0" formatCode="General"/>
    </dxf>
    <dxf>
      <numFmt numFmtId="171" formatCode="_(* #,##0_);_(* \(#,##0\);_(* &quot;-&quot;??_);_(@_)"/>
    </dxf>
    <dxf>
      <numFmt numFmtId="14" formatCode="0.00%"/>
    </dxf>
    <dxf>
      <numFmt numFmtId="0" formatCode="General"/>
    </dxf>
    <dxf>
      <numFmt numFmtId="14" formatCode="0.00%"/>
      <border diagonalUp="0" diagonalDown="0">
        <left/>
        <right/>
        <top/>
        <bottom style="medium">
          <color indexed="64"/>
        </bottom>
        <vertical/>
        <horizontal/>
      </border>
    </dxf>
    <dxf>
      <numFmt numFmtId="14" formatCode="0.00%"/>
    </dxf>
    <dxf>
      <numFmt numFmtId="14" formatCode="0.00%"/>
    </dxf>
    <dxf>
      <numFmt numFmtId="2" formatCode="0.00"/>
      <border diagonalUp="0" diagonalDown="0">
        <left/>
        <right/>
        <top/>
        <bottom style="medium">
          <color indexed="64"/>
        </bottom>
        <vertical/>
        <horizontal/>
      </border>
    </dxf>
    <dxf>
      <numFmt numFmtId="14" formatCode="0.00%"/>
      <border diagonalUp="0" diagonalDown="0">
        <left/>
        <right/>
        <top/>
        <bottom style="medium">
          <color indexed="64"/>
        </bottom>
        <vertical/>
        <horizontal/>
      </border>
    </dxf>
    <dxf>
      <numFmt numFmtId="14" formatCode="0.00%"/>
      <border diagonalUp="0" diagonalDown="0" outline="0">
        <left/>
        <right/>
        <top/>
        <bottom style="medium">
          <color indexed="64"/>
        </bottom>
      </border>
    </dxf>
    <dxf>
      <numFmt numFmtId="14" formatCode="0.00%"/>
    </dxf>
    <dxf>
      <numFmt numFmtId="14" formatCode="0.00%"/>
      <border diagonalUp="0" diagonalDown="0">
        <left/>
        <right/>
        <top/>
        <bottom style="medium">
          <color indexed="64"/>
        </bottom>
        <vertical/>
        <horizontal/>
      </border>
    </dxf>
    <dxf>
      <numFmt numFmtId="14" formatCode="0.00%"/>
    </dxf>
    <dxf>
      <numFmt numFmtId="14" formatCode="0.00%"/>
    </dxf>
    <dxf>
      <numFmt numFmtId="3" formatCode="#,##0"/>
    </dxf>
    <dxf>
      <numFmt numFmtId="3" formatCode="#,##0"/>
    </dxf>
    <dxf>
      <numFmt numFmtId="171" formatCode="_(* #,##0_);_(* \(#,##0\);_(* &quot;-&quot;??_);_(@_)"/>
    </dxf>
    <dxf>
      <numFmt numFmtId="0" formatCode="General"/>
    </dxf>
    <dxf>
      <numFmt numFmtId="171" formatCode="_(* #,##0_);_(* \(#,##0\);_(* &quot;-&quot;??_);_(@_)"/>
      <border diagonalUp="0" diagonalDown="0">
        <left/>
        <right/>
        <top/>
        <bottom style="medium">
          <color indexed="64"/>
        </bottom>
        <vertical/>
        <horizontal/>
      </border>
    </dxf>
    <dxf>
      <numFmt numFmtId="171" formatCode="_(* #,##0_);_(* \(#,##0\);_(* &quot;-&quot;??_);_(@_)"/>
      <border diagonalUp="0" diagonalDown="0">
        <left/>
        <right/>
        <top/>
        <bottom style="medium">
          <color indexed="64"/>
        </bottom>
        <vertical/>
        <horizontal/>
      </border>
    </dxf>
    <dxf>
      <numFmt numFmtId="171" formatCode="_(* #,##0_);_(* \(#,##0\);_(* &quot;-&quot;??_);_(@_)"/>
      <border diagonalUp="0" diagonalDown="0">
        <left/>
        <right/>
        <top/>
        <bottom style="medium">
          <color indexed="64"/>
        </bottom>
        <vertical/>
        <horizontal/>
      </border>
    </dxf>
    <dxf>
      <numFmt numFmtId="171" formatCode="_(* #,##0_);_(* \(#,##0\);_(* &quot;-&quot;??_);_(@_)"/>
      <border diagonalUp="0" diagonalDown="0">
        <left/>
        <right/>
        <top/>
        <bottom style="medium">
          <color indexed="64"/>
        </bottom>
        <vertical/>
        <horizontal/>
      </border>
    </dxf>
    <dxf>
      <numFmt numFmtId="171" formatCode="_(* #,##0_);_(* \(#,##0\);_(* &quot;-&quot;??_);_(@_)"/>
      <border diagonalUp="0" diagonalDown="0">
        <left/>
        <right/>
        <top/>
        <bottom style="medium">
          <color indexed="64"/>
        </bottom>
        <vertical/>
        <horizontal/>
      </border>
    </dxf>
    <dxf>
      <numFmt numFmtId="171" formatCode="_(* #,##0_);_(* \(#,##0\);_(* &quot;-&quot;??_);_(@_)"/>
      <border diagonalUp="0" diagonalDown="0">
        <left/>
        <right/>
        <top/>
        <bottom style="medium">
          <color indexed="64"/>
        </bottom>
        <vertical/>
        <horizontal/>
      </border>
    </dxf>
    <dxf>
      <numFmt numFmtId="171" formatCode="_(* #,##0_);_(* \(#,##0\);_(* &quot;-&quot;??_);_(@_)"/>
      <border diagonalUp="0" diagonalDown="0">
        <left/>
        <right/>
        <top/>
        <bottom style="medium">
          <color indexed="64"/>
        </bottom>
        <vertical/>
        <horizontal/>
      </border>
    </dxf>
    <dxf>
      <numFmt numFmtId="171" formatCode="_(* #,##0_);_(* \(#,##0\);_(* &quot;-&quot;??_);_(@_)"/>
      <border diagonalUp="0" diagonalDown="0">
        <left/>
        <right/>
        <top/>
        <bottom style="medium">
          <color indexed="64"/>
        </bottom>
        <vertical/>
        <horizontal/>
      </border>
    </dxf>
    <dxf>
      <numFmt numFmtId="0" formatCode="General"/>
    </dxf>
    <dxf>
      <numFmt numFmtId="1" formatCode="0"/>
    </dxf>
    <dxf>
      <numFmt numFmtId="1" formatCode="0"/>
    </dxf>
    <dxf>
      <numFmt numFmtId="2" formatCode="0.00"/>
      <border diagonalUp="0" diagonalDown="0">
        <left/>
        <right/>
        <top/>
        <bottom style="medium">
          <color indexed="64"/>
        </bottom>
        <vertical/>
        <horizontal/>
      </border>
    </dxf>
    <dxf>
      <numFmt numFmtId="166" formatCode="0.0"/>
      <border diagonalUp="0" diagonalDown="0">
        <left/>
        <right/>
        <top/>
        <bottom style="medium">
          <color indexed="64"/>
        </bottom>
        <vertical/>
        <horizontal/>
      </border>
    </dxf>
    <dxf>
      <numFmt numFmtId="2" formatCode="0.00"/>
      <border diagonalUp="0" diagonalDown="0">
        <left/>
        <right/>
        <top/>
        <bottom style="medium">
          <color indexed="64"/>
        </bottom>
        <vertical/>
        <horizontal/>
      </border>
    </dxf>
    <dxf>
      <numFmt numFmtId="165" formatCode="0.0%"/>
    </dxf>
    <dxf>
      <numFmt numFmtId="165" formatCode="0.0%"/>
    </dxf>
    <dxf>
      <numFmt numFmtId="1" formatCode="0"/>
    </dxf>
    <dxf>
      <numFmt numFmtId="0" formatCode="General"/>
    </dxf>
    <dxf>
      <numFmt numFmtId="0" formatCode="General"/>
    </dxf>
    <dxf>
      <numFmt numFmtId="165" formatCode="0.0%"/>
      <border diagonalUp="0" diagonalDown="0">
        <left/>
        <right/>
        <top/>
        <bottom style="medium">
          <color indexed="64"/>
        </bottom>
        <vertical/>
        <horizontal/>
      </border>
    </dxf>
    <dxf>
      <numFmt numFmtId="10" formatCode="&quot;$&quot;#,##0_);[Red]\(&quot;$&quot;#,##0\)"/>
    </dxf>
    <dxf>
      <numFmt numFmtId="165" formatCode="0.0%"/>
      <border diagonalUp="0" diagonalDown="0">
        <left/>
        <right/>
        <top/>
        <bottom style="medium">
          <color indexed="64"/>
        </bottom>
        <vertical/>
        <horizontal/>
      </border>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0" formatCode="General"/>
    </dxf>
    <dxf>
      <numFmt numFmtId="167" formatCode="#,##0.0_);[Red]\(#,##0.0\)"/>
    </dxf>
    <dxf>
      <font>
        <color rgb="FF0C1139"/>
        <name val="Open Sans"/>
        <family val="2"/>
        <scheme val="none"/>
      </font>
      <numFmt numFmtId="166" formatCode="0.0"/>
      <fill>
        <patternFill patternType="solid">
          <fgColor indexed="64"/>
          <bgColor rgb="FFFEFEFE"/>
        </patternFill>
      </fill>
      <alignment horizontal="general" vertical="center" textRotation="0" wrapText="1" indent="0" justifyLastLine="0" shrinkToFit="0" readingOrder="0"/>
    </dxf>
    <dxf>
      <numFmt numFmtId="2" formatCode="0.00"/>
      <border diagonalUp="0" diagonalDown="0">
        <left/>
        <right/>
        <top/>
        <bottom style="medium">
          <color indexed="64"/>
        </bottom>
        <vertical/>
        <horizontal/>
      </border>
    </dxf>
    <dxf>
      <numFmt numFmtId="2" formatCode="0.00"/>
      <border diagonalUp="0" diagonalDown="0">
        <left/>
        <right/>
        <top/>
        <bottom style="medium">
          <color indexed="64"/>
        </bottom>
        <vertical/>
        <horizontal/>
      </border>
    </dxf>
    <dxf>
      <numFmt numFmtId="2" formatCode="0.00"/>
      <border diagonalUp="0" diagonalDown="0">
        <left/>
        <right/>
        <top/>
        <bottom style="medium">
          <color indexed="64"/>
        </bottom>
        <vertical/>
        <horizontal/>
      </border>
    </dxf>
    <dxf>
      <numFmt numFmtId="2" formatCode="0.00"/>
      <border diagonalUp="0" diagonalDown="0">
        <left/>
        <right/>
        <top/>
        <bottom style="medium">
          <color indexed="64"/>
        </bottom>
        <vertical/>
        <horizontal/>
      </border>
    </dxf>
    <dxf>
      <numFmt numFmtId="2" formatCode="0.00"/>
      <border diagonalUp="0" diagonalDown="0">
        <left/>
        <right/>
        <top/>
        <bottom style="medium">
          <color indexed="64"/>
        </bottom>
        <vertical/>
        <horizontal/>
      </border>
    </dxf>
    <dxf>
      <numFmt numFmtId="2" formatCode="0.00"/>
      <border diagonalUp="0" diagonalDown="0">
        <left/>
        <right/>
        <top/>
        <bottom style="medium">
          <color indexed="64"/>
        </bottom>
        <vertical/>
        <horizontal/>
      </border>
    </dxf>
    <dxf>
      <numFmt numFmtId="2" formatCode="0.00"/>
      <border diagonalUp="0" diagonalDown="0">
        <left/>
        <right/>
        <top/>
        <bottom style="medium">
          <color indexed="64"/>
        </bottom>
        <vertical/>
        <horizontal/>
      </border>
    </dxf>
    <dxf>
      <numFmt numFmtId="2" formatCode="0.00"/>
      <border diagonalUp="0" diagonalDown="0">
        <left/>
        <right/>
        <top/>
        <bottom style="medium">
          <color indexed="64"/>
        </bottom>
        <vertical/>
        <horizontal/>
      </border>
    </dxf>
    <dxf>
      <numFmt numFmtId="2" formatCode="0.00"/>
      <border diagonalUp="0" diagonalDown="0">
        <left/>
        <right/>
        <top/>
        <bottom style="medium">
          <color indexed="64"/>
        </bottom>
        <vertical/>
        <horizontal/>
      </border>
    </dxf>
    <dxf>
      <numFmt numFmtId="2" formatCode="0.00"/>
      <border diagonalUp="0" diagonalDown="0">
        <left/>
        <right/>
        <top/>
        <bottom style="medium">
          <color indexed="64"/>
        </bottom>
        <vertical/>
        <horizontal/>
      </border>
    </dxf>
    <dxf>
      <numFmt numFmtId="2" formatCode="0.00"/>
      <border diagonalUp="0" diagonalDown="0">
        <left/>
        <right/>
        <top/>
        <bottom style="medium">
          <color indexed="64"/>
        </bottom>
        <vertical/>
        <horizontal/>
      </border>
    </dxf>
    <dxf>
      <numFmt numFmtId="2" formatCode="0.00"/>
      <border diagonalUp="0" diagonalDown="0">
        <left/>
        <right/>
        <top/>
        <bottom style="medium">
          <color indexed="64"/>
        </bottom>
        <vertical/>
        <horizontal/>
      </border>
    </dxf>
    <dxf>
      <numFmt numFmtId="2" formatCode="0.00"/>
      <border diagonalUp="0" diagonalDown="0">
        <left/>
        <right/>
        <top/>
        <bottom style="medium">
          <color indexed="64"/>
        </bottom>
        <vertical/>
        <horizontal/>
      </border>
    </dxf>
    <dxf>
      <numFmt numFmtId="2" formatCode="0.00"/>
      <border diagonalUp="0" diagonalDown="0">
        <left/>
        <right/>
        <top/>
        <bottom style="medium">
          <color indexed="64"/>
        </bottom>
        <vertical/>
        <horizontal/>
      </border>
    </dxf>
    <dxf>
      <numFmt numFmtId="2" formatCode="0.00"/>
      <border diagonalUp="0" diagonalDown="0">
        <left/>
        <right/>
        <top/>
        <bottom style="medium">
          <color indexed="64"/>
        </bottom>
        <vertical/>
        <horizontal/>
      </border>
    </dxf>
    <dxf>
      <numFmt numFmtId="14" formatCode="0.00%"/>
      <border diagonalUp="0" diagonalDown="0">
        <left/>
        <right/>
        <top/>
        <bottom style="medium">
          <color indexed="64"/>
        </bottom>
        <vertical/>
        <horizontal/>
      </border>
    </dxf>
    <dxf>
      <numFmt numFmtId="167" formatCode="#,##0.0_);[Red]\(#,##0.0\)"/>
      <border diagonalUp="0" diagonalDown="0">
        <left/>
        <right/>
        <top/>
        <bottom style="medium">
          <color indexed="64"/>
        </bottom>
        <vertical/>
        <horizontal/>
      </border>
    </dxf>
    <dxf>
      <numFmt numFmtId="167" formatCode="#,##0.0_);[Red]\(#,##0.0\)"/>
      <border diagonalUp="0" diagonalDown="0">
        <left/>
        <right/>
        <top/>
        <bottom style="medium">
          <color indexed="64"/>
        </bottom>
        <vertical/>
        <horizontal/>
      </border>
    </dxf>
    <dxf>
      <numFmt numFmtId="167" formatCode="#,##0.0_);[Red]\(#,##0.0\)"/>
    </dxf>
    <dxf>
      <numFmt numFmtId="13" formatCode="0%"/>
    </dxf>
    <dxf>
      <numFmt numFmtId="13" formatCode="0%"/>
    </dxf>
    <dxf>
      <numFmt numFmtId="13" formatCode="0%"/>
    </dxf>
    <dxf>
      <numFmt numFmtId="13" formatCode="0%"/>
    </dxf>
    <dxf>
      <numFmt numFmtId="13" formatCode="0%"/>
      <border diagonalUp="0" diagonalDown="0">
        <left/>
        <right/>
        <top/>
        <bottom style="medium">
          <color indexed="64"/>
        </bottom>
        <vertical/>
        <horizontal/>
      </border>
    </dxf>
    <dxf>
      <numFmt numFmtId="13" formatCode="0%"/>
    </dxf>
    <dxf>
      <numFmt numFmtId="13" formatCode="0%"/>
      <border diagonalUp="0" diagonalDown="0">
        <left/>
        <right/>
        <top/>
        <bottom style="medium">
          <color indexed="64"/>
        </bottom>
        <vertical/>
        <horizontal/>
      </border>
    </dxf>
    <dxf>
      <numFmt numFmtId="13" formatCode="0%"/>
      <border diagonalUp="0" diagonalDown="0">
        <left/>
        <right/>
        <top/>
        <bottom style="medium">
          <color indexed="64"/>
        </bottom>
        <vertical/>
        <horizontal/>
      </border>
    </dxf>
    <dxf>
      <numFmt numFmtId="1" formatCode="0"/>
    </dxf>
    <dxf>
      <numFmt numFmtId="1" formatCode="0"/>
    </dxf>
    <dxf>
      <numFmt numFmtId="1" formatCode="0"/>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border diagonalUp="0" diagonalDown="0">
        <left/>
        <right/>
        <top/>
        <bottom style="medium">
          <color indexed="64"/>
        </bottom>
        <vertical/>
        <horizontal/>
      </border>
    </dxf>
    <dxf>
      <numFmt numFmtId="3" formatCode="#,##0"/>
    </dxf>
    <dxf>
      <numFmt numFmtId="4" formatCode="#,##0.00"/>
    </dxf>
    <dxf>
      <numFmt numFmtId="4" formatCode="#,##0.00"/>
    </dxf>
    <dxf>
      <numFmt numFmtId="2" formatCode="0.00"/>
    </dxf>
    <dxf>
      <numFmt numFmtId="4" formatCode="#,##0.00"/>
    </dxf>
    <dxf>
      <numFmt numFmtId="4" formatCode="#,##0.00"/>
    </dxf>
    <dxf>
      <numFmt numFmtId="4" formatCode="#,##0.00"/>
    </dxf>
    <dxf>
      <numFmt numFmtId="4" formatCode="#,##0.00"/>
    </dxf>
    <dxf>
      <numFmt numFmtId="4" formatCode="#,##0.00"/>
      <border diagonalUp="0" diagonalDown="0">
        <left/>
        <right style="medium">
          <color auto="1"/>
        </right>
        <vertical/>
      </border>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4" formatCode="#,##0.00"/>
    </dxf>
    <dxf>
      <numFmt numFmtId="164" formatCode="&quot;$&quot;#,##0.00"/>
    </dxf>
    <dxf>
      <numFmt numFmtId="164" formatCode="&quot;$&quot;#,##0.00"/>
    </dxf>
    <dxf>
      <numFmt numFmtId="14" formatCode="0.00%"/>
    </dxf>
    <dxf>
      <numFmt numFmtId="14" formatCode="0.00%"/>
      <fill>
        <patternFill patternType="solid">
          <fgColor theme="4" tint="0.79998168889431442"/>
          <bgColor theme="4" tint="0.79998168889431442"/>
        </patternFill>
      </fill>
      <border diagonalUp="0" diagonalDown="0">
        <left/>
        <right/>
        <top/>
        <bottom style="medium">
          <color indexed="64"/>
        </bottom>
        <vertical/>
        <horizontal/>
      </border>
    </dxf>
    <dxf>
      <font>
        <color rgb="FF0C1139"/>
        <name val="Open Sans"/>
        <family val="2"/>
        <scheme val="none"/>
      </font>
      <numFmt numFmtId="14" formatCode="0.00%"/>
      <fill>
        <patternFill patternType="solid">
          <fgColor indexed="64"/>
          <bgColor rgb="FFFEFEFE"/>
        </patternFill>
      </fill>
      <alignment horizontal="general"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numFmt numFmtId="167" formatCode="#,##0.0_);[Red]\(#,##0.0\)"/>
    </dxf>
    <dxf>
      <font>
        <b val="0"/>
        <i val="0"/>
        <strike val="0"/>
        <condense val="0"/>
        <extend val="0"/>
        <outline val="0"/>
        <shadow val="0"/>
        <u val="none"/>
        <vertAlign val="baseline"/>
        <sz val="11"/>
        <color rgb="FF0C1139"/>
        <name val="Open Sans"/>
        <family val="2"/>
        <scheme val="none"/>
      </font>
      <numFmt numFmtId="166" formatCode="0.0"/>
      <fill>
        <patternFill patternType="solid">
          <fgColor indexed="64"/>
          <bgColor rgb="FFFEFEFE"/>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166" formatCode="0.0"/>
      <fill>
        <patternFill patternType="solid">
          <fgColor indexed="64"/>
          <bgColor rgb="FFFEFEFE"/>
        </patternFill>
      </fill>
      <alignment horizontal="general"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rgb="FF0C1139"/>
        <name val="Open Sans"/>
        <family val="2"/>
        <scheme val="none"/>
      </font>
      <numFmt numFmtId="166" formatCode="0.0"/>
      <fill>
        <patternFill patternType="solid">
          <fgColor indexed="64"/>
          <bgColor rgb="FFFEFEFE"/>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1" formatCode="0"/>
      <fill>
        <patternFill patternType="solid">
          <fgColor indexed="64"/>
          <bgColor rgb="FFF3F3F3"/>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1" formatCode="0"/>
      <fill>
        <patternFill patternType="solid">
          <fgColor indexed="64"/>
          <bgColor rgb="FFF3F3F3"/>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1" formatCode="0"/>
      <fill>
        <patternFill patternType="solid">
          <fgColor indexed="64"/>
          <bgColor rgb="FFF3F3F3"/>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1" formatCode="0"/>
      <fill>
        <patternFill patternType="solid">
          <fgColor indexed="64"/>
          <bgColor rgb="FFF3F3F3"/>
        </patternFill>
      </fill>
      <alignment horizontal="general" vertical="center" textRotation="0" wrapText="1" indent="0" justifyLastLine="0" shrinkToFit="0" readingOrder="0"/>
    </dxf>
    <dxf>
      <numFmt numFmtId="1" formatCode="0"/>
    </dxf>
    <dxf>
      <font>
        <b val="0"/>
        <i val="0"/>
        <strike val="0"/>
        <condense val="0"/>
        <extend val="0"/>
        <outline val="0"/>
        <shadow val="0"/>
        <u val="none"/>
        <vertAlign val="baseline"/>
        <sz val="11"/>
        <color rgb="FF0C1139"/>
        <name val="Open Sans"/>
        <family val="2"/>
        <scheme val="none"/>
      </font>
      <numFmt numFmtId="0" formatCode="General"/>
      <fill>
        <patternFill patternType="solid">
          <fgColor indexed="64"/>
          <bgColor rgb="FFF3F3F3"/>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1" formatCode="0"/>
      <fill>
        <patternFill patternType="solid">
          <fgColor indexed="64"/>
          <bgColor rgb="FFFEFEFE"/>
        </patternFill>
      </fill>
      <alignment horizontal="general"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rgb="FF0C1139"/>
        <name val="Open Sans"/>
        <family val="2"/>
        <scheme val="none"/>
      </font>
      <numFmt numFmtId="1" formatCode="0"/>
      <fill>
        <patternFill patternType="solid">
          <fgColor indexed="64"/>
          <bgColor rgb="FFFEFEFE"/>
        </patternFill>
      </fill>
      <alignment horizontal="general"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rgb="FF0C1139"/>
        <name val="Open Sans"/>
        <family val="2"/>
        <scheme val="none"/>
      </font>
      <numFmt numFmtId="1" formatCode="0"/>
      <fill>
        <patternFill patternType="solid">
          <fgColor indexed="64"/>
          <bgColor rgb="FFFEFEFE"/>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1" formatCode="0"/>
      <fill>
        <patternFill patternType="solid">
          <fgColor indexed="64"/>
          <bgColor rgb="FFFEFEFE"/>
        </patternFill>
      </fill>
      <alignment horizontal="general" vertical="center" textRotation="0" wrapText="1" indent="0" justifyLastLine="0" shrinkToFit="0" readingOrder="0"/>
    </dxf>
    <dxf>
      <numFmt numFmtId="14" formatCode="0.00%"/>
    </dxf>
    <dxf>
      <font>
        <b val="0"/>
        <i val="0"/>
        <strike val="0"/>
        <condense val="0"/>
        <extend val="0"/>
        <outline val="0"/>
        <shadow val="0"/>
        <u val="none"/>
        <vertAlign val="baseline"/>
        <sz val="11"/>
        <color rgb="FF0C1139"/>
        <name val="Open Sans"/>
        <family val="2"/>
        <scheme val="none"/>
      </font>
      <numFmt numFmtId="14" formatCode="0.00%"/>
      <fill>
        <patternFill patternType="solid">
          <fgColor indexed="64"/>
          <bgColor rgb="FFF3F3F3"/>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6" formatCode="#,##0_);[Red]\(#,##0\)"/>
      <fill>
        <patternFill patternType="solid">
          <fgColor indexed="64"/>
          <bgColor rgb="FFFEFEFE"/>
        </patternFill>
      </fill>
      <alignment horizontal="general" vertical="center" textRotation="0" wrapText="1" indent="0" justifyLastLine="0" shrinkToFit="0" readingOrder="0"/>
      <border diagonalUp="0" diagonalDown="0">
        <left/>
        <right/>
        <top/>
        <bottom style="medium">
          <color indexed="64"/>
        </bottom>
        <vertical/>
      </border>
    </dxf>
    <dxf>
      <font>
        <b val="0"/>
        <i val="0"/>
        <strike val="0"/>
        <condense val="0"/>
        <extend val="0"/>
        <outline val="0"/>
        <shadow val="0"/>
        <u val="none"/>
        <vertAlign val="baseline"/>
        <sz val="11"/>
        <color rgb="FF0C1139"/>
        <name val="Open Sans"/>
        <family val="2"/>
        <scheme val="none"/>
      </font>
      <numFmt numFmtId="2" formatCode="0.00"/>
      <fill>
        <patternFill patternType="solid">
          <fgColor indexed="64"/>
          <bgColor rgb="FFF3F3F3"/>
        </patternFill>
      </fill>
      <alignment horizontal="general"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rgb="FF0C1139"/>
        <name val="Open Sans"/>
        <family val="2"/>
        <scheme val="none"/>
      </font>
      <numFmt numFmtId="2" formatCode="0.00"/>
      <fill>
        <patternFill patternType="solid">
          <fgColor indexed="64"/>
          <bgColor rgb="FFFEFEFE"/>
        </patternFill>
      </fill>
      <alignment horizontal="general"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rgb="FF0C1139"/>
        <name val="Open Sans"/>
        <family val="2"/>
        <scheme val="none"/>
      </font>
      <numFmt numFmtId="1" formatCode="0"/>
      <fill>
        <patternFill patternType="solid">
          <fgColor indexed="64"/>
          <bgColor rgb="FFFEFEFE"/>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1" formatCode="0"/>
      <fill>
        <patternFill patternType="solid">
          <fgColor indexed="64"/>
          <bgColor rgb="FFFEFEFE"/>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1" formatCode="0"/>
      <fill>
        <patternFill patternType="solid">
          <fgColor indexed="64"/>
          <bgColor rgb="FFFEFEFE"/>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168" formatCode="&quot;$&quot;#,##0"/>
      <fill>
        <patternFill patternType="solid">
          <fgColor indexed="64"/>
          <bgColor rgb="FFFEFEFE"/>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168" formatCode="&quot;$&quot;#,##0"/>
      <fill>
        <patternFill patternType="solid">
          <fgColor indexed="64"/>
          <bgColor rgb="FFFEFEFE"/>
        </patternFill>
      </fill>
      <alignment horizontal="general"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rgb="FF0C1139"/>
        <name val="Open Sans"/>
        <family val="2"/>
        <scheme val="none"/>
      </font>
      <numFmt numFmtId="168" formatCode="&quot;$&quot;#,##0"/>
      <fill>
        <patternFill patternType="solid">
          <fgColor indexed="64"/>
          <bgColor rgb="FFFEFEFE"/>
        </patternFill>
      </fill>
      <alignment horizontal="general"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rgb="FF0C1139"/>
        <name val="Open Sans"/>
        <family val="2"/>
        <scheme val="none"/>
      </font>
      <numFmt numFmtId="14" formatCode="0.00%"/>
      <fill>
        <patternFill patternType="solid">
          <fgColor indexed="64"/>
          <bgColor rgb="FFFEFEFE"/>
        </patternFill>
      </fill>
      <alignment horizontal="general" vertical="center" textRotation="0" wrapText="1" indent="0" justifyLastLine="0" shrinkToFit="0" readingOrder="0"/>
      <border diagonalUp="0" diagonalDown="0">
        <left/>
        <right/>
        <top/>
        <bottom style="medium">
          <color indexed="64"/>
        </bottom>
        <vertical/>
      </border>
    </dxf>
    <dxf>
      <numFmt numFmtId="14" formatCode="0.00%"/>
      <alignment horizontal="right" vertical="bottom" textRotation="0" wrapText="0" indent="0" justifyLastLine="0" shrinkToFit="0" readingOrder="0"/>
      <border diagonalUp="0" diagonalDown="0">
        <left/>
        <right/>
        <top/>
        <bottom style="medium">
          <color indexed="64"/>
        </bottom>
        <vertical/>
        <horizontal/>
      </border>
    </dxf>
    <dxf>
      <numFmt numFmtId="14" formatCode="0.00%"/>
      <alignment horizontal="right" vertical="bottom" textRotation="0" wrapText="0" indent="0" justifyLastLine="0" shrinkToFit="0" readingOrder="0"/>
      <border diagonalUp="0" diagonalDown="0">
        <left/>
        <right/>
        <top/>
        <bottom style="medium">
          <color indexed="64"/>
        </bottom>
        <vertical/>
        <horizontal/>
      </border>
    </dxf>
    <dxf>
      <numFmt numFmtId="14" formatCode="0.00%"/>
      <alignment horizontal="right" vertical="bottom" textRotation="0" wrapText="0" indent="0" justifyLastLine="0" shrinkToFit="0" readingOrder="0"/>
      <border diagonalUp="0" diagonalDown="0">
        <left/>
        <right/>
        <top/>
        <bottom style="medium">
          <color indexed="64"/>
        </bottom>
        <vertical/>
        <horizontal/>
      </border>
    </dxf>
    <dxf>
      <numFmt numFmtId="14" formatCode="0.00%"/>
      <alignment horizontal="right" vertical="bottom" textRotation="0" wrapText="0" indent="0" justifyLastLine="0" shrinkToFit="0" readingOrder="0"/>
      <border diagonalUp="0" diagonalDown="0">
        <left/>
        <right/>
        <top/>
        <bottom style="medium">
          <color indexed="64"/>
        </bottom>
        <vertical/>
        <horizontal/>
      </border>
    </dxf>
    <dxf>
      <numFmt numFmtId="14" formatCode="0.00%"/>
      <alignment horizontal="right" vertical="bottom" textRotation="0" wrapText="0" indent="0" justifyLastLine="0" shrinkToFit="0" readingOrder="0"/>
      <border diagonalUp="0" diagonalDown="0">
        <left/>
        <right/>
        <top/>
        <bottom style="medium">
          <color indexed="64"/>
        </bottom>
        <vertical/>
        <horizontal/>
      </border>
    </dxf>
    <dxf>
      <numFmt numFmtId="12" formatCode="&quot;$&quot;#,##0.00_);[Red]\(&quot;$&quot;#,##0.00\)"/>
      <alignment horizontal="right" vertical="bottom" textRotation="0" wrapText="0" indent="0" justifyLastLine="0" shrinkToFit="0" readingOrder="0"/>
      <border diagonalUp="0" diagonalDown="0">
        <left style="medium">
          <color indexed="64"/>
        </left>
        <right/>
        <top/>
        <bottom style="medium">
          <color indexed="64"/>
        </bottom>
        <vertical/>
        <horizontal/>
      </border>
    </dxf>
    <dxf>
      <numFmt numFmtId="14" formatCode="0.00%"/>
      <alignment horizontal="right" vertical="bottom" textRotation="0" wrapText="0" indent="0" justifyLastLine="0" shrinkToFit="0" readingOrder="0"/>
      <border diagonalUp="0" diagonalDown="0">
        <left/>
        <right/>
        <top/>
        <bottom style="medium">
          <color indexed="64"/>
        </bottom>
        <vertical/>
        <horizontal/>
      </border>
    </dxf>
    <dxf>
      <numFmt numFmtId="12" formatCode="&quot;$&quot;#,##0.00_);[Red]\(&quot;$&quot;#,##0.00\)"/>
      <alignment horizontal="right" vertical="bottom" textRotation="0" wrapText="0" indent="0" justifyLastLine="0" shrinkToFit="0" readingOrder="0"/>
      <border diagonalUp="0" diagonalDown="0">
        <left/>
        <right/>
        <top/>
        <bottom style="medium">
          <color indexed="64"/>
        </bottom>
        <vertical/>
        <horizontal/>
      </border>
    </dxf>
    <dxf>
      <numFmt numFmtId="12" formatCode="&quot;$&quot;#,##0.00_);[Red]\(&quot;$&quot;#,##0.00\)"/>
      <alignment horizontal="right" vertical="bottom" textRotation="0" wrapText="0" indent="0" justifyLastLine="0" shrinkToFit="0" readingOrder="0"/>
      <border diagonalUp="0" diagonalDown="0">
        <left/>
        <right/>
        <top/>
        <bottom style="medium">
          <color indexed="64"/>
        </bottom>
        <vertical/>
        <horizontal/>
      </border>
    </dxf>
    <dxf>
      <numFmt numFmtId="14" formatCode="0.00%"/>
      <alignment horizontal="right" vertical="bottom" textRotation="0" wrapText="0" indent="0" justifyLastLine="0" shrinkToFit="0" readingOrder="0"/>
      <border diagonalUp="0" diagonalDown="0">
        <left/>
        <right/>
        <top/>
        <bottom style="medium">
          <color indexed="64"/>
        </bottom>
        <vertical/>
        <horizontal/>
      </border>
    </dxf>
    <dxf>
      <numFmt numFmtId="164" formatCode="&quot;$&quot;#,##0.00"/>
      <alignment horizontal="right" vertical="bottom" textRotation="0" wrapText="0" indent="0" justifyLastLine="0" shrinkToFit="0" readingOrder="0"/>
      <border diagonalUp="0" diagonalDown="0">
        <left/>
        <right/>
        <top/>
        <bottom style="medium">
          <color indexed="64"/>
        </bottom>
        <vertical/>
        <horizontal/>
      </border>
    </dxf>
    <dxf>
      <numFmt numFmtId="12" formatCode="&quot;$&quot;#,##0.00_);[Red]\(&quot;$&quot;#,##0.00\)"/>
      <alignment horizontal="right" vertical="bottom" textRotation="0" wrapText="0" indent="0" justifyLastLine="0" shrinkToFit="0" readingOrder="0"/>
      <border diagonalUp="0" diagonalDown="0">
        <left/>
        <right/>
        <top/>
        <bottom style="medium">
          <color indexed="64"/>
        </bottom>
        <vertical/>
        <horizontal/>
      </border>
    </dxf>
    <dxf>
      <numFmt numFmtId="12" formatCode="&quot;$&quot;#,##0.00_);[Red]\(&quot;$&quot;#,##0.00\)"/>
      <alignment horizontal="right" vertical="bottom" textRotation="0" wrapText="0" indent="0" justifyLastLine="0" shrinkToFit="0" readingOrder="0"/>
      <border diagonalUp="0" diagonalDown="0">
        <left/>
        <right/>
        <top/>
        <bottom style="medium">
          <color indexed="64"/>
        </bottom>
        <vertical/>
        <horizontal/>
      </border>
    </dxf>
    <dxf>
      <numFmt numFmtId="12" formatCode="&quot;$&quot;#,##0.00_);[Red]\(&quot;$&quot;#,##0.00\)"/>
      <alignment horizontal="right" vertical="bottom" textRotation="0" wrapText="0" indent="0" justifyLastLine="0" shrinkToFit="0" readingOrder="0"/>
      <border diagonalUp="0" diagonalDown="0">
        <left/>
        <right/>
        <top/>
        <bottom style="medium">
          <color indexed="64"/>
        </bottom>
        <vertical/>
        <horizontal/>
      </border>
    </dxf>
    <dxf>
      <numFmt numFmtId="12" formatCode="&quot;$&quot;#,##0.00_);[Red]\(&quot;$&quot;#,##0.00\)"/>
      <alignment horizontal="right" vertical="bottom" textRotation="0" wrapText="0" indent="0" justifyLastLine="0" shrinkToFit="0" readingOrder="0"/>
      <border diagonalUp="0" diagonalDown="0">
        <left/>
        <right/>
        <top/>
        <bottom style="medium">
          <color indexed="64"/>
        </bottom>
        <vertical/>
        <horizontal/>
      </border>
    </dxf>
    <dxf>
      <numFmt numFmtId="12" formatCode="&quot;$&quot;#,##0.00_);[Red]\(&quot;$&quot;#,##0.00\)"/>
      <alignment horizontal="right" vertical="bottom" textRotation="0" wrapText="0" indent="0" justifyLastLine="0" shrinkToFit="0" readingOrder="0"/>
      <border diagonalUp="0" diagonalDown="0">
        <left/>
        <right/>
        <top/>
        <bottom style="medium">
          <color indexed="64"/>
        </bottom>
        <vertical/>
        <horizontal/>
      </border>
    </dxf>
    <dxf>
      <numFmt numFmtId="12" formatCode="&quot;$&quot;#,##0.00_);[Red]\(&quot;$&quot;#,##0.00\)"/>
      <alignment horizontal="right" vertical="bottom" textRotation="0" wrapText="0" indent="0" justifyLastLine="0" shrinkToFit="0" readingOrder="0"/>
      <border diagonalUp="0" diagonalDown="0">
        <left/>
        <right/>
        <top/>
        <bottom style="medium">
          <color indexed="64"/>
        </bottom>
        <vertical/>
        <horizontal/>
      </border>
    </dxf>
    <dxf>
      <numFmt numFmtId="12" formatCode="&quot;$&quot;#,##0.00_);[Red]\(&quot;$&quot;#,##0.00\)"/>
      <alignment horizontal="right" vertical="bottom" textRotation="0" wrapText="0" indent="0" justifyLastLine="0" shrinkToFit="0" readingOrder="0"/>
      <border diagonalUp="0" diagonalDown="0">
        <left/>
        <right/>
        <top/>
        <bottom style="medium">
          <color indexed="64"/>
        </bottom>
        <vertical/>
        <horizontal/>
      </border>
    </dxf>
    <dxf>
      <numFmt numFmtId="12" formatCode="&quot;$&quot;#,##0.00_);[Red]\(&quot;$&quot;#,##0.00\)"/>
      <alignment horizontal="right" vertical="bottom" textRotation="0" wrapText="0" indent="0" justifyLastLine="0" shrinkToFit="0" readingOrder="0"/>
      <border diagonalUp="0" diagonalDown="0">
        <left/>
        <right/>
        <top/>
        <bottom style="medium">
          <color indexed="64"/>
        </bottom>
        <vertical/>
        <horizontal/>
      </border>
    </dxf>
    <dxf>
      <numFmt numFmtId="12" formatCode="&quot;$&quot;#,##0.00_);[Red]\(&quot;$&quot;#,##0.00\)"/>
      <alignment horizontal="right" vertical="bottom" textRotation="0" wrapText="0" indent="0" justifyLastLine="0" shrinkToFit="0" readingOrder="0"/>
      <border diagonalUp="0" diagonalDown="0">
        <left/>
        <right/>
        <top/>
        <bottom style="medium">
          <color indexed="64"/>
        </bottom>
        <vertical/>
        <horizontal/>
      </border>
    </dxf>
    <dxf>
      <numFmt numFmtId="12" formatCode="&quot;$&quot;#,##0.00_);[Red]\(&quot;$&quot;#,##0.00\)"/>
      <alignment horizontal="right" vertical="bottom" textRotation="0" wrapText="0" indent="0" justifyLastLine="0" shrinkToFit="0" readingOrder="0"/>
    </dxf>
    <dxf>
      <numFmt numFmtId="12" formatCode="&quot;$&quot;#,##0.00_);[Red]\(&quot;$&quot;#,##0.00\)"/>
      <border diagonalUp="0" diagonalDown="0">
        <left/>
        <right/>
        <top/>
        <bottom style="medium">
          <color indexed="64"/>
        </bottom>
        <vertical/>
        <horizontal/>
      </border>
    </dxf>
    <dxf>
      <font>
        <b val="0"/>
        <i val="0"/>
        <strike val="0"/>
        <condense val="0"/>
        <extend val="0"/>
        <outline val="0"/>
        <shadow val="0"/>
        <u val="none"/>
        <vertAlign val="baseline"/>
        <sz val="11"/>
        <color rgb="FF0C1139"/>
        <name val="Open Sans"/>
        <family val="2"/>
        <scheme val="none"/>
      </font>
      <numFmt numFmtId="12" formatCode="&quot;$&quot;#,##0.00_);[Red]\(&quot;$&quot;#,##0.00\)"/>
      <fill>
        <patternFill patternType="solid">
          <fgColor indexed="64"/>
          <bgColor rgb="FFFEFEFE"/>
        </patternFill>
      </fill>
      <alignment horizontal="general" vertical="center" textRotation="0" wrapText="1" indent="0" justifyLastLine="0" shrinkToFit="0" readingOrder="0"/>
      <border diagonalUp="0" diagonalDown="0">
        <left/>
        <right/>
        <top/>
        <bottom style="medium">
          <color indexed="64"/>
        </bottom>
        <vertical/>
        <horizontal/>
      </border>
    </dxf>
    <dxf>
      <numFmt numFmtId="12" formatCode="&quot;$&quot;#,##0.00_);[Red]\(&quot;$&quot;#,##0.00\)"/>
      <border diagonalUp="0" diagonalDown="0">
        <left/>
        <right/>
        <top/>
        <bottom style="medium">
          <color indexed="64"/>
        </bottom>
        <vertical/>
        <horizontal/>
      </border>
    </dxf>
    <dxf>
      <numFmt numFmtId="1" formatCode="0"/>
      <border diagonalUp="0" diagonalDown="0">
        <left/>
        <right/>
        <top/>
        <bottom style="medium">
          <color indexed="64"/>
        </bottom>
        <vertical/>
        <horizontal/>
      </border>
    </dxf>
    <dxf>
      <numFmt numFmtId="1" formatCode="0"/>
    </dxf>
    <dxf>
      <numFmt numFmtId="1" formatCode="0"/>
      <border diagonalUp="0" diagonalDown="0">
        <left/>
        <right/>
        <top/>
        <bottom style="medium">
          <color indexed="64"/>
        </bottom>
        <vertical/>
        <horizontal/>
      </border>
    </dxf>
    <dxf>
      <numFmt numFmtId="168" formatCode="&quot;$&quot;#,##0"/>
      <border diagonalUp="0" diagonalDown="0">
        <left/>
        <right/>
        <top/>
        <bottom style="medium">
          <color indexed="64"/>
        </bottom>
        <vertical/>
        <horizontal/>
      </border>
    </dxf>
    <dxf>
      <numFmt numFmtId="1" formatCode="0"/>
      <border diagonalUp="0" diagonalDown="0">
        <left/>
        <right/>
        <top/>
        <bottom style="medium">
          <color indexed="64"/>
        </bottom>
        <vertical/>
        <horizontal/>
      </border>
    </dxf>
    <dxf>
      <numFmt numFmtId="1" formatCode="0"/>
      <border diagonalUp="0" diagonalDown="0">
        <left/>
        <right/>
        <top/>
        <bottom style="medium">
          <color indexed="64"/>
        </bottom>
        <vertical/>
        <horizontal/>
      </border>
    </dxf>
    <dxf>
      <numFmt numFmtId="1" formatCode="0"/>
      <border diagonalUp="0" diagonalDown="0">
        <left/>
        <right/>
        <top/>
        <bottom style="medium">
          <color indexed="64"/>
        </bottom>
        <vertical/>
        <horizontal/>
      </border>
    </dxf>
    <dxf>
      <numFmt numFmtId="1" formatCode="0"/>
    </dxf>
    <dxf>
      <numFmt numFmtId="1" formatCode="0"/>
      <border diagonalUp="0" diagonalDown="0">
        <left/>
        <right/>
        <top/>
        <bottom style="medium">
          <color indexed="64"/>
        </bottom>
        <vertical/>
        <horizontal/>
      </border>
    </dxf>
    <dxf>
      <numFmt numFmtId="1" formatCode="0"/>
    </dxf>
    <dxf>
      <numFmt numFmtId="1" formatCode="0"/>
    </dxf>
    <dxf>
      <font>
        <color rgb="FF0C1139"/>
        <name val="Open Sans"/>
        <family val="2"/>
        <scheme val="none"/>
      </font>
      <numFmt numFmtId="10" formatCode="&quot;$&quot;#,##0_);[Red]\(&quot;$&quot;#,##0\)"/>
      <fill>
        <patternFill patternType="solid">
          <fgColor indexed="64"/>
          <bgColor rgb="FFF3F3F3"/>
        </patternFill>
      </fill>
      <alignment horizontal="general" vertical="center" textRotation="0" wrapText="1" indent="0" justifyLastLine="0" shrinkToFit="0" readingOrder="0"/>
      <border diagonalUp="0" diagonalDown="0">
        <left/>
        <right/>
        <top/>
        <bottom style="medium">
          <color indexed="64"/>
        </bottom>
        <vertical/>
        <horizontal/>
      </border>
    </dxf>
    <dxf>
      <numFmt numFmtId="10" formatCode="&quot;$&quot;#,##0_);[Red]\(&quot;$&quot;#,##0\)"/>
      <border diagonalUp="0" diagonalDown="0">
        <left/>
        <right/>
        <top/>
        <bottom style="medium">
          <color indexed="64"/>
        </bottom>
        <vertical/>
        <horizontal/>
      </border>
    </dxf>
    <dxf>
      <numFmt numFmtId="10" formatCode="&quot;$&quot;#,##0_);[Red]\(&quot;$&quot;#,##0\)"/>
      <border diagonalUp="0" diagonalDown="0">
        <left/>
        <right/>
        <top/>
        <bottom style="medium">
          <color indexed="64"/>
        </bottom>
        <vertical/>
        <horizontal/>
      </border>
    </dxf>
    <dxf>
      <numFmt numFmtId="10" formatCode="&quot;$&quot;#,##0_);[Red]\(&quot;$&quot;#,##0\)"/>
      <border diagonalUp="0" diagonalDown="0">
        <left/>
        <right/>
        <top/>
        <bottom style="medium">
          <color indexed="64"/>
        </bottom>
        <vertical/>
        <horizontal/>
      </border>
    </dxf>
    <dxf>
      <numFmt numFmtId="10" formatCode="&quot;$&quot;#,##0_);[Red]\(&quot;$&quot;#,##0\)"/>
      <border diagonalUp="0" diagonalDown="0">
        <left/>
        <right/>
        <top/>
        <bottom style="medium">
          <color indexed="64"/>
        </bottom>
        <vertical/>
        <horizontal/>
      </border>
    </dxf>
    <dxf>
      <numFmt numFmtId="13" formatCode="0%"/>
    </dxf>
    <dxf>
      <numFmt numFmtId="10" formatCode="&quot;$&quot;#,##0_);[Red]\(&quot;$&quot;#,##0\)"/>
      <border diagonalUp="0" diagonalDown="0">
        <left/>
        <right/>
        <top/>
        <bottom style="medium">
          <color indexed="64"/>
        </bottom>
        <vertical/>
        <horizontal/>
      </border>
    </dxf>
    <dxf>
      <numFmt numFmtId="10" formatCode="&quot;$&quot;#,##0_);[Red]\(&quot;$&quot;#,##0\)"/>
      <border diagonalUp="0" diagonalDown="0">
        <left/>
        <right/>
        <top/>
        <bottom style="medium">
          <color indexed="64"/>
        </bottom>
        <vertical/>
        <horizontal/>
      </border>
    </dxf>
    <dxf>
      <font>
        <color rgb="FF0C1139"/>
        <name val="Open Sans"/>
        <family val="2"/>
        <scheme val="none"/>
      </font>
      <numFmt numFmtId="10" formatCode="&quot;$&quot;#,##0_);[Red]\(&quot;$&quot;#,##0\)"/>
      <fill>
        <patternFill patternType="solid">
          <fgColor indexed="64"/>
          <bgColor rgb="FFF3F3F3"/>
        </patternFill>
      </fill>
      <alignment horizontal="general" vertical="center"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1"/>
        <color rgb="FF0C1139"/>
        <name val="Open Sans"/>
        <family val="2"/>
        <scheme val="none"/>
      </font>
      <numFmt numFmtId="3" formatCode="#,##0"/>
      <fill>
        <patternFill patternType="solid">
          <fgColor indexed="64"/>
          <bgColor rgb="FFFEFEFE"/>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1" formatCode="0"/>
      <fill>
        <patternFill patternType="solid">
          <fgColor indexed="64"/>
          <bgColor rgb="FFFEFEFE"/>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1" formatCode="0"/>
      <fill>
        <patternFill patternType="solid">
          <fgColor indexed="64"/>
          <bgColor rgb="FFFEFEFE"/>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1" formatCode="0"/>
      <fill>
        <patternFill patternType="solid">
          <fgColor indexed="64"/>
          <bgColor rgb="FFFEFEFE"/>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1" formatCode="0"/>
      <fill>
        <patternFill patternType="solid">
          <fgColor indexed="64"/>
          <bgColor rgb="FFFEFEFE"/>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C1139"/>
        <name val="Open Sans"/>
        <family val="2"/>
        <scheme val="none"/>
      </font>
      <numFmt numFmtId="1" formatCode="0"/>
      <fill>
        <patternFill patternType="solid">
          <fgColor indexed="64"/>
          <bgColor rgb="FFFEFEFE"/>
        </patternFill>
      </fill>
      <alignment horizontal="general" vertical="center" textRotation="0" wrapText="1" indent="0" justifyLastLine="0" shrinkToFit="0" readingOrder="0"/>
    </dxf>
    <dxf>
      <numFmt numFmtId="171" formatCode="_(* #,##0_);_(* \(#,##0\);_(* &quot;-&quot;??_);_(@_)"/>
    </dxf>
    <dxf>
      <numFmt numFmtId="171" formatCode="_(* #,##0_);_(* \(#,##0\);_(* &quot;-&quot;??_);_(@_)"/>
    </dxf>
    <dxf>
      <numFmt numFmtId="171" formatCode="_(* #,##0_);_(* \(#,##0\);_(* &quot;-&quot;??_);_(@_)"/>
    </dxf>
    <dxf>
      <font>
        <color rgb="FF0C1139"/>
        <name val="Open Sans"/>
        <family val="2"/>
        <scheme val="none"/>
      </font>
      <numFmt numFmtId="14" formatCode="0.00%"/>
      <fill>
        <patternFill patternType="solid">
          <fgColor indexed="64"/>
          <bgColor rgb="FFFEFEFE"/>
        </patternFill>
      </fill>
      <alignment horizontal="general" vertical="center" textRotation="0" wrapText="1" indent="0" justifyLastLine="0" shrinkToFit="0" readingOrder="0"/>
      <border diagonalUp="0" diagonalDown="0">
        <left/>
        <right style="medium">
          <color indexed="64"/>
        </right>
        <top/>
        <bottom style="medium">
          <color indexed="64"/>
        </bottom>
        <vertical/>
        <horizontal/>
      </border>
    </dxf>
    <dxf>
      <numFmt numFmtId="164" formatCode="&quot;$&quot;#,##0.00"/>
      <border diagonalUp="0" diagonalDown="0">
        <left/>
        <right/>
        <top/>
        <bottom style="medium">
          <color indexed="64"/>
        </bottom>
        <vertical/>
        <horizontal/>
      </border>
    </dxf>
    <dxf>
      <numFmt numFmtId="164" formatCode="&quot;$&quot;#,##0.00"/>
      <border diagonalUp="0" diagonalDown="0">
        <left/>
        <right/>
        <top/>
        <bottom style="medium">
          <color indexed="64"/>
        </bottom>
        <vertical/>
        <horizontal/>
      </border>
    </dxf>
    <dxf>
      <numFmt numFmtId="164" formatCode="&quot;$&quot;#,##0.00"/>
    </dxf>
    <dxf>
      <numFmt numFmtId="10" formatCode="&quot;$&quot;#,##0_);[Red]\(&quot;$&quot;#,##0\)"/>
    </dxf>
    <dxf>
      <numFmt numFmtId="164" formatCode="&quot;$&quot;#,##0.00"/>
    </dxf>
    <dxf>
      <numFmt numFmtId="10" formatCode="&quot;$&quot;#,##0_);[Red]\(&quot;$&quot;#,##0\)"/>
      <border diagonalUp="0" diagonalDown="0" outline="0">
        <left/>
        <right/>
        <top/>
        <bottom style="medium">
          <color indexed="64"/>
        </bottom>
      </border>
    </dxf>
    <dxf>
      <numFmt numFmtId="164" formatCode="&quot;$&quot;#,##0.00"/>
    </dxf>
    <dxf>
      <numFmt numFmtId="3" formatCode="#,##0"/>
      <border diagonalUp="0" diagonalDown="0">
        <left/>
        <right/>
        <top/>
        <bottom style="medium">
          <color indexed="64"/>
        </bottom>
        <vertical/>
        <horizontal/>
      </border>
    </dxf>
    <dxf>
      <numFmt numFmtId="3" formatCode="#,##0"/>
    </dxf>
    <dxf>
      <font>
        <b val="0"/>
        <i val="0"/>
        <strike val="0"/>
        <condense val="0"/>
        <extend val="0"/>
        <outline val="0"/>
        <shadow val="0"/>
        <u val="none"/>
        <vertAlign val="baseline"/>
        <sz val="11"/>
        <color theme="1"/>
        <name val="Calibri"/>
        <family val="2"/>
        <scheme val="minor"/>
      </font>
      <numFmt numFmtId="171" formatCode="_(* #,##0_);_(* \(#,##0\);_(* &quot;-&quot;??_);_(@_)"/>
    </dxf>
    <dxf>
      <font>
        <b val="0"/>
        <i val="0"/>
        <strike val="0"/>
        <condense val="0"/>
        <extend val="0"/>
        <outline val="0"/>
        <shadow val="0"/>
        <u val="none"/>
        <vertAlign val="baseline"/>
        <sz val="11"/>
        <color theme="1"/>
        <name val="Calibri"/>
        <family val="2"/>
        <scheme val="minor"/>
      </font>
      <numFmt numFmtId="171" formatCode="_(* #,##0_);_(* \(#,##0\);_(* &quot;-&quot;??_);_(@_)"/>
    </dxf>
    <dxf>
      <font>
        <b val="0"/>
        <i val="0"/>
        <strike val="0"/>
        <condense val="0"/>
        <extend val="0"/>
        <outline val="0"/>
        <shadow val="0"/>
        <u val="none"/>
        <vertAlign val="baseline"/>
        <sz val="11"/>
        <color theme="1"/>
        <name val="Calibri"/>
        <family val="2"/>
        <scheme val="minor"/>
      </font>
      <numFmt numFmtId="171" formatCode="_(* #,##0_);_(* \(#,##0\);_(* &quot;-&quot;??_);_(@_)"/>
    </dxf>
    <dxf>
      <font>
        <b val="0"/>
        <i val="0"/>
        <strike val="0"/>
        <condense val="0"/>
        <extend val="0"/>
        <outline val="0"/>
        <shadow val="0"/>
        <u val="none"/>
        <vertAlign val="baseline"/>
        <sz val="11"/>
        <color theme="1"/>
        <name val="Calibri"/>
        <family val="2"/>
        <scheme val="minor"/>
      </font>
      <numFmt numFmtId="171" formatCode="_(* #,##0_);_(* \(#,##0\);_(* &quot;-&quot;??_);_(@_)"/>
    </dxf>
    <dxf>
      <font>
        <b val="0"/>
        <i val="0"/>
        <strike val="0"/>
        <condense val="0"/>
        <extend val="0"/>
        <outline val="0"/>
        <shadow val="0"/>
        <u val="none"/>
        <vertAlign val="baseline"/>
        <sz val="11"/>
        <color theme="1"/>
        <name val="Calibri"/>
        <family val="2"/>
        <scheme val="minor"/>
      </font>
      <numFmt numFmtId="171" formatCode="_(* #,##0_);_(* \(#,##0\);_(* &quot;-&quot;??_);_(@_)"/>
    </dxf>
    <dxf>
      <font>
        <b val="0"/>
        <i val="0"/>
        <strike val="0"/>
        <condense val="0"/>
        <extend val="0"/>
        <outline val="0"/>
        <shadow val="0"/>
        <u val="none"/>
        <vertAlign val="baseline"/>
        <sz val="11"/>
        <color theme="1"/>
        <name val="Calibri"/>
        <family val="2"/>
        <scheme val="minor"/>
      </font>
      <numFmt numFmtId="171" formatCode="_(* #,##0_);_(* \(#,##0\);_(* &quot;-&quot;??_);_(@_)"/>
    </dxf>
    <dxf>
      <font>
        <b val="0"/>
        <i val="0"/>
        <strike val="0"/>
        <condense val="0"/>
        <extend val="0"/>
        <outline val="0"/>
        <shadow val="0"/>
        <u val="none"/>
        <vertAlign val="baseline"/>
        <sz val="11"/>
        <color theme="1"/>
        <name val="Calibri"/>
        <family val="2"/>
        <scheme val="minor"/>
      </font>
      <numFmt numFmtId="171" formatCode="_(* #,##0_);_(* \(#,##0\);_(* &quot;-&quot;??_);_(@_)"/>
    </dxf>
    <dxf>
      <font>
        <b val="0"/>
        <i val="0"/>
        <strike val="0"/>
        <condense val="0"/>
        <extend val="0"/>
        <outline val="0"/>
        <shadow val="0"/>
        <u val="none"/>
        <vertAlign val="baseline"/>
        <sz val="11"/>
        <color theme="1"/>
        <name val="Calibri"/>
        <family val="2"/>
        <scheme val="minor"/>
      </font>
      <numFmt numFmtId="171" formatCode="_(* #,##0_);_(* \(#,##0\);_(* &quot;-&quot;??_);_(@_)"/>
    </dxf>
    <dxf>
      <numFmt numFmtId="3" formatCode="#,##0"/>
      <border diagonalUp="0" diagonalDown="0">
        <left/>
        <right/>
        <top/>
        <bottom style="medium">
          <color indexed="64"/>
        </bottom>
        <vertical/>
        <horizontal/>
      </border>
    </dxf>
    <dxf>
      <numFmt numFmtId="2" formatCode="0.00"/>
      <border diagonalUp="0" diagonalDown="0">
        <left/>
        <right/>
        <top/>
        <bottom style="medium">
          <color indexed="64"/>
        </bottom>
        <vertical/>
        <horizontal/>
      </border>
    </dxf>
    <dxf>
      <font>
        <b val="0"/>
        <i val="0"/>
        <strike val="0"/>
        <condense val="0"/>
        <extend val="0"/>
        <outline val="0"/>
        <shadow val="0"/>
        <u val="none"/>
        <vertAlign val="baseline"/>
        <sz val="11"/>
        <color theme="1"/>
        <name val="Calibri"/>
        <family val="2"/>
        <scheme val="minor"/>
      </font>
      <numFmt numFmtId="171" formatCode="_(* #,##0_);_(* \(#,##0\);_(* &quot;-&quot;??_);_(@_)"/>
    </dxf>
    <dxf>
      <font>
        <b val="0"/>
        <i val="0"/>
        <strike val="0"/>
        <condense val="0"/>
        <extend val="0"/>
        <outline val="0"/>
        <shadow val="0"/>
        <u val="none"/>
        <vertAlign val="baseline"/>
        <sz val="11"/>
        <color theme="1"/>
        <name val="Calibri"/>
        <family val="2"/>
        <scheme val="minor"/>
      </font>
      <numFmt numFmtId="171" formatCode="_(* #,##0_);_(* \(#,##0\);_(* &quot;-&quot;??_);_(@_)"/>
    </dxf>
    <dxf>
      <numFmt numFmtId="3" formatCode="#,##0"/>
      <border diagonalUp="0" diagonalDown="0">
        <left/>
        <right/>
        <top/>
        <bottom style="medium">
          <color indexed="64"/>
        </bottom>
        <vertical/>
        <horizontal/>
      </border>
    </dxf>
    <dxf>
      <font>
        <b val="0"/>
        <i val="0"/>
        <strike val="0"/>
        <condense val="0"/>
        <extend val="0"/>
        <outline val="0"/>
        <shadow val="0"/>
        <u val="none"/>
        <vertAlign val="baseline"/>
        <sz val="11"/>
        <color theme="1"/>
        <name val="Calibri"/>
        <family val="2"/>
        <scheme val="minor"/>
      </font>
      <numFmt numFmtId="171" formatCode="_(* #,##0_);_(* \(#,##0\);_(* &quot;-&quot;??_);_(@_)"/>
    </dxf>
    <dxf>
      <numFmt numFmtId="1" formatCode="0"/>
      <border diagonalUp="0" diagonalDown="0">
        <left/>
        <right/>
        <top/>
        <bottom style="medium">
          <color indexed="64"/>
        </bottom>
        <vertical/>
        <horizontal/>
      </border>
    </dxf>
    <dxf>
      <font>
        <b val="0"/>
        <i val="0"/>
        <strike val="0"/>
        <condense val="0"/>
        <extend val="0"/>
        <outline val="0"/>
        <shadow val="0"/>
        <u val="none"/>
        <vertAlign val="baseline"/>
        <sz val="11"/>
        <color theme="1"/>
        <name val="Calibri"/>
        <family val="2"/>
        <scheme val="minor"/>
      </font>
      <numFmt numFmtId="171" formatCode="_(* #,##0_);_(* \(#,##0\);_(* &quot;-&quot;??_);_(@_)"/>
    </dxf>
    <dxf>
      <font>
        <b val="0"/>
        <i val="0"/>
        <strike val="0"/>
        <condense val="0"/>
        <extend val="0"/>
        <outline val="0"/>
        <shadow val="0"/>
        <u val="none"/>
        <vertAlign val="baseline"/>
        <sz val="11"/>
        <color theme="1"/>
        <name val="Calibri"/>
        <family val="2"/>
        <scheme val="minor"/>
      </font>
      <numFmt numFmtId="171" formatCode="_(* #,##0_);_(* \(#,##0\);_(* &quot;-&quot;??_);_(@_)"/>
    </dxf>
    <dxf>
      <font>
        <b val="0"/>
        <i val="0"/>
        <strike val="0"/>
        <condense val="0"/>
        <extend val="0"/>
        <outline val="0"/>
        <shadow val="0"/>
        <u val="none"/>
        <vertAlign val="baseline"/>
        <sz val="11"/>
        <color theme="1"/>
        <name val="Calibri"/>
        <family val="2"/>
        <scheme val="minor"/>
      </font>
      <numFmt numFmtId="171" formatCode="_(* #,##0_);_(* \(#,##0\);_(* &quot;-&quot;??_);_(@_)"/>
    </dxf>
    <dxf>
      <font>
        <b val="0"/>
        <i val="0"/>
        <strike val="0"/>
        <condense val="0"/>
        <extend val="0"/>
        <outline val="0"/>
        <shadow val="0"/>
        <u val="none"/>
        <vertAlign val="baseline"/>
        <sz val="11"/>
        <color theme="1"/>
        <name val="Calibri"/>
        <family val="2"/>
        <scheme val="minor"/>
      </font>
      <numFmt numFmtId="171" formatCode="_(* #,##0_);_(* \(#,##0\);_(* &quot;-&quot;??_);_(@_)"/>
    </dxf>
    <dxf>
      <font>
        <b val="0"/>
        <i val="0"/>
        <strike val="0"/>
        <condense val="0"/>
        <extend val="0"/>
        <outline val="0"/>
        <shadow val="0"/>
        <u val="none"/>
        <vertAlign val="baseline"/>
        <sz val="11"/>
        <color theme="1"/>
        <name val="Calibri"/>
        <family val="2"/>
        <scheme val="minor"/>
      </font>
      <numFmt numFmtId="171" formatCode="_(* #,##0_);_(* \(#,##0\);_(* &quot;-&quot;??_);_(@_)"/>
    </dxf>
    <dxf>
      <font>
        <b val="0"/>
        <i val="0"/>
        <strike val="0"/>
        <condense val="0"/>
        <extend val="0"/>
        <outline val="0"/>
        <shadow val="0"/>
        <u val="none"/>
        <vertAlign val="baseline"/>
        <sz val="11"/>
        <color theme="1"/>
        <name val="Calibri"/>
        <family val="2"/>
        <scheme val="minor"/>
      </font>
      <numFmt numFmtId="171" formatCode="_(* #,##0_);_(* \(#,##0\);_(* &quot;-&quot;??_);_(@_)"/>
    </dxf>
    <dxf>
      <numFmt numFmtId="3" formatCode="#,##0"/>
    </dxf>
    <dxf>
      <numFmt numFmtId="3" formatCode="#,##0"/>
    </dxf>
    <dxf>
      <font>
        <b/>
        <i val="0"/>
        <strike val="0"/>
        <condense val="0"/>
        <extend val="0"/>
        <outline val="0"/>
        <shadow val="0"/>
        <u val="none"/>
        <vertAlign val="baseline"/>
        <sz val="12"/>
        <color theme="1"/>
        <name val="Calibri"/>
        <family val="2"/>
        <scheme val="minor"/>
      </font>
      <alignment horizontal="right" vertical="bottom" textRotation="0" wrapText="0" indent="0" justifyLastLine="0" shrinkToFit="0" readingOrder="0"/>
    </dxf>
    <dxf>
      <font>
        <b/>
        <strike val="0"/>
        <outline val="0"/>
        <shadow val="0"/>
        <u val="none"/>
        <vertAlign val="baseline"/>
        <sz val="12"/>
        <color theme="1"/>
        <name val="Calibri"/>
        <family val="2"/>
        <scheme val="minor"/>
      </font>
      <alignment horizontal="right" vertical="bottom" textRotation="0" wrapText="0" indent="0" justifyLastLine="0" shrinkToFit="0" readingOrder="0"/>
    </dxf>
  </dxfs>
  <tableStyles count="0" defaultTableStyle="TableStyleMedium2" defaultPivotStyle="PivotStyleLight16"/>
  <colors>
    <mruColors>
      <color rgb="FFFF6600"/>
      <color rgb="FFFF7C80"/>
      <color rgb="FFBDD7EE"/>
      <color rgb="FF820041"/>
      <color rgb="FF660033"/>
      <color rgb="FF0000FF"/>
      <color rgb="FFFF8F8F"/>
      <color rgb="FFBE0257"/>
      <color rgb="FF9900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Ice Cream and Shark Attacks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v>Ice Cream Sales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'State by State 2023'!$B$4:$B$21</c:f>
              <c:strCache>
                <c:ptCount val="18"/>
                <c:pt idx="0">
                  <c:v>Alabama</c:v>
                </c:pt>
                <c:pt idx="1">
                  <c:v>Alaska</c:v>
                </c:pt>
                <c:pt idx="2">
                  <c:v>Arizona</c:v>
                </c:pt>
                <c:pt idx="3">
                  <c:v>Arkansas</c:v>
                </c:pt>
                <c:pt idx="4">
                  <c:v>California</c:v>
                </c:pt>
                <c:pt idx="5">
                  <c:v>Colorado</c:v>
                </c:pt>
                <c:pt idx="6">
                  <c:v>Connecticut</c:v>
                </c:pt>
                <c:pt idx="7">
                  <c:v>Delaware</c:v>
                </c:pt>
                <c:pt idx="8">
                  <c:v>Florida</c:v>
                </c:pt>
                <c:pt idx="9">
                  <c:v>Georgia</c:v>
                </c:pt>
                <c:pt idx="10">
                  <c:v>Hawaii</c:v>
                </c:pt>
                <c:pt idx="11">
                  <c:v>Idaho</c:v>
                </c:pt>
                <c:pt idx="12">
                  <c:v>Illinois</c:v>
                </c:pt>
                <c:pt idx="13">
                  <c:v>Indiana</c:v>
                </c:pt>
                <c:pt idx="14">
                  <c:v>Iowa</c:v>
                </c:pt>
                <c:pt idx="15">
                  <c:v>Kansas</c:v>
                </c:pt>
                <c:pt idx="16">
                  <c:v>Kentucky</c:v>
                </c:pt>
                <c:pt idx="17">
                  <c:v>Louisiana</c:v>
                </c:pt>
              </c:strCache>
            </c:strRef>
          </c:cat>
          <c:val>
            <c:numRef>
              <c:f>'State by State 2023'!$IG$4:$IG$21</c:f>
              <c:numCache>
                <c:formatCode>General</c:formatCode>
                <c:ptCount val="18"/>
                <c:pt idx="0">
                  <c:v>49</c:v>
                </c:pt>
                <c:pt idx="1">
                  <c:v>47</c:v>
                </c:pt>
                <c:pt idx="2">
                  <c:v>34</c:v>
                </c:pt>
                <c:pt idx="3">
                  <c:v>8</c:v>
                </c:pt>
                <c:pt idx="4">
                  <c:v>1</c:v>
                </c:pt>
                <c:pt idx="5">
                  <c:v>29</c:v>
                </c:pt>
                <c:pt idx="6">
                  <c:v>15</c:v>
                </c:pt>
                <c:pt idx="7">
                  <c:v>17</c:v>
                </c:pt>
                <c:pt idx="8">
                  <c:v>5</c:v>
                </c:pt>
                <c:pt idx="9">
                  <c:v>31</c:v>
                </c:pt>
                <c:pt idx="10">
                  <c:v>16</c:v>
                </c:pt>
                <c:pt idx="11">
                  <c:v>43</c:v>
                </c:pt>
                <c:pt idx="12">
                  <c:v>20</c:v>
                </c:pt>
                <c:pt idx="13">
                  <c:v>33</c:v>
                </c:pt>
                <c:pt idx="14">
                  <c:v>30</c:v>
                </c:pt>
                <c:pt idx="15">
                  <c:v>6</c:v>
                </c:pt>
                <c:pt idx="16">
                  <c:v>44</c:v>
                </c:pt>
                <c:pt idx="17">
                  <c:v>45</c:v>
                </c:pt>
              </c:numCache>
            </c:numRef>
          </c:val>
          <c:extLst>
            <c:ext xmlns:c16="http://schemas.microsoft.com/office/drawing/2014/chart" uri="{C3380CC4-5D6E-409C-BE32-E72D297353CC}">
              <c16:uniqueId val="{00000000-F535-4661-AEAE-F616956AC1BF}"/>
            </c:ext>
          </c:extLst>
        </c:ser>
        <c:dLbls>
          <c:showLegendKey val="0"/>
          <c:showVal val="0"/>
          <c:showCatName val="0"/>
          <c:showSerName val="0"/>
          <c:showPercent val="0"/>
          <c:showBubbleSize val="0"/>
        </c:dLbls>
        <c:gapWidth val="150"/>
        <c:axId val="903451248"/>
        <c:axId val="903451728"/>
      </c:barChart>
      <c:lineChart>
        <c:grouping val="standard"/>
        <c:varyColors val="0"/>
        <c:ser>
          <c:idx val="1"/>
          <c:order val="1"/>
          <c:tx>
            <c:v>Shark Attacks</c:v>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f>'State by State 2023'!$B$4:$B$21</c:f>
              <c:strCache>
                <c:ptCount val="18"/>
                <c:pt idx="0">
                  <c:v>Alabama</c:v>
                </c:pt>
                <c:pt idx="1">
                  <c:v>Alaska</c:v>
                </c:pt>
                <c:pt idx="2">
                  <c:v>Arizona</c:v>
                </c:pt>
                <c:pt idx="3">
                  <c:v>Arkansas</c:v>
                </c:pt>
                <c:pt idx="4">
                  <c:v>California</c:v>
                </c:pt>
                <c:pt idx="5">
                  <c:v>Colorado</c:v>
                </c:pt>
                <c:pt idx="6">
                  <c:v>Connecticut</c:v>
                </c:pt>
                <c:pt idx="7">
                  <c:v>Delaware</c:v>
                </c:pt>
                <c:pt idx="8">
                  <c:v>Florida</c:v>
                </c:pt>
                <c:pt idx="9">
                  <c:v>Georgia</c:v>
                </c:pt>
                <c:pt idx="10">
                  <c:v>Hawaii</c:v>
                </c:pt>
                <c:pt idx="11">
                  <c:v>Idaho</c:v>
                </c:pt>
                <c:pt idx="12">
                  <c:v>Illinois</c:v>
                </c:pt>
                <c:pt idx="13">
                  <c:v>Indiana</c:v>
                </c:pt>
                <c:pt idx="14">
                  <c:v>Iowa</c:v>
                </c:pt>
                <c:pt idx="15">
                  <c:v>Kansas</c:v>
                </c:pt>
                <c:pt idx="16">
                  <c:v>Kentucky</c:v>
                </c:pt>
                <c:pt idx="17">
                  <c:v>Louisiana</c:v>
                </c:pt>
              </c:strCache>
            </c:strRef>
          </c:cat>
          <c:val>
            <c:numRef>
              <c:f>'State by State 2023'!$KD$4:$KD$21</c:f>
              <c:numCache>
                <c:formatCode>General</c:formatCode>
                <c:ptCount val="18"/>
                <c:pt idx="0">
                  <c:v>9</c:v>
                </c:pt>
                <c:pt idx="4">
                  <c:v>132</c:v>
                </c:pt>
                <c:pt idx="6">
                  <c:v>1</c:v>
                </c:pt>
                <c:pt idx="8">
                  <c:v>896</c:v>
                </c:pt>
                <c:pt idx="9">
                  <c:v>17</c:v>
                </c:pt>
                <c:pt idx="17">
                  <c:v>5</c:v>
                </c:pt>
              </c:numCache>
            </c:numRef>
          </c:val>
          <c:smooth val="0"/>
          <c:extLst>
            <c:ext xmlns:c16="http://schemas.microsoft.com/office/drawing/2014/chart" uri="{C3380CC4-5D6E-409C-BE32-E72D297353CC}">
              <c16:uniqueId val="{00000001-F535-4661-AEAE-F616956AC1BF}"/>
            </c:ext>
          </c:extLst>
        </c:ser>
        <c:dLbls>
          <c:showLegendKey val="0"/>
          <c:showVal val="0"/>
          <c:showCatName val="0"/>
          <c:showSerName val="0"/>
          <c:showPercent val="0"/>
          <c:showBubbleSize val="0"/>
        </c:dLbls>
        <c:marker val="1"/>
        <c:smooth val="0"/>
        <c:axId val="703341264"/>
        <c:axId val="903452208"/>
      </c:lineChart>
      <c:catAx>
        <c:axId val="9034512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903451728"/>
        <c:crosses val="autoZero"/>
        <c:auto val="1"/>
        <c:lblAlgn val="ctr"/>
        <c:lblOffset val="100"/>
        <c:noMultiLvlLbl val="0"/>
      </c:catAx>
      <c:valAx>
        <c:axId val="9034517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903451248"/>
        <c:crosses val="autoZero"/>
        <c:crossBetween val="between"/>
      </c:valAx>
      <c:valAx>
        <c:axId val="90345220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03341264"/>
        <c:crosses val="max"/>
        <c:crossBetween val="between"/>
      </c:valAx>
      <c:catAx>
        <c:axId val="703341264"/>
        <c:scaling>
          <c:orientation val="minMax"/>
        </c:scaling>
        <c:delete val="1"/>
        <c:axPos val="b"/>
        <c:numFmt formatCode="General" sourceLinked="1"/>
        <c:majorTickMark val="none"/>
        <c:minorTickMark val="none"/>
        <c:tickLblPos val="nextTo"/>
        <c:crossAx val="9034522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240</xdr:col>
      <xdr:colOff>0</xdr:colOff>
      <xdr:row>57</xdr:row>
      <xdr:rowOff>0</xdr:rowOff>
    </xdr:from>
    <xdr:to>
      <xdr:col>243</xdr:col>
      <xdr:colOff>1401535</xdr:colOff>
      <xdr:row>101</xdr:row>
      <xdr:rowOff>0</xdr:rowOff>
    </xdr:to>
    <xdr:graphicFrame macro="">
      <xdr:nvGraphicFramePr>
        <xdr:cNvPr id="4" name="Chart 3">
          <a:extLst>
            <a:ext uri="{FF2B5EF4-FFF2-40B4-BE49-F238E27FC236}">
              <a16:creationId xmlns:a16="http://schemas.microsoft.com/office/drawing/2014/main" id="{BC3CAA6D-B1A4-4A5E-9FCF-CEA384E1AF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A34ABA5-996C-4286-93D8-0082478C8C82}" name="StateByState5" displayName="StateByState5" ref="B3:NH54" totalsRowShown="0">
  <autoFilter ref="B3:NH54" xr:uid="{757BBDCC-C9FA-46D6-A59F-E280B31C35E4}"/>
  <sortState xmlns:xlrd2="http://schemas.microsoft.com/office/spreadsheetml/2017/richdata2" ref="B4:NH53">
    <sortCondition ref="B3:B54"/>
  </sortState>
  <tableColumns count="371">
    <tableColumn id="1" xr3:uid="{5B097D31-FA9A-4794-8C0A-020C9DF07710}" name="State" dataDxfId="399"/>
    <tableColumn id="162" xr3:uid="{DAD7F16E-ABA4-4568-AB42-044E7CC3228E}" name="Abb." dataDxfId="398"/>
    <tableColumn id="43" xr3:uid="{F094F355-A015-452A-93B3-695A90322F34}" name="Size (Sq Miles)" dataDxfId="397"/>
    <tableColumn id="23" xr3:uid="{2CFE707A-0958-4BDB-91C1-7B0A9A9FDD21}" name="Population" dataDxfId="396"/>
    <tableColumn id="281" xr3:uid="{0CF7774C-2087-448A-A637-6F1E0E81B25F}" name="White" dataDxfId="395" dataCellStyle="Comma"/>
    <tableColumn id="293" xr3:uid="{EB44471F-D522-4484-823B-7F6DCACAECA7}" name="White %" dataDxfId="394" dataCellStyle="Comma"/>
    <tableColumn id="292" xr3:uid="{304F2212-893F-4E31-8337-473E8FB82C28}" name="Black or African American" dataDxfId="393" dataCellStyle="Comma"/>
    <tableColumn id="291" xr3:uid="{E08171A8-D33E-4846-8FD5-63073184FDD1}" name="Black or African American %" dataDxfId="392" dataCellStyle="Comma"/>
    <tableColumn id="290" xr3:uid="{C092C17B-BE51-4952-9E70-8923840DE921}" name="Native American or Alaska Native" dataDxfId="391" dataCellStyle="Comma"/>
    <tableColumn id="289" xr3:uid="{2788270D-3E66-4DC5-A951-81899ED85767}" name="Native American or Alaska Native %" dataDxfId="390" dataCellStyle="Comma"/>
    <tableColumn id="144" xr3:uid="{E7D4CD45-AC33-4FEC-AD0C-B7F33E8EF05D}" name="Asian" dataDxfId="389"/>
    <tableColumn id="288" xr3:uid="{9B920F7C-E294-4770-96DF-3758F975BE0E}" name="Asian %" dataDxfId="388" dataCellStyle="Comma"/>
    <tableColumn id="183" xr3:uid="{E45A17F6-6A6D-4A6F-BB8A-8BC0C4F2B1FD}" name="Pacific Islander" dataDxfId="387"/>
    <tableColumn id="287" xr3:uid="{2C158EC5-B9F0-4EDE-9745-252F252838AD}" name="Pacific Islander %" dataDxfId="386" dataCellStyle="Comma"/>
    <tableColumn id="286" xr3:uid="{45525336-B468-4122-AD0D-26CFCE7FBAA3}" name="Other" dataDxfId="385" dataCellStyle="Comma"/>
    <tableColumn id="354" xr3:uid="{F0AE32B8-63CE-4E67-AAE1-607826757A77}" name="Other %" dataDxfId="384"/>
    <tableColumn id="345" xr3:uid="{5B59C71B-BFF7-4177-A0C6-6E083FA4D342}" name="Multi-Racial" dataDxfId="383"/>
    <tableColumn id="285" xr3:uid="{368C48F1-908E-4343-A416-4738E1DC3744}" name="Multi-Racial %" dataDxfId="382" dataCellStyle="Comma"/>
    <tableColumn id="284" xr3:uid="{00460F0D-771A-4C59-B905-6C299919548D}" name="Hispanic or Latino" dataDxfId="381" dataCellStyle="Comma"/>
    <tableColumn id="283" xr3:uid="{13799073-9091-455E-A06C-0F2AA61CA167}" name="Hispanic or Latino %" dataDxfId="380" dataCellStyle="Comma"/>
    <tableColumn id="282" xr3:uid="{B2633732-A394-441D-B354-B768A036C0D9}" name="PopChange 2010-2020" dataDxfId="379" dataCellStyle="Comma"/>
    <tableColumn id="280" xr3:uid="{22E08C72-281A-4111-A8F8-0FCA6A1415C4}" name="Population Density" dataDxfId="378" dataCellStyle="Comma"/>
    <tableColumn id="279" xr3:uid="{F278935B-8B24-4692-AFBE-802BEBC85F51}" name="Number of Billionaires" dataDxfId="377" dataCellStyle="Comma"/>
    <tableColumn id="278" xr3:uid="{A65536BD-A599-4074-B7D2-EC75F461030C}" name="Minimum Wage" dataDxfId="376" dataCellStyle="Comma"/>
    <tableColumn id="153" xr3:uid="{5EC3C86F-FDD1-4FB4-8952-2204D82E5CAE}" name="Median Wage/Wk" dataDxfId="375" dataCellStyle="Comma"/>
    <tableColumn id="33" xr3:uid="{9128216E-FBB3-44A6-A6C7-D1198848C5AF}" name="Median Wage/Month" dataDxfId="374">
      <calculatedColumnFormula>StateByState5[[#This Row],[Median Income/Yr]]/12</calculatedColumnFormula>
    </tableColumn>
    <tableColumn id="159" xr3:uid="{7DC10222-3B01-4D47-B00F-1383544B83AF}" name="Median Income/Yr" dataDxfId="373">
      <calculatedColumnFormula>StateByState5[[#This Row],[Median Income/Yr]]/12</calculatedColumnFormula>
    </tableColumn>
    <tableColumn id="4" xr3:uid="{48623C0E-690F-4428-8DEC-808F610B970F}" name="MedianWage/HR" dataDxfId="372">
      <calculatedColumnFormula>StateByState5[[#This Row],[Median Income/Yr]]/12</calculatedColumnFormula>
    </tableColumn>
    <tableColumn id="71" xr3:uid="{9A0ECADB-C7B3-4B61-B6C4-0684E14B0B97}" name="Top 1% Income" dataDxfId="371">
      <calculatedColumnFormula>StateByState5[[#This Row],[Median Income/Yr]]/12</calculatedColumnFormula>
    </tableColumn>
    <tableColumn id="57" xr3:uid="{56440695-8362-4EFA-A34A-558F43D92FC7}" name="Top 5% Income" dataDxfId="370">
      <calculatedColumnFormula>StateByState5[[#This Row],[Median Income/Yr]]/12</calculatedColumnFormula>
    </tableColumn>
    <tableColumn id="5" xr3:uid="{7B6077A4-5CCE-4359-89E2-DBBCB34D2589}" name="Gender Pay Gap" dataDxfId="369"/>
    <tableColumn id="6" xr3:uid="{3A4A6F25-BAD5-4053-8508-E3EA8088E431}" name="Top5%/Median Wage" dataDxfId="368"/>
    <tableColumn id="169" xr3:uid="{BF72D39B-D841-419E-9C49-2E4F683F7D57}" name="Top5%/Minimum Wage" dataDxfId="367"/>
    <tableColumn id="168" xr3:uid="{8A3791F3-5AAA-442E-8778-F8C91632E3B7}" name="Top1%/Median Wage" dataDxfId="366"/>
    <tableColumn id="22" xr3:uid="{EADC488E-E274-4D15-854E-BF5677D140AB}" name="Top1%/Minimum Wage" dataDxfId="365"/>
    <tableColumn id="348" xr3:uid="{BDF1540A-51D2-49F7-AF3A-C03BF8767D48}" name="Top1%/Top5%" dataDxfId="364"/>
    <tableColumn id="143" xr3:uid="{4E901182-C9D2-FE4C-865E-A29825221798}" name="Number of Billionaires2" dataDxfId="363"/>
    <tableColumn id="110" xr3:uid="{B8107F82-1D80-490B-9BC6-015BC0204FAA}" name="Median Rent" dataDxfId="362"/>
    <tableColumn id="174" xr3:uid="{6E484BFE-4AF1-4E2F-87F5-2F0979D4BEEE}" name="Rent (Studio)" dataDxfId="361"/>
    <tableColumn id="175" xr3:uid="{71B78D83-5833-472C-BB1A-C79ACD473F97}" name="Rent (1Bdr)" dataDxfId="360"/>
    <tableColumn id="173" xr3:uid="{8559FC9B-0A04-4F4A-AB9E-FD956FE8F644}" name="Rent(2Bdr)" dataDxfId="359"/>
    <tableColumn id="172" xr3:uid="{1CB4C1D4-7E32-405E-A5DE-62696899220A}" name="Rent (3Bdr)" dataDxfId="358"/>
    <tableColumn id="171" xr3:uid="{9DD9268C-C7DF-46CF-A7DF-8FE881B99531}" name="Rent (4bdr)" dataDxfId="357"/>
    <tableColumn id="176" xr3:uid="{9A68B43D-84BE-431C-8D9C-B1F9E3CB9BC9}" name="Median Mortgage Payment" dataDxfId="356"/>
    <tableColumn id="38" xr3:uid="{A895F7DB-328E-4FE2-822E-55AB6DF8BB17}" name="Median Mortgage Total" dataDxfId="355"/>
    <tableColumn id="362" xr3:uid="{087A0BB4-25C1-462B-B60E-93E3948C6E53}" name="Mortgage % Rent (3 Bedrooms)" dataDxfId="354">
      <calculatedColumnFormula>AS4/AQ4</calculatedColumnFormula>
    </tableColumn>
    <tableColumn id="257" xr3:uid="{925025DA-EC69-44C3-AA5B-12A346F58619}" name="MinWageHr/Home" dataDxfId="353"/>
    <tableColumn id="364" xr3:uid="{5E54B46A-AFE0-4A8A-BF39-8271FC6CC072}" name="MinWageHr/Rent" dataDxfId="352">
      <calculatedColumnFormula>StateByState5[[#This Row],[Rent(2Bdr)]]/StateByState5[[#This Row],[Minimum Wage]]</calculatedColumnFormula>
    </tableColumn>
    <tableColumn id="256" xr3:uid="{2F3F0A22-B1A5-4892-9EB1-2D3D62ADC1C1}" name="MedWageHr/Rent" dataDxfId="351">
      <calculatedColumnFormula>StateByState5[[#This Row],[Rent(2Bdr)]]/StateByState5[[#This Row],[MedianWage/HR]]</calculatedColumnFormula>
    </tableColumn>
    <tableColumn id="255" xr3:uid="{CF6765B0-962A-42EB-BADD-6B96CEBD7C5D}" name="MedIncomeYr/Home" dataDxfId="350">
      <calculatedColumnFormula>StateByState5[[#This Row],[Rent(2Bdr)]]/StateByState5[[#This Row],[MedianWage/HR]]</calculatedColumnFormula>
    </tableColumn>
    <tableColumn id="254" xr3:uid="{A08CAD9C-8701-4651-9678-252092864549}" name="Electricity Cost (Cents per kWh)" dataDxfId="349">
      <calculatedColumnFormula>StateByState5[[#This Row],[Rent(2Bdr)]]/StateByState5[[#This Row],[MedianWage/HR]]</calculatedColumnFormula>
    </tableColumn>
    <tableColumn id="253" xr3:uid="{67CB6076-5F93-4765-B3C2-3801855FF2E7}" name="Electricity Consumption" dataDxfId="348">
      <calculatedColumnFormula>StateByState5[[#This Row],[Rent(2Bdr)]]/StateByState5[[#This Row],[MedianWage/HR]]</calculatedColumnFormula>
    </tableColumn>
    <tableColumn id="3" xr3:uid="{FCBC661F-2FBC-4D9A-9304-893C5AC1639C}" name="Average Electric Bill" dataDxfId="347">
      <calculatedColumnFormula>StateByState5[[#This Row],[Rent(2Bdr)]]/StateByState5[[#This Row],[MedianWage/HR]]</calculatedColumnFormula>
    </tableColumn>
    <tableColumn id="7" xr3:uid="{1A39B9DC-A2E0-45C3-BCA7-B6837537574C}" name="Natural Gas" dataDxfId="346">
      <calculatedColumnFormula>StateByState5[[#This Row],[Rent(2Bdr)]]/StateByState5[[#This Row],[MedianWage/HR]]</calculatedColumnFormula>
    </tableColumn>
    <tableColumn id="8" xr3:uid="{E13B6CBC-CAC6-414E-AD97-FC6490845E4D}" name="#of Big Macs MinWage Wk" dataDxfId="345">
      <calculatedColumnFormula>StateByState5[[#This Row],[Rent(2Bdr)]]/StateByState5[[#This Row],[MedianWage/HR]]</calculatedColumnFormula>
    </tableColumn>
    <tableColumn id="74" xr3:uid="{308E2621-4855-4618-8DE1-F32D9CB56524}" name="#of Big Macs MedWage Wk" dataDxfId="344">
      <calculatedColumnFormula>StateByState5[[#This Row],[Rent(2Bdr)]]/StateByState5[[#This Row],[MedianWage/HR]]</calculatedColumnFormula>
    </tableColumn>
    <tableColumn id="10" xr3:uid="{63CACC8A-7327-404B-800D-5543AF35D1E3}" name="Groceries Montly" dataDxfId="343"/>
    <tableColumn id="182" xr3:uid="{0883CDF2-5FB7-44A5-89AE-B674CE68C562}" name="Average Movie Ticket Price" dataDxfId="342"/>
    <tableColumn id="181" xr3:uid="{2889607C-07EA-41DD-9B09-BF944C2E5FCF}" name="Average Gas Price" dataDxfId="341"/>
    <tableColumn id="180" xr3:uid="{590939A2-E7BF-4C97-81D4-35AD6F242D6C}" name="Car Registration" dataDxfId="340"/>
    <tableColumn id="276" xr3:uid="{639536C4-97C5-47CF-B569-C1E6428CF62C}" name="Big Mac Price" dataDxfId="339"/>
    <tableColumn id="77" xr3:uid="{3F9537BE-4794-420B-8389-2E322A6F6E88}" name="1 Bedroom Apartment" dataDxfId="338">
      <calculatedColumnFormula>StateByState5[[#This Row],[Rent (1Bdr)]]</calculatedColumnFormula>
    </tableColumn>
    <tableColumn id="44" xr3:uid="{36B22C72-4A63-4384-B63E-466A3E6D8AE5}" name="2 Bedroom Apartment" dataDxfId="337">
      <calculatedColumnFormula>StateByState5[[#This Row],[Rent(2Bdr)]]</calculatedColumnFormula>
    </tableColumn>
    <tableColumn id="158" xr3:uid="{3BA55070-4BDB-447B-9DC5-071B7CDCF435}" name="3 Bedroom Apartment" dataDxfId="336">
      <calculatedColumnFormula>StateByState5[[#This Row],[Rent (3Bdr)]]</calculatedColumnFormula>
    </tableColumn>
    <tableColumn id="170" xr3:uid="{AB439F66-3FA2-460D-A2D1-A3B19660563C}" name="4 Bedroom Apartment" dataDxfId="335">
      <calculatedColumnFormula>StateByState5[[#This Row],[Rent (4bdr)]]</calculatedColumnFormula>
    </tableColumn>
    <tableColumn id="91" xr3:uid="{913100A6-581D-4F7D-BFD2-3268C201FC4C}" name="Grocery Cost" dataDxfId="334">
      <calculatedColumnFormula>StateByState5[[#This Row],[Groceries Montly]]</calculatedColumnFormula>
    </tableColumn>
    <tableColumn id="155" xr3:uid="{DDAEEEEF-14D2-412B-B18E-6656225EEA6C}" name="Electricity Cost" dataDxfId="333">
      <calculatedColumnFormula>StateByState5[[#This Row],[Average Electric Bill]]</calculatedColumnFormula>
    </tableColumn>
    <tableColumn id="41" xr3:uid="{1F94D688-7616-424A-9FFC-3122A6306CEB}" name="Current Minimum Wage" dataDxfId="332">
      <calculatedColumnFormula>StateByState5[[#This Row],[Minimum Wage]]</calculatedColumnFormula>
    </tableColumn>
    <tableColumn id="269" xr3:uid="{B6F0C3AF-E57A-4033-828F-28D472A7A1DD}" name="Adjusted for 1 Person" dataDxfId="331">
      <calculatedColumnFormula>((((StateByState5[[#This Row],[1 Bedroom Apartment]]+StateByState5[[#This Row],[Grocery Cost]]+StateByState5[[#This Row],[Electricity Cost]])*2)*12)/52)/40</calculatedColumnFormula>
    </tableColumn>
    <tableColumn id="261" xr3:uid="{86B90115-2FD9-494B-959E-26BE24EA60AF}" name="%DifferenceCurrent MinW" dataDxfId="330">
      <calculatedColumnFormula>BR4-BQ4</calculatedColumnFormula>
    </tableColumn>
    <tableColumn id="268" xr3:uid="{B5F34CFB-0FA0-499C-854A-99EC7B3D58B3}" name="Current Median Wage" dataDxfId="329">
      <calculatedColumnFormula>StateByState5[[#This Row],[MedianWage/HR]]</calculatedColumnFormula>
    </tableColumn>
    <tableColumn id="272" xr3:uid="{8FCDFF18-05F2-4A97-8B5F-3CA2C90AB6A4}" name="%ofMedianWage" dataDxfId="328">
      <calculatedColumnFormula>StateByState5[[#This Row],[Adjusted for 1 Person]]/StateByState5[[#This Row],[MedianWage/HR]]</calculatedColumnFormula>
    </tableColumn>
    <tableColumn id="260" xr3:uid="{1F0274C3-A692-4E87-B891-A66F8042C285}" name="Adjusted for 2 People" dataDxfId="327">
      <calculatedColumnFormula>((((StateByState5[[#This Row],[2 Bedroom Apartment]]+(StateByState5[[#This Row],[Grocery Cost]]*2)+StateByState5[[#This Row],[Electricity Cost]])*2)*12)/52)/40</calculatedColumnFormula>
    </tableColumn>
    <tableColumn id="259" xr3:uid="{1C9E3243-16AF-48E6-92CD-11D57F05A64E}" name="Adjusted for 3 People" dataDxfId="326">
      <calculatedColumnFormula>((((StateByState5[[#This Row],[3 Bedroom Apartment]]+(StateByState5[[#This Row],[Grocery Cost]]*3)+StateByState5[[#This Row],[Electricity Cost]])*2)*12)/52)/40</calculatedColumnFormula>
    </tableColumn>
    <tableColumn id="262" xr3:uid="{B8E671F4-41D1-492A-BCCF-ACF96F942856}" name="Adjusted for 4 People" dataDxfId="325">
      <calculatedColumnFormula>((((StateByState5[[#This Row],[4 Bedroom Apartment]]+(StateByState5[[#This Row],[Grocery Cost]]*4)+StateByState5[[#This Row],[Electricity Cost]])*2)*12)/52)/40</calculatedColumnFormula>
    </tableColumn>
    <tableColumn id="263" xr3:uid="{2958D820-E5F4-487F-A909-135873820109}" name="Top Earner's Income Tax Rate" dataDxfId="324">
      <calculatedColumnFormula>((((StateByState5[[#This Row],[4 Bedroom Apartment]]+(StateByState5[[#This Row],[Grocery Cost]]*4)+StateByState5[[#This Row],[Electricity Cost]])*2)*12)/52)/40</calculatedColumnFormula>
    </tableColumn>
    <tableColumn id="264" xr3:uid="{A19441BA-9FBE-48D7-9BE7-13A1ABA5E712}" name="Income Tax" dataDxfId="323">
      <calculatedColumnFormula>((((StateByState5[[#This Row],[4 Bedroom Apartment]]+(StateByState5[[#This Row],[Grocery Cost]]*4)+StateByState5[[#This Row],[Electricity Cost]])*2)*12)/52)/40</calculatedColumnFormula>
    </tableColumn>
    <tableColumn id="265" xr3:uid="{F9CF688C-41AD-40E5-AEB0-1286A56C1752}" name="State Sales Tax Rate" dataDxfId="322">
      <calculatedColumnFormula>((((StateByState5[[#This Row],[4 Bedroom Apartment]]+(StateByState5[[#This Row],[Grocery Cost]]*4)+StateByState5[[#This Row],[Electricity Cost]])*2)*12)/52)/40</calculatedColumnFormula>
    </tableColumn>
    <tableColumn id="266" xr3:uid="{DE1612FB-BC78-4CED-A901-6EBC8A4C70C0}" name="Avg. Local Sales Tax Rate (a)" dataDxfId="321">
      <calculatedColumnFormula>((((StateByState5[[#This Row],[4 Bedroom Apartment]]+(StateByState5[[#This Row],[Grocery Cost]]*4)+StateByState5[[#This Row],[Electricity Cost]])*2)*12)/52)/40</calculatedColumnFormula>
    </tableColumn>
    <tableColumn id="267" xr3:uid="{4F8A3C7A-2BF5-4C07-A368-3206BD289F01}" name="Combined Sales Tax Rate" dataDxfId="320">
      <calculatedColumnFormula>((((StateByState5[[#This Row],[4 Bedroom Apartment]]+(StateByState5[[#This Row],[Grocery Cost]]*4)+StateByState5[[#This Row],[Electricity Cost]])*2)*12)/52)/40</calculatedColumnFormula>
    </tableColumn>
    <tableColumn id="270" xr3:uid="{F41BC740-B047-4925-BAE0-95E63D86AC48}" name="Max Local Sales Tax Rate" dataDxfId="319">
      <calculatedColumnFormula>((((StateByState5[[#This Row],[4 Bedroom Apartment]]+(StateByState5[[#This Row],[Grocery Cost]]*4)+StateByState5[[#This Row],[Electricity Cost]])*2)*12)/52)/40</calculatedColumnFormula>
    </tableColumn>
    <tableColumn id="258" xr3:uid="{7332F677-334B-413C-B0D7-331B73B9A19B}" name="Effective Tax Rate" dataDxfId="318">
      <calculatedColumnFormula>((((StateByState5[[#This Row],[4 Bedroom Apartment]]+(StateByState5[[#This Row],[Grocery Cost]]*4)+StateByState5[[#This Row],[Electricity Cost]])*2)*12)/52)/40</calculatedColumnFormula>
    </tableColumn>
    <tableColumn id="178" xr3:uid="{8CAEE052-EAB7-440A-89EE-21D83D7E31BF}" name="Income-Tax" dataDxfId="317">
      <calculatedColumnFormula>StateByState5[[#This Row],[Median Wage/Month]]-(StateByState5[[#This Row],[Median Wage/Month]]*StateByState5[[#This Row],[Effective Tax Rate]])</calculatedColumnFormula>
    </tableColumn>
    <tableColumn id="339" xr3:uid="{F9F18E3D-A45A-4EA0-AEB5-9397030CED15}" name="Income-Tax/Rent" dataDxfId="316">
      <calculatedColumnFormula>StateByState5[[#This Row],[Income-Tax]]-StateByState5[[#This Row],[Rent(2Bdr)]]</calculatedColumnFormula>
    </tableColumn>
    <tableColumn id="343" xr3:uid="{E7D03ED5-F26B-48DF-902D-5665839FFBAC}" name="Income-Tax/Rent/Food/Power" dataDxfId="315">
      <calculatedColumnFormula>(StateByState5[[#This Row],[Income-Tax/Rent]]-StateByState5[[#This Row],[Groceries Montly]])-StateByState5[[#This Row],[Average Electric Bill]]</calculatedColumnFormula>
    </tableColumn>
    <tableColumn id="342" xr3:uid="{4A5F43B8-E3C7-42BB-94A5-986F02239B91}" name="#BigMacs/Income-Tax/Rent/Food/Power" dataDxfId="314">
      <calculatedColumnFormula>(StateByState5[[#This Row],[Income-Tax/Rent]]-StateByState5[[#This Row],[Groceries Montly]])-StateByState5[[#This Row],[Average Electric Bill]]</calculatedColumnFormula>
    </tableColumn>
    <tableColumn id="341" xr3:uid="{49BE3559-18D7-4831-8CB1-C916DA108249}" name="#MovieTickets/Income-Tax/Rent/Food/Power" dataDxfId="313">
      <calculatedColumnFormula>StateByState5[[#This Row],[Income-Tax/Rent/Food/Power]]/StateByState5[[#This Row],[Average Movie Ticket Price]]</calculatedColumnFormula>
    </tableColumn>
    <tableColumn id="340" xr3:uid="{621D7F41-3E35-4459-9536-3DBE879AC6B6}" name="#Gallons/Income-Tax/Rent/Food/Power" dataDxfId="312">
      <calculatedColumnFormula>StateByState5[[#This Row],[Income-Tax/Rent/Food/Power]]/StateByState5[[#This Row],[Average Movie Ticket Price]]</calculatedColumnFormula>
    </tableColumn>
    <tableColumn id="87" xr3:uid="{8DAE1666-B18D-4EDA-8821-5E90AC549596}" name="Firearm Ownership" dataDxfId="311">
      <calculatedColumnFormula>StateByState5[[#This Row],[Income-Tax/Rent/Food/Power]]/StateByState5[[#This Row],[Average Movie Ticket Price]]</calculatedColumnFormula>
    </tableColumn>
    <tableColumn id="90" xr3:uid="{98CB263F-46B6-4A6B-A47B-28AF616CE135}" name="Violent Crime per 100k (2020)" dataDxfId="310">
      <calculatedColumnFormula>StateByState5[[#This Row],[Income-Tax/Rent/Food/Power]]/StateByState5[[#This Row],[Average Movie Ticket Price]]</calculatedColumnFormula>
    </tableColumn>
    <tableColumn id="89" xr3:uid="{D7B8C41D-9D5F-420C-829D-590518ABB788}" name="Prison Per 100K" dataDxfId="309">
      <calculatedColumnFormula>StateByState5[[#This Row],[Income-Tax/Rent/Food/Power]]/StateByState5[[#This Row],[Average Movie Ticket Price]]</calculatedColumnFormula>
    </tableColumn>
    <tableColumn id="160" xr3:uid="{2860F2E1-03FD-4427-81D0-747F4AA88FFF}" name="Total Prison Population" dataDxfId="308">
      <calculatedColumnFormula>StateByState5[[#This Row],[Income-Tax/Rent/Food/Power]]/StateByState5[[#This Row],[Average Movie Ticket Price]]</calculatedColumnFormula>
    </tableColumn>
    <tableColumn id="380" xr3:uid="{79B66451-FFC5-4033-A6CE-F02B2A508B89}" name="Black Prisoners per 100K" dataDxfId="307"/>
    <tableColumn id="379" xr3:uid="{35CFAA04-71AB-4E53-B248-77C45D9DA848}" name="Latino Prisoners per 100K" dataDxfId="306"/>
    <tableColumn id="372" xr3:uid="{1120ED7A-D693-47EC-A915-4C07A0B24688}" name="White Prisoners per 100K" dataDxfId="305"/>
    <tableColumn id="88" xr3:uid="{889D7ED7-8EB5-4A9E-AAD5-1FB94B06734D}" name="Number of Police Officers" dataDxfId="304">
      <calculatedColumnFormula>StateByState5[[#This Row],[Income-Tax/Rent/Food/Power]]/StateByState5[[#This Row],[Average Movie Ticket Price]]</calculatedColumnFormula>
    </tableColumn>
    <tableColumn id="179" xr3:uid="{E4F831F8-3EBB-4FC8-AAE5-02CBF7390411}" name="Police per 100k people" dataDxfId="303">
      <calculatedColumnFormula>(StateByState5[[#This Row],[Number of Police Officers]]*100000)/StateByState5[[#This Row],[Population]]</calculatedColumnFormula>
    </tableColumn>
    <tableColumn id="86" xr3:uid="{BFA14BC4-6033-43DB-9320-BA0A52023E4E}" name="Police Shootings" dataDxfId="302">
      <calculatedColumnFormula>(StateByState5[[#This Row],[Number of Police Officers]]*100000)/StateByState5[[#This Row],[Population]]</calculatedColumnFormula>
    </tableColumn>
    <tableColumn id="34" xr3:uid="{469D7DC9-2E8B-479D-A938-FE7904C92D89}" name="Police Shootings Per 100k" dataDxfId="301">
      <calculatedColumnFormula>(StateByState5[[#This Row],[Police Shootings]]*100000)/StateByState5[[#This Row],[Population]]</calculatedColumnFormula>
    </tableColumn>
    <tableColumn id="36" xr3:uid="{03BD5966-571B-4C15-98A5-F4E1297B5339}" name="PoliceShootingPer100KPerOfficer" dataDxfId="300">
      <calculatedColumnFormula>StateByState5[[#This Row],[Police per 100k people]]/StateByState5[[#This Row],[Police Shootings Per 100k]]</calculatedColumnFormula>
    </tableColumn>
    <tableColumn id="29" xr3:uid="{827A0154-6139-4218-97CB-CE2F355394AF}" name="School Shootings Since 2015" dataDxfId="299">
      <calculatedColumnFormula>StateByState5[[#This Row],[Police per 100k people]]/StateByState5[[#This Row],[Police Shootings Per 100k]]</calculatedColumnFormula>
    </tableColumn>
    <tableColumn id="28" xr3:uid="{C1AEC735-E0D5-4C28-BF91-394257B4878D}" name="School Shootings Per Million People" dataDxfId="298">
      <calculatedColumnFormula>(StateByState5[[#This Row],[School Shootings Since 2015]]/StateByState5[[#This Row],[Population]])*1000000</calculatedColumnFormula>
    </tableColumn>
    <tableColumn id="164" xr3:uid="{42C372AD-02C9-4FEC-9224-B8C979A2BCCA}" name="School Shootings per 100 schools" dataDxfId="297">
      <calculatedColumnFormula>(StateByState5[[#This Row],[School Shootings Since 2015]]/StateByState5[[#This Row],[Total Schools]])*100</calculatedColumnFormula>
    </tableColumn>
    <tableColumn id="165" xr3:uid="{0A5CA36B-E5BA-4993-93DC-69B79D302858}" name="2020 Homicide Rate" dataDxfId="296">
      <calculatedColumnFormula>(StateByState5[[#This Row],[School Shootings Since 2015]]/StateByState5[[#This Row],[Total Schools]])*100</calculatedColumnFormula>
    </tableColumn>
    <tableColumn id="27" xr3:uid="{DEE8D172-F3E1-4F6C-8E08-D87DC4F3DD44}" name="Firearm Deaths Per 100,000" dataDxfId="295">
      <calculatedColumnFormula>(StateByState5[[#This Row],[School Shootings Since 2015]]/StateByState5[[#This Row],[Total Schools]])*100</calculatedColumnFormula>
    </tableColumn>
    <tableColumn id="166" xr3:uid="{DFAA753C-3917-4F5C-9F24-9CAC2126D3D7}" name="Firearm Deaths Total" dataDxfId="294">
      <calculatedColumnFormula>(StateByState5[[#This Row],[Firearm Deaths Per 100,000]]*(StateByState5[[#This Row],[Population]])/100000)</calculatedColumnFormula>
    </tableColumn>
    <tableColumn id="277" xr3:uid="{9B27788C-1493-4357-9DFD-FA5BE4275863}" name="Deaths caused by DUI Per 100k" dataDxfId="293">
      <calculatedColumnFormula>(StateByState5[[#This Row],[Firearm Deaths Per 100,000]]*(StateByState5[[#This Row],[Population]])/100000)</calculatedColumnFormula>
    </tableColumn>
    <tableColumn id="300" xr3:uid="{7E1048CE-E6BD-43BB-858E-FE9704A01953}" name="Life Expectancy 2019" dataDxfId="292">
      <calculatedColumnFormula>(StateByState5[[#This Row],[Firearm Deaths Per 100,000]]*(StateByState5[[#This Row],[Population]])/100000)</calculatedColumnFormula>
    </tableColumn>
    <tableColumn id="302" xr3:uid="{661824BB-766E-4DCF-8555-BE78020A18C4}" name="2017 Hate Crimes per 100K" dataDxfId="291">
      <calculatedColumnFormula>(StateByState5[[#This Row],[Firearm Deaths Per 100,000]]*(StateByState5[[#This Row],[Population]])/100000)</calculatedColumnFormula>
    </tableColumn>
    <tableColumn id="301" xr3:uid="{C83E5012-F5E8-42D0-9570-3FFB8D3C5876}" name="%Domestic Violence Against Women" dataDxfId="290">
      <calculatedColumnFormula>(StateByState5[[#This Row],[Firearm Deaths Per 100,000]]*(StateByState5[[#This Row],[Population]])/100000)</calculatedColumnFormula>
    </tableColumn>
    <tableColumn id="32" xr3:uid="{D6C4959D-758E-4E54-BDCA-69D45ADDB9B5}" name="%Domestic Violence Against Men">
      <calculatedColumnFormula>(StateByState5[[#This Row],[Firearm Deaths Per 100,000]]*(StateByState5[[#This Row],[Population]])/100000)</calculatedColumnFormula>
    </tableColumn>
    <tableColumn id="25" xr3:uid="{DF69AF47-1D18-4CF5-93C6-A72F51222B0F}" name="Death Penalty" dataDxfId="289">
      <calculatedColumnFormula>(StateByState5[[#This Row],[Firearm Deaths Per 100,000]]*(StateByState5[[#This Row],[Population]])/100000)</calculatedColumnFormula>
    </tableColumn>
    <tableColumn id="335" xr3:uid="{F3B9C817-03CE-4DDC-94E1-214A6A6C0B5D}" name="Number of_x000a_Participating_x000a_Agencies " dataDxfId="288">
      <calculatedColumnFormula>(StateByState5[[#This Row],[Firearm Deaths Per 100,000]]*(StateByState5[[#This Row],[Population]])/100000)</calculatedColumnFormula>
    </tableColumn>
    <tableColumn id="26" xr3:uid="{E89565A0-6B33-49FA-98A4-FE515E8344AC}" name="Population_x000a_Covered " dataDxfId="287"/>
    <tableColumn id="18" xr3:uid="{D97CDB3F-5609-41B8-B0F3-8A593C9E96EF}" name="Percentage of Population" dataDxfId="286">
      <calculatedColumnFormula>StateByState5[[#This Row],[Population
Covered ]]/StateByState5[[#This Row],[Population]]</calculatedColumnFormula>
    </tableColumn>
    <tableColumn id="35" xr3:uid="{C5E83724-81B9-419D-9AE3-BFC79B6F3BAB}" name="Total_x000a_Offenses">
      <calculatedColumnFormula>StateByState5[[#This Row],[Population
Covered ]]/StateByState5[[#This Row],[Population]]</calculatedColumnFormula>
    </tableColumn>
    <tableColumn id="21" xr3:uid="{7FFFEAD2-B42C-4584-9CE2-327B97EE6660}" name="Arson" dataDxfId="285">
      <calculatedColumnFormula>StateByState5[[#This Row],[Population
Covered ]]/StateByState5[[#This Row],[Population]]</calculatedColumnFormula>
    </tableColumn>
    <tableColumn id="234" xr3:uid="{D7F6C15F-3090-41EF-86FA-0537F8982E1A}" name="Bribery" dataDxfId="284">
      <calculatedColumnFormula>StateByState5[[#This Row],[Population
Covered ]]/StateByState5[[#This Row],[Population]]</calculatedColumnFormula>
    </tableColumn>
    <tableColumn id="37" xr3:uid="{08AB10BE-1697-4C03-9D48-6B01BBDB5A4A}" name="Burglary/_x000a_Breaking_x000a_&amp; Entering" dataDxfId="283">
      <calculatedColumnFormula>StateByState5[[#This Row],[Population
Covered ]]/StateByState5[[#This Row],[Population]]</calculatedColumnFormula>
    </tableColumn>
    <tableColumn id="188" xr3:uid="{9C3CB23B-6421-463F-A34E-3A35863FCDD0}" name="Counterfeiting/_x000a_Forgery" dataDxfId="282">
      <calculatedColumnFormula>StateByState5[[#This Row],[Population
Covered ]]/StateByState5[[#This Row],[Population]]</calculatedColumnFormula>
    </tableColumn>
    <tableColumn id="187" xr3:uid="{37CC0670-80E1-4F3A-834D-CA1B28F66269}" name="Destruction/_x000a_Damage/_x000a_Vandalism " dataDxfId="281">
      <calculatedColumnFormula>StateByState5[[#This Row],[Population
Covered ]]/StateByState5[[#This Row],[Population]]</calculatedColumnFormula>
    </tableColumn>
    <tableColumn id="252" xr3:uid="{A8C18EA0-FC90-46C2-8A68-A7407940AF69}" name="Embezzlement" dataDxfId="280">
      <calculatedColumnFormula>StateByState5[[#This Row],[Population
Covered ]]/StateByState5[[#This Row],[Population]]</calculatedColumnFormula>
    </tableColumn>
    <tableColumn id="196" xr3:uid="{6F644C14-771C-4BA3-A1A4-927FA8C1AC7C}" name="Extortion/_x000a_Blackmail" dataDxfId="279"/>
    <tableColumn id="195" xr3:uid="{E557D306-329D-40FB-9E3E-6D52853BF8C7}" name="Fraud_x000a_Offenses" dataDxfId="278"/>
    <tableColumn id="194" xr3:uid="{160EB382-5F1D-4EAC-8167-13B2DA5E9834}" name="Larceny/_x000a_Theft_x000a_Offenses" dataDxfId="277"/>
    <tableColumn id="193" xr3:uid="{E7E151F8-330D-4AF3-9014-997CEBE2FF18}" name="Motor_x000a_Vehicle_x000a_Theft" dataDxfId="276"/>
    <tableColumn id="192" xr3:uid="{7E6BB5A7-22F3-46B5-94AC-D3A01749498A}" name="Robbery" dataDxfId="275"/>
    <tableColumn id="191" xr3:uid="{0CAF873D-8840-4046-A0BE-C683F9F8D2EC}" name="Stolen_x000a_Property_x000a_Offenses" dataDxfId="274"/>
    <tableColumn id="190" xr3:uid="{17C07A1F-0CE8-4778-919A-AD59B2065798}" name="Offense Rate" dataDxfId="273"/>
    <tableColumn id="198" xr3:uid="{72AF0DBF-9E24-4CDA-A6D7-2D5FBA736E12}" name="Arson Rate" dataDxfId="272"/>
    <tableColumn id="197" xr3:uid="{6557221C-DD93-41AE-864E-F67226EB9FAC}" name="Bribery Rate" dataDxfId="271"/>
    <tableColumn id="189" xr3:uid="{20A64D22-14F3-4ACE-AF34-243DE60152CA}" name="Burglary/_x000a_Breaking_x000a_&amp; Entering Rate" dataDxfId="270"/>
    <tableColumn id="186" xr3:uid="{3E488129-07FA-44B8-A0BB-E73356FB1A89}" name="Counterfeiting/_x000a_Forgery Rate" dataDxfId="269"/>
    <tableColumn id="213" xr3:uid="{C4E76FCA-0845-44D4-A868-437DE473195A}" name="Destruction/_x000a_Damage/_x000a_Vandalism  Rate" dataDxfId="268"/>
    <tableColumn id="212" xr3:uid="{FA8E8E03-FFE1-4010-ABDA-38AF0DB1C5E7}" name="Embezzlement Rate" dataDxfId="267"/>
    <tableColumn id="211" xr3:uid="{DCE16F99-03CE-481F-B650-DAA3F722553E}" name="Extortion/_x000a_Blackmail Rate" dataDxfId="266"/>
    <tableColumn id="210" xr3:uid="{E987DC76-9C18-4B52-B0EF-E109A240EFCC}" name="Fraud_x000a_Rate" dataDxfId="265"/>
    <tableColumn id="209" xr3:uid="{68AAEE0A-FAC7-4200-8D3E-A377458A0CD3}" name="Larceny/_x000a_Theft_x000a_ Rate" dataDxfId="264"/>
    <tableColumn id="208" xr3:uid="{881E1172-9E73-4D3C-8C89-5941B3865B8C}" name="Motor_x000a_Vehicle_x000a_Theft Rate" dataDxfId="263"/>
    <tableColumn id="232" xr3:uid="{E8BEE068-32F3-4144-A705-EDADEC613082}" name="Robbery Rate"/>
    <tableColumn id="231" xr3:uid="{91879EA2-CE98-46DA-85A6-117A2B7F5B3F}" name="Stolen_x000a_Property_x000a_Rate"/>
    <tableColumn id="230" xr3:uid="{D831DFC8-3162-47EE-AD83-39C55E4D71AC}" name="Global Entry Airports"/>
    <tableColumn id="229" xr3:uid="{DDF40974-8781-4EB9-9992-296D98CD4D56}" name="Private and Commercial Automobiles"/>
    <tableColumn id="228" xr3:uid="{0A8E342A-7606-4B6E-9EC9-6B49F1F713E6}" name="Public Automobiles"/>
    <tableColumn id="227" xr3:uid="{AEFF9FF4-3770-402C-9A2A-A1726DE6F8CF}" name="Total Automobiles"/>
    <tableColumn id="226" xr3:uid="{03BDFDE3-4E14-44A1-8E81-9DE5F9F86D8C}" name="Cars per Capita">
      <calculatedColumnFormula>StateByState5[[#This Row],[Total Automobiles]]/StateByState5[[#This Row],[Population]]</calculatedColumnFormula>
    </tableColumn>
    <tableColumn id="225" xr3:uid="{005E38D2-FFBB-444E-93E5-ABBA36E4C6DA}" name="Private and Commercial Busses">
      <calculatedColumnFormula>StateByState5[[#This Row],[Total Automobiles]]/StateByState5[[#This Row],[Population]]</calculatedColumnFormula>
    </tableColumn>
    <tableColumn id="207" xr3:uid="{EEE906F8-3DD1-43A2-BB5E-A2E7712C7D75}" name="Publicly Owned Busses" dataDxfId="262">
      <calculatedColumnFormula>StateByState5[[#This Row],[Total Automobiles]]/StateByState5[[#This Row],[Population]]</calculatedColumnFormula>
    </tableColumn>
    <tableColumn id="53" xr3:uid="{FE88AB92-0239-46E8-8FA0-89264A945596}" name="Total Busses" dataDxfId="261">
      <calculatedColumnFormula>StateByState5[[#This Row],[Total Automobiles]]/StateByState5[[#This Row],[Population]]</calculatedColumnFormula>
    </tableColumn>
    <tableColumn id="320" xr3:uid="{88BA3C63-C4B8-44F7-B3FE-B34E7FA41507}" name="Busses Per 100k Population" dataDxfId="260">
      <calculatedColumnFormula>(StateByState5[[#This Row],[Total Busses]]*100000)/StateByState5[[#This Row],[Population]]</calculatedColumnFormula>
    </tableColumn>
    <tableColumn id="319" xr3:uid="{24655D76-3B0A-459D-B36E-3936E58A6F95}" name="Private and Commercial Trucks" dataDxfId="259">
      <calculatedColumnFormula>(StateByState5[[#This Row],[Total Busses]]*100000)/StateByState5[[#This Row],[Population]]</calculatedColumnFormula>
    </tableColumn>
    <tableColumn id="318" xr3:uid="{725A6B72-AABB-466A-82FF-F118556E7236}" name="Publicly Owned Trucks" dataDxfId="258">
      <calculatedColumnFormula>(StateByState5[[#This Row],[Total Busses]]*100000)/StateByState5[[#This Row],[Population]]</calculatedColumnFormula>
    </tableColumn>
    <tableColumn id="321" xr3:uid="{CF69876D-D84D-4FE5-B763-9C2FA8C61FEF}" name="Total Trucks" dataDxfId="257">
      <calculatedColumnFormula>(StateByState5[[#This Row],[Total Busses]]*100000)/StateByState5[[#This Row],[Population]]</calculatedColumnFormula>
    </tableColumn>
    <tableColumn id="317" xr3:uid="{43CC4545-C70B-421A-BC87-B09B7B41F8D4}" name="Trucks per Capita" dataDxfId="256">
      <calculatedColumnFormula>StateByState5[[#This Row],[Total Trucks]]/StateByState5[[#This Row],[Population]]</calculatedColumnFormula>
    </tableColumn>
    <tableColumn id="316" xr3:uid="{A2B3F8BE-F7D2-49A6-86C0-75A6FA5DA263}" name="Private and Commercial Motorcycles" dataDxfId="255">
      <calculatedColumnFormula>StateByState5[[#This Row],[Total Trucks]]/StateByState5[[#This Row],[Population]]</calculatedColumnFormula>
    </tableColumn>
    <tableColumn id="315" xr3:uid="{4BDF57C4-BFA8-46CA-AEFB-EE67B36798EC}" name="Publicly Owned Motorcycles" dataDxfId="254">
      <calculatedColumnFormula>StateByState5[[#This Row],[Total Trucks]]/StateByState5[[#This Row],[Population]]</calculatedColumnFormula>
    </tableColumn>
    <tableColumn id="322" xr3:uid="{CA00478F-BF00-45AB-B5FA-4EE34BE2C340}" name="Total Motorcycles" dataDxfId="253">
      <calculatedColumnFormula>StateByState5[[#This Row],[Total Trucks]]/StateByState5[[#This Row],[Population]]</calculatedColumnFormula>
    </tableColumn>
    <tableColumn id="314" xr3:uid="{03B32E7F-6E66-46B2-9373-880BFBE91B51}" name="Motorcycles per 1000 Population" dataDxfId="252">
      <calculatedColumnFormula>(StateByState5[[#This Row],[Total Motorcycles]]*1000)/StateByState5[[#This Row],[Population]]</calculatedColumnFormula>
    </tableColumn>
    <tableColumn id="313" xr3:uid="{8AA8EE3C-CB80-4001-B30E-2C7423BA7A02}" name="ALL MOTOR VEHICLES: Private and Commercial" dataDxfId="251">
      <calculatedColumnFormula>(StateByState5[[#This Row],[Total Motorcycles]]*1000)/StateByState5[[#This Row],[Population]]</calculatedColumnFormula>
    </tableColumn>
    <tableColumn id="312" xr3:uid="{A8168F2E-4AAE-4BAC-A603-BB23550E19E8}" name="ALL MOTOR VEHICLES: Publicly Owned" dataDxfId="250">
      <calculatedColumnFormula>(StateByState5[[#This Row],[Total Motorcycles]]*1000)/StateByState5[[#This Row],[Population]]</calculatedColumnFormula>
    </tableColumn>
    <tableColumn id="323" xr3:uid="{8D534141-8AE5-4F09-8B67-C8CAAF862997}" name="ALL MOTOR VEHICLES: Total" dataDxfId="249">
      <calculatedColumnFormula>(StateByState5[[#This Row],[Total Motorcycles]]*1000)/StateByState5[[#This Row],[Population]]</calculatedColumnFormula>
    </tableColumn>
    <tableColumn id="311" xr3:uid="{A77D6EA8-7203-4876-A738-9935CF29E06C}" name="Crash Deaths by Car Occupants" dataDxfId="248">
      <calculatedColumnFormula>(StateByState5[[#This Row],[Total Motorcycles]]*1000)/StateByState5[[#This Row],[Population]]</calculatedColumnFormula>
    </tableColumn>
    <tableColumn id="310" xr3:uid="{FE6F202D-B161-4968-8904-7826B44102BD}" name="Crash Deaths by Pickup and SUV occupants" dataDxfId="247">
      <calculatedColumnFormula>(StateByState5[[#This Row],[Total Motorcycles]]*1000)/StateByState5[[#This Row],[Population]]</calculatedColumnFormula>
    </tableColumn>
    <tableColumn id="309" xr3:uid="{597E063E-93FC-42BB-BA35-710DC4131810}" name="Crash Deaths by Large Truck Occupants" dataDxfId="246">
      <calculatedColumnFormula>(StateByState5[[#This Row],[Total Motorcycles]]*1000)/StateByState5[[#This Row],[Population]]</calculatedColumnFormula>
    </tableColumn>
    <tableColumn id="324" xr3:uid="{A97B5AD6-0334-4D4B-96F6-D3F5952E1015}" name="Crash Deaths by Motorcyclists" dataDxfId="245">
      <calculatedColumnFormula>(StateByState5[[#This Row],[Total Motorcycles]]*1000)/StateByState5[[#This Row],[Population]]</calculatedColumnFormula>
    </tableColumn>
    <tableColumn id="308" xr3:uid="{EA59C165-06CB-4519-BF35-511B2A917681}" name="Crash Deaths by Pedestrians" dataDxfId="244"/>
    <tableColumn id="295" xr3:uid="{C3F5EF57-ACC0-4AB0-A95E-AA193C90881B}" name="Crash Deaths by Bicyclists" dataDxfId="243"/>
    <tableColumn id="294" xr3:uid="{5CB0BDC0-8F0B-4D8D-8DE6-9F67CA12C676}" name="Total Vehicle Crash Deahts" dataDxfId="242"/>
    <tableColumn id="329" xr3:uid="{DA49F518-C979-479E-BBF5-BD643B56EE6C}" name="Road Quality Survey" dataDxfId="241"/>
    <tableColumn id="328" xr3:uid="{25275316-8A92-4B83-8505-128B775CB111}" name="Road Quality (Rural)" dataDxfId="240"/>
    <tableColumn id="327" xr3:uid="{E59FCE52-372D-4925-92C2-5CF99386FE3A}" name="Road Quality (Urban)" dataDxfId="239"/>
    <tableColumn id="326" xr3:uid="{CAC0FBEA-BD52-443A-8908-092CB7F797F0}" name="Healthcare Male Uninsured %" dataDxfId="238"/>
    <tableColumn id="331" xr3:uid="{FACF27B0-DB44-4F3F-90A9-D519BA83C553}" name="Healthcare Female Uninsured %" dataDxfId="237"/>
    <tableColumn id="330" xr3:uid="{CA12EF00-4213-4215-91A3-D4C84DAA62C0}" name="Difference in %" dataDxfId="236"/>
    <tableColumn id="325" xr3:uid="{AF2D9C9F-05F4-4398-872D-596A4C3EBFE6}" name="Total Uninsured %" dataDxfId="235"/>
    <tableColumn id="50" xr3:uid="{4A5254C6-1CF7-43D6-9D3F-D6FB105F779F}" name="Drug Overdose Rate" dataDxfId="234"/>
    <tableColumn id="49" xr3:uid="{FF55A7C4-698A-4D1E-9473-8DD6A9705E9C}" name="Drug Overdose Deaths" dataDxfId="233"/>
    <tableColumn id="46" xr3:uid="{FA21CEA2-4392-44DE-A44F-A03042D07013}" name="Child/Teen Suicide Rate" dataDxfId="232"/>
    <tableColumn id="105" xr3:uid="{39EFD1AB-CAD5-40BA-97B1-B159D301DF7A}" name="Suicide Rate 2020" dataDxfId="231"/>
    <tableColumn id="106" xr3:uid="{2D24CB55-F129-46B7-8387-5460FB207722}" name="Suicide Deaths 2020" dataDxfId="230"/>
    <tableColumn id="107" xr3:uid="{75C1424D-1217-470D-89AD-60DB0BC1B6EC}" name="Infant Mortality (2019)" dataDxfId="229"/>
    <tableColumn id="104" xr3:uid="{E161258C-DE1B-4829-8C59-F34029DE4210}" name="Maternal Mortality (Per 100k)" dataDxfId="228"/>
    <tableColumn id="223" xr3:uid="{1D9CC8E3-CB95-4FBA-9C1D-786D126103A6}" name="# Children in Foster Care 2019" dataDxfId="227"/>
    <tableColumn id="224" xr3:uid="{EAB05D35-FC2B-4F33-8278-894194A12332}" name="# Children involved in Investigation" dataDxfId="226"/>
    <tableColumn id="233" xr3:uid="{CA066370-DDAC-42E6-89E0-F585E17C8B87}" name="%Investigations Resulting in Foster Care"/>
    <tableColumn id="64" xr3:uid="{5D3A797E-01E5-49AC-8BD3-19D69A4A7502}" name="Foster Care Per 1000 People" dataDxfId="225"/>
    <tableColumn id="58" xr3:uid="{624A77D5-B7F9-4E55-AD17-EF078F7BA959}" name="Second Parent Adoption" dataDxfId="224"/>
    <tableColumn id="109" xr3:uid="{0B909EF1-8E95-4E3D-BC86-91E50E22DC0A}" name="Foster Care Non-Discrimination Laws"/>
    <tableColumn id="17" xr3:uid="{2FCDB6A0-F394-4B0D-BE72-BDAFFA9A92E0}" name="Foster Care Parent Training Required" dataDxfId="223"/>
    <tableColumn id="72" xr3:uid="{376E682D-1926-48F2-BC5D-889CCC731EE3}" name="Prental Presumption for Same-Sex Couples" dataDxfId="222"/>
    <tableColumn id="75" xr3:uid="{296FF446-65D5-48F6-B942-92CE07C909C8}" name="Laws Permitting Discrimination in Adoption or Foster Placement" dataDxfId="221"/>
    <tableColumn id="76" xr3:uid="{8954D79B-8FE2-49E6-9254-A0E394D1F681}" name="% Trans Population ages 13-17" dataDxfId="220"/>
    <tableColumn id="73" xr3:uid="{D4591A49-A519-4B57-8A1C-4CCADF2D8876}" name="% Trans Population ages 18-24" dataDxfId="219"/>
    <tableColumn id="353" xr3:uid="{6DE55725-AB65-401C-BA1A-CF92C56B6AE1}" name="% Trans Population ages 25-64" dataDxfId="218"/>
    <tableColumn id="352" xr3:uid="{25B33B55-1935-43FC-93F6-2BC691853F62}" name="% Trans Population ages 65+" dataDxfId="217"/>
    <tableColumn id="351" xr3:uid="{92E175DC-EDA6-4AC6-B2DC-5D07F283E44B}" name="% Trans Population ALL AGES" dataDxfId="216"/>
    <tableColumn id="350" xr3:uid="{BACF0571-3A2C-4177-881D-C11B0CA8C603}" name="Number of Abortions" dataDxfId="215"/>
    <tableColumn id="349" xr3:uid="{4D6F906D-E9FE-45DE-B445-747854659A4C}" name="Per 1k Women" dataDxfId="214"/>
    <tableColumn id="307" xr3:uid="{71B39A78-B1C4-44D1-930F-FFC332E15775}" name="Per 1k Live Births" dataDxfId="213"/>
    <tableColumn id="306" xr3:uid="{E0B8E511-FBFD-4239-9E9A-4F7DAF4F0DE2}" name="Out of State Residents" dataDxfId="212"/>
    <tableColumn id="305" xr3:uid="{60D4E759-AD63-45E0-A65C-3A6DEF98D824}" name="Teen Pregnancy (Per 100k)" dataDxfId="211"/>
    <tableColumn id="304" xr3:uid="{7EFD602C-94EF-40A9-9575-5D42D424FC21}" name="SA Rate (Per 100k)" dataDxfId="210"/>
    <tableColumn id="303" xr3:uid="{A3C8B0AC-508D-4678-83F2-C01C8B42BD5B}" name="Abortion Legality" dataDxfId="209"/>
    <tableColumn id="103" xr3:uid="{9F3C6127-C1E6-48A2-9C6C-5D6E66C08B53}" name="After Roe and Casey" dataDxfId="208"/>
    <tableColumn id="102" xr3:uid="{116EB117-A525-44E9-B494-7B8DA4443EBE}" name="Additional Notes" dataDxfId="207"/>
    <tableColumn id="98" xr3:uid="{D5A7888E-2240-4CDA-925F-17F482583EA8}" name="Fault Divorce" dataDxfId="206"/>
    <tableColumn id="56" xr3:uid="{A5015DF2-B6EF-47EF-9845-9D691E1089DE}" name="No-Fault Divorce" dataDxfId="205"/>
    <tableColumn id="112" xr3:uid="{EFDC4723-9906-478E-8491-709A4572F1C6}" name="Separation Divorce"/>
    <tableColumn id="111" xr3:uid="{686B9BDF-B181-4BCA-B80D-04E278936E00}" name="Cultural Diversity"/>
    <tableColumn id="31" xr3:uid="{A03105B7-3E41-42EA-82D5-C3C21EA64E17}" name="Trans Safety" dataDxfId="204"/>
    <tableColumn id="24" xr3:uid="{48305088-F9AD-4C73-835B-F7314FAF7C6A}" name="LGBTQ+ Safety" dataDxfId="203"/>
    <tableColumn id="236" xr3:uid="{CFE90A52-B407-47C7-9377-DE270F38E695}" name="College Readiness">
      <calculatedColumnFormula>SUM(#REF!,#REF!,#REF!,#REF!)</calculatedColumnFormula>
    </tableColumn>
    <tableColumn id="275" xr3:uid="{0DA24378-12C5-46DE-978B-EA904A896EB9}" name="Math Scores">
      <calculatedColumnFormula>SUM(#REF!,#REF!,#REF!,#REF!)</calculatedColumnFormula>
    </tableColumn>
    <tableColumn id="214" xr3:uid="{8A33BAE6-C303-48CB-9449-764B531671F6}" name="Reading Scores">
      <calculatedColumnFormula>SUM(#REF!,#REF!,#REF!,#REF!)</calculatedColumnFormula>
    </tableColumn>
    <tableColumn id="336" xr3:uid="{C3126847-1C1F-4425-B0AA-ECDFADFB2E86}" name="Preschool Enrollment" dataDxfId="202">
      <calculatedColumnFormula>SUM(#REF!,#REF!,#REF!,#REF!)</calculatedColumnFormula>
    </tableColumn>
    <tableColumn id="235" xr3:uid="{8575A252-F132-409A-B217-4ACE0BB221EE}" name="Literacy Rate"/>
    <tableColumn id="16" xr3:uid="{FA510B93-FBE5-4440-919C-A381885262B5}" name="Spending Per Student" dataDxfId="201"/>
    <tableColumn id="20" xr3:uid="{B6B2B5BF-5FFE-4E8F-887B-5994ACB5E59B}" name="HS Graduation Rate" dataDxfId="200"/>
    <tableColumn id="48" xr3:uid="{C163638C-E1C0-4E5E-919F-C2D457024A99}" name="Childcare Costs Per Year" dataDxfId="199"/>
    <tableColumn id="45" xr3:uid="{9502E872-3A05-4CDD-9692-F34F1777415F}" name="%Childcare of MedWage Year" dataDxfId="198"/>
    <tableColumn id="42" xr3:uid="{6F793604-0CFE-4B51-83DF-F5D82FD40671}" name="Teachers Unions Rank" dataDxfId="197"/>
    <tableColumn id="40" xr3:uid="{41B1B49E-61E6-4950-9B60-63FE82F9B492}" name="Public Schools" dataDxfId="196"/>
    <tableColumn id="199" xr3:uid="{0636BE75-E564-42C5-83FC-585657224B50}" name="Private Schools"/>
    <tableColumn id="66" xr3:uid="{C23F9C94-E84C-424E-82FE-31514AFCE437}" name="Total Schools">
      <calculatedColumnFormula>StateByState5[[#This Row],[Public Schools]]+StateByState5[[#This Row],[Private Schools]]</calculatedColumnFormula>
    </tableColumn>
    <tableColumn id="19" xr3:uid="{D176D367-9F53-429D-A5B6-82AFDF5C9D1A}" name="Public % Total Schools" dataDxfId="195">
      <calculatedColumnFormula>StateByState5[[#This Row],[Public Schools]]/StateByState5[[#This Row],[Total Schools]]</calculatedColumnFormula>
    </tableColumn>
    <tableColumn id="70" xr3:uid="{206B046C-F4B7-42F6-AECB-5457FED29490}" name="Internet Speed Mbps" dataDxfId="194">
      <calculatedColumnFormula>StateByState5[[#This Row],[Public Schools]]/StateByState5[[#This Row],[Total Schools]]</calculatedColumnFormula>
    </tableColumn>
    <tableColumn id="78" xr3:uid="{55B8533A-0927-4E3F-B9AF-D53CB1E99E50}" name="Major League Soccer" dataDxfId="193">
      <calculatedColumnFormula>StateByState5[[#This Row],[Public Schools]]/StateByState5[[#This Row],[Total Schools]]</calculatedColumnFormula>
    </tableColumn>
    <tableColumn id="65" xr3:uid="{FE20E4C7-784E-44BF-9C59-B1E0659C1714}" name="National Hockey League" dataDxfId="192">
      <calculatedColumnFormula>StateByState5[[#This Row],[Public Schools]]/StateByState5[[#This Row],[Total Schools]]</calculatedColumnFormula>
    </tableColumn>
    <tableColumn id="297" xr3:uid="{E64FDE3E-5423-45CF-8802-8B0FF0094F08}" name="Major League Baseball">
      <calculatedColumnFormula>StateByState5[[#This Row],[Public Schools]]/StateByState5[[#This Row],[Total Schools]]</calculatedColumnFormula>
    </tableColumn>
    <tableColumn id="296" xr3:uid="{911CABC7-5A01-46DD-830E-059D2AAC8B9C}" name="National Football League">
      <calculatedColumnFormula>StateByState5[[#This Row],[Public Schools]]/StateByState5[[#This Row],[Total Schools]]</calculatedColumnFormula>
    </tableColumn>
    <tableColumn id="298" xr3:uid="{6F47630A-0D06-4407-85AF-F337D70660D7}" name="National Basketball Association" dataDxfId="191">
      <calculatedColumnFormula>StateByState5[[#This Row],[Public Schools]]/StateByState5[[#This Row],[Total Schools]]</calculatedColumnFormula>
    </tableColumn>
    <tableColumn id="299" xr3:uid="{6EF702D1-3957-45B5-9A09-F372F4DEA120}" name="United States Hockey League" dataDxfId="190">
      <calculatedColumnFormula>StateByState5[[#This Row],[Public Schools]]/StateByState5[[#This Row],[Total Schools]]</calculatedColumnFormula>
    </tableColumn>
    <tableColumn id="30" xr3:uid="{FA6434EB-7B84-460A-BAB9-B2CFB74A082D}" name="American Hockey League" dataDxfId="189"/>
    <tableColumn id="128" xr3:uid="{48A81FA2-E515-4692-8EB3-884F96CB1EF4}" name="East Coast Hockey League"/>
    <tableColumn id="127" xr3:uid="{35EFDE41-70C7-4AFC-AED7-CFE348161FBC}" name="United Soccer League"/>
    <tableColumn id="126" xr3:uid="{84158E7C-1D08-4CAF-AF90-36F5EB26930F}" name="Minor League Baseball"/>
    <tableColumn id="125" xr3:uid="{7A8F6F8C-5220-4DFC-BD80-B6C798ADED7E}" name="Indoor Football League"/>
    <tableColumn id="124" xr3:uid="{0DC7E4BD-F4AF-4882-9846-4B1820F52536}" name="National Arena League (Football)"/>
    <tableColumn id="123" xr3:uid="{D8A381D9-2557-4E94-9180-A8159671023D}" name="Champions Indoor Football"/>
    <tableColumn id="122" xr3:uid="{650718E1-A492-4975-8856-ED28BEB0BB7B}" name="Ice Cream Sales Rank"/>
    <tableColumn id="121" xr3:uid="{94108490-0A51-4F7A-8377-55307FC5716B}" name="All fast food restaurants"/>
    <tableColumn id="129" xr3:uid="{D043F0E5-5440-40AD-80D3-E36866937787}" name="Full-service restaurants"/>
    <tableColumn id="120" xr3:uid="{8D978A86-3172-4D81-9757-A6D16F11B5D8}" name="Subway"/>
    <tableColumn id="119" xr3:uid="{375909B3-AB19-495C-9C01-1518027DB54A}" name="Starbucks"/>
    <tableColumn id="118" xr3:uid="{69358806-3B4A-44FA-9EDC-CF7E06A9FD72}" name="McDonalds"/>
    <tableColumn id="117" xr3:uid="{4B12A15B-5BB8-4E58-8507-AD6A7FCDFC97}" name="Dunkin Donut"/>
    <tableColumn id="251" xr3:uid="{030F3C0F-D8F9-4BC5-A1B7-49556FFD9414}" name="Burger King"/>
    <tableColumn id="249" xr3:uid="{55ED9EA4-A3E4-4322-85ED-F44D6BB6EF5C}" name="Taco Bell"/>
    <tableColumn id="248" xr3:uid="{F467C9F1-4628-4235-8C80-1AC1C28B2995}" name="Dominos"/>
    <tableColumn id="247" xr3:uid="{AB86DF82-63E9-4248-9DFA-B9BDC24E9422}" name="Wendys"/>
    <tableColumn id="246" xr3:uid="{FF97A682-1319-4A0A-92C5-C8965EFF2230}" name="Dairy Queen"/>
    <tableColumn id="245" xr3:uid="{0AEF78AB-B725-4807-9878-AE0081FCAB15}" name="KFC"/>
    <tableColumn id="244" xr3:uid="{9629BE26-4464-4F73-8397-F24BBA86257B}" name="Pr0n Consumption"/>
    <tableColumn id="243" xr3:uid="{7615E3D3-F628-4EE8-AE24-698FB9E4BA2C}" name="Recreational Marijuana"/>
    <tableColumn id="242" xr3:uid="{E7BC9549-FB79-4F1D-9D6D-FF6BCD865E1A}" name="Medicinal Marijuana"/>
    <tableColumn id="241" xr3:uid="{74B2B85B-FCCF-44D1-8AB8-F06CFC72D1BD}" name="National Parks"/>
    <tableColumn id="240" xr3:uid="{9934C6F0-AED0-43BF-984E-102A0487F4B3}" name="Population/National Park">
      <calculatedColumnFormula>IF(StateByState5[[#This Row],[National Parks]]=0,"N/A",StateByState5[[#This Row],[Population]]/StateByState5[[#This Row],[National Parks]])</calculatedColumnFormula>
    </tableColumn>
    <tableColumn id="239" xr3:uid="{E0101463-7286-4C27-A647-8D6A8302E11A}" name="State Parks">
      <calculatedColumnFormula>IF(StateByState5[[#This Row],[National Parks]]=0,"N/A",StateByState5[[#This Row],[Population]]/StateByState5[[#This Row],[National Parks]])</calculatedColumnFormula>
    </tableColumn>
    <tableColumn id="238" xr3:uid="{4845F316-303C-4D77-B9A5-AC3C198EE343}" name="Population/State Park">
      <calculatedColumnFormula>IF(StateByState5[[#This Row],[State Parks]]=0,"N/A",StateByState5[[#This Row],[Population]]/StateByState5[[#This Row],[State Parks]])</calculatedColumnFormula>
    </tableColumn>
    <tableColumn id="217" xr3:uid="{F9EED2F1-52AA-4D93-BC58-9A6C195E0342}" name="Total Parks">
      <calculatedColumnFormula>StateByState5[[#This Row],[National Parks]]+StateByState5[[#This Row],[State Parks]]</calculatedColumnFormula>
    </tableColumn>
    <tableColumn id="59" xr3:uid="{9A3BD450-00AD-4A04-9682-AD3B6C989CBA}" name="Population/Parks" dataDxfId="188">
      <calculatedColumnFormula>StateByState5[[#This Row],[Population]]/StateByState5[[#This Row],[Total Parks]]</calculatedColumnFormula>
    </tableColumn>
    <tableColumn id="60" xr3:uid="{4DB247DD-CB00-43D2-8B52-F9D9374D2C93}" name="Park per 500 Miles" dataDxfId="187">
      <calculatedColumnFormula>StateByState5[[#This Row],[Size (Sq Miles)]]/StateByState5[[#This Row],[Total Parks]]</calculatedColumnFormula>
    </tableColumn>
    <tableColumn id="374" xr3:uid="{6FB56017-C11D-4FFF-9837-FDB6C0BAA907}" name="Number of Roller Coasters" dataDxfId="186"/>
    <tableColumn id="375" xr3:uid="{3D950F06-9DF2-4B41-9166-EEF1A64AD558}" name="Roller Coasters per 5k Miles" dataDxfId="185">
      <calculatedColumnFormula>(StateByState5[[#This Row],[Number of Roller Coasters]]/StateByState5[[#This Row],[Size (Sq Miles)]])*5000</calculatedColumnFormula>
    </tableColumn>
    <tableColumn id="373" xr3:uid="{0F965FF6-BC1D-4A2E-A3AE-1396B8BB4B3F}" name="CoastersPerMillionPeople" dataDxfId="184"/>
    <tableColumn id="139" xr3:uid="{5234B52C-9965-4778-851D-39E7E0989678}" name="# of Religious Congregations">
      <calculatedColumnFormula>#REF!</calculatedColumnFormula>
    </tableColumn>
    <tableColumn id="140" xr3:uid="{7A6BFA32-F7A4-4369-9C54-7434040D5E00}" name="Foster Children per Religious Congregation" dataDxfId="183">
      <calculatedColumnFormula>StateByState5[[#This Row],['# Children in Foster Care 2019]]/StateByState5[[#This Row],['# of Religious Congregations]]</calculatedColumnFormula>
    </tableColumn>
    <tableColumn id="138" xr3:uid="{30BC16D3-E7CF-43FE-A195-E33282B4DC87}" name="Homesless Population to Religious Congregations">
      <calculatedColumnFormula>StateByState5[[#This Row],[Homeless Population Per State]]/StateByState5[[#This Row],['# of Religious Congregations]]</calculatedColumnFormula>
    </tableColumn>
    <tableColumn id="141" xr3:uid="{CB117F4F-E97C-476A-B911-8B65FB382C81}" name="Religious Institutions Per 10000 People" dataDxfId="182">
      <calculatedColumnFormula>(StateByState5[[#This Row],['# of Religious Congregations]]/StateByState5[[#This Row],[Population]])*10000</calculatedColumnFormula>
    </tableColumn>
    <tableColumn id="142" xr3:uid="{28216BE3-7BC5-4FBF-837D-378B085C624E}" name="Congregations per 100 Sq Miles" dataDxfId="181">
      <calculatedColumnFormula>(StateByState5[[#This Row],['# of Religious Congregations]]/StateByState5[[#This Row],[Size (Sq Miles)]])*100</calculatedColumnFormula>
    </tableColumn>
    <tableColumn id="371" xr3:uid="{A14AF5AD-D14F-4E2F-9144-32F8D0B9E63C}" name="Religious Institutions Per 10000 People2" dataDxfId="180"/>
    <tableColumn id="370" xr3:uid="{7FED3571-A0F2-497C-B139-6531F543084C}" name="Congregations per 100 Sq Miles3" dataDxfId="179"/>
    <tableColumn id="369" xr3:uid="{90E30A83-BC35-4049-BE0D-C5A87A2D7E17}" name="Protestant (%)" dataDxfId="178"/>
    <tableColumn id="377" xr3:uid="{794CDC67-309B-4866-8C1E-5930794C089C}" name="Catholic (%)" dataDxfId="177"/>
    <tableColumn id="376" xr3:uid="{873C4219-101F-4937-8A6A-1331277D80C1}" name="The Church of Jesus Christ of Latter-day Saints (%)" dataDxfId="176"/>
    <tableColumn id="368" xr3:uid="{9C615DBD-D670-4D72-A0BF-6715F170E0B0}" name="Other Christian (%)" dataDxfId="175"/>
    <tableColumn id="378" xr3:uid="{DCDEC6D9-D580-4FFA-AFAE-667234A69C0F}" name="Other (%)" dataDxfId="174"/>
    <tableColumn id="367" xr3:uid="{7C43B5BE-B329-4820-A8AF-A492313E473C}" name="Irreligion (%)" dataDxfId="173"/>
    <tableColumn id="54" xr3:uid="{1E5D2936-8D9A-48EE-AE47-99E30A6D466A}" name="Overall Preparedness"/>
    <tableColumn id="203" xr3:uid="{ADDA6B31-A4B9-4642-9155-9DCF43799F40}" name="Extreme Heat" dataDxfId="172">
      <calculatedColumnFormula>(#REF!/StateByState5[[#This Row],[Size (Sq Miles)]])*5000</calculatedColumnFormula>
    </tableColumn>
    <tableColumn id="167" xr3:uid="{CC6B217C-611C-47F5-A101-4351247B337A}" name="Drought" dataDxfId="171">
      <calculatedColumnFormula>(#REF!*1000000)/StateByState5[[#This Row],[Population]]</calculatedColumnFormula>
    </tableColumn>
    <tableColumn id="137" xr3:uid="{C5EF0FD6-08CA-4085-9B45-03C911028E58}" name="Wildfires"/>
    <tableColumn id="136" xr3:uid="{88E47D95-3A1E-4ED3-BC73-BC8EDDCA9852}" name="Inland Flooding"/>
    <tableColumn id="135" xr3:uid="{87A63F70-5453-433E-82F0-E5C6C073EA61}" name="Coastal Flooding"/>
    <tableColumn id="134" xr3:uid="{0F513DA7-3188-4AF5-ABEB-32998AA5BFB1}" name="% Food Insecure Adults"/>
    <tableColumn id="133" xr3:uid="{0E6B35A0-6C99-484F-9628-5095724A18E8}" name="%Food Insecure Children"/>
    <tableColumn id="132" xr3:uid="{A4DFEE66-77E8-47CE-A534-22011A087361}" name="Happiness Rating"/>
    <tableColumn id="161" xr3:uid="{EAFB9935-2288-45E4-A100-5B10CC7387C9}" name="Shore Line (Statue Miles)"/>
    <tableColumn id="163" xr3:uid="{BD1908D3-2989-4CB4-AA86-E6F76CCBA471}" name="Shark Attack Rate"/>
    <tableColumn id="67" xr3:uid="{814AE7CE-DA2B-4784-87DB-501BB5F97970}" name="Obesity Rate"/>
    <tableColumn id="344" xr3:uid="{B1D3E072-2094-446E-BADF-91129304F297}" name="Unemployment Rate"/>
    <tableColumn id="274" xr3:uid="{EA06E865-4F20-40B4-ADFA-0D91AD2B7732}" name="Divorce Rate"/>
    <tableColumn id="250" xr3:uid="{1E1428C2-8C97-45A7-88C8-BE3105EDB1B9}" name="Homeless Population Per Capita"/>
    <tableColumn id="202" xr3:uid="{201F8272-8D10-41EC-9F57-72DD613532E5}" name="Homeless Population Per State">
      <calculatedColumnFormula>StateByState5[[#This Row],[Homeless Population Per Capita]]*StateByState5[[#This Row],[Population]]</calculatedColumnFormula>
    </tableColumn>
    <tableColumn id="200" xr3:uid="{F454DABF-10BD-46BB-B0B8-99D3D45EAC4B}" name="International Immigration" dataDxfId="170"/>
    <tableColumn id="201" xr3:uid="{8F1C8F87-A763-49C4-8CD4-06D70A98DC06}" name="Internation Immigration per 100k" dataDxfId="169"/>
    <tableColumn id="11" xr3:uid="{4004B761-BB03-4D05-BD4B-91E954E3B710}" name="Food Stamp" dataDxfId="168"/>
    <tableColumn id="12" xr3:uid="{FCCEE3B1-EE28-4B02-9F31-D6D881B5BD39}" name="Poverty Rate" dataDxfId="167"/>
    <tableColumn id="177" xr3:uid="{3C04A9B6-365A-4D97-9C6A-E1C56A487458}" name="Alcohol Consumption per Capita (Gallons)" dataDxfId="166"/>
    <tableColumn id="84" xr3:uid="{6CEE7B29-425E-40B7-8371-BDF65DD474E2}" name="Corporate Home Ownership" dataDxfId="165"/>
    <tableColumn id="83" xr3:uid="{21D72CD8-7BEE-4ABD-9FBF-E3D5D3EB1502}" name="Private Home Ownership 2021" dataDxfId="164"/>
    <tableColumn id="152" xr3:uid="{607026A2-3D69-4A80-AC5D-88C443672791}" name="Home Vacancy Rate" dataDxfId="163"/>
    <tableColumn id="154" xr3:uid="{AB32AE6F-A1C6-407B-8064-F43D5AF190C7}" name="Corporate Ownership Vs Vacancy Rate" dataDxfId="162">
      <calculatedColumnFormula>(StateByState5[[#This Row],[Corporate Home Ownership]]-StateByState5[[#This Row],[Home Vacancy Rate]])</calculatedColumnFormula>
    </tableColumn>
    <tableColumn id="62" xr3:uid="{484CFEC9-881C-4374-A6F0-5D47103BC0B3}" name="Air Quality" dataDxfId="161"/>
    <tableColumn id="63" xr3:uid="{6AB6988F-4BF1-4CC6-A924-CCFE97484B63}" name="Water Quality" dataDxfId="160"/>
    <tableColumn id="61" xr3:uid="{B5F1DC89-17D3-4933-B0AA-A366355F252B}" name="Average Humidity" dataDxfId="159"/>
    <tableColumn id="68" xr3:uid="{FFAAC97F-763F-48FD-93E2-C69ECD178288}" name="Superfund Cleanup 2016"/>
    <tableColumn id="69" xr3:uid="{5978018A-418B-41B5-A6E2-38EDF8527751}" name="Superfund Cleanup Per 1k Miles" dataDxfId="158">
      <calculatedColumnFormula>(StateByState5[[#This Row],[Size (Sq Miles)]]/1000)/StateByState5[[#This Row],[Superfund Cleanup 2016]]</calculatedColumnFormula>
    </tableColumn>
    <tableColumn id="9" xr3:uid="{6D8215B4-05EE-4FA9-AD10-92F19CB84BA4}" name="Average Temperature" dataDxfId="157"/>
    <tableColumn id="205" xr3:uid="{A411293E-8D35-4670-B9BB-ABF69E8B0B8F}" name="Wind Power Produced (Billion KWh)"/>
    <tableColumn id="206" xr3:uid="{9E67CB83-0C4C-4A62-A0C4-8A3EA9354E20}" name="Wind KWh per Person" dataDxfId="156">
      <calculatedColumnFormula>(StateByState5[[#This Row],[Wind Power Produced (Billion KWh)]]*1000000000)/StateByState5[[#This Row],[Population]]</calculatedColumnFormula>
    </tableColumn>
    <tableColumn id="204" xr3:uid="{723E77FC-59D4-4C69-8FA6-B7A12268965F}" name="Wind KHw per Sq Mile" dataDxfId="155">
      <calculatedColumnFormula>(StateByState5[[#This Row],[Wind Power Produced (Billion KWh)]]*1000000000)/StateByState5[[#This Row],[Size (Sq Miles)]]</calculatedColumnFormula>
    </tableColumn>
    <tableColumn id="216" xr3:uid="{7E86BAFC-EA90-4E0A-982D-35DE69EB66CB}" name="Total electricity generation" dataDxfId="154"/>
    <tableColumn id="215" xr3:uid="{FC22E928-040C-4A86-A8B0-713C10E577C6}" name="% from coal"/>
    <tableColumn id="222" xr3:uid="{739FDD72-F412-447C-8870-2F4082920752}" name="% from hydroelectric"/>
    <tableColumn id="221" xr3:uid="{9BDE9606-FB0B-4C46-B181-467D9F09AEA7}" name="% from natural gas"/>
    <tableColumn id="220" xr3:uid="{0A65256B-4C0E-420B-9BF1-518408F21D29}" name="% from nuclear"/>
    <tableColumn id="219" xr3:uid="{989BDB3B-8415-4B05-A52E-E5A664F2A612}" name="% from solar"/>
    <tableColumn id="218" xr3:uid="{EF4B2072-A24D-4FF3-A403-4A2C3B3456A2}" name="% from wind"/>
    <tableColumn id="92" xr3:uid="{A4DCD422-3E46-44F7-859D-10971EE07B8D}" name="Defense Spending (2015)"/>
    <tableColumn id="94" xr3:uid="{9418EB6B-B422-46EB-A81B-8068BDE5F3AE}" name="%of State GDP (2015)" dataDxfId="153"/>
    <tableColumn id="93" xr3:uid="{7A3CF8E1-2128-4331-AFB8-17BE9EEA2416}" name="State GDP Q4 2021" dataDxfId="152"/>
    <tableColumn id="85" xr3:uid="{2F4A5F2B-2B3F-4AC9-997A-1FC44D3EF8C6}" name="GDP Per Capita" dataDxfId="151">
      <calculatedColumnFormula>StateByState5[[#This Row],[State GDP Q4 2021]]/StateByState5[[#This Row],[Population]]</calculatedColumnFormula>
    </tableColumn>
    <tableColumn id="80" xr3:uid="{0DC4B547-6BAE-4C64-9EF5-7C18FD4A9F69}" name="Gun Rights Groups" dataDxfId="150">
      <calculatedColumnFormula>GETPIVOTDATA("Sum of Gun Rights Funding",#REF!,"STATE","Alabama")</calculatedColumnFormula>
    </tableColumn>
    <tableColumn id="366" xr3:uid="{66463511-141F-4DCA-B643-80C8728A20DB}" name="Private Prisons" dataDxfId="149"/>
    <tableColumn id="79" xr3:uid="{7D6E6B13-52EF-49B0-8A64-CA7247298D9F}" name="Intuit (Turbo Tax)" dataDxfId="148">
      <calculatedColumnFormula array="1">GETPIVOTDATA("Sum of Private Prisons",#REF!,"STATE",StateByState5[State])</calculatedColumnFormula>
    </tableColumn>
    <tableColumn id="81" xr3:uid="{D2F77D38-661A-47CF-8001-3F2A6AC0F7B3}" name="H&amp;R Block" dataDxfId="147">
      <calculatedColumnFormula>GETPIVOTDATA("Sum of Big Oil",#REF!,"STATE",StateByState5[[#This Row],[State]])</calculatedColumnFormula>
    </tableColumn>
    <tableColumn id="82" xr3:uid="{D9B031FF-ECC6-4707-9A4F-CEC3C3DADA8E}" name="Total (Turbo Tax and H&amp;R Block)" dataDxfId="146">
      <calculatedColumnFormula>GETPIVOTDATA("Sum of Planned Parenthood",#REF!,"STATE",StateByState5[[#This Row],[State]])</calculatedColumnFormula>
    </tableColumn>
    <tableColumn id="99" xr3:uid="{1B9FFC65-CD29-4E58-A043-99CAA973D60F}" name="Health Insurance" dataDxfId="145">
      <calculatedColumnFormula>GETPIVOTDATA("Sum of For Profit Education",#REF!,"STATE",StateByState5[[#This Row],[State]])</calculatedColumnFormula>
    </tableColumn>
    <tableColumn id="100" xr3:uid="{73462860-62BB-47B0-8A18-FFF57568D520}" name="Oil&amp;Gas" dataDxfId="144">
      <calculatedColumnFormula>GETPIVOTDATA("Sum of Non-Profit Institutions",#REF!,"STATE",StateByState5[[#This Row],[State]])</calculatedColumnFormula>
    </tableColumn>
    <tableColumn id="101" xr3:uid="{F90D6E09-CABB-4064-B3DE-E6018A223576}" name="Real Estate" dataDxfId="143">
      <calculatedColumnFormula>GETPIVOTDATA("Sum of Private Equity Investors",#REF!,"STATE",StateByState5[[#This Row],[State]])</calculatedColumnFormula>
    </tableColumn>
    <tableColumn id="151" xr3:uid="{B1E21D75-156C-4B94-9B44-4675B63DC4F4}" name="TOTAL GERRYMANDERING" dataDxfId="142"/>
    <tableColumn id="131" xr3:uid="{CE169F6F-9A85-4F5F-9852-CC408F48E3D8}" name="Threat 1: Can_x000a_politicians control_x000a_how election_x000a_maps are drawn?" dataDxfId="141"/>
    <tableColumn id="150" xr3:uid="{075C213A-61CE-4775-8B5D-545DB82F23A3}" name="Threat 2: Can_x000a_election maps be_x000a_drawn in secret?" dataDxfId="140"/>
    <tableColumn id="149" xr3:uid="{89C5CD74-5BB2-4246-9478-1158E65A93FC}" name="Threat 3: Can_x000a_election maps_x000a_be rigged for_x000a_partisan gain?" dataDxfId="139"/>
    <tableColumn id="148" xr3:uid="{3134232D-C29E-4ED1-AB27-C6D9C8109130}" name="Threat 4: Are the_x000a_legal standards_x000a_weak?" dataDxfId="138"/>
    <tableColumn id="113" xr3:uid="{DED6E80C-2D83-4C74-8E2A-E960D4F5AF99}" name="Threat 5: Are_x000a_rigged election_x000a_maps hard to_x000a_challenge in_x000a_court?" dataDxfId="137"/>
    <tableColumn id="130" xr3:uid="{3DAC428B-5198-46FF-BE45-FF4BC43F60C3}" name="House Seats" dataDxfId="136"/>
    <tableColumn id="145" xr3:uid="{BA271D21-7C59-4E05-B6C7-18F6A110096D}" name="Electoral College Votes" dataDxfId="135"/>
    <tableColumn id="116" xr3:uid="{0E92C70F-9CDB-4896-8441-55259FE1DAE2}" name="Population per House Seat" dataDxfId="134">
      <calculatedColumnFormula>StateByState5[[#This Row],[Population]]/StateByState5[[#This Row],[House Seats]]</calculatedColumnFormula>
    </tableColumn>
    <tableColumn id="156" xr3:uid="{BAAD586F-4ABA-4EB8-9D48-C1BA72AF4DA2}" name="House Seat Based on Population" dataDxfId="133">
      <calculatedColumnFormula>(StateByState5[[#This Row],[Population]]*435)/331223695</calculatedColumnFormula>
    </tableColumn>
    <tableColumn id="157" xr3:uid="{21C40591-1A90-4B3D-A245-C4D77665A5B5}" name="Difference" dataDxfId="132">
      <calculatedColumnFormula>StateByState5[[#This Row],[House Seats]]-StateByState5[[#This Row],[House Seat Based on Population]]</calculatedColumnFormula>
    </tableColumn>
    <tableColumn id="115" xr3:uid="{81261737-83E6-4D91-AF6C-525ACB5B2B02}" name="Population per Senator" dataDxfId="131">
      <calculatedColumnFormula>StateByState5[[#This Row],[Population]]/2</calculatedColumnFormula>
    </tableColumn>
    <tableColumn id="146" xr3:uid="{BFEFC208-6A94-4B37-817D-97A0E3189576}" name="Population per Electoral Vote" dataDxfId="130">
      <calculatedColumnFormula>StateByState5[[#This Row],[Population]]/StateByState5[[#This Row],[Electoral College Votes]]</calculatedColumnFormula>
    </tableColumn>
    <tableColumn id="147" xr3:uid="{C7761ABD-5A10-4CB6-81F4-EF6B38EC8DB0}" name="Population to Average Congressional Representation" dataDxfId="129">
      <calculatedColumnFormula>AVERAGE(StateByState5[[#This Row],[Population per House Seat]],StateByState5[[#This Row],[Population per Senator]])</calculatedColumnFormula>
    </tableColumn>
    <tableColumn id="96" xr3:uid="{EB48698F-7E73-45C2-A594-4AC189F3BD47}" name="Governor" dataDxfId="128">
      <calculatedColumnFormula>#REF!</calculatedColumnFormula>
    </tableColumn>
    <tableColumn id="52" xr3:uid="{BEF04733-D9D5-4792-9797-DEC80F839076}" name="Governor Phone Number"/>
    <tableColumn id="95" xr3:uid="{3781518A-5FEC-4356-8D28-E13745E5606D}" name="Governor Affiliation" dataDxfId="127">
      <calculatedColumnFormula>#REF!</calculatedColumnFormula>
    </tableColumn>
    <tableColumn id="273" xr3:uid="{6CA92EEE-7578-4864-8940-B5C09626D51F}" name="Governor Quantified" dataDxfId="126">
      <calculatedColumnFormula>IF(StateByState5[[#This Row],[Governor Affiliation]]="Republican",0,1)</calculatedColumnFormula>
    </tableColumn>
    <tableColumn id="108" xr3:uid="{2188403D-A183-47BE-A340-3F7651224144}" name="Senate Affiliation" dataDxfId="125">
      <calculatedColumnFormula>GETPIVOTDATA("Party Quantified",#REF!,"State","[@State] ")</calculatedColumnFormula>
    </tableColumn>
    <tableColumn id="97" xr3:uid="{C71AB21D-22C0-480F-B1E9-9847DECABAF3}" name="House Affiliation" dataDxfId="124">
      <calculatedColumnFormula>GETPIVOTDATA("Average of Political Affiliation (FOR PIVOT AND LINK TO MAIN)",#REF!,"STATE",StateByState5[[#This Row],[State]])</calculatedColumnFormula>
    </tableColumn>
    <tableColumn id="13" xr3:uid="{E9E85EE3-6059-4D57-94C8-8DC62B3D6DCC}" name="Voted Biden" dataDxfId="123"/>
    <tableColumn id="14" xr3:uid="{E56B376C-B0F0-4E71-9B68-3F51FA2C8DE2}" name="Voted Trump" dataDxfId="122"/>
    <tableColumn id="333" xr3:uid="{47E9DF83-9B1F-4BA3-9DDD-D2E4BEED214F}" name="President Affiliation" dataDxfId="121">
      <calculatedColumnFormula array="1">IF(#REF!&gt;0,1,0)</calculatedColumnFormula>
    </tableColumn>
    <tableColumn id="334" xr3:uid="{A30BF804-721B-4E3F-B1A3-4594C2FFC929}" name="Political Affiliation (Only Senate, Governor and President)" dataDxfId="120">
      <calculatedColumnFormula>AVERAGE(StateByState5[[#This Row],[President Affiliation]],StateByState5[[#This Row],[Senate Affiliation]],StateByState5[[#This Row],[Governor Quantified]])</calculatedColumnFormula>
    </tableColumn>
    <tableColumn id="355" xr3:uid="{28BB0337-7668-4D66-8F9C-15704442B061}" name="Political Affiliation (President % Weighted)" dataDxfId="119">
      <calculatedColumnFormula>AVERAGE(StateByState5[[#This Row],[Governor Quantified]:[Voted Biden]])</calculatedColumnFormula>
    </tableColumn>
    <tableColumn id="185" xr3:uid="{9F052054-B4C4-4E5D-A960-0C29E83461C0}" name="Jim Crow Laws (0 is Yes, 1 is No)" dataDxfId="118"/>
    <tableColumn id="114" xr3:uid="{08077B51-5DAA-474E-B13D-A216F30B5134}" name="Confederacy State" dataDxfId="117"/>
    <tableColumn id="346" xr3:uid="{5F101B66-9405-4E8F-9EFC-264C6CC240BC}" name="Population in 1860" dataDxfId="116"/>
    <tableColumn id="361" xr3:uid="{100676D7-816E-45CE-9BE0-6AD04884E82B}" name="Free Population" dataDxfId="115"/>
    <tableColumn id="365" xr3:uid="{19AFCFF1-61E3-4DAE-849D-FF10C395DE72}" name="Slave Population" dataDxfId="114"/>
    <tableColumn id="363" xr3:uid="{896BCA9F-8E7A-4F1F-A00E-126CF3BA15BB}" name="Percentage" dataDxfId="113"/>
    <tableColumn id="237" xr3:uid="{F7C42CA6-A2AF-447E-A4B1-E447B46F5D5C}" name="Adult Population" dataDxfId="112"/>
    <tableColumn id="357" xr3:uid="{DED1E1CA-1B88-46DB-A5E0-CD6E2BE8A563}" name="Groceries" dataDxfId="111">
      <calculatedColumnFormula>StateByState5[[#This Row],[Homeless Population Per State]]*(StateByState5[[#This Row],[Rent (Studio)]]*12)</calculatedColumnFormula>
    </tableColumn>
    <tableColumn id="184" xr3:uid="{D75031DF-A173-4D7C-816B-BFD3255B1E08}" name="Studio Apartment for 50% of Adults" dataDxfId="110">
      <calculatedColumnFormula>SUM(#REF!)</calculatedColumnFormula>
    </tableColumn>
    <tableColumn id="356" xr3:uid="{6F534239-6B3E-440C-B0F9-97F9784ACA1C}" name="Electric Bill" dataDxfId="109">
      <calculatedColumnFormula>StateByState5[[#This Row],[Average Electric Bill]]*StateByState5[[#This Row],[Adult Population]]</calculatedColumnFormula>
    </tableColumn>
    <tableColumn id="347" xr3:uid="{DA0EC4EC-1CCE-47DC-BDFF-8D3411E89B21}" name="Department of UBI" dataDxfId="108">
      <calculatedColumnFormula>(StateByState5[[#This Row],[Adult Population]]/10000)*1141815</calculatedColumnFormula>
    </tableColumn>
    <tableColumn id="360" xr3:uid="{CFF46594-0917-4410-BB17-F0E69BB1A9C4}" name="Jobs Created" dataDxfId="107">
      <calculatedColumnFormula>(StateByState5[[#This Row],[Adult Population]]/10000)*12.11</calculatedColumnFormula>
    </tableColumn>
    <tableColumn id="358" xr3:uid="{F215AF3B-64EE-4DB1-8CF3-89A067C73F5C}" name="UBI Per Month" dataDxfId="106">
      <calculatedColumnFormula>SUM(StateByState5[[#This Row],[Rent (Studio)]],StateByState5[[#This Row],[Groceries Montly]],StateByState5[[#This Row],[Average Electric Bill]])</calculatedColumnFormula>
    </tableColumn>
    <tableColumn id="359" xr3:uid="{23D7A5ED-43B8-44CA-8C8D-1F7CEFBE3551}" name="Total for UBI Payments" dataDxfId="105">
      <calculatedColumnFormula>StateByState5[[#This Row],[UBI Per Month]]*StateByState5[[#This Row],[Adult Population]]</calculatedColumnFormula>
    </tableColumn>
    <tableColumn id="271" xr3:uid="{8F19B9EF-C01A-45EE-A32A-7F4F977758D2}" name="State Total" dataDxfId="104">
      <calculatedColumnFormula>AVERAGE(StateByState5[[#This Row],[Governor Quantified]:[Voted Biden]])</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16E2E4-1374-4B16-8F26-4A46A8CCD60F}" name="Table17" displayName="Table17" ref="A1:AJ5408" totalsRowShown="0" headerRowDxfId="103" dataDxfId="102" tableBorderDxfId="101">
  <autoFilter ref="A1:AJ5408" xr:uid="{398728D6-6F6B-49E1-AA8B-B04D42A060E7}"/>
  <sortState xmlns:xlrd2="http://schemas.microsoft.com/office/spreadsheetml/2017/richdata2" ref="A2:AJ5405">
    <sortCondition ref="Q1:Q5405"/>
  </sortState>
  <tableColumns count="36">
    <tableColumn id="1" xr3:uid="{622C2722-6CDA-4A0A-BCCC-9DC0029084CD}" name="Year"/>
    <tableColumn id="31" xr3:uid="{ADF06DAE-DDB6-4905-A6B3-7E5A4E0C972C}" name="State"/>
    <tableColumn id="2" xr3:uid="{A909F93B-8E9C-4765-8B25-FA6FE66D5896}" name="City" dataDxfId="100"/>
    <tableColumn id="3" xr3:uid="{191709B5-1838-4BE3-861E-DE6E8F9E91F0}" name="County" dataDxfId="99"/>
    <tableColumn id="4" xr3:uid="{D91BA1D1-A26A-4FEE-B60F-FB43C4E122A4}" name="Land Mass (Sq Miles)" dataDxfId="98"/>
    <tableColumn id="5" xr3:uid="{3F62C2B1-D542-43D5-AD83-E3CEF0B288BD}" name="Voted Trump 2020" dataDxfId="97"/>
    <tableColumn id="6" xr3:uid="{163BBD51-50AB-431D-A82C-9456CB695157}" name="Voted Biden 2020" dataDxfId="96"/>
    <tableColumn id="7" xr3:uid="{B219A39A-B592-4CA5-A344-B82D5BEB023F}" name="2020 % Difference" dataDxfId="95"/>
    <tableColumn id="8" xr3:uid="{4FF9BFF8-05A4-441D-AFC8-4EBD341F18BE}" name="Voted Trump 2016" dataDxfId="94"/>
    <tableColumn id="9" xr3:uid="{D60C35AA-2C2E-4711-AD24-34312D27E141}" name="Voted Clinton 2016" dataDxfId="93"/>
    <tableColumn id="10" xr3:uid="{65A34209-9E22-439D-A7FA-73C40F0CAE29}" name="2016%" dataDxfId="92"/>
    <tableColumn id="11" xr3:uid="{54F0D5DF-61E9-4F69-9EC8-B9B3D48493A1}" name="Voted Romney 2012" dataDxfId="91"/>
    <tableColumn id="12" xr3:uid="{C1A8DA2B-7246-489E-AE69-31306B19585F}" name="Voted Obama 2012" dataDxfId="90"/>
    <tableColumn id="13" xr3:uid="{73993689-558A-45F0-8218-7125DD7D4947}" name="2012 % Difference" dataDxfId="89"/>
    <tableColumn id="14" xr3:uid="{2949C3C0-68B8-4C6D-9FEB-D1970289E7A8}" name="Affiliation Quantified (Blue is Lower, Red is Higher)" dataDxfId="88"/>
    <tableColumn id="15" xr3:uid="{0FF2370C-7449-41F6-818A-6B9B0BE219B7}" name="Affiliation" dataDxfId="87">
      <calculatedColumnFormula>IF(Table17[[#This Row],[Affiliation Quantified (Blue is Lower, Red is Higher)]]=0,"Not Available",IF(AND(Table17[[#This Row],[Affiliation Quantified (Blue is Lower, Red is Higher)]]&gt;=-0.1,Table17[[#This Row],[Affiliation Quantified (Blue is Lower, Red is Higher)]]&lt;=0.1),"Purple",IF(Table17[[#This Row],[Affiliation Quantified (Blue is Lower, Red is Higher)]]&gt;0,"Red","Blue")))</calculatedColumnFormula>
    </tableColumn>
    <tableColumn id="16" xr3:uid="{A24AFA7E-5D1B-435D-BFB6-F3BA02520B58}" name="Population" dataDxfId="86"/>
    <tableColumn id="17" xr3:uid="{396F9744-7E43-40E8-9766-4586C89FAB82}" name="Population Density (People per Sq Mile)" dataDxfId="85"/>
    <tableColumn id="18" xr3:uid="{74708C01-29C1-46A9-9FF8-20F080AF3200}" name="Violent_x000a_crime" dataDxfId="84"/>
    <tableColumn id="19" xr3:uid="{BD0D5A78-5175-4A83-9527-A3EBF2A9EB5C}" name="Violent Crime Rate" dataDxfId="83"/>
    <tableColumn id="20" xr3:uid="{8888D590-E3E3-47C6-8F51-40C5770DAF69}" name="Murder and_x000a_nonnegligent_x000a_manslaughter" dataDxfId="82"/>
    <tableColumn id="21" xr3:uid="{67C9D187-8C3A-4516-A07E-DF78EA3EAD6F}" name="Murder Rate" dataDxfId="81"/>
    <tableColumn id="24" xr3:uid="{F1432BB6-20B2-4AA4-B155-92936623EA56}" name="Rape" dataDxfId="80"/>
    <tableColumn id="25" xr3:uid="{FA56901F-6E9E-44A0-9E18-AA2A569E0DF8}" name="Rape Rate" dataDxfId="79"/>
    <tableColumn id="26" xr3:uid="{7E731FC2-6E04-4652-9854-64B73553043B}" name="Robbery" dataDxfId="78"/>
    <tableColumn id="27" xr3:uid="{8D91C00D-C1B4-4825-904F-3A96E08EC0F9}" name="Robbery Rate" dataDxfId="77"/>
    <tableColumn id="28" xr3:uid="{5E53D2F8-F6AA-4569-A2BC-E5B7192CDCD0}" name="Aggravated_x000a_assault" dataDxfId="76"/>
    <tableColumn id="29" xr3:uid="{97D133D8-7FD7-4283-BC5A-AE0D54A9775C}" name="Aggravated Assault Rate" dataDxfId="75"/>
    <tableColumn id="30" xr3:uid="{7693951A-D4C3-4CFB-8E5F-FA7148BB6917}" name="Property_x000a_crime" dataDxfId="74"/>
    <tableColumn id="32" xr3:uid="{01219AD4-B68A-433D-AD99-0B05CC1AA733}" name="Property Crime Rate" dataDxfId="73"/>
    <tableColumn id="33" xr3:uid="{5974F28B-0EBE-4A7A-B3C2-B7050F22FB86}" name="Burglary" dataDxfId="72"/>
    <tableColumn id="34" xr3:uid="{B75A3919-5CA5-43D4-9946-C8C9B4111F60}" name="Burglary Rate" dataDxfId="71"/>
    <tableColumn id="35" xr3:uid="{7D398859-D561-4711-B9C9-AAC47E28D27B}" name="Larceny-_x000a_theft" dataDxfId="70"/>
    <tableColumn id="36" xr3:uid="{5848C729-CD00-447E-989C-F52C7A22C8E8}" name="Larceny Rate" dataDxfId="69"/>
    <tableColumn id="37" xr3:uid="{0CF23D74-5F9F-414D-B5B4-3EEEDDFA0C2D}" name="Motor_x000a_vehicle_x000a_theft" dataDxfId="68"/>
    <tableColumn id="38" xr3:uid="{8A9200B5-0669-46AD-B861-5BBCBC5A30E9}" name="Motorvehicle Theft Rate" dataDxfId="67"/>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54A87E7-964E-4513-906C-0B7D125A06DF}" name="Senator14" displayName="Senator14" ref="B3:AL103" totalsRowShown="0">
  <autoFilter ref="B3:AL103" xr:uid="{1843BD8B-6BCD-43AF-89AD-8F33E16E79C2}"/>
  <sortState xmlns:xlrd2="http://schemas.microsoft.com/office/spreadsheetml/2017/richdata2" ref="B4:AL103">
    <sortCondition descending="1" ref="AF3:AF103"/>
  </sortState>
  <tableColumns count="37">
    <tableColumn id="1" xr3:uid="{4A01BEF3-6B41-444A-9010-207D430F6754}" name="STATE" dataDxfId="66"/>
    <tableColumn id="17" xr3:uid="{08F4E5CA-66C6-4DF0-B133-DFFF22F3E674}" name="Abbreviation" dataDxfId="65"/>
    <tableColumn id="2" xr3:uid="{90427066-575E-4C2F-A6AD-F76F70056A2A}" name="NAME"/>
    <tableColumn id="10" xr3:uid="{9B93D4FF-C983-453B-94E9-100BF6504F20}" name="Last Name" dataDxfId="64"/>
    <tableColumn id="35" xr3:uid="{C8BEC947-8012-413D-B02E-63561022A27E}" name="Occupation 1" dataDxfId="63"/>
    <tableColumn id="24" xr3:uid="{44993021-CB1E-411E-97F5-ECCBF972B45F}" name="Occupation 2" dataDxfId="62"/>
    <tableColumn id="26" xr3:uid="{501A7319-0E42-4066-A4C8-0DF95DCB34B5}" name="Occupation 3" dataDxfId="61"/>
    <tableColumn id="34" xr3:uid="{F6F69B56-39F7-4849-8729-A65BEDD3EC6A}" name="Occupation 4" dataDxfId="60"/>
    <tableColumn id="33" xr3:uid="{DC79D26F-F644-426F-831D-664DDEFCCA8E}" name="Occupation 5" dataDxfId="59"/>
    <tableColumn id="25" xr3:uid="{0EE12A37-9336-457F-AE0C-AAF66707967B}" name="Occupation 6" dataDxfId="58"/>
    <tableColumn id="9" xr3:uid="{5F6A6D7E-8087-4DC2-AABE-30053D50A0B9}" name="First Name" dataDxfId="57"/>
    <tableColumn id="14" xr3:uid="{10C29756-77B6-4A9D-8457-7F969914BD89}" name="OpenSecrets Import" dataDxfId="56">
      <calculatedColumnFormula>Senator14[[#This Row],[NAME]]&amp;""&amp;" ("&amp;""&amp;Senator14[[#This Row],[Political Affiliation (FOR PIVOT AND LINK TO MAIN)]]&amp;""&amp;"-"&amp;""&amp;Senator14[[#This Row],[Abbreviation]]&amp;""&amp;")"</calculatedColumnFormula>
    </tableColumn>
    <tableColumn id="29" xr3:uid="{CC817600-6CF5-476E-BC2A-E5B1FF6D5EB0}" name="Last" dataDxfId="55"/>
    <tableColumn id="28" xr3:uid="{539E4623-D0B6-4E3B-99C5-33859F128AE1}" name="First" dataDxfId="54"/>
    <tableColumn id="27" xr3:uid="{731E7293-F5E2-4D22-8DCB-C49232CA776B}" name="OpenSecrets CSV" dataDxfId="53">
      <calculatedColumnFormula>Senator14[[#This Row],[Last]]&amp;" "&amp;Senator14[[#This Row],[First]]</calculatedColumnFormula>
    </tableColumn>
    <tableColumn id="3" xr3:uid="{9CCBA9C3-C393-4F2A-A90D-79ACFA595D2E}" name="Party" dataDxfId="52"/>
    <tableColumn id="11" xr3:uid="{9C87DFA0-A51A-4B2A-A4D1-D7263DD8E59B}" name="Political Affiliation (FOR PIVOT AND LINK TO MAIN)" dataDxfId="51">
      <calculatedColumnFormula>IF(Senator14[[#This Row],[Party]]="Republican","R",(IF(Senator14[[#This Row],[Party]]="Democratic","D",IF(Senator14[[#This Row],[Party]]="Independent","I","Error"))))</calculatedColumnFormula>
    </tableColumn>
    <tableColumn id="4" xr3:uid="{CC08393D-67CD-4158-9C69-832828D0F4A7}" name="Quantifier" dataDxfId="50">
      <calculatedColumnFormula>IF(Senator14[[#This Row],[Political Affiliation (FOR PIVOT AND LINK TO MAIN)]]="D",1,0)</calculatedColumnFormula>
    </tableColumn>
    <tableColumn id="22" xr3:uid="{97CEB928-9810-4C50-9A78-CDB94608AC04}" name="Class" dataDxfId="49"/>
    <tableColumn id="20" xr3:uid="{95E9DBD1-2C84-4F1E-8ABD-639751A0F5F7}" name="Office Room" dataDxfId="48"/>
    <tableColumn id="12" xr3:uid="{EFC0C05F-44E6-49E2-9C9C-E7B11AA320DD}" name="Born" dataDxfId="47"/>
    <tableColumn id="13" xr3:uid="{2646DF9D-F72B-411A-9E40-DEE43443BB0B}" name="Age" dataDxfId="46"/>
    <tableColumn id="5" xr3:uid="{80AC0F2C-A388-4FCF-ADF2-1F1012FCA64D}" name="Occupation(s)"/>
    <tableColumn id="7" xr3:uid="{1CF9D478-53C1-4491-824F-7B4469944674}" name="Previous elective_x000d__x000a_office(s)"/>
    <tableColumn id="8" xr3:uid="{0733BBC3-B7C6-4BC1-B4D1-AF10CF8E092F}" name="Education"/>
    <tableColumn id="6" xr3:uid="{98DFFEA0-2CFA-452A-8682-B553A68933A9}" name="Assumed office" dataDxfId="45"/>
    <tableColumn id="16" xr3:uid="{B2A6E74D-1229-4EB1-A302-8CAFB531E76B}" name="Residence" dataDxfId="44"/>
    <tableColumn id="18" xr3:uid="{5B921040-C673-45AE-ADC4-5117D4466EE6}" name="Real Estate"/>
    <tableColumn id="19" xr3:uid="{7EEBC397-1BBB-45B5-BE65-8D7D8BA07D2F}" name="Oil%Gas" dataDxfId="43"/>
    <tableColumn id="23" xr3:uid="{23294004-9A3F-471D-8296-0B45FE6EF767}" name="Health Insurance"/>
    <tableColumn id="37" xr3:uid="{D4830EED-9E54-47B5-9492-D66C5E0AA973}" name="Johnson &amp; Johnson" dataDxfId="42"/>
    <tableColumn id="36" xr3:uid="{2661A9AB-2923-4865-852D-6922B499410B}" name="Private Prisons"/>
    <tableColumn id="15" xr3:uid="{5670C6FA-D3CC-4B92-B9B0-D311E3E89C12}" name="Gun Rights Groups" dataDxfId="41"/>
    <tableColumn id="30" xr3:uid="{EBCA3A60-48C0-4789-8846-1F183B198F8E}" name="Intuit (Turbo Tax)" dataDxfId="40"/>
    <tableColumn id="31" xr3:uid="{1007F23F-5CBD-4EA5-9701-0E0F40E22CC3}" name="H&amp;R Block" dataDxfId="39"/>
    <tableColumn id="32" xr3:uid="{D898E75E-BD1E-44E3-8F65-7FC61B34B19F}" name="Total (Turbo Tax and H&amp;R Block)" dataDxfId="38">
      <calculatedColumnFormula>Senator14[[#This Row],[Intuit (Turbo Tax)]]+Senator14[[#This Row],[H&amp;R Block]]</calculatedColumnFormula>
    </tableColumn>
    <tableColumn id="21" xr3:uid="{CC64E3E3-5230-4038-AE5E-D4BA120CCBB0}" name="Coming Soon" dataDxfId="37"/>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014266F-E498-4093-9FA7-6B3254EAB899}" name="_House23" displayName="_House23" ref="B3:X437" totalsRowShown="0">
  <autoFilter ref="B3:X437" xr:uid="{1843BD8B-6BCD-43AF-89AD-8F33E16E79C2}"/>
  <sortState xmlns:xlrd2="http://schemas.microsoft.com/office/spreadsheetml/2017/richdata2" ref="B4:X437">
    <sortCondition descending="1" ref="R3:R437"/>
  </sortState>
  <tableColumns count="23">
    <tableColumn id="1" xr3:uid="{8BFF7CA9-9024-4010-8064-A2192965B374}" name="Name" dataDxfId="36"/>
    <tableColumn id="6" xr3:uid="{6159A643-350E-4CF1-AFC3-68F1E0B7C843}" name="OpenSecrets Import" dataDxfId="35">
      <calculatedColumnFormula>_House23[[#This Row],[Name]]&amp;""&amp;" ("&amp;""&amp;_House23[[#This Row],[Party]]&amp;""&amp;"-"&amp;""&amp;_House23[[#This Row],[Abbreviation]]&amp;""&amp;")"</calculatedColumnFormula>
    </tableColumn>
    <tableColumn id="24" xr3:uid="{2D57F629-C588-49E9-BE04-0CB6C7AE3701}" name="OpenSecrets CSV Import" dataDxfId="34"/>
    <tableColumn id="8" xr3:uid="{AB0C9788-B28B-4B25-B4D9-29E4C00D8F06}" name="Import Name from Congress.Gov" dataDxfId="33"/>
    <tableColumn id="13" xr3:uid="{85CCEF8F-3B48-4E24-9397-880B18D2BA8C}" name="Test" dataDxfId="32"/>
    <tableColumn id="14" xr3:uid="{41551F2D-8409-44B3-AE64-49A574E97510}" name="Match" dataDxfId="31">
      <calculatedColumnFormula>IF(_House23[[#This Row],[Import Name from Congress.Gov]]=_House23[[#This Row],[Test]],"","FALSE")</calculatedColumnFormula>
    </tableColumn>
    <tableColumn id="7" xr3:uid="{C5A7858F-5724-471C-A3F5-5C6874E676CB}" name="Import State from Congress.Gov" dataDxfId="30"/>
    <tableColumn id="2" xr3:uid="{A40F6257-41DC-456F-8A63-0433836082E0}" name="District"/>
    <tableColumn id="5" xr3:uid="{BE691FB4-61A2-46D9-B147-04C27DAB8E90}" name="State" dataDxfId="29"/>
    <tableColumn id="12" xr3:uid="{FA6E1884-2D97-4370-8892-B417CDC167BB}" name="Abbreviation" dataDxfId="28"/>
    <tableColumn id="10" xr3:uid="{5123A2FF-B82E-46B3-A8CA-E8F57862EBA5}" name="Party" dataDxfId="27"/>
    <tableColumn id="11" xr3:uid="{0AD9BD23-C92E-451D-9E97-763706015121}" name="Quantifier " dataDxfId="26">
      <calculatedColumnFormula>IF(_House23[[#This Row],[Party]]="D",1,0)</calculatedColumnFormula>
    </tableColumn>
    <tableColumn id="9" xr3:uid="{E0CC627B-54EB-4B4C-BD17-956649942490}" name="Office Room" dataDxfId="25"/>
    <tableColumn id="3" xr3:uid="{EEC5FB35-FB06-4C50-BB06-EE0E221EA264}" name="Phone" dataDxfId="24"/>
    <tableColumn id="15" xr3:uid="{954A0131-7CC8-4569-B68F-57617FD761D7}" name="Real Estate" dataDxfId="23"/>
    <tableColumn id="17" xr3:uid="{DA47EC14-C00B-40C0-9148-02670EDD722B}" name="Pharmaceutical Manufacturing" dataDxfId="22"/>
    <tableColumn id="18" xr3:uid="{48F46F34-1188-406E-9E36-FA56507F76B6}" name="Johnson &amp; Johnson" dataDxfId="21"/>
    <tableColumn id="4" xr3:uid="{1E34E67C-6E1B-43FC-8048-EA84422FD95F}" name="Gun Rights Groups" dataDxfId="20"/>
    <tableColumn id="28" xr3:uid="{D0A555B0-B34E-4565-B3F6-0AF45FCCA32F}" name="Intui (Turbo Tax)" dataDxfId="19"/>
    <tableColumn id="29" xr3:uid="{CAD33AD2-7E30-4360-93A9-7E34FC59C1DC}" name="H&amp;R Block" dataDxfId="18"/>
    <tableColumn id="30" xr3:uid="{B8D8EC12-AB3D-464D-8982-2755C0F944FE}" name="Total (Turbo Tax and H&amp;R Block)" dataDxfId="17">
      <calculatedColumnFormula>_House23[[#This Row],[H&amp;R Block]]+_House23[[#This Row],[Intui (Turbo Tax)]]</calculatedColumnFormula>
    </tableColumn>
    <tableColumn id="16" xr3:uid="{EB4CC05C-2699-4896-9B3C-71344EF88573}" name="Remove COVID Requirement for Foreign Travelers" dataDxfId="16"/>
    <tableColumn id="21" xr3:uid="{615A8CC5-28E7-4B49-B86F-92D47BA5DC2D}" name="Denouncing Horrors of Socialism" dataDxfId="15"/>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A15C1F7-BE8A-4DB5-B878-0B940A158D48}" name="Table4" displayName="Table4" ref="A3:F30" totalsRowShown="0">
  <autoFilter ref="A3:F30" xr:uid="{70E80DC8-9EE5-4E91-8731-376F2DE2CAF8}"/>
  <sortState xmlns:xlrd2="http://schemas.microsoft.com/office/spreadsheetml/2017/richdata2" ref="A4:F23">
    <sortCondition ref="A3:A23"/>
  </sortState>
  <tableColumns count="6">
    <tableColumn id="1" xr3:uid="{B861B3DC-E1A3-4AA7-B1F6-2FF64F535639}" name="State"/>
    <tableColumn id="6" xr3:uid="{28F6BD3B-F151-42F3-BF28-A96605E00FED}" name="Data"/>
    <tableColumn id="2" xr3:uid="{4916CCAA-8A3A-4ACB-B58F-E35E9A02320A}" name="Source" dataCellStyle="Hyperlink"/>
    <tableColumn id="5" xr3:uid="{83F58CD4-DFDF-48AD-9583-87DE31856937}" name="Source (2)" dataCellStyle="Hyperlink"/>
    <tableColumn id="3" xr3:uid="{212056DF-78EF-4A41-A608-61BFE6AF3E07}" name="Notes"/>
    <tableColumn id="4" xr3:uid="{81A35EA0-1F13-4BF5-A3BE-349914A991AF}" name="Notes (2)"/>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rentdata.org/states/2023" TargetMode="External"/><Relationship Id="rId3" Type="http://schemas.openxmlformats.org/officeDocument/2006/relationships/hyperlink" Target="https://www.move.org/the-average-cost-of-food-in-the-us/" TargetMode="External"/><Relationship Id="rId7" Type="http://schemas.openxmlformats.org/officeDocument/2006/relationships/hyperlink" Target="https://www.move.org/the-average-cost-of-food-in-the-us/" TargetMode="External"/><Relationship Id="rId12" Type="http://schemas.openxmlformats.org/officeDocument/2006/relationships/table" Target="../tables/table1.xml"/><Relationship Id="rId2" Type="http://schemas.openxmlformats.org/officeDocument/2006/relationships/hyperlink" Target="https://www.rentdata.org/states/2023" TargetMode="External"/><Relationship Id="rId1" Type="http://schemas.openxmlformats.org/officeDocument/2006/relationships/hyperlink" Target="https://www.paypal.com/paypalme/NickPowersandCo?country.x=US&amp;locale.x=en_US" TargetMode="External"/><Relationship Id="rId6" Type="http://schemas.openxmlformats.org/officeDocument/2006/relationships/hyperlink" Target="https://www.rentdata.org/states/2023" TargetMode="External"/><Relationship Id="rId11" Type="http://schemas.openxmlformats.org/officeDocument/2006/relationships/drawing" Target="../drawings/drawing1.xml"/><Relationship Id="rId5" Type="http://schemas.openxmlformats.org/officeDocument/2006/relationships/hyperlink" Target="https://www.bls.gov/charts/county-employment-and-wages/percent-change-aww-by-state.htm" TargetMode="External"/><Relationship Id="rId10" Type="http://schemas.openxmlformats.org/officeDocument/2006/relationships/printerSettings" Target="../printerSettings/printerSettings1.bin"/><Relationship Id="rId4" Type="http://schemas.openxmlformats.org/officeDocument/2006/relationships/hyperlink" Target="https://www.saveonenergy.com/resources/electricity-bills-by-state/" TargetMode="External"/><Relationship Id="rId9" Type="http://schemas.openxmlformats.org/officeDocument/2006/relationships/hyperlink" Target="https://data.census.gov/table?q=hispanic&amp;g=010XX00US"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s://www.opensecrets.org/industries/recips.php?ind=Q13&amp;recipdetail=A&amp;sortorder=U&amp;mem=Y&amp;cycle=2022" TargetMode="External"/><Relationship Id="rId7" Type="http://schemas.openxmlformats.org/officeDocument/2006/relationships/printerSettings" Target="../printerSettings/printerSettings3.bin"/><Relationship Id="rId2" Type="http://schemas.openxmlformats.org/officeDocument/2006/relationships/hyperlink" Target="https://www.opensecrets.org/orgs/h-r-block/recipients?id=D000022016" TargetMode="External"/><Relationship Id="rId1" Type="http://schemas.openxmlformats.org/officeDocument/2006/relationships/hyperlink" Target="https://www.opensecrets.org/orgs/intuit-inc/recipients?id=D000026667" TargetMode="External"/><Relationship Id="rId6" Type="http://schemas.openxmlformats.org/officeDocument/2006/relationships/hyperlink" Target="https://www.opensecrets.org/industries/recips.php?ind=F10++" TargetMode="External"/><Relationship Id="rId5" Type="http://schemas.openxmlformats.org/officeDocument/2006/relationships/hyperlink" Target="https://www.opensecrets.org/industries/recips.php?ind=E01++" TargetMode="External"/><Relationship Id="rId4" Type="http://schemas.openxmlformats.org/officeDocument/2006/relationships/hyperlink" Target="https://www.opensecrets.org/industries/recips.php?ind=H03++" TargetMode="External"/></Relationships>
</file>

<file path=xl/worksheets/_rels/sheet4.xml.rels><?xml version="1.0" encoding="UTF-8" standalone="yes"?>
<Relationships xmlns="http://schemas.openxmlformats.org/package/2006/relationships"><Relationship Id="rId8" Type="http://schemas.openxmlformats.org/officeDocument/2006/relationships/table" Target="../tables/table4.xml"/><Relationship Id="rId3" Type="http://schemas.openxmlformats.org/officeDocument/2006/relationships/hyperlink" Target="https://www.opensecrets.org/orgs/h-r-block/recipients?id=D000022016" TargetMode="External"/><Relationship Id="rId7" Type="http://schemas.openxmlformats.org/officeDocument/2006/relationships/printerSettings" Target="../printerSettings/printerSettings4.bin"/><Relationship Id="rId2" Type="http://schemas.openxmlformats.org/officeDocument/2006/relationships/hyperlink" Target="https://www.opensecrets.org/orgs/intuit-inc/recipients?id=D000026667" TargetMode="External"/><Relationship Id="rId1" Type="http://schemas.openxmlformats.org/officeDocument/2006/relationships/hyperlink" Target="https://www.congress.gov/bill/118th-congress/house-concurrent-resolution/9/text" TargetMode="External"/><Relationship Id="rId6" Type="http://schemas.openxmlformats.org/officeDocument/2006/relationships/hyperlink" Target="https://www.opensecrets.org/industries/indus.php?ind=H4300" TargetMode="External"/><Relationship Id="rId5" Type="http://schemas.openxmlformats.org/officeDocument/2006/relationships/hyperlink" Target="https://www.opensecrets.org/industries/recips.php?ind=Q13&amp;recipdetail=A&amp;sortorder=U&amp;mem=Y&amp;cycle=2022" TargetMode="External"/><Relationship Id="rId4" Type="http://schemas.openxmlformats.org/officeDocument/2006/relationships/hyperlink" Target="https://www.opensecrets.org/industries/recips.php?ind=F10++"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opensecrets.org/political-action-committees-pacs/planned-parenthood/C00314617/candidate-recipients/2020" TargetMode="External"/><Relationship Id="rId21" Type="http://schemas.openxmlformats.org/officeDocument/2006/relationships/hyperlink" Target="https://www.delawareonline.com/story/news/health/2018/03/13/delaware-fears-maternal-mortality-rate-higher-than-data-indicates/396297002/" TargetMode="External"/><Relationship Id="rId42" Type="http://schemas.openxmlformats.org/officeDocument/2006/relationships/hyperlink" Target="https://www.al.com/news/2022/05/after-roe-opinion-whos-going-to-protect-alabama-from-alabama.html" TargetMode="External"/><Relationship Id="rId63" Type="http://schemas.openxmlformats.org/officeDocument/2006/relationships/hyperlink" Target="https://www.washingtonpost.com/dc-md-va/2022/05/06/virginia-abortion-laws-legal-youngkin/" TargetMode="External"/><Relationship Id="rId84" Type="http://schemas.openxmlformats.org/officeDocument/2006/relationships/hyperlink" Target="https://www.iihs.org/topics/fatality-statistics/detail/state-by-state" TargetMode="External"/><Relationship Id="rId138" Type="http://schemas.openxmlformats.org/officeDocument/2006/relationships/hyperlink" Target="https://statesatrisk.org/" TargetMode="External"/><Relationship Id="rId159" Type="http://schemas.openxmlformats.org/officeDocument/2006/relationships/hyperlink" Target="https://www.statista.com/statistics/245432/number-of-religious-congregations-in-the-us-by-state/" TargetMode="External"/><Relationship Id="rId170" Type="http://schemas.openxmlformats.org/officeDocument/2006/relationships/hyperlink" Target="https://www.census.gov/library/publications/1971/demo/p60-80.html" TargetMode="External"/><Relationship Id="rId191" Type="http://schemas.openxmlformats.org/officeDocument/2006/relationships/hyperlink" Target="https://www.eia.gov/energyexplained/wind/where-wind-power-is-harnessed.php" TargetMode="External"/><Relationship Id="rId205" Type="http://schemas.openxmlformats.org/officeDocument/2006/relationships/hyperlink" Target="https://www.move.org/utility-bills-101/" TargetMode="External"/><Relationship Id="rId226" Type="http://schemas.openxmlformats.org/officeDocument/2006/relationships/hyperlink" Target="https://en.wikipedia.org/wiki/1860_United_States_census" TargetMode="External"/><Relationship Id="rId107" Type="http://schemas.openxmlformats.org/officeDocument/2006/relationships/hyperlink" Target="https://www.startribune.com/roe-decision-sets-up-minnesota-fight-over-abortion-access/600185072/" TargetMode="External"/><Relationship Id="rId11" Type="http://schemas.openxmlformats.org/officeDocument/2006/relationships/hyperlink" Target="https://www.highspeedinternet.com/resources/fastest-slowest-internet" TargetMode="External"/><Relationship Id="rId32" Type="http://schemas.openxmlformats.org/officeDocument/2006/relationships/hyperlink" Target="https://www.theguardian.com/us-news/2022/may/05/louisiana-abortion-bill-murder-republicans" TargetMode="External"/><Relationship Id="rId53" Type="http://schemas.openxmlformats.org/officeDocument/2006/relationships/hyperlink" Target="https://www.khou.com/article/news/regional/florida/florida-abortion-roe-v-wade-supreme-court-draft-politico/67-0cbe2d6f-4890-487c-aaad-f570119f62e1" TargetMode="External"/><Relationship Id="rId74" Type="http://schemas.openxmlformats.org/officeDocument/2006/relationships/hyperlink" Target="https://www.dchealthmatters.org/indicators/index/view?indicatorId=430&amp;localeId=130951" TargetMode="External"/><Relationship Id="rId128" Type="http://schemas.openxmlformats.org/officeDocument/2006/relationships/hyperlink" Target="https://www.statista.com/statistics/187091/average-ticket-price-at-north-american-movie-theaters-since-2001/" TargetMode="External"/><Relationship Id="rId149" Type="http://schemas.openxmlformats.org/officeDocument/2006/relationships/hyperlink" Target="https://www.congress.gov/bill/117th-congress/house-bill/5376/text?q=%7B%22search%22%3A%5B%22inflation+reduction+act%22%2C%22inflation%22%2C%22reduction%22%2C%22act%22%5D%7D&amp;r=1&amp;s=2" TargetMode="External"/><Relationship Id="rId5" Type="http://schemas.openxmlformats.org/officeDocument/2006/relationships/hyperlink" Target="https://www.seattletimes.com/seattle-news/politics/washington-abortion-providers-prepare-for-more-out-of-state-patients-as-roe-decision-looms/" TargetMode="External"/><Relationship Id="rId95" Type="http://schemas.openxmlformats.org/officeDocument/2006/relationships/hyperlink" Target="https://www.cdc.gov/nchs/pressroom/sosmap/suicide-mortality/suicide.htm" TargetMode="External"/><Relationship Id="rId160" Type="http://schemas.openxmlformats.org/officeDocument/2006/relationships/hyperlink" Target="https://www.pornhub.com/insights/red-versus-blue-us-states" TargetMode="External"/><Relationship Id="rId181" Type="http://schemas.openxmlformats.org/officeDocument/2006/relationships/hyperlink" Target="https://goifl.com/" TargetMode="External"/><Relationship Id="rId216" Type="http://schemas.openxmlformats.org/officeDocument/2006/relationships/hyperlink" Target="https://theconversation.com/florida-will-no-longer-ask-high-school-athletes-about-their-menstrual-cycles-but-many-states-still-do-here-are-3-reasons-why-thats-problematic-199228" TargetMode="External"/><Relationship Id="rId22" Type="http://schemas.openxmlformats.org/officeDocument/2006/relationships/hyperlink" Target="https://legislature.vermont.gov/Documents/2022/WorkGroups/House%20Human%20Services/Reports%20and%20Resources/W~Vermont%20Department%20of%20Health~Maternal%20Mortality%20Review%20Panel%20Annual%20Report~1-11-2021.pdf" TargetMode="External"/><Relationship Id="rId43" Type="http://schemas.openxmlformats.org/officeDocument/2006/relationships/hyperlink" Target="https://www.azcentral.com/story/news/local/arizona/2022/05/03/arizona-abortion-laws-repeal-roe-v-wade-could-mean-total-state-ban/9624554002/" TargetMode="External"/><Relationship Id="rId64" Type="http://schemas.openxmlformats.org/officeDocument/2006/relationships/hyperlink" Target="https://www.yahoo.com/lifestyle/wisconsin-1849-abortion-ban-could-191117282.html" TargetMode="External"/><Relationship Id="rId118" Type="http://schemas.openxmlformats.org/officeDocument/2006/relationships/hyperlink" Target="https://www.opensecrets.org/industries/summary.php?ind=H5300&amp;cycle=2022&amp;recipdetail=S&amp;sortorder=N&amp;mem=N" TargetMode="External"/><Relationship Id="rId139" Type="http://schemas.openxmlformats.org/officeDocument/2006/relationships/hyperlink" Target="https://clerk.house.gov/Votes/2022373" TargetMode="External"/><Relationship Id="rId85" Type="http://schemas.openxmlformats.org/officeDocument/2006/relationships/hyperlink" Target="https://www.valuepenguin.com/auto-insurance/car-ownership-statistics" TargetMode="External"/><Relationship Id="rId150" Type="http://schemas.openxmlformats.org/officeDocument/2006/relationships/hyperlink" Target="https://www.congress.gov/bill/117th-congress/house-bill/8373/text?r=1&amp;s=1" TargetMode="External"/><Relationship Id="rId171" Type="http://schemas.openxmlformats.org/officeDocument/2006/relationships/hyperlink" Target="https://www2.census.gov/programs-surveys/decennial/tables/time-series/coh-values/values-unadj.txt" TargetMode="External"/><Relationship Id="rId192" Type="http://schemas.openxmlformats.org/officeDocument/2006/relationships/hyperlink" Target="https://www.cdc.gov/nchs/pressroom/sosmap/drug_poisoning_mortality/drug_poisoning.htm" TargetMode="External"/><Relationship Id="rId206" Type="http://schemas.openxmlformats.org/officeDocument/2006/relationships/hyperlink" Target="https://www.census.gov/housing/hvs/data/histtabs.html" TargetMode="External"/><Relationship Id="rId227" Type="http://schemas.openxmlformats.org/officeDocument/2006/relationships/hyperlink" Target="https://en.wikipedia.org/wiki/List_of_Jim_Crow_law_examples_by_state" TargetMode="External"/><Relationship Id="rId12" Type="http://schemas.openxmlformats.org/officeDocument/2006/relationships/hyperlink" Target="https://www.business.org/hr/benefits/gender-pay-gap/" TargetMode="External"/><Relationship Id="rId33" Type="http://schemas.openxmlformats.org/officeDocument/2006/relationships/hyperlink" Target="https://www.nbcnews.com/news/us-news/south-carolina-governor-signs-abortion-ban-prompting-immediate-lawsuit-n1258272" TargetMode="External"/><Relationship Id="rId108" Type="http://schemas.openxmlformats.org/officeDocument/2006/relationships/hyperlink" Target="https://www.kff.org/other/state-indicator/uninsured-rates-for-nonelderly-adults-by-sex-cps/?currentTimeframe=0&amp;sortModel=%7B%22colId%22:%22Location%22,%22sort%22:%22asc%22%7D" TargetMode="External"/><Relationship Id="rId129" Type="http://schemas.openxmlformats.org/officeDocument/2006/relationships/hyperlink" Target="https://www.titlemax.com/discovery-center/planes-trains-and-automobiles/average-gas-prices-through-history/" TargetMode="External"/><Relationship Id="rId54" Type="http://schemas.openxmlformats.org/officeDocument/2006/relationships/hyperlink" Target="https://www.khou.com/article/news/regional/florida/florida-abortion-roe-v-wade-supreme-court-draft-politico/67-0cbe2d6f-4890-487c-aaad-f570119f62e1" TargetMode="External"/><Relationship Id="rId75" Type="http://schemas.openxmlformats.org/officeDocument/2006/relationships/hyperlink" Target="https://dcps.dc.gov/release/bowser-administration-announces-graduation-rates-and-release-2020-dc-school-report-card" TargetMode="External"/><Relationship Id="rId96" Type="http://schemas.openxmlformats.org/officeDocument/2006/relationships/hyperlink" Target="https://www.epi.org/child-care-costs-in-the-united-states/" TargetMode="External"/><Relationship Id="rId140" Type="http://schemas.openxmlformats.org/officeDocument/2006/relationships/hyperlink" Target="https://clerk.house.gov/Votes/2022385" TargetMode="External"/><Relationship Id="rId161" Type="http://schemas.openxmlformats.org/officeDocument/2006/relationships/hyperlink" Target="https://data.bls.gov/oes/" TargetMode="External"/><Relationship Id="rId182" Type="http://schemas.openxmlformats.org/officeDocument/2006/relationships/hyperlink" Target="https://www.nationalarenaleague.com/" TargetMode="External"/><Relationship Id="rId217" Type="http://schemas.openxmlformats.org/officeDocument/2006/relationships/hyperlink" Target="https://donotpay.com/learn/governor-office-phone-number/" TargetMode="External"/><Relationship Id="rId6" Type="http://schemas.openxmlformats.org/officeDocument/2006/relationships/hyperlink" Target="https://www.kansascity.com/news/politics-government/article261031037.html" TargetMode="External"/><Relationship Id="rId23" Type="http://schemas.openxmlformats.org/officeDocument/2006/relationships/hyperlink" Target="https://worldpopulationreview.com/state-rankings/abortion-laws-by-state" TargetMode="External"/><Relationship Id="rId119" Type="http://schemas.openxmlformats.org/officeDocument/2006/relationships/hyperlink" Target="https://www.opensecrets.org/industries/summary.php?ind=W02&amp;cycle=2022&amp;recipdetail=S&amp;sortorder=N&amp;mem=Y" TargetMode="External"/><Relationship Id="rId44" Type="http://schemas.openxmlformats.org/officeDocument/2006/relationships/hyperlink" Target="https://tennesseestar.com/2022/05/06/connecticut-governor-signs-first-pro-abortion-legislation-after-anticipated-end-to-roe/" TargetMode="External"/><Relationship Id="rId65" Type="http://schemas.openxmlformats.org/officeDocument/2006/relationships/hyperlink" Target="https://www.homernews.com/news/what-would-overturning-roe-v-wade-mean-for-alaska/" TargetMode="External"/><Relationship Id="rId86" Type="http://schemas.openxmlformats.org/officeDocument/2006/relationships/hyperlink" Target="https://www.refinery29.com/en-us/2015/03/83531/transgender-rights-by-state" TargetMode="External"/><Relationship Id="rId130" Type="http://schemas.openxmlformats.org/officeDocument/2006/relationships/hyperlink" Target="https://www.cnet.com/roadshow/news/average-new-car-price-2020/" TargetMode="External"/><Relationship Id="rId151" Type="http://schemas.openxmlformats.org/officeDocument/2006/relationships/hyperlink" Target="https://www.worldatlas.com/articles/u-s-states-with-the-most-police-and-law-enforcement-personnel.html" TargetMode="External"/><Relationship Id="rId172" Type="http://schemas.openxmlformats.org/officeDocument/2006/relationships/hyperlink" Target="https://www.nhl.com/" TargetMode="External"/><Relationship Id="rId193" Type="http://schemas.openxmlformats.org/officeDocument/2006/relationships/hyperlink" Target="https://crime-data-explorer.fr.cloud.gov/pages/downloads" TargetMode="External"/><Relationship Id="rId207" Type="http://schemas.openxmlformats.org/officeDocument/2006/relationships/hyperlink" Target="https://fred.stlouisfed.org/series/CP" TargetMode="External"/><Relationship Id="rId228" Type="http://schemas.openxmlformats.org/officeDocument/2006/relationships/hyperlink" Target="https://www.statista.com/statistics/222130/annual-corporate-profits-in-the-us/" TargetMode="External"/><Relationship Id="rId13" Type="http://schemas.openxmlformats.org/officeDocument/2006/relationships/hyperlink" Target="https://www.cdc.gov/nchs/pressroom/sosmap/firearm_mortality/firearm.htm" TargetMode="External"/><Relationship Id="rId109" Type="http://schemas.openxmlformats.org/officeDocument/2006/relationships/hyperlink" Target="https://www.cdc.gov/mmwr/volumes/70/ss/pdfs/ss7009a1-H.pdf" TargetMode="External"/><Relationship Id="rId34" Type="http://schemas.openxmlformats.org/officeDocument/2006/relationships/hyperlink" Target="https://news.yahoo.com/roe-v-wade-overturned-theres-124331197.html" TargetMode="External"/><Relationship Id="rId55" Type="http://schemas.openxmlformats.org/officeDocument/2006/relationships/hyperlink" Target="https://www.khon2.com/local-news/hawaii-laws-protect-abortion-rights-amid-national-uncertainty/" TargetMode="External"/><Relationship Id="rId76" Type="http://schemas.openxmlformats.org/officeDocument/2006/relationships/hyperlink" Target="https://www.cbpp.org/sites/default/files/archive/states/foodstamp-fact-dc.pdf" TargetMode="External"/><Relationship Id="rId97" Type="http://schemas.openxmlformats.org/officeDocument/2006/relationships/hyperlink" Target="https://ballotpedia.org/Superfund_sites_in_the_United_States" TargetMode="External"/><Relationship Id="rId120" Type="http://schemas.openxmlformats.org/officeDocument/2006/relationships/hyperlink" Target="https://www.opensecrets.org/industries/summary.php?ind=F2600&amp;cycle=2022&amp;recipdetail=S&amp;sortorder=N&amp;mem=Y" TargetMode="External"/><Relationship Id="rId141" Type="http://schemas.openxmlformats.org/officeDocument/2006/relationships/hyperlink" Target="https://www.britannica.com/topic/United-States-Electoral-College-Votes-by-State-1787124" TargetMode="External"/><Relationship Id="rId7" Type="http://schemas.openxmlformats.org/officeDocument/2006/relationships/hyperlink" Target="https://www.wthr.com/article/news/health/indiana-prepped-to-ban-abortion-if-roe-v-wade-is-overturned-scotus-supreme-court-leak/531-5abe6c3b-38f2-4db1-9648-e7474bcdc92d" TargetMode="External"/><Relationship Id="rId162" Type="http://schemas.openxmlformats.org/officeDocument/2006/relationships/hyperlink" Target="https://247wallst.com/special-report/2019/04/05/the-size-of-a-home-the-year-you-were-born-5/" TargetMode="External"/><Relationship Id="rId183" Type="http://schemas.openxmlformats.org/officeDocument/2006/relationships/hyperlink" Target="https://gocif.net/" TargetMode="External"/><Relationship Id="rId218" Type="http://schemas.openxmlformats.org/officeDocument/2006/relationships/hyperlink" Target="https://www.thetrace.org/2017/11/stolen-guns-reporting-requirements/" TargetMode="External"/><Relationship Id="rId24" Type="http://schemas.openxmlformats.org/officeDocument/2006/relationships/hyperlink" Target="https://worldpopulationreview.com/state-rankings/teen-pregnancy-rates-by-state" TargetMode="External"/><Relationship Id="rId45" Type="http://schemas.openxmlformats.org/officeDocument/2006/relationships/hyperlink" Target="https://www.khou.com/article/news/regional/florida/florida-abortion-roe-v-wade-supreme-court-draft-politico/67-0cbe2d6f-4890-487c-aaad-f570119f62e1" TargetMode="External"/><Relationship Id="rId66" Type="http://schemas.openxmlformats.org/officeDocument/2006/relationships/hyperlink" Target="https://news.yahoo.com/roe-under-threat-california-leans-040533153.html" TargetMode="External"/><Relationship Id="rId87" Type="http://schemas.openxmlformats.org/officeDocument/2006/relationships/hyperlink" Target="https://worldpopulationreview.com/state-rankings/marijuana-laws-by-state" TargetMode="External"/><Relationship Id="rId110" Type="http://schemas.openxmlformats.org/officeDocument/2006/relationships/hyperlink" Target="https://www.kff.org/other/state-indicator/infant-death-rate/?currentTimeframe=0&amp;sortModel=%7B%22colId%22:%22Location%22,%22sort%22:%22asc%22%7D" TargetMode="External"/><Relationship Id="rId131" Type="http://schemas.openxmlformats.org/officeDocument/2006/relationships/hyperlink" Target="https://www.statista.com/statistics/187465/death-rate-from-suicide-in-the-us-since-1950/" TargetMode="External"/><Relationship Id="rId152" Type="http://schemas.openxmlformats.org/officeDocument/2006/relationships/hyperlink" Target="https://www.cnbc.com/2022/01/24/how-much-money-you-have-to-earn-to-be-in-the-top-1percent-in-every-us-state.html" TargetMode="External"/><Relationship Id="rId173" Type="http://schemas.openxmlformats.org/officeDocument/2006/relationships/hyperlink" Target="https://www.mlb.com/" TargetMode="External"/><Relationship Id="rId194" Type="http://schemas.openxmlformats.org/officeDocument/2006/relationships/hyperlink" Target="https://www.cdc.gov/suicide/suicide-rates-by-state.html" TargetMode="External"/><Relationship Id="rId208" Type="http://schemas.openxmlformats.org/officeDocument/2006/relationships/hyperlink" Target="https://www.macrotrends.net/countries/USA/united-states/population" TargetMode="External"/><Relationship Id="rId229" Type="http://schemas.openxmlformats.org/officeDocument/2006/relationships/hyperlink" Target="https://www.financialsamurai.com/average-new-car-price/" TargetMode="External"/><Relationship Id="rId14" Type="http://schemas.openxmlformats.org/officeDocument/2006/relationships/hyperlink" Target="https://worldpopulationreview.com/state-rankings/gun-ownership-by-state" TargetMode="External"/><Relationship Id="rId35" Type="http://schemas.openxmlformats.org/officeDocument/2006/relationships/hyperlink" Target="https://www.theglobeandmail.com/world/article-utah-trigger-law-abortion-roe-v-wade/" TargetMode="External"/><Relationship Id="rId56" Type="http://schemas.openxmlformats.org/officeDocument/2006/relationships/hyperlink" Target="https://www.chicagotribune.com/news/breaking/ct-roe-wade-illinois-explainer-20220503-nhvjbw5zpjdndbuufflt5k6yqi-story.html" TargetMode="External"/><Relationship Id="rId77" Type="http://schemas.openxmlformats.org/officeDocument/2006/relationships/hyperlink" Target="https://www.charlesallenward6.com/dc_council_takes_first_vote_to_create_maternal_mortality_review_committee" TargetMode="External"/><Relationship Id="rId100" Type="http://schemas.openxmlformats.org/officeDocument/2006/relationships/hyperlink" Target="https://gasprices.aaa.com/state-gas-price-averages/" TargetMode="External"/><Relationship Id="rId8" Type="http://schemas.openxmlformats.org/officeDocument/2006/relationships/hyperlink" Target="https://www.thecentersquare.com/iowa/iowa-will-recognize-abortion-rights-if-scotus-reverses-roe-v-wade/article_1f7c3606-cc72-11ec-9d71-27812d02361c.html" TargetMode="External"/><Relationship Id="rId98" Type="http://schemas.openxmlformats.org/officeDocument/2006/relationships/hyperlink" Target="https://www-fars.nhtsa.dot.gov/states/statespedestrians.aspx" TargetMode="External"/><Relationship Id="rId121" Type="http://schemas.openxmlformats.org/officeDocument/2006/relationships/hyperlink" Target="https://www.opensecrets.org/industries/summary.php?ind=H4300&amp;cycle=2022&amp;recipdetail=S&amp;mem=Y" TargetMode="External"/><Relationship Id="rId142" Type="http://schemas.openxmlformats.org/officeDocument/2006/relationships/hyperlink" Target="https://www.congress.gov/bill/117th-congress/house-bill/3617/actions" TargetMode="External"/><Relationship Id="rId163" Type="http://schemas.openxmlformats.org/officeDocument/2006/relationships/hyperlink" Target="https://worldpopulationreview.com/state-rankings/us-literacy-rates-by-state" TargetMode="External"/><Relationship Id="rId184" Type="http://schemas.openxmlformats.org/officeDocument/2006/relationships/hyperlink" Target="https://www.playgroundequipment.com/us-states-ranked-by-state-and-national-park-coverage/" TargetMode="External"/><Relationship Id="rId219" Type="http://schemas.openxmlformats.org/officeDocument/2006/relationships/hyperlink" Target="https://www.minimum-wage.org/wage-by-state" TargetMode="External"/><Relationship Id="rId230" Type="http://schemas.openxmlformats.org/officeDocument/2006/relationships/hyperlink" Target="https://www.the-numbers.com/market/" TargetMode="External"/><Relationship Id="rId25" Type="http://schemas.openxmlformats.org/officeDocument/2006/relationships/hyperlink" Target="https://worldpopulationreview.com/state-rankings/rape-statistics-by-state" TargetMode="External"/><Relationship Id="rId46" Type="http://schemas.openxmlformats.org/officeDocument/2006/relationships/hyperlink" Target="https://www.khou.com/article/news/regional/florida/florida-abortion-roe-v-wade-supreme-court-draft-politico/67-0cbe2d6f-4890-487c-aaad-f570119f62e1" TargetMode="External"/><Relationship Id="rId67" Type="http://schemas.openxmlformats.org/officeDocument/2006/relationships/hyperlink" Target="https://boston.cbslocal.com/2022/05/03/supreme-court-overturning-roe-abortion-affect-on-massachusetts/" TargetMode="External"/><Relationship Id="rId20" Type="http://schemas.openxmlformats.org/officeDocument/2006/relationships/hyperlink" Target="https://worldpopulationreview.com/state-rankings/maternal-mortality-rate-by-state" TargetMode="External"/><Relationship Id="rId41" Type="http://schemas.openxmlformats.org/officeDocument/2006/relationships/hyperlink" Target="https://www.kentuckytoday.com/news/abortions-in-kentucky-would-cease-if-roe-v-wade-gets-overturned/article_519c6928-cbd5-11ec-9a5c-47841e5db684.html" TargetMode="External"/><Relationship Id="rId62" Type="http://schemas.openxmlformats.org/officeDocument/2006/relationships/hyperlink" Target="https://www.newsandsentinel.com/news/local-news/2022/05/old-west-virginia-law-making-abortion-a-felony-could-be-revived-in-post-roe-decision/" TargetMode="External"/><Relationship Id="rId83" Type="http://schemas.openxmlformats.org/officeDocument/2006/relationships/hyperlink" Target="https://www.consumeraffairs.com/automotive/us-road-conditions.html" TargetMode="External"/><Relationship Id="rId88" Type="http://schemas.openxmlformats.org/officeDocument/2006/relationships/hyperlink" Target="https://worldpopulationreview.com/state-rankings/average-temperatures-by-state" TargetMode="External"/><Relationship Id="rId111" Type="http://schemas.openxmlformats.org/officeDocument/2006/relationships/hyperlink" Target="https://ballotpedia.org/Firearm_registration_requirements_by_state" TargetMode="External"/><Relationship Id="rId132" Type="http://schemas.openxmlformats.org/officeDocument/2006/relationships/hyperlink" Target="https://www.cdc.gov/mmwr/volumes/71/wr/mm7108a5.htm" TargetMode="External"/><Relationship Id="rId153" Type="http://schemas.openxmlformats.org/officeDocument/2006/relationships/hyperlink" Target="https://www2.census.gov/library/publications/1962/demographics/p60-37.pdf" TargetMode="External"/><Relationship Id="rId174" Type="http://schemas.openxmlformats.org/officeDocument/2006/relationships/hyperlink" Target="https://www.nfl.com/" TargetMode="External"/><Relationship Id="rId179" Type="http://schemas.openxmlformats.org/officeDocument/2006/relationships/hyperlink" Target="https://www.uslsoccer.com/" TargetMode="External"/><Relationship Id="rId195" Type="http://schemas.openxmlformats.org/officeDocument/2006/relationships/hyperlink" Target="https://www.nicerx.com/fast-food-capitals/" TargetMode="External"/><Relationship Id="rId209" Type="http://schemas.openxmlformats.org/officeDocument/2006/relationships/hyperlink" Target="https://www.zippia.com/advice/states-love-ice-cream-most/" TargetMode="External"/><Relationship Id="rId190" Type="http://schemas.openxmlformats.org/officeDocument/2006/relationships/hyperlink" Target="https://www.forbes.com/sites/cartercoudriet/2020/04/09/the-states-with-the-most-billionaires-2020/?sh=28859671392a" TargetMode="External"/><Relationship Id="rId204" Type="http://schemas.openxmlformats.org/officeDocument/2006/relationships/hyperlink" Target="https://www.house.gov/representatives" TargetMode="External"/><Relationship Id="rId220" Type="http://schemas.openxmlformats.org/officeDocument/2006/relationships/hyperlink" Target="https://www.chooseenergy.com/data-center/electricity-sources-by-state/" TargetMode="External"/><Relationship Id="rId225" Type="http://schemas.openxmlformats.org/officeDocument/2006/relationships/hyperlink" Target="https://www.worldatlas.com/articles/which-u-s-states-had-the-most-slaves-at-the-start-of-the-civil-war.html" TargetMode="External"/><Relationship Id="rId15" Type="http://schemas.openxmlformats.org/officeDocument/2006/relationships/hyperlink" Target="https://worldpopulationreview.com/state-rankings/prison-population-by-state" TargetMode="External"/><Relationship Id="rId36" Type="http://schemas.openxmlformats.org/officeDocument/2006/relationships/hyperlink" Target="https://www.usnews.com/news/best-states/rankings/education/prek-12" TargetMode="External"/><Relationship Id="rId57" Type="http://schemas.openxmlformats.org/officeDocument/2006/relationships/hyperlink" Target="https://fox4kc.com/news/roe-v-wade-leak-could-fuel-push-for-abortion-ban-in-kansas-experts-say/" TargetMode="External"/><Relationship Id="rId106" Type="http://schemas.openxmlformats.org/officeDocument/2006/relationships/hyperlink" Target="https://www.forbes.com/sites/andrewdepietro/2022/05/17/us-gdp-by-state-and-fastest-growing-states-by-gdp-growth/?sh=521f9a495a72" TargetMode="External"/><Relationship Id="rId127" Type="http://schemas.openxmlformats.org/officeDocument/2006/relationships/hyperlink" Target="https://www.davemanuel.com/whatitcost.php" TargetMode="External"/><Relationship Id="rId10" Type="http://schemas.openxmlformats.org/officeDocument/2006/relationships/hyperlink" Target="https://www.zippia.com/advice/how-much-big-mac-costs-states/" TargetMode="External"/><Relationship Id="rId31" Type="http://schemas.openxmlformats.org/officeDocument/2006/relationships/hyperlink" Target="https://news.yahoo.com/abortion-still-legal-ohio-now-134733817.html" TargetMode="External"/><Relationship Id="rId52" Type="http://schemas.openxmlformats.org/officeDocument/2006/relationships/hyperlink" Target="https://www.khou.com/article/news/regional/florida/florida-abortion-roe-v-wade-supreme-court-draft-politico/67-0cbe2d6f-4890-487c-aaad-f570119f62e1" TargetMode="External"/><Relationship Id="rId73" Type="http://schemas.openxmlformats.org/officeDocument/2006/relationships/hyperlink" Target="https://www.nbcwashington.com/news/local/abortion-laws-washington-dc-maryland-virginia-what-happens-if-roe-v-wade-is-overturned/3041590/" TargetMode="External"/><Relationship Id="rId78" Type="http://schemas.openxmlformats.org/officeDocument/2006/relationships/hyperlink" Target="https://www.guttmacher.org/state-policy/explore/overview-abortion-laws" TargetMode="External"/><Relationship Id="rId94" Type="http://schemas.openxmlformats.org/officeDocument/2006/relationships/hyperlink" Target="https://worldpopulationreview.com/state-rankings/per-pupil-spending-by-state" TargetMode="External"/><Relationship Id="rId99" Type="http://schemas.openxmlformats.org/officeDocument/2006/relationships/hyperlink" Target="https://www.casey.org/state-data/" TargetMode="External"/><Relationship Id="rId101" Type="http://schemas.openxmlformats.org/officeDocument/2006/relationships/hyperlink" Target="https://taxfoundation.org/tax-burden-by-state-2022/" TargetMode="External"/><Relationship Id="rId122" Type="http://schemas.openxmlformats.org/officeDocument/2006/relationships/hyperlink" Target="https://www.opensecrets.org/industries/summary.php?ind=E01&amp;cycle=2022&amp;recipdetail=H&amp;mem=Y" TargetMode="External"/><Relationship Id="rId143" Type="http://schemas.openxmlformats.org/officeDocument/2006/relationships/hyperlink" Target="https://www.opensecrets.org/industries/summary.php?ind=G7000" TargetMode="External"/><Relationship Id="rId148" Type="http://schemas.openxmlformats.org/officeDocument/2006/relationships/hyperlink" Target="https://www.cdc.gov/pcd/issues/2019/18_0549.htm" TargetMode="External"/><Relationship Id="rId164" Type="http://schemas.openxmlformats.org/officeDocument/2006/relationships/hyperlink" Target="https://www.statista.com/statistics/456925/median-size-of-single-family-home-usa/" TargetMode="External"/><Relationship Id="rId169" Type="http://schemas.openxmlformats.org/officeDocument/2006/relationships/hyperlink" Target="https://www.census.gov/library/publications/1977/demo/p60-105.html" TargetMode="External"/><Relationship Id="rId185" Type="http://schemas.openxmlformats.org/officeDocument/2006/relationships/hyperlink" Target="https://www.bls.gov/news.release/pdf/wkyeng.pdf" TargetMode="External"/><Relationship Id="rId4" Type="http://schemas.openxmlformats.org/officeDocument/2006/relationships/hyperlink" Target="https://vermontbiz.com/news/2022/may/03/vermont-officials-vow-protect-womens-rights-if-roe-v-wade-overturned" TargetMode="External"/><Relationship Id="rId9" Type="http://schemas.openxmlformats.org/officeDocument/2006/relationships/hyperlink" Target="https://statesymbolsusa.org/symbol-official-item/national-us/uncategorized/states-size" TargetMode="External"/><Relationship Id="rId180" Type="http://schemas.openxmlformats.org/officeDocument/2006/relationships/hyperlink" Target="https://www.milb.com/" TargetMode="External"/><Relationship Id="rId210" Type="http://schemas.openxmlformats.org/officeDocument/2006/relationships/hyperlink" Target="https://data.census.gov/table?q=hispanic&amp;g=010XX00US" TargetMode="External"/><Relationship Id="rId215" Type="http://schemas.openxmlformats.org/officeDocument/2006/relationships/hyperlink" Target="https://www.iihs.org/topics/fatality-statistics/detail/state-by-state" TargetMode="External"/><Relationship Id="rId26" Type="http://schemas.openxmlformats.org/officeDocument/2006/relationships/hyperlink" Target="https://worldpopulationreview.com/state-rankings/high-school-graduation-rates-by-state" TargetMode="External"/><Relationship Id="rId231" Type="http://schemas.openxmlformats.org/officeDocument/2006/relationships/hyperlink" Target="https://www.statista.com/statistics/242022/number-of-single-person-households-in-the-us/" TargetMode="External"/><Relationship Id="rId47" Type="http://schemas.openxmlformats.org/officeDocument/2006/relationships/hyperlink" Target="https://www.khou.com/article/news/regional/florida/florida-abortion-roe-v-wade-supreme-court-draft-politico/67-0cbe2d6f-4890-487c-aaad-f570119f62e1" TargetMode="External"/><Relationship Id="rId68" Type="http://schemas.openxmlformats.org/officeDocument/2006/relationships/hyperlink" Target="https://www.fox2detroit.com/news/will-abortion-be-legal-in-michigan-if-roe-v-wade-is-overturned" TargetMode="External"/><Relationship Id="rId89" Type="http://schemas.openxmlformats.org/officeDocument/2006/relationships/hyperlink" Target="https://worldpopulationreview.com/state-rankings/least-humid-states" TargetMode="External"/><Relationship Id="rId112" Type="http://schemas.openxmlformats.org/officeDocument/2006/relationships/hyperlink" Target="https://www.nraila.org/gun-laws/state-gun-laws/alabama/" TargetMode="External"/><Relationship Id="rId133" Type="http://schemas.openxmlformats.org/officeDocument/2006/relationships/hyperlink" Target="https://www.financialsamurai.com/the-ideal-house-size-and-layout-to-raise-a-family/" TargetMode="External"/><Relationship Id="rId154" Type="http://schemas.openxmlformats.org/officeDocument/2006/relationships/hyperlink" Target="https://nces.ed.gov/pubs98/yi/yi16.pdf" TargetMode="External"/><Relationship Id="rId175" Type="http://schemas.openxmlformats.org/officeDocument/2006/relationships/hyperlink" Target="https://www.nba.com/" TargetMode="External"/><Relationship Id="rId196" Type="http://schemas.openxmlformats.org/officeDocument/2006/relationships/hyperlink" Target="https://www.cdc.gov/obesity/data/prevalence-maps.html" TargetMode="External"/><Relationship Id="rId200" Type="http://schemas.openxmlformats.org/officeDocument/2006/relationships/hyperlink" Target="https://www.cdc.gov/nchs/pressroom/sosmap/divorce_states/divorce_rates.htm" TargetMode="External"/><Relationship Id="rId16" Type="http://schemas.openxmlformats.org/officeDocument/2006/relationships/hyperlink" Target="https://www.washingtonpost.com/graphics/investigations/police-shootings-database/" TargetMode="External"/><Relationship Id="rId221" Type="http://schemas.openxmlformats.org/officeDocument/2006/relationships/hyperlink" Target="https://usabynumbers.com/states-ranked-by-happiness/" TargetMode="External"/><Relationship Id="rId37" Type="http://schemas.openxmlformats.org/officeDocument/2006/relationships/hyperlink" Target="https://missourilife.org/wp-content/uploads/2021/11/2021-Summary-of-the-Laws-on-Abortion-in-Missouri.pdf" TargetMode="External"/><Relationship Id="rId58" Type="http://schemas.openxmlformats.org/officeDocument/2006/relationships/hyperlink" Target="https://www.yahoo.com/entertainment/abortion-law-nh-maine-overturning-090350933.html" TargetMode="External"/><Relationship Id="rId79" Type="http://schemas.openxmlformats.org/officeDocument/2006/relationships/hyperlink" Target="https://www.alcohol.org/guides/dui-arrests-fatalities-across-us/" TargetMode="External"/><Relationship Id="rId102" Type="http://schemas.openxmlformats.org/officeDocument/2006/relationships/hyperlink" Target="https://www.bls.gov/charts/county-employment-and-wages/percent-change-aww-by-state.htm" TargetMode="External"/><Relationship Id="rId123" Type="http://schemas.openxmlformats.org/officeDocument/2006/relationships/hyperlink" Target="https://www.opensecrets.org/industries/summary.php?ind=H4300&amp;cycle=2022&amp;recipdetail=H&amp;mem=Y" TargetMode="External"/><Relationship Id="rId144" Type="http://schemas.openxmlformats.org/officeDocument/2006/relationships/hyperlink" Target="https://www.opensecrets.org/industries/summary.php?ind=A02&amp;cycle=2022&amp;recipdetail=H&amp;mem=Y" TargetMode="External"/><Relationship Id="rId90" Type="http://schemas.openxmlformats.org/officeDocument/2006/relationships/hyperlink" Target="https://www.usnews.com/news/best-states/rankings/natural-environment/air-water-quality" TargetMode="External"/><Relationship Id="rId165" Type="http://schemas.openxmlformats.org/officeDocument/2006/relationships/hyperlink" Target="https://ipropertymanagement.com/research/average-rent-by-year" TargetMode="External"/><Relationship Id="rId186" Type="http://schemas.openxmlformats.org/officeDocument/2006/relationships/hyperlink" Target="https://www.cnbc.com/2022/08/02/rent-prices-are-soaring-in-these-5-metros-what-to-know-before-moving-.html" TargetMode="External"/><Relationship Id="rId211" Type="http://schemas.openxmlformats.org/officeDocument/2006/relationships/hyperlink" Target="https://www.univstats.com/k-12/states/" TargetMode="External"/><Relationship Id="rId232" Type="http://schemas.openxmlformats.org/officeDocument/2006/relationships/hyperlink" Target="https://www.census.gov/data/tables/time-series/dec/coh-livealone.html" TargetMode="External"/><Relationship Id="rId27" Type="http://schemas.openxmlformats.org/officeDocument/2006/relationships/hyperlink" Target="https://www.zippia.com/advice/10-states-people-food-stamps/" TargetMode="External"/><Relationship Id="rId48" Type="http://schemas.openxmlformats.org/officeDocument/2006/relationships/hyperlink" Target="https://www.khou.com/article/news/regional/florida/florida-abortion-roe-v-wade-supreme-court-draft-politico/67-0cbe2d6f-4890-487c-aaad-f570119f62e1" TargetMode="External"/><Relationship Id="rId69" Type="http://schemas.openxmlformats.org/officeDocument/2006/relationships/hyperlink" Target="https://www.krtv.com/news/montana-and-regional-news/montana-abortion-rights-are-covered-by-state-law-not-scotus" TargetMode="External"/><Relationship Id="rId113" Type="http://schemas.openxmlformats.org/officeDocument/2006/relationships/hyperlink" Target="https://elections.bradyunited.org/take-action/nra-donations-116th-congress-senators" TargetMode="External"/><Relationship Id="rId134" Type="http://schemas.openxmlformats.org/officeDocument/2006/relationships/hyperlink" Target="https://247wallst.com/special-report/2016/05/25/the-size-of-a-home-the-year-you-were-born/2/" TargetMode="External"/><Relationship Id="rId80" Type="http://schemas.openxmlformats.org/officeDocument/2006/relationships/hyperlink" Target="https://www.safehome.org/data/lgbtq-state-safety-rankings/" TargetMode="External"/><Relationship Id="rId155" Type="http://schemas.openxmlformats.org/officeDocument/2006/relationships/hyperlink" Target="https://www.archives.gov/publications/prologue/2012/spring/1940.html" TargetMode="External"/><Relationship Id="rId176" Type="http://schemas.openxmlformats.org/officeDocument/2006/relationships/hyperlink" Target="https://www.ushl.com/" TargetMode="External"/><Relationship Id="rId197" Type="http://schemas.openxmlformats.org/officeDocument/2006/relationships/hyperlink" Target="https://www.zillow.com/research/data/" TargetMode="External"/><Relationship Id="rId201" Type="http://schemas.openxmlformats.org/officeDocument/2006/relationships/hyperlink" Target="https://www.saveonenergy.com/resources/electricity-bills-by-state/" TargetMode="External"/><Relationship Id="rId222" Type="http://schemas.openxmlformats.org/officeDocument/2006/relationships/hyperlink" Target="https://www.aarp.org/money/taxes/info-2020/states-without-an-income-tax.html" TargetMode="External"/><Relationship Id="rId17" Type="http://schemas.openxmlformats.org/officeDocument/2006/relationships/hyperlink" Target="https://www.cdc.gov/nchs/pressroom/sosmap/life_expectancy/life_expectancy.htm" TargetMode="External"/><Relationship Id="rId38" Type="http://schemas.openxmlformats.org/officeDocument/2006/relationships/hyperlink" Target="https://worldpopulationreview.com/state-rankings/most-diverse-states" TargetMode="External"/><Relationship Id="rId59" Type="http://schemas.openxmlformats.org/officeDocument/2006/relationships/hyperlink" Target="https://www.msn.com/en-us/news/us/maryland-abortion-providers-scramble-to-expand-the-workforce-expecting-increased-demand/ar-AAX0bM6?ocid=uxbndlbing" TargetMode="External"/><Relationship Id="rId103" Type="http://schemas.openxmlformats.org/officeDocument/2006/relationships/hyperlink" Target="https://ipropertymanagement.com/research/homeownership-rate-by-state" TargetMode="External"/><Relationship Id="rId124" Type="http://schemas.openxmlformats.org/officeDocument/2006/relationships/hyperlink" Target="https://malaysiandigest.com/how-much-cost-house-in-usa/" TargetMode="External"/><Relationship Id="rId70" Type="http://schemas.openxmlformats.org/officeDocument/2006/relationships/hyperlink" Target="https://www.klkntv.com/in-nebraska-both-sides-brace-for-abortion-battle-after-supreme-court-leak/" TargetMode="External"/><Relationship Id="rId91" Type="http://schemas.openxmlformats.org/officeDocument/2006/relationships/hyperlink" Target="https://en.wikipedia.org/wiki/Category:Roller_coasters_in_the_United_States_by_state" TargetMode="External"/><Relationship Id="rId145" Type="http://schemas.openxmlformats.org/officeDocument/2006/relationships/hyperlink" Target="https://www.lendingtree.com/home/mortgage/vacancy-rates-study/" TargetMode="External"/><Relationship Id="rId166" Type="http://schemas.openxmlformats.org/officeDocument/2006/relationships/hyperlink" Target="https://www.humbleisd.net/Page/99945" TargetMode="External"/><Relationship Id="rId187" Type="http://schemas.openxmlformats.org/officeDocument/2006/relationships/hyperlink" Target="https://www.ramseysolutions.com/real-estate/housing-trends" TargetMode="External"/><Relationship Id="rId1" Type="http://schemas.openxmlformats.org/officeDocument/2006/relationships/hyperlink" Target="https://www.nbcnews.com/data-graphics/map-23-states-ban-abortion-post-roe-america-rcna27081" TargetMode="External"/><Relationship Id="rId212" Type="http://schemas.openxmlformats.org/officeDocument/2006/relationships/hyperlink" Target="https://www.chds.us/sssc/data-map/" TargetMode="External"/><Relationship Id="rId233" Type="http://schemas.openxmlformats.org/officeDocument/2006/relationships/hyperlink" Target="https://www.census.gov/library/stories/2022/03/1950-census-records-window-to-history.html" TargetMode="External"/><Relationship Id="rId28" Type="http://schemas.openxmlformats.org/officeDocument/2006/relationships/hyperlink" Target="https://worldpopulationreview.com/state-rankings/poverty-rate-by-state" TargetMode="External"/><Relationship Id="rId49" Type="http://schemas.openxmlformats.org/officeDocument/2006/relationships/hyperlink" Target="https://www.argusleader.com/story/news/2022/05/03/gov-kristi-noem-could-call-special-session-if-roe-v-wade-overturned-abortion-supreme-court/9626542002/" TargetMode="External"/><Relationship Id="rId114" Type="http://schemas.openxmlformats.org/officeDocument/2006/relationships/hyperlink" Target="https://fivethirtyeight.com/features/how-every-senator-ranks-according-to-popularity-above-replacement-senator/" TargetMode="External"/><Relationship Id="rId60" Type="http://schemas.openxmlformats.org/officeDocument/2006/relationships/hyperlink" Target="https://www.msn.com/en-us/news/politics/can-you-still-get-an-abortion-in-nj-after-supreme-court-overturns-roe-v-wade/ar-AAWRVpb?ocid=uxbndlbing" TargetMode="External"/><Relationship Id="rId81" Type="http://schemas.openxmlformats.org/officeDocument/2006/relationships/hyperlink" Target="https://www.cdc.gov/nchs/pressroom/sosmap/homicide_mortality/homicide.htm" TargetMode="External"/><Relationship Id="rId135" Type="http://schemas.openxmlformats.org/officeDocument/2006/relationships/hyperlink" Target="https://www.usatoday.com/story/money/2020/01/01/2020-gas-prices-gasoline-prices/2710634001/" TargetMode="External"/><Relationship Id="rId156" Type="http://schemas.openxmlformats.org/officeDocument/2006/relationships/hyperlink" Target="https://worldpopulationreview.com/state-rankings/car-registration-fees-by-state" TargetMode="External"/><Relationship Id="rId177" Type="http://schemas.openxmlformats.org/officeDocument/2006/relationships/hyperlink" Target="https://theahl.com/" TargetMode="External"/><Relationship Id="rId198" Type="http://schemas.openxmlformats.org/officeDocument/2006/relationships/hyperlink" Target="https://www.zillow.com/research/data/" TargetMode="External"/><Relationship Id="rId202" Type="http://schemas.openxmlformats.org/officeDocument/2006/relationships/hyperlink" Target="https://www.rentdata.org/states/2023" TargetMode="External"/><Relationship Id="rId223" Type="http://schemas.openxmlformats.org/officeDocument/2006/relationships/hyperlink" Target="https://hrc-prod-requests.s3-us-west-2.amazonaws.com/resources/HRC-SEI2020.pdf?mtime=20210124164058&amp;focal=none" TargetMode="External"/><Relationship Id="rId18" Type="http://schemas.openxmlformats.org/officeDocument/2006/relationships/hyperlink" Target="https://safer-america.com/map-of-reported-hate-crimes-in-the-u-s-a/" TargetMode="External"/><Relationship Id="rId39" Type="http://schemas.openxmlformats.org/officeDocument/2006/relationships/hyperlink" Target="https://www.pbs.org/newshour/show/arkansas-trigger-law-would-allow-near-total-abortion-ban-if-roe-v-wade-is-overturned" TargetMode="External"/><Relationship Id="rId50" Type="http://schemas.openxmlformats.org/officeDocument/2006/relationships/hyperlink" Target="https://www.khou.com/article/news/regional/florida/florida-abortion-roe-v-wade-supreme-court-draft-politico/67-0cbe2d6f-4890-487c-aaad-f570119f62e1" TargetMode="External"/><Relationship Id="rId104" Type="http://schemas.openxmlformats.org/officeDocument/2006/relationships/hyperlink" Target="https://cdn.nar.realtor/sites/default/files/documents/2022-impact-of-institutional-buyers-on-home-sales-and-single-family-rentals-05-12-2022.pdf" TargetMode="External"/><Relationship Id="rId125" Type="http://schemas.openxmlformats.org/officeDocument/2006/relationships/hyperlink" Target="https://www.usnews.com/news/articles/2014/10/23/zillow-home-price-growth-to-cool-to-3-percent-in-2015" TargetMode="External"/><Relationship Id="rId146" Type="http://schemas.openxmlformats.org/officeDocument/2006/relationships/hyperlink" Target="https://worldpopulationreview.com/state-rankings/highest-taxed-states" TargetMode="External"/><Relationship Id="rId167" Type="http://schemas.openxmlformats.org/officeDocument/2006/relationships/hyperlink" Target="https://fred.stlouisfed.org/series/MEHOINUSA672N" TargetMode="External"/><Relationship Id="rId188" Type="http://schemas.openxmlformats.org/officeDocument/2006/relationships/hyperlink" Target="https://eyeonhousing.org/2022/02/gains-for-single-family-home-size/" TargetMode="External"/><Relationship Id="rId71" Type="http://schemas.openxmlformats.org/officeDocument/2006/relationships/hyperlink" Target="https://www.city-data.com/income/income-Washington-District-of-Columbia.html" TargetMode="External"/><Relationship Id="rId92" Type="http://schemas.openxmlformats.org/officeDocument/2006/relationships/hyperlink" Target="https://williamsinstitute.law.ucla.edu/wp-content/uploads/Medicaid-Gender-Care-Oct-2019.pdf" TargetMode="External"/><Relationship Id="rId213" Type="http://schemas.openxmlformats.org/officeDocument/2006/relationships/hyperlink" Target="https://williamsinstitute.law.ucla.edu/wp-content/uploads/Trans-Pop-Update-Jun-2022.pdf" TargetMode="External"/><Relationship Id="rId234" Type="http://schemas.openxmlformats.org/officeDocument/2006/relationships/printerSettings" Target="../printerSettings/printerSettings5.bin"/><Relationship Id="rId2" Type="http://schemas.openxmlformats.org/officeDocument/2006/relationships/hyperlink" Target="https://www.msn.com/en-us/news/politics/sununu-says-abortions-will-remain-e2-80-98safe-and-legal-e2-80-99-in-new-hampshire-as-providers-voice-concerns/ar-AAWTbbD?ocid=uxbndlbing" TargetMode="External"/><Relationship Id="rId29" Type="http://schemas.openxmlformats.org/officeDocument/2006/relationships/hyperlink" Target="https://www.nbcnews.com/politics/2020-elections/president-results" TargetMode="External"/><Relationship Id="rId40" Type="http://schemas.openxmlformats.org/officeDocument/2006/relationships/hyperlink" Target="https://www.9news.com/article/news/local/local-politics/roe-v-wade-colorado/73-cb32fa23-d4c4-48c9-828b-0db9d9ede8a0" TargetMode="External"/><Relationship Id="rId115" Type="http://schemas.openxmlformats.org/officeDocument/2006/relationships/hyperlink" Target="https://www.opensecrets.org/industries/summary.php?ind=E01&amp;cycle=2022&amp;recipdetail=S&amp;sortorder=S&amp;mem=Y" TargetMode="External"/><Relationship Id="rId136" Type="http://schemas.openxmlformats.org/officeDocument/2006/relationships/hyperlink" Target="https://www.cbp.gov/travel/trusted-traveler-programs/global-entry/locations" TargetMode="External"/><Relationship Id="rId157" Type="http://schemas.openxmlformats.org/officeDocument/2006/relationships/hyperlink" Target="https://frugalanswers.com/average-movie-ticket-price/" TargetMode="External"/><Relationship Id="rId178" Type="http://schemas.openxmlformats.org/officeDocument/2006/relationships/hyperlink" Target="https://www.echl.com/" TargetMode="External"/><Relationship Id="rId61" Type="http://schemas.openxmlformats.org/officeDocument/2006/relationships/hyperlink" Target="https://abc11.com/abortion-in-nc-roe-v-wade-rights-north-carolina-overturned/11814133/" TargetMode="External"/><Relationship Id="rId82" Type="http://schemas.openxmlformats.org/officeDocument/2006/relationships/hyperlink" Target="https://en.wikipedia.org/wiki/List_of_U.S._states_and_territories_by_violent_crime_rate" TargetMode="External"/><Relationship Id="rId199" Type="http://schemas.openxmlformats.org/officeDocument/2006/relationships/hyperlink" Target="https://www.eatthis.com/big-mac-cost/" TargetMode="External"/><Relationship Id="rId203" Type="http://schemas.openxmlformats.org/officeDocument/2006/relationships/hyperlink" Target="https://www.house.gov/representatives" TargetMode="External"/><Relationship Id="rId19" Type="http://schemas.openxmlformats.org/officeDocument/2006/relationships/hyperlink" Target="https://ncadv.org/state-by-state" TargetMode="External"/><Relationship Id="rId224" Type="http://schemas.openxmlformats.org/officeDocument/2006/relationships/hyperlink" Target="https://data.ers.usda.gov/reports.aspx?ID=17827" TargetMode="External"/><Relationship Id="rId30" Type="http://schemas.openxmlformats.org/officeDocument/2006/relationships/hyperlink" Target="https://familypolicyalliance.com/after-roe/states/new-mexico/" TargetMode="External"/><Relationship Id="rId105" Type="http://schemas.openxmlformats.org/officeDocument/2006/relationships/hyperlink" Target="https://www.ncsl.org/research/military-and-veterans-affairs/military-s-impact-on-state-economies.aspx" TargetMode="External"/><Relationship Id="rId126" Type="http://schemas.openxmlformats.org/officeDocument/2006/relationships/hyperlink" Target="https://www.homelight.com/blog/house-price-history/" TargetMode="External"/><Relationship Id="rId147" Type="http://schemas.openxmlformats.org/officeDocument/2006/relationships/hyperlink" Target="https://www.move.org/the-average-cost-of-food-in-the-us/" TargetMode="External"/><Relationship Id="rId168" Type="http://schemas.openxmlformats.org/officeDocument/2006/relationships/hyperlink" Target="https://www.census.gov/library/publications/1982/demo/p60-132.html" TargetMode="External"/><Relationship Id="rId51" Type="http://schemas.openxmlformats.org/officeDocument/2006/relationships/hyperlink" Target="https://www.khou.com/article/news/regional/florida/florida-abortion-roe-v-wade-supreme-court-draft-politico/67-0cbe2d6f-4890-487c-aaad-f570119f62e1" TargetMode="External"/><Relationship Id="rId72" Type="http://schemas.openxmlformats.org/officeDocument/2006/relationships/hyperlink" Target="https://www.menuwithprice.com/menu/mcdonalds/washington-d-c/washington/81955/" TargetMode="External"/><Relationship Id="rId93" Type="http://schemas.openxmlformats.org/officeDocument/2006/relationships/hyperlink" Target="https://pafamily.org/2021/12/01/afterroe/" TargetMode="External"/><Relationship Id="rId189" Type="http://schemas.openxmlformats.org/officeDocument/2006/relationships/hyperlink" Target="https://www.bls.gov/web/laus/laumstrk.htm" TargetMode="External"/><Relationship Id="rId3" Type="http://schemas.openxmlformats.org/officeDocument/2006/relationships/hyperlink" Target="https://www.wbur.org/news/2022/05/05/rhode-island-abortion-legal-challenge-rejected" TargetMode="External"/><Relationship Id="rId214" Type="http://schemas.openxmlformats.org/officeDocument/2006/relationships/hyperlink" Target="https://www.fhwa.dot.gov/policyinformation/statistics/2020/mv1.cfm" TargetMode="External"/><Relationship Id="rId116" Type="http://schemas.openxmlformats.org/officeDocument/2006/relationships/hyperlink" Target="https://www.opensecrets.org/industries/summary.php?ind=G7000&amp;cycle=2018&amp;recipdetail=S&amp;sortorder=A&amp;mem=Y" TargetMode="External"/><Relationship Id="rId137" Type="http://schemas.openxmlformats.org/officeDocument/2006/relationships/hyperlink" Target="https://www.mlssoccer.com/" TargetMode="External"/><Relationship Id="rId158" Type="http://schemas.openxmlformats.org/officeDocument/2006/relationships/hyperlink" Target="https://vinepair.com/articles/map-states-drink-alcohol-america-2020/"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en.wikipedia.org/wiki/2012_United_States_presidential_election_in_Tennessee" TargetMode="External"/><Relationship Id="rId18" Type="http://schemas.openxmlformats.org/officeDocument/2006/relationships/hyperlink" Target="https://en.wikipedia.org/wiki/2020_United_States_presidential_election_in_Tennessee" TargetMode="External"/><Relationship Id="rId26" Type="http://schemas.openxmlformats.org/officeDocument/2006/relationships/hyperlink" Target="https://ucr.fbi.gov/crime-in-the-u.s/2017/crime-in-the-u.s.-2017/tables/table-8/table-8-state-cuts/illinois.xls" TargetMode="External"/><Relationship Id="rId39" Type="http://schemas.openxmlformats.org/officeDocument/2006/relationships/printerSettings" Target="../printerSettings/printerSettings6.bin"/><Relationship Id="rId21" Type="http://schemas.openxmlformats.org/officeDocument/2006/relationships/hyperlink" Target="https://web.archive.org/web/20200222093629/https:/www.elections.il.gov/ElectionOperations/ElectionVoteTotals.aspx" TargetMode="External"/><Relationship Id="rId34" Type="http://schemas.openxmlformats.org/officeDocument/2006/relationships/hyperlink" Target="https://en.wikipedia.org/wiki/2012_United_States_presidential_election_in_Massachusetts" TargetMode="External"/><Relationship Id="rId7" Type="http://schemas.openxmlformats.org/officeDocument/2006/relationships/hyperlink" Target="https://en.wikipedia.org/wiki/2020_United_States_presidential_election_in_Texas" TargetMode="External"/><Relationship Id="rId12" Type="http://schemas.openxmlformats.org/officeDocument/2006/relationships/hyperlink" Target="https://en.wikipedia.org/wiki/2016_United_States_presidential_election_in_Tennessee" TargetMode="External"/><Relationship Id="rId17" Type="http://schemas.openxmlformats.org/officeDocument/2006/relationships/hyperlink" Target="https://docs.google.com/spreadsheets/d/1XbUXnI9OyfAuhP5P3vWtMuGc5UJlrhXbzZo3AwMuHtk/edit" TargetMode="External"/><Relationship Id="rId25" Type="http://schemas.openxmlformats.org/officeDocument/2006/relationships/hyperlink" Target="https://www.nbcnews.com/politics/2020-elections/illinois-results/" TargetMode="External"/><Relationship Id="rId33" Type="http://schemas.openxmlformats.org/officeDocument/2006/relationships/hyperlink" Target="https://en.wikipedia.org/wiki/2016_United_States_presidential_election_in_Massachusetts" TargetMode="External"/><Relationship Id="rId38" Type="http://schemas.openxmlformats.org/officeDocument/2006/relationships/hyperlink" Target="https://en.wikipedia.org/wiki/2016_United_States_presidential_election_in_Illinois" TargetMode="External"/><Relationship Id="rId2" Type="http://schemas.openxmlformats.org/officeDocument/2006/relationships/hyperlink" Target="https://ucr.fbi.gov/crime-in-the-u.s/2019/crime-in-the-u.s.-2019/tables/table-8/table-8-state-cuts/texas.xls" TargetMode="External"/><Relationship Id="rId16" Type="http://schemas.openxmlformats.org/officeDocument/2006/relationships/hyperlink" Target="https://web.archive.org/web/20111211175938/https:/www.tn.gov/ecd/pdf/2011certpop.pdf" TargetMode="External"/><Relationship Id="rId20" Type="http://schemas.openxmlformats.org/officeDocument/2006/relationships/hyperlink" Target="https://elections.sos.state.tx.us/elchist319_race62.htm" TargetMode="External"/><Relationship Id="rId29" Type="http://schemas.openxmlformats.org/officeDocument/2006/relationships/hyperlink" Target="https://www.usgs.gov/us-board-on-geographic-names/domestic-names" TargetMode="External"/><Relationship Id="rId1" Type="http://schemas.openxmlformats.org/officeDocument/2006/relationships/hyperlink" Target="https://ucr.fbi.gov/crime-in-the-u.s/2017/crime-in-the-u.s.-2017/tables/table-8/table-8-state-cuts/texas.xls" TargetMode="External"/><Relationship Id="rId6" Type="http://schemas.openxmlformats.org/officeDocument/2006/relationships/hyperlink" Target="https://uselectionatlas.org/RESULTS/state.php?fips=48&amp;year=2020&amp;f=0&amp;off=0&amp;elect=0" TargetMode="External"/><Relationship Id="rId11" Type="http://schemas.openxmlformats.org/officeDocument/2006/relationships/hyperlink" Target="https://www.nytimes.com/elections/2016/results/tennessee" TargetMode="External"/><Relationship Id="rId24" Type="http://schemas.openxmlformats.org/officeDocument/2006/relationships/hyperlink" Target="https://en.wikipedia.org/wiki/2020_United_States_presidential_election_in_Illinois" TargetMode="External"/><Relationship Id="rId32" Type="http://schemas.openxmlformats.org/officeDocument/2006/relationships/hyperlink" Target="https://en.wikipedia.org/wiki/2020_United_States_presidential_election_in_Massachusetts" TargetMode="External"/><Relationship Id="rId37" Type="http://schemas.openxmlformats.org/officeDocument/2006/relationships/hyperlink" Target="https://ucr.fbi.gov/crime-in-the-u.s/2019/crime-in-the-u.s.-2019/tables/table-8/table-8-state-cuts/massachusetts.xls" TargetMode="External"/><Relationship Id="rId40" Type="http://schemas.openxmlformats.org/officeDocument/2006/relationships/table" Target="../tables/table5.xml"/><Relationship Id="rId5" Type="http://schemas.openxmlformats.org/officeDocument/2006/relationships/hyperlink" Target="https://en.wikipedia.org/wiki/List_of_municipalities_in_Texas" TargetMode="External"/><Relationship Id="rId15" Type="http://schemas.openxmlformats.org/officeDocument/2006/relationships/hyperlink" Target="https://en.wikipedia.org/wiki/List_of_municipalities_in_Tennessee" TargetMode="External"/><Relationship Id="rId23" Type="http://schemas.openxmlformats.org/officeDocument/2006/relationships/hyperlink" Target="https://uselectionatlas.org/RESULTS/datagraph.php?fips=17&amp;year=2012&amp;off=0&amp;elect=0&amp;f=0" TargetMode="External"/><Relationship Id="rId28" Type="http://schemas.openxmlformats.org/officeDocument/2006/relationships/hyperlink" Target="https://ucr.fbi.gov/crime-in-the-u.s/2019/crime-in-the-u.s.-2019/tables/table-8/table-8-state-cuts/illinois.xls" TargetMode="External"/><Relationship Id="rId36" Type="http://schemas.openxmlformats.org/officeDocument/2006/relationships/hyperlink" Target="https://ucr.fbi.gov/crime-in-the-u.s/2018/crime-in-the-u.s.-2018/tables/table-8/table-8-state-cuts/massachusetts.xls" TargetMode="External"/><Relationship Id="rId10" Type="http://schemas.openxmlformats.org/officeDocument/2006/relationships/hyperlink" Target="https://ucr.fbi.gov/crime-in-the-u.s/2019/crime-in-the-u.s.-2019/tables/table-8/table-8-state-cuts/tennessee.xls" TargetMode="External"/><Relationship Id="rId19" Type="http://schemas.openxmlformats.org/officeDocument/2006/relationships/hyperlink" Target="https://www.dailykos.com/stories/2020/11/19/1163009/-Daily-Kos-Elections-presidential-results-by-congressional-district-for-2020-2016-and-2012" TargetMode="External"/><Relationship Id="rId31" Type="http://schemas.openxmlformats.org/officeDocument/2006/relationships/hyperlink" Target="https://en.wikipedia.org/wiki/List_of_municipalities_in_Massachusetts" TargetMode="External"/><Relationship Id="rId4" Type="http://schemas.openxmlformats.org/officeDocument/2006/relationships/hyperlink" Target="https://web.archive.org/web/20221230215848/https:/www.census.gov/quickfacts/TX?" TargetMode="External"/><Relationship Id="rId9" Type="http://schemas.openxmlformats.org/officeDocument/2006/relationships/hyperlink" Target="https://ucr.fbi.gov/crime-in-the-u.s/2017/crime-in-the-u.s.-2017/tables/table-8/table-8-state-cuts/tennessee.xls" TargetMode="External"/><Relationship Id="rId14" Type="http://schemas.openxmlformats.org/officeDocument/2006/relationships/hyperlink" Target="https://en.wikipedia.org/wiki/2016_United_States_presidential_election_in_Texas" TargetMode="External"/><Relationship Id="rId22" Type="http://schemas.openxmlformats.org/officeDocument/2006/relationships/hyperlink" Target="https://en.wikipedia.org/wiki/2012_United_States_presidential_election_in_Illinois" TargetMode="External"/><Relationship Id="rId27" Type="http://schemas.openxmlformats.org/officeDocument/2006/relationships/hyperlink" Target="https://ucr.fbi.gov/crime-in-the-u.s/2018/crime-in-the-u.s.-2018/tables/table-8/table-8-state-cuts/illinois.xls" TargetMode="External"/><Relationship Id="rId30" Type="http://schemas.openxmlformats.org/officeDocument/2006/relationships/hyperlink" Target="https://en.wikipedia.org/wiki/List_of_municipalities_in_Illinois" TargetMode="External"/><Relationship Id="rId35" Type="http://schemas.openxmlformats.org/officeDocument/2006/relationships/hyperlink" Target="https://ucr.fbi.gov/crime-in-the-u.s/2017/crime-in-the-u.s.-2017/tables/table-8/table-8-state-cuts/massachusetts.xls" TargetMode="External"/><Relationship Id="rId8" Type="http://schemas.openxmlformats.org/officeDocument/2006/relationships/hyperlink" Target="https://ucr.fbi.gov/crime-in-the-u.s/2017/crime-in-the-u.s.-2017/tables/table-8/table-8-state-cuts/tennessee.xls" TargetMode="External"/><Relationship Id="rId3" Type="http://schemas.openxmlformats.org/officeDocument/2006/relationships/hyperlink" Target="https://ucr.fbi.gov/crime-in-the-u.s/2018/crime-in-the-u.s.-2018/tables/table-8/table-8-state-cuts/texas.x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1F1A4-7BBD-4089-B1F7-731B56C346CE}">
  <dimension ref="A1:NL107"/>
  <sheetViews>
    <sheetView tabSelected="1" zoomScale="70" zoomScaleNormal="70" workbookViewId="0">
      <pane xSplit="2" topLeftCell="C1" activePane="topRight" state="frozen"/>
      <selection activeCell="A2" sqref="A2"/>
      <selection pane="topRight" activeCell="G15" sqref="G15"/>
    </sheetView>
  </sheetViews>
  <sheetFormatPr defaultColWidth="8.85546875" defaultRowHeight="15" x14ac:dyDescent="0.25"/>
  <cols>
    <col min="2" max="2" width="15" style="6" customWidth="1"/>
    <col min="3" max="3" width="11.28515625" style="6" customWidth="1"/>
    <col min="4" max="4" width="15.140625" customWidth="1"/>
    <col min="5" max="5" width="18.85546875" customWidth="1"/>
    <col min="6" max="8" width="29.42578125" customWidth="1"/>
    <col min="9" max="9" width="25.28515625" customWidth="1"/>
    <col min="10" max="22" width="29.42578125" customWidth="1"/>
    <col min="23" max="23" width="20.5703125" customWidth="1"/>
    <col min="24" max="24" width="31.42578125" customWidth="1"/>
    <col min="25" max="25" width="21.42578125" customWidth="1"/>
    <col min="26" max="26" width="23.42578125" customWidth="1"/>
    <col min="27" max="27" width="26.42578125" customWidth="1"/>
    <col min="28" max="28" width="25" customWidth="1"/>
    <col min="29" max="31" width="24" customWidth="1"/>
    <col min="32" max="38" width="23.140625" customWidth="1"/>
    <col min="39" max="45" width="15.28515625" customWidth="1"/>
    <col min="46" max="46" width="20.85546875" customWidth="1"/>
    <col min="47" max="47" width="32.42578125" customWidth="1"/>
    <col min="48" max="48" width="23.42578125" customWidth="1"/>
    <col min="49" max="49" width="24.85546875" customWidth="1"/>
    <col min="50" max="50" width="22.85546875" customWidth="1"/>
    <col min="51" max="51" width="23.42578125" customWidth="1"/>
    <col min="52" max="52" width="27.42578125" customWidth="1"/>
    <col min="53" max="53" width="23.42578125" customWidth="1"/>
    <col min="54" max="54" width="27.85546875" customWidth="1"/>
    <col min="55" max="55" width="20.28515625" customWidth="1"/>
    <col min="56" max="56" width="33.42578125" customWidth="1"/>
    <col min="57" max="57" width="33.140625" customWidth="1"/>
    <col min="58" max="59" width="38.42578125" customWidth="1"/>
    <col min="60" max="76" width="24.85546875" customWidth="1"/>
    <col min="77" max="77" width="37.85546875" customWidth="1"/>
    <col min="78" max="80" width="18.7109375" customWidth="1"/>
    <col min="81" max="81" width="30" customWidth="1"/>
    <col min="82" max="82" width="32.5703125" customWidth="1"/>
    <col min="83" max="84" width="24.85546875" customWidth="1"/>
    <col min="85" max="85" width="24.140625" customWidth="1"/>
    <col min="86" max="86" width="36.7109375" customWidth="1"/>
    <col min="87" max="88" width="36" customWidth="1"/>
    <col min="89" max="89" width="35" customWidth="1"/>
    <col min="90" max="90" width="29.140625" customWidth="1"/>
    <col min="91" max="91" width="17.140625" customWidth="1"/>
    <col min="92" max="92" width="16.42578125" customWidth="1"/>
    <col min="93" max="98" width="34" customWidth="1"/>
    <col min="99" max="99" width="24.85546875" customWidth="1"/>
    <col min="100" max="100" width="8.140625" customWidth="1"/>
    <col min="101" max="101" width="33.85546875" customWidth="1"/>
    <col min="102" max="102" width="38.85546875" customWidth="1"/>
    <col min="103" max="103" width="28.7109375" customWidth="1"/>
    <col min="104" max="104" width="33.85546875" customWidth="1"/>
    <col min="105" max="105" width="30.140625" customWidth="1"/>
    <col min="106" max="107" width="34.85546875" customWidth="1"/>
    <col min="108" max="110" width="24.85546875" customWidth="1"/>
    <col min="111" max="111" width="45" customWidth="1"/>
    <col min="112" max="112" width="42.85546875" customWidth="1"/>
    <col min="113" max="127" width="31.140625" customWidth="1"/>
    <col min="128" max="128" width="37.7109375" customWidth="1"/>
    <col min="129" max="129" width="36.28515625" customWidth="1"/>
    <col min="130" max="130" width="36.42578125" customWidth="1"/>
    <col min="131" max="131" width="31.140625" customWidth="1"/>
    <col min="132" max="132" width="31.140625" style="11" customWidth="1"/>
    <col min="133" max="142" width="31.140625" customWidth="1"/>
    <col min="143" max="159" width="27.7109375" customWidth="1"/>
    <col min="160" max="160" width="37.42578125" customWidth="1"/>
    <col min="161" max="161" width="40.5703125" customWidth="1"/>
    <col min="162" max="169" width="38.42578125" customWidth="1"/>
    <col min="170" max="172" width="24.85546875" customWidth="1"/>
    <col min="173" max="173" width="35.7109375" customWidth="1"/>
    <col min="174" max="174" width="40.42578125" customWidth="1"/>
    <col min="175" max="178" width="24.85546875" customWidth="1"/>
    <col min="179" max="179" width="33.28515625" customWidth="1"/>
    <col min="180" max="180" width="31.140625" customWidth="1"/>
    <col min="181" max="183" width="24.85546875" customWidth="1"/>
    <col min="184" max="184" width="34.28515625" customWidth="1"/>
    <col min="185" max="186" width="24.85546875" customWidth="1"/>
    <col min="187" max="192" width="38" customWidth="1"/>
    <col min="193" max="203" width="24.85546875" customWidth="1"/>
    <col min="204" max="211" width="29.42578125" customWidth="1"/>
    <col min="212" max="212" width="24.85546875" customWidth="1"/>
    <col min="213" max="213" width="17.42578125" customWidth="1"/>
    <col min="214" max="214" width="21.42578125" customWidth="1"/>
    <col min="215" max="215" width="30" customWidth="1"/>
    <col min="216" max="217" width="26.42578125" customWidth="1"/>
    <col min="218" max="257" width="24.85546875" customWidth="1"/>
    <col min="258" max="258" width="28.28515625" customWidth="1"/>
    <col min="259" max="259" width="24.85546875" customWidth="1"/>
    <col min="260" max="266" width="28.7109375" customWidth="1"/>
    <col min="267" max="267" width="26.5703125" customWidth="1"/>
    <col min="268" max="268" width="48.7109375" customWidth="1"/>
    <col min="269" max="269" width="44.140625" customWidth="1"/>
    <col min="270" max="270" width="48.5703125" customWidth="1"/>
    <col min="271" max="271" width="34.42578125" customWidth="1"/>
    <col min="272" max="279" width="33.7109375" customWidth="1"/>
    <col min="280" max="285" width="24.85546875" customWidth="1"/>
    <col min="286" max="286" width="30.7109375" customWidth="1"/>
    <col min="287" max="294" width="33.42578125" customWidth="1"/>
    <col min="295" max="295" width="19.5703125" customWidth="1"/>
    <col min="296" max="297" width="33.42578125" customWidth="1"/>
    <col min="298" max="299" width="24.85546875" customWidth="1"/>
    <col min="300" max="300" width="41.140625" customWidth="1"/>
    <col min="301" max="301" width="35" customWidth="1"/>
    <col min="302" max="303" width="30" customWidth="1"/>
    <col min="304" max="304" width="79" customWidth="1"/>
    <col min="305" max="305" width="29.85546875" customWidth="1"/>
    <col min="306" max="306" width="24.85546875" customWidth="1"/>
    <col min="307" max="307" width="22.28515625" customWidth="1"/>
    <col min="308" max="308" width="25.28515625" customWidth="1"/>
    <col min="309" max="310" width="19.85546875" customWidth="1"/>
    <col min="311" max="311" width="34.140625" customWidth="1"/>
    <col min="312" max="312" width="19.85546875" customWidth="1"/>
    <col min="313" max="313" width="25.42578125" customWidth="1"/>
    <col min="314" max="320" width="19.85546875" customWidth="1"/>
    <col min="321" max="321" width="32" customWidth="1"/>
    <col min="322" max="322" width="29.28515625" customWidth="1"/>
    <col min="323" max="323" width="25.7109375" customWidth="1"/>
    <col min="324" max="324" width="22.28515625" customWidth="1"/>
    <col min="325" max="326" width="31.42578125" customWidth="1"/>
    <col min="327" max="327" width="38.28515625" customWidth="1"/>
    <col min="328" max="332" width="30" customWidth="1"/>
    <col min="333" max="333" width="35.85546875" customWidth="1"/>
    <col min="334" max="334" width="55.42578125" customWidth="1"/>
    <col min="335" max="340" width="30" customWidth="1"/>
    <col min="341" max="341" width="37" customWidth="1"/>
    <col min="342" max="342" width="35.42578125" customWidth="1"/>
    <col min="343" max="344" width="30" customWidth="1"/>
    <col min="345" max="346" width="37.42578125" customWidth="1"/>
    <col min="347" max="349" width="30" customWidth="1"/>
    <col min="350" max="350" width="18.5703125" customWidth="1"/>
    <col min="351" max="351" width="23.85546875" customWidth="1"/>
    <col min="352" max="352" width="30" customWidth="1"/>
    <col min="353" max="353" width="18.7109375" customWidth="1"/>
    <col min="354" max="354" width="19.42578125" customWidth="1"/>
    <col min="355" max="355" width="32.85546875" customWidth="1"/>
    <col min="356" max="356" width="71.42578125" customWidth="1"/>
    <col min="357" max="359" width="66.42578125" customWidth="1"/>
    <col min="360" max="360" width="27.42578125" customWidth="1"/>
    <col min="361" max="361" width="24.5703125" customWidth="1"/>
    <col min="362" max="362" width="23.7109375" customWidth="1"/>
    <col min="363" max="363" width="22" customWidth="1"/>
    <col min="364" max="364" width="21" customWidth="1"/>
    <col min="365" max="365" width="23.28515625" customWidth="1"/>
    <col min="366" max="366" width="34.85546875" customWidth="1"/>
    <col min="367" max="367" width="37.7109375" customWidth="1"/>
    <col min="368" max="369" width="35.28515625" customWidth="1"/>
    <col min="370" max="370" width="48.140625" customWidth="1"/>
    <col min="371" max="371" width="51.140625" customWidth="1"/>
    <col min="372" max="372" width="58.85546875" customWidth="1"/>
    <col min="373" max="373" width="8.85546875" customWidth="1"/>
    <col min="374" max="374" width="19.85546875" customWidth="1"/>
    <col min="375" max="375" width="26.42578125" customWidth="1"/>
    <col min="376" max="376" width="30.7109375" customWidth="1"/>
    <col min="377" max="433" width="12.85546875" customWidth="1"/>
    <col min="434" max="434" width="13.7109375" customWidth="1"/>
    <col min="435" max="435" width="13.28515625" customWidth="1"/>
    <col min="436" max="447" width="13.7109375" customWidth="1"/>
    <col min="448" max="453" width="13.28515625" customWidth="1"/>
    <col min="454" max="454" width="13.7109375" customWidth="1"/>
    <col min="455" max="455" width="13.28515625" customWidth="1"/>
    <col min="456" max="533" width="13.7109375" customWidth="1"/>
    <col min="534" max="534" width="14.140625" customWidth="1"/>
    <col min="535" max="535" width="13.7109375" customWidth="1"/>
    <col min="536" max="547" width="14.140625" customWidth="1"/>
    <col min="548" max="553" width="13.7109375" customWidth="1"/>
    <col min="554" max="554" width="14.140625" customWidth="1"/>
    <col min="555" max="555" width="13.7109375" customWidth="1"/>
    <col min="556" max="647" width="14.140625" customWidth="1"/>
    <col min="648" max="653" width="13.7109375" customWidth="1"/>
    <col min="654" max="654" width="14.140625" customWidth="1"/>
    <col min="655" max="655" width="13.7109375" customWidth="1"/>
    <col min="656" max="747" width="14.140625" customWidth="1"/>
    <col min="748" max="753" width="13.7109375" customWidth="1"/>
    <col min="754" max="754" width="14.140625" customWidth="1"/>
    <col min="755" max="755" width="13.7109375" customWidth="1"/>
    <col min="756" max="847" width="14.140625" customWidth="1"/>
    <col min="848" max="853" width="13.7109375" customWidth="1"/>
    <col min="854" max="854" width="14.140625" customWidth="1"/>
    <col min="855" max="855" width="13.7109375" customWidth="1"/>
    <col min="856" max="947" width="14.140625" customWidth="1"/>
    <col min="948" max="953" width="13.7109375" customWidth="1"/>
    <col min="954" max="954" width="14.140625" customWidth="1"/>
    <col min="955" max="955" width="13.7109375" customWidth="1"/>
    <col min="956" max="1047" width="14.140625" customWidth="1"/>
    <col min="1048" max="1053" width="13.7109375" customWidth="1"/>
    <col min="1054" max="1054" width="14.140625" customWidth="1"/>
    <col min="1055" max="1055" width="13.7109375" customWidth="1"/>
    <col min="1056" max="1147" width="14.140625" customWidth="1"/>
    <col min="1148" max="1153" width="13.7109375" customWidth="1"/>
    <col min="1154" max="1154" width="14.140625" customWidth="1"/>
    <col min="1155" max="1155" width="13.7109375" customWidth="1"/>
    <col min="1156" max="1247" width="14.140625" customWidth="1"/>
    <col min="1248" max="1253" width="13.7109375" customWidth="1"/>
    <col min="1254" max="1254" width="14.140625" customWidth="1"/>
    <col min="1255" max="1255" width="13.7109375" customWidth="1"/>
    <col min="1256" max="1333" width="14.140625" customWidth="1"/>
    <col min="1334" max="1334" width="14.7109375" customWidth="1"/>
    <col min="1335" max="1335" width="14.42578125" customWidth="1"/>
    <col min="1336" max="1347" width="14.7109375" customWidth="1"/>
    <col min="1348" max="1353" width="14.42578125" customWidth="1"/>
    <col min="1354" max="1354" width="14.7109375" customWidth="1"/>
    <col min="1355" max="1355" width="14.42578125" customWidth="1"/>
    <col min="1356" max="1437" width="14.7109375" customWidth="1"/>
    <col min="1438" max="1447" width="14.42578125" customWidth="1"/>
    <col min="1448" max="1453" width="14.140625" customWidth="1"/>
    <col min="1454" max="1454" width="14.42578125" customWidth="1"/>
    <col min="1455" max="1455" width="14.140625" customWidth="1"/>
    <col min="1456" max="1533" width="14.42578125" customWidth="1"/>
    <col min="1534" max="1534" width="14.7109375" customWidth="1"/>
    <col min="1535" max="1535" width="14.42578125" customWidth="1"/>
    <col min="1536" max="1547" width="14.7109375" customWidth="1"/>
    <col min="1548" max="1553" width="14.42578125" customWidth="1"/>
    <col min="1554" max="1554" width="14.7109375" customWidth="1"/>
    <col min="1555" max="1555" width="14.42578125" customWidth="1"/>
    <col min="1556" max="1647" width="14.7109375" customWidth="1"/>
    <col min="1648" max="1653" width="14.42578125" customWidth="1"/>
    <col min="1654" max="1654" width="14.7109375" customWidth="1"/>
    <col min="1655" max="1655" width="14.42578125" customWidth="1"/>
    <col min="1656" max="1747" width="14.7109375" customWidth="1"/>
    <col min="1748" max="1753" width="14.42578125" customWidth="1"/>
    <col min="1754" max="1754" width="14.7109375" customWidth="1"/>
    <col min="1755" max="1755" width="14.42578125" customWidth="1"/>
    <col min="1756" max="1847" width="14.7109375" customWidth="1"/>
    <col min="1848" max="1853" width="14.42578125" customWidth="1"/>
    <col min="1854" max="1854" width="14.7109375" customWidth="1"/>
    <col min="1855" max="1855" width="14.42578125" customWidth="1"/>
    <col min="1856" max="1947" width="14.7109375" customWidth="1"/>
    <col min="1948" max="1953" width="14.42578125" customWidth="1"/>
    <col min="1954" max="1954" width="14.7109375" customWidth="1"/>
    <col min="1955" max="1955" width="14.42578125" customWidth="1"/>
    <col min="1956" max="2047" width="14.7109375" customWidth="1"/>
    <col min="2048" max="2053" width="14.42578125" customWidth="1"/>
    <col min="2054" max="2054" width="14.7109375" customWidth="1"/>
    <col min="2055" max="2055" width="14.42578125" customWidth="1"/>
    <col min="2056" max="2147" width="14.7109375" customWidth="1"/>
    <col min="2148" max="2153" width="14.42578125" customWidth="1"/>
    <col min="2154" max="2154" width="14.7109375" customWidth="1"/>
    <col min="2155" max="2155" width="14.42578125" customWidth="1"/>
    <col min="2156" max="2247" width="14.7109375" customWidth="1"/>
    <col min="2248" max="2253" width="14.42578125" customWidth="1"/>
    <col min="2254" max="2254" width="14.7109375" customWidth="1"/>
    <col min="2255" max="2255" width="14.42578125" customWidth="1"/>
    <col min="2256" max="2333" width="14.7109375" customWidth="1"/>
    <col min="2334" max="2334" width="15.28515625" customWidth="1"/>
    <col min="2335" max="2335" width="14.7109375" customWidth="1"/>
    <col min="2336" max="2347" width="15.28515625" customWidth="1"/>
    <col min="2348" max="2353" width="14.7109375" customWidth="1"/>
    <col min="2354" max="2354" width="15.28515625" customWidth="1"/>
    <col min="2355" max="2355" width="14.7109375" customWidth="1"/>
    <col min="2356" max="2437" width="15.28515625" customWidth="1"/>
    <col min="2438" max="2447" width="14.7109375" customWidth="1"/>
    <col min="2448" max="2453" width="14.42578125" customWidth="1"/>
    <col min="2454" max="2454" width="14.7109375" customWidth="1"/>
    <col min="2455" max="2455" width="14.42578125" customWidth="1"/>
    <col min="2456" max="2533" width="14.7109375" customWidth="1"/>
    <col min="2534" max="2534" width="15.28515625" customWidth="1"/>
    <col min="2535" max="2535" width="14.7109375" customWidth="1"/>
    <col min="2536" max="2547" width="15.28515625" customWidth="1"/>
    <col min="2548" max="2553" width="14.7109375" customWidth="1"/>
    <col min="2554" max="2554" width="15.28515625" customWidth="1"/>
    <col min="2555" max="2555" width="14.7109375" customWidth="1"/>
    <col min="2556" max="2647" width="15.28515625" customWidth="1"/>
    <col min="2648" max="2653" width="14.7109375" customWidth="1"/>
    <col min="2654" max="2654" width="15.28515625" customWidth="1"/>
    <col min="2655" max="2655" width="14.7109375" customWidth="1"/>
    <col min="2656" max="2747" width="15.28515625" customWidth="1"/>
    <col min="2748" max="2753" width="14.7109375" customWidth="1"/>
    <col min="2754" max="2754" width="15.28515625" customWidth="1"/>
    <col min="2755" max="2755" width="14.7109375" customWidth="1"/>
    <col min="2756" max="2847" width="15.28515625" customWidth="1"/>
    <col min="2848" max="2853" width="14.7109375" customWidth="1"/>
    <col min="2854" max="2854" width="15.28515625" customWidth="1"/>
    <col min="2855" max="2855" width="14.7109375" customWidth="1"/>
    <col min="2856" max="2947" width="15.28515625" customWidth="1"/>
    <col min="2948" max="2953" width="14.7109375" customWidth="1"/>
    <col min="2954" max="2954" width="15.28515625" customWidth="1"/>
    <col min="2955" max="2955" width="14.7109375" customWidth="1"/>
    <col min="2956" max="3047" width="15.28515625" customWidth="1"/>
    <col min="3048" max="3053" width="14.7109375" customWidth="1"/>
    <col min="3054" max="3054" width="15.28515625" customWidth="1"/>
    <col min="3055" max="3055" width="14.7109375" customWidth="1"/>
    <col min="3056" max="3147" width="15.28515625" customWidth="1"/>
    <col min="3148" max="3153" width="14.7109375" customWidth="1"/>
    <col min="3154" max="3154" width="15.28515625" customWidth="1"/>
    <col min="3155" max="3155" width="14.7109375" customWidth="1"/>
    <col min="3156" max="3247" width="15.28515625" customWidth="1"/>
    <col min="3248" max="3253" width="14.7109375" customWidth="1"/>
    <col min="3254" max="3254" width="15.28515625" customWidth="1"/>
    <col min="3255" max="3255" width="14.7109375" customWidth="1"/>
    <col min="3256" max="3347" width="15.28515625" customWidth="1"/>
    <col min="3348" max="3353" width="14.7109375" customWidth="1"/>
    <col min="3354" max="3354" width="15.28515625" customWidth="1"/>
    <col min="3355" max="3355" width="14.7109375" customWidth="1"/>
    <col min="3356" max="3437" width="15.28515625" customWidth="1"/>
    <col min="3438" max="3447" width="14.7109375" customWidth="1"/>
    <col min="3448" max="3453" width="14.42578125" customWidth="1"/>
    <col min="3454" max="3454" width="14.7109375" customWidth="1"/>
    <col min="3455" max="3455" width="14.42578125" customWidth="1"/>
    <col min="3456" max="3533" width="14.7109375" customWidth="1"/>
    <col min="3534" max="3534" width="15.28515625" customWidth="1"/>
    <col min="3535" max="3535" width="14.7109375" customWidth="1"/>
    <col min="3536" max="3547" width="15.28515625" customWidth="1"/>
    <col min="3548" max="3553" width="14.7109375" customWidth="1"/>
    <col min="3554" max="3554" width="15.28515625" customWidth="1"/>
    <col min="3555" max="3555" width="14.7109375" customWidth="1"/>
    <col min="3556" max="3647" width="15.28515625" customWidth="1"/>
    <col min="3648" max="3653" width="14.7109375" customWidth="1"/>
    <col min="3654" max="3654" width="15.28515625" customWidth="1"/>
    <col min="3655" max="3655" width="14.7109375" customWidth="1"/>
    <col min="3656" max="3747" width="15.28515625" customWidth="1"/>
    <col min="3748" max="3753" width="14.7109375" customWidth="1"/>
    <col min="3754" max="3754" width="15.28515625" customWidth="1"/>
    <col min="3755" max="3755" width="14.7109375" customWidth="1"/>
    <col min="3756" max="3847" width="15.28515625" customWidth="1"/>
    <col min="3848" max="3853" width="14.7109375" customWidth="1"/>
    <col min="3854" max="3854" width="15.28515625" customWidth="1"/>
    <col min="3855" max="3855" width="14.7109375" customWidth="1"/>
    <col min="3856" max="3947" width="15.28515625" customWidth="1"/>
    <col min="3948" max="3953" width="14.7109375" customWidth="1"/>
    <col min="3954" max="3954" width="15.28515625" customWidth="1"/>
    <col min="3955" max="3955" width="14.7109375" customWidth="1"/>
    <col min="3956" max="4047" width="15.28515625" customWidth="1"/>
    <col min="4048" max="4053" width="14.7109375" customWidth="1"/>
    <col min="4054" max="4054" width="15.28515625" customWidth="1"/>
    <col min="4055" max="4055" width="14.7109375" customWidth="1"/>
    <col min="4056" max="4147" width="15.28515625" customWidth="1"/>
    <col min="4148" max="4153" width="14.7109375" customWidth="1"/>
    <col min="4154" max="4154" width="15.28515625" customWidth="1"/>
    <col min="4155" max="4155" width="14.7109375" customWidth="1"/>
    <col min="4156" max="4247" width="15.28515625" customWidth="1"/>
    <col min="4248" max="4253" width="14.7109375" customWidth="1"/>
    <col min="4254" max="4254" width="15.28515625" customWidth="1"/>
    <col min="4255" max="4255" width="14.7109375" customWidth="1"/>
    <col min="4256" max="4347" width="15.28515625" customWidth="1"/>
    <col min="4348" max="4353" width="14.7109375" customWidth="1"/>
    <col min="4354" max="4354" width="15.28515625" customWidth="1"/>
    <col min="4355" max="4355" width="14.7109375" customWidth="1"/>
    <col min="4356" max="4437" width="15.28515625" customWidth="1"/>
    <col min="4438" max="4447" width="14.7109375" customWidth="1"/>
    <col min="4448" max="4453" width="14.42578125" customWidth="1"/>
    <col min="4454" max="4454" width="14.7109375" customWidth="1"/>
    <col min="4455" max="4455" width="14.42578125" customWidth="1"/>
    <col min="4456" max="4533" width="14.7109375" customWidth="1"/>
    <col min="4534" max="4534" width="15.28515625" customWidth="1"/>
    <col min="4535" max="4535" width="14.7109375" customWidth="1"/>
    <col min="4536" max="4547" width="15.28515625" customWidth="1"/>
    <col min="4548" max="4553" width="14.7109375" customWidth="1"/>
    <col min="4554" max="4554" width="15.28515625" customWidth="1"/>
    <col min="4555" max="4555" width="14.7109375" customWidth="1"/>
    <col min="4556" max="4647" width="15.28515625" customWidth="1"/>
    <col min="4648" max="4653" width="14.7109375" customWidth="1"/>
    <col min="4654" max="4654" width="15.28515625" customWidth="1"/>
    <col min="4655" max="4655" width="14.7109375" customWidth="1"/>
    <col min="4656" max="4747" width="15.28515625" customWidth="1"/>
    <col min="4748" max="4753" width="14.7109375" customWidth="1"/>
    <col min="4754" max="4754" width="15.28515625" customWidth="1"/>
    <col min="4755" max="4755" width="14.7109375" customWidth="1"/>
    <col min="4756" max="4847" width="15.28515625" customWidth="1"/>
    <col min="4848" max="4853" width="14.7109375" customWidth="1"/>
    <col min="4854" max="4854" width="15.28515625" customWidth="1"/>
    <col min="4855" max="4855" width="14.7109375" customWidth="1"/>
    <col min="4856" max="4947" width="15.28515625" customWidth="1"/>
    <col min="4948" max="4953" width="14.7109375" customWidth="1"/>
    <col min="4954" max="4954" width="15.28515625" customWidth="1"/>
    <col min="4955" max="4955" width="14.7109375" customWidth="1"/>
    <col min="4956" max="5047" width="15.28515625" customWidth="1"/>
    <col min="5048" max="5053" width="14.7109375" customWidth="1"/>
    <col min="5054" max="5054" width="15.28515625" customWidth="1"/>
    <col min="5055" max="5055" width="14.7109375" customWidth="1"/>
    <col min="5056" max="5147" width="15.28515625" customWidth="1"/>
    <col min="5148" max="5153" width="14.7109375" customWidth="1"/>
    <col min="5154" max="5154" width="15.28515625" customWidth="1"/>
    <col min="5155" max="5155" width="14.7109375" customWidth="1"/>
    <col min="5156" max="5247" width="15.28515625" customWidth="1"/>
    <col min="5248" max="5253" width="14.7109375" customWidth="1"/>
    <col min="5254" max="5254" width="15.28515625" customWidth="1"/>
    <col min="5255" max="5255" width="14.7109375" customWidth="1"/>
    <col min="5256" max="5347" width="15.28515625" customWidth="1"/>
    <col min="5348" max="5353" width="14.7109375" customWidth="1"/>
    <col min="5354" max="5354" width="15.28515625" customWidth="1"/>
    <col min="5355" max="5355" width="14.7109375" customWidth="1"/>
    <col min="5356" max="5437" width="15.28515625" customWidth="1"/>
    <col min="5438" max="5447" width="14.7109375" customWidth="1"/>
    <col min="5448" max="5453" width="14.42578125" customWidth="1"/>
    <col min="5454" max="5454" width="14.7109375" customWidth="1"/>
    <col min="5455" max="5455" width="14.42578125" customWidth="1"/>
    <col min="5456" max="5533" width="14.7109375" customWidth="1"/>
    <col min="5534" max="5534" width="15.28515625" customWidth="1"/>
    <col min="5535" max="5535" width="14.7109375" customWidth="1"/>
    <col min="5536" max="5547" width="15.28515625" customWidth="1"/>
    <col min="5548" max="5553" width="14.7109375" customWidth="1"/>
    <col min="5554" max="5554" width="15.28515625" customWidth="1"/>
    <col min="5555" max="5555" width="14.7109375" customWidth="1"/>
    <col min="5556" max="5647" width="15.28515625" customWidth="1"/>
    <col min="5648" max="5653" width="14.7109375" customWidth="1"/>
    <col min="5654" max="5654" width="15.28515625" customWidth="1"/>
    <col min="5655" max="5655" width="14.7109375" customWidth="1"/>
    <col min="5656" max="5747" width="15.28515625" customWidth="1"/>
    <col min="5748" max="5753" width="14.7109375" customWidth="1"/>
    <col min="5754" max="5754" width="15.28515625" customWidth="1"/>
    <col min="5755" max="5755" width="14.7109375" customWidth="1"/>
    <col min="5756" max="5847" width="15.28515625" customWidth="1"/>
    <col min="5848" max="5853" width="14.7109375" customWidth="1"/>
    <col min="5854" max="5854" width="15.28515625" customWidth="1"/>
    <col min="5855" max="5855" width="14.7109375" customWidth="1"/>
    <col min="5856" max="5947" width="15.28515625" customWidth="1"/>
    <col min="5948" max="5953" width="14.7109375" customWidth="1"/>
    <col min="5954" max="5954" width="15.28515625" customWidth="1"/>
    <col min="5955" max="5955" width="14.7109375" customWidth="1"/>
    <col min="5956" max="6047" width="15.28515625" customWidth="1"/>
    <col min="6048" max="6053" width="14.7109375" customWidth="1"/>
    <col min="6054" max="6054" width="15.28515625" customWidth="1"/>
    <col min="6055" max="6055" width="14.7109375" customWidth="1"/>
    <col min="6056" max="6147" width="15.28515625" customWidth="1"/>
    <col min="6148" max="6153" width="14.7109375" customWidth="1"/>
    <col min="6154" max="6154" width="15.28515625" customWidth="1"/>
    <col min="6155" max="6155" width="14.7109375" customWidth="1"/>
    <col min="6156" max="6247" width="15.28515625" customWidth="1"/>
    <col min="6248" max="6253" width="14.7109375" customWidth="1"/>
    <col min="6254" max="6254" width="15.28515625" customWidth="1"/>
    <col min="6255" max="6255" width="14.7109375" customWidth="1"/>
    <col min="6256" max="6347" width="15.28515625" customWidth="1"/>
    <col min="6348" max="6353" width="14.7109375" customWidth="1"/>
    <col min="6354" max="6354" width="15.28515625" customWidth="1"/>
    <col min="6355" max="6355" width="14.7109375" customWidth="1"/>
    <col min="6356" max="6437" width="15.28515625" customWidth="1"/>
    <col min="6438" max="6447" width="14.7109375" customWidth="1"/>
    <col min="6448" max="6453" width="14.42578125" customWidth="1"/>
    <col min="6454" max="6454" width="14.7109375" customWidth="1"/>
    <col min="6455" max="6455" width="14.42578125" customWidth="1"/>
    <col min="6456" max="6533" width="14.7109375" customWidth="1"/>
    <col min="6534" max="6534" width="15.28515625" customWidth="1"/>
    <col min="6535" max="6535" width="14.7109375" customWidth="1"/>
    <col min="6536" max="6547" width="15.28515625" customWidth="1"/>
    <col min="6548" max="6553" width="14.7109375" customWidth="1"/>
    <col min="6554" max="6554" width="15.28515625" customWidth="1"/>
    <col min="6555" max="6555" width="14.7109375" customWidth="1"/>
    <col min="6556" max="6647" width="15.28515625" customWidth="1"/>
    <col min="6648" max="6653" width="14.7109375" customWidth="1"/>
    <col min="6654" max="6654" width="15.28515625" customWidth="1"/>
    <col min="6655" max="6655" width="14.7109375" customWidth="1"/>
    <col min="6656" max="6747" width="15.28515625" customWidth="1"/>
    <col min="6748" max="6753" width="14.7109375" customWidth="1"/>
    <col min="6754" max="6754" width="15.28515625" customWidth="1"/>
    <col min="6755" max="6755" width="14.7109375" customWidth="1"/>
    <col min="6756" max="6847" width="15.28515625" customWidth="1"/>
    <col min="6848" max="6853" width="14.7109375" customWidth="1"/>
    <col min="6854" max="6854" width="15.28515625" customWidth="1"/>
    <col min="6855" max="6855" width="14.7109375" customWidth="1"/>
    <col min="6856" max="6947" width="15.28515625" customWidth="1"/>
    <col min="6948" max="6953" width="14.7109375" customWidth="1"/>
    <col min="6954" max="6954" width="15.28515625" customWidth="1"/>
    <col min="6955" max="6955" width="14.7109375" customWidth="1"/>
    <col min="6956" max="7047" width="15.28515625" customWidth="1"/>
    <col min="7048" max="7053" width="14.7109375" customWidth="1"/>
    <col min="7054" max="7054" width="15.28515625" customWidth="1"/>
    <col min="7055" max="7055" width="14.7109375" customWidth="1"/>
    <col min="7056" max="7147" width="15.28515625" customWidth="1"/>
    <col min="7148" max="7153" width="14.7109375" customWidth="1"/>
    <col min="7154" max="7154" width="15.28515625" customWidth="1"/>
    <col min="7155" max="7155" width="14.7109375" customWidth="1"/>
    <col min="7156" max="7247" width="15.28515625" customWidth="1"/>
    <col min="7248" max="7253" width="14.7109375" customWidth="1"/>
    <col min="7254" max="7254" width="15.28515625" customWidth="1"/>
    <col min="7255" max="7255" width="14.7109375" customWidth="1"/>
    <col min="7256" max="7347" width="15.28515625" customWidth="1"/>
    <col min="7348" max="7353" width="14.7109375" customWidth="1"/>
    <col min="7354" max="7354" width="15.28515625" customWidth="1"/>
    <col min="7355" max="7355" width="14.7109375" customWidth="1"/>
    <col min="7356" max="7437" width="15.28515625" customWidth="1"/>
    <col min="7438" max="7447" width="14.7109375" customWidth="1"/>
    <col min="7448" max="7453" width="14.42578125" customWidth="1"/>
    <col min="7454" max="7454" width="14.7109375" customWidth="1"/>
    <col min="7455" max="7455" width="14.42578125" customWidth="1"/>
    <col min="7456" max="7533" width="14.7109375" customWidth="1"/>
    <col min="7534" max="7534" width="15.28515625" customWidth="1"/>
    <col min="7535" max="7535" width="14.7109375" customWidth="1"/>
    <col min="7536" max="7547" width="15.28515625" customWidth="1"/>
    <col min="7548" max="7553" width="14.7109375" customWidth="1"/>
    <col min="7554" max="7554" width="15.28515625" customWidth="1"/>
    <col min="7555" max="7555" width="14.7109375" customWidth="1"/>
    <col min="7556" max="7647" width="15.28515625" customWidth="1"/>
    <col min="7648" max="7653" width="14.7109375" customWidth="1"/>
    <col min="7654" max="7654" width="15.28515625" customWidth="1"/>
    <col min="7655" max="7655" width="14.7109375" customWidth="1"/>
    <col min="7656" max="7747" width="15.28515625" customWidth="1"/>
    <col min="7748" max="7753" width="14.7109375" customWidth="1"/>
    <col min="7754" max="7754" width="15.28515625" customWidth="1"/>
    <col min="7755" max="7755" width="14.7109375" customWidth="1"/>
    <col min="7756" max="7847" width="15.28515625" customWidth="1"/>
    <col min="7848" max="7853" width="14.7109375" customWidth="1"/>
    <col min="7854" max="7854" width="15.28515625" customWidth="1"/>
    <col min="7855" max="7855" width="14.7109375" customWidth="1"/>
    <col min="7856" max="7947" width="15.28515625" customWidth="1"/>
    <col min="7948" max="7953" width="14.7109375" customWidth="1"/>
    <col min="7954" max="7954" width="15.28515625" customWidth="1"/>
    <col min="7955" max="7955" width="14.7109375" customWidth="1"/>
    <col min="7956" max="8047" width="15.28515625" customWidth="1"/>
    <col min="8048" max="8053" width="14.7109375" customWidth="1"/>
    <col min="8054" max="8054" width="15.28515625" customWidth="1"/>
    <col min="8055" max="8055" width="14.7109375" customWidth="1"/>
    <col min="8056" max="8147" width="15.28515625" customWidth="1"/>
    <col min="8148" max="8153" width="14.7109375" customWidth="1"/>
    <col min="8154" max="8154" width="15.28515625" customWidth="1"/>
    <col min="8155" max="8155" width="14.7109375" customWidth="1"/>
    <col min="8156" max="8247" width="15.28515625" customWidth="1"/>
    <col min="8248" max="8253" width="14.7109375" customWidth="1"/>
    <col min="8254" max="8254" width="15.28515625" customWidth="1"/>
    <col min="8255" max="8255" width="14.7109375" customWidth="1"/>
    <col min="8256" max="8347" width="15.28515625" customWidth="1"/>
    <col min="8348" max="8353" width="14.7109375" customWidth="1"/>
    <col min="8354" max="8354" width="15.28515625" customWidth="1"/>
    <col min="8355" max="8355" width="14.7109375" customWidth="1"/>
    <col min="8356" max="8437" width="15.28515625" customWidth="1"/>
    <col min="8438" max="8447" width="14.7109375" customWidth="1"/>
    <col min="8448" max="8453" width="14.42578125" customWidth="1"/>
    <col min="8454" max="8454" width="14.7109375" customWidth="1"/>
    <col min="8455" max="8455" width="14.42578125" customWidth="1"/>
    <col min="8456" max="8533" width="14.7109375" customWidth="1"/>
    <col min="8534" max="8534" width="15.28515625" customWidth="1"/>
    <col min="8535" max="8535" width="14.7109375" customWidth="1"/>
    <col min="8536" max="8547" width="15.28515625" customWidth="1"/>
    <col min="8548" max="8553" width="14.7109375" customWidth="1"/>
    <col min="8554" max="8554" width="15.28515625" customWidth="1"/>
    <col min="8555" max="8555" width="14.7109375" customWidth="1"/>
    <col min="8556" max="8647" width="15.28515625" customWidth="1"/>
    <col min="8648" max="8653" width="14.7109375" customWidth="1"/>
    <col min="8654" max="8654" width="15.28515625" customWidth="1"/>
    <col min="8655" max="8655" width="14.7109375" customWidth="1"/>
    <col min="8656" max="8747" width="15.28515625" customWidth="1"/>
    <col min="8748" max="8753" width="14.7109375" customWidth="1"/>
    <col min="8754" max="8754" width="15.28515625" customWidth="1"/>
    <col min="8755" max="8755" width="14.7109375" customWidth="1"/>
    <col min="8756" max="8847" width="15.28515625" customWidth="1"/>
    <col min="8848" max="8853" width="14.7109375" customWidth="1"/>
    <col min="8854" max="8854" width="15.28515625" customWidth="1"/>
    <col min="8855" max="8855" width="14.7109375" customWidth="1"/>
    <col min="8856" max="8947" width="15.28515625" customWidth="1"/>
    <col min="8948" max="8953" width="14.7109375" customWidth="1"/>
    <col min="8954" max="8954" width="15.28515625" customWidth="1"/>
    <col min="8955" max="8955" width="14.7109375" customWidth="1"/>
    <col min="8956" max="9047" width="15.28515625" customWidth="1"/>
    <col min="9048" max="9053" width="14.7109375" customWidth="1"/>
    <col min="9054" max="9054" width="15.28515625" customWidth="1"/>
    <col min="9055" max="9055" width="14.7109375" customWidth="1"/>
    <col min="9056" max="9147" width="15.28515625" customWidth="1"/>
    <col min="9148" max="9153" width="14.7109375" customWidth="1"/>
    <col min="9154" max="9154" width="15.28515625" customWidth="1"/>
    <col min="9155" max="9155" width="14.7109375" customWidth="1"/>
    <col min="9156" max="9247" width="15.28515625" customWidth="1"/>
    <col min="9248" max="9253" width="14.7109375" customWidth="1"/>
    <col min="9254" max="9254" width="15.28515625" customWidth="1"/>
    <col min="9255" max="9255" width="14.7109375" customWidth="1"/>
    <col min="9256" max="9347" width="15.28515625" customWidth="1"/>
    <col min="9348" max="9353" width="14.7109375" customWidth="1"/>
    <col min="9354" max="9354" width="15.28515625" customWidth="1"/>
    <col min="9355" max="9355" width="14.7109375" customWidth="1"/>
    <col min="9356" max="9437" width="15.28515625" customWidth="1"/>
    <col min="9438" max="9447" width="14.7109375" customWidth="1"/>
    <col min="9448" max="9453" width="14.42578125" customWidth="1"/>
    <col min="9454" max="9454" width="14.7109375" customWidth="1"/>
    <col min="9455" max="9455" width="14.42578125" customWidth="1"/>
    <col min="9456" max="9533" width="14.7109375" customWidth="1"/>
    <col min="9534" max="9534" width="15.28515625" customWidth="1"/>
    <col min="9535" max="9535" width="14.7109375" customWidth="1"/>
    <col min="9536" max="9547" width="15.28515625" customWidth="1"/>
    <col min="9548" max="9553" width="14.7109375" customWidth="1"/>
    <col min="9554" max="9554" width="15.28515625" customWidth="1"/>
    <col min="9555" max="9555" width="14.7109375" customWidth="1"/>
    <col min="9556" max="9647" width="15.28515625" customWidth="1"/>
    <col min="9648" max="9653" width="14.7109375" customWidth="1"/>
    <col min="9654" max="9654" width="15.28515625" customWidth="1"/>
    <col min="9655" max="9655" width="14.7109375" customWidth="1"/>
    <col min="9656" max="9747" width="15.28515625" customWidth="1"/>
    <col min="9748" max="9753" width="14.7109375" customWidth="1"/>
    <col min="9754" max="9754" width="15.28515625" customWidth="1"/>
    <col min="9755" max="9755" width="14.7109375" customWidth="1"/>
    <col min="9756" max="9847" width="15.28515625" customWidth="1"/>
    <col min="9848" max="9853" width="14.7109375" customWidth="1"/>
    <col min="9854" max="9854" width="15.28515625" customWidth="1"/>
    <col min="9855" max="9855" width="14.7109375" customWidth="1"/>
    <col min="9856" max="9947" width="15.28515625" customWidth="1"/>
    <col min="9948" max="9953" width="14.7109375" customWidth="1"/>
    <col min="9954" max="9954" width="15.28515625" customWidth="1"/>
    <col min="9955" max="9955" width="14.7109375" customWidth="1"/>
    <col min="9956" max="10047" width="15.28515625" customWidth="1"/>
    <col min="10048" max="10053" width="14.7109375" customWidth="1"/>
    <col min="10054" max="10054" width="15.28515625" customWidth="1"/>
    <col min="10055" max="10055" width="14.7109375" customWidth="1"/>
    <col min="10056" max="10147" width="15.28515625" customWidth="1"/>
    <col min="10148" max="10153" width="14.7109375" customWidth="1"/>
    <col min="10154" max="10154" width="15.28515625" customWidth="1"/>
    <col min="10155" max="10155" width="14.7109375" customWidth="1"/>
    <col min="10156" max="10247" width="15.28515625" customWidth="1"/>
    <col min="10248" max="10253" width="14.7109375" customWidth="1"/>
    <col min="10254" max="10254" width="15.28515625" customWidth="1"/>
    <col min="10255" max="10255" width="14.7109375" customWidth="1"/>
    <col min="10256" max="10333" width="15.28515625" customWidth="1"/>
    <col min="10334" max="10334" width="16.140625" customWidth="1"/>
    <col min="10335" max="10335" width="15.42578125" customWidth="1"/>
    <col min="10336" max="10347" width="16.140625" customWidth="1"/>
    <col min="10348" max="10353" width="15.42578125" customWidth="1"/>
    <col min="10354" max="10354" width="16.140625" customWidth="1"/>
    <col min="10355" max="10355" width="15.42578125" customWidth="1"/>
    <col min="10356" max="10437" width="16.140625" customWidth="1"/>
    <col min="10438" max="10447" width="15.42578125" customWidth="1"/>
    <col min="10448" max="10453" width="15.28515625" customWidth="1"/>
    <col min="10454" max="10454" width="15.42578125" customWidth="1"/>
    <col min="10455" max="10455" width="15.28515625" customWidth="1"/>
    <col min="10456" max="10533" width="15.42578125" customWidth="1"/>
    <col min="10534" max="10534" width="16.140625" customWidth="1"/>
    <col min="10535" max="10535" width="15.42578125" customWidth="1"/>
    <col min="10536" max="10547" width="16.140625" customWidth="1"/>
    <col min="10548" max="10553" width="15.42578125" customWidth="1"/>
    <col min="10554" max="10554" width="16.140625" customWidth="1"/>
    <col min="10555" max="10555" width="15.42578125" customWidth="1"/>
    <col min="10556" max="10647" width="16.140625" customWidth="1"/>
    <col min="10648" max="10653" width="15.42578125" customWidth="1"/>
    <col min="10654" max="10654" width="16.140625" customWidth="1"/>
    <col min="10655" max="10655" width="15.42578125" customWidth="1"/>
    <col min="10656" max="10747" width="16.140625" customWidth="1"/>
    <col min="10748" max="10753" width="15.42578125" customWidth="1"/>
    <col min="10754" max="10754" width="16.140625" customWidth="1"/>
    <col min="10755" max="10755" width="15.42578125" customWidth="1"/>
    <col min="10756" max="10847" width="16.140625" customWidth="1"/>
    <col min="10848" max="10853" width="15.42578125" customWidth="1"/>
    <col min="10854" max="10854" width="16.140625" customWidth="1"/>
    <col min="10855" max="10855" width="15.42578125" customWidth="1"/>
    <col min="10856" max="10947" width="16.140625" customWidth="1"/>
    <col min="10948" max="10953" width="15.42578125" customWidth="1"/>
    <col min="10954" max="10954" width="16.140625" customWidth="1"/>
    <col min="10955" max="10955" width="15.42578125" customWidth="1"/>
    <col min="10956" max="11047" width="16.140625" customWidth="1"/>
    <col min="11048" max="11053" width="15.42578125" customWidth="1"/>
    <col min="11054" max="11054" width="16.140625" customWidth="1"/>
    <col min="11055" max="11055" width="15.42578125" customWidth="1"/>
    <col min="11056" max="11147" width="16.140625" customWidth="1"/>
    <col min="11148" max="11153" width="15.42578125" customWidth="1"/>
    <col min="11154" max="11154" width="16.140625" customWidth="1"/>
    <col min="11155" max="11155" width="15.42578125" customWidth="1"/>
    <col min="11156" max="11247" width="16.140625" customWidth="1"/>
    <col min="11248" max="11253" width="15.42578125" customWidth="1"/>
    <col min="11254" max="11254" width="16.140625" customWidth="1"/>
    <col min="11255" max="11255" width="15.42578125" customWidth="1"/>
    <col min="11256" max="11337" width="16.140625" customWidth="1"/>
    <col min="11338" max="11347" width="15.42578125" customWidth="1"/>
    <col min="11348" max="11353" width="15.28515625" customWidth="1"/>
    <col min="11354" max="11354" width="15.42578125" customWidth="1"/>
    <col min="11355" max="11355" width="15.28515625" customWidth="1"/>
    <col min="11356" max="11437" width="15.42578125" customWidth="1"/>
    <col min="11438" max="11447" width="15.28515625" customWidth="1"/>
    <col min="11448" max="11453" width="14.7109375" customWidth="1"/>
    <col min="11454" max="11454" width="15.28515625" customWidth="1"/>
    <col min="11455" max="11455" width="14.7109375" customWidth="1"/>
    <col min="11456" max="11533" width="15.28515625" customWidth="1"/>
    <col min="11534" max="11534" width="15.42578125" customWidth="1"/>
    <col min="11535" max="11535" width="15.28515625" customWidth="1"/>
    <col min="11536" max="11547" width="15.42578125" customWidth="1"/>
    <col min="11548" max="11553" width="15.28515625" customWidth="1"/>
    <col min="11554" max="11554" width="15.42578125" customWidth="1"/>
    <col min="11555" max="11555" width="15.28515625" customWidth="1"/>
    <col min="11556" max="11647" width="15.42578125" customWidth="1"/>
    <col min="11648" max="11653" width="15.28515625" customWidth="1"/>
    <col min="11654" max="11654" width="15.42578125" customWidth="1"/>
    <col min="11655" max="11655" width="15.28515625" customWidth="1"/>
    <col min="11656" max="11747" width="15.42578125" customWidth="1"/>
    <col min="11748" max="11753" width="15.28515625" customWidth="1"/>
    <col min="11754" max="11754" width="15.42578125" customWidth="1"/>
    <col min="11755" max="11755" width="15.28515625" customWidth="1"/>
    <col min="11756" max="11847" width="15.42578125" customWidth="1"/>
    <col min="11848" max="11853" width="15.28515625" customWidth="1"/>
    <col min="11854" max="11854" width="15.42578125" customWidth="1"/>
    <col min="11855" max="11855" width="15.28515625" customWidth="1"/>
    <col min="11856" max="11947" width="15.42578125" customWidth="1"/>
    <col min="11948" max="11953" width="15.28515625" customWidth="1"/>
    <col min="11954" max="11954" width="15.42578125" customWidth="1"/>
    <col min="11955" max="11955" width="15.28515625" customWidth="1"/>
    <col min="11956" max="12047" width="15.42578125" customWidth="1"/>
    <col min="12048" max="12053" width="15.28515625" customWidth="1"/>
    <col min="12054" max="12054" width="15.42578125" customWidth="1"/>
    <col min="12055" max="12055" width="15.28515625" customWidth="1"/>
    <col min="12056" max="12147" width="15.42578125" customWidth="1"/>
    <col min="12148" max="12153" width="15.28515625" customWidth="1"/>
    <col min="12154" max="12154" width="15.42578125" customWidth="1"/>
    <col min="12155" max="12155" width="15.28515625" customWidth="1"/>
    <col min="12156" max="12247" width="15.42578125" customWidth="1"/>
    <col min="12248" max="12253" width="15.28515625" customWidth="1"/>
    <col min="12254" max="12254" width="15.42578125" customWidth="1"/>
    <col min="12255" max="12255" width="15.28515625" customWidth="1"/>
    <col min="12256" max="12333" width="15.42578125" customWidth="1"/>
    <col min="12334" max="12334" width="16.140625" customWidth="1"/>
    <col min="12335" max="12335" width="15.42578125" customWidth="1"/>
    <col min="12336" max="12347" width="16.140625" customWidth="1"/>
    <col min="12348" max="12353" width="15.42578125" customWidth="1"/>
    <col min="12354" max="12354" width="16.140625" customWidth="1"/>
    <col min="12355" max="12355" width="15.42578125" customWidth="1"/>
    <col min="12356" max="12437" width="16.140625" customWidth="1"/>
    <col min="12438" max="12447" width="15.42578125" customWidth="1"/>
    <col min="12448" max="12453" width="15.28515625" customWidth="1"/>
    <col min="12454" max="12454" width="15.42578125" customWidth="1"/>
    <col min="12455" max="12455" width="15.28515625" customWidth="1"/>
    <col min="12456" max="12533" width="15.42578125" customWidth="1"/>
    <col min="12534" max="12534" width="16.140625" customWidth="1"/>
    <col min="12535" max="12535" width="15.42578125" customWidth="1"/>
    <col min="12536" max="12547" width="16.140625" customWidth="1"/>
    <col min="12548" max="12553" width="15.42578125" customWidth="1"/>
    <col min="12554" max="12554" width="16.140625" customWidth="1"/>
    <col min="12555" max="12555" width="15.42578125" customWidth="1"/>
    <col min="12556" max="12647" width="16.140625" customWidth="1"/>
    <col min="12648" max="12653" width="15.42578125" customWidth="1"/>
    <col min="12654" max="12654" width="16.140625" customWidth="1"/>
    <col min="12655" max="12655" width="15.42578125" customWidth="1"/>
    <col min="12656" max="12747" width="16.140625" customWidth="1"/>
    <col min="12748" max="12753" width="15.42578125" customWidth="1"/>
    <col min="12754" max="12754" width="16.140625" customWidth="1"/>
    <col min="12755" max="12755" width="15.42578125" customWidth="1"/>
    <col min="12756" max="12847" width="16.140625" customWidth="1"/>
    <col min="12848" max="12853" width="15.42578125" customWidth="1"/>
    <col min="12854" max="12854" width="16.140625" customWidth="1"/>
    <col min="12855" max="12855" width="15.42578125" customWidth="1"/>
    <col min="12856" max="12947" width="16.140625" customWidth="1"/>
    <col min="12948" max="12953" width="15.42578125" customWidth="1"/>
    <col min="12954" max="12954" width="16.140625" customWidth="1"/>
    <col min="12955" max="12955" width="15.42578125" customWidth="1"/>
    <col min="12956" max="13047" width="16.140625" customWidth="1"/>
    <col min="13048" max="13053" width="15.42578125" customWidth="1"/>
    <col min="13054" max="13054" width="16.140625" customWidth="1"/>
    <col min="13055" max="13055" width="15.42578125" customWidth="1"/>
    <col min="13056" max="13147" width="16.140625" customWidth="1"/>
    <col min="13148" max="13153" width="15.42578125" customWidth="1"/>
    <col min="13154" max="13154" width="16.140625" customWidth="1"/>
    <col min="13155" max="13155" width="15.42578125" customWidth="1"/>
    <col min="13156" max="13247" width="16.140625" customWidth="1"/>
    <col min="13248" max="13253" width="15.42578125" customWidth="1"/>
    <col min="13254" max="13254" width="16.140625" customWidth="1"/>
    <col min="13255" max="13255" width="15.42578125" customWidth="1"/>
    <col min="13256" max="13347" width="16.140625" customWidth="1"/>
    <col min="13348" max="13353" width="15.42578125" customWidth="1"/>
    <col min="13354" max="13354" width="16.140625" customWidth="1"/>
    <col min="13355" max="13355" width="15.42578125" customWidth="1"/>
    <col min="13356" max="13437" width="16.140625" customWidth="1"/>
    <col min="13438" max="13447" width="15.42578125" customWidth="1"/>
    <col min="13448" max="13453" width="15.28515625" customWidth="1"/>
    <col min="13454" max="13454" width="15.42578125" customWidth="1"/>
    <col min="13455" max="13455" width="15.28515625" customWidth="1"/>
    <col min="13456" max="13533" width="15.42578125" customWidth="1"/>
    <col min="13534" max="13534" width="16.140625" customWidth="1"/>
    <col min="13535" max="13535" width="15.42578125" customWidth="1"/>
    <col min="13536" max="13547" width="16.140625" customWidth="1"/>
    <col min="13548" max="13553" width="15.42578125" customWidth="1"/>
    <col min="13554" max="13554" width="16.140625" customWidth="1"/>
    <col min="13555" max="13555" width="15.42578125" customWidth="1"/>
    <col min="13556" max="13647" width="16.140625" customWidth="1"/>
    <col min="13648" max="13653" width="15.42578125" customWidth="1"/>
    <col min="13654" max="13654" width="16.140625" customWidth="1"/>
    <col min="13655" max="13655" width="15.42578125" customWidth="1"/>
    <col min="13656" max="13747" width="16.140625" customWidth="1"/>
    <col min="13748" max="13753" width="15.42578125" customWidth="1"/>
    <col min="13754" max="13754" width="16.140625" customWidth="1"/>
    <col min="13755" max="13755" width="15.42578125" customWidth="1"/>
    <col min="13756" max="13847" width="16.140625" customWidth="1"/>
    <col min="13848" max="13853" width="15.42578125" customWidth="1"/>
    <col min="13854" max="13854" width="16.140625" customWidth="1"/>
    <col min="13855" max="13855" width="15.42578125" customWidth="1"/>
    <col min="13856" max="13947" width="16.140625" customWidth="1"/>
    <col min="13948" max="13953" width="15.42578125" customWidth="1"/>
    <col min="13954" max="13954" width="16.140625" customWidth="1"/>
    <col min="13955" max="13955" width="15.42578125" customWidth="1"/>
    <col min="13956" max="14047" width="16.140625" customWidth="1"/>
    <col min="14048" max="14053" width="15.42578125" customWidth="1"/>
    <col min="14054" max="14054" width="16.140625" customWidth="1"/>
    <col min="14055" max="14055" width="15.42578125" customWidth="1"/>
    <col min="14056" max="14147" width="16.140625" customWidth="1"/>
    <col min="14148" max="14153" width="15.42578125" customWidth="1"/>
    <col min="14154" max="14154" width="16.140625" customWidth="1"/>
    <col min="14155" max="14155" width="15.42578125" customWidth="1"/>
    <col min="14156" max="14247" width="16.140625" customWidth="1"/>
    <col min="14248" max="14253" width="15.42578125" customWidth="1"/>
    <col min="14254" max="14254" width="16.140625" customWidth="1"/>
    <col min="14255" max="14255" width="15.42578125" customWidth="1"/>
    <col min="14256" max="14347" width="16.140625" customWidth="1"/>
    <col min="14348" max="14353" width="15.42578125" customWidth="1"/>
    <col min="14354" max="14354" width="16.140625" customWidth="1"/>
    <col min="14355" max="14355" width="15.42578125" customWidth="1"/>
    <col min="14356" max="14437" width="16.140625" customWidth="1"/>
    <col min="14438" max="14447" width="15.42578125" customWidth="1"/>
    <col min="14448" max="14453" width="15.28515625" customWidth="1"/>
    <col min="14454" max="14454" width="15.42578125" customWidth="1"/>
    <col min="14455" max="14455" width="15.28515625" customWidth="1"/>
    <col min="14456" max="14533" width="15.42578125" customWidth="1"/>
    <col min="14534" max="14534" width="16.140625" customWidth="1"/>
    <col min="14535" max="14535" width="15.42578125" customWidth="1"/>
    <col min="14536" max="14547" width="16.140625" customWidth="1"/>
    <col min="14548" max="14553" width="15.42578125" customWidth="1"/>
    <col min="14554" max="14554" width="16.140625" customWidth="1"/>
    <col min="14555" max="14555" width="15.42578125" customWidth="1"/>
    <col min="14556" max="14647" width="16.140625" customWidth="1"/>
    <col min="14648" max="14653" width="15.42578125" customWidth="1"/>
    <col min="14654" max="14654" width="16.140625" customWidth="1"/>
    <col min="14655" max="14655" width="15.42578125" customWidth="1"/>
    <col min="14656" max="14747" width="16.140625" customWidth="1"/>
    <col min="14748" max="14753" width="15.42578125" customWidth="1"/>
    <col min="14754" max="14754" width="16.140625" customWidth="1"/>
    <col min="14755" max="14755" width="15.42578125" customWidth="1"/>
    <col min="14756" max="14847" width="16.140625" customWidth="1"/>
    <col min="14848" max="14853" width="15.42578125" customWidth="1"/>
    <col min="14854" max="14854" width="16.140625" customWidth="1"/>
    <col min="14855" max="14855" width="15.42578125" customWidth="1"/>
    <col min="14856" max="14947" width="16.140625" customWidth="1"/>
    <col min="14948" max="14953" width="15.42578125" customWidth="1"/>
    <col min="14954" max="14954" width="16.140625" customWidth="1"/>
    <col min="14955" max="14955" width="15.42578125" customWidth="1"/>
    <col min="14956" max="15047" width="16.140625" customWidth="1"/>
    <col min="15048" max="15053" width="15.42578125" customWidth="1"/>
    <col min="15054" max="15054" width="16.140625" customWidth="1"/>
    <col min="15055" max="15055" width="15.42578125" customWidth="1"/>
    <col min="15056" max="15147" width="16.140625" customWidth="1"/>
    <col min="15148" max="15153" width="15.42578125" customWidth="1"/>
    <col min="15154" max="15154" width="16.140625" customWidth="1"/>
    <col min="15155" max="15155" width="15.42578125" customWidth="1"/>
    <col min="15156" max="15247" width="16.140625" customWidth="1"/>
    <col min="15248" max="15253" width="15.42578125" customWidth="1"/>
    <col min="15254" max="15254" width="16.140625" customWidth="1"/>
    <col min="15255" max="15255" width="15.42578125" customWidth="1"/>
    <col min="15256" max="15347" width="16.140625" customWidth="1"/>
    <col min="15348" max="15353" width="15.42578125" customWidth="1"/>
    <col min="15354" max="15354" width="16.140625" customWidth="1"/>
    <col min="15355" max="15355" width="15.42578125" customWidth="1"/>
    <col min="15356" max="15437" width="16.140625" customWidth="1"/>
    <col min="15438" max="15447" width="15.42578125" customWidth="1"/>
    <col min="15448" max="15453" width="15.28515625" customWidth="1"/>
    <col min="15454" max="15454" width="15.42578125" customWidth="1"/>
    <col min="15455" max="15455" width="15.28515625" customWidth="1"/>
    <col min="15456" max="15533" width="15.42578125" customWidth="1"/>
    <col min="15534" max="15534" width="16.140625" customWidth="1"/>
    <col min="15535" max="15535" width="15.42578125" customWidth="1"/>
    <col min="15536" max="15547" width="16.140625" customWidth="1"/>
    <col min="15548" max="15553" width="15.42578125" customWidth="1"/>
    <col min="15554" max="15554" width="16.140625" customWidth="1"/>
    <col min="15555" max="15555" width="15.42578125" customWidth="1"/>
    <col min="15556" max="15647" width="16.140625" customWidth="1"/>
    <col min="15648" max="15653" width="15.42578125" customWidth="1"/>
    <col min="15654" max="15654" width="16.140625" customWidth="1"/>
    <col min="15655" max="15655" width="15.42578125" customWidth="1"/>
    <col min="15656" max="15747" width="16.140625" customWidth="1"/>
    <col min="15748" max="15753" width="15.42578125" customWidth="1"/>
    <col min="15754" max="15754" width="16.140625" customWidth="1"/>
    <col min="15755" max="15755" width="15.42578125" customWidth="1"/>
    <col min="15756" max="15847" width="16.140625" customWidth="1"/>
    <col min="15848" max="15853" width="15.42578125" customWidth="1"/>
    <col min="15854" max="15854" width="16.140625" customWidth="1"/>
    <col min="15855" max="15855" width="15.42578125" customWidth="1"/>
    <col min="15856" max="15947" width="16.140625" customWidth="1"/>
    <col min="15948" max="15953" width="15.42578125" customWidth="1"/>
    <col min="15954" max="15954" width="16.140625" customWidth="1"/>
    <col min="15955" max="15955" width="15.42578125" customWidth="1"/>
    <col min="15956" max="16047" width="16.140625" customWidth="1"/>
    <col min="16048" max="16053" width="15.42578125" customWidth="1"/>
    <col min="16054" max="16054" width="16.140625" customWidth="1"/>
    <col min="16055" max="16055" width="15.42578125" customWidth="1"/>
    <col min="16056" max="16147" width="16.140625" customWidth="1"/>
    <col min="16148" max="16153" width="15.42578125" customWidth="1"/>
    <col min="16154" max="16154" width="16.140625" customWidth="1"/>
    <col min="16155" max="16155" width="15.42578125" customWidth="1"/>
    <col min="16156" max="16247" width="16.140625" customWidth="1"/>
    <col min="16248" max="16253" width="15.42578125" customWidth="1"/>
    <col min="16254" max="16254" width="16.140625" customWidth="1"/>
    <col min="16255" max="16255" width="15.42578125" customWidth="1"/>
    <col min="16256" max="16347" width="16.140625" customWidth="1"/>
    <col min="16348" max="16353" width="15.42578125" customWidth="1"/>
    <col min="16354" max="16354" width="16.140625" customWidth="1"/>
    <col min="16355" max="16355" width="15.42578125" customWidth="1"/>
    <col min="16356" max="16384" width="16.140625" customWidth="1"/>
  </cols>
  <sheetData>
    <row r="1" spans="1:375" s="94" customFormat="1" ht="15.75" customHeight="1" thickBot="1" x14ac:dyDescent="0.3">
      <c r="A1" s="259" t="s">
        <v>572</v>
      </c>
      <c r="B1" s="259"/>
      <c r="C1" s="261" t="s">
        <v>761</v>
      </c>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EB1" s="139"/>
      <c r="MZ1" s="283" t="s">
        <v>6550</v>
      </c>
      <c r="NA1" s="283"/>
      <c r="NB1" s="283"/>
      <c r="NC1" s="283"/>
      <c r="ND1" s="283"/>
      <c r="NE1" s="283"/>
      <c r="NF1" s="283"/>
      <c r="NG1" s="283"/>
      <c r="NH1" s="283"/>
    </row>
    <row r="2" spans="1:375" ht="39" customHeight="1" thickBot="1" x14ac:dyDescent="0.55000000000000004">
      <c r="A2" s="260"/>
      <c r="B2" s="260"/>
      <c r="C2" s="262" t="s">
        <v>135</v>
      </c>
      <c r="D2" s="262"/>
      <c r="E2" s="262"/>
      <c r="F2" s="262"/>
      <c r="G2" s="262"/>
      <c r="H2" s="262"/>
      <c r="I2" s="262"/>
      <c r="J2" s="262"/>
      <c r="K2" s="262"/>
      <c r="L2" s="262"/>
      <c r="M2" s="262"/>
      <c r="N2" s="262"/>
      <c r="O2" s="262"/>
      <c r="P2" s="262"/>
      <c r="Q2" s="262"/>
      <c r="R2" s="262"/>
      <c r="S2" s="262"/>
      <c r="T2" s="262"/>
      <c r="U2" s="262"/>
      <c r="V2" s="262"/>
      <c r="W2" s="262"/>
      <c r="X2" s="111"/>
      <c r="Y2" s="263" t="s">
        <v>298</v>
      </c>
      <c r="Z2" s="264"/>
      <c r="AA2" s="264"/>
      <c r="AB2" s="264"/>
      <c r="AC2" s="264"/>
      <c r="AD2" s="264"/>
      <c r="AE2" s="264"/>
      <c r="AF2" s="265"/>
      <c r="AG2" s="266" t="s">
        <v>1335</v>
      </c>
      <c r="AH2" s="267"/>
      <c r="AI2" s="267"/>
      <c r="AJ2" s="267"/>
      <c r="AK2" s="267"/>
      <c r="AL2" s="126"/>
      <c r="AM2" s="268" t="s">
        <v>299</v>
      </c>
      <c r="AN2" s="269"/>
      <c r="AO2" s="269"/>
      <c r="AP2" s="269"/>
      <c r="AQ2" s="269"/>
      <c r="AR2" s="269"/>
      <c r="AS2" s="269"/>
      <c r="AT2" s="269"/>
      <c r="AU2" s="269"/>
      <c r="AV2" s="269"/>
      <c r="AW2" s="269"/>
      <c r="AX2" s="269"/>
      <c r="AY2" s="269"/>
      <c r="AZ2" s="269"/>
      <c r="BA2" s="269"/>
      <c r="BB2" s="269"/>
      <c r="BC2" s="269"/>
      <c r="BD2" s="269"/>
      <c r="BE2" s="269"/>
      <c r="BF2" s="269"/>
      <c r="BG2" s="269"/>
      <c r="BH2" s="269"/>
      <c r="BI2" s="269"/>
      <c r="BJ2" s="270"/>
      <c r="BK2" s="266" t="s">
        <v>2125</v>
      </c>
      <c r="BL2" s="267"/>
      <c r="BM2" s="267"/>
      <c r="BN2" s="267"/>
      <c r="BO2" s="267"/>
      <c r="BP2" s="267"/>
      <c r="BQ2" s="267"/>
      <c r="BR2" s="267"/>
      <c r="BS2" s="267"/>
      <c r="BT2" s="267"/>
      <c r="BU2" s="267"/>
      <c r="BV2" s="267"/>
      <c r="BW2" s="267"/>
      <c r="BX2" s="302"/>
      <c r="BY2" s="293" t="s">
        <v>291</v>
      </c>
      <c r="BZ2" s="294"/>
      <c r="CA2" s="294"/>
      <c r="CB2" s="294"/>
      <c r="CC2" s="294"/>
      <c r="CD2" s="294"/>
      <c r="CE2" s="294"/>
      <c r="CF2" s="294"/>
      <c r="CG2" s="294"/>
      <c r="CH2" s="294"/>
      <c r="CI2" s="294"/>
      <c r="CJ2" s="294"/>
      <c r="CK2" s="295"/>
      <c r="CL2" s="296" t="s">
        <v>133</v>
      </c>
      <c r="CM2" s="297"/>
      <c r="CN2" s="297"/>
      <c r="CO2" s="297"/>
      <c r="CP2" s="297"/>
      <c r="CQ2" s="297"/>
      <c r="CR2" s="297"/>
      <c r="CS2" s="297"/>
      <c r="CT2" s="297"/>
      <c r="CU2" s="297"/>
      <c r="CV2" s="297"/>
      <c r="CW2" s="297"/>
      <c r="CX2" s="297"/>
      <c r="CY2" s="297"/>
      <c r="CZ2" s="297"/>
      <c r="DA2" s="297"/>
      <c r="DB2" s="297"/>
      <c r="DC2" s="297"/>
      <c r="DD2" s="297"/>
      <c r="DE2" s="297"/>
      <c r="DF2" s="297"/>
      <c r="DG2" s="297"/>
      <c r="DH2" s="297"/>
      <c r="DI2" s="298"/>
      <c r="DJ2" s="299" t="s">
        <v>1446</v>
      </c>
      <c r="DK2" s="300"/>
      <c r="DL2" s="300"/>
      <c r="DM2" s="300"/>
      <c r="DN2" s="300"/>
      <c r="DO2" s="300"/>
      <c r="DP2" s="300"/>
      <c r="DQ2" s="300"/>
      <c r="DR2" s="300"/>
      <c r="DS2" s="300"/>
      <c r="DT2" s="300"/>
      <c r="DU2" s="300"/>
      <c r="DV2" s="300"/>
      <c r="DW2" s="300"/>
      <c r="DX2" s="300"/>
      <c r="DY2" s="301"/>
      <c r="DZ2" s="266" t="s">
        <v>1445</v>
      </c>
      <c r="EA2" s="267"/>
      <c r="EB2" s="267"/>
      <c r="EC2" s="267"/>
      <c r="ED2" s="267"/>
      <c r="EE2" s="267"/>
      <c r="EF2" s="267"/>
      <c r="EG2" s="267"/>
      <c r="EH2" s="267"/>
      <c r="EI2" s="267"/>
      <c r="EJ2" s="267"/>
      <c r="EK2" s="267"/>
      <c r="EL2" s="302"/>
      <c r="EM2" s="299" t="s">
        <v>201</v>
      </c>
      <c r="EN2" s="300"/>
      <c r="EO2" s="300"/>
      <c r="EP2" s="300"/>
      <c r="EQ2" s="300"/>
      <c r="ER2" s="300"/>
      <c r="ES2" s="300"/>
      <c r="ET2" s="300"/>
      <c r="EU2" s="300"/>
      <c r="EV2" s="300"/>
      <c r="EW2" s="300"/>
      <c r="EX2" s="300"/>
      <c r="EY2" s="300"/>
      <c r="EZ2" s="300"/>
      <c r="FA2" s="300"/>
      <c r="FB2" s="300"/>
      <c r="FC2" s="300"/>
      <c r="FD2" s="300"/>
      <c r="FE2" s="300"/>
      <c r="FF2" s="300"/>
      <c r="FG2" s="300"/>
      <c r="FH2" s="300"/>
      <c r="FI2" s="300"/>
      <c r="FJ2" s="300"/>
      <c r="FK2" s="300"/>
      <c r="FL2" s="300"/>
      <c r="FM2" s="300"/>
      <c r="FN2" s="300"/>
      <c r="FO2" s="300"/>
      <c r="FP2" s="301"/>
      <c r="FQ2" s="303" t="s">
        <v>137</v>
      </c>
      <c r="FR2" s="304"/>
      <c r="FS2" s="304"/>
      <c r="FT2" s="304"/>
      <c r="FU2" s="304"/>
      <c r="FV2" s="304"/>
      <c r="FW2" s="304"/>
      <c r="FX2" s="304"/>
      <c r="FY2" s="304"/>
      <c r="FZ2" s="304"/>
      <c r="GA2" s="304"/>
      <c r="GB2" s="304"/>
      <c r="GC2" s="304"/>
      <c r="GD2" s="304"/>
      <c r="GE2" s="304"/>
      <c r="GF2" s="304"/>
      <c r="GG2" s="304"/>
      <c r="GH2" s="304"/>
      <c r="GI2" s="304"/>
      <c r="GJ2" s="304"/>
      <c r="GK2" s="304"/>
      <c r="GL2" s="304"/>
      <c r="GM2" s="304"/>
      <c r="GN2" s="304"/>
      <c r="GO2" s="304"/>
      <c r="GP2" s="304"/>
      <c r="GQ2" s="304"/>
      <c r="GR2" s="304"/>
      <c r="GS2" s="304"/>
      <c r="GT2" s="304"/>
      <c r="GU2" s="304"/>
      <c r="GV2" s="272" t="s">
        <v>756</v>
      </c>
      <c r="GW2" s="272"/>
      <c r="GX2" s="272"/>
      <c r="GY2" s="272"/>
      <c r="GZ2" s="272"/>
      <c r="HA2" s="272"/>
      <c r="HB2" s="272"/>
      <c r="HC2" s="272"/>
      <c r="HD2" s="272"/>
      <c r="HE2" s="305" t="s">
        <v>132</v>
      </c>
      <c r="HF2" s="305"/>
      <c r="HG2" s="305"/>
      <c r="HH2" s="305"/>
      <c r="HI2" s="305"/>
      <c r="HJ2" s="305"/>
      <c r="HK2" s="305"/>
      <c r="HL2" s="305"/>
      <c r="HM2" s="305"/>
      <c r="HN2" s="305"/>
      <c r="HO2" s="305"/>
      <c r="HP2" s="305"/>
      <c r="HQ2" s="305"/>
      <c r="HR2" s="306"/>
      <c r="HS2" s="307" t="s">
        <v>800</v>
      </c>
      <c r="HT2" s="308"/>
      <c r="HU2" s="308"/>
      <c r="HV2" s="308"/>
      <c r="HW2" s="308"/>
      <c r="HX2" s="308"/>
      <c r="HY2" s="308"/>
      <c r="HZ2" s="308"/>
      <c r="IA2" s="308"/>
      <c r="IB2" s="308"/>
      <c r="IC2" s="308"/>
      <c r="ID2" s="308"/>
      <c r="IE2" s="308"/>
      <c r="IF2" s="308"/>
      <c r="IG2" s="308"/>
      <c r="IH2" s="308"/>
      <c r="II2" s="308"/>
      <c r="IJ2" s="308"/>
      <c r="IK2" s="308"/>
      <c r="IL2" s="308"/>
      <c r="IM2" s="308"/>
      <c r="IN2" s="308"/>
      <c r="IO2" s="308"/>
      <c r="IP2" s="308"/>
      <c r="IQ2" s="308"/>
      <c r="IR2" s="308"/>
      <c r="IS2" s="308"/>
      <c r="IT2" s="308"/>
      <c r="IU2" s="308"/>
      <c r="IV2" s="308"/>
      <c r="IW2" s="308"/>
      <c r="IX2" s="308"/>
      <c r="IY2" s="308"/>
      <c r="IZ2" s="308"/>
      <c r="JA2" s="308"/>
      <c r="JB2" s="308"/>
      <c r="JC2" s="308"/>
      <c r="JD2" s="308"/>
      <c r="JE2" s="308"/>
      <c r="JF2" s="308"/>
      <c r="JG2" s="279" t="s">
        <v>6568</v>
      </c>
      <c r="JH2" s="279"/>
      <c r="JI2" s="279"/>
      <c r="JJ2" s="279"/>
      <c r="JK2" s="279"/>
      <c r="JL2" s="279"/>
      <c r="JM2" s="279"/>
      <c r="JN2" s="279"/>
      <c r="JO2" s="279"/>
      <c r="JP2" s="279"/>
      <c r="JQ2" s="279"/>
      <c r="JR2" s="279"/>
      <c r="JS2" s="280"/>
      <c r="JT2" s="273" t="s">
        <v>814</v>
      </c>
      <c r="JU2" s="274"/>
      <c r="JV2" s="274"/>
      <c r="JW2" s="274"/>
      <c r="JX2" s="274"/>
      <c r="JY2" s="275"/>
      <c r="JZ2" s="263" t="s">
        <v>1385</v>
      </c>
      <c r="KA2" s="264"/>
      <c r="KB2" s="264"/>
      <c r="KC2" s="264"/>
      <c r="KD2" s="264"/>
      <c r="KE2" s="264"/>
      <c r="KF2" s="264"/>
      <c r="KG2" s="264"/>
      <c r="KH2" s="264"/>
      <c r="KI2" s="264"/>
      <c r="KJ2" s="264"/>
      <c r="KK2" s="264"/>
      <c r="KL2" s="264"/>
      <c r="KM2" s="264"/>
      <c r="KN2" s="264"/>
      <c r="KO2" s="264"/>
      <c r="KP2" s="264"/>
      <c r="KQ2" s="264"/>
      <c r="KR2" s="264"/>
      <c r="KS2" s="264"/>
      <c r="KT2" s="264"/>
      <c r="KU2" s="264"/>
      <c r="KV2" s="264"/>
      <c r="KW2" s="264"/>
      <c r="KX2" s="264"/>
      <c r="KY2" s="276" t="s">
        <v>4789</v>
      </c>
      <c r="KZ2" s="276"/>
      <c r="LA2" s="276"/>
      <c r="LB2" s="276"/>
      <c r="LC2" s="276"/>
      <c r="LD2" s="276"/>
      <c r="LE2" s="276"/>
      <c r="LF2" s="276"/>
      <c r="LG2" s="276"/>
      <c r="LH2" s="276"/>
      <c r="LI2" s="284" t="s">
        <v>558</v>
      </c>
      <c r="LJ2" s="285"/>
      <c r="LK2" s="285"/>
      <c r="LL2" s="286"/>
      <c r="LM2" s="277" t="s">
        <v>310</v>
      </c>
      <c r="LN2" s="278"/>
      <c r="LO2" s="278"/>
      <c r="LP2" s="278"/>
      <c r="LQ2" s="278"/>
      <c r="LR2" s="278"/>
      <c r="LS2" s="278"/>
      <c r="LT2" s="278"/>
      <c r="LU2" s="287" t="s">
        <v>1254</v>
      </c>
      <c r="LV2" s="288"/>
      <c r="LW2" s="288"/>
      <c r="LX2" s="288"/>
      <c r="LY2" s="288"/>
      <c r="LZ2" s="289"/>
      <c r="MA2" s="290" t="s">
        <v>1170</v>
      </c>
      <c r="MB2" s="291"/>
      <c r="MC2" s="291"/>
      <c r="MD2" s="291"/>
      <c r="ME2" s="291"/>
      <c r="MF2" s="291"/>
      <c r="MG2" s="291"/>
      <c r="MH2" s="292"/>
      <c r="MI2" s="277" t="s">
        <v>1164</v>
      </c>
      <c r="MJ2" s="278"/>
      <c r="MK2" s="278"/>
      <c r="ML2" s="278"/>
      <c r="MM2" s="278"/>
      <c r="MN2" s="278"/>
      <c r="MO2" s="278"/>
      <c r="MP2" s="278"/>
      <c r="MQ2" s="278"/>
      <c r="MR2" s="278"/>
      <c r="MS2" s="278"/>
      <c r="MT2" s="281" t="s">
        <v>6549</v>
      </c>
      <c r="MU2" s="281"/>
      <c r="MV2" s="281"/>
      <c r="MW2" s="281"/>
      <c r="MX2" s="281"/>
      <c r="MY2" s="281"/>
      <c r="MZ2" s="281"/>
      <c r="NA2" s="281"/>
      <c r="NB2" s="281"/>
      <c r="NC2" s="281"/>
      <c r="ND2" s="281"/>
      <c r="NE2" s="281"/>
      <c r="NF2" s="281"/>
      <c r="NG2" s="281"/>
      <c r="NH2" s="282"/>
    </row>
    <row r="3" spans="1:375" ht="26.25" customHeight="1" thickBot="1" x14ac:dyDescent="0.3">
      <c r="A3" s="40" t="s">
        <v>140</v>
      </c>
      <c r="B3" s="115" t="s">
        <v>0</v>
      </c>
      <c r="C3" s="115" t="s">
        <v>1274</v>
      </c>
      <c r="D3" s="40" t="s">
        <v>1</v>
      </c>
      <c r="E3" s="40" t="s">
        <v>81</v>
      </c>
      <c r="F3" s="210" t="s">
        <v>4449</v>
      </c>
      <c r="G3" s="210" t="s">
        <v>4450</v>
      </c>
      <c r="H3" s="210" t="s">
        <v>4451</v>
      </c>
      <c r="I3" s="210" t="s">
        <v>6545</v>
      </c>
      <c r="J3" s="210" t="s">
        <v>4452</v>
      </c>
      <c r="K3" s="210" t="s">
        <v>4453</v>
      </c>
      <c r="L3" s="210" t="s">
        <v>4454</v>
      </c>
      <c r="M3" s="210" t="s">
        <v>4455</v>
      </c>
      <c r="N3" s="210" t="s">
        <v>4456</v>
      </c>
      <c r="O3" s="210" t="s">
        <v>4457</v>
      </c>
      <c r="P3" s="210" t="s">
        <v>4458</v>
      </c>
      <c r="Q3" s="210" t="s">
        <v>4459</v>
      </c>
      <c r="R3" s="210" t="s">
        <v>4460</v>
      </c>
      <c r="S3" s="210" t="s">
        <v>4461</v>
      </c>
      <c r="T3" s="210" t="s">
        <v>4462</v>
      </c>
      <c r="U3" s="210" t="s">
        <v>4463</v>
      </c>
      <c r="V3" s="40" t="s">
        <v>1266</v>
      </c>
      <c r="W3" s="40" t="s">
        <v>188</v>
      </c>
      <c r="X3" s="40" t="s">
        <v>1328</v>
      </c>
      <c r="Y3" s="117" t="s">
        <v>3</v>
      </c>
      <c r="Z3" s="41" t="s">
        <v>296</v>
      </c>
      <c r="AA3" s="41" t="s">
        <v>300</v>
      </c>
      <c r="AB3" s="1" t="s">
        <v>215</v>
      </c>
      <c r="AC3" s="1" t="s">
        <v>5</v>
      </c>
      <c r="AD3" s="1" t="s">
        <v>1333</v>
      </c>
      <c r="AE3" s="1" t="s">
        <v>1334</v>
      </c>
      <c r="AF3" s="15" t="s">
        <v>11</v>
      </c>
      <c r="AG3" s="14" t="s">
        <v>1336</v>
      </c>
      <c r="AH3" s="14" t="s">
        <v>1337</v>
      </c>
      <c r="AI3" t="s">
        <v>1338</v>
      </c>
      <c r="AJ3" t="s">
        <v>1339</v>
      </c>
      <c r="AK3" t="s">
        <v>1340</v>
      </c>
      <c r="AL3" t="s">
        <v>1402</v>
      </c>
      <c r="AM3" s="14" t="s">
        <v>95</v>
      </c>
      <c r="AN3" s="181" t="s">
        <v>2113</v>
      </c>
      <c r="AO3" s="181" t="s">
        <v>2112</v>
      </c>
      <c r="AP3" s="181" t="s">
        <v>2114</v>
      </c>
      <c r="AQ3" s="181" t="s">
        <v>2115</v>
      </c>
      <c r="AR3" s="181" t="s">
        <v>2116</v>
      </c>
      <c r="AS3" s="181" t="s">
        <v>6557</v>
      </c>
      <c r="AT3" s="40" t="s">
        <v>6556</v>
      </c>
      <c r="AU3" t="s">
        <v>6558</v>
      </c>
      <c r="AV3" t="s">
        <v>6</v>
      </c>
      <c r="AW3" t="s">
        <v>7</v>
      </c>
      <c r="AX3" t="s">
        <v>8</v>
      </c>
      <c r="AY3" t="s">
        <v>245</v>
      </c>
      <c r="AZ3" t="s">
        <v>1368</v>
      </c>
      <c r="BA3" t="s">
        <v>1369</v>
      </c>
      <c r="BB3" t="s">
        <v>1370</v>
      </c>
      <c r="BC3" t="s">
        <v>3880</v>
      </c>
      <c r="BD3" t="s">
        <v>287</v>
      </c>
      <c r="BE3" t="s">
        <v>286</v>
      </c>
      <c r="BF3" s="183" t="s">
        <v>1273</v>
      </c>
      <c r="BG3" t="s">
        <v>1360</v>
      </c>
      <c r="BH3" t="s">
        <v>293</v>
      </c>
      <c r="BI3" t="s">
        <v>1358</v>
      </c>
      <c r="BJ3" s="15" t="s">
        <v>9</v>
      </c>
      <c r="BK3" s="181" t="s">
        <v>2128</v>
      </c>
      <c r="BL3" s="181" t="s">
        <v>2117</v>
      </c>
      <c r="BM3" s="181" t="s">
        <v>2127</v>
      </c>
      <c r="BN3" s="181" t="s">
        <v>2132</v>
      </c>
      <c r="BO3" s="181" t="s">
        <v>1349</v>
      </c>
      <c r="BP3" s="181" t="s">
        <v>2118</v>
      </c>
      <c r="BQ3" s="182" t="s">
        <v>2119</v>
      </c>
      <c r="BR3" s="182" t="s">
        <v>2126</v>
      </c>
      <c r="BS3" s="182" t="s">
        <v>2121</v>
      </c>
      <c r="BT3" s="183" t="s">
        <v>2122</v>
      </c>
      <c r="BU3" t="s">
        <v>2120</v>
      </c>
      <c r="BV3" t="s">
        <v>2129</v>
      </c>
      <c r="BW3" t="s">
        <v>2130</v>
      </c>
      <c r="BX3" t="s">
        <v>2131</v>
      </c>
      <c r="BY3" s="14" t="s">
        <v>1342</v>
      </c>
      <c r="BZ3" t="s">
        <v>4715</v>
      </c>
      <c r="CA3" t="s">
        <v>4718</v>
      </c>
      <c r="CB3" t="s">
        <v>4719</v>
      </c>
      <c r="CC3" t="s">
        <v>4720</v>
      </c>
      <c r="CD3" t="s">
        <v>4721</v>
      </c>
      <c r="CE3" t="s">
        <v>292</v>
      </c>
      <c r="CF3" t="s">
        <v>290</v>
      </c>
      <c r="CG3" t="s">
        <v>289</v>
      </c>
      <c r="CH3" t="s">
        <v>1367</v>
      </c>
      <c r="CI3" t="s">
        <v>1371</v>
      </c>
      <c r="CJ3" t="s">
        <v>1372</v>
      </c>
      <c r="CK3" s="15" t="s">
        <v>1373</v>
      </c>
      <c r="CL3" s="14" t="s">
        <v>12</v>
      </c>
      <c r="CM3" t="s">
        <v>190</v>
      </c>
      <c r="CN3" t="s">
        <v>13</v>
      </c>
      <c r="CO3" t="s">
        <v>79</v>
      </c>
      <c r="CP3" t="s">
        <v>6581</v>
      </c>
      <c r="CQ3" t="s">
        <v>6582</v>
      </c>
      <c r="CR3" t="s">
        <v>6583</v>
      </c>
      <c r="CS3" t="s">
        <v>1329</v>
      </c>
      <c r="CT3" t="s">
        <v>1330</v>
      </c>
      <c r="CU3" t="s">
        <v>14</v>
      </c>
      <c r="CV3" t="s">
        <v>1331</v>
      </c>
      <c r="CW3" t="s">
        <v>4448</v>
      </c>
      <c r="CX3" t="s">
        <v>4598</v>
      </c>
      <c r="CY3" t="s">
        <v>4599</v>
      </c>
      <c r="CZ3" t="s">
        <v>4597</v>
      </c>
      <c r="DA3" t="s">
        <v>183</v>
      </c>
      <c r="DB3" t="s">
        <v>16</v>
      </c>
      <c r="DC3" t="s">
        <v>4707</v>
      </c>
      <c r="DD3" t="s">
        <v>1364</v>
      </c>
      <c r="DE3" t="s">
        <v>104</v>
      </c>
      <c r="DF3" t="s">
        <v>18</v>
      </c>
      <c r="DG3" t="s">
        <v>1450</v>
      </c>
      <c r="DH3" t="s">
        <v>1451</v>
      </c>
      <c r="DI3" s="15" t="s">
        <v>189</v>
      </c>
      <c r="DJ3" s="145" t="s">
        <v>1417</v>
      </c>
      <c r="DK3" s="145" t="s">
        <v>1418</v>
      </c>
      <c r="DL3" s="145" t="s">
        <v>1477</v>
      </c>
      <c r="DM3" s="145" t="s">
        <v>1419</v>
      </c>
      <c r="DN3" s="131" t="s">
        <v>1420</v>
      </c>
      <c r="DO3" s="131" t="s">
        <v>1421</v>
      </c>
      <c r="DP3" s="145" t="s">
        <v>1422</v>
      </c>
      <c r="DQ3" s="145" t="s">
        <v>1423</v>
      </c>
      <c r="DR3" s="145" t="s">
        <v>1424</v>
      </c>
      <c r="DS3" s="131" t="s">
        <v>1425</v>
      </c>
      <c r="DT3" s="145" t="s">
        <v>1426</v>
      </c>
      <c r="DU3" s="145" t="s">
        <v>1427</v>
      </c>
      <c r="DV3" s="145" t="s">
        <v>1428</v>
      </c>
      <c r="DW3" s="145" t="s">
        <v>1429</v>
      </c>
      <c r="DX3" s="131" t="s">
        <v>1430</v>
      </c>
      <c r="DY3" s="145" t="s">
        <v>1431</v>
      </c>
      <c r="DZ3" s="137" t="s">
        <v>1432</v>
      </c>
      <c r="EA3" s="131" t="s">
        <v>1433</v>
      </c>
      <c r="EB3" s="11" t="s">
        <v>1434</v>
      </c>
      <c r="EC3" s="145" t="s">
        <v>1435</v>
      </c>
      <c r="ED3" s="145" t="s">
        <v>1436</v>
      </c>
      <c r="EE3" s="145" t="s">
        <v>1437</v>
      </c>
      <c r="EF3" s="131" t="s">
        <v>1438</v>
      </c>
      <c r="EG3" s="145" t="s">
        <v>1439</v>
      </c>
      <c r="EH3" s="145" t="s">
        <v>1440</v>
      </c>
      <c r="EI3" s="145" t="s">
        <v>1441</v>
      </c>
      <c r="EJ3" s="145" t="s">
        <v>1442</v>
      </c>
      <c r="EK3" s="131" t="s">
        <v>1443</v>
      </c>
      <c r="EL3" s="146" t="s">
        <v>1444</v>
      </c>
      <c r="EM3" s="14" t="s">
        <v>783</v>
      </c>
      <c r="EN3" s="14" t="s">
        <v>4607</v>
      </c>
      <c r="EO3" s="14" t="s">
        <v>4608</v>
      </c>
      <c r="EP3" s="14" t="s">
        <v>4609</v>
      </c>
      <c r="EQ3" s="14" t="s">
        <v>4622</v>
      </c>
      <c r="ER3" s="14" t="s">
        <v>4610</v>
      </c>
      <c r="ES3" s="14" t="s">
        <v>4611</v>
      </c>
      <c r="ET3" s="14" t="s">
        <v>4612</v>
      </c>
      <c r="EU3" s="14" t="s">
        <v>4623</v>
      </c>
      <c r="EV3" s="14" t="s">
        <v>4613</v>
      </c>
      <c r="EW3" s="14" t="s">
        <v>4614</v>
      </c>
      <c r="EX3" s="14" t="s">
        <v>4615</v>
      </c>
      <c r="EY3" s="14" t="s">
        <v>4624</v>
      </c>
      <c r="EZ3" s="14" t="s">
        <v>4616</v>
      </c>
      <c r="FA3" s="14" t="s">
        <v>4617</v>
      </c>
      <c r="FB3" s="14" t="s">
        <v>4618</v>
      </c>
      <c r="FC3" s="14" t="s">
        <v>4625</v>
      </c>
      <c r="FD3" s="14" t="s">
        <v>4619</v>
      </c>
      <c r="FE3" s="14" t="s">
        <v>4620</v>
      </c>
      <c r="FF3" s="14" t="s">
        <v>4621</v>
      </c>
      <c r="FG3" t="s">
        <v>4628</v>
      </c>
      <c r="FH3" t="s">
        <v>4629</v>
      </c>
      <c r="FI3" t="s">
        <v>4630</v>
      </c>
      <c r="FJ3" t="s">
        <v>4631</v>
      </c>
      <c r="FK3" t="s">
        <v>4632</v>
      </c>
      <c r="FL3" t="s">
        <v>4633</v>
      </c>
      <c r="FM3" t="s">
        <v>4634</v>
      </c>
      <c r="FN3" t="s">
        <v>198</v>
      </c>
      <c r="FO3" t="s">
        <v>194</v>
      </c>
      <c r="FP3" s="15" t="s">
        <v>195</v>
      </c>
      <c r="FQ3" s="88" t="s">
        <v>587</v>
      </c>
      <c r="FR3" s="88" t="s">
        <v>588</v>
      </c>
      <c r="FS3" s="88" t="s">
        <v>584</v>
      </c>
      <c r="FT3" s="88" t="s">
        <v>583</v>
      </c>
      <c r="FU3" s="88" t="s">
        <v>1412</v>
      </c>
      <c r="FV3" s="88" t="s">
        <v>1413</v>
      </c>
      <c r="FW3" s="140" t="s">
        <v>1449</v>
      </c>
      <c r="FX3" t="s">
        <v>251</v>
      </c>
      <c r="FY3" t="s">
        <v>252</v>
      </c>
      <c r="FZ3" s="68" t="s">
        <v>590</v>
      </c>
      <c r="GA3" s="85" t="s">
        <v>20</v>
      </c>
      <c r="GB3" s="79" t="s">
        <v>280</v>
      </c>
      <c r="GC3" s="79" t="s">
        <v>284</v>
      </c>
      <c r="GD3" s="79" t="s">
        <v>285</v>
      </c>
      <c r="GE3" s="79" t="s">
        <v>281</v>
      </c>
      <c r="GF3" s="79" t="s">
        <v>4729</v>
      </c>
      <c r="GG3" s="79" t="s">
        <v>4730</v>
      </c>
      <c r="GH3" s="79" t="s">
        <v>4731</v>
      </c>
      <c r="GI3" s="79" t="s">
        <v>4732</v>
      </c>
      <c r="GJ3" s="79" t="s">
        <v>4733</v>
      </c>
      <c r="GK3" s="79" t="s">
        <v>4600</v>
      </c>
      <c r="GL3" s="79" t="s">
        <v>4601</v>
      </c>
      <c r="GM3" s="79" t="s">
        <v>4602</v>
      </c>
      <c r="GN3" s="79" t="s">
        <v>4603</v>
      </c>
      <c r="GO3" s="79" t="s">
        <v>4604</v>
      </c>
      <c r="GP3" s="84" t="s">
        <v>578</v>
      </c>
      <c r="GQ3" s="84" t="s">
        <v>579</v>
      </c>
      <c r="GR3" s="84" t="s">
        <v>580</v>
      </c>
      <c r="GS3" s="84" t="s">
        <v>581</v>
      </c>
      <c r="GT3" s="80" t="s">
        <v>22</v>
      </c>
      <c r="GU3" s="87" t="s">
        <v>23</v>
      </c>
      <c r="GV3" s="84" t="s">
        <v>21</v>
      </c>
      <c r="GW3" s="84" t="s">
        <v>85</v>
      </c>
      <c r="GX3" s="84" t="s">
        <v>124</v>
      </c>
      <c r="GY3" s="84" t="s">
        <v>4709</v>
      </c>
      <c r="GZ3" s="84" t="s">
        <v>4710</v>
      </c>
      <c r="HA3" s="84" t="s">
        <v>4711</v>
      </c>
      <c r="HB3" s="86" t="s">
        <v>138</v>
      </c>
      <c r="HC3" s="86" t="s">
        <v>213</v>
      </c>
      <c r="HD3" s="86" t="s">
        <v>142</v>
      </c>
      <c r="HE3" s="14" t="s">
        <v>128</v>
      </c>
      <c r="HF3" t="s">
        <v>129</v>
      </c>
      <c r="HG3" t="s">
        <v>130</v>
      </c>
      <c r="HH3" t="s">
        <v>131</v>
      </c>
      <c r="HI3" t="s">
        <v>1384</v>
      </c>
      <c r="HJ3" t="s">
        <v>244</v>
      </c>
      <c r="HK3" s="15" t="s">
        <v>24</v>
      </c>
      <c r="HL3" s="15" t="s">
        <v>275</v>
      </c>
      <c r="HM3" s="15" t="s">
        <v>288</v>
      </c>
      <c r="HN3" t="s">
        <v>255</v>
      </c>
      <c r="HO3" t="s">
        <v>4589</v>
      </c>
      <c r="HP3" t="s">
        <v>4590</v>
      </c>
      <c r="HQ3" t="s">
        <v>4591</v>
      </c>
      <c r="HR3" t="s">
        <v>4592</v>
      </c>
      <c r="HS3" s="14" t="s">
        <v>10</v>
      </c>
      <c r="HT3" t="s">
        <v>786</v>
      </c>
      <c r="HU3" t="s">
        <v>787</v>
      </c>
      <c r="HV3" t="s">
        <v>788</v>
      </c>
      <c r="HW3" t="s">
        <v>789</v>
      </c>
      <c r="HX3" t="s">
        <v>790</v>
      </c>
      <c r="HY3" t="s">
        <v>791</v>
      </c>
      <c r="HZ3" t="s">
        <v>792</v>
      </c>
      <c r="IA3" t="s">
        <v>793</v>
      </c>
      <c r="IB3" t="s">
        <v>794</v>
      </c>
      <c r="IC3" t="s">
        <v>795</v>
      </c>
      <c r="ID3" t="s">
        <v>796</v>
      </c>
      <c r="IE3" t="s">
        <v>797</v>
      </c>
      <c r="IF3" t="s">
        <v>798</v>
      </c>
      <c r="IG3" t="s">
        <v>3969</v>
      </c>
      <c r="IH3" t="s">
        <v>1465</v>
      </c>
      <c r="II3" t="s">
        <v>1454</v>
      </c>
      <c r="IJ3" t="s">
        <v>1455</v>
      </c>
      <c r="IK3" t="s">
        <v>1456</v>
      </c>
      <c r="IL3" t="s">
        <v>1457</v>
      </c>
      <c r="IM3" t="s">
        <v>1458</v>
      </c>
      <c r="IN3" t="s">
        <v>1459</v>
      </c>
      <c r="IO3" t="s">
        <v>1460</v>
      </c>
      <c r="IP3" t="s">
        <v>1461</v>
      </c>
      <c r="IQ3" t="s">
        <v>1462</v>
      </c>
      <c r="IR3" t="s">
        <v>1463</v>
      </c>
      <c r="IS3" t="s">
        <v>1464</v>
      </c>
      <c r="IT3" t="s">
        <v>1410</v>
      </c>
      <c r="IU3" t="s">
        <v>219</v>
      </c>
      <c r="IV3" t="s">
        <v>220</v>
      </c>
      <c r="IW3" t="s">
        <v>834</v>
      </c>
      <c r="IX3" t="s">
        <v>838</v>
      </c>
      <c r="IY3" t="s">
        <v>835</v>
      </c>
      <c r="IZ3" t="s">
        <v>837</v>
      </c>
      <c r="JA3" t="s">
        <v>836</v>
      </c>
      <c r="JB3" t="s">
        <v>1375</v>
      </c>
      <c r="JC3" t="s">
        <v>1379</v>
      </c>
      <c r="JD3" t="s">
        <v>237</v>
      </c>
      <c r="JE3" t="s">
        <v>4704</v>
      </c>
      <c r="JF3" t="s">
        <v>1332</v>
      </c>
      <c r="JG3" t="s">
        <v>4728</v>
      </c>
      <c r="JH3" t="s">
        <v>4727</v>
      </c>
      <c r="JI3" t="s">
        <v>4724</v>
      </c>
      <c r="JJ3" t="s">
        <v>4736</v>
      </c>
      <c r="JK3" t="s">
        <v>1378</v>
      </c>
      <c r="JL3" s="108" t="s">
        <v>6560</v>
      </c>
      <c r="JM3" s="108" t="s">
        <v>6561</v>
      </c>
      <c r="JN3" t="s">
        <v>6562</v>
      </c>
      <c r="JO3" t="s">
        <v>6563</v>
      </c>
      <c r="JP3" t="s">
        <v>6564</v>
      </c>
      <c r="JQ3" t="s">
        <v>6565</v>
      </c>
      <c r="JR3" t="s">
        <v>6566</v>
      </c>
      <c r="JS3" t="s">
        <v>6567</v>
      </c>
      <c r="JT3" s="14" t="s">
        <v>815</v>
      </c>
      <c r="JU3" t="s">
        <v>816</v>
      </c>
      <c r="JV3" t="s">
        <v>817</v>
      </c>
      <c r="JW3" t="s">
        <v>818</v>
      </c>
      <c r="JX3" t="s">
        <v>819</v>
      </c>
      <c r="JY3" s="15" t="s">
        <v>820</v>
      </c>
      <c r="JZ3" t="s">
        <v>1326</v>
      </c>
      <c r="KA3" t="s">
        <v>1327</v>
      </c>
      <c r="KB3" t="s">
        <v>4702</v>
      </c>
      <c r="KC3" t="s">
        <v>4722</v>
      </c>
      <c r="KD3" t="s">
        <v>3970</v>
      </c>
      <c r="KE3" t="s">
        <v>1469</v>
      </c>
      <c r="KF3" t="s">
        <v>1399</v>
      </c>
      <c r="KG3" t="s">
        <v>1471</v>
      </c>
      <c r="KH3" t="s">
        <v>4725</v>
      </c>
      <c r="KI3" t="s">
        <v>4726</v>
      </c>
      <c r="KJ3" t="s">
        <v>1386</v>
      </c>
      <c r="KK3" t="s">
        <v>1387</v>
      </c>
      <c r="KL3" s="2" t="s">
        <v>25</v>
      </c>
      <c r="KM3" s="2" t="s">
        <v>26</v>
      </c>
      <c r="KN3" s="2" t="s">
        <v>1363</v>
      </c>
      <c r="KO3" s="2" t="s">
        <v>508</v>
      </c>
      <c r="KP3" s="2" t="s">
        <v>509</v>
      </c>
      <c r="KQ3" s="2" t="s">
        <v>1264</v>
      </c>
      <c r="KR3" s="2" t="s">
        <v>1265</v>
      </c>
      <c r="KS3" s="2" t="s">
        <v>232</v>
      </c>
      <c r="KT3" s="2" t="s">
        <v>233</v>
      </c>
      <c r="KU3" s="2" t="s">
        <v>230</v>
      </c>
      <c r="KV3" s="2" t="s">
        <v>269</v>
      </c>
      <c r="KW3" s="2" t="s">
        <v>270</v>
      </c>
      <c r="KX3" s="2" t="s">
        <v>227</v>
      </c>
      <c r="KY3" s="28" t="s">
        <v>1405</v>
      </c>
      <c r="KZ3" s="2" t="s">
        <v>1406</v>
      </c>
      <c r="LA3" s="2" t="s">
        <v>1407</v>
      </c>
      <c r="LB3" t="s">
        <v>4693</v>
      </c>
      <c r="LC3" t="s">
        <v>4694</v>
      </c>
      <c r="LD3" t="s">
        <v>4695</v>
      </c>
      <c r="LE3" t="s">
        <v>4696</v>
      </c>
      <c r="LF3" t="s">
        <v>4697</v>
      </c>
      <c r="LG3" t="s">
        <v>4698</v>
      </c>
      <c r="LH3" t="s">
        <v>4699</v>
      </c>
      <c r="LI3" s="2" t="s">
        <v>511</v>
      </c>
      <c r="LJ3" s="2" t="s">
        <v>512</v>
      </c>
      <c r="LK3" s="2" t="s">
        <v>562</v>
      </c>
      <c r="LL3" s="2" t="s">
        <v>561</v>
      </c>
      <c r="LM3" s="2" t="s">
        <v>3973</v>
      </c>
      <c r="LN3" s="2" t="s">
        <v>308</v>
      </c>
      <c r="LO3" s="2" t="s">
        <v>4417</v>
      </c>
      <c r="LP3" s="2" t="s">
        <v>4446</v>
      </c>
      <c r="LQ3" s="2" t="s">
        <v>4447</v>
      </c>
      <c r="LR3" s="2" t="s">
        <v>3980</v>
      </c>
      <c r="LS3" s="2" t="s">
        <v>4790</v>
      </c>
      <c r="LT3" s="2" t="s">
        <v>3977</v>
      </c>
      <c r="LU3" s="104" t="s">
        <v>1253</v>
      </c>
      <c r="LV3" s="147" t="s">
        <v>1248</v>
      </c>
      <c r="LW3" s="147" t="s">
        <v>1249</v>
      </c>
      <c r="LX3" s="147" t="s">
        <v>1250</v>
      </c>
      <c r="LY3" s="147" t="s">
        <v>1251</v>
      </c>
      <c r="LZ3" s="148" t="s">
        <v>1252</v>
      </c>
      <c r="MA3" s="28" t="s">
        <v>1165</v>
      </c>
      <c r="MB3" s="2" t="s">
        <v>1167</v>
      </c>
      <c r="MC3" s="2" t="s">
        <v>1166</v>
      </c>
      <c r="MD3" s="2" t="s">
        <v>1268</v>
      </c>
      <c r="ME3" s="2" t="s">
        <v>1267</v>
      </c>
      <c r="MF3" s="2" t="s">
        <v>1163</v>
      </c>
      <c r="MG3" s="2" t="s">
        <v>1169</v>
      </c>
      <c r="MH3" s="18" t="s">
        <v>1172</v>
      </c>
      <c r="MI3" s="28" t="s">
        <v>565</v>
      </c>
      <c r="MJ3" s="2" t="s">
        <v>4638</v>
      </c>
      <c r="MK3" s="2" t="s">
        <v>566</v>
      </c>
      <c r="ML3" s="2" t="s">
        <v>3869</v>
      </c>
      <c r="MM3" s="2" t="s">
        <v>3868</v>
      </c>
      <c r="MN3" s="2" t="s">
        <v>755</v>
      </c>
      <c r="MO3" s="60" t="s">
        <v>27</v>
      </c>
      <c r="MP3" s="45" t="s">
        <v>28</v>
      </c>
      <c r="MQ3" s="45" t="s">
        <v>4705</v>
      </c>
      <c r="MR3" s="45" t="s">
        <v>4706</v>
      </c>
      <c r="MS3" s="15" t="s">
        <v>4708</v>
      </c>
      <c r="MT3" t="s">
        <v>6577</v>
      </c>
      <c r="MU3" t="s">
        <v>6569</v>
      </c>
      <c r="MV3" t="s">
        <v>6575</v>
      </c>
      <c r="MW3" t="s">
        <v>6572</v>
      </c>
      <c r="MX3" t="s">
        <v>6573</v>
      </c>
      <c r="MY3" t="s">
        <v>6574</v>
      </c>
      <c r="MZ3" t="s">
        <v>6547</v>
      </c>
      <c r="NA3" t="s">
        <v>6546</v>
      </c>
      <c r="NB3" t="s">
        <v>6559</v>
      </c>
      <c r="NC3" t="s">
        <v>6555</v>
      </c>
      <c r="ND3" t="s">
        <v>6552</v>
      </c>
      <c r="NE3" t="s">
        <v>6554</v>
      </c>
      <c r="NF3" t="s">
        <v>6551</v>
      </c>
      <c r="NG3" t="s">
        <v>6553</v>
      </c>
      <c r="NH3" t="s">
        <v>6548</v>
      </c>
    </row>
    <row r="4" spans="1:375" ht="17.25" customHeight="1" x14ac:dyDescent="0.25">
      <c r="A4">
        <v>1</v>
      </c>
      <c r="B4" s="130" t="s">
        <v>29</v>
      </c>
      <c r="C4" t="s">
        <v>1275</v>
      </c>
      <c r="D4" s="3">
        <v>50750</v>
      </c>
      <c r="E4" s="112">
        <v>5024279</v>
      </c>
      <c r="F4" s="112">
        <v>3171351</v>
      </c>
      <c r="G4" s="214">
        <v>0.63119999999999998</v>
      </c>
      <c r="H4" s="112">
        <v>1288159</v>
      </c>
      <c r="I4" s="214">
        <v>0.25640000000000002</v>
      </c>
      <c r="J4" s="112">
        <v>23119</v>
      </c>
      <c r="K4" s="214">
        <v>4.5999999999999999E-3</v>
      </c>
      <c r="L4" s="112">
        <v>75918</v>
      </c>
      <c r="M4" s="214">
        <v>1.5100000000000001E-2</v>
      </c>
      <c r="N4" s="112">
        <v>2612</v>
      </c>
      <c r="O4" s="105">
        <v>5.0000000000000001E-4</v>
      </c>
      <c r="P4" s="112">
        <v>14455</v>
      </c>
      <c r="Q4" s="105">
        <v>2.8999999999999998E-3</v>
      </c>
      <c r="R4" s="112">
        <v>184618</v>
      </c>
      <c r="S4" s="214">
        <v>3.6700000000000003E-2</v>
      </c>
      <c r="T4" s="112">
        <v>264047</v>
      </c>
      <c r="U4" s="214">
        <v>5.2600000000000001E-2</v>
      </c>
      <c r="V4" s="105">
        <v>5.0021337278622902E-3</v>
      </c>
      <c r="W4" s="3">
        <v>99.000571428571433</v>
      </c>
      <c r="X4" s="3">
        <v>0</v>
      </c>
      <c r="Y4" s="118">
        <v>7.25</v>
      </c>
      <c r="Z4" s="4">
        <v>1069</v>
      </c>
      <c r="AA4" s="1">
        <v>4632.333333333333</v>
      </c>
      <c r="AB4" s="4">
        <v>55588</v>
      </c>
      <c r="AC4" s="1">
        <v>26.725000000000001</v>
      </c>
      <c r="AD4" s="47">
        <v>432330</v>
      </c>
      <c r="AE4" s="47">
        <v>193273</v>
      </c>
      <c r="AF4" s="38">
        <v>0.24199999999999999</v>
      </c>
      <c r="AG4" s="123">
        <v>3.2235806257922475</v>
      </c>
      <c r="AH4" s="29">
        <v>12.816511936339522</v>
      </c>
      <c r="AI4" s="29">
        <v>7.2107879111348323</v>
      </c>
      <c r="AJ4" s="29">
        <v>28.669098143236074</v>
      </c>
      <c r="AK4" s="29">
        <v>2.236887718408676</v>
      </c>
      <c r="AL4">
        <v>0</v>
      </c>
      <c r="AM4" s="125">
        <v>800</v>
      </c>
      <c r="AN4" s="4">
        <v>637</v>
      </c>
      <c r="AO4" s="4">
        <v>682</v>
      </c>
      <c r="AP4" s="4">
        <v>839</v>
      </c>
      <c r="AQ4" s="4">
        <v>1085</v>
      </c>
      <c r="AR4" s="4">
        <v>1243</v>
      </c>
      <c r="AS4" s="4">
        <v>1147</v>
      </c>
      <c r="AT4" s="4">
        <v>144272</v>
      </c>
      <c r="AU4" s="8">
        <v>1.0571428571428572</v>
      </c>
      <c r="AV4" s="5">
        <v>19899.586206896551</v>
      </c>
      <c r="AW4" s="5">
        <v>115.72413793103448</v>
      </c>
      <c r="AX4" s="5">
        <v>31.39382600561272</v>
      </c>
      <c r="AY4" s="5">
        <v>2.595380297906023</v>
      </c>
      <c r="AZ4" s="152">
        <v>0.14649999999999999</v>
      </c>
      <c r="BA4" s="5" t="s">
        <v>4740</v>
      </c>
      <c r="BB4" s="47">
        <v>167.01</v>
      </c>
      <c r="BC4" s="47">
        <v>78.83</v>
      </c>
      <c r="BD4" s="5">
        <v>72.681704260651628</v>
      </c>
      <c r="BE4" s="5">
        <v>288.97243107769424</v>
      </c>
      <c r="BF4" s="66">
        <v>397.39</v>
      </c>
      <c r="BG4">
        <v>9.84</v>
      </c>
      <c r="BH4" s="66">
        <v>5.51</v>
      </c>
      <c r="BI4">
        <v>100</v>
      </c>
      <c r="BJ4" s="119">
        <v>3.99</v>
      </c>
      <c r="BK4" s="37">
        <v>682</v>
      </c>
      <c r="BL4" s="37">
        <v>839</v>
      </c>
      <c r="BM4" s="37">
        <v>1085</v>
      </c>
      <c r="BN4" s="37">
        <v>1243</v>
      </c>
      <c r="BO4" s="37">
        <v>397.39</v>
      </c>
      <c r="BP4" s="37">
        <v>167.01</v>
      </c>
      <c r="BQ4" s="37">
        <v>7.25</v>
      </c>
      <c r="BR4" s="37">
        <v>14.38153846153846</v>
      </c>
      <c r="BS4" s="37">
        <v>7.1315384615384598</v>
      </c>
      <c r="BT4" s="179">
        <v>26.725000000000001</v>
      </c>
      <c r="BU4" s="127">
        <v>0.53813053176944659</v>
      </c>
      <c r="BV4" s="37">
        <v>20.778346153846151</v>
      </c>
      <c r="BW4" s="37">
        <v>28.202076923076923</v>
      </c>
      <c r="BX4" s="37">
        <v>34.610423076923077</v>
      </c>
      <c r="BY4" s="176">
        <v>0.05</v>
      </c>
      <c r="BZ4" s="127" t="s">
        <v>241</v>
      </c>
      <c r="CA4" s="127">
        <v>0.04</v>
      </c>
      <c r="CB4" s="127">
        <v>5.2200000000000003E-2</v>
      </c>
      <c r="CC4" s="127">
        <v>9.2200000000000004E-2</v>
      </c>
      <c r="CD4" s="127">
        <v>7.4999999999999997E-2</v>
      </c>
      <c r="CE4" s="2">
        <v>9.8000000000000004E-2</v>
      </c>
      <c r="CF4" s="62">
        <v>4178.3646666666664</v>
      </c>
      <c r="CG4" s="62">
        <v>3339.3646666666664</v>
      </c>
      <c r="CH4" s="62">
        <v>2774.9646666666663</v>
      </c>
      <c r="CI4" s="9">
        <v>695.47986633249775</v>
      </c>
      <c r="CJ4" s="9">
        <v>282.00860433604333</v>
      </c>
      <c r="CK4" s="116">
        <v>503.62335148215362</v>
      </c>
      <c r="CL4" s="28">
        <v>0.55500000000000005</v>
      </c>
      <c r="CM4">
        <v>453.6</v>
      </c>
      <c r="CN4" s="29">
        <v>416</v>
      </c>
      <c r="CO4" s="29">
        <v>20595</v>
      </c>
      <c r="CP4" s="29">
        <v>1132</v>
      </c>
      <c r="CQ4" s="29"/>
      <c r="CR4" s="29">
        <v>421</v>
      </c>
      <c r="CS4" s="29">
        <v>11209</v>
      </c>
      <c r="CT4" s="29">
        <v>222.40622142167359</v>
      </c>
      <c r="CU4" s="29">
        <v>157</v>
      </c>
      <c r="CV4" s="29">
        <v>3.1248264676384414</v>
      </c>
      <c r="CW4" s="29">
        <v>71.173943169316217</v>
      </c>
      <c r="CX4" s="29">
        <v>31</v>
      </c>
      <c r="CY4" s="29">
        <v>6.1700395220886426</v>
      </c>
      <c r="CZ4" s="29">
        <v>5.5956678700361007</v>
      </c>
      <c r="DA4">
        <v>14.2</v>
      </c>
      <c r="DB4" s="30">
        <v>23.6</v>
      </c>
      <c r="DC4" s="30">
        <v>1185.729844</v>
      </c>
      <c r="DD4" s="30">
        <v>5.5</v>
      </c>
      <c r="DE4">
        <v>75.2</v>
      </c>
      <c r="DF4">
        <v>0.31</v>
      </c>
      <c r="DG4">
        <v>37.5</v>
      </c>
      <c r="DH4">
        <v>29.5</v>
      </c>
      <c r="DI4" s="135">
        <v>1</v>
      </c>
      <c r="DJ4" s="154">
        <v>356</v>
      </c>
      <c r="DK4" s="155">
        <v>3734077</v>
      </c>
      <c r="DL4" s="155">
        <v>0.74320653769426415</v>
      </c>
      <c r="DM4" s="156">
        <v>122274</v>
      </c>
      <c r="DN4" s="156">
        <v>456</v>
      </c>
      <c r="DO4" s="156">
        <v>11</v>
      </c>
      <c r="DP4" s="156">
        <v>12491</v>
      </c>
      <c r="DQ4" s="156">
        <v>2483</v>
      </c>
      <c r="DR4" s="156">
        <v>27112</v>
      </c>
      <c r="DS4" s="156">
        <v>124</v>
      </c>
      <c r="DT4" s="156">
        <v>122</v>
      </c>
      <c r="DU4" s="156">
        <v>10712</v>
      </c>
      <c r="DV4" s="156">
        <v>55804</v>
      </c>
      <c r="DW4" s="156">
        <v>9902</v>
      </c>
      <c r="DX4" s="156">
        <v>1481</v>
      </c>
      <c r="DY4" s="156">
        <v>1576</v>
      </c>
      <c r="DZ4" s="157">
        <v>3274.5441510713354</v>
      </c>
      <c r="EA4" s="158">
        <v>12.211853156750651</v>
      </c>
      <c r="EB4" s="156">
        <v>0.29458417702687972</v>
      </c>
      <c r="EC4" s="158">
        <v>334.5137232038868</v>
      </c>
      <c r="ED4" s="158">
        <v>66.495682868885666</v>
      </c>
      <c r="EE4" s="158">
        <v>726.06965523206941</v>
      </c>
      <c r="EF4" s="158">
        <v>3.320767086484826</v>
      </c>
      <c r="EG4" s="158">
        <v>3.2672063270253933</v>
      </c>
      <c r="EH4" s="158">
        <v>286.87142766472141</v>
      </c>
      <c r="EI4" s="158">
        <v>1494.4523104370905</v>
      </c>
      <c r="EJ4" s="158">
        <v>265.17932008365119</v>
      </c>
      <c r="EK4" s="158">
        <v>39.661742379709899</v>
      </c>
      <c r="EL4" s="159">
        <v>42.205878454032948</v>
      </c>
      <c r="EM4" s="3" t="s">
        <v>781</v>
      </c>
      <c r="EN4" s="3">
        <v>1993089</v>
      </c>
      <c r="EO4" s="3">
        <v>42287</v>
      </c>
      <c r="EP4" s="3">
        <v>2035376</v>
      </c>
      <c r="EQ4" s="131">
        <v>0.4051080762035707</v>
      </c>
      <c r="ER4" s="3">
        <v>5492</v>
      </c>
      <c r="ES4" s="3">
        <v>132</v>
      </c>
      <c r="ET4" s="3">
        <v>5624</v>
      </c>
      <c r="EU4" s="3">
        <v>111.93645894266621</v>
      </c>
      <c r="EV4" s="3">
        <v>3094573</v>
      </c>
      <c r="EW4" s="3">
        <v>69866</v>
      </c>
      <c r="EX4" s="3">
        <v>3164439</v>
      </c>
      <c r="EY4" s="3">
        <v>0.62982947403995682</v>
      </c>
      <c r="EZ4" s="3">
        <v>114901</v>
      </c>
      <c r="FA4" s="3">
        <v>0</v>
      </c>
      <c r="FB4" s="3">
        <v>114901</v>
      </c>
      <c r="FC4" s="3">
        <v>22.869151971855064</v>
      </c>
      <c r="FD4" s="3">
        <v>5208055</v>
      </c>
      <c r="FE4" s="3">
        <v>112285</v>
      </c>
      <c r="FF4" s="3">
        <v>5320340</v>
      </c>
      <c r="FG4" s="3">
        <v>393</v>
      </c>
      <c r="FH4">
        <v>311</v>
      </c>
      <c r="FI4">
        <v>25</v>
      </c>
      <c r="FJ4" s="3">
        <v>78</v>
      </c>
      <c r="FK4" s="3">
        <v>101</v>
      </c>
      <c r="FL4" s="3">
        <v>10</v>
      </c>
      <c r="FM4" s="3">
        <v>934</v>
      </c>
      <c r="FN4">
        <v>6.28</v>
      </c>
      <c r="FO4" s="8">
        <v>0.02</v>
      </c>
      <c r="FP4" s="50">
        <v>7.0000000000000007E-2</v>
      </c>
      <c r="FQ4" s="8">
        <v>0.14099999999999999</v>
      </c>
      <c r="FR4" s="8">
        <v>0.113</v>
      </c>
      <c r="FS4" s="8">
        <v>2.7999999999999983E-2</v>
      </c>
      <c r="FT4" s="8">
        <v>0.127</v>
      </c>
      <c r="FU4">
        <v>22.3</v>
      </c>
      <c r="FV4">
        <v>1029</v>
      </c>
      <c r="FW4">
        <v>27.5</v>
      </c>
      <c r="FX4">
        <v>16</v>
      </c>
      <c r="FY4">
        <v>793</v>
      </c>
      <c r="FZ4">
        <v>5.07</v>
      </c>
      <c r="GA4" s="48">
        <v>36.4</v>
      </c>
      <c r="GB4" s="48">
        <v>3914</v>
      </c>
      <c r="GC4" s="48">
        <v>39306</v>
      </c>
      <c r="GD4" s="2">
        <v>9.9577672619956245E-2</v>
      </c>
      <c r="GE4" s="11">
        <v>0.77660625447803588</v>
      </c>
      <c r="GF4" s="11" t="s">
        <v>781</v>
      </c>
      <c r="GG4" s="11" t="s">
        <v>781</v>
      </c>
      <c r="GH4" s="11" t="s">
        <v>781</v>
      </c>
      <c r="GI4" s="11" t="s">
        <v>781</v>
      </c>
      <c r="GJ4" s="11" t="s">
        <v>782</v>
      </c>
      <c r="GK4" s="2">
        <v>1.0800000000000001E-2</v>
      </c>
      <c r="GL4" s="2">
        <v>1.18E-2</v>
      </c>
      <c r="GM4" s="2">
        <v>4.1999999999999997E-3</v>
      </c>
      <c r="GN4" s="2">
        <v>3.0000000000000001E-3</v>
      </c>
      <c r="GO4" s="2">
        <v>4.7999999999999996E-3</v>
      </c>
      <c r="GP4" s="3">
        <v>6063</v>
      </c>
      <c r="GQ4">
        <v>6.4</v>
      </c>
      <c r="GR4">
        <v>103</v>
      </c>
      <c r="GS4">
        <v>840</v>
      </c>
      <c r="GT4" s="5">
        <v>25.6</v>
      </c>
      <c r="GU4" s="22">
        <v>42</v>
      </c>
      <c r="GV4" t="s">
        <v>180</v>
      </c>
      <c r="GW4" t="s">
        <v>84</v>
      </c>
      <c r="GX4" s="21" t="s">
        <v>123</v>
      </c>
      <c r="GY4" s="21" t="s">
        <v>4712</v>
      </c>
      <c r="GZ4" s="21" t="s">
        <v>4712</v>
      </c>
      <c r="HA4" s="21" t="s">
        <v>4713</v>
      </c>
      <c r="HB4">
        <v>28</v>
      </c>
      <c r="HC4">
        <v>47</v>
      </c>
      <c r="HD4">
        <v>44</v>
      </c>
      <c r="HE4" s="14">
        <v>44</v>
      </c>
      <c r="HF4">
        <v>49</v>
      </c>
      <c r="HG4">
        <v>48</v>
      </c>
      <c r="HH4">
        <v>38</v>
      </c>
      <c r="HI4" s="53">
        <v>0.85199999999999998</v>
      </c>
      <c r="HJ4" s="47">
        <v>9696</v>
      </c>
      <c r="HK4" s="53">
        <v>0.86</v>
      </c>
      <c r="HL4">
        <v>6001</v>
      </c>
      <c r="HM4" s="8">
        <v>0.10009006604843552</v>
      </c>
      <c r="HN4">
        <v>20</v>
      </c>
      <c r="HO4">
        <v>509</v>
      </c>
      <c r="HP4">
        <v>45</v>
      </c>
      <c r="HQ4">
        <v>554</v>
      </c>
      <c r="HR4" s="8">
        <v>0.91877256317689526</v>
      </c>
      <c r="HS4" s="14">
        <v>99.7</v>
      </c>
      <c r="HT4" t="s">
        <v>781</v>
      </c>
      <c r="HU4" t="s">
        <v>781</v>
      </c>
      <c r="HV4" t="s">
        <v>781</v>
      </c>
      <c r="HW4" t="s">
        <v>781</v>
      </c>
      <c r="HX4" t="s">
        <v>781</v>
      </c>
      <c r="HY4" t="s">
        <v>781</v>
      </c>
      <c r="HZ4" t="s">
        <v>781</v>
      </c>
      <c r="IA4" t="s">
        <v>781</v>
      </c>
      <c r="IB4" t="s">
        <v>782</v>
      </c>
      <c r="IC4" t="s">
        <v>782</v>
      </c>
      <c r="ID4" t="s">
        <v>781</v>
      </c>
      <c r="IE4" t="s">
        <v>781</v>
      </c>
      <c r="IF4" t="s">
        <v>781</v>
      </c>
      <c r="IG4">
        <v>49</v>
      </c>
      <c r="IH4">
        <v>81.7</v>
      </c>
      <c r="II4">
        <v>57.6</v>
      </c>
      <c r="IJ4">
        <v>8.1999999999999993</v>
      </c>
      <c r="IK4">
        <v>1.8</v>
      </c>
      <c r="IL4">
        <v>5</v>
      </c>
      <c r="IM4">
        <v>0.9</v>
      </c>
      <c r="IN4">
        <v>3.5</v>
      </c>
      <c r="IO4">
        <v>2.8</v>
      </c>
      <c r="IP4">
        <v>2.5</v>
      </c>
      <c r="IQ4">
        <v>2</v>
      </c>
      <c r="IR4">
        <v>1.3</v>
      </c>
      <c r="IS4">
        <v>1.8</v>
      </c>
      <c r="IT4">
        <v>96</v>
      </c>
      <c r="IU4" t="s">
        <v>221</v>
      </c>
      <c r="IV4" t="s">
        <v>224</v>
      </c>
      <c r="IW4">
        <v>0</v>
      </c>
      <c r="IX4" s="5" t="s">
        <v>171</v>
      </c>
      <c r="IY4" s="5">
        <v>22</v>
      </c>
      <c r="IZ4" s="5">
        <v>229085.31818181818</v>
      </c>
      <c r="JA4" s="5">
        <v>22</v>
      </c>
      <c r="JB4" s="5">
        <v>229085.31818181818</v>
      </c>
      <c r="JC4" s="11">
        <v>0.21674876847290642</v>
      </c>
      <c r="JD4">
        <v>1</v>
      </c>
      <c r="JE4" s="12">
        <v>9.8522167487684734E-2</v>
      </c>
      <c r="JF4" s="108">
        <v>0.19841754074553802</v>
      </c>
      <c r="JG4" s="3">
        <v>10514</v>
      </c>
      <c r="JH4" s="56">
        <v>0.37226555069431233</v>
      </c>
      <c r="JI4" s="11">
        <v>0.38229248620886441</v>
      </c>
      <c r="JJ4" s="3">
        <v>20.926385656529025</v>
      </c>
      <c r="JK4" s="3">
        <v>20.717241379310344</v>
      </c>
      <c r="JL4" s="108">
        <v>20.926385656529025</v>
      </c>
      <c r="JM4" s="108">
        <v>20.717241379310344</v>
      </c>
      <c r="JN4" s="108">
        <v>78</v>
      </c>
      <c r="JO4" s="108">
        <v>7</v>
      </c>
      <c r="JP4" s="108">
        <v>1</v>
      </c>
      <c r="JQ4" s="108">
        <v>0</v>
      </c>
      <c r="JR4" s="108">
        <v>1</v>
      </c>
      <c r="JS4" s="108">
        <v>12</v>
      </c>
      <c r="JT4" s="14" t="s">
        <v>821</v>
      </c>
      <c r="JU4" t="s">
        <v>822</v>
      </c>
      <c r="JV4" t="s">
        <v>823</v>
      </c>
      <c r="JW4" t="s">
        <v>824</v>
      </c>
      <c r="JX4" t="s">
        <v>171</v>
      </c>
      <c r="JY4" s="15" t="s">
        <v>824</v>
      </c>
      <c r="JZ4">
        <v>15</v>
      </c>
      <c r="KA4">
        <v>22.9</v>
      </c>
      <c r="KB4">
        <v>40.28</v>
      </c>
      <c r="KC4">
        <v>607</v>
      </c>
      <c r="KD4">
        <v>9</v>
      </c>
      <c r="KE4">
        <v>39.9</v>
      </c>
      <c r="KF4">
        <v>2.6</v>
      </c>
      <c r="KG4">
        <v>3.2</v>
      </c>
      <c r="KH4" s="2">
        <v>8.0000000000000004E-4</v>
      </c>
      <c r="KI4" s="108">
        <v>4019.4232000000002</v>
      </c>
      <c r="KJ4" s="3">
        <v>2772</v>
      </c>
      <c r="KK4" s="3">
        <v>0.56999999999999995</v>
      </c>
      <c r="KL4" s="2">
        <v>0.14760000000000001</v>
      </c>
      <c r="KM4" s="2">
        <v>0.1608</v>
      </c>
      <c r="KN4">
        <v>1.99</v>
      </c>
      <c r="KO4" s="2">
        <v>0.18</v>
      </c>
      <c r="KP4" s="2">
        <v>0.72499999999999998</v>
      </c>
      <c r="KQ4" s="2">
        <v>0.1275</v>
      </c>
      <c r="KR4" s="11">
        <v>5.2499999999999991E-2</v>
      </c>
      <c r="KS4">
        <v>42</v>
      </c>
      <c r="KT4">
        <v>2</v>
      </c>
      <c r="KU4">
        <v>0.71599999999999997</v>
      </c>
      <c r="KV4">
        <v>13</v>
      </c>
      <c r="KW4" s="12">
        <v>3.9038461538461537</v>
      </c>
      <c r="KX4">
        <v>62.8</v>
      </c>
      <c r="KY4">
        <v>0</v>
      </c>
      <c r="KZ4" s="108">
        <v>0</v>
      </c>
      <c r="LA4" s="12">
        <v>0</v>
      </c>
      <c r="LB4">
        <v>10177</v>
      </c>
      <c r="LC4">
        <v>11.3</v>
      </c>
      <c r="LD4">
        <v>10.199999999999999</v>
      </c>
      <c r="LE4">
        <v>44.2</v>
      </c>
      <c r="LF4">
        <v>31.3</v>
      </c>
      <c r="LG4">
        <v>0</v>
      </c>
      <c r="LH4">
        <v>0</v>
      </c>
      <c r="LI4" t="s">
        <v>513</v>
      </c>
      <c r="LJ4" s="2">
        <v>5.8999999999999997E-2</v>
      </c>
      <c r="LK4" s="4">
        <v>207835200000</v>
      </c>
      <c r="LL4" s="4">
        <v>41238.149264357045</v>
      </c>
      <c r="LM4" s="77">
        <v>11525</v>
      </c>
      <c r="LN4" s="47">
        <v>5000</v>
      </c>
      <c r="LO4" s="47">
        <v>0</v>
      </c>
      <c r="LP4" s="47">
        <v>0</v>
      </c>
      <c r="LQ4" s="47">
        <v>0</v>
      </c>
      <c r="LR4" s="47">
        <v>42252</v>
      </c>
      <c r="LS4" s="47">
        <v>8200</v>
      </c>
      <c r="LT4" s="47">
        <v>27800</v>
      </c>
      <c r="LU4" s="14">
        <v>5</v>
      </c>
      <c r="LV4" t="s">
        <v>1255</v>
      </c>
      <c r="LW4" t="s">
        <v>1255</v>
      </c>
      <c r="LX4" t="s">
        <v>1255</v>
      </c>
      <c r="LY4" t="s">
        <v>1255</v>
      </c>
      <c r="LZ4" s="15" t="s">
        <v>1256</v>
      </c>
      <c r="MA4" s="26">
        <v>7</v>
      </c>
      <c r="MB4">
        <v>9</v>
      </c>
      <c r="MC4" s="3">
        <v>719982.42857142852</v>
      </c>
      <c r="MD4" s="3">
        <v>6.6189301311912478</v>
      </c>
      <c r="ME4" s="3">
        <v>0.38106986880875215</v>
      </c>
      <c r="MF4" s="3">
        <v>2519938.5</v>
      </c>
      <c r="MG4" s="3">
        <v>559986.33333333337</v>
      </c>
      <c r="MH4" s="43">
        <v>1619960.4642857143</v>
      </c>
      <c r="MI4" s="194" t="s">
        <v>312</v>
      </c>
      <c r="MJ4" s="47" t="s">
        <v>4639</v>
      </c>
      <c r="MK4" s="195" t="s">
        <v>313</v>
      </c>
      <c r="ML4" s="186">
        <v>0</v>
      </c>
      <c r="MM4" s="89">
        <v>0</v>
      </c>
      <c r="MN4" s="189">
        <v>0.14285714285714285</v>
      </c>
      <c r="MO4" s="60">
        <v>0.36599999999999999</v>
      </c>
      <c r="MP4" s="45">
        <v>0.62</v>
      </c>
      <c r="MQ4" s="22">
        <v>0</v>
      </c>
      <c r="MR4" s="215">
        <v>0</v>
      </c>
      <c r="MS4" s="161">
        <v>0.12721428571428572</v>
      </c>
      <c r="MT4" s="11">
        <v>1</v>
      </c>
      <c r="MU4" s="11">
        <v>0</v>
      </c>
      <c r="MV4" s="11">
        <v>964201</v>
      </c>
      <c r="MW4" s="5">
        <v>529121</v>
      </c>
      <c r="MX4" s="5">
        <v>435080</v>
      </c>
      <c r="MY4" s="2">
        <v>0.45100000000000001</v>
      </c>
      <c r="MZ4" s="3">
        <f>StateByState5[[#This Row],[Population]]*0.8</f>
        <v>4019423.2</v>
      </c>
      <c r="NA4" s="234">
        <f>StateByState5[[#This Row],[Adult Population]]*StateByState5[[#This Row],[Groceries Montly]]</f>
        <v>1597278585.448</v>
      </c>
      <c r="NB4" s="234">
        <f>(StateByState5[[#This Row],[Rent (Studio)]]*StateByState5[[#This Row],[Adult Population]])/2</f>
        <v>1280186289.2</v>
      </c>
      <c r="NC4" s="234">
        <f>StateByState5[[#This Row],[Average Electric Bill]]*StateByState5[[#This Row],[Adult Population]]</f>
        <v>671283868.63199997</v>
      </c>
      <c r="ND4" s="234">
        <f>(StateByState5[[#This Row],[Adult Population]]/10000)*1141815</f>
        <v>458943770.11079997</v>
      </c>
      <c r="NE4" s="237">
        <f>(StateByState5[[#This Row],[Adult Population]]/10000)*12.11</f>
        <v>4867.5214951999997</v>
      </c>
      <c r="NF4" s="234">
        <f>SUM(StateByState5[[#This Row],[Rent (Studio)]],StateByState5[[#This Row],[Groceries Montly]],StateByState5[[#This Row],[Average Electric Bill]])</f>
        <v>1201.3999999999999</v>
      </c>
      <c r="NG4" s="234">
        <f>StateByState5[[#This Row],[UBI Per Month]]*StateByState5[[#This Row],[Adult Population]]</f>
        <v>4828935032.4799995</v>
      </c>
      <c r="NH4" s="234">
        <f>SUM(StateByState5[[#This Row],[Total for UBI Payments]]+StateByState5[[#This Row],[Department of UBI]])</f>
        <v>5287878802.5907993</v>
      </c>
    </row>
    <row r="5" spans="1:375" ht="17.25" customHeight="1" x14ac:dyDescent="0.25">
      <c r="A5">
        <v>2</v>
      </c>
      <c r="B5" s="130" t="s">
        <v>30</v>
      </c>
      <c r="C5" t="s">
        <v>1276</v>
      </c>
      <c r="D5" s="3">
        <v>570641</v>
      </c>
      <c r="E5" s="113">
        <v>733391</v>
      </c>
      <c r="F5" s="113">
        <v>421758</v>
      </c>
      <c r="G5" s="208">
        <v>0.57509999999999994</v>
      </c>
      <c r="H5" s="113">
        <v>20731</v>
      </c>
      <c r="I5" s="208">
        <v>2.8299999999999999E-2</v>
      </c>
      <c r="J5" s="113">
        <v>108838</v>
      </c>
      <c r="K5" s="208">
        <v>0.1484</v>
      </c>
      <c r="L5" s="113">
        <v>43449</v>
      </c>
      <c r="M5" s="208">
        <v>5.9200000000000003E-2</v>
      </c>
      <c r="N5" s="113">
        <v>12455</v>
      </c>
      <c r="O5" s="106">
        <v>1.7000000000000001E-2</v>
      </c>
      <c r="P5" s="113">
        <v>4575</v>
      </c>
      <c r="Q5" s="106">
        <v>6.1999999999999998E-3</v>
      </c>
      <c r="R5" s="113">
        <v>71761</v>
      </c>
      <c r="S5" s="208">
        <v>9.7799999999999998E-2</v>
      </c>
      <c r="T5" s="113">
        <v>49824</v>
      </c>
      <c r="U5" s="208">
        <v>6.7900000000000002E-2</v>
      </c>
      <c r="V5" s="106">
        <v>3.2140254111372446E-3</v>
      </c>
      <c r="W5" s="3">
        <v>1.2852055845969708</v>
      </c>
      <c r="X5" s="3">
        <v>0</v>
      </c>
      <c r="Y5" s="118">
        <v>10.85</v>
      </c>
      <c r="Z5" s="4">
        <v>1237</v>
      </c>
      <c r="AA5" s="1">
        <v>5360.333333333333</v>
      </c>
      <c r="AB5" s="4">
        <v>64324</v>
      </c>
      <c r="AC5" s="1">
        <v>30.925000000000001</v>
      </c>
      <c r="AD5" s="47">
        <v>486671</v>
      </c>
      <c r="AE5" s="47">
        <v>230260</v>
      </c>
      <c r="AF5" s="38">
        <v>0.13800000000000001</v>
      </c>
      <c r="AG5" s="123">
        <v>3.3776330458252657</v>
      </c>
      <c r="AH5" s="29">
        <v>10.706182115756583</v>
      </c>
      <c r="AI5" s="29">
        <v>7.1388693305169282</v>
      </c>
      <c r="AJ5" s="29">
        <v>22.628282621633684</v>
      </c>
      <c r="AK5" s="29">
        <v>2.1135716146964301</v>
      </c>
      <c r="AL5">
        <v>0</v>
      </c>
      <c r="AM5" s="125">
        <v>1203</v>
      </c>
      <c r="AN5" s="4">
        <v>946</v>
      </c>
      <c r="AO5" s="4">
        <v>1039</v>
      </c>
      <c r="AP5" s="4">
        <v>1338</v>
      </c>
      <c r="AQ5" s="4">
        <v>1758</v>
      </c>
      <c r="AR5" s="4">
        <v>2026</v>
      </c>
      <c r="AS5" s="4">
        <v>1907</v>
      </c>
      <c r="AT5" s="4">
        <v>227960</v>
      </c>
      <c r="AU5" s="8">
        <v>1.0847554038680318</v>
      </c>
      <c r="AV5" s="5">
        <v>21010.138248847928</v>
      </c>
      <c r="AW5" s="5">
        <v>123.31797235023042</v>
      </c>
      <c r="AX5" s="5">
        <v>43.265966046887634</v>
      </c>
      <c r="AY5" s="5">
        <v>3.5439338349605123</v>
      </c>
      <c r="AZ5" s="152">
        <v>0.2339</v>
      </c>
      <c r="BA5" s="5" t="s">
        <v>4741</v>
      </c>
      <c r="BB5" s="47">
        <v>138.94</v>
      </c>
      <c r="BC5" s="47">
        <v>55.09</v>
      </c>
      <c r="BD5" s="5">
        <v>84.928131416837786</v>
      </c>
      <c r="BE5" s="5">
        <v>269.19917864476383</v>
      </c>
      <c r="BF5" s="66">
        <v>483.24</v>
      </c>
      <c r="BG5">
        <v>10.83</v>
      </c>
      <c r="BH5" s="66">
        <v>4.609</v>
      </c>
      <c r="BI5">
        <v>24.25</v>
      </c>
      <c r="BJ5" s="119">
        <v>4.87</v>
      </c>
      <c r="BK5" s="37">
        <v>1039</v>
      </c>
      <c r="BL5" s="37">
        <v>1338</v>
      </c>
      <c r="BM5" s="37">
        <v>1758</v>
      </c>
      <c r="BN5" s="37">
        <v>2026</v>
      </c>
      <c r="BO5" s="37">
        <v>483.24</v>
      </c>
      <c r="BP5" s="37">
        <v>138.94</v>
      </c>
      <c r="BQ5" s="37">
        <v>10.85</v>
      </c>
      <c r="BR5" s="37">
        <v>19.167461538461538</v>
      </c>
      <c r="BS5" s="37">
        <v>8.3174615384615382</v>
      </c>
      <c r="BT5" s="179">
        <v>30.925000000000001</v>
      </c>
      <c r="BU5" s="127">
        <v>0.61980473851128659</v>
      </c>
      <c r="BV5" s="37">
        <v>28.193307692307695</v>
      </c>
      <c r="BW5" s="37">
        <v>38.615307692307695</v>
      </c>
      <c r="BX5" s="37">
        <v>47.283461538461538</v>
      </c>
      <c r="BY5" s="176">
        <v>0</v>
      </c>
      <c r="BZ5" s="127" t="s">
        <v>240</v>
      </c>
      <c r="CA5" s="127">
        <v>0</v>
      </c>
      <c r="CB5" s="127">
        <v>1.7600000000000001E-2</v>
      </c>
      <c r="CC5" s="127">
        <v>1.7600000000000001E-2</v>
      </c>
      <c r="CD5" s="127">
        <v>7.4999999999999997E-2</v>
      </c>
      <c r="CE5" s="2">
        <v>4.5999999999999999E-2</v>
      </c>
      <c r="CF5" s="62">
        <v>5113.7579999999998</v>
      </c>
      <c r="CG5" s="62">
        <v>3775.7579999999998</v>
      </c>
      <c r="CH5" s="62">
        <v>3153.5779999999995</v>
      </c>
      <c r="CI5" s="9">
        <v>647.5519507186857</v>
      </c>
      <c r="CJ5" s="9">
        <v>291.18910433979681</v>
      </c>
      <c r="CK5" s="116">
        <v>684.22174007376861</v>
      </c>
      <c r="CL5" s="28">
        <v>0.64500000000000002</v>
      </c>
      <c r="CM5">
        <v>837.8</v>
      </c>
      <c r="CN5" s="29">
        <v>247</v>
      </c>
      <c r="CO5" s="29">
        <v>1782</v>
      </c>
      <c r="CP5" s="29">
        <v>1987</v>
      </c>
      <c r="CQ5" s="29">
        <v>238</v>
      </c>
      <c r="CR5" s="29">
        <v>417</v>
      </c>
      <c r="CS5" s="29">
        <v>1330</v>
      </c>
      <c r="CT5" s="29">
        <v>181.52709325988539</v>
      </c>
      <c r="CU5" s="32">
        <v>54</v>
      </c>
      <c r="CV5" s="29">
        <v>7.3630573595803606</v>
      </c>
      <c r="CW5" s="29">
        <v>24.653766009807519</v>
      </c>
      <c r="CX5" s="29">
        <v>3</v>
      </c>
      <c r="CY5" s="29">
        <v>4.0905874219890892</v>
      </c>
      <c r="CZ5" s="29">
        <v>0.16456390565002743</v>
      </c>
      <c r="DA5">
        <v>7.3</v>
      </c>
      <c r="DB5" s="30">
        <v>23.5</v>
      </c>
      <c r="DC5" s="30">
        <v>172.34688499999999</v>
      </c>
      <c r="DD5" s="30">
        <v>3.1</v>
      </c>
      <c r="DE5">
        <v>77.7</v>
      </c>
      <c r="DF5">
        <v>0.54</v>
      </c>
      <c r="DG5">
        <v>43.3</v>
      </c>
      <c r="DH5">
        <v>30.2</v>
      </c>
      <c r="DI5" s="5">
        <v>0</v>
      </c>
      <c r="DJ5" s="142">
        <v>30</v>
      </c>
      <c r="DK5" s="131">
        <v>402557</v>
      </c>
      <c r="DL5" s="131">
        <v>0.54889820027788727</v>
      </c>
      <c r="DM5" s="11">
        <v>7301</v>
      </c>
      <c r="DN5" s="11">
        <v>59</v>
      </c>
      <c r="DO5" s="11">
        <v>2</v>
      </c>
      <c r="DP5" s="11">
        <v>786</v>
      </c>
      <c r="DQ5" s="11">
        <v>122</v>
      </c>
      <c r="DR5" s="11">
        <v>2199</v>
      </c>
      <c r="DS5" s="11">
        <v>22</v>
      </c>
      <c r="DT5" s="11">
        <v>34</v>
      </c>
      <c r="DU5" s="11">
        <v>602</v>
      </c>
      <c r="DV5" s="11">
        <v>2761</v>
      </c>
      <c r="DW5" s="11">
        <v>611</v>
      </c>
      <c r="DX5" s="11">
        <v>72</v>
      </c>
      <c r="DY5" s="11">
        <v>31</v>
      </c>
      <c r="DZ5" s="136">
        <v>1813.6562027240864</v>
      </c>
      <c r="EA5" s="5">
        <v>14.656309541257512</v>
      </c>
      <c r="EB5" s="11">
        <v>0.49682405224601728</v>
      </c>
      <c r="EC5" s="5">
        <v>195.25185253268481</v>
      </c>
      <c r="ED5" s="5">
        <v>30.306267187007059</v>
      </c>
      <c r="EE5" s="5">
        <v>546.25804544449602</v>
      </c>
      <c r="EF5" s="5">
        <v>5.465064574706191</v>
      </c>
      <c r="EG5" s="5">
        <v>8.4460088881822948</v>
      </c>
      <c r="EH5" s="5">
        <v>149.54403972605121</v>
      </c>
      <c r="EI5" s="5">
        <v>685.86560412562687</v>
      </c>
      <c r="EJ5" s="5">
        <v>151.77974796115831</v>
      </c>
      <c r="EK5" s="5">
        <v>17.885665880856624</v>
      </c>
      <c r="EL5" s="22">
        <v>7.7007728098132686</v>
      </c>
      <c r="EM5" s="3" t="s">
        <v>782</v>
      </c>
      <c r="EN5" s="3">
        <v>167313</v>
      </c>
      <c r="EO5" s="3">
        <v>3831</v>
      </c>
      <c r="EP5" s="3">
        <v>171144</v>
      </c>
      <c r="EQ5" s="131">
        <v>0.23335983124963355</v>
      </c>
      <c r="ER5" s="3">
        <v>8022</v>
      </c>
      <c r="ES5" s="3">
        <v>598</v>
      </c>
      <c r="ET5" s="3">
        <v>8620</v>
      </c>
      <c r="EU5" s="3">
        <v>1175.3621192515316</v>
      </c>
      <c r="EV5" s="3">
        <v>571380</v>
      </c>
      <c r="EW5" s="3">
        <v>14901</v>
      </c>
      <c r="EX5" s="3">
        <v>586281</v>
      </c>
      <c r="EY5" s="3">
        <v>0.79941122811706167</v>
      </c>
      <c r="EZ5" s="3">
        <v>26772</v>
      </c>
      <c r="FA5" s="3">
        <v>9</v>
      </c>
      <c r="FB5" s="3">
        <v>26781</v>
      </c>
      <c r="FC5" s="3">
        <v>36.5166739160966</v>
      </c>
      <c r="FD5" s="3">
        <v>773487</v>
      </c>
      <c r="FE5" s="3">
        <v>19339</v>
      </c>
      <c r="FF5" s="3">
        <v>792826</v>
      </c>
      <c r="FG5" s="3">
        <v>14</v>
      </c>
      <c r="FH5">
        <v>25</v>
      </c>
      <c r="FI5">
        <v>2</v>
      </c>
      <c r="FJ5" s="3">
        <v>4</v>
      </c>
      <c r="FK5" s="3">
        <v>13</v>
      </c>
      <c r="FL5" s="3">
        <v>2</v>
      </c>
      <c r="FM5" s="3">
        <v>64</v>
      </c>
      <c r="FN5">
        <v>8.61</v>
      </c>
      <c r="FO5" s="8">
        <v>0.15</v>
      </c>
      <c r="FP5" s="50">
        <v>0.08</v>
      </c>
      <c r="FQ5" s="8">
        <v>0.16700000000000001</v>
      </c>
      <c r="FR5" s="8">
        <v>0.14099999999999999</v>
      </c>
      <c r="FS5" s="8">
        <v>2.6000000000000023E-2</v>
      </c>
      <c r="FT5" s="8">
        <v>0.154</v>
      </c>
      <c r="FU5">
        <v>22</v>
      </c>
      <c r="FV5">
        <v>160</v>
      </c>
      <c r="FW5">
        <v>16</v>
      </c>
      <c r="FX5">
        <v>27.5</v>
      </c>
      <c r="FY5">
        <v>204</v>
      </c>
      <c r="FZ5">
        <v>6.99</v>
      </c>
      <c r="GA5" s="48">
        <v>12.4</v>
      </c>
      <c r="GB5" s="48">
        <v>1491</v>
      </c>
      <c r="GC5" s="48">
        <v>14429</v>
      </c>
      <c r="GD5" s="2">
        <v>0.10333356434957378</v>
      </c>
      <c r="GE5" s="11">
        <v>2.035014256018715</v>
      </c>
      <c r="GF5" s="11" t="s">
        <v>781</v>
      </c>
      <c r="GG5" s="11" t="s">
        <v>781</v>
      </c>
      <c r="GH5" s="11" t="s">
        <v>781</v>
      </c>
      <c r="GI5" s="11" t="s">
        <v>782</v>
      </c>
      <c r="GJ5" s="11" t="s">
        <v>781</v>
      </c>
      <c r="GK5" s="2">
        <v>1.23E-2</v>
      </c>
      <c r="GL5" s="2">
        <v>1.5100000000000001E-2</v>
      </c>
      <c r="GM5" s="2">
        <v>6.4999999999999997E-3</v>
      </c>
      <c r="GN5" s="2">
        <v>3.3999999999999998E-3</v>
      </c>
      <c r="GO5" s="2">
        <v>7.0000000000000001E-3</v>
      </c>
      <c r="GP5" s="3">
        <v>1255</v>
      </c>
      <c r="GQ5">
        <v>8.6</v>
      </c>
      <c r="GR5">
        <v>120</v>
      </c>
      <c r="GS5">
        <v>9</v>
      </c>
      <c r="GT5" s="5">
        <v>18.3</v>
      </c>
      <c r="GU5" s="22">
        <v>151</v>
      </c>
      <c r="GV5">
        <v>40</v>
      </c>
      <c r="GW5" t="s">
        <v>83</v>
      </c>
      <c r="GX5" s="21"/>
      <c r="GY5" s="21" t="s">
        <v>4712</v>
      </c>
      <c r="GZ5" s="21" t="s">
        <v>4712</v>
      </c>
      <c r="HA5" s="21" t="s">
        <v>4713</v>
      </c>
      <c r="HB5">
        <v>11</v>
      </c>
      <c r="HC5">
        <v>45</v>
      </c>
      <c r="HD5">
        <v>34</v>
      </c>
      <c r="HE5" s="14">
        <v>37</v>
      </c>
      <c r="HF5">
        <v>43</v>
      </c>
      <c r="HG5">
        <v>49</v>
      </c>
      <c r="HH5">
        <v>33</v>
      </c>
      <c r="HI5" s="53">
        <v>0.90800000000000003</v>
      </c>
      <c r="HJ5" s="47">
        <v>17726</v>
      </c>
      <c r="HK5" s="53">
        <v>0.93</v>
      </c>
      <c r="HL5">
        <v>12120</v>
      </c>
      <c r="HM5" s="8">
        <v>0.17778560112656222</v>
      </c>
      <c r="HN5">
        <v>15</v>
      </c>
      <c r="HO5">
        <v>1550</v>
      </c>
      <c r="HP5">
        <v>273</v>
      </c>
      <c r="HQ5">
        <v>1823</v>
      </c>
      <c r="HR5" s="8">
        <v>0.85024684585847499</v>
      </c>
      <c r="HS5" s="14">
        <v>88</v>
      </c>
      <c r="HT5" t="s">
        <v>781</v>
      </c>
      <c r="HU5" t="s">
        <v>781</v>
      </c>
      <c r="HV5" t="s">
        <v>781</v>
      </c>
      <c r="HW5" t="s">
        <v>781</v>
      </c>
      <c r="HX5" t="s">
        <v>781</v>
      </c>
      <c r="HY5" t="s">
        <v>781</v>
      </c>
      <c r="HZ5" t="s">
        <v>781</v>
      </c>
      <c r="IA5" t="s">
        <v>781</v>
      </c>
      <c r="IB5" t="s">
        <v>781</v>
      </c>
      <c r="IC5" t="s">
        <v>781</v>
      </c>
      <c r="ID5" t="s">
        <v>781</v>
      </c>
      <c r="IE5" t="s">
        <v>781</v>
      </c>
      <c r="IF5" t="s">
        <v>781</v>
      </c>
      <c r="IG5">
        <v>47</v>
      </c>
      <c r="IH5">
        <v>61.9</v>
      </c>
      <c r="II5">
        <v>78.7</v>
      </c>
      <c r="IJ5">
        <v>7.2</v>
      </c>
      <c r="IK5">
        <v>6.6</v>
      </c>
      <c r="IL5">
        <v>4.2</v>
      </c>
      <c r="IM5">
        <v>0.3</v>
      </c>
      <c r="IN5">
        <v>1.1000000000000001</v>
      </c>
      <c r="IO5">
        <v>2.1</v>
      </c>
      <c r="IP5">
        <v>1.4</v>
      </c>
      <c r="IQ5">
        <v>1.2</v>
      </c>
      <c r="IR5">
        <v>0.7</v>
      </c>
      <c r="IS5">
        <v>0.8</v>
      </c>
      <c r="IT5">
        <v>106</v>
      </c>
      <c r="IU5" t="s">
        <v>222</v>
      </c>
      <c r="IV5" t="b">
        <v>1</v>
      </c>
      <c r="IW5">
        <v>8</v>
      </c>
      <c r="IX5" s="5">
        <v>91584.125</v>
      </c>
      <c r="IY5" s="5">
        <v>119</v>
      </c>
      <c r="IZ5" s="5">
        <v>6156.9159663865548</v>
      </c>
      <c r="JA5" s="5">
        <v>127</v>
      </c>
      <c r="JB5" s="5">
        <v>5769.0787401574808</v>
      </c>
      <c r="JC5" s="11">
        <v>0.11127836941264298</v>
      </c>
      <c r="JD5">
        <v>0</v>
      </c>
      <c r="JE5" s="12">
        <v>0</v>
      </c>
      <c r="JF5" s="108">
        <v>0</v>
      </c>
      <c r="JG5" s="3">
        <v>1246</v>
      </c>
      <c r="JH5" s="56">
        <v>1.196629213483146</v>
      </c>
      <c r="JI5" s="11">
        <v>1.8835081861958267</v>
      </c>
      <c r="JJ5" s="3">
        <v>16.989573092661349</v>
      </c>
      <c r="JK5" s="3">
        <v>0.21835094218606793</v>
      </c>
      <c r="JL5" s="108">
        <v>16.989573092661349</v>
      </c>
      <c r="JM5" s="108">
        <v>0.21835094218606793</v>
      </c>
      <c r="JN5" s="108">
        <v>37</v>
      </c>
      <c r="JO5" s="108">
        <v>16</v>
      </c>
      <c r="JP5" s="108">
        <v>5</v>
      </c>
      <c r="JQ5" s="108">
        <v>5</v>
      </c>
      <c r="JR5" s="108">
        <v>6</v>
      </c>
      <c r="JS5" s="108">
        <v>31</v>
      </c>
      <c r="JT5" s="14" t="s">
        <v>825</v>
      </c>
      <c r="JU5" t="s">
        <v>826</v>
      </c>
      <c r="JV5" t="s">
        <v>171</v>
      </c>
      <c r="JW5" t="s">
        <v>171</v>
      </c>
      <c r="JX5" t="s">
        <v>171</v>
      </c>
      <c r="JY5" s="15" t="s">
        <v>827</v>
      </c>
      <c r="JZ5">
        <v>11.7</v>
      </c>
      <c r="KA5">
        <v>18.100000000000001</v>
      </c>
      <c r="KB5">
        <v>40.85</v>
      </c>
      <c r="KC5">
        <v>33904</v>
      </c>
      <c r="KE5">
        <v>33.5</v>
      </c>
      <c r="KF5">
        <v>4.5999999999999996</v>
      </c>
      <c r="KG5">
        <v>3.7</v>
      </c>
      <c r="KH5" s="2">
        <v>3.2000000000000002E-3</v>
      </c>
      <c r="KI5" s="108">
        <v>2346.8512000000001</v>
      </c>
      <c r="KJ5">
        <v>659</v>
      </c>
      <c r="KK5">
        <v>0.9</v>
      </c>
      <c r="KL5" s="2">
        <v>0.1169</v>
      </c>
      <c r="KM5" s="2">
        <v>0.1067</v>
      </c>
      <c r="KN5">
        <v>2.85</v>
      </c>
      <c r="KO5" s="2">
        <v>0.02</v>
      </c>
      <c r="KP5" s="2">
        <v>0.63900000000000001</v>
      </c>
      <c r="KQ5" s="2">
        <v>8.4500000000000006E-2</v>
      </c>
      <c r="KR5" s="11">
        <v>-6.4500000000000002E-2</v>
      </c>
      <c r="KS5">
        <v>28</v>
      </c>
      <c r="KT5">
        <v>50</v>
      </c>
      <c r="KU5">
        <v>0.77100000000000002</v>
      </c>
      <c r="KV5">
        <v>6</v>
      </c>
      <c r="KW5" s="12">
        <v>95.106833333333327</v>
      </c>
      <c r="KX5">
        <v>26.6</v>
      </c>
      <c r="KY5">
        <v>0.127</v>
      </c>
      <c r="KZ5" s="108">
        <v>173.33790108274769</v>
      </c>
      <c r="LA5" s="12">
        <v>222.55673882528595</v>
      </c>
      <c r="LB5">
        <v>489</v>
      </c>
      <c r="LC5">
        <v>9</v>
      </c>
      <c r="LD5">
        <v>25.4</v>
      </c>
      <c r="LE5">
        <v>48.3</v>
      </c>
      <c r="LF5">
        <v>0</v>
      </c>
      <c r="LG5">
        <v>0</v>
      </c>
      <c r="LH5">
        <v>3.1</v>
      </c>
      <c r="LI5" t="s">
        <v>514</v>
      </c>
      <c r="LJ5" s="2">
        <v>6.0999999999999999E-2</v>
      </c>
      <c r="LK5" s="4">
        <v>50720600000</v>
      </c>
      <c r="LL5" s="4">
        <v>69226.790123288287</v>
      </c>
      <c r="LM5" s="77">
        <v>14771</v>
      </c>
      <c r="LN5" s="47">
        <v>2500</v>
      </c>
      <c r="LO5" s="47">
        <v>0</v>
      </c>
      <c r="LP5" s="47">
        <v>2800</v>
      </c>
      <c r="LQ5" s="47">
        <v>2800</v>
      </c>
      <c r="LR5" s="47">
        <v>92801</v>
      </c>
      <c r="LS5" s="47">
        <v>417033</v>
      </c>
      <c r="LT5" s="47">
        <v>336650</v>
      </c>
      <c r="LU5" s="14">
        <v>4</v>
      </c>
      <c r="LV5" t="s">
        <v>1255</v>
      </c>
      <c r="LW5" t="s">
        <v>1256</v>
      </c>
      <c r="LX5" t="s">
        <v>1255</v>
      </c>
      <c r="LY5" t="s">
        <v>1256</v>
      </c>
      <c r="LZ5" s="15" t="s">
        <v>1257</v>
      </c>
      <c r="MA5" s="26">
        <v>1</v>
      </c>
      <c r="MB5">
        <v>3</v>
      </c>
      <c r="MC5" s="3">
        <v>732673</v>
      </c>
      <c r="MD5" s="3">
        <v>0.96222812501382182</v>
      </c>
      <c r="ME5" s="3">
        <v>3.7771874986178178E-2</v>
      </c>
      <c r="MF5" s="3">
        <v>366336.5</v>
      </c>
      <c r="MG5" s="3">
        <v>244224.33333333334</v>
      </c>
      <c r="MH5" s="43">
        <v>549504.75</v>
      </c>
      <c r="MI5" s="194" t="s">
        <v>314</v>
      </c>
      <c r="MJ5" s="47" t="s">
        <v>4640</v>
      </c>
      <c r="MK5" s="195" t="s">
        <v>313</v>
      </c>
      <c r="ML5" s="186">
        <v>0</v>
      </c>
      <c r="MM5" s="89">
        <v>0</v>
      </c>
      <c r="MN5" s="188">
        <v>1</v>
      </c>
      <c r="MO5" s="60">
        <v>0.42799999999999999</v>
      </c>
      <c r="MP5" s="45">
        <v>0.52800000000000002</v>
      </c>
      <c r="MQ5" s="22">
        <v>0</v>
      </c>
      <c r="MR5" s="215">
        <v>0</v>
      </c>
      <c r="MS5" s="161">
        <v>0.35699999999999998</v>
      </c>
      <c r="MT5" s="11">
        <v>1</v>
      </c>
      <c r="MU5" s="11" t="s">
        <v>171</v>
      </c>
      <c r="MV5" s="11" t="s">
        <v>171</v>
      </c>
      <c r="MW5" s="11" t="s">
        <v>171</v>
      </c>
      <c r="MX5" s="11" t="s">
        <v>171</v>
      </c>
      <c r="MY5" s="11" t="s">
        <v>171</v>
      </c>
      <c r="MZ5" s="3">
        <f>StateByState5[[#This Row],[Population]]*0.8</f>
        <v>586712.80000000005</v>
      </c>
      <c r="NA5" s="234">
        <f>StateByState5[[#This Row],[Adult Population]]*StateByState5[[#This Row],[Groceries Montly]]</f>
        <v>283523093.472</v>
      </c>
      <c r="NB5" s="234">
        <f>(StateByState5[[#This Row],[Rent (Studio)]]*StateByState5[[#This Row],[Adult Population]])/2</f>
        <v>277515154.40000004</v>
      </c>
      <c r="NC5" s="234">
        <f>StateByState5[[#This Row],[Average Electric Bill]]*StateByState5[[#This Row],[Adult Population]]</f>
        <v>81517876.432000011</v>
      </c>
      <c r="ND5" s="234">
        <f>(StateByState5[[#This Row],[Adult Population]]/10000)*1141815</f>
        <v>66991747.573200002</v>
      </c>
      <c r="NE5" s="237">
        <f>(StateByState5[[#This Row],[Adult Population]]/10000)*12.11</f>
        <v>710.50920080000003</v>
      </c>
      <c r="NF5" s="234">
        <f>SUM(StateByState5[[#This Row],[Rent (Studio)]],StateByState5[[#This Row],[Groceries Montly]],StateByState5[[#This Row],[Average Electric Bill]])</f>
        <v>1568.18</v>
      </c>
      <c r="NG5" s="234">
        <f>StateByState5[[#This Row],[UBI Per Month]]*StateByState5[[#This Row],[Adult Population]]</f>
        <v>920071278.70400012</v>
      </c>
      <c r="NH5" s="234">
        <f>SUM(StateByState5[[#This Row],[Total for UBI Payments]]+StateByState5[[#This Row],[Department of UBI]])</f>
        <v>987063026.2772001</v>
      </c>
    </row>
    <row r="6" spans="1:375" ht="17.25" customHeight="1" x14ac:dyDescent="0.25">
      <c r="A6">
        <v>3</v>
      </c>
      <c r="B6" s="130" t="s">
        <v>31</v>
      </c>
      <c r="C6" t="s">
        <v>1277</v>
      </c>
      <c r="D6" s="3">
        <v>113642</v>
      </c>
      <c r="E6" s="113">
        <v>7151502</v>
      </c>
      <c r="F6" s="113">
        <v>3816547</v>
      </c>
      <c r="G6" s="208">
        <v>0.53369999999999995</v>
      </c>
      <c r="H6" s="113">
        <v>317161</v>
      </c>
      <c r="I6" s="208">
        <v>4.4299999999999999E-2</v>
      </c>
      <c r="J6" s="113">
        <v>263930</v>
      </c>
      <c r="K6" s="208">
        <v>3.6900000000000002E-2</v>
      </c>
      <c r="L6" s="113">
        <v>248837</v>
      </c>
      <c r="M6" s="208">
        <v>3.4799999999999998E-2</v>
      </c>
      <c r="N6" s="113">
        <v>14323</v>
      </c>
      <c r="O6" s="106">
        <v>2E-3</v>
      </c>
      <c r="P6" s="113">
        <v>31611</v>
      </c>
      <c r="Q6" s="106">
        <v>4.4000000000000003E-3</v>
      </c>
      <c r="R6" s="113">
        <v>266840</v>
      </c>
      <c r="S6" s="208">
        <v>3.73E-2</v>
      </c>
      <c r="T6" s="113">
        <v>2192253</v>
      </c>
      <c r="U6" s="208">
        <v>0.30649999999999999</v>
      </c>
      <c r="V6" s="106">
        <v>1.1290515797959477E-2</v>
      </c>
      <c r="W6" s="3">
        <v>62.930096267225146</v>
      </c>
      <c r="X6" s="3">
        <v>11</v>
      </c>
      <c r="Y6" s="118">
        <v>13.85</v>
      </c>
      <c r="Z6" s="4">
        <v>1220</v>
      </c>
      <c r="AA6" s="1">
        <v>5286.666666666667</v>
      </c>
      <c r="AB6" s="4">
        <v>63440</v>
      </c>
      <c r="AC6" s="1">
        <v>30.5</v>
      </c>
      <c r="AD6" s="47">
        <v>503408</v>
      </c>
      <c r="AE6" s="47">
        <v>216972</v>
      </c>
      <c r="AF6" s="38">
        <v>0.14899999999999999</v>
      </c>
      <c r="AG6" s="123">
        <v>3.2572509457755361</v>
      </c>
      <c r="AH6" s="29">
        <v>8.1494891826923084</v>
      </c>
      <c r="AI6" s="29">
        <v>7.5573169999399505</v>
      </c>
      <c r="AJ6" s="29">
        <v>18.908052884615383</v>
      </c>
      <c r="AK6" s="29">
        <v>2.320151909002083</v>
      </c>
      <c r="AL6">
        <v>11</v>
      </c>
      <c r="AM6" s="125">
        <v>1149</v>
      </c>
      <c r="AN6" s="4">
        <v>854</v>
      </c>
      <c r="AO6" s="4">
        <v>944</v>
      </c>
      <c r="AP6" s="4">
        <v>1180</v>
      </c>
      <c r="AQ6" s="4">
        <v>1604</v>
      </c>
      <c r="AR6" s="4">
        <v>1802</v>
      </c>
      <c r="AS6" s="4">
        <v>1394</v>
      </c>
      <c r="AT6" s="4">
        <v>210872</v>
      </c>
      <c r="AU6" s="8">
        <v>0.86907730673316708</v>
      </c>
      <c r="AV6" s="5">
        <v>15225.415162454874</v>
      </c>
      <c r="AW6" s="5">
        <v>85.198555956678703</v>
      </c>
      <c r="AX6" s="5">
        <v>38.688524590163937</v>
      </c>
      <c r="AY6" s="5">
        <v>3.3239596469104664</v>
      </c>
      <c r="AZ6" s="152">
        <v>0.1363</v>
      </c>
      <c r="BA6" s="5" t="s">
        <v>4742</v>
      </c>
      <c r="BB6" s="47">
        <v>142.84</v>
      </c>
      <c r="BC6" s="47">
        <v>78.22</v>
      </c>
      <c r="BD6" s="5">
        <v>115.57562076749437</v>
      </c>
      <c r="BE6" s="5">
        <v>289.16478555304741</v>
      </c>
      <c r="BF6" s="66">
        <v>302.8</v>
      </c>
      <c r="BG6">
        <v>9.58</v>
      </c>
      <c r="BH6" s="66">
        <v>4.4939999999999998</v>
      </c>
      <c r="BI6">
        <v>17</v>
      </c>
      <c r="BJ6" s="119">
        <v>4.43</v>
      </c>
      <c r="BK6" s="37">
        <v>944</v>
      </c>
      <c r="BL6" s="37">
        <v>1180</v>
      </c>
      <c r="BM6" s="37">
        <v>1604</v>
      </c>
      <c r="BN6" s="37">
        <v>1802</v>
      </c>
      <c r="BO6" s="37">
        <v>302.8</v>
      </c>
      <c r="BP6" s="37">
        <v>142.84</v>
      </c>
      <c r="BQ6" s="37">
        <v>13.85</v>
      </c>
      <c r="BR6" s="37">
        <v>16.034307692307692</v>
      </c>
      <c r="BS6" s="37">
        <v>2.1843076923076925</v>
      </c>
      <c r="BT6" s="179">
        <v>30.5</v>
      </c>
      <c r="BU6" s="127">
        <v>0.52571500630517021</v>
      </c>
      <c r="BV6" s="37">
        <v>22.251230769230766</v>
      </c>
      <c r="BW6" s="37">
        <v>30.637384615384622</v>
      </c>
      <c r="BX6" s="37">
        <v>36.415846153846147</v>
      </c>
      <c r="BY6" s="176">
        <v>0.08</v>
      </c>
      <c r="BZ6" s="127" t="s">
        <v>241</v>
      </c>
      <c r="CA6" s="127">
        <v>5.6000000000000001E-2</v>
      </c>
      <c r="CB6" s="127">
        <v>2.8000000000000001E-2</v>
      </c>
      <c r="CC6" s="127">
        <v>8.4000000000000005E-2</v>
      </c>
      <c r="CD6" s="127">
        <v>5.6000000000000001E-2</v>
      </c>
      <c r="CE6" s="2">
        <v>9.5000000000000001E-2</v>
      </c>
      <c r="CF6" s="62">
        <v>4784.4333333333334</v>
      </c>
      <c r="CG6" s="62">
        <v>3604.4333333333334</v>
      </c>
      <c r="CH6" s="62">
        <v>3158.7933333333335</v>
      </c>
      <c r="CI6" s="9">
        <v>713.0458991723101</v>
      </c>
      <c r="CJ6" s="9">
        <v>329.72790535838556</v>
      </c>
      <c r="CK6" s="116">
        <v>702.89126242397276</v>
      </c>
      <c r="CL6" s="28">
        <v>0.46300000000000002</v>
      </c>
      <c r="CM6">
        <v>654.79999999999995</v>
      </c>
      <c r="CN6" s="29">
        <v>536</v>
      </c>
      <c r="CO6" s="29">
        <v>40951</v>
      </c>
      <c r="CP6" s="29">
        <v>2105</v>
      </c>
      <c r="CQ6" s="29">
        <v>742</v>
      </c>
      <c r="CR6" s="29">
        <v>428</v>
      </c>
      <c r="CS6" s="29">
        <v>62962</v>
      </c>
      <c r="CT6" s="29">
        <v>865.30051745965955</v>
      </c>
      <c r="CU6" s="29">
        <v>377</v>
      </c>
      <c r="CV6" s="29">
        <v>5.2716198639111056</v>
      </c>
      <c r="CW6" s="29">
        <v>164.14319313564431</v>
      </c>
      <c r="CX6" s="29">
        <v>8</v>
      </c>
      <c r="CY6" s="29">
        <v>1.1186461249678739</v>
      </c>
      <c r="CZ6" s="29">
        <v>0.64777327935222673</v>
      </c>
      <c r="DA6">
        <v>7.5</v>
      </c>
      <c r="DB6" s="30">
        <v>16.7</v>
      </c>
      <c r="DC6" s="30">
        <v>1194.3008339999999</v>
      </c>
      <c r="DD6" s="30">
        <v>4</v>
      </c>
      <c r="DE6">
        <v>78.8</v>
      </c>
      <c r="DF6">
        <v>3.91</v>
      </c>
      <c r="DG6">
        <v>42.6</v>
      </c>
      <c r="DH6">
        <v>33.4</v>
      </c>
      <c r="DI6" s="135">
        <v>1</v>
      </c>
      <c r="DJ6" s="141">
        <v>79</v>
      </c>
      <c r="DK6" s="143">
        <v>3949562</v>
      </c>
      <c r="DL6" s="143">
        <v>0.55227027832754572</v>
      </c>
      <c r="DM6" s="10">
        <v>104648</v>
      </c>
      <c r="DN6" s="10">
        <v>413</v>
      </c>
      <c r="DO6" s="10">
        <v>11</v>
      </c>
      <c r="DP6" s="10">
        <v>8763</v>
      </c>
      <c r="DQ6" s="10">
        <v>1231</v>
      </c>
      <c r="DR6" s="10">
        <v>22229</v>
      </c>
      <c r="DS6" s="10">
        <v>261</v>
      </c>
      <c r="DT6" s="10">
        <v>256</v>
      </c>
      <c r="DU6" s="10">
        <v>14733</v>
      </c>
      <c r="DV6" s="10">
        <v>48802</v>
      </c>
      <c r="DW6" s="10">
        <v>5818</v>
      </c>
      <c r="DX6" s="10">
        <v>1129</v>
      </c>
      <c r="DY6" s="10">
        <v>1002</v>
      </c>
      <c r="DZ6" s="138">
        <v>2649.6102605807937</v>
      </c>
      <c r="EA6" s="135">
        <v>10.456855722229452</v>
      </c>
      <c r="EB6" s="10">
        <v>0.27851189574945273</v>
      </c>
      <c r="EC6" s="135">
        <v>221.87270385931402</v>
      </c>
      <c r="ED6" s="135">
        <v>31.168013060688754</v>
      </c>
      <c r="EE6" s="135">
        <v>562.82190278314408</v>
      </c>
      <c r="EF6" s="135">
        <v>6.6083277082370149</v>
      </c>
      <c r="EG6" s="135">
        <v>6.481731391987263</v>
      </c>
      <c r="EH6" s="135">
        <v>373.02870546151701</v>
      </c>
      <c r="EI6" s="135">
        <v>1235.630685124072</v>
      </c>
      <c r="EJ6" s="135">
        <v>147.30747358821054</v>
      </c>
      <c r="EK6" s="135">
        <v>28.585448209193828</v>
      </c>
      <c r="EL6" s="31">
        <v>25.369901776450149</v>
      </c>
      <c r="EM6" s="3" t="s">
        <v>782</v>
      </c>
      <c r="EN6" s="3">
        <v>2391632</v>
      </c>
      <c r="EO6" s="3">
        <v>18386</v>
      </c>
      <c r="EP6" s="3">
        <v>2410018</v>
      </c>
      <c r="EQ6" s="131">
        <v>0.33699466210035317</v>
      </c>
      <c r="ER6" s="3">
        <v>1453</v>
      </c>
      <c r="ES6" s="3">
        <v>7033</v>
      </c>
      <c r="ET6" s="3">
        <v>8486</v>
      </c>
      <c r="EU6" s="3">
        <v>118.66038770596722</v>
      </c>
      <c r="EV6" s="3">
        <v>3479891</v>
      </c>
      <c r="EW6" s="3">
        <v>34312</v>
      </c>
      <c r="EX6" s="3">
        <v>3514203</v>
      </c>
      <c r="EY6" s="3">
        <v>0.49139369603755967</v>
      </c>
      <c r="EZ6" s="3">
        <v>121073</v>
      </c>
      <c r="FA6" s="3">
        <v>1</v>
      </c>
      <c r="FB6" s="3">
        <v>121074</v>
      </c>
      <c r="FC6" s="3">
        <v>16.929870116795044</v>
      </c>
      <c r="FD6" s="3">
        <v>5994049</v>
      </c>
      <c r="FE6" s="3">
        <v>59732</v>
      </c>
      <c r="FF6" s="3">
        <v>6053781</v>
      </c>
      <c r="FG6" s="3">
        <v>307</v>
      </c>
      <c r="FH6">
        <v>194</v>
      </c>
      <c r="FI6">
        <v>15</v>
      </c>
      <c r="FJ6" s="3">
        <v>161</v>
      </c>
      <c r="FK6" s="3">
        <v>222</v>
      </c>
      <c r="FL6" s="3">
        <v>33</v>
      </c>
      <c r="FM6" s="3">
        <v>1054</v>
      </c>
      <c r="FN6">
        <v>7.81</v>
      </c>
      <c r="FO6" s="8">
        <v>0.04</v>
      </c>
      <c r="FP6" s="50">
        <v>0.12</v>
      </c>
      <c r="FQ6" s="8">
        <v>0.16300000000000001</v>
      </c>
      <c r="FR6" s="8">
        <v>0.14499999999999999</v>
      </c>
      <c r="FS6" s="8">
        <v>1.8000000000000016E-2</v>
      </c>
      <c r="FT6" s="8">
        <v>0.154</v>
      </c>
      <c r="FU6">
        <v>35.799999999999997</v>
      </c>
      <c r="FV6">
        <v>2550</v>
      </c>
      <c r="FW6">
        <v>19</v>
      </c>
      <c r="FX6">
        <v>17.600000000000001</v>
      </c>
      <c r="FY6">
        <v>1363</v>
      </c>
      <c r="FZ6">
        <v>7.38</v>
      </c>
      <c r="GA6" s="48">
        <v>27.3</v>
      </c>
      <c r="GB6" s="48">
        <v>9492</v>
      </c>
      <c r="GC6" s="48">
        <v>82307</v>
      </c>
      <c r="GD6" s="2">
        <v>0.11532433450374817</v>
      </c>
      <c r="GE6" s="11">
        <v>1.3045062913705232</v>
      </c>
      <c r="GF6" s="11" t="s">
        <v>781</v>
      </c>
      <c r="GG6" s="11" t="s">
        <v>781</v>
      </c>
      <c r="GH6" s="11" t="s">
        <v>781</v>
      </c>
      <c r="GI6" s="11" t="s">
        <v>782</v>
      </c>
      <c r="GJ6" s="11" t="s">
        <v>782</v>
      </c>
      <c r="GK6" s="2">
        <v>1.54E-2</v>
      </c>
      <c r="GL6" s="2">
        <v>1.9199999999999998E-2</v>
      </c>
      <c r="GM6" s="2">
        <v>7.1000000000000004E-3</v>
      </c>
      <c r="GN6" s="2">
        <v>2.3E-3</v>
      </c>
      <c r="GO6" s="2">
        <v>7.3000000000000001E-3</v>
      </c>
      <c r="GP6" s="3">
        <v>12533</v>
      </c>
      <c r="GQ6">
        <v>9.3000000000000007</v>
      </c>
      <c r="GR6">
        <v>153</v>
      </c>
      <c r="GS6">
        <v>125</v>
      </c>
      <c r="GT6" s="5">
        <v>18.5</v>
      </c>
      <c r="GU6" s="22">
        <v>48</v>
      </c>
      <c r="GV6" t="s">
        <v>177</v>
      </c>
      <c r="GW6" t="s">
        <v>82</v>
      </c>
      <c r="GX6" s="21" t="s">
        <v>122</v>
      </c>
      <c r="GY6" s="21" t="s">
        <v>4712</v>
      </c>
      <c r="GZ6" s="21" t="s">
        <v>4712</v>
      </c>
      <c r="HA6" s="21" t="s">
        <v>4713</v>
      </c>
      <c r="HB6">
        <v>9</v>
      </c>
      <c r="HC6">
        <v>34</v>
      </c>
      <c r="HD6">
        <v>28</v>
      </c>
      <c r="HE6" s="14">
        <v>47</v>
      </c>
      <c r="HF6">
        <v>27</v>
      </c>
      <c r="HG6">
        <v>37</v>
      </c>
      <c r="HH6">
        <v>42</v>
      </c>
      <c r="HI6" s="53">
        <v>0.86899999999999999</v>
      </c>
      <c r="HJ6" s="47">
        <v>8239</v>
      </c>
      <c r="HK6" s="53">
        <v>0.87</v>
      </c>
      <c r="HL6">
        <v>10948</v>
      </c>
      <c r="HM6" s="8">
        <v>0.16435477091214795</v>
      </c>
      <c r="HN6">
        <v>51</v>
      </c>
      <c r="HO6">
        <v>1113</v>
      </c>
      <c r="HP6">
        <v>122</v>
      </c>
      <c r="HQ6">
        <v>1235</v>
      </c>
      <c r="HR6" s="8">
        <v>0.90121457489878543</v>
      </c>
      <c r="HS6" s="14">
        <v>98.8</v>
      </c>
      <c r="HT6" t="s">
        <v>781</v>
      </c>
      <c r="HU6" t="s">
        <v>782</v>
      </c>
      <c r="HV6" t="s">
        <v>782</v>
      </c>
      <c r="HW6" t="s">
        <v>782</v>
      </c>
      <c r="HX6" t="s">
        <v>782</v>
      </c>
      <c r="HY6" t="s">
        <v>781</v>
      </c>
      <c r="HZ6" t="s">
        <v>782</v>
      </c>
      <c r="IA6" t="s">
        <v>781</v>
      </c>
      <c r="IB6" t="s">
        <v>782</v>
      </c>
      <c r="IC6" t="s">
        <v>781</v>
      </c>
      <c r="ID6" t="s">
        <v>782</v>
      </c>
      <c r="IE6" t="s">
        <v>781</v>
      </c>
      <c r="IF6" t="s">
        <v>781</v>
      </c>
      <c r="IG6">
        <v>34</v>
      </c>
      <c r="IH6">
        <v>67.900000000000006</v>
      </c>
      <c r="II6">
        <v>59.2</v>
      </c>
      <c r="IJ6">
        <v>5.6</v>
      </c>
      <c r="IK6">
        <v>7.3</v>
      </c>
      <c r="IL6">
        <v>3.9</v>
      </c>
      <c r="IM6">
        <v>1.3</v>
      </c>
      <c r="IN6">
        <v>2.5</v>
      </c>
      <c r="IO6">
        <v>2.5</v>
      </c>
      <c r="IP6">
        <v>1.6</v>
      </c>
      <c r="IQ6">
        <v>1.4</v>
      </c>
      <c r="IR6">
        <v>1.5</v>
      </c>
      <c r="IS6">
        <v>0.8</v>
      </c>
      <c r="IT6">
        <v>140</v>
      </c>
      <c r="IU6" t="s">
        <v>222</v>
      </c>
      <c r="IV6" t="b">
        <v>1</v>
      </c>
      <c r="IW6">
        <v>3</v>
      </c>
      <c r="IX6" s="5">
        <v>2425438.6666666665</v>
      </c>
      <c r="IY6" s="5">
        <v>36</v>
      </c>
      <c r="IZ6" s="5">
        <v>202119.88888888888</v>
      </c>
      <c r="JA6" s="5">
        <v>39</v>
      </c>
      <c r="JB6" s="5">
        <v>186572.20512820513</v>
      </c>
      <c r="JC6" s="11">
        <v>0.17159148906214253</v>
      </c>
      <c r="JD6">
        <v>0</v>
      </c>
      <c r="JE6" s="12">
        <v>0</v>
      </c>
      <c r="JF6" s="108">
        <v>0</v>
      </c>
      <c r="JG6" s="3">
        <v>4673</v>
      </c>
      <c r="JH6" s="56">
        <v>2.0312433126471219</v>
      </c>
      <c r="JI6" s="11">
        <v>2.9077367429916543</v>
      </c>
      <c r="JJ6" s="3">
        <v>6.5342916774685937</v>
      </c>
      <c r="JK6" s="3">
        <v>4.1120360430122664</v>
      </c>
      <c r="JL6" s="108">
        <v>6.5342916774685937</v>
      </c>
      <c r="JM6" s="108">
        <v>4.1120360430122664</v>
      </c>
      <c r="JN6" s="108">
        <v>39</v>
      </c>
      <c r="JO6" s="108">
        <v>21</v>
      </c>
      <c r="JP6" s="108">
        <v>5</v>
      </c>
      <c r="JQ6" s="108">
        <v>1</v>
      </c>
      <c r="JR6" s="108">
        <v>6</v>
      </c>
      <c r="JS6" s="108">
        <v>27</v>
      </c>
      <c r="JT6" s="14" t="s">
        <v>823</v>
      </c>
      <c r="JU6" t="s">
        <v>828</v>
      </c>
      <c r="JV6" t="s">
        <v>822</v>
      </c>
      <c r="JW6" t="s">
        <v>821</v>
      </c>
      <c r="JX6" t="s">
        <v>171</v>
      </c>
      <c r="JY6" s="15" t="s">
        <v>171</v>
      </c>
      <c r="JZ6">
        <v>14.4</v>
      </c>
      <c r="KA6">
        <v>22.4</v>
      </c>
      <c r="KB6">
        <v>53.47</v>
      </c>
      <c r="KE6">
        <v>31.3</v>
      </c>
      <c r="KF6">
        <v>3.5</v>
      </c>
      <c r="KG6">
        <v>3.6</v>
      </c>
      <c r="KH6" s="2">
        <v>1.9E-3</v>
      </c>
      <c r="KI6" s="108">
        <v>13587.853800000001</v>
      </c>
      <c r="KJ6" s="3">
        <v>7782</v>
      </c>
      <c r="KK6" s="3">
        <v>1.07</v>
      </c>
      <c r="KL6" s="2">
        <v>0.11119999999999999</v>
      </c>
      <c r="KM6" s="2">
        <v>0.1366</v>
      </c>
      <c r="KN6">
        <v>2.25</v>
      </c>
      <c r="KO6" s="2">
        <v>0.14000000000000001</v>
      </c>
      <c r="KP6" s="2">
        <v>0.64500000000000002</v>
      </c>
      <c r="KQ6" s="2">
        <v>0.10150000000000001</v>
      </c>
      <c r="KR6" s="11">
        <v>3.8500000000000006E-2</v>
      </c>
      <c r="KS6">
        <v>50</v>
      </c>
      <c r="KT6">
        <v>31</v>
      </c>
      <c r="KU6">
        <v>0.38500000000000001</v>
      </c>
      <c r="KV6">
        <v>9</v>
      </c>
      <c r="KW6" s="12">
        <v>12.626888888888889</v>
      </c>
      <c r="KX6">
        <v>60.3</v>
      </c>
      <c r="KY6">
        <v>1.6</v>
      </c>
      <c r="KZ6" s="108">
        <v>219.89149454201825</v>
      </c>
      <c r="LA6" s="12">
        <v>14079.301666637335</v>
      </c>
      <c r="LB6">
        <v>7627</v>
      </c>
      <c r="LC6">
        <v>14</v>
      </c>
      <c r="LD6">
        <v>4.7</v>
      </c>
      <c r="LE6">
        <v>38.299999999999997</v>
      </c>
      <c r="LF6">
        <v>35.200000000000003</v>
      </c>
      <c r="LG6">
        <v>10</v>
      </c>
      <c r="LH6">
        <v>1.9</v>
      </c>
      <c r="LI6" t="s">
        <v>515</v>
      </c>
      <c r="LJ6" s="2">
        <v>3.4000000000000002E-2</v>
      </c>
      <c r="LK6" s="4">
        <v>343943400000</v>
      </c>
      <c r="LL6" s="4">
        <v>47268.8926649145</v>
      </c>
      <c r="LM6" s="77">
        <v>0</v>
      </c>
      <c r="LN6" s="47">
        <v>1425</v>
      </c>
      <c r="LO6" s="47">
        <v>5452</v>
      </c>
      <c r="LP6" s="47">
        <v>3792</v>
      </c>
      <c r="LQ6" s="47">
        <v>9244</v>
      </c>
      <c r="LR6" s="47">
        <v>155743</v>
      </c>
      <c r="LS6" s="47">
        <v>95147</v>
      </c>
      <c r="LT6" s="47">
        <v>1211355</v>
      </c>
      <c r="LU6" s="14">
        <v>1</v>
      </c>
      <c r="LV6" t="s">
        <v>1257</v>
      </c>
      <c r="LW6" t="s">
        <v>1257</v>
      </c>
      <c r="LX6" t="s">
        <v>1257</v>
      </c>
      <c r="LY6" t="s">
        <v>1257</v>
      </c>
      <c r="LZ6" s="15" t="s">
        <v>1255</v>
      </c>
      <c r="MA6" s="26">
        <v>9</v>
      </c>
      <c r="MB6">
        <v>11</v>
      </c>
      <c r="MC6" s="3">
        <v>808479.5555555555</v>
      </c>
      <c r="MD6" s="3">
        <v>9.5560719470869984</v>
      </c>
      <c r="ME6" s="3">
        <v>-0.55607194708699836</v>
      </c>
      <c r="MF6" s="3">
        <v>3638158</v>
      </c>
      <c r="MG6" s="3">
        <v>661483.27272727271</v>
      </c>
      <c r="MH6" s="43">
        <v>2223318.777777778</v>
      </c>
      <c r="MI6" s="192" t="s">
        <v>3870</v>
      </c>
      <c r="MJ6" s="47" t="s">
        <v>4641</v>
      </c>
      <c r="MK6" s="193" t="s">
        <v>316</v>
      </c>
      <c r="ML6" s="216">
        <v>1</v>
      </c>
      <c r="MM6" s="191">
        <v>0.5</v>
      </c>
      <c r="MN6" s="190">
        <v>0.33333333333333331</v>
      </c>
      <c r="MO6" s="60">
        <v>0.49399999999999999</v>
      </c>
      <c r="MP6" s="45">
        <v>0.49099999999999999</v>
      </c>
      <c r="MQ6" s="22">
        <v>1</v>
      </c>
      <c r="MR6" s="215">
        <v>0.83333333333333337</v>
      </c>
      <c r="MS6" s="161">
        <v>0.58183333333333331</v>
      </c>
      <c r="MT6" s="11">
        <v>0</v>
      </c>
      <c r="MU6" s="11" t="s">
        <v>171</v>
      </c>
      <c r="MV6" s="11" t="s">
        <v>171</v>
      </c>
      <c r="MW6" s="11" t="s">
        <v>171</v>
      </c>
      <c r="MX6" s="11" t="s">
        <v>171</v>
      </c>
      <c r="MY6" s="11" t="s">
        <v>171</v>
      </c>
      <c r="MZ6" s="3">
        <f>StateByState5[[#This Row],[Population]]*0.8</f>
        <v>5721201.6000000006</v>
      </c>
      <c r="NA6" s="234">
        <f>StateByState5[[#This Row],[Adult Population]]*StateByState5[[#This Row],[Groceries Montly]]</f>
        <v>1732379844.4800003</v>
      </c>
      <c r="NB6" s="234">
        <f>(StateByState5[[#This Row],[Rent (Studio)]]*StateByState5[[#This Row],[Adult Population]])/2</f>
        <v>2442953083.2000003</v>
      </c>
      <c r="NC6" s="234">
        <f>StateByState5[[#This Row],[Average Electric Bill]]*StateByState5[[#This Row],[Adult Population]]</f>
        <v>817216436.54400015</v>
      </c>
      <c r="ND6" s="234">
        <f>(StateByState5[[#This Row],[Adult Population]]/10000)*1141815</f>
        <v>653255380.49040008</v>
      </c>
      <c r="NE6" s="237">
        <f>(StateByState5[[#This Row],[Adult Population]]/10000)*12.11</f>
        <v>6928.3751376</v>
      </c>
      <c r="NF6" s="234">
        <f>SUM(StateByState5[[#This Row],[Rent (Studio)]],StateByState5[[#This Row],[Groceries Montly]],StateByState5[[#This Row],[Average Electric Bill]])</f>
        <v>1299.6399999999999</v>
      </c>
      <c r="NG6" s="234">
        <f>StateByState5[[#This Row],[UBI Per Month]]*StateByState5[[#This Row],[Adult Population]]</f>
        <v>7435502447.4239998</v>
      </c>
      <c r="NH6" s="234">
        <f>SUM(StateByState5[[#This Row],[Total for UBI Payments]]+StateByState5[[#This Row],[Department of UBI]])</f>
        <v>8088757827.9144001</v>
      </c>
    </row>
    <row r="7" spans="1:375" ht="17.25" customHeight="1" x14ac:dyDescent="0.25">
      <c r="A7">
        <v>4</v>
      </c>
      <c r="B7" s="130" t="s">
        <v>32</v>
      </c>
      <c r="C7" t="s">
        <v>1278</v>
      </c>
      <c r="D7" s="3">
        <v>52075</v>
      </c>
      <c r="E7" s="113">
        <v>3011524</v>
      </c>
      <c r="F7" s="113">
        <v>2063550</v>
      </c>
      <c r="G7" s="208">
        <v>0.68520000000000003</v>
      </c>
      <c r="H7" s="113">
        <v>449884</v>
      </c>
      <c r="I7" s="208">
        <v>0.14940000000000001</v>
      </c>
      <c r="J7" s="113">
        <v>20549</v>
      </c>
      <c r="K7" s="208">
        <v>6.7999999999999996E-3</v>
      </c>
      <c r="L7" s="113">
        <v>51210</v>
      </c>
      <c r="M7" s="208">
        <v>1.7000000000000001E-2</v>
      </c>
      <c r="N7" s="113">
        <v>14280</v>
      </c>
      <c r="O7" s="106">
        <v>4.7000000000000002E-3</v>
      </c>
      <c r="P7" s="113">
        <v>8047</v>
      </c>
      <c r="Q7" s="106">
        <v>2.7000000000000001E-3</v>
      </c>
      <c r="R7" s="113">
        <v>147157</v>
      </c>
      <c r="S7" s="208">
        <v>4.8899999999999999E-2</v>
      </c>
      <c r="T7" s="113">
        <v>256847</v>
      </c>
      <c r="U7" s="208">
        <v>8.5300000000000001E-2</v>
      </c>
      <c r="V7" s="106">
        <v>3.2313666335890279E-3</v>
      </c>
      <c r="W7" s="3">
        <v>57.830513682189149</v>
      </c>
      <c r="X7" s="3">
        <v>5</v>
      </c>
      <c r="Y7" s="118">
        <v>11</v>
      </c>
      <c r="Z7" s="4">
        <v>997</v>
      </c>
      <c r="AA7" s="1">
        <v>4320.333333333333</v>
      </c>
      <c r="AB7" s="4">
        <v>51844</v>
      </c>
      <c r="AC7" s="1">
        <v>24.925000000000001</v>
      </c>
      <c r="AD7" s="47">
        <v>411633</v>
      </c>
      <c r="AE7" s="47">
        <v>183945</v>
      </c>
      <c r="AF7" s="38">
        <v>0.20499999999999999</v>
      </c>
      <c r="AG7" s="123">
        <v>3.3246276749566221</v>
      </c>
      <c r="AH7" s="29">
        <v>8.0395541958041949</v>
      </c>
      <c r="AI7" s="29">
        <v>7.4398676980913825</v>
      </c>
      <c r="AJ7" s="29">
        <v>17.990952797202798</v>
      </c>
      <c r="AK7" s="29">
        <v>2.2378047786022996</v>
      </c>
      <c r="AL7">
        <v>5</v>
      </c>
      <c r="AM7" s="125">
        <v>760</v>
      </c>
      <c r="AN7" s="4">
        <v>581</v>
      </c>
      <c r="AO7" s="4">
        <v>611</v>
      </c>
      <c r="AP7" s="4">
        <v>768</v>
      </c>
      <c r="AQ7" s="4">
        <v>1011</v>
      </c>
      <c r="AR7" s="4">
        <v>1167</v>
      </c>
      <c r="AS7" s="4">
        <v>1071</v>
      </c>
      <c r="AT7" s="4">
        <v>132973</v>
      </c>
      <c r="AU7" s="8">
        <v>1.0593471810089021</v>
      </c>
      <c r="AV7" s="5">
        <v>12088.454545454546</v>
      </c>
      <c r="AW7" s="5">
        <v>69.818181818181813</v>
      </c>
      <c r="AX7" s="5">
        <v>30.812437311935806</v>
      </c>
      <c r="AY7" s="5">
        <v>2.5648676799629659</v>
      </c>
      <c r="AZ7" s="152">
        <v>0.12210000000000001</v>
      </c>
      <c r="BA7" s="5" t="s">
        <v>4743</v>
      </c>
      <c r="BB7" s="47">
        <v>134.07</v>
      </c>
      <c r="BC7" s="47">
        <v>61.69</v>
      </c>
      <c r="BD7" s="5">
        <v>111.39240506329114</v>
      </c>
      <c r="BE7" s="5">
        <v>269.36708860759495</v>
      </c>
      <c r="BF7" s="66">
        <v>282.45999999999998</v>
      </c>
      <c r="BG7">
        <v>10.42</v>
      </c>
      <c r="BH7" s="66">
        <v>5.2640000000000002</v>
      </c>
      <c r="BI7">
        <v>8</v>
      </c>
      <c r="BJ7" s="119">
        <v>3.95</v>
      </c>
      <c r="BK7" s="37">
        <v>611</v>
      </c>
      <c r="BL7" s="37">
        <v>768</v>
      </c>
      <c r="BM7" s="37">
        <v>1011</v>
      </c>
      <c r="BN7" s="37">
        <v>1167</v>
      </c>
      <c r="BO7" s="37">
        <v>282.45999999999998</v>
      </c>
      <c r="BP7" s="37">
        <v>134.07</v>
      </c>
      <c r="BQ7" s="37">
        <v>11</v>
      </c>
      <c r="BR7" s="37">
        <v>11.856115384615386</v>
      </c>
      <c r="BS7" s="37">
        <v>0.85611538461538572</v>
      </c>
      <c r="BT7" s="179">
        <v>24.925000000000001</v>
      </c>
      <c r="BU7" s="127">
        <v>0.47567163027544174</v>
      </c>
      <c r="BV7" s="37">
        <v>16.926807692307694</v>
      </c>
      <c r="BW7" s="37">
        <v>22.989807692307689</v>
      </c>
      <c r="BX7" s="37">
        <v>28.048961538461544</v>
      </c>
      <c r="BY7" s="176">
        <v>5.8999999999999997E-2</v>
      </c>
      <c r="BZ7" s="127" t="s">
        <v>241</v>
      </c>
      <c r="CA7" s="127">
        <v>6.5000000000000002E-2</v>
      </c>
      <c r="CB7" s="127">
        <v>3.0099999999999998E-2</v>
      </c>
      <c r="CC7" s="127">
        <v>9.5100000000000004E-2</v>
      </c>
      <c r="CD7" s="127">
        <v>5.1249999999999997E-2</v>
      </c>
      <c r="CE7" s="2">
        <v>0.10199999999999999</v>
      </c>
      <c r="CF7" s="62">
        <v>3879.6593333333331</v>
      </c>
      <c r="CG7" s="62">
        <v>3111.6593333333331</v>
      </c>
      <c r="CH7" s="62">
        <v>2695.1293333333333</v>
      </c>
      <c r="CI7" s="9">
        <v>682.31122362869189</v>
      </c>
      <c r="CJ7" s="9">
        <v>258.64964811260398</v>
      </c>
      <c r="CK7" s="116">
        <v>511.99265450861191</v>
      </c>
      <c r="CL7" s="28">
        <v>0.57199999999999995</v>
      </c>
      <c r="CM7">
        <v>671.9</v>
      </c>
      <c r="CN7" s="29">
        <v>582</v>
      </c>
      <c r="CO7" s="29">
        <v>17713</v>
      </c>
      <c r="CP7" s="29">
        <v>1597</v>
      </c>
      <c r="CQ7" s="29">
        <v>252</v>
      </c>
      <c r="CR7" s="29">
        <v>450</v>
      </c>
      <c r="CS7" s="29">
        <v>24948</v>
      </c>
      <c r="CT7" s="29">
        <v>824.48442458766692</v>
      </c>
      <c r="CU7" s="29">
        <v>115</v>
      </c>
      <c r="CV7" s="29">
        <v>3.8186645698324169</v>
      </c>
      <c r="CW7" s="29">
        <v>215.90909845843035</v>
      </c>
      <c r="CX7" s="29">
        <v>17</v>
      </c>
      <c r="CY7" s="29">
        <v>5.6449824075783557</v>
      </c>
      <c r="CZ7" s="29">
        <v>0.61527325370973585</v>
      </c>
      <c r="DA7">
        <v>13</v>
      </c>
      <c r="DB7" s="30">
        <v>22.6</v>
      </c>
      <c r="DC7" s="30">
        <v>680.60442400000011</v>
      </c>
      <c r="DD7" s="30">
        <v>4.7</v>
      </c>
      <c r="DE7">
        <v>75.7</v>
      </c>
      <c r="DF7">
        <v>0.25</v>
      </c>
      <c r="DG7">
        <v>40.799999999999997</v>
      </c>
      <c r="DH7">
        <v>34.799999999999997</v>
      </c>
      <c r="DI7" s="5">
        <v>1</v>
      </c>
      <c r="DJ7" s="142">
        <v>285</v>
      </c>
      <c r="DK7" s="131">
        <v>2916168</v>
      </c>
      <c r="DL7" s="131">
        <v>0.96833629750252692</v>
      </c>
      <c r="DM7" s="11">
        <v>123785</v>
      </c>
      <c r="DN7" s="11">
        <v>557</v>
      </c>
      <c r="DO7" s="11">
        <v>2</v>
      </c>
      <c r="DP7" s="11">
        <v>14101</v>
      </c>
      <c r="DQ7" s="11">
        <v>3056</v>
      </c>
      <c r="DR7" s="11">
        <v>27186</v>
      </c>
      <c r="DS7" s="11">
        <v>88</v>
      </c>
      <c r="DT7" s="11">
        <v>59</v>
      </c>
      <c r="DU7" s="11">
        <v>12169</v>
      </c>
      <c r="DV7" s="11">
        <v>54687</v>
      </c>
      <c r="DW7" s="11">
        <v>8110</v>
      </c>
      <c r="DX7" s="11">
        <v>1272</v>
      </c>
      <c r="DY7" s="11">
        <v>2498</v>
      </c>
      <c r="DZ7" s="136">
        <v>4244.7828794500183</v>
      </c>
      <c r="EA7" s="5">
        <v>19.100408481267198</v>
      </c>
      <c r="EB7" s="11">
        <v>6.8583154331300522E-2</v>
      </c>
      <c r="EC7" s="5">
        <v>483.5455296128344</v>
      </c>
      <c r="ED7" s="5">
        <v>104.7950598182272</v>
      </c>
      <c r="EE7" s="5">
        <v>932.25081682536813</v>
      </c>
      <c r="EF7" s="5">
        <v>3.0176587905772232</v>
      </c>
      <c r="EG7" s="5">
        <v>2.0232030527733658</v>
      </c>
      <c r="EH7" s="5">
        <v>417.29420252879805</v>
      </c>
      <c r="EI7" s="5">
        <v>1875.3034804579161</v>
      </c>
      <c r="EJ7" s="5">
        <v>278.10469081342364</v>
      </c>
      <c r="EK7" s="5">
        <v>43.618886154707134</v>
      </c>
      <c r="EL7" s="22">
        <v>85.66035975979436</v>
      </c>
      <c r="EM7" s="3" t="s">
        <v>781</v>
      </c>
      <c r="EN7" s="3">
        <v>860646</v>
      </c>
      <c r="EO7" s="3">
        <v>11791</v>
      </c>
      <c r="EP7" s="3">
        <v>872437</v>
      </c>
      <c r="EQ7" s="131">
        <v>0.28969950098355518</v>
      </c>
      <c r="ER7" s="3">
        <v>11322</v>
      </c>
      <c r="ES7" s="3">
        <v>722</v>
      </c>
      <c r="ET7" s="3">
        <v>12044</v>
      </c>
      <c r="EU7" s="3">
        <v>399.93040068749247</v>
      </c>
      <c r="EV7" s="3">
        <v>1831759</v>
      </c>
      <c r="EW7" s="3">
        <v>27332</v>
      </c>
      <c r="EX7" s="3">
        <v>1859091</v>
      </c>
      <c r="EY7" s="3">
        <v>0.61732564641689724</v>
      </c>
      <c r="EZ7" s="3">
        <v>169796</v>
      </c>
      <c r="FA7" s="3">
        <v>1</v>
      </c>
      <c r="FB7" s="3">
        <v>169797</v>
      </c>
      <c r="FC7" s="3">
        <v>56.382416344681296</v>
      </c>
      <c r="FD7" s="3">
        <v>2873523</v>
      </c>
      <c r="FE7" s="3">
        <v>39846</v>
      </c>
      <c r="FF7" s="3">
        <v>2913369</v>
      </c>
      <c r="FG7" s="3">
        <v>194</v>
      </c>
      <c r="FH7">
        <v>233</v>
      </c>
      <c r="FI7">
        <v>18</v>
      </c>
      <c r="FJ7" s="3">
        <v>80</v>
      </c>
      <c r="FK7" s="3">
        <v>81</v>
      </c>
      <c r="FL7" s="3">
        <v>6</v>
      </c>
      <c r="FM7" s="3">
        <v>638</v>
      </c>
      <c r="FN7">
        <v>7.37</v>
      </c>
      <c r="FO7" s="8">
        <v>0.04</v>
      </c>
      <c r="FP7" s="50">
        <v>0.13</v>
      </c>
      <c r="FQ7" s="8">
        <v>0.14899999999999999</v>
      </c>
      <c r="FR7" s="8">
        <v>9.7000000000000003E-2</v>
      </c>
      <c r="FS7" s="8">
        <v>5.1999999999999991E-2</v>
      </c>
      <c r="FT7" s="8">
        <v>0.122</v>
      </c>
      <c r="FU7">
        <v>19.100000000000001</v>
      </c>
      <c r="FV7">
        <v>546</v>
      </c>
      <c r="FW7">
        <v>17.600000000000001</v>
      </c>
      <c r="FX7">
        <v>19</v>
      </c>
      <c r="FY7">
        <v>583</v>
      </c>
      <c r="FZ7">
        <v>5.19</v>
      </c>
      <c r="GA7" s="48">
        <v>37.5</v>
      </c>
      <c r="GB7" s="48">
        <v>3008</v>
      </c>
      <c r="GC7" s="48">
        <v>57306</v>
      </c>
      <c r="GD7" s="2">
        <v>5.2490140648448681E-2</v>
      </c>
      <c r="GE7" s="11">
        <v>0.99408736137554199</v>
      </c>
      <c r="GF7" s="11" t="s">
        <v>781</v>
      </c>
      <c r="GG7" s="11" t="s">
        <v>781</v>
      </c>
      <c r="GH7" s="11" t="s">
        <v>781</v>
      </c>
      <c r="GI7" s="11" t="s">
        <v>781</v>
      </c>
      <c r="GJ7" s="11" t="s">
        <v>781</v>
      </c>
      <c r="GK7" s="2">
        <v>8.8000000000000005E-3</v>
      </c>
      <c r="GL7" s="2">
        <v>3.5900000000000001E-2</v>
      </c>
      <c r="GM7" s="2">
        <v>2.3999999999999998E-3</v>
      </c>
      <c r="GN7" s="2">
        <v>5.7999999999999996E-3</v>
      </c>
      <c r="GO7" s="2">
        <v>7.0000000000000001E-3</v>
      </c>
      <c r="GP7" s="3">
        <v>3249</v>
      </c>
      <c r="GQ7">
        <v>5.6</v>
      </c>
      <c r="GR7">
        <v>87</v>
      </c>
      <c r="GS7">
        <v>372</v>
      </c>
      <c r="GT7" s="5">
        <v>30</v>
      </c>
      <c r="GU7" s="22">
        <v>77</v>
      </c>
      <c r="GV7" t="s">
        <v>180</v>
      </c>
      <c r="GW7" t="s">
        <v>82</v>
      </c>
      <c r="GX7" s="21" t="s">
        <v>122</v>
      </c>
      <c r="GY7" s="21" t="s">
        <v>4712</v>
      </c>
      <c r="GZ7" s="21" t="s">
        <v>4712</v>
      </c>
      <c r="HA7" s="21" t="s">
        <v>4713</v>
      </c>
      <c r="HB7">
        <v>29</v>
      </c>
      <c r="HC7">
        <v>32</v>
      </c>
      <c r="HD7">
        <v>26</v>
      </c>
      <c r="HE7" s="14">
        <v>45</v>
      </c>
      <c r="HF7">
        <v>43</v>
      </c>
      <c r="HG7">
        <v>37</v>
      </c>
      <c r="HH7">
        <v>19</v>
      </c>
      <c r="HI7" s="53">
        <v>0.86299999999999999</v>
      </c>
      <c r="HJ7" s="47">
        <v>10139</v>
      </c>
      <c r="HK7" s="53">
        <v>0.87</v>
      </c>
      <c r="HL7">
        <v>6890</v>
      </c>
      <c r="HM7" s="8">
        <v>0.12453007518796992</v>
      </c>
      <c r="HN7">
        <v>48</v>
      </c>
      <c r="HO7">
        <v>2513</v>
      </c>
      <c r="HP7">
        <v>250</v>
      </c>
      <c r="HQ7">
        <v>2763</v>
      </c>
      <c r="HR7" s="8">
        <v>0.90951863916033293</v>
      </c>
      <c r="HS7" s="14">
        <v>82.3</v>
      </c>
      <c r="HT7" t="s">
        <v>781</v>
      </c>
      <c r="HU7" t="s">
        <v>781</v>
      </c>
      <c r="HV7" t="s">
        <v>781</v>
      </c>
      <c r="HW7" t="s">
        <v>781</v>
      </c>
      <c r="HX7" t="s">
        <v>781</v>
      </c>
      <c r="HY7" t="s">
        <v>781</v>
      </c>
      <c r="HZ7" t="s">
        <v>781</v>
      </c>
      <c r="IA7" t="s">
        <v>781</v>
      </c>
      <c r="IB7" t="s">
        <v>781</v>
      </c>
      <c r="IC7" t="s">
        <v>782</v>
      </c>
      <c r="ID7" t="s">
        <v>781</v>
      </c>
      <c r="IE7" t="s">
        <v>781</v>
      </c>
      <c r="IF7" t="s">
        <v>781</v>
      </c>
      <c r="IG7">
        <v>8</v>
      </c>
      <c r="IH7">
        <v>69.900000000000006</v>
      </c>
      <c r="II7">
        <v>67.599999999999994</v>
      </c>
      <c r="IJ7">
        <v>8.4</v>
      </c>
      <c r="IK7">
        <v>2</v>
      </c>
      <c r="IL7">
        <v>5.7</v>
      </c>
      <c r="IM7">
        <v>0.3</v>
      </c>
      <c r="IN7">
        <v>2.7</v>
      </c>
      <c r="IO7">
        <v>3.5</v>
      </c>
      <c r="IP7">
        <v>2.2000000000000002</v>
      </c>
      <c r="IQ7">
        <v>2.1</v>
      </c>
      <c r="IR7">
        <v>1</v>
      </c>
      <c r="IS7">
        <v>2</v>
      </c>
      <c r="IT7">
        <v>77</v>
      </c>
      <c r="IU7" t="s">
        <v>223</v>
      </c>
      <c r="IV7" t="b">
        <v>1</v>
      </c>
      <c r="IW7">
        <v>1</v>
      </c>
      <c r="IX7" s="5">
        <v>3025891</v>
      </c>
      <c r="IY7" s="5">
        <v>52</v>
      </c>
      <c r="IZ7" s="5">
        <v>58190.211538461539</v>
      </c>
      <c r="JA7" s="5">
        <v>53</v>
      </c>
      <c r="JB7" s="5">
        <v>57092.283018867922</v>
      </c>
      <c r="JC7" s="11">
        <v>0.50888142102736444</v>
      </c>
      <c r="JD7">
        <v>3</v>
      </c>
      <c r="JE7" s="12">
        <v>0.28804608737397985</v>
      </c>
      <c r="JF7" s="108">
        <v>0.99144351201018144</v>
      </c>
      <c r="JG7" s="3">
        <v>6697</v>
      </c>
      <c r="JH7" s="56">
        <v>0.4491563386591011</v>
      </c>
      <c r="JI7" s="11">
        <v>0.35974603553830076</v>
      </c>
      <c r="JJ7" s="3">
        <v>22.23791010797191</v>
      </c>
      <c r="JK7" s="3">
        <v>12.86029764762362</v>
      </c>
      <c r="JL7" s="108">
        <v>22.23791010797191</v>
      </c>
      <c r="JM7" s="108">
        <v>12.86029764762362</v>
      </c>
      <c r="JN7" s="108">
        <v>70</v>
      </c>
      <c r="JO7" s="108">
        <v>8</v>
      </c>
      <c r="JP7" s="108">
        <v>1</v>
      </c>
      <c r="JQ7" s="108">
        <v>0</v>
      </c>
      <c r="JR7" s="108">
        <v>3</v>
      </c>
      <c r="JS7" s="108">
        <v>18</v>
      </c>
      <c r="JT7" s="14" t="s">
        <v>824</v>
      </c>
      <c r="JU7" t="s">
        <v>303</v>
      </c>
      <c r="JV7" t="s">
        <v>824</v>
      </c>
      <c r="JW7" t="s">
        <v>824</v>
      </c>
      <c r="JX7" t="s">
        <v>824</v>
      </c>
      <c r="JY7" s="15" t="s">
        <v>171</v>
      </c>
      <c r="JZ7">
        <v>15.2</v>
      </c>
      <c r="KA7">
        <v>23.2</v>
      </c>
      <c r="KB7">
        <v>38.83</v>
      </c>
      <c r="KE7">
        <v>38.700000000000003</v>
      </c>
      <c r="KF7">
        <v>3.4</v>
      </c>
      <c r="KG7">
        <v>2.9</v>
      </c>
      <c r="KH7" s="2">
        <v>8.0000000000000004E-4</v>
      </c>
      <c r="KI7" s="108">
        <v>2409.2192</v>
      </c>
      <c r="KJ7">
        <v>268</v>
      </c>
      <c r="KK7">
        <v>0.09</v>
      </c>
      <c r="KL7" s="2">
        <v>0.11600000000000001</v>
      </c>
      <c r="KM7" s="2">
        <v>0.16309999999999999</v>
      </c>
      <c r="KN7">
        <v>1.78</v>
      </c>
      <c r="KO7" s="2">
        <v>0.12</v>
      </c>
      <c r="KP7" s="2">
        <v>0.63700000000000001</v>
      </c>
      <c r="KQ7" s="2">
        <v>0.1769</v>
      </c>
      <c r="KR7" s="11">
        <v>-5.6900000000000006E-2</v>
      </c>
      <c r="KS7">
        <v>22</v>
      </c>
      <c r="KT7">
        <v>28</v>
      </c>
      <c r="KU7">
        <v>0.70899999999999996</v>
      </c>
      <c r="KV7">
        <v>9</v>
      </c>
      <c r="KW7" s="12">
        <v>5.7861111111111114</v>
      </c>
      <c r="KX7">
        <v>60.4</v>
      </c>
      <c r="KY7">
        <v>0</v>
      </c>
      <c r="KZ7" s="108">
        <v>0</v>
      </c>
      <c r="LA7" s="12">
        <v>0</v>
      </c>
      <c r="LB7">
        <v>4200</v>
      </c>
      <c r="LC7">
        <v>17.600000000000001</v>
      </c>
      <c r="LD7">
        <v>8.1999999999999993</v>
      </c>
      <c r="LE7">
        <v>42.4</v>
      </c>
      <c r="LF7">
        <v>28.6</v>
      </c>
      <c r="LG7">
        <v>1.4</v>
      </c>
      <c r="LH7">
        <v>0</v>
      </c>
      <c r="LI7" t="s">
        <v>516</v>
      </c>
      <c r="LJ7" s="2">
        <v>1.2E-2</v>
      </c>
      <c r="LK7" s="4">
        <v>122275400000</v>
      </c>
      <c r="LL7" s="4">
        <v>40409.717336149915</v>
      </c>
      <c r="LM7" s="77">
        <v>30793</v>
      </c>
      <c r="LN7" s="47">
        <v>3000</v>
      </c>
      <c r="LO7" s="47">
        <v>0</v>
      </c>
      <c r="LP7" s="47">
        <v>0</v>
      </c>
      <c r="LQ7" s="47">
        <v>0</v>
      </c>
      <c r="LR7" s="47">
        <v>65515</v>
      </c>
      <c r="LS7" s="47">
        <v>241287</v>
      </c>
      <c r="LT7" s="47">
        <v>406331</v>
      </c>
      <c r="LU7" s="14">
        <v>5</v>
      </c>
      <c r="LV7" t="s">
        <v>1255</v>
      </c>
      <c r="LW7" t="s">
        <v>1255</v>
      </c>
      <c r="LX7" t="s">
        <v>1255</v>
      </c>
      <c r="LY7" t="s">
        <v>1255</v>
      </c>
      <c r="LZ7" s="15" t="s">
        <v>1256</v>
      </c>
      <c r="MA7" s="26">
        <v>4</v>
      </c>
      <c r="MB7">
        <v>6</v>
      </c>
      <c r="MC7" s="3">
        <v>756472.75</v>
      </c>
      <c r="MD7" s="3">
        <v>3.9739384738160113</v>
      </c>
      <c r="ME7" s="3">
        <v>2.6061526183988715E-2</v>
      </c>
      <c r="MF7" s="3">
        <v>1512945.5</v>
      </c>
      <c r="MG7" s="3">
        <v>504315.16666666669</v>
      </c>
      <c r="MH7" s="43">
        <v>1134709.125</v>
      </c>
      <c r="MI7" s="194" t="s">
        <v>3871</v>
      </c>
      <c r="MJ7" s="47" t="s">
        <v>4642</v>
      </c>
      <c r="MK7" s="195" t="s">
        <v>313</v>
      </c>
      <c r="ML7" s="186">
        <v>0</v>
      </c>
      <c r="MM7" s="89">
        <v>0</v>
      </c>
      <c r="MN7" s="188">
        <v>0</v>
      </c>
      <c r="MO7" s="60">
        <v>0.34799999999999998</v>
      </c>
      <c r="MP7" s="45">
        <v>0.624</v>
      </c>
      <c r="MQ7" s="22">
        <v>0</v>
      </c>
      <c r="MR7" s="215">
        <v>0</v>
      </c>
      <c r="MS7" s="161">
        <v>8.6999999999999994E-2</v>
      </c>
      <c r="MT7" s="11">
        <v>1</v>
      </c>
      <c r="MU7" s="11">
        <v>0</v>
      </c>
      <c r="MV7" s="11">
        <v>435450</v>
      </c>
      <c r="MW7" s="5">
        <v>324335</v>
      </c>
      <c r="MX7" s="5">
        <v>111115</v>
      </c>
      <c r="MY7" s="2">
        <v>0.255</v>
      </c>
      <c r="MZ7" s="3">
        <f>StateByState5[[#This Row],[Population]]*0.8</f>
        <v>2409219.2000000002</v>
      </c>
      <c r="NA7" s="234">
        <f>StateByState5[[#This Row],[Adult Population]]*StateByState5[[#This Row],[Groceries Montly]]</f>
        <v>680508055.23199999</v>
      </c>
      <c r="NB7" s="234">
        <f>(StateByState5[[#This Row],[Rent (Studio)]]*StateByState5[[#This Row],[Adult Population]])/2</f>
        <v>699878177.60000002</v>
      </c>
      <c r="NC7" s="234">
        <f>StateByState5[[#This Row],[Average Electric Bill]]*StateByState5[[#This Row],[Adult Population]]</f>
        <v>323004018.14399999</v>
      </c>
      <c r="ND7" s="234">
        <f>(StateByState5[[#This Row],[Adult Population]]/10000)*1141815</f>
        <v>275088262.0848</v>
      </c>
      <c r="NE7" s="237">
        <f>(StateByState5[[#This Row],[Adult Population]]/10000)*12.11</f>
        <v>2917.5644512000003</v>
      </c>
      <c r="NF7" s="234">
        <f>SUM(StateByState5[[#This Row],[Rent (Studio)]],StateByState5[[#This Row],[Groceries Montly]],StateByState5[[#This Row],[Average Electric Bill]])</f>
        <v>997.53</v>
      </c>
      <c r="NG7" s="234">
        <f>StateByState5[[#This Row],[UBI Per Month]]*StateByState5[[#This Row],[Adult Population]]</f>
        <v>2403268428.5760002</v>
      </c>
      <c r="NH7" s="234">
        <f>SUM(StateByState5[[#This Row],[Total for UBI Payments]]+StateByState5[[#This Row],[Department of UBI]])</f>
        <v>2678356690.6608</v>
      </c>
    </row>
    <row r="8" spans="1:375" ht="17.25" customHeight="1" x14ac:dyDescent="0.25">
      <c r="A8">
        <v>5</v>
      </c>
      <c r="B8" s="130" t="s">
        <v>33</v>
      </c>
      <c r="C8" t="s">
        <v>1279</v>
      </c>
      <c r="D8" s="3">
        <v>155973</v>
      </c>
      <c r="E8" s="113">
        <v>39538223</v>
      </c>
      <c r="F8" s="113">
        <v>13714587</v>
      </c>
      <c r="G8" s="208">
        <v>0.34689999999999999</v>
      </c>
      <c r="H8" s="113">
        <v>2119286</v>
      </c>
      <c r="I8" s="208">
        <v>5.3600000000000002E-2</v>
      </c>
      <c r="J8" s="113">
        <v>156085</v>
      </c>
      <c r="K8" s="208">
        <v>3.8999999999999998E-3</v>
      </c>
      <c r="L8" s="113">
        <v>5978795</v>
      </c>
      <c r="M8" s="208">
        <v>0.1512</v>
      </c>
      <c r="N8" s="113">
        <v>138167</v>
      </c>
      <c r="O8" s="106">
        <v>3.5000000000000001E-3</v>
      </c>
      <c r="P8" s="113">
        <v>223929</v>
      </c>
      <c r="Q8" s="106">
        <v>5.7000000000000002E-3</v>
      </c>
      <c r="R8" s="113">
        <v>1627722</v>
      </c>
      <c r="S8" s="208">
        <v>4.1200000000000001E-2</v>
      </c>
      <c r="T8" s="113">
        <v>15579652</v>
      </c>
      <c r="U8" s="208">
        <v>0.39400000000000002</v>
      </c>
      <c r="V8" s="106">
        <v>5.9687156567185262E-3</v>
      </c>
      <c r="W8" s="3">
        <v>253.49402140113995</v>
      </c>
      <c r="X8" s="3">
        <v>189</v>
      </c>
      <c r="Y8" s="118">
        <v>15.5</v>
      </c>
      <c r="Z8" s="4">
        <v>1572</v>
      </c>
      <c r="AA8" s="1">
        <v>6812</v>
      </c>
      <c r="AB8" s="4">
        <v>81744</v>
      </c>
      <c r="AC8" s="1">
        <v>39.299999999999997</v>
      </c>
      <c r="AD8" s="47">
        <v>745314</v>
      </c>
      <c r="AE8" s="47">
        <v>291277</v>
      </c>
      <c r="AF8" s="39">
        <v>0.14499999999999999</v>
      </c>
      <c r="AG8" s="124">
        <v>3.1050336858263687</v>
      </c>
      <c r="AH8" s="33">
        <v>9.3358012820512819</v>
      </c>
      <c r="AI8" s="33">
        <v>7.9451006310762411</v>
      </c>
      <c r="AJ8" s="33">
        <v>23.888269230769232</v>
      </c>
      <c r="AK8" s="33">
        <v>2.558780816885645</v>
      </c>
      <c r="AL8">
        <v>189</v>
      </c>
      <c r="AM8" s="125">
        <v>1661</v>
      </c>
      <c r="AN8" s="4">
        <v>1195</v>
      </c>
      <c r="AO8" s="4">
        <v>1327</v>
      </c>
      <c r="AP8" s="4">
        <v>1668</v>
      </c>
      <c r="AQ8" s="4">
        <v>2269</v>
      </c>
      <c r="AR8" s="4">
        <v>2619</v>
      </c>
      <c r="AS8" s="4">
        <v>2282</v>
      </c>
      <c r="AT8" s="4">
        <v>371981</v>
      </c>
      <c r="AU8" s="8">
        <v>1.005729396209784</v>
      </c>
      <c r="AV8" s="5">
        <v>23998.774193548386</v>
      </c>
      <c r="AW8" s="5">
        <v>107.61290322580645</v>
      </c>
      <c r="AX8" s="5">
        <v>42.442748091603058</v>
      </c>
      <c r="AY8" s="5">
        <v>4.5505602857702092</v>
      </c>
      <c r="AZ8" s="152">
        <v>0.27149999999999996</v>
      </c>
      <c r="BA8" s="5" t="s">
        <v>4744</v>
      </c>
      <c r="BB8" s="47">
        <v>147.15</v>
      </c>
      <c r="BC8" s="47">
        <v>61.69</v>
      </c>
      <c r="BD8" s="5">
        <v>117.41682974559686</v>
      </c>
      <c r="BE8" s="5">
        <v>353.03326810176122</v>
      </c>
      <c r="BF8" s="66">
        <v>370.96</v>
      </c>
      <c r="BG8">
        <v>15.22</v>
      </c>
      <c r="BH8" s="66">
        <v>6.4029999999999996</v>
      </c>
      <c r="BI8">
        <v>86</v>
      </c>
      <c r="BJ8" s="119">
        <v>5.1100000000000003</v>
      </c>
      <c r="BK8" s="37">
        <v>1327</v>
      </c>
      <c r="BL8" s="37">
        <v>1668</v>
      </c>
      <c r="BM8" s="37">
        <v>2269</v>
      </c>
      <c r="BN8" s="37">
        <v>2619</v>
      </c>
      <c r="BO8" s="37">
        <v>370.96</v>
      </c>
      <c r="BP8" s="37">
        <v>147.15</v>
      </c>
      <c r="BQ8" s="37">
        <v>15.5</v>
      </c>
      <c r="BR8" s="37">
        <v>21.289730769230768</v>
      </c>
      <c r="BS8" s="37">
        <v>5.7897307692307685</v>
      </c>
      <c r="BT8" s="179">
        <v>39.299999999999997</v>
      </c>
      <c r="BU8" s="127">
        <v>0.54172342924251327</v>
      </c>
      <c r="BV8" s="37">
        <v>29.50465384615385</v>
      </c>
      <c r="BW8" s="37">
        <v>40.719576923076929</v>
      </c>
      <c r="BX8" s="37">
        <v>49.038346153846149</v>
      </c>
      <c r="BY8" s="176">
        <v>0.13300000000000001</v>
      </c>
      <c r="BZ8" s="127" t="s">
        <v>241</v>
      </c>
      <c r="CA8" s="127">
        <v>7.2499999999999995E-2</v>
      </c>
      <c r="CB8" s="127">
        <v>1.43E-2</v>
      </c>
      <c r="CC8" s="127">
        <v>8.6800000000000002E-2</v>
      </c>
      <c r="CD8" s="127">
        <v>2.5000000000000001E-2</v>
      </c>
      <c r="CE8" s="2">
        <v>0.13500000000000001</v>
      </c>
      <c r="CF8" s="62">
        <v>5892.38</v>
      </c>
      <c r="CG8" s="62">
        <v>4224.38</v>
      </c>
      <c r="CH8" s="62">
        <v>3706.27</v>
      </c>
      <c r="CI8" s="9">
        <v>725.29745596868884</v>
      </c>
      <c r="CJ8" s="9">
        <v>243.51314060446779</v>
      </c>
      <c r="CK8" s="116">
        <v>578.83335936279877</v>
      </c>
      <c r="CL8" s="28">
        <v>0.28299999999999997</v>
      </c>
      <c r="CM8">
        <v>442</v>
      </c>
      <c r="CN8" s="33">
        <v>309</v>
      </c>
      <c r="CO8" s="33">
        <v>122417</v>
      </c>
      <c r="CP8" s="33">
        <v>1623</v>
      </c>
      <c r="CQ8" s="33">
        <v>353</v>
      </c>
      <c r="CR8" s="33">
        <v>175</v>
      </c>
      <c r="CS8" s="33">
        <v>1622</v>
      </c>
      <c r="CT8" s="33">
        <v>4.1337651750213746</v>
      </c>
      <c r="CU8" s="33">
        <v>1186</v>
      </c>
      <c r="CV8" s="29">
        <v>2.9996289919251051</v>
      </c>
      <c r="CW8" s="29">
        <v>1.3780921527793351</v>
      </c>
      <c r="CX8" s="29">
        <v>66</v>
      </c>
      <c r="CY8" s="29">
        <v>1.669270771223077</v>
      </c>
      <c r="CZ8" s="29">
        <v>0.51055929449988391</v>
      </c>
      <c r="DA8">
        <v>6.1</v>
      </c>
      <c r="DB8" s="30">
        <v>8.5</v>
      </c>
      <c r="DC8" s="30">
        <v>3360.748955</v>
      </c>
      <c r="DD8" s="30">
        <v>2.8</v>
      </c>
      <c r="DE8">
        <v>80.900000000000006</v>
      </c>
      <c r="DF8">
        <v>2.77</v>
      </c>
      <c r="DG8">
        <v>34.9</v>
      </c>
      <c r="DH8">
        <v>31.1</v>
      </c>
      <c r="DI8" s="135">
        <v>1</v>
      </c>
      <c r="DJ8" s="141">
        <v>15</v>
      </c>
      <c r="DK8" s="143">
        <v>2861998</v>
      </c>
      <c r="DL8" s="143">
        <v>7.2385600131801578E-2</v>
      </c>
      <c r="DM8" s="10">
        <v>81313</v>
      </c>
      <c r="DN8" s="10">
        <v>407</v>
      </c>
      <c r="DO8" s="10">
        <v>2</v>
      </c>
      <c r="DP8" s="10">
        <v>7103</v>
      </c>
      <c r="DQ8" s="10">
        <v>960</v>
      </c>
      <c r="DR8" s="10">
        <v>14837</v>
      </c>
      <c r="DS8" s="10">
        <v>225</v>
      </c>
      <c r="DT8" s="10">
        <v>148</v>
      </c>
      <c r="DU8" s="10">
        <v>7873</v>
      </c>
      <c r="DV8" s="10">
        <v>34122</v>
      </c>
      <c r="DW8" s="10">
        <v>11272</v>
      </c>
      <c r="DX8" s="10">
        <v>2300</v>
      </c>
      <c r="DY8" s="10">
        <v>2064</v>
      </c>
      <c r="DZ8" s="138">
        <v>2841.12707276525</v>
      </c>
      <c r="EA8" s="135">
        <v>14.220834535873191</v>
      </c>
      <c r="EB8" s="10">
        <v>6.9881250790531646E-2</v>
      </c>
      <c r="EC8" s="135">
        <v>248.18326218257315</v>
      </c>
      <c r="ED8" s="135">
        <v>33.543000379455194</v>
      </c>
      <c r="EE8" s="135">
        <v>518.41405898955907</v>
      </c>
      <c r="EF8" s="135">
        <v>7.8616407139348103</v>
      </c>
      <c r="EG8" s="135">
        <v>5.1712125584993425</v>
      </c>
      <c r="EH8" s="135">
        <v>275.08754373692784</v>
      </c>
      <c r="EI8" s="135">
        <v>1192.2440197372605</v>
      </c>
      <c r="EJ8" s="135">
        <v>393.85072945543635</v>
      </c>
      <c r="EK8" s="135">
        <v>80.363438409111396</v>
      </c>
      <c r="EL8" s="31">
        <v>72.117450815828661</v>
      </c>
      <c r="EM8" s="3" t="s">
        <v>782</v>
      </c>
      <c r="EN8" s="3">
        <v>13957692</v>
      </c>
      <c r="EO8" s="3">
        <v>243708</v>
      </c>
      <c r="EP8" s="3">
        <v>14201400</v>
      </c>
      <c r="EQ8" s="131">
        <v>0.35918154440071826</v>
      </c>
      <c r="ER8" s="3">
        <v>34282</v>
      </c>
      <c r="ES8" s="3">
        <v>66546</v>
      </c>
      <c r="ET8" s="3">
        <v>100828</v>
      </c>
      <c r="EU8" s="3">
        <v>255.01398988012181</v>
      </c>
      <c r="EV8" s="3">
        <v>15008976</v>
      </c>
      <c r="EW8" s="3">
        <v>301621</v>
      </c>
      <c r="EX8" s="3">
        <v>15310597</v>
      </c>
      <c r="EY8" s="3">
        <v>0.38723533427387469</v>
      </c>
      <c r="EZ8" s="3">
        <v>771826</v>
      </c>
      <c r="FA8" s="3">
        <v>13598</v>
      </c>
      <c r="FB8" s="3">
        <v>785424</v>
      </c>
      <c r="FC8" s="3">
        <v>19.864929185107787</v>
      </c>
      <c r="FD8" s="3">
        <v>29772776</v>
      </c>
      <c r="FE8" s="3">
        <v>625473</v>
      </c>
      <c r="FF8" s="3">
        <v>30398249</v>
      </c>
      <c r="FG8" s="3">
        <v>1378</v>
      </c>
      <c r="FH8">
        <v>674</v>
      </c>
      <c r="FI8">
        <v>25</v>
      </c>
      <c r="FJ8" s="3">
        <v>539</v>
      </c>
      <c r="FK8" s="3">
        <v>986</v>
      </c>
      <c r="FL8" s="3">
        <v>129</v>
      </c>
      <c r="FM8" s="3">
        <v>3847</v>
      </c>
      <c r="FN8">
        <v>6.66</v>
      </c>
      <c r="FO8" s="8">
        <v>0.04</v>
      </c>
      <c r="FP8" s="50">
        <v>0.39</v>
      </c>
      <c r="FQ8" s="8">
        <v>0.114</v>
      </c>
      <c r="FR8" s="8">
        <v>8.6999999999999994E-2</v>
      </c>
      <c r="FS8" s="8">
        <v>2.700000000000001E-2</v>
      </c>
      <c r="FT8" s="8">
        <v>0.10100000000000001</v>
      </c>
      <c r="FU8">
        <v>21.8</v>
      </c>
      <c r="FV8">
        <v>8908</v>
      </c>
      <c r="FW8">
        <v>10</v>
      </c>
      <c r="FX8">
        <v>10</v>
      </c>
      <c r="FY8">
        <v>4144</v>
      </c>
      <c r="FZ8">
        <v>3.92</v>
      </c>
      <c r="GA8" s="48">
        <v>4</v>
      </c>
      <c r="GB8" s="48">
        <v>27357</v>
      </c>
      <c r="GC8" s="48">
        <v>343126</v>
      </c>
      <c r="GD8" s="2">
        <v>7.9728729388038211E-2</v>
      </c>
      <c r="GE8" s="11">
        <v>0.69720970340973953</v>
      </c>
      <c r="GF8" s="11" t="s">
        <v>782</v>
      </c>
      <c r="GG8" s="11" t="s">
        <v>782</v>
      </c>
      <c r="GH8" s="11" t="s">
        <v>782</v>
      </c>
      <c r="GI8" s="11" t="s">
        <v>782</v>
      </c>
      <c r="GJ8" s="11" t="s">
        <v>781</v>
      </c>
      <c r="GK8" s="2">
        <v>1.9300000000000001E-2</v>
      </c>
      <c r="GL8" s="2">
        <v>7.0000000000000001E-3</v>
      </c>
      <c r="GM8" s="2">
        <v>5.0000000000000001E-3</v>
      </c>
      <c r="GN8" s="2">
        <v>3.3999999999999998E-3</v>
      </c>
      <c r="GO8" s="2">
        <v>4.8999999999999998E-3</v>
      </c>
      <c r="GP8" s="11" t="s">
        <v>582</v>
      </c>
      <c r="GQ8" s="11" t="s">
        <v>582</v>
      </c>
      <c r="GR8" s="11" t="s">
        <v>582</v>
      </c>
      <c r="GS8" s="11" t="s">
        <v>582</v>
      </c>
      <c r="GT8" s="5">
        <v>12.4</v>
      </c>
      <c r="GU8" s="22">
        <v>37</v>
      </c>
      <c r="GV8" t="s">
        <v>177</v>
      </c>
      <c r="GW8" t="s">
        <v>83</v>
      </c>
      <c r="GX8" s="21"/>
      <c r="GY8" s="21" t="s">
        <v>4713</v>
      </c>
      <c r="GZ8" s="21" t="s">
        <v>4712</v>
      </c>
      <c r="HA8" s="21" t="s">
        <v>4713</v>
      </c>
      <c r="HB8">
        <v>1</v>
      </c>
      <c r="HC8">
        <v>1</v>
      </c>
      <c r="HD8">
        <v>1</v>
      </c>
      <c r="HE8" s="14">
        <v>33</v>
      </c>
      <c r="HF8">
        <v>38</v>
      </c>
      <c r="HG8">
        <v>37</v>
      </c>
      <c r="HH8">
        <v>16</v>
      </c>
      <c r="HI8" s="53">
        <v>0.76900000000000002</v>
      </c>
      <c r="HJ8" s="47">
        <v>12498</v>
      </c>
      <c r="HK8" s="53">
        <v>0.83</v>
      </c>
      <c r="HL8">
        <v>16945</v>
      </c>
      <c r="HM8" s="8">
        <v>0.18063491386662117</v>
      </c>
      <c r="HN8">
        <v>6</v>
      </c>
      <c r="HO8">
        <v>10413</v>
      </c>
      <c r="HP8">
        <v>2514</v>
      </c>
      <c r="HQ8">
        <v>12927</v>
      </c>
      <c r="HR8" s="8">
        <v>0.80552332327686238</v>
      </c>
      <c r="HS8" s="14">
        <v>131</v>
      </c>
      <c r="HT8" t="s">
        <v>782</v>
      </c>
      <c r="HU8" t="s">
        <v>782</v>
      </c>
      <c r="HV8" t="s">
        <v>782</v>
      </c>
      <c r="HW8" t="s">
        <v>782</v>
      </c>
      <c r="HX8" t="s">
        <v>782</v>
      </c>
      <c r="HY8" t="s">
        <v>781</v>
      </c>
      <c r="HZ8" t="s">
        <v>782</v>
      </c>
      <c r="IA8" t="s">
        <v>781</v>
      </c>
      <c r="IB8" t="s">
        <v>782</v>
      </c>
      <c r="IC8" t="s">
        <v>782</v>
      </c>
      <c r="ID8" t="s">
        <v>782</v>
      </c>
      <c r="IE8" t="s">
        <v>781</v>
      </c>
      <c r="IF8" t="s">
        <v>781</v>
      </c>
      <c r="IG8">
        <v>1</v>
      </c>
      <c r="IH8">
        <v>82.3</v>
      </c>
      <c r="II8">
        <v>80.400000000000006</v>
      </c>
      <c r="IJ8">
        <v>5.7</v>
      </c>
      <c r="IK8">
        <v>7.4</v>
      </c>
      <c r="IL8">
        <v>3.2</v>
      </c>
      <c r="IM8">
        <v>0.3</v>
      </c>
      <c r="IN8">
        <v>1.4</v>
      </c>
      <c r="IO8">
        <v>2.1</v>
      </c>
      <c r="IP8">
        <v>1.4</v>
      </c>
      <c r="IQ8">
        <v>0.7</v>
      </c>
      <c r="IR8">
        <v>0.2</v>
      </c>
      <c r="IS8">
        <v>1.1000000000000001</v>
      </c>
      <c r="IT8">
        <v>144</v>
      </c>
      <c r="IU8" t="s">
        <v>222</v>
      </c>
      <c r="IV8" t="b">
        <v>1</v>
      </c>
      <c r="IW8">
        <v>9</v>
      </c>
      <c r="IX8" s="5">
        <v>4359759.555555556</v>
      </c>
      <c r="IY8" s="5">
        <v>270</v>
      </c>
      <c r="IZ8" s="5">
        <v>145325.31851851853</v>
      </c>
      <c r="JA8" s="5">
        <v>279</v>
      </c>
      <c r="JB8" s="5">
        <v>140637.40501792115</v>
      </c>
      <c r="JC8" s="11">
        <v>0.89438556673270375</v>
      </c>
      <c r="JD8">
        <v>51</v>
      </c>
      <c r="JE8" s="12">
        <v>1.6348983477909638</v>
      </c>
      <c r="JF8" s="108">
        <v>1.2997658688414926</v>
      </c>
      <c r="JG8" s="3">
        <v>23558</v>
      </c>
      <c r="JH8" s="56">
        <v>1.161261567195857</v>
      </c>
      <c r="JI8" s="11">
        <v>7.2168417904745734</v>
      </c>
      <c r="JJ8" s="3">
        <v>5.9582849740110984</v>
      </c>
      <c r="JK8" s="3">
        <v>15.103896187160599</v>
      </c>
      <c r="JL8" s="108">
        <v>5.9582849740110984</v>
      </c>
      <c r="JM8" s="108">
        <v>15.103896187160599</v>
      </c>
      <c r="JN8" s="108">
        <v>32</v>
      </c>
      <c r="JO8" s="108">
        <v>28</v>
      </c>
      <c r="JP8" s="108">
        <v>1</v>
      </c>
      <c r="JQ8" s="108">
        <v>3</v>
      </c>
      <c r="JR8" s="108">
        <v>9</v>
      </c>
      <c r="JS8" s="108">
        <v>27</v>
      </c>
      <c r="JT8" s="14" t="s">
        <v>826</v>
      </c>
      <c r="JU8" t="s">
        <v>826</v>
      </c>
      <c r="JV8" t="s">
        <v>826</v>
      </c>
      <c r="JW8" t="s">
        <v>826</v>
      </c>
      <c r="JX8" t="s">
        <v>829</v>
      </c>
      <c r="JY8" s="15" t="s">
        <v>826</v>
      </c>
      <c r="JZ8">
        <v>11.8</v>
      </c>
      <c r="KA8">
        <v>18.899999999999999</v>
      </c>
      <c r="KB8">
        <v>63.14</v>
      </c>
      <c r="KC8">
        <v>3427</v>
      </c>
      <c r="KD8">
        <v>132</v>
      </c>
      <c r="KE8">
        <v>27.6</v>
      </c>
      <c r="KF8">
        <v>4.0999999999999996</v>
      </c>
      <c r="KG8" t="s">
        <v>4723</v>
      </c>
      <c r="KH8" s="2">
        <v>4.3E-3</v>
      </c>
      <c r="KI8" s="108">
        <v>170014.35889999999</v>
      </c>
      <c r="KJ8" s="3">
        <v>74028</v>
      </c>
      <c r="KK8" s="3">
        <v>1.87</v>
      </c>
      <c r="KL8" s="2">
        <v>0.1008</v>
      </c>
      <c r="KM8" s="2">
        <v>0.1298</v>
      </c>
      <c r="KN8">
        <v>2.4900000000000002</v>
      </c>
      <c r="KO8" s="2">
        <v>0.09</v>
      </c>
      <c r="KP8" s="2">
        <v>0.63700000000000001</v>
      </c>
      <c r="KQ8" s="2">
        <v>0.104</v>
      </c>
      <c r="KR8" s="11">
        <v>-1.3999999999999999E-2</v>
      </c>
      <c r="KS8">
        <v>49</v>
      </c>
      <c r="KT8">
        <v>15</v>
      </c>
      <c r="KU8">
        <v>0.61</v>
      </c>
      <c r="KV8">
        <v>97</v>
      </c>
      <c r="KW8" s="12">
        <v>1.6079690721649487</v>
      </c>
      <c r="KX8">
        <v>59.4</v>
      </c>
      <c r="KY8">
        <v>15.625999999999999</v>
      </c>
      <c r="KZ8" s="108">
        <v>398.23806797092482</v>
      </c>
      <c r="LA8" s="12">
        <v>100184.00620620235</v>
      </c>
      <c r="LB8">
        <v>15279</v>
      </c>
      <c r="LC8">
        <v>0.2</v>
      </c>
      <c r="LD8">
        <v>10.4</v>
      </c>
      <c r="LE8">
        <v>47.4</v>
      </c>
      <c r="LF8">
        <v>9.9</v>
      </c>
      <c r="LG8">
        <v>25.8</v>
      </c>
      <c r="LH8">
        <v>8.5</v>
      </c>
      <c r="LI8" t="s">
        <v>517</v>
      </c>
      <c r="LJ8" s="2">
        <v>2.1000000000000001E-2</v>
      </c>
      <c r="LK8" s="4">
        <v>2946067200000</v>
      </c>
      <c r="LL8" s="4">
        <v>75082.305762223987</v>
      </c>
      <c r="LM8" s="77">
        <v>0</v>
      </c>
      <c r="LN8" s="47">
        <v>0</v>
      </c>
      <c r="LO8" s="47">
        <v>2500</v>
      </c>
      <c r="LP8" s="47">
        <v>1000</v>
      </c>
      <c r="LQ8" s="47">
        <v>3500</v>
      </c>
      <c r="LR8" s="47">
        <v>120895</v>
      </c>
      <c r="LS8" s="47">
        <v>12900</v>
      </c>
      <c r="LT8" s="47">
        <v>477502</v>
      </c>
      <c r="LU8" s="14">
        <v>1</v>
      </c>
      <c r="LV8" t="s">
        <v>1257</v>
      </c>
      <c r="LW8" t="s">
        <v>1257</v>
      </c>
      <c r="LX8" t="s">
        <v>1257</v>
      </c>
      <c r="LY8" t="s">
        <v>1257</v>
      </c>
      <c r="LZ8" s="15" t="s">
        <v>1257</v>
      </c>
      <c r="MA8" s="26">
        <v>53</v>
      </c>
      <c r="MB8">
        <v>55</v>
      </c>
      <c r="MC8" s="3">
        <v>740336.52830188675</v>
      </c>
      <c r="MD8" s="3">
        <v>51.531514555442662</v>
      </c>
      <c r="ME8" s="3">
        <v>1.4684854445573379</v>
      </c>
      <c r="MF8" s="3">
        <v>19618918</v>
      </c>
      <c r="MG8" s="3">
        <v>713415.2</v>
      </c>
      <c r="MH8" s="43">
        <v>10179627.264150944</v>
      </c>
      <c r="MI8" s="192" t="s">
        <v>315</v>
      </c>
      <c r="MJ8" s="47" t="s">
        <v>4643</v>
      </c>
      <c r="MK8" s="193" t="s">
        <v>316</v>
      </c>
      <c r="ML8" s="187">
        <v>1</v>
      </c>
      <c r="MM8" s="144">
        <v>1</v>
      </c>
      <c r="MN8" s="188">
        <v>0.76923076923076927</v>
      </c>
      <c r="MO8" s="60">
        <v>0.63500000000000001</v>
      </c>
      <c r="MP8" s="45">
        <v>0.34300000000000003</v>
      </c>
      <c r="MQ8" s="22">
        <v>1</v>
      </c>
      <c r="MR8" s="215">
        <v>1</v>
      </c>
      <c r="MS8" s="161">
        <v>0.85105769230769224</v>
      </c>
      <c r="MT8" s="11">
        <v>0</v>
      </c>
      <c r="MU8" s="11">
        <v>1</v>
      </c>
      <c r="MV8" s="11">
        <v>379994</v>
      </c>
      <c r="MW8" s="5">
        <v>379994</v>
      </c>
      <c r="MX8" s="5">
        <v>0</v>
      </c>
      <c r="MY8" s="2">
        <v>0</v>
      </c>
      <c r="MZ8" s="3">
        <f>StateByState5[[#This Row],[Population]]*0.8</f>
        <v>31630578.400000002</v>
      </c>
      <c r="NA8" s="234">
        <f>StateByState5[[#This Row],[Adult Population]]*StateByState5[[#This Row],[Groceries Montly]]</f>
        <v>11733679363.264</v>
      </c>
      <c r="NB8" s="234">
        <f>(StateByState5[[#This Row],[Rent (Studio)]]*StateByState5[[#This Row],[Adult Population]])/2</f>
        <v>18899270594</v>
      </c>
      <c r="NC8" s="234">
        <f>StateByState5[[#This Row],[Average Electric Bill]]*StateByState5[[#This Row],[Adult Population]]</f>
        <v>4654439611.5600004</v>
      </c>
      <c r="ND8" s="234">
        <f>(StateByState5[[#This Row],[Adult Population]]/10000)*1141815</f>
        <v>3611626887.5796003</v>
      </c>
      <c r="NE8" s="237">
        <f>(StateByState5[[#This Row],[Adult Population]]/10000)*12.11</f>
        <v>38304.630442400005</v>
      </c>
      <c r="NF8" s="234">
        <f>SUM(StateByState5[[#This Row],[Rent (Studio)]],StateByState5[[#This Row],[Groceries Montly]],StateByState5[[#This Row],[Average Electric Bill]])</f>
        <v>1713.1100000000001</v>
      </c>
      <c r="NG8" s="234">
        <f>StateByState5[[#This Row],[UBI Per Month]]*StateByState5[[#This Row],[Adult Population]]</f>
        <v>54186660162.824005</v>
      </c>
      <c r="NH8" s="234">
        <f>SUM(StateByState5[[#This Row],[Total for UBI Payments]]+StateByState5[[#This Row],[Department of UBI]])</f>
        <v>57798287050.403603</v>
      </c>
    </row>
    <row r="9" spans="1:375" ht="17.25" customHeight="1" x14ac:dyDescent="0.25">
      <c r="A9">
        <v>6</v>
      </c>
      <c r="B9" s="130" t="s">
        <v>34</v>
      </c>
      <c r="C9" t="s">
        <v>1280</v>
      </c>
      <c r="D9" s="3">
        <v>103730</v>
      </c>
      <c r="E9" s="113">
        <v>5773714</v>
      </c>
      <c r="F9" s="113">
        <v>3760663</v>
      </c>
      <c r="G9" s="208">
        <v>0.65129999999999999</v>
      </c>
      <c r="H9" s="113">
        <v>221310</v>
      </c>
      <c r="I9" s="208">
        <v>3.8300000000000001E-2</v>
      </c>
      <c r="J9" s="113">
        <v>33768</v>
      </c>
      <c r="K9" s="208">
        <v>5.7999999999999996E-3</v>
      </c>
      <c r="L9" s="113">
        <v>195220</v>
      </c>
      <c r="M9" s="208">
        <v>3.3799999999999997E-2</v>
      </c>
      <c r="N9" s="113">
        <v>9005</v>
      </c>
      <c r="O9" s="106">
        <v>1.6000000000000001E-3</v>
      </c>
      <c r="P9" s="113">
        <v>29560</v>
      </c>
      <c r="Q9" s="106">
        <v>5.1000000000000004E-3</v>
      </c>
      <c r="R9" s="113">
        <v>260798</v>
      </c>
      <c r="S9" s="208">
        <v>4.5199999999999997E-2</v>
      </c>
      <c r="T9" s="113">
        <v>1263798</v>
      </c>
      <c r="U9" s="208">
        <v>0.21879999999999999</v>
      </c>
      <c r="V9" s="106">
        <v>1.3901278273405371E-2</v>
      </c>
      <c r="W9" s="3">
        <v>55.660985250168707</v>
      </c>
      <c r="X9" s="3">
        <v>8</v>
      </c>
      <c r="Y9" s="118">
        <v>13.65</v>
      </c>
      <c r="Z9" s="4">
        <v>1361</v>
      </c>
      <c r="AA9" s="1">
        <v>5897.666666666667</v>
      </c>
      <c r="AB9" s="4">
        <v>70772</v>
      </c>
      <c r="AC9" s="1">
        <v>34.024999999999999</v>
      </c>
      <c r="AD9" s="47">
        <v>632277</v>
      </c>
      <c r="AE9" s="47">
        <v>264313</v>
      </c>
      <c r="AF9" s="38">
        <v>0.16600000000000001</v>
      </c>
      <c r="AG9" s="123">
        <v>3.4251632801161103</v>
      </c>
      <c r="AH9" s="29">
        <v>10.11732147231749</v>
      </c>
      <c r="AI9" s="29">
        <v>8.1935128550694589</v>
      </c>
      <c r="AJ9" s="29">
        <v>24.202175710436059</v>
      </c>
      <c r="AK9" s="29">
        <v>2.3921524858784848</v>
      </c>
      <c r="AL9">
        <v>8</v>
      </c>
      <c r="AM9" s="125">
        <v>1401</v>
      </c>
      <c r="AN9" s="4">
        <v>953</v>
      </c>
      <c r="AO9" s="4">
        <v>1020</v>
      </c>
      <c r="AP9" s="4">
        <v>1276</v>
      </c>
      <c r="AQ9" s="4">
        <v>1673</v>
      </c>
      <c r="AR9" s="4">
        <v>1989</v>
      </c>
      <c r="AS9" s="4">
        <v>1681</v>
      </c>
      <c r="AT9" s="4">
        <v>273718</v>
      </c>
      <c r="AU9" s="8">
        <v>1.0047818290496116</v>
      </c>
      <c r="AV9" s="5">
        <v>20052.600732600731</v>
      </c>
      <c r="AW9" s="5">
        <v>93.479853479853475</v>
      </c>
      <c r="AX9" s="5">
        <v>37.501836884643645</v>
      </c>
      <c r="AY9" s="5">
        <v>3.8676030068388627</v>
      </c>
      <c r="AZ9" s="152">
        <v>0.13819999999999999</v>
      </c>
      <c r="BA9" s="5" t="s">
        <v>4745</v>
      </c>
      <c r="BB9" s="47">
        <v>97.29</v>
      </c>
      <c r="BC9" s="47">
        <v>46.32</v>
      </c>
      <c r="BD9" s="5">
        <v>109.45533769063182</v>
      </c>
      <c r="BE9" s="5">
        <v>323.31154684095861</v>
      </c>
      <c r="BF9" s="66">
        <v>326.92</v>
      </c>
      <c r="BG9">
        <v>10.8</v>
      </c>
      <c r="BH9" s="66">
        <v>4.798</v>
      </c>
      <c r="BI9">
        <v>0</v>
      </c>
      <c r="BJ9" s="119">
        <v>4.59</v>
      </c>
      <c r="BK9" s="37">
        <v>1020</v>
      </c>
      <c r="BL9" s="37">
        <v>1276</v>
      </c>
      <c r="BM9" s="37">
        <v>1673</v>
      </c>
      <c r="BN9" s="37">
        <v>1989</v>
      </c>
      <c r="BO9" s="37">
        <v>326.92</v>
      </c>
      <c r="BP9" s="37">
        <v>97.29</v>
      </c>
      <c r="BQ9" s="37">
        <v>13.65</v>
      </c>
      <c r="BR9" s="37">
        <v>16.663961538461539</v>
      </c>
      <c r="BS9" s="37">
        <v>3.0139615384615386</v>
      </c>
      <c r="BT9" s="179">
        <v>34.024999999999999</v>
      </c>
      <c r="BU9" s="127">
        <v>0.48975640083648903</v>
      </c>
      <c r="BV9" s="37">
        <v>23.389961538461542</v>
      </c>
      <c r="BW9" s="37">
        <v>31.742884615384622</v>
      </c>
      <c r="BX9" s="37">
        <v>39.161192307692303</v>
      </c>
      <c r="BY9" s="176">
        <v>4.5499999999999999E-2</v>
      </c>
      <c r="BZ9" s="127" t="s">
        <v>241</v>
      </c>
      <c r="CA9" s="127">
        <v>2.9000000000000001E-2</v>
      </c>
      <c r="CB9" s="127">
        <v>4.82E-2</v>
      </c>
      <c r="CC9" s="127">
        <v>7.7200000000000005E-2</v>
      </c>
      <c r="CD9" s="127">
        <v>8.3000000000000004E-2</v>
      </c>
      <c r="CE9" s="2">
        <v>9.7000000000000003E-2</v>
      </c>
      <c r="CF9" s="62">
        <v>5325.5930000000008</v>
      </c>
      <c r="CG9" s="62">
        <v>4049.5930000000008</v>
      </c>
      <c r="CH9" s="62">
        <v>3625.3830000000007</v>
      </c>
      <c r="CI9" s="9">
        <v>789.84379084967338</v>
      </c>
      <c r="CJ9" s="9">
        <v>335.68361111111113</v>
      </c>
      <c r="CK9" s="116">
        <v>755.60295956648622</v>
      </c>
      <c r="CL9" s="28">
        <v>0.45100000000000001</v>
      </c>
      <c r="CM9">
        <v>423.1</v>
      </c>
      <c r="CN9" s="29">
        <v>332</v>
      </c>
      <c r="CO9" s="29">
        <v>19785</v>
      </c>
      <c r="CP9" s="29">
        <v>1603</v>
      </c>
      <c r="CQ9" s="29">
        <v>518</v>
      </c>
      <c r="CR9" s="29">
        <v>236</v>
      </c>
      <c r="CS9" s="29">
        <v>5697</v>
      </c>
      <c r="CT9" s="29">
        <v>98.020171474220277</v>
      </c>
      <c r="CU9" s="32">
        <v>301</v>
      </c>
      <c r="CV9" s="29">
        <v>5.2132821265480072</v>
      </c>
      <c r="CW9" s="29">
        <v>18.802007851265987</v>
      </c>
      <c r="CX9" s="29">
        <v>18</v>
      </c>
      <c r="CY9" s="29">
        <v>3.1175773514240572</v>
      </c>
      <c r="CZ9" s="29">
        <v>0.80971659919028338</v>
      </c>
      <c r="DA9">
        <v>5.8</v>
      </c>
      <c r="DB9" s="30">
        <v>15.4</v>
      </c>
      <c r="DC9" s="30">
        <v>889.15195600000004</v>
      </c>
      <c r="DD9" s="30">
        <v>3.2</v>
      </c>
      <c r="DE9">
        <v>80</v>
      </c>
      <c r="DF9">
        <v>1.9</v>
      </c>
      <c r="DG9">
        <v>36.799999999999997</v>
      </c>
      <c r="DH9">
        <v>30.5</v>
      </c>
      <c r="DI9" s="5">
        <v>1</v>
      </c>
      <c r="DJ9" s="142">
        <v>235</v>
      </c>
      <c r="DK9" s="131">
        <v>5766585</v>
      </c>
      <c r="DL9" s="131">
        <v>0.99876526617009431</v>
      </c>
      <c r="DM9" s="11">
        <v>295735</v>
      </c>
      <c r="DN9" s="11">
        <v>1341</v>
      </c>
      <c r="DO9" s="11">
        <v>113</v>
      </c>
      <c r="DP9" s="11">
        <v>22988</v>
      </c>
      <c r="DQ9" s="11">
        <v>3037</v>
      </c>
      <c r="DR9" s="11">
        <v>55838</v>
      </c>
      <c r="DS9" s="11">
        <v>329</v>
      </c>
      <c r="DT9" s="11">
        <v>887</v>
      </c>
      <c r="DU9" s="11">
        <v>41910</v>
      </c>
      <c r="DV9" s="11">
        <v>120385</v>
      </c>
      <c r="DW9" s="11">
        <v>40851</v>
      </c>
      <c r="DX9" s="11">
        <v>4310</v>
      </c>
      <c r="DY9" s="11">
        <v>3746</v>
      </c>
      <c r="DZ9" s="136">
        <v>5128.4252291434186</v>
      </c>
      <c r="EA9" s="5">
        <v>23.254664589180599</v>
      </c>
      <c r="EB9" s="11">
        <v>1.959565323323943</v>
      </c>
      <c r="EC9" s="5">
        <v>398.64148365106905</v>
      </c>
      <c r="ED9" s="5">
        <v>52.66548572508686</v>
      </c>
      <c r="EE9" s="5">
        <v>968.30273029878174</v>
      </c>
      <c r="EF9" s="5">
        <v>5.7052831095006837</v>
      </c>
      <c r="EG9" s="5">
        <v>15.381720723790597</v>
      </c>
      <c r="EH9" s="5">
        <v>726.77329823457035</v>
      </c>
      <c r="EI9" s="5">
        <v>2087.6307207818841</v>
      </c>
      <c r="EJ9" s="5">
        <v>708.40887631067608</v>
      </c>
      <c r="EK9" s="5">
        <v>74.740942863063665</v>
      </c>
      <c r="EL9" s="22">
        <v>64.960457532491063</v>
      </c>
      <c r="EM9" s="3" t="s">
        <v>782</v>
      </c>
      <c r="EN9" s="3">
        <v>1623494</v>
      </c>
      <c r="EO9" s="3">
        <v>15534</v>
      </c>
      <c r="EP9" s="3">
        <v>1639028</v>
      </c>
      <c r="EQ9" s="131">
        <v>0.28387758728610391</v>
      </c>
      <c r="ER9" s="3">
        <v>5718</v>
      </c>
      <c r="ES9" s="3">
        <v>8002</v>
      </c>
      <c r="ET9" s="3">
        <v>13720</v>
      </c>
      <c r="EU9" s="3">
        <v>237.62867367521147</v>
      </c>
      <c r="EV9" s="3">
        <v>3481409</v>
      </c>
      <c r="EW9" s="3">
        <v>37465</v>
      </c>
      <c r="EX9" s="3">
        <v>3518874</v>
      </c>
      <c r="EY9" s="3">
        <v>0.60946454916194326</v>
      </c>
      <c r="EZ9" s="3">
        <v>179080</v>
      </c>
      <c r="FA9" s="3">
        <v>6</v>
      </c>
      <c r="FB9" s="3">
        <v>179086</v>
      </c>
      <c r="FC9" s="3">
        <v>31.01746986428493</v>
      </c>
      <c r="FD9" s="3">
        <v>5289701</v>
      </c>
      <c r="FE9" s="3">
        <v>61007</v>
      </c>
      <c r="FF9" s="3">
        <v>5350708</v>
      </c>
      <c r="FG9" s="3">
        <v>165</v>
      </c>
      <c r="FH9">
        <v>187</v>
      </c>
      <c r="FI9">
        <v>17</v>
      </c>
      <c r="FJ9" s="3">
        <v>140</v>
      </c>
      <c r="FK9" s="3">
        <v>87</v>
      </c>
      <c r="FL9" s="3">
        <v>15</v>
      </c>
      <c r="FM9" s="3">
        <v>622</v>
      </c>
      <c r="FN9">
        <v>6.65</v>
      </c>
      <c r="FO9" s="8">
        <v>0.05</v>
      </c>
      <c r="FP9" s="50">
        <v>0.18</v>
      </c>
      <c r="FQ9" s="8">
        <v>0.153</v>
      </c>
      <c r="FR9" s="8">
        <v>0.11600000000000001</v>
      </c>
      <c r="FS9" s="8">
        <v>3.6999999999999991E-2</v>
      </c>
      <c r="FT9" s="8">
        <v>0.13500000000000001</v>
      </c>
      <c r="FU9">
        <v>24.9</v>
      </c>
      <c r="FV9">
        <v>1492</v>
      </c>
      <c r="FW9">
        <v>21.5</v>
      </c>
      <c r="FX9">
        <v>21.5</v>
      </c>
      <c r="FY9">
        <v>1302</v>
      </c>
      <c r="FZ9">
        <v>4.8</v>
      </c>
      <c r="GA9" s="48">
        <v>11.5</v>
      </c>
      <c r="GB9" s="48">
        <v>4283</v>
      </c>
      <c r="GC9" s="48">
        <v>45829</v>
      </c>
      <c r="GD9" s="2">
        <v>9.3456108577538236E-2</v>
      </c>
      <c r="GE9" s="11">
        <v>0.73691485768665166</v>
      </c>
      <c r="GF9" s="11" t="s">
        <v>782</v>
      </c>
      <c r="GG9" s="11" t="s">
        <v>782</v>
      </c>
      <c r="GH9" s="11" t="s">
        <v>781</v>
      </c>
      <c r="GI9" s="11" t="s">
        <v>782</v>
      </c>
      <c r="GJ9" s="11" t="s">
        <v>781</v>
      </c>
      <c r="GK9" s="2">
        <v>1.14E-2</v>
      </c>
      <c r="GL9" s="2">
        <v>2.0899999999999998E-2</v>
      </c>
      <c r="GM9" s="2">
        <v>5.1000000000000004E-3</v>
      </c>
      <c r="GN9" s="2">
        <v>5.9999999999999995E-4</v>
      </c>
      <c r="GO9" s="2">
        <v>6.0000000000000001E-3</v>
      </c>
      <c r="GP9" s="3">
        <v>8873</v>
      </c>
      <c r="GQ9">
        <v>7.8</v>
      </c>
      <c r="GR9">
        <v>138</v>
      </c>
      <c r="GS9">
        <v>978</v>
      </c>
      <c r="GT9" s="5">
        <v>13.9</v>
      </c>
      <c r="GU9" s="22">
        <v>65</v>
      </c>
      <c r="GV9">
        <v>40</v>
      </c>
      <c r="GW9" t="s">
        <v>83</v>
      </c>
      <c r="GX9" s="21"/>
      <c r="GY9" s="21" t="s">
        <v>4713</v>
      </c>
      <c r="GZ9" s="21" t="s">
        <v>4712</v>
      </c>
      <c r="HA9" s="21" t="s">
        <v>4713</v>
      </c>
      <c r="HB9">
        <v>18</v>
      </c>
      <c r="HC9">
        <v>5</v>
      </c>
      <c r="HD9">
        <v>10</v>
      </c>
      <c r="HE9" s="14">
        <v>6</v>
      </c>
      <c r="HF9">
        <v>16</v>
      </c>
      <c r="HG9">
        <v>6</v>
      </c>
      <c r="HH9">
        <v>12</v>
      </c>
      <c r="HI9" s="53">
        <v>0.90100000000000002</v>
      </c>
      <c r="HJ9" s="47">
        <v>10202</v>
      </c>
      <c r="HK9" s="53">
        <v>0.92</v>
      </c>
      <c r="HL9">
        <v>15325</v>
      </c>
      <c r="HM9" s="8">
        <v>0.19859268090400164</v>
      </c>
      <c r="HN9">
        <v>35</v>
      </c>
      <c r="HO9">
        <v>1942</v>
      </c>
      <c r="HP9">
        <v>281</v>
      </c>
      <c r="HQ9">
        <v>2223</v>
      </c>
      <c r="HR9" s="8">
        <v>0.87359424201529468</v>
      </c>
      <c r="HS9" s="14">
        <v>125</v>
      </c>
      <c r="HT9" t="s">
        <v>782</v>
      </c>
      <c r="HU9" t="s">
        <v>782</v>
      </c>
      <c r="HV9" t="s">
        <v>782</v>
      </c>
      <c r="HW9" t="s">
        <v>782</v>
      </c>
      <c r="HX9" t="s">
        <v>782</v>
      </c>
      <c r="HY9" t="s">
        <v>781</v>
      </c>
      <c r="HZ9" t="s">
        <v>782</v>
      </c>
      <c r="IA9" t="s">
        <v>781</v>
      </c>
      <c r="IB9" t="s">
        <v>782</v>
      </c>
      <c r="IC9" t="s">
        <v>781</v>
      </c>
      <c r="ID9" t="s">
        <v>781</v>
      </c>
      <c r="IE9" t="s">
        <v>781</v>
      </c>
      <c r="IF9" t="s">
        <v>781</v>
      </c>
      <c r="IG9">
        <v>29</v>
      </c>
      <c r="IH9">
        <v>75.7</v>
      </c>
      <c r="II9">
        <v>88.2</v>
      </c>
      <c r="IJ9">
        <v>6.7</v>
      </c>
      <c r="IK9">
        <v>8.8000000000000007</v>
      </c>
      <c r="IL9">
        <v>3.6</v>
      </c>
      <c r="IM9">
        <v>0.8</v>
      </c>
      <c r="IN9">
        <v>2</v>
      </c>
      <c r="IO9">
        <v>2.6</v>
      </c>
      <c r="IP9">
        <v>2.2999999999999998</v>
      </c>
      <c r="IQ9">
        <v>2.2999999999999998</v>
      </c>
      <c r="IR9">
        <v>1.5</v>
      </c>
      <c r="IS9">
        <v>1.2</v>
      </c>
      <c r="IT9">
        <v>159</v>
      </c>
      <c r="IU9" t="s">
        <v>222</v>
      </c>
      <c r="IV9" t="b">
        <v>1</v>
      </c>
      <c r="IW9">
        <v>4</v>
      </c>
      <c r="IX9" s="5">
        <v>1453017.25</v>
      </c>
      <c r="IY9" s="5">
        <v>43</v>
      </c>
      <c r="IZ9" s="5">
        <v>135164.39534883722</v>
      </c>
      <c r="JA9" s="5">
        <v>47</v>
      </c>
      <c r="JB9" s="5">
        <v>123661.0425531915</v>
      </c>
      <c r="JC9" s="11">
        <v>0.22654969632700281</v>
      </c>
      <c r="JD9">
        <v>9</v>
      </c>
      <c r="JE9" s="12">
        <v>0.43381856743468622</v>
      </c>
      <c r="JF9" s="108">
        <v>1.548501919024017</v>
      </c>
      <c r="JG9" s="3">
        <v>4188</v>
      </c>
      <c r="JH9" s="56">
        <v>1.0226838586437441</v>
      </c>
      <c r="JI9" s="11">
        <v>2.4815389684813751</v>
      </c>
      <c r="JJ9" s="3">
        <v>7.2535633043133068</v>
      </c>
      <c r="JK9" s="3">
        <v>4.0374048009254793</v>
      </c>
      <c r="JL9" s="108">
        <v>7.2535633043133068</v>
      </c>
      <c r="JM9" s="108">
        <v>4.0374048009254793</v>
      </c>
      <c r="JN9" s="108">
        <v>43</v>
      </c>
      <c r="JO9" s="108">
        <v>16</v>
      </c>
      <c r="JP9" s="108">
        <v>2</v>
      </c>
      <c r="JQ9" s="108">
        <v>2</v>
      </c>
      <c r="JR9" s="108">
        <v>5</v>
      </c>
      <c r="JS9" s="108">
        <v>29</v>
      </c>
      <c r="JT9" s="14" t="s">
        <v>830</v>
      </c>
      <c r="JU9" t="s">
        <v>825</v>
      </c>
      <c r="JV9" t="s">
        <v>825</v>
      </c>
      <c r="JW9" t="s">
        <v>171</v>
      </c>
      <c r="JX9" t="s">
        <v>171</v>
      </c>
      <c r="JY9" s="15" t="s">
        <v>171</v>
      </c>
      <c r="JZ9">
        <v>10.1</v>
      </c>
      <c r="KA9">
        <v>14.9</v>
      </c>
      <c r="KB9">
        <v>52.57</v>
      </c>
      <c r="KE9">
        <v>25.1</v>
      </c>
      <c r="KF9">
        <v>3.4</v>
      </c>
      <c r="KG9">
        <v>2.9</v>
      </c>
      <c r="KH9" s="2">
        <v>1.8E-3</v>
      </c>
      <c r="KI9" s="108">
        <v>10392.6852</v>
      </c>
      <c r="KJ9" s="3">
        <v>10523</v>
      </c>
      <c r="KK9" s="3">
        <v>1.83</v>
      </c>
      <c r="KL9" s="2">
        <v>7.7399999999999997E-2</v>
      </c>
      <c r="KM9" s="2">
        <v>9.4899999999999998E-2</v>
      </c>
      <c r="KN9">
        <v>2.88</v>
      </c>
      <c r="KO9" s="2">
        <v>0.14000000000000001</v>
      </c>
      <c r="KP9" s="2">
        <v>0.63600000000000001</v>
      </c>
      <c r="KQ9" s="2">
        <v>9.4600000000000004E-2</v>
      </c>
      <c r="KR9" s="11">
        <v>4.540000000000001E-2</v>
      </c>
      <c r="KS9">
        <v>43</v>
      </c>
      <c r="KT9">
        <v>29</v>
      </c>
      <c r="KU9">
        <v>0.54100000000000004</v>
      </c>
      <c r="KV9">
        <v>19</v>
      </c>
      <c r="KW9" s="12">
        <v>5.4594736842105265</v>
      </c>
      <c r="KX9">
        <v>45.1</v>
      </c>
      <c r="KY9">
        <v>15.029</v>
      </c>
      <c r="KZ9" s="108">
        <v>2585.8261490013283</v>
      </c>
      <c r="LA9" s="12">
        <v>144885.76111057552</v>
      </c>
      <c r="LB9">
        <v>4407</v>
      </c>
      <c r="LC9">
        <v>30.3</v>
      </c>
      <c r="LD9">
        <v>2.6</v>
      </c>
      <c r="LE9">
        <v>29.3</v>
      </c>
      <c r="LF9">
        <v>0</v>
      </c>
      <c r="LG9">
        <v>6.5</v>
      </c>
      <c r="LH9">
        <v>33.200000000000003</v>
      </c>
      <c r="LI9" t="s">
        <v>518</v>
      </c>
      <c r="LJ9" s="2">
        <v>2.8000000000000001E-2</v>
      </c>
      <c r="LK9" s="4">
        <v>373097400000</v>
      </c>
      <c r="LL9" s="4">
        <v>64193.559986985703</v>
      </c>
      <c r="LM9" s="77">
        <v>0</v>
      </c>
      <c r="LN9" s="47">
        <v>0</v>
      </c>
      <c r="LO9" s="47">
        <v>0</v>
      </c>
      <c r="LP9" s="47">
        <v>0</v>
      </c>
      <c r="LQ9" s="47">
        <v>0</v>
      </c>
      <c r="LR9" s="47">
        <v>0</v>
      </c>
      <c r="LS9" s="47">
        <v>0</v>
      </c>
      <c r="LT9" s="47">
        <v>0</v>
      </c>
      <c r="LU9" s="14">
        <v>1</v>
      </c>
      <c r="LV9" t="s">
        <v>1257</v>
      </c>
      <c r="LW9" t="s">
        <v>1257</v>
      </c>
      <c r="LX9" t="s">
        <v>1257</v>
      </c>
      <c r="LY9" t="s">
        <v>1257</v>
      </c>
      <c r="LZ9" s="15" t="s">
        <v>1256</v>
      </c>
      <c r="MA9" s="26">
        <v>7</v>
      </c>
      <c r="MB9">
        <v>9</v>
      </c>
      <c r="MC9" s="3">
        <v>830295.57142857148</v>
      </c>
      <c r="MD9" s="3">
        <v>7.6330590267704128</v>
      </c>
      <c r="ME9" s="3">
        <v>-0.63305902677041281</v>
      </c>
      <c r="MF9" s="3">
        <v>2906034.5</v>
      </c>
      <c r="MG9" s="3">
        <v>645785.4444444445</v>
      </c>
      <c r="MH9" s="43">
        <v>1868165.0357142857</v>
      </c>
      <c r="MI9" s="192" t="s">
        <v>317</v>
      </c>
      <c r="MJ9" s="47" t="s">
        <v>4644</v>
      </c>
      <c r="MK9" s="193" t="s">
        <v>316</v>
      </c>
      <c r="ML9" s="187">
        <v>1</v>
      </c>
      <c r="MM9" s="144">
        <v>1</v>
      </c>
      <c r="MN9" s="188">
        <v>0.625</v>
      </c>
      <c r="MO9" s="60">
        <v>0.55400000000000005</v>
      </c>
      <c r="MP9" s="45">
        <v>0.41899999999999998</v>
      </c>
      <c r="MQ9" s="22">
        <v>1</v>
      </c>
      <c r="MR9" s="215">
        <v>1</v>
      </c>
      <c r="MS9" s="161">
        <v>0.79475000000000007</v>
      </c>
      <c r="MT9" s="11">
        <v>0</v>
      </c>
      <c r="MU9" s="11" t="s">
        <v>171</v>
      </c>
      <c r="MV9" s="11" t="s">
        <v>171</v>
      </c>
      <c r="MW9" s="11" t="s">
        <v>171</v>
      </c>
      <c r="MX9" s="11" t="s">
        <v>171</v>
      </c>
      <c r="MY9" s="11" t="s">
        <v>171</v>
      </c>
      <c r="MZ9" s="3">
        <f>StateByState5[[#This Row],[Population]]*0.8</f>
        <v>4618971.2</v>
      </c>
      <c r="NA9" s="234">
        <f>StateByState5[[#This Row],[Adult Population]]*StateByState5[[#This Row],[Groceries Montly]]</f>
        <v>1510034064.7040002</v>
      </c>
      <c r="NB9" s="234">
        <f>(StateByState5[[#This Row],[Rent (Studio)]]*StateByState5[[#This Row],[Adult Population]])/2</f>
        <v>2200939776.8000002</v>
      </c>
      <c r="NC9" s="234">
        <f>StateByState5[[#This Row],[Average Electric Bill]]*StateByState5[[#This Row],[Adult Population]]</f>
        <v>449379708.04800004</v>
      </c>
      <c r="ND9" s="234">
        <f>(StateByState5[[#This Row],[Adult Population]]/10000)*1141815</f>
        <v>527401060.07280004</v>
      </c>
      <c r="NE9" s="237">
        <f>(StateByState5[[#This Row],[Adult Population]]/10000)*12.11</f>
        <v>5593.5741232</v>
      </c>
      <c r="NF9" s="234">
        <f>SUM(StateByState5[[#This Row],[Rent (Studio)]],StateByState5[[#This Row],[Groceries Montly]],StateByState5[[#This Row],[Average Electric Bill]])</f>
        <v>1377.21</v>
      </c>
      <c r="NG9" s="234">
        <f>StateByState5[[#This Row],[UBI Per Month]]*StateByState5[[#This Row],[Adult Population]]</f>
        <v>6361293326.3520002</v>
      </c>
      <c r="NH9" s="234">
        <f>SUM(StateByState5[[#This Row],[Total for UBI Payments]]+StateByState5[[#This Row],[Department of UBI]])</f>
        <v>6888694386.4247999</v>
      </c>
    </row>
    <row r="10" spans="1:375" ht="17.25" customHeight="1" x14ac:dyDescent="0.25">
      <c r="A10">
        <v>7</v>
      </c>
      <c r="B10" s="130" t="s">
        <v>35</v>
      </c>
      <c r="C10" t="s">
        <v>1281</v>
      </c>
      <c r="D10" s="3">
        <v>4845</v>
      </c>
      <c r="E10" s="113">
        <v>3605944</v>
      </c>
      <c r="F10" s="113">
        <v>2279232</v>
      </c>
      <c r="G10" s="208">
        <v>0.6321</v>
      </c>
      <c r="H10" s="113">
        <v>360937</v>
      </c>
      <c r="I10" s="208">
        <v>0.10009999999999999</v>
      </c>
      <c r="J10" s="113">
        <v>6404</v>
      </c>
      <c r="K10" s="208">
        <v>1.8E-3</v>
      </c>
      <c r="L10" s="113">
        <v>170459</v>
      </c>
      <c r="M10" s="208">
        <v>4.7300000000000002E-2</v>
      </c>
      <c r="N10" s="113">
        <v>974</v>
      </c>
      <c r="O10" s="106">
        <v>2.9999999999999997E-4</v>
      </c>
      <c r="P10" s="113">
        <v>27076</v>
      </c>
      <c r="Q10" s="106">
        <v>7.4999999999999997E-3</v>
      </c>
      <c r="R10" s="113">
        <v>137569</v>
      </c>
      <c r="S10" s="208">
        <v>3.8199999999999998E-2</v>
      </c>
      <c r="T10" s="113">
        <v>623293</v>
      </c>
      <c r="U10" s="208">
        <v>0.1729</v>
      </c>
      <c r="V10" s="106">
        <v>8.8749740896365602E-4</v>
      </c>
      <c r="W10" s="3">
        <v>744.2608875128999</v>
      </c>
      <c r="X10" s="3">
        <v>14</v>
      </c>
      <c r="Y10" s="118">
        <v>14</v>
      </c>
      <c r="Z10" s="4">
        <v>1458</v>
      </c>
      <c r="AA10" s="1">
        <v>6318</v>
      </c>
      <c r="AB10" s="4">
        <v>75816</v>
      </c>
      <c r="AC10" s="1">
        <v>36.450000000000003</v>
      </c>
      <c r="AD10" s="47">
        <v>896490</v>
      </c>
      <c r="AE10" s="47">
        <v>311589</v>
      </c>
      <c r="AF10" s="38">
        <v>0.19800000000000001</v>
      </c>
      <c r="AG10" s="123">
        <v>3.7194886119467125</v>
      </c>
      <c r="AH10" s="29">
        <v>11.523261834319527</v>
      </c>
      <c r="AI10" s="29">
        <v>10.701547056295659</v>
      </c>
      <c r="AJ10" s="29">
        <v>33.154215976331358</v>
      </c>
      <c r="AK10" s="29">
        <v>2.8771554836659829</v>
      </c>
      <c r="AL10">
        <v>14</v>
      </c>
      <c r="AM10" s="125">
        <v>1217</v>
      </c>
      <c r="AN10" s="4">
        <v>1064</v>
      </c>
      <c r="AO10" s="4">
        <v>1249</v>
      </c>
      <c r="AP10" s="4">
        <v>1559</v>
      </c>
      <c r="AQ10" s="4">
        <v>1944</v>
      </c>
      <c r="AR10" s="4">
        <v>2326</v>
      </c>
      <c r="AS10" s="4">
        <v>2096</v>
      </c>
      <c r="AT10" s="4">
        <v>224336</v>
      </c>
      <c r="AU10" s="8">
        <v>1.0781893004115226</v>
      </c>
      <c r="AV10" s="5">
        <v>16024</v>
      </c>
      <c r="AW10" s="5">
        <v>111.35714285714286</v>
      </c>
      <c r="AX10" s="5">
        <v>42.77091906721536</v>
      </c>
      <c r="AY10" s="5">
        <v>2.9589532552495514</v>
      </c>
      <c r="AZ10" s="152">
        <v>0.33229999999999998</v>
      </c>
      <c r="BA10" s="5" t="s">
        <v>4746</v>
      </c>
      <c r="BB10" s="47">
        <v>236.93</v>
      </c>
      <c r="BC10" s="47">
        <v>80.94</v>
      </c>
      <c r="BD10" s="5">
        <v>105.05050505050505</v>
      </c>
      <c r="BE10" s="5">
        <v>325.45454545454544</v>
      </c>
      <c r="BF10" s="66">
        <v>343.3</v>
      </c>
      <c r="BG10">
        <v>10.89</v>
      </c>
      <c r="BH10" s="66">
        <v>4.9550000000000001</v>
      </c>
      <c r="BI10">
        <v>88</v>
      </c>
      <c r="BJ10" s="119">
        <v>4.95</v>
      </c>
      <c r="BK10" s="37">
        <v>1249</v>
      </c>
      <c r="BL10" s="37">
        <v>1559</v>
      </c>
      <c r="BM10" s="37">
        <v>1944</v>
      </c>
      <c r="BN10" s="37">
        <v>2326</v>
      </c>
      <c r="BO10" s="37">
        <v>343.3</v>
      </c>
      <c r="BP10" s="37">
        <v>236.93</v>
      </c>
      <c r="BQ10" s="37">
        <v>14</v>
      </c>
      <c r="BR10" s="37">
        <v>21.106500000000004</v>
      </c>
      <c r="BS10" s="37">
        <v>7.106500000000004</v>
      </c>
      <c r="BT10" s="179">
        <v>36.450000000000003</v>
      </c>
      <c r="BU10" s="127">
        <v>0.57905349794238692</v>
      </c>
      <c r="BV10" s="37">
        <v>28.644576923076919</v>
      </c>
      <c r="BW10" s="37">
        <v>37.048038461538461</v>
      </c>
      <c r="BX10" s="37">
        <v>45.41688461538461</v>
      </c>
      <c r="BY10" s="176">
        <v>6.9900000000000004E-2</v>
      </c>
      <c r="BZ10" s="127" t="s">
        <v>241</v>
      </c>
      <c r="CA10" s="127">
        <v>6.3500000000000001E-2</v>
      </c>
      <c r="CB10" s="127">
        <v>0</v>
      </c>
      <c r="CC10" s="127">
        <v>6.3500000000000001E-2</v>
      </c>
      <c r="CD10" s="127">
        <v>0</v>
      </c>
      <c r="CE10" s="2">
        <v>0.154</v>
      </c>
      <c r="CF10" s="62">
        <v>5345.0280000000002</v>
      </c>
      <c r="CG10" s="62">
        <v>3786.0280000000002</v>
      </c>
      <c r="CH10" s="62">
        <v>3205.7980000000002</v>
      </c>
      <c r="CI10" s="9">
        <v>647.63595959595966</v>
      </c>
      <c r="CJ10" s="9">
        <v>294.3799816345271</v>
      </c>
      <c r="CK10" s="116">
        <v>646.98244197780025</v>
      </c>
      <c r="CL10" s="28">
        <v>0.23599999999999999</v>
      </c>
      <c r="CM10">
        <v>181.6</v>
      </c>
      <c r="CN10" s="29">
        <v>247</v>
      </c>
      <c r="CO10" s="29">
        <v>8751</v>
      </c>
      <c r="CP10" s="29">
        <v>1512</v>
      </c>
      <c r="CQ10" s="29">
        <v>579</v>
      </c>
      <c r="CR10" s="29">
        <v>156</v>
      </c>
      <c r="CS10" s="29">
        <v>2467</v>
      </c>
      <c r="CT10" s="29">
        <v>68.421401504383326</v>
      </c>
      <c r="CU10" s="32">
        <v>23</v>
      </c>
      <c r="CV10" s="29">
        <v>0.63783575119303015</v>
      </c>
      <c r="CW10" s="29">
        <v>107.27119227231393</v>
      </c>
      <c r="CX10" s="29">
        <v>8</v>
      </c>
      <c r="CY10" s="29">
        <v>2.2185591345844529</v>
      </c>
      <c r="CZ10" s="29">
        <v>0.63041765169424746</v>
      </c>
      <c r="DA10">
        <v>4.5999999999999996</v>
      </c>
      <c r="DB10" s="30">
        <v>6</v>
      </c>
      <c r="DC10" s="30">
        <v>216.35664</v>
      </c>
      <c r="DD10" s="30">
        <v>3.4</v>
      </c>
      <c r="DE10">
        <v>80.3</v>
      </c>
      <c r="DF10">
        <v>3.09</v>
      </c>
      <c r="DG10">
        <v>37.700000000000003</v>
      </c>
      <c r="DH10">
        <v>33.9</v>
      </c>
      <c r="DI10" s="135">
        <v>0</v>
      </c>
      <c r="DJ10" s="141">
        <v>107</v>
      </c>
      <c r="DK10" s="143">
        <v>3605597</v>
      </c>
      <c r="DL10" s="143">
        <v>0.99990376999753738</v>
      </c>
      <c r="DM10" s="10">
        <v>84370</v>
      </c>
      <c r="DN10" s="10">
        <v>163</v>
      </c>
      <c r="DO10" s="10">
        <v>5</v>
      </c>
      <c r="DP10" s="10">
        <v>5100</v>
      </c>
      <c r="DQ10" s="10">
        <v>1120</v>
      </c>
      <c r="DR10" s="10">
        <v>16425</v>
      </c>
      <c r="DS10" s="10">
        <v>191</v>
      </c>
      <c r="DT10" s="10">
        <v>183</v>
      </c>
      <c r="DU10" s="10">
        <v>8528</v>
      </c>
      <c r="DV10" s="10">
        <v>41977</v>
      </c>
      <c r="DW10" s="10">
        <v>7407</v>
      </c>
      <c r="DX10" s="10">
        <v>1930</v>
      </c>
      <c r="DY10" s="10">
        <v>1341</v>
      </c>
      <c r="DZ10" s="138">
        <v>2339.9731029285858</v>
      </c>
      <c r="EA10" s="135">
        <v>4.5207492684290562</v>
      </c>
      <c r="EB10" s="10">
        <v>0.13867329044260909</v>
      </c>
      <c r="EC10" s="135">
        <v>141.44675625146127</v>
      </c>
      <c r="ED10" s="135">
        <v>31.062817059144436</v>
      </c>
      <c r="EE10" s="135">
        <v>455.54175910397083</v>
      </c>
      <c r="EF10" s="135">
        <v>5.2973196949076673</v>
      </c>
      <c r="EG10" s="135">
        <v>5.0754424301994927</v>
      </c>
      <c r="EH10" s="135">
        <v>236.52116417891406</v>
      </c>
      <c r="EI10" s="135">
        <v>1164.2177425818804</v>
      </c>
      <c r="EJ10" s="135">
        <v>205.43061246168111</v>
      </c>
      <c r="EK10" s="135">
        <v>53.52789011084711</v>
      </c>
      <c r="EL10" s="31">
        <v>37.192176496707759</v>
      </c>
      <c r="EM10" s="3" t="s">
        <v>782</v>
      </c>
      <c r="EN10" s="3">
        <v>1210262</v>
      </c>
      <c r="EO10" s="3">
        <v>909</v>
      </c>
      <c r="EP10" s="3">
        <v>1211171</v>
      </c>
      <c r="EQ10" s="131">
        <v>0.33588181069922329</v>
      </c>
      <c r="ER10" s="3">
        <v>11705</v>
      </c>
      <c r="ES10" s="3">
        <v>68</v>
      </c>
      <c r="ET10" s="3">
        <v>11773</v>
      </c>
      <c r="EU10" s="3">
        <v>326.48870864328455</v>
      </c>
      <c r="EV10" s="3">
        <v>1558840</v>
      </c>
      <c r="EW10" s="3">
        <v>4821</v>
      </c>
      <c r="EX10" s="3">
        <v>1563661</v>
      </c>
      <c r="EY10" s="3">
        <v>0.43363429936793252</v>
      </c>
      <c r="EZ10" s="3">
        <v>80926</v>
      </c>
      <c r="FA10" s="3">
        <v>23</v>
      </c>
      <c r="FB10" s="3">
        <v>80949</v>
      </c>
      <c r="FC10" s="3">
        <v>22.448767923184608</v>
      </c>
      <c r="FD10" s="3">
        <v>2861733</v>
      </c>
      <c r="FE10" s="3">
        <v>5821</v>
      </c>
      <c r="FF10" s="3">
        <v>2867554</v>
      </c>
      <c r="FG10" s="3">
        <v>113</v>
      </c>
      <c r="FH10">
        <v>54</v>
      </c>
      <c r="FI10">
        <v>3</v>
      </c>
      <c r="FJ10" s="3">
        <v>58</v>
      </c>
      <c r="FK10" s="3">
        <v>56</v>
      </c>
      <c r="FL10" s="3">
        <v>5</v>
      </c>
      <c r="FM10" s="3">
        <v>295</v>
      </c>
      <c r="FN10">
        <v>7</v>
      </c>
      <c r="FO10" s="8">
        <v>0.06</v>
      </c>
      <c r="FP10" s="50">
        <v>0.15</v>
      </c>
      <c r="FQ10" s="8">
        <v>8.5000000000000006E-2</v>
      </c>
      <c r="FR10" s="8">
        <v>5.6000000000000001E-2</v>
      </c>
      <c r="FS10" s="8">
        <v>2.9000000000000005E-2</v>
      </c>
      <c r="FT10" s="8">
        <v>7.0000000000000007E-2</v>
      </c>
      <c r="FU10">
        <v>39.1</v>
      </c>
      <c r="FV10">
        <v>1371</v>
      </c>
      <c r="FW10">
        <v>9.3000000000000007</v>
      </c>
      <c r="FX10">
        <v>9.3000000000000007</v>
      </c>
      <c r="FY10">
        <v>364</v>
      </c>
      <c r="FZ10">
        <v>4.33</v>
      </c>
      <c r="GA10" s="48">
        <v>10.5</v>
      </c>
      <c r="GB10" s="48">
        <v>2010</v>
      </c>
      <c r="GC10" s="48">
        <v>18665</v>
      </c>
      <c r="GD10" s="2">
        <v>0.10768818644521833</v>
      </c>
      <c r="GE10" s="11">
        <v>0.55746662757928855</v>
      </c>
      <c r="GF10" s="11" t="s">
        <v>782</v>
      </c>
      <c r="GG10" s="11" t="s">
        <v>782</v>
      </c>
      <c r="GH10" s="11" t="s">
        <v>781</v>
      </c>
      <c r="GI10" s="11" t="s">
        <v>782</v>
      </c>
      <c r="GJ10" s="11" t="s">
        <v>781</v>
      </c>
      <c r="GK10" s="2">
        <v>1.6400000000000001E-2</v>
      </c>
      <c r="GL10" s="2">
        <v>1.35E-2</v>
      </c>
      <c r="GM10" s="2">
        <v>4.4999999999999997E-3</v>
      </c>
      <c r="GN10" s="2">
        <v>3.8E-3</v>
      </c>
      <c r="GO10" s="2">
        <v>5.4000000000000003E-3</v>
      </c>
      <c r="GP10" s="3">
        <v>9584</v>
      </c>
      <c r="GQ10">
        <v>14.2</v>
      </c>
      <c r="GR10">
        <v>272</v>
      </c>
      <c r="GS10">
        <v>268</v>
      </c>
      <c r="GT10" s="5">
        <v>7.7</v>
      </c>
      <c r="GU10" s="22">
        <v>22</v>
      </c>
      <c r="GV10" t="s">
        <v>177</v>
      </c>
      <c r="GW10" t="s">
        <v>83</v>
      </c>
      <c r="GX10" s="21"/>
      <c r="GY10" s="21" t="s">
        <v>4712</v>
      </c>
      <c r="GZ10" s="21" t="s">
        <v>4712</v>
      </c>
      <c r="HA10" s="21" t="s">
        <v>4712</v>
      </c>
      <c r="HB10">
        <v>15</v>
      </c>
      <c r="HC10">
        <v>8</v>
      </c>
      <c r="HD10">
        <v>13</v>
      </c>
      <c r="HE10" s="14">
        <v>1</v>
      </c>
      <c r="HF10">
        <v>9</v>
      </c>
      <c r="HG10">
        <v>2</v>
      </c>
      <c r="HH10">
        <v>3</v>
      </c>
      <c r="HI10" s="53">
        <v>0.91400000000000003</v>
      </c>
      <c r="HJ10" s="47">
        <v>20635</v>
      </c>
      <c r="HK10" s="53">
        <v>0.91</v>
      </c>
      <c r="HL10">
        <v>15591</v>
      </c>
      <c r="HM10" s="8">
        <v>0.18611230482738864</v>
      </c>
      <c r="HN10">
        <v>17</v>
      </c>
      <c r="HO10">
        <v>1008</v>
      </c>
      <c r="HP10">
        <v>261</v>
      </c>
      <c r="HQ10">
        <v>1269</v>
      </c>
      <c r="HR10" s="8">
        <v>0.79432624113475181</v>
      </c>
      <c r="HS10" s="14">
        <v>112.6</v>
      </c>
      <c r="HT10" t="s">
        <v>781</v>
      </c>
      <c r="HU10" t="s">
        <v>781</v>
      </c>
      <c r="HV10" t="s">
        <v>781</v>
      </c>
      <c r="HW10" t="s">
        <v>781</v>
      </c>
      <c r="HX10" t="s">
        <v>781</v>
      </c>
      <c r="HY10" t="s">
        <v>781</v>
      </c>
      <c r="HZ10" t="s">
        <v>782</v>
      </c>
      <c r="IA10" t="s">
        <v>781</v>
      </c>
      <c r="IB10" t="s">
        <v>782</v>
      </c>
      <c r="IC10" t="s">
        <v>782</v>
      </c>
      <c r="ID10" t="s">
        <v>781</v>
      </c>
      <c r="IE10" t="s">
        <v>781</v>
      </c>
      <c r="IF10" t="s">
        <v>781</v>
      </c>
      <c r="IG10">
        <v>15</v>
      </c>
      <c r="IH10">
        <v>76.099999999999994</v>
      </c>
      <c r="II10">
        <v>97.1</v>
      </c>
      <c r="IJ10">
        <v>8.1</v>
      </c>
      <c r="IK10">
        <v>3.4</v>
      </c>
      <c r="IL10">
        <v>4</v>
      </c>
      <c r="IM10">
        <v>14.4</v>
      </c>
      <c r="IN10">
        <v>1.8</v>
      </c>
      <c r="IO10">
        <v>1.4</v>
      </c>
      <c r="IP10">
        <v>1.5</v>
      </c>
      <c r="IQ10">
        <v>1.5</v>
      </c>
      <c r="IR10">
        <v>1.1000000000000001</v>
      </c>
      <c r="IS10">
        <v>1</v>
      </c>
      <c r="IT10">
        <v>122</v>
      </c>
      <c r="IU10" t="s">
        <v>223</v>
      </c>
      <c r="IV10" t="b">
        <v>1</v>
      </c>
      <c r="IW10">
        <v>0</v>
      </c>
      <c r="IX10" s="5" t="s">
        <v>171</v>
      </c>
      <c r="IY10" s="5">
        <v>109</v>
      </c>
      <c r="IZ10" s="5">
        <v>33078.871559633029</v>
      </c>
      <c r="JA10" s="5">
        <v>109</v>
      </c>
      <c r="JB10" s="5">
        <v>33078.871559633029</v>
      </c>
      <c r="JC10" s="11">
        <v>11.248710010319916</v>
      </c>
      <c r="JD10">
        <v>5</v>
      </c>
      <c r="JE10" s="12">
        <v>5.1599587203302368</v>
      </c>
      <c r="JF10" s="108">
        <v>1.386732904426091</v>
      </c>
      <c r="JG10" s="3">
        <v>2597</v>
      </c>
      <c r="JH10" s="56">
        <v>0.77396996534462836</v>
      </c>
      <c r="JI10" s="11">
        <v>1.1108029264536003</v>
      </c>
      <c r="JJ10" s="3">
        <v>7.2019975906447797</v>
      </c>
      <c r="JK10" s="3">
        <v>53.601651186790512</v>
      </c>
      <c r="JL10" s="108">
        <v>7.2019975906447797</v>
      </c>
      <c r="JM10" s="108">
        <v>53.601651186790512</v>
      </c>
      <c r="JN10" s="108">
        <v>35</v>
      </c>
      <c r="JO10" s="108">
        <v>33</v>
      </c>
      <c r="JP10" s="108">
        <v>1</v>
      </c>
      <c r="JQ10" s="108">
        <v>2</v>
      </c>
      <c r="JR10" s="108">
        <v>7</v>
      </c>
      <c r="JS10" s="108">
        <v>23</v>
      </c>
      <c r="JT10" s="14" t="s">
        <v>829</v>
      </c>
      <c r="JU10" t="s">
        <v>826</v>
      </c>
      <c r="JV10" t="s">
        <v>171</v>
      </c>
      <c r="JW10" t="s">
        <v>171</v>
      </c>
      <c r="JX10" t="s">
        <v>829</v>
      </c>
      <c r="JY10" s="15" t="s">
        <v>830</v>
      </c>
      <c r="JZ10">
        <v>10.1</v>
      </c>
      <c r="KA10">
        <v>15.1</v>
      </c>
      <c r="KB10">
        <v>59.23</v>
      </c>
      <c r="KC10">
        <v>618</v>
      </c>
      <c r="KD10">
        <v>1</v>
      </c>
      <c r="KE10">
        <v>30.4</v>
      </c>
      <c r="KF10">
        <v>4.0999999999999996</v>
      </c>
      <c r="KG10">
        <v>1.6</v>
      </c>
      <c r="KH10" s="2">
        <v>8.0000000000000004E-4</v>
      </c>
      <c r="KI10" s="108">
        <v>2884.7552000000001</v>
      </c>
      <c r="KJ10" s="3">
        <v>12323</v>
      </c>
      <c r="KK10" s="3">
        <v>3.46</v>
      </c>
      <c r="KL10" s="2">
        <v>0.1021</v>
      </c>
      <c r="KM10" s="2">
        <v>9.7000000000000003E-2</v>
      </c>
      <c r="KN10">
        <v>2.4</v>
      </c>
      <c r="KO10" s="2">
        <v>0.1</v>
      </c>
      <c r="KP10" s="2">
        <v>0.66100000000000003</v>
      </c>
      <c r="KQ10" s="2">
        <v>0.1071</v>
      </c>
      <c r="KR10" s="11">
        <v>-7.0999999999999952E-3</v>
      </c>
      <c r="KS10">
        <v>25</v>
      </c>
      <c r="KT10">
        <v>37</v>
      </c>
      <c r="KU10">
        <v>0.69199999999999995</v>
      </c>
      <c r="KV10">
        <v>14</v>
      </c>
      <c r="KW10" s="12">
        <v>0.34607142857142853</v>
      </c>
      <c r="KX10">
        <v>49</v>
      </c>
      <c r="KY10">
        <v>1.2999999999999999E-2</v>
      </c>
      <c r="KZ10" s="108">
        <v>3.6055055515078362</v>
      </c>
      <c r="LA10" s="12">
        <v>2683.1785345717235</v>
      </c>
      <c r="LB10">
        <v>3269</v>
      </c>
      <c r="LC10">
        <v>0</v>
      </c>
      <c r="LD10">
        <v>1.2</v>
      </c>
      <c r="LE10">
        <v>53.2</v>
      </c>
      <c r="LF10">
        <v>41.6</v>
      </c>
      <c r="LG10">
        <v>3.2</v>
      </c>
      <c r="LH10">
        <v>0</v>
      </c>
      <c r="LI10" t="s">
        <v>519</v>
      </c>
      <c r="LJ10" s="2">
        <v>3.7999999999999999E-2</v>
      </c>
      <c r="LK10" s="4">
        <v>251070500000</v>
      </c>
      <c r="LL10" s="4">
        <v>69633.544736142168</v>
      </c>
      <c r="LM10" s="77">
        <v>0</v>
      </c>
      <c r="LN10" s="47">
        <v>0</v>
      </c>
      <c r="LO10" s="47">
        <v>0</v>
      </c>
      <c r="LP10" s="47">
        <v>0</v>
      </c>
      <c r="LQ10" s="47">
        <v>0</v>
      </c>
      <c r="LR10" s="47">
        <v>42825</v>
      </c>
      <c r="LS10" s="47">
        <v>9850</v>
      </c>
      <c r="LT10" s="47">
        <v>304405</v>
      </c>
      <c r="LU10" s="14">
        <v>4</v>
      </c>
      <c r="LV10" t="s">
        <v>1256</v>
      </c>
      <c r="LW10" t="s">
        <v>1255</v>
      </c>
      <c r="LX10" t="s">
        <v>1256</v>
      </c>
      <c r="LY10" t="s">
        <v>1255</v>
      </c>
      <c r="LZ10" s="15" t="s">
        <v>1256</v>
      </c>
      <c r="MA10" s="26">
        <v>5</v>
      </c>
      <c r="MB10">
        <v>7</v>
      </c>
      <c r="MC10" s="3">
        <v>721119.4</v>
      </c>
      <c r="MD10" s="3">
        <v>4.7352732267539013</v>
      </c>
      <c r="ME10" s="3">
        <v>0.26472677324609872</v>
      </c>
      <c r="MF10" s="3">
        <v>1802798.5</v>
      </c>
      <c r="MG10" s="3">
        <v>515085.28571428574</v>
      </c>
      <c r="MH10" s="43">
        <v>1261958.95</v>
      </c>
      <c r="MI10" s="192" t="s">
        <v>318</v>
      </c>
      <c r="MJ10" s="47" t="s">
        <v>4645</v>
      </c>
      <c r="MK10" s="193" t="s">
        <v>316</v>
      </c>
      <c r="ML10" s="187">
        <v>1</v>
      </c>
      <c r="MM10" s="144">
        <v>1</v>
      </c>
      <c r="MN10" s="188">
        <v>1</v>
      </c>
      <c r="MO10" s="60">
        <v>0.59199999999999997</v>
      </c>
      <c r="MP10" s="45">
        <v>0.39200000000000002</v>
      </c>
      <c r="MQ10" s="22">
        <v>1</v>
      </c>
      <c r="MR10" s="215">
        <v>1</v>
      </c>
      <c r="MS10" s="161">
        <v>0.89800000000000002</v>
      </c>
      <c r="MT10" s="11">
        <v>0</v>
      </c>
      <c r="MU10" s="11">
        <v>1</v>
      </c>
      <c r="MV10" s="11">
        <v>460147</v>
      </c>
      <c r="MW10" s="5">
        <v>460147</v>
      </c>
      <c r="MX10" s="5">
        <v>0</v>
      </c>
      <c r="MY10" s="2">
        <v>0</v>
      </c>
      <c r="MZ10" s="3">
        <f>StateByState5[[#This Row],[Population]]*0.8</f>
        <v>2884755.2</v>
      </c>
      <c r="NA10" s="234">
        <f>StateByState5[[#This Row],[Adult Population]]*StateByState5[[#This Row],[Groceries Montly]]</f>
        <v>990336460.16000009</v>
      </c>
      <c r="NB10" s="234">
        <f>(StateByState5[[#This Row],[Rent (Studio)]]*StateByState5[[#This Row],[Adult Population]])/2</f>
        <v>1534689766.4000001</v>
      </c>
      <c r="NC10" s="234">
        <f>StateByState5[[#This Row],[Average Electric Bill]]*StateByState5[[#This Row],[Adult Population]]</f>
        <v>683485049.53600001</v>
      </c>
      <c r="ND10" s="234">
        <f>(StateByState5[[#This Row],[Adult Population]]/10000)*1141815</f>
        <v>329385675.86880004</v>
      </c>
      <c r="NE10" s="237">
        <f>(StateByState5[[#This Row],[Adult Population]]/10000)*12.11</f>
        <v>3493.4385471999999</v>
      </c>
      <c r="NF10" s="234">
        <f>SUM(StateByState5[[#This Row],[Rent (Studio)]],StateByState5[[#This Row],[Groceries Montly]],StateByState5[[#This Row],[Average Electric Bill]])</f>
        <v>1644.23</v>
      </c>
      <c r="NG10" s="234">
        <f>StateByState5[[#This Row],[UBI Per Month]]*StateByState5[[#This Row],[Adult Population]]</f>
        <v>4743201042.4960003</v>
      </c>
      <c r="NH10" s="234">
        <f>SUM(StateByState5[[#This Row],[Total for UBI Payments]]+StateByState5[[#This Row],[Department of UBI]])</f>
        <v>5072586718.3648005</v>
      </c>
    </row>
    <row r="11" spans="1:375" ht="17.25" customHeight="1" x14ac:dyDescent="0.25">
      <c r="A11">
        <v>8</v>
      </c>
      <c r="B11" s="130" t="s">
        <v>36</v>
      </c>
      <c r="C11" t="s">
        <v>1282</v>
      </c>
      <c r="D11" s="3">
        <v>1955</v>
      </c>
      <c r="E11" s="113">
        <v>989948</v>
      </c>
      <c r="F11" s="113">
        <v>579851</v>
      </c>
      <c r="G11" s="208">
        <v>0.5857</v>
      </c>
      <c r="H11" s="113">
        <v>212960</v>
      </c>
      <c r="I11" s="208">
        <v>0.21510000000000001</v>
      </c>
      <c r="J11" s="113">
        <v>2521</v>
      </c>
      <c r="K11" s="208">
        <v>2.5000000000000001E-3</v>
      </c>
      <c r="L11" s="113">
        <v>42398</v>
      </c>
      <c r="M11" s="208">
        <v>4.2799999999999998E-2</v>
      </c>
      <c r="N11" s="113">
        <v>304</v>
      </c>
      <c r="O11" s="106">
        <v>2.9999999999999997E-4</v>
      </c>
      <c r="P11" s="113">
        <v>4601</v>
      </c>
      <c r="Q11" s="106">
        <v>4.5999999999999999E-3</v>
      </c>
      <c r="R11" s="113">
        <v>43023</v>
      </c>
      <c r="S11" s="208">
        <v>4.3499999999999997E-2</v>
      </c>
      <c r="T11" s="113">
        <v>104290</v>
      </c>
      <c r="U11" s="208">
        <v>0.1053</v>
      </c>
      <c r="V11" s="106">
        <v>9.8033255927296725E-3</v>
      </c>
      <c r="W11" s="3">
        <v>506.36726342710995</v>
      </c>
      <c r="X11" s="3">
        <v>0</v>
      </c>
      <c r="Y11" s="118">
        <v>11.75</v>
      </c>
      <c r="Z11" s="4">
        <v>1227</v>
      </c>
      <c r="AA11" s="1">
        <v>5317</v>
      </c>
      <c r="AB11" s="4">
        <v>63804</v>
      </c>
      <c r="AC11" s="1">
        <v>30.675000000000001</v>
      </c>
      <c r="AD11" s="47">
        <v>480472</v>
      </c>
      <c r="AE11" s="47">
        <v>222092</v>
      </c>
      <c r="AF11" s="38">
        <v>0.18099999999999999</v>
      </c>
      <c r="AG11" s="123">
        <v>3.1944652206432309</v>
      </c>
      <c r="AH11" s="29">
        <v>10.169047619047619</v>
      </c>
      <c r="AI11" s="29">
        <v>6.9108796962200101</v>
      </c>
      <c r="AJ11" s="29">
        <v>21.999633699633698</v>
      </c>
      <c r="AK11" s="29">
        <v>2.1633917475640727</v>
      </c>
      <c r="AL11">
        <v>0</v>
      </c>
      <c r="AM11" s="125">
        <v>1133</v>
      </c>
      <c r="AN11" s="4">
        <v>935</v>
      </c>
      <c r="AO11" s="4">
        <v>1014</v>
      </c>
      <c r="AP11" s="4">
        <v>1253</v>
      </c>
      <c r="AQ11" s="4">
        <v>1637</v>
      </c>
      <c r="AR11" s="4">
        <v>1910</v>
      </c>
      <c r="AS11" s="4">
        <v>1563</v>
      </c>
      <c r="AT11" s="4">
        <v>190846</v>
      </c>
      <c r="AU11" s="8">
        <v>0.95479535736102628</v>
      </c>
      <c r="AV11" s="5">
        <v>16242.212765957447</v>
      </c>
      <c r="AW11" s="5">
        <v>106.63829787234043</v>
      </c>
      <c r="AX11" s="5">
        <v>40.847595762021186</v>
      </c>
      <c r="AY11" s="5">
        <v>2.9911290828161246</v>
      </c>
      <c r="AZ11" s="152">
        <v>0.1525</v>
      </c>
      <c r="BA11" s="5" t="s">
        <v>4747</v>
      </c>
      <c r="BB11" s="47">
        <v>144.88</v>
      </c>
      <c r="BC11" s="47">
        <v>66.23</v>
      </c>
      <c r="BD11" s="5">
        <v>90.712742980561558</v>
      </c>
      <c r="BE11" s="5">
        <v>288.76889848812095</v>
      </c>
      <c r="BF11" s="66">
        <v>380.39</v>
      </c>
      <c r="BG11">
        <v>12.33</v>
      </c>
      <c r="BH11" s="66">
        <v>5.1710000000000003</v>
      </c>
      <c r="BI11">
        <v>40</v>
      </c>
      <c r="BJ11" s="119">
        <v>4.63</v>
      </c>
      <c r="BK11" s="37">
        <v>1014</v>
      </c>
      <c r="BL11" s="37">
        <v>1253</v>
      </c>
      <c r="BM11" s="37">
        <v>1637</v>
      </c>
      <c r="BN11" s="37">
        <v>1910</v>
      </c>
      <c r="BO11" s="37">
        <v>380.39</v>
      </c>
      <c r="BP11" s="37">
        <v>144.88</v>
      </c>
      <c r="BQ11" s="37">
        <v>11.75</v>
      </c>
      <c r="BR11" s="37">
        <v>17.76080769230769</v>
      </c>
      <c r="BS11" s="37">
        <v>6.0108076923076901</v>
      </c>
      <c r="BT11" s="179">
        <v>30.675000000000001</v>
      </c>
      <c r="BU11" s="127">
        <v>0.57899943577205182</v>
      </c>
      <c r="BV11" s="37">
        <v>24.907615384615383</v>
      </c>
      <c r="BW11" s="37">
        <v>33.727500000000006</v>
      </c>
      <c r="BX11" s="37">
        <v>41.266615384615385</v>
      </c>
      <c r="BY11" s="176">
        <v>6.6000000000000003E-2</v>
      </c>
      <c r="BZ11" s="127" t="s">
        <v>241</v>
      </c>
      <c r="CA11" s="127">
        <v>0</v>
      </c>
      <c r="CB11" s="127">
        <v>0</v>
      </c>
      <c r="CC11" s="127">
        <v>0</v>
      </c>
      <c r="CD11" s="127">
        <v>0</v>
      </c>
      <c r="CE11" s="2">
        <v>0.124</v>
      </c>
      <c r="CF11" s="62">
        <v>4657.692</v>
      </c>
      <c r="CG11" s="62">
        <v>3404.692</v>
      </c>
      <c r="CH11" s="62">
        <v>2879.422</v>
      </c>
      <c r="CI11" s="9">
        <v>621.90539956803457</v>
      </c>
      <c r="CJ11" s="9">
        <v>233.52976480129766</v>
      </c>
      <c r="CK11" s="116">
        <v>556.84045639141368</v>
      </c>
      <c r="CL11" s="28">
        <v>0.34399999999999997</v>
      </c>
      <c r="CM11">
        <v>431.9</v>
      </c>
      <c r="CN11" s="29">
        <v>415</v>
      </c>
      <c r="CO11" s="29">
        <v>4141</v>
      </c>
      <c r="CP11" s="29">
        <v>1654</v>
      </c>
      <c r="CQ11" s="29">
        <v>355</v>
      </c>
      <c r="CR11" s="29">
        <v>324</v>
      </c>
      <c r="CS11" s="29">
        <v>13082</v>
      </c>
      <c r="CT11" s="29">
        <v>1303.7879814707032</v>
      </c>
      <c r="CU11" s="32">
        <v>25</v>
      </c>
      <c r="CV11" s="29">
        <v>2.5253851717463949</v>
      </c>
      <c r="CW11" s="29">
        <v>516.2729218723839</v>
      </c>
      <c r="CX11" s="29">
        <v>5</v>
      </c>
      <c r="CY11" s="29">
        <v>5.0507703434927897</v>
      </c>
      <c r="CZ11" s="29">
        <v>1.5723270440251573</v>
      </c>
      <c r="DA11">
        <v>9.9</v>
      </c>
      <c r="DB11" s="30">
        <v>14.4</v>
      </c>
      <c r="DC11" s="30">
        <v>142.55251200000001</v>
      </c>
      <c r="DD11" s="30">
        <v>3.3</v>
      </c>
      <c r="DE11">
        <v>78.099999999999994</v>
      </c>
      <c r="DF11">
        <v>3.01</v>
      </c>
      <c r="DG11">
        <v>37.6</v>
      </c>
      <c r="DH11">
        <v>32.700000000000003</v>
      </c>
      <c r="DI11" s="5">
        <v>0</v>
      </c>
      <c r="DJ11" s="142">
        <v>62</v>
      </c>
      <c r="DK11" s="131">
        <v>1003384</v>
      </c>
      <c r="DL11" s="131">
        <v>1.0135724300670339</v>
      </c>
      <c r="DM11" s="11">
        <v>40185</v>
      </c>
      <c r="DN11" s="11">
        <v>155</v>
      </c>
      <c r="DO11" s="11">
        <v>5</v>
      </c>
      <c r="DP11" s="11">
        <v>2371</v>
      </c>
      <c r="DQ11" s="11">
        <v>389</v>
      </c>
      <c r="DR11" s="11">
        <v>9217</v>
      </c>
      <c r="DS11" s="11">
        <v>116</v>
      </c>
      <c r="DT11" s="11">
        <v>64</v>
      </c>
      <c r="DU11" s="11">
        <v>9756</v>
      </c>
      <c r="DV11" s="11">
        <v>15395</v>
      </c>
      <c r="DW11" s="11">
        <v>1609</v>
      </c>
      <c r="DX11" s="11">
        <v>570</v>
      </c>
      <c r="DY11" s="11">
        <v>538</v>
      </c>
      <c r="DZ11" s="136">
        <v>4004.947258477313</v>
      </c>
      <c r="EA11" s="5">
        <v>15.44772489894198</v>
      </c>
      <c r="EB11" s="11">
        <v>0.49831370641748324</v>
      </c>
      <c r="EC11" s="5">
        <v>236.30035958317055</v>
      </c>
      <c r="ED11" s="5">
        <v>38.768806359280198</v>
      </c>
      <c r="EE11" s="5">
        <v>918.59148640998865</v>
      </c>
      <c r="EF11" s="5">
        <v>11.560877988885611</v>
      </c>
      <c r="EG11" s="5">
        <v>6.3784154421437851</v>
      </c>
      <c r="EH11" s="5">
        <v>972.30970396179328</v>
      </c>
      <c r="EI11" s="5">
        <v>1534.3079020594309</v>
      </c>
      <c r="EJ11" s="5">
        <v>160.35735072514612</v>
      </c>
      <c r="EK11" s="5">
        <v>56.807762531593092</v>
      </c>
      <c r="EL11" s="22">
        <v>53.618554810521196</v>
      </c>
      <c r="EM11" s="3" t="s">
        <v>781</v>
      </c>
      <c r="EN11" s="3">
        <v>414460</v>
      </c>
      <c r="EO11" s="3">
        <v>1455</v>
      </c>
      <c r="EP11" s="3">
        <v>415915</v>
      </c>
      <c r="EQ11" s="131">
        <v>0.42013822948276069</v>
      </c>
      <c r="ER11" s="3">
        <v>3391</v>
      </c>
      <c r="ES11" s="3">
        <v>468</v>
      </c>
      <c r="ET11" s="3">
        <v>3859</v>
      </c>
      <c r="EU11" s="3">
        <v>389.81845511077347</v>
      </c>
      <c r="EV11" s="3">
        <v>579091</v>
      </c>
      <c r="EW11" s="3">
        <v>3247</v>
      </c>
      <c r="EX11" s="3">
        <v>582338</v>
      </c>
      <c r="EY11" s="3">
        <v>0.58825110005778081</v>
      </c>
      <c r="EZ11" s="3">
        <v>23253</v>
      </c>
      <c r="FA11" s="3">
        <v>65</v>
      </c>
      <c r="FB11" s="3">
        <v>23318</v>
      </c>
      <c r="FC11" s="3">
        <v>23.554772573912974</v>
      </c>
      <c r="FD11" s="3">
        <v>1020195</v>
      </c>
      <c r="FE11" s="3">
        <v>5235</v>
      </c>
      <c r="FF11" s="3">
        <v>1025430</v>
      </c>
      <c r="FG11" s="3">
        <v>40</v>
      </c>
      <c r="FH11">
        <v>33</v>
      </c>
      <c r="FI11">
        <v>0</v>
      </c>
      <c r="FJ11" s="3">
        <v>15</v>
      </c>
      <c r="FK11" s="3">
        <v>25</v>
      </c>
      <c r="FL11" s="3">
        <v>3</v>
      </c>
      <c r="FM11" s="3">
        <v>116</v>
      </c>
      <c r="FN11">
        <v>6.88</v>
      </c>
      <c r="FO11" s="8">
        <v>0.01</v>
      </c>
      <c r="FP11" s="50">
        <v>0.11</v>
      </c>
      <c r="FQ11" s="8">
        <v>0.14299999999999999</v>
      </c>
      <c r="FR11" s="8">
        <v>8.4000000000000005E-2</v>
      </c>
      <c r="FS11" s="8">
        <v>5.8999999999999983E-2</v>
      </c>
      <c r="FT11" s="8">
        <v>0.112</v>
      </c>
      <c r="FU11">
        <v>47.3</v>
      </c>
      <c r="FV11">
        <v>444</v>
      </c>
      <c r="FW11">
        <v>12.3</v>
      </c>
      <c r="FX11">
        <v>12.3</v>
      </c>
      <c r="FY11">
        <v>124</v>
      </c>
      <c r="FZ11">
        <v>5.0999999999999996</v>
      </c>
      <c r="GA11" s="48">
        <v>0.4</v>
      </c>
      <c r="GB11" s="48">
        <v>297</v>
      </c>
      <c r="GC11" s="48">
        <v>12362</v>
      </c>
      <c r="GD11" s="2">
        <v>2.4025238634525159E-2</v>
      </c>
      <c r="GE11" s="11">
        <v>0.29599834161198502</v>
      </c>
      <c r="GF11" s="11" t="s">
        <v>782</v>
      </c>
      <c r="GG11" s="11" t="s">
        <v>781</v>
      </c>
      <c r="GH11" s="11" t="s">
        <v>781</v>
      </c>
      <c r="GI11" s="11" t="s">
        <v>782</v>
      </c>
      <c r="GJ11" s="11" t="s">
        <v>781</v>
      </c>
      <c r="GK11" s="2">
        <v>9.5999999999999992E-3</v>
      </c>
      <c r="GL11" s="2">
        <v>2.3599999999999999E-2</v>
      </c>
      <c r="GM11" s="2">
        <v>6.8999999999999999E-3</v>
      </c>
      <c r="GN11" s="2">
        <v>4.8999999999999998E-3</v>
      </c>
      <c r="GO11" s="2">
        <v>8.2000000000000007E-3</v>
      </c>
      <c r="GP11" s="3">
        <v>1890</v>
      </c>
      <c r="GQ11">
        <v>10.5</v>
      </c>
      <c r="GR11">
        <v>174</v>
      </c>
      <c r="GS11">
        <v>223</v>
      </c>
      <c r="GT11" s="5">
        <v>14.9</v>
      </c>
      <c r="GU11" s="22">
        <v>31</v>
      </c>
      <c r="GV11" t="s">
        <v>177</v>
      </c>
      <c r="GW11" t="s">
        <v>83</v>
      </c>
      <c r="GX11" s="21" t="s">
        <v>122</v>
      </c>
      <c r="GY11" s="21" t="s">
        <v>4712</v>
      </c>
      <c r="GZ11" s="21" t="s">
        <v>4712</v>
      </c>
      <c r="HA11" s="21" t="s">
        <v>4713</v>
      </c>
      <c r="HB11">
        <v>17</v>
      </c>
      <c r="HC11">
        <v>14</v>
      </c>
      <c r="HD11">
        <v>19</v>
      </c>
      <c r="HE11" s="14">
        <v>18</v>
      </c>
      <c r="HF11">
        <v>37</v>
      </c>
      <c r="HG11">
        <v>36</v>
      </c>
      <c r="HH11">
        <v>10</v>
      </c>
      <c r="HI11" s="53">
        <v>0.89300000000000002</v>
      </c>
      <c r="HJ11" s="47">
        <v>15639</v>
      </c>
      <c r="HK11" s="53">
        <v>0.9</v>
      </c>
      <c r="HL11">
        <v>11021</v>
      </c>
      <c r="HM11" s="8">
        <v>0.1585207985731546</v>
      </c>
      <c r="HN11">
        <v>19</v>
      </c>
      <c r="HO11">
        <v>230</v>
      </c>
      <c r="HP11">
        <v>88</v>
      </c>
      <c r="HQ11">
        <v>318</v>
      </c>
      <c r="HR11" s="8">
        <v>0.72327044025157228</v>
      </c>
      <c r="HS11" s="14">
        <v>145.80000000000001</v>
      </c>
      <c r="HT11" t="s">
        <v>781</v>
      </c>
      <c r="HU11" t="s">
        <v>781</v>
      </c>
      <c r="HV11" t="s">
        <v>781</v>
      </c>
      <c r="HW11" t="s">
        <v>781</v>
      </c>
      <c r="HX11" t="s">
        <v>781</v>
      </c>
      <c r="HY11" t="s">
        <v>781</v>
      </c>
      <c r="HZ11" t="s">
        <v>781</v>
      </c>
      <c r="IA11" t="s">
        <v>781</v>
      </c>
      <c r="IB11" t="s">
        <v>781</v>
      </c>
      <c r="IC11" t="s">
        <v>781</v>
      </c>
      <c r="ID11" t="s">
        <v>781</v>
      </c>
      <c r="IE11" t="s">
        <v>781</v>
      </c>
      <c r="IF11" t="s">
        <v>781</v>
      </c>
      <c r="IG11">
        <v>17</v>
      </c>
      <c r="IH11">
        <v>78.3</v>
      </c>
      <c r="II11">
        <v>85.5</v>
      </c>
      <c r="IJ11">
        <v>2.5</v>
      </c>
      <c r="IK11">
        <v>3.6</v>
      </c>
      <c r="IL11">
        <v>3.7</v>
      </c>
      <c r="IM11">
        <v>7.1</v>
      </c>
      <c r="IN11">
        <v>2.1</v>
      </c>
      <c r="IO11">
        <v>1.5</v>
      </c>
      <c r="IP11">
        <v>2.7</v>
      </c>
      <c r="IQ11">
        <v>1.2</v>
      </c>
      <c r="IR11">
        <v>1.5</v>
      </c>
      <c r="IS11">
        <v>1.1000000000000001</v>
      </c>
      <c r="IT11">
        <v>129</v>
      </c>
      <c r="IU11" t="s">
        <v>223</v>
      </c>
      <c r="IV11" t="b">
        <v>1</v>
      </c>
      <c r="IW11">
        <v>0</v>
      </c>
      <c r="IX11" s="5" t="s">
        <v>171</v>
      </c>
      <c r="IY11" s="5">
        <v>16</v>
      </c>
      <c r="IZ11" s="5">
        <v>62711.5</v>
      </c>
      <c r="JA11" s="5">
        <v>16</v>
      </c>
      <c r="JB11" s="5">
        <v>62711.5</v>
      </c>
      <c r="JC11" s="11">
        <v>4.0920716112531963</v>
      </c>
      <c r="JD11">
        <v>0</v>
      </c>
      <c r="JE11" s="12">
        <v>0</v>
      </c>
      <c r="JF11" s="108">
        <v>0</v>
      </c>
      <c r="JG11" s="3">
        <v>831</v>
      </c>
      <c r="JH11" s="56">
        <v>0.35740072202166068</v>
      </c>
      <c r="JI11" s="11">
        <v>2.8590555956678698</v>
      </c>
      <c r="JJ11" s="3">
        <v>8.3943803108850172</v>
      </c>
      <c r="JK11" s="3">
        <v>42.506393861892583</v>
      </c>
      <c r="JL11" s="108">
        <v>8.3943803108850172</v>
      </c>
      <c r="JM11" s="108">
        <v>42.506393861892583</v>
      </c>
      <c r="JN11" s="108">
        <v>46</v>
      </c>
      <c r="JO11" s="108">
        <v>22</v>
      </c>
      <c r="JP11" s="108">
        <v>0</v>
      </c>
      <c r="JQ11" s="108">
        <v>1</v>
      </c>
      <c r="JR11" s="108">
        <v>6</v>
      </c>
      <c r="JS11" s="108">
        <v>23</v>
      </c>
      <c r="JT11" s="14" t="s">
        <v>825</v>
      </c>
      <c r="JU11" t="s">
        <v>825</v>
      </c>
      <c r="JV11" t="s">
        <v>171</v>
      </c>
      <c r="JW11" t="s">
        <v>171</v>
      </c>
      <c r="JX11" t="s">
        <v>825</v>
      </c>
      <c r="JY11" s="15" t="s">
        <v>825</v>
      </c>
      <c r="JZ11">
        <v>10.5</v>
      </c>
      <c r="KA11">
        <v>21.6</v>
      </c>
      <c r="KB11">
        <v>52.25</v>
      </c>
      <c r="KC11">
        <v>381</v>
      </c>
      <c r="KE11">
        <v>33.9</v>
      </c>
      <c r="KF11">
        <v>4.5</v>
      </c>
      <c r="KG11">
        <v>2.2999999999999998</v>
      </c>
      <c r="KH11" s="2">
        <v>2.3999999999999998E-3</v>
      </c>
      <c r="KI11" s="108">
        <v>2375.8751999999999</v>
      </c>
      <c r="KJ11">
        <v>73</v>
      </c>
      <c r="KK11">
        <v>7.0000000000000007E-2</v>
      </c>
      <c r="KL11" s="2">
        <v>0.1295</v>
      </c>
      <c r="KM11" s="2">
        <v>0.1096</v>
      </c>
      <c r="KN11">
        <v>3.52</v>
      </c>
      <c r="KO11" s="2">
        <v>0.12</v>
      </c>
      <c r="KP11" s="2">
        <v>0.72699999999999998</v>
      </c>
      <c r="KQ11" s="2">
        <v>0.16259999999999999</v>
      </c>
      <c r="KR11" s="11">
        <v>-4.2599999999999999E-2</v>
      </c>
      <c r="KS11">
        <v>36</v>
      </c>
      <c r="KT11">
        <v>12</v>
      </c>
      <c r="KU11">
        <v>0.70899999999999996</v>
      </c>
      <c r="KV11">
        <v>13</v>
      </c>
      <c r="KW11" s="12">
        <v>0.15038461538461539</v>
      </c>
      <c r="KX11">
        <v>55.3</v>
      </c>
      <c r="KY11">
        <v>5.0000000000000001E-3</v>
      </c>
      <c r="KZ11" s="108">
        <v>4.9831370641748327</v>
      </c>
      <c r="LA11" s="12">
        <v>2557.5447570332481</v>
      </c>
      <c r="LB11">
        <v>191</v>
      </c>
      <c r="LC11">
        <v>0</v>
      </c>
      <c r="LD11">
        <v>0</v>
      </c>
      <c r="LE11">
        <v>86.4</v>
      </c>
      <c r="LF11">
        <v>0</v>
      </c>
      <c r="LG11">
        <v>11</v>
      </c>
      <c r="LH11">
        <v>0</v>
      </c>
      <c r="LI11" t="s">
        <v>520</v>
      </c>
      <c r="LJ11" s="2">
        <v>0.01</v>
      </c>
      <c r="LK11" s="4">
        <v>65872900000</v>
      </c>
      <c r="LL11" s="4">
        <v>65650.737902936467</v>
      </c>
      <c r="LM11" s="77">
        <v>0</v>
      </c>
      <c r="LN11" s="47">
        <v>0</v>
      </c>
      <c r="LO11" s="47">
        <v>0</v>
      </c>
      <c r="LP11" s="47">
        <v>0</v>
      </c>
      <c r="LQ11" s="47">
        <v>0</v>
      </c>
      <c r="LR11" s="47">
        <v>0</v>
      </c>
      <c r="LS11" s="47">
        <v>0</v>
      </c>
      <c r="LT11" s="47">
        <v>0</v>
      </c>
      <c r="LU11" s="14">
        <v>5</v>
      </c>
      <c r="LV11" t="s">
        <v>1255</v>
      </c>
      <c r="LW11" t="s">
        <v>1255</v>
      </c>
      <c r="LX11" t="s">
        <v>1255</v>
      </c>
      <c r="LY11" t="s">
        <v>1256</v>
      </c>
      <c r="LZ11" s="15" t="s">
        <v>1255</v>
      </c>
      <c r="MA11" s="26">
        <v>1</v>
      </c>
      <c r="MB11">
        <v>3</v>
      </c>
      <c r="MC11" s="3">
        <v>1003384</v>
      </c>
      <c r="MD11" s="3">
        <v>1.3177560862606765</v>
      </c>
      <c r="ME11" s="3">
        <v>-0.31775608626067653</v>
      </c>
      <c r="MF11" s="3">
        <v>501692</v>
      </c>
      <c r="MG11" s="3">
        <v>334461.33333333331</v>
      </c>
      <c r="MH11" s="43">
        <v>752538</v>
      </c>
      <c r="MI11" s="192" t="s">
        <v>319</v>
      </c>
      <c r="MJ11" s="47" t="s">
        <v>4646</v>
      </c>
      <c r="MK11" s="193" t="s">
        <v>316</v>
      </c>
      <c r="ML11" s="187">
        <v>1</v>
      </c>
      <c r="MM11" s="144">
        <v>1</v>
      </c>
      <c r="MN11" s="188">
        <v>1</v>
      </c>
      <c r="MO11" s="60">
        <v>0.58699999999999997</v>
      </c>
      <c r="MP11" s="45">
        <v>0.39800000000000002</v>
      </c>
      <c r="MQ11" s="22">
        <v>1</v>
      </c>
      <c r="MR11" s="215">
        <v>1</v>
      </c>
      <c r="MS11" s="161">
        <v>0.89674999999999994</v>
      </c>
      <c r="MT11" s="11">
        <v>1</v>
      </c>
      <c r="MU11" s="11">
        <v>1</v>
      </c>
      <c r="MV11" s="11">
        <v>112216</v>
      </c>
      <c r="MW11" s="5">
        <v>110418</v>
      </c>
      <c r="MX11" s="5">
        <v>1798</v>
      </c>
      <c r="MY11" s="2">
        <v>1.6E-2</v>
      </c>
      <c r="MZ11" s="3">
        <f>StateByState5[[#This Row],[Population]]*0.8</f>
        <v>791958.4</v>
      </c>
      <c r="NA11" s="234">
        <f>StateByState5[[#This Row],[Adult Population]]*StateByState5[[#This Row],[Groceries Montly]]</f>
        <v>301253055.77600002</v>
      </c>
      <c r="NB11" s="234">
        <f>(StateByState5[[#This Row],[Rent (Studio)]]*StateByState5[[#This Row],[Adult Population]])/2</f>
        <v>370240552</v>
      </c>
      <c r="NC11" s="234">
        <f>StateByState5[[#This Row],[Average Electric Bill]]*StateByState5[[#This Row],[Adult Population]]</f>
        <v>114738932.992</v>
      </c>
      <c r="ND11" s="234">
        <f>(StateByState5[[#This Row],[Adult Population]]/10000)*1141815</f>
        <v>90426998.049600005</v>
      </c>
      <c r="NE11" s="237">
        <f>(StateByState5[[#This Row],[Adult Population]]/10000)*12.11</f>
        <v>959.06162240000003</v>
      </c>
      <c r="NF11" s="234">
        <f>SUM(StateByState5[[#This Row],[Rent (Studio)]],StateByState5[[#This Row],[Groceries Montly]],StateByState5[[#This Row],[Average Electric Bill]])</f>
        <v>1460.27</v>
      </c>
      <c r="NG11" s="234">
        <f>StateByState5[[#This Row],[UBI Per Month]]*StateByState5[[#This Row],[Adult Population]]</f>
        <v>1156473092.7680001</v>
      </c>
      <c r="NH11" s="234">
        <f>SUM(StateByState5[[#This Row],[Total for UBI Payments]]+StateByState5[[#This Row],[Department of UBI]])</f>
        <v>1246900090.8176003</v>
      </c>
    </row>
    <row r="12" spans="1:375" ht="17.25" customHeight="1" x14ac:dyDescent="0.25">
      <c r="A12">
        <v>9</v>
      </c>
      <c r="B12" s="130" t="s">
        <v>37</v>
      </c>
      <c r="C12" t="s">
        <v>1284</v>
      </c>
      <c r="D12" s="3">
        <v>53997</v>
      </c>
      <c r="E12" s="113">
        <v>21538187</v>
      </c>
      <c r="F12" s="113">
        <v>11100503</v>
      </c>
      <c r="G12" s="208">
        <v>0.51539999999999997</v>
      </c>
      <c r="H12" s="113">
        <v>3127052</v>
      </c>
      <c r="I12" s="208">
        <v>0.1452</v>
      </c>
      <c r="J12" s="113">
        <v>42169</v>
      </c>
      <c r="K12" s="208">
        <v>2E-3</v>
      </c>
      <c r="L12" s="113">
        <v>629626</v>
      </c>
      <c r="M12" s="208">
        <v>2.92E-2</v>
      </c>
      <c r="N12" s="113">
        <v>11521</v>
      </c>
      <c r="O12" s="106">
        <v>5.0000000000000001E-4</v>
      </c>
      <c r="P12" s="113">
        <v>137933</v>
      </c>
      <c r="Q12" s="106">
        <v>6.4000000000000003E-3</v>
      </c>
      <c r="R12" s="113">
        <v>792143</v>
      </c>
      <c r="S12" s="208">
        <v>3.6799999999999999E-2</v>
      </c>
      <c r="T12" s="113">
        <v>5697240</v>
      </c>
      <c r="U12" s="208">
        <v>0.26450000000000001</v>
      </c>
      <c r="V12" s="106">
        <v>1.3682860188660273E-2</v>
      </c>
      <c r="W12" s="3">
        <v>398.87747467451896</v>
      </c>
      <c r="X12" s="3">
        <v>1</v>
      </c>
      <c r="Y12" s="118">
        <v>11</v>
      </c>
      <c r="Z12" s="4">
        <v>1186</v>
      </c>
      <c r="AA12" s="1">
        <v>5139.333333333333</v>
      </c>
      <c r="AB12" s="4">
        <v>61672</v>
      </c>
      <c r="AC12" s="1">
        <v>29.65</v>
      </c>
      <c r="AD12" s="47">
        <v>623736</v>
      </c>
      <c r="AE12" s="47">
        <v>223179</v>
      </c>
      <c r="AF12" s="39">
        <v>0.152</v>
      </c>
      <c r="AG12" s="124">
        <v>3.3091008836961033</v>
      </c>
      <c r="AH12" s="33">
        <v>10.729759615384616</v>
      </c>
      <c r="AI12" s="33">
        <v>9.24820591898464</v>
      </c>
      <c r="AJ12" s="33">
        <v>29.987307692307692</v>
      </c>
      <c r="AK12" s="33">
        <v>2.7947790786767572</v>
      </c>
      <c r="AL12">
        <v>60</v>
      </c>
      <c r="AM12" s="125">
        <v>1270</v>
      </c>
      <c r="AN12" s="4">
        <v>928</v>
      </c>
      <c r="AO12" s="4">
        <v>1000</v>
      </c>
      <c r="AP12" s="4">
        <v>1209</v>
      </c>
      <c r="AQ12" s="4">
        <v>1585</v>
      </c>
      <c r="AR12" s="4">
        <v>1879</v>
      </c>
      <c r="AS12" s="4">
        <v>1466</v>
      </c>
      <c r="AT12" s="4">
        <v>195549</v>
      </c>
      <c r="AU12" s="8">
        <v>0.92492113564668765</v>
      </c>
      <c r="AV12" s="5">
        <v>17777.18181818182</v>
      </c>
      <c r="AW12" s="5">
        <v>109.90909090909091</v>
      </c>
      <c r="AX12" s="5">
        <v>40.775716694772349</v>
      </c>
      <c r="AY12" s="5">
        <v>3.1707906343235179</v>
      </c>
      <c r="AZ12" s="152">
        <v>0.14760000000000001</v>
      </c>
      <c r="BA12" s="5" t="s">
        <v>4748</v>
      </c>
      <c r="BB12" s="47">
        <v>161.77000000000001</v>
      </c>
      <c r="BC12" s="47">
        <v>72.73</v>
      </c>
      <c r="BD12" s="5">
        <v>89.485458612975393</v>
      </c>
      <c r="BE12" s="5">
        <v>290.15659955257274</v>
      </c>
      <c r="BF12" s="66">
        <v>364.25</v>
      </c>
      <c r="BG12">
        <v>11.07</v>
      </c>
      <c r="BH12" s="66">
        <v>4.7690000000000001</v>
      </c>
      <c r="BI12">
        <v>225</v>
      </c>
      <c r="BJ12" s="119">
        <v>4.47</v>
      </c>
      <c r="BK12" s="37">
        <v>1000</v>
      </c>
      <c r="BL12" s="37">
        <v>1209</v>
      </c>
      <c r="BM12" s="37">
        <v>1585</v>
      </c>
      <c r="BN12" s="37">
        <v>1879</v>
      </c>
      <c r="BO12" s="37">
        <v>364.25</v>
      </c>
      <c r="BP12" s="37">
        <v>161.77000000000001</v>
      </c>
      <c r="BQ12" s="37">
        <v>11</v>
      </c>
      <c r="BR12" s="37">
        <v>17.607923076923075</v>
      </c>
      <c r="BS12" s="37">
        <v>6.6079230769230755</v>
      </c>
      <c r="BT12" s="179">
        <v>29.65</v>
      </c>
      <c r="BU12" s="127">
        <v>0.59385912569723698</v>
      </c>
      <c r="BV12" s="37">
        <v>24.222346153846154</v>
      </c>
      <c r="BW12" s="37">
        <v>32.763692307692303</v>
      </c>
      <c r="BX12" s="37">
        <v>40.358884615384611</v>
      </c>
      <c r="BY12" s="176">
        <v>0</v>
      </c>
      <c r="BZ12" s="127" t="s">
        <v>240</v>
      </c>
      <c r="CA12" s="127">
        <v>0.06</v>
      </c>
      <c r="CB12" s="127">
        <v>1.0800000000000001E-2</v>
      </c>
      <c r="CC12" s="127">
        <v>7.0800000000000002E-2</v>
      </c>
      <c r="CD12" s="127">
        <v>2.5000000000000001E-2</v>
      </c>
      <c r="CE12" s="2">
        <v>9.0999999999999998E-2</v>
      </c>
      <c r="CF12" s="62">
        <v>4671.6539999999995</v>
      </c>
      <c r="CG12" s="62">
        <v>3462.6539999999995</v>
      </c>
      <c r="CH12" s="62">
        <v>2936.6339999999996</v>
      </c>
      <c r="CI12" s="9">
        <v>656.96510067114093</v>
      </c>
      <c r="CJ12" s="9">
        <v>265.2785907859078</v>
      </c>
      <c r="CK12" s="116">
        <v>615.77563430488556</v>
      </c>
      <c r="CL12" s="28">
        <v>0.35299999999999998</v>
      </c>
      <c r="CM12">
        <v>383.6</v>
      </c>
      <c r="CN12" s="33">
        <v>433</v>
      </c>
      <c r="CO12" s="33">
        <v>96009</v>
      </c>
      <c r="CP12" s="33">
        <v>1411</v>
      </c>
      <c r="CQ12" s="33">
        <v>227</v>
      </c>
      <c r="CR12" s="33">
        <v>340</v>
      </c>
      <c r="CS12" s="33">
        <v>2313</v>
      </c>
      <c r="CT12" s="33">
        <v>10.619284731259098</v>
      </c>
      <c r="CU12" s="33">
        <v>19</v>
      </c>
      <c r="CV12" s="29">
        <v>8.8215410145710035E-2</v>
      </c>
      <c r="CW12" s="29">
        <v>120.37902123584379</v>
      </c>
      <c r="CX12" s="29">
        <v>47</v>
      </c>
      <c r="CY12" s="29">
        <v>2.182170672025459</v>
      </c>
      <c r="CZ12" s="29">
        <v>0.76125688370586331</v>
      </c>
      <c r="DA12">
        <v>7.8</v>
      </c>
      <c r="DB12" s="30">
        <v>13.7</v>
      </c>
      <c r="DC12" s="30">
        <v>2950.7316189999997</v>
      </c>
      <c r="DD12" s="30">
        <v>4</v>
      </c>
      <c r="DE12">
        <v>79</v>
      </c>
      <c r="DF12">
        <v>0.71</v>
      </c>
      <c r="DG12">
        <v>37.4</v>
      </c>
      <c r="DH12">
        <v>29.3</v>
      </c>
      <c r="DI12" s="243">
        <v>1</v>
      </c>
      <c r="DJ12" s="141">
        <v>2</v>
      </c>
      <c r="DK12" s="143"/>
      <c r="DL12" s="143">
        <v>0</v>
      </c>
      <c r="DM12" s="10">
        <v>969</v>
      </c>
      <c r="DN12" s="10">
        <v>0</v>
      </c>
      <c r="DO12" s="10">
        <v>0</v>
      </c>
      <c r="DP12" s="10">
        <v>22</v>
      </c>
      <c r="DQ12" s="10">
        <v>6</v>
      </c>
      <c r="DR12" s="10">
        <v>99</v>
      </c>
      <c r="DS12" s="10">
        <v>6</v>
      </c>
      <c r="DT12" s="10">
        <v>0</v>
      </c>
      <c r="DU12" s="10">
        <v>78</v>
      </c>
      <c r="DV12" s="10">
        <v>662</v>
      </c>
      <c r="DW12" s="10">
        <v>50</v>
      </c>
      <c r="DX12" s="10">
        <v>24</v>
      </c>
      <c r="DY12" s="10">
        <v>22</v>
      </c>
      <c r="DZ12" s="138"/>
      <c r="EA12" s="135"/>
      <c r="EB12" s="10"/>
      <c r="EC12" s="135"/>
      <c r="ED12" s="135"/>
      <c r="EE12" s="135"/>
      <c r="EF12" s="135"/>
      <c r="EG12" s="135"/>
      <c r="EH12" s="135"/>
      <c r="EI12" s="135"/>
      <c r="EJ12" s="135"/>
      <c r="EK12" s="135"/>
      <c r="EL12" s="31">
        <v>26.266696515185433</v>
      </c>
      <c r="EM12" s="3" t="s">
        <v>782</v>
      </c>
      <c r="EN12" s="3">
        <v>191873</v>
      </c>
      <c r="EO12" s="3">
        <v>18424</v>
      </c>
      <c r="EP12" s="3">
        <v>210297</v>
      </c>
      <c r="EQ12" s="131">
        <v>9.7639137407433598E-3</v>
      </c>
      <c r="ER12" s="3">
        <v>1024</v>
      </c>
      <c r="ES12" s="3">
        <v>4109</v>
      </c>
      <c r="ET12" s="3">
        <v>5133</v>
      </c>
      <c r="EU12" s="3">
        <v>23.832089488312086</v>
      </c>
      <c r="EV12" s="3">
        <v>123078</v>
      </c>
      <c r="EW12" s="3">
        <v>14462</v>
      </c>
      <c r="EX12" s="3">
        <v>137540</v>
      </c>
      <c r="EY12" s="3">
        <v>6.3858671112847149E-3</v>
      </c>
      <c r="EZ12" s="3">
        <v>3182</v>
      </c>
      <c r="FA12" s="3">
        <v>385</v>
      </c>
      <c r="FB12" s="3">
        <v>3567</v>
      </c>
      <c r="FC12" s="3">
        <v>0.16561282525776194</v>
      </c>
      <c r="FD12" s="3">
        <v>319157</v>
      </c>
      <c r="FE12" s="3">
        <v>37380</v>
      </c>
      <c r="FF12" s="3">
        <v>356537</v>
      </c>
      <c r="FG12" s="3">
        <v>1049</v>
      </c>
      <c r="FH12">
        <v>691</v>
      </c>
      <c r="FI12">
        <v>30</v>
      </c>
      <c r="FJ12" s="3">
        <v>600</v>
      </c>
      <c r="FK12" s="3">
        <v>696</v>
      </c>
      <c r="FL12" s="3">
        <v>167</v>
      </c>
      <c r="FM12" s="3">
        <v>3331</v>
      </c>
      <c r="FN12" s="240">
        <v>5.73</v>
      </c>
      <c r="FO12" s="241">
        <v>0.01</v>
      </c>
      <c r="FP12" s="242">
        <v>0.05</v>
      </c>
      <c r="FQ12" s="8">
        <v>5.1999999999999998E-2</v>
      </c>
      <c r="FR12" s="8">
        <v>0.03</v>
      </c>
      <c r="FS12" s="8">
        <v>2.1999999999999999E-2</v>
      </c>
      <c r="FT12" s="8">
        <v>4.1000000000000002E-2</v>
      </c>
      <c r="FU12">
        <v>35</v>
      </c>
      <c r="FV12">
        <v>7231</v>
      </c>
      <c r="FW12">
        <v>13.2</v>
      </c>
      <c r="FX12">
        <v>13.2</v>
      </c>
      <c r="FY12">
        <v>3135</v>
      </c>
      <c r="FZ12">
        <v>5.8</v>
      </c>
      <c r="GA12" s="48">
        <v>22.3</v>
      </c>
      <c r="GB12" s="48">
        <v>14632</v>
      </c>
      <c r="GC12" s="48">
        <v>285034</v>
      </c>
      <c r="GD12" s="2">
        <v>5.1334226793996504E-2</v>
      </c>
      <c r="GE12" s="11">
        <v>0.67177420746987948</v>
      </c>
      <c r="GF12" s="11" t="s">
        <v>781</v>
      </c>
      <c r="GG12" s="11" t="s">
        <v>781</v>
      </c>
      <c r="GH12" s="11" t="s">
        <v>781</v>
      </c>
      <c r="GI12" s="11" t="s">
        <v>782</v>
      </c>
      <c r="GJ12" s="11" t="s">
        <v>781</v>
      </c>
      <c r="GK12" s="2">
        <v>2.1100000000000001E-2</v>
      </c>
      <c r="GL12" s="2">
        <v>2.2100000000000002E-2</v>
      </c>
      <c r="GM12" s="2">
        <v>7.7000000000000002E-3</v>
      </c>
      <c r="GN12" s="2">
        <v>5.5999999999999999E-3</v>
      </c>
      <c r="GO12" s="2">
        <v>9.1999999999999998E-3</v>
      </c>
      <c r="GP12" s="3">
        <v>3624</v>
      </c>
      <c r="GQ12">
        <v>19.399999999999999</v>
      </c>
      <c r="GR12">
        <v>379</v>
      </c>
      <c r="GS12" s="3">
        <v>2320</v>
      </c>
      <c r="GT12" s="5">
        <v>16.2</v>
      </c>
      <c r="GU12" s="22">
        <v>38</v>
      </c>
      <c r="GV12" t="s">
        <v>178</v>
      </c>
      <c r="GW12" t="s">
        <v>82</v>
      </c>
      <c r="GX12" s="21" t="s">
        <v>122</v>
      </c>
      <c r="GY12" s="21" t="s">
        <v>4712</v>
      </c>
      <c r="GZ12" s="21" t="s">
        <v>4712</v>
      </c>
      <c r="HA12" s="21" t="s">
        <v>4712</v>
      </c>
      <c r="HB12">
        <v>6</v>
      </c>
      <c r="HC12">
        <v>31</v>
      </c>
      <c r="HD12">
        <v>31</v>
      </c>
      <c r="HE12" s="14">
        <v>16</v>
      </c>
      <c r="HF12">
        <v>34</v>
      </c>
      <c r="HG12">
        <v>22</v>
      </c>
      <c r="HH12">
        <v>11</v>
      </c>
      <c r="HI12" s="53">
        <v>0.80300000000000005</v>
      </c>
      <c r="HJ12" s="47">
        <v>9346</v>
      </c>
      <c r="HK12" s="53">
        <v>0.88</v>
      </c>
      <c r="HL12">
        <v>9238</v>
      </c>
      <c r="HM12" s="8">
        <v>0.13697289603226381</v>
      </c>
      <c r="HN12">
        <v>33</v>
      </c>
      <c r="HO12">
        <v>4323</v>
      </c>
      <c r="HP12">
        <v>1851</v>
      </c>
      <c r="HQ12">
        <v>6174</v>
      </c>
      <c r="HR12" s="8">
        <v>0.70019436345966957</v>
      </c>
      <c r="HS12" s="14">
        <v>127.79</v>
      </c>
      <c r="HT12" t="s">
        <v>782</v>
      </c>
      <c r="HU12" t="s">
        <v>782</v>
      </c>
      <c r="HV12" t="s">
        <v>782</v>
      </c>
      <c r="HW12" t="s">
        <v>782</v>
      </c>
      <c r="HX12" t="s">
        <v>782</v>
      </c>
      <c r="HY12" t="s">
        <v>781</v>
      </c>
      <c r="HZ12" t="s">
        <v>781</v>
      </c>
      <c r="IA12" t="s">
        <v>782</v>
      </c>
      <c r="IB12" t="s">
        <v>782</v>
      </c>
      <c r="IC12" t="s">
        <v>782</v>
      </c>
      <c r="ID12" t="s">
        <v>781</v>
      </c>
      <c r="IE12" t="s">
        <v>782</v>
      </c>
      <c r="IF12" t="s">
        <v>781</v>
      </c>
      <c r="IG12">
        <v>5</v>
      </c>
      <c r="IH12">
        <v>65.5</v>
      </c>
      <c r="II12">
        <v>78.900000000000006</v>
      </c>
      <c r="IJ12">
        <v>6</v>
      </c>
      <c r="IK12">
        <v>3.6</v>
      </c>
      <c r="IL12">
        <v>4.2</v>
      </c>
      <c r="IM12">
        <v>4.0999999999999996</v>
      </c>
      <c r="IN12">
        <v>2.7</v>
      </c>
      <c r="IO12">
        <v>2.1</v>
      </c>
      <c r="IP12">
        <v>1.9</v>
      </c>
      <c r="IQ12">
        <v>2.5</v>
      </c>
      <c r="IR12">
        <v>0.7</v>
      </c>
      <c r="IS12">
        <v>1.2</v>
      </c>
      <c r="IT12">
        <v>127</v>
      </c>
      <c r="IU12" t="s">
        <v>223</v>
      </c>
      <c r="IV12" t="b">
        <v>1</v>
      </c>
      <c r="IW12">
        <v>3</v>
      </c>
      <c r="IX12" s="5">
        <v>7260376</v>
      </c>
      <c r="IY12" s="5">
        <v>191</v>
      </c>
      <c r="IZ12" s="5">
        <v>114037.31937172775</v>
      </c>
      <c r="JA12" s="5">
        <v>194</v>
      </c>
      <c r="JB12" s="5">
        <v>112273.85567010309</v>
      </c>
      <c r="JC12" s="11">
        <v>1.7963960960794119</v>
      </c>
      <c r="JD12">
        <v>28</v>
      </c>
      <c r="JE12" s="12">
        <v>2.5927366335166768</v>
      </c>
      <c r="JF12" s="108">
        <v>1.2855165260495232</v>
      </c>
      <c r="JG12" s="3">
        <v>15611</v>
      </c>
      <c r="JH12" s="56">
        <v>0.93728780987765037</v>
      </c>
      <c r="JI12" s="11">
        <v>1.6556161937095637</v>
      </c>
      <c r="JJ12" s="3">
        <v>7.2480566725509439</v>
      </c>
      <c r="JK12" s="3">
        <v>28.910865418449173</v>
      </c>
      <c r="JL12" s="108">
        <v>7.2480566725509439</v>
      </c>
      <c r="JM12" s="108">
        <v>28.910865418449173</v>
      </c>
      <c r="JN12" s="108">
        <v>67</v>
      </c>
      <c r="JO12" s="108">
        <v>9</v>
      </c>
      <c r="JP12" s="108">
        <v>1</v>
      </c>
      <c r="JQ12" s="108">
        <v>2</v>
      </c>
      <c r="JR12" s="108">
        <v>3</v>
      </c>
      <c r="JS12" s="108">
        <v>18</v>
      </c>
      <c r="JT12" s="14" t="s">
        <v>823</v>
      </c>
      <c r="JU12" t="s">
        <v>303</v>
      </c>
      <c r="JV12" t="s">
        <v>825</v>
      </c>
      <c r="JW12" t="s">
        <v>825</v>
      </c>
      <c r="JX12" t="s">
        <v>821</v>
      </c>
      <c r="JY12" s="15" t="s">
        <v>824</v>
      </c>
      <c r="JZ12">
        <v>10.1</v>
      </c>
      <c r="KA12">
        <v>15.8</v>
      </c>
      <c r="KB12">
        <v>50.58</v>
      </c>
      <c r="KC12">
        <v>8436</v>
      </c>
      <c r="KD12">
        <v>896</v>
      </c>
      <c r="KF12">
        <v>2.7</v>
      </c>
      <c r="KG12">
        <v>3</v>
      </c>
      <c r="KH12" s="2">
        <v>1.1999999999999999E-3</v>
      </c>
      <c r="KI12" s="108">
        <v>25845.824399999998</v>
      </c>
      <c r="KJ12" s="3">
        <v>88678</v>
      </c>
      <c r="KK12" s="3">
        <v>4.13</v>
      </c>
      <c r="KL12" s="2">
        <v>0.13009999999999999</v>
      </c>
      <c r="KM12" s="2">
        <v>0.12939999999999999</v>
      </c>
      <c r="KN12">
        <v>2.61</v>
      </c>
      <c r="KO12" s="2">
        <v>0.16</v>
      </c>
      <c r="KP12" s="2">
        <v>0.68100000000000005</v>
      </c>
      <c r="KQ12" s="2">
        <v>0.14879999999999999</v>
      </c>
      <c r="KR12" s="11">
        <v>1.1200000000000015E-2</v>
      </c>
      <c r="KS12">
        <v>15</v>
      </c>
      <c r="KT12">
        <v>8</v>
      </c>
      <c r="KU12">
        <v>0.745</v>
      </c>
      <c r="KV12">
        <v>53</v>
      </c>
      <c r="KW12" s="12">
        <v>1.0188113207547169</v>
      </c>
      <c r="KX12">
        <v>70.7</v>
      </c>
      <c r="KY12">
        <v>0</v>
      </c>
      <c r="KZ12" s="108">
        <v>0</v>
      </c>
      <c r="LA12" s="12">
        <v>0</v>
      </c>
      <c r="LB12">
        <v>17003</v>
      </c>
      <c r="LC12">
        <v>4.0999999999999996</v>
      </c>
      <c r="LD12">
        <v>0.1</v>
      </c>
      <c r="LE12">
        <v>72.599999999999994</v>
      </c>
      <c r="LF12">
        <v>13.3</v>
      </c>
      <c r="LG12">
        <v>7.5</v>
      </c>
      <c r="LH12">
        <v>0</v>
      </c>
      <c r="LI12" t="s">
        <v>521</v>
      </c>
      <c r="LJ12" s="2">
        <v>5.7000000000000002E-2</v>
      </c>
      <c r="LK12" s="4">
        <v>1034362400000</v>
      </c>
      <c r="LL12" s="4">
        <v>47488.927111580262</v>
      </c>
      <c r="LM12" s="77">
        <v>81884</v>
      </c>
      <c r="LN12" s="47">
        <v>53300</v>
      </c>
      <c r="LO12" s="47">
        <v>3350</v>
      </c>
      <c r="LP12" s="47">
        <v>3917</v>
      </c>
      <c r="LQ12" s="47">
        <v>7267</v>
      </c>
      <c r="LR12" s="47">
        <v>141427</v>
      </c>
      <c r="LS12" s="47">
        <v>322552</v>
      </c>
      <c r="LT12" s="47">
        <v>1247705</v>
      </c>
      <c r="LU12" s="14">
        <v>4</v>
      </c>
      <c r="LV12" t="s">
        <v>1255</v>
      </c>
      <c r="LW12" t="s">
        <v>1255</v>
      </c>
      <c r="LX12" t="s">
        <v>1255</v>
      </c>
      <c r="LY12" t="s">
        <v>1257</v>
      </c>
      <c r="LZ12" s="15" t="s">
        <v>1257</v>
      </c>
      <c r="MA12" s="26">
        <v>27</v>
      </c>
      <c r="MB12">
        <v>29</v>
      </c>
      <c r="MC12" s="3">
        <v>806708.4444444445</v>
      </c>
      <c r="MD12" s="3">
        <v>28.605413269120135</v>
      </c>
      <c r="ME12" s="3">
        <v>-1.6054132691201346</v>
      </c>
      <c r="MF12" s="3">
        <v>10890564</v>
      </c>
      <c r="MG12" s="3">
        <v>751073.37931034481</v>
      </c>
      <c r="MH12" s="43">
        <v>5848636.222222222</v>
      </c>
      <c r="MI12" s="194" t="s">
        <v>320</v>
      </c>
      <c r="MJ12" s="47" t="s">
        <v>4647</v>
      </c>
      <c r="MK12" s="195" t="s">
        <v>313</v>
      </c>
      <c r="ML12" s="186">
        <v>0</v>
      </c>
      <c r="MM12" s="89">
        <v>0</v>
      </c>
      <c r="MN12" s="190">
        <v>0.2857142857142857</v>
      </c>
      <c r="MO12" s="60">
        <v>0.47899999999999998</v>
      </c>
      <c r="MP12" s="45">
        <v>0.51200000000000001</v>
      </c>
      <c r="MQ12" s="22">
        <v>0</v>
      </c>
      <c r="MR12" s="215">
        <v>0</v>
      </c>
      <c r="MS12" s="161">
        <v>0.19117857142857142</v>
      </c>
      <c r="MT12" s="11">
        <v>0</v>
      </c>
      <c r="MU12" s="11">
        <v>0</v>
      </c>
      <c r="MV12" s="11">
        <v>140424</v>
      </c>
      <c r="MW12" s="5">
        <v>78679</v>
      </c>
      <c r="MX12" s="5">
        <v>61745</v>
      </c>
      <c r="MY12" s="2">
        <v>0.44</v>
      </c>
      <c r="MZ12" s="3">
        <f>StateByState5[[#This Row],[Population]]*0.8</f>
        <v>17230549.600000001</v>
      </c>
      <c r="NA12" s="234">
        <f>StateByState5[[#This Row],[Adult Population]]*StateByState5[[#This Row],[Groceries Montly]]</f>
        <v>6276227691.8000002</v>
      </c>
      <c r="NB12" s="234">
        <f>(StateByState5[[#This Row],[Rent (Studio)]]*StateByState5[[#This Row],[Adult Population]])/2</f>
        <v>7994975014.4000006</v>
      </c>
      <c r="NC12" s="234">
        <f>StateByState5[[#This Row],[Average Electric Bill]]*StateByState5[[#This Row],[Adult Population]]</f>
        <v>2787386008.7920003</v>
      </c>
      <c r="ND12" s="234">
        <f>(StateByState5[[#This Row],[Adult Population]]/10000)*1141815</f>
        <v>1967409999.1524003</v>
      </c>
      <c r="NE12" s="237">
        <f>(StateByState5[[#This Row],[Adult Population]]/10000)*12.11</f>
        <v>20866.195565600003</v>
      </c>
      <c r="NF12" s="234">
        <f>SUM(StateByState5[[#This Row],[Rent (Studio)]],StateByState5[[#This Row],[Groceries Montly]],StateByState5[[#This Row],[Average Electric Bill]])</f>
        <v>1454.02</v>
      </c>
      <c r="NG12" s="234">
        <f>StateByState5[[#This Row],[UBI Per Month]]*StateByState5[[#This Row],[Adult Population]]</f>
        <v>25053563729.392002</v>
      </c>
      <c r="NH12" s="234">
        <f>SUM(StateByState5[[#This Row],[Total for UBI Payments]]+StateByState5[[#This Row],[Department of UBI]])</f>
        <v>27020973728.544403</v>
      </c>
    </row>
    <row r="13" spans="1:375" ht="17.25" customHeight="1" x14ac:dyDescent="0.25">
      <c r="A13">
        <v>10</v>
      </c>
      <c r="B13" s="130" t="s">
        <v>38</v>
      </c>
      <c r="C13" t="s">
        <v>1285</v>
      </c>
      <c r="D13" s="3">
        <v>57919</v>
      </c>
      <c r="E13" s="113">
        <v>10711908</v>
      </c>
      <c r="F13" s="113">
        <v>5362156</v>
      </c>
      <c r="G13" s="208">
        <v>0.50060000000000004</v>
      </c>
      <c r="H13" s="113">
        <v>3278119</v>
      </c>
      <c r="I13" s="208">
        <v>0.30599999999999999</v>
      </c>
      <c r="J13" s="113">
        <v>20375</v>
      </c>
      <c r="K13" s="208">
        <v>1.9E-3</v>
      </c>
      <c r="L13" s="113">
        <v>475680</v>
      </c>
      <c r="M13" s="208">
        <v>4.4400000000000002E-2</v>
      </c>
      <c r="N13" s="113">
        <v>6101</v>
      </c>
      <c r="O13" s="106">
        <v>5.9999999999999995E-4</v>
      </c>
      <c r="P13" s="113">
        <v>55887</v>
      </c>
      <c r="Q13" s="106">
        <v>5.1999999999999998E-3</v>
      </c>
      <c r="R13" s="113">
        <v>390133</v>
      </c>
      <c r="S13" s="208">
        <v>3.6400000000000002E-2</v>
      </c>
      <c r="T13" s="113">
        <v>1123457</v>
      </c>
      <c r="U13" s="208">
        <v>0.10489999999999999</v>
      </c>
      <c r="V13" s="106">
        <v>1.0101057900502086E-2</v>
      </c>
      <c r="W13" s="3">
        <v>184.9463561180269</v>
      </c>
      <c r="X13" s="3">
        <v>60</v>
      </c>
      <c r="Y13" s="118">
        <v>7.25</v>
      </c>
      <c r="Z13" s="4">
        <v>1221</v>
      </c>
      <c r="AA13" s="1">
        <v>5291</v>
      </c>
      <c r="AB13" s="4">
        <v>63492</v>
      </c>
      <c r="AC13" s="1">
        <v>30.524999999999999</v>
      </c>
      <c r="AD13" s="47">
        <v>543748</v>
      </c>
      <c r="AE13" s="47">
        <v>225232</v>
      </c>
      <c r="AF13" s="38">
        <v>0.17499999999999999</v>
      </c>
      <c r="AG13" s="123">
        <v>3.3524648725887114</v>
      </c>
      <c r="AH13" s="29">
        <v>14.935809018567639</v>
      </c>
      <c r="AI13" s="29">
        <v>8.0934150988330558</v>
      </c>
      <c r="AJ13" s="29">
        <v>36.057559681697612</v>
      </c>
      <c r="AK13" s="29">
        <v>2.4141685018114654</v>
      </c>
      <c r="AL13">
        <v>12</v>
      </c>
      <c r="AM13" s="125">
        <v>1080</v>
      </c>
      <c r="AN13" s="4">
        <v>775</v>
      </c>
      <c r="AO13" s="4">
        <v>807</v>
      </c>
      <c r="AP13" s="4">
        <v>966</v>
      </c>
      <c r="AQ13" s="4">
        <v>1248</v>
      </c>
      <c r="AR13" s="4">
        <v>1463</v>
      </c>
      <c r="AS13" s="4">
        <v>1383</v>
      </c>
      <c r="AT13" s="4">
        <v>180378</v>
      </c>
      <c r="AU13" s="8">
        <v>1.1081730769230769</v>
      </c>
      <c r="AV13" s="5">
        <v>24879.724137931036</v>
      </c>
      <c r="AW13" s="5">
        <v>133.24137931034483</v>
      </c>
      <c r="AX13" s="5">
        <v>31.646191646191646</v>
      </c>
      <c r="AY13" s="5">
        <v>2.8409563409563408</v>
      </c>
      <c r="AZ13" s="152">
        <v>0.13570000000000002</v>
      </c>
      <c r="BA13" s="5" t="s">
        <v>4749</v>
      </c>
      <c r="BB13" s="47">
        <v>145.47</v>
      </c>
      <c r="BC13" s="47">
        <v>61.69</v>
      </c>
      <c r="BD13" s="5">
        <v>69.879518072289144</v>
      </c>
      <c r="BE13" s="5">
        <v>311.32530120481925</v>
      </c>
      <c r="BF13" s="66">
        <v>397.97</v>
      </c>
      <c r="BG13">
        <v>11.47</v>
      </c>
      <c r="BH13" s="66">
        <v>4.407</v>
      </c>
      <c r="BI13">
        <v>20</v>
      </c>
      <c r="BJ13" s="119">
        <v>4.1500000000000004</v>
      </c>
      <c r="BK13" s="37">
        <v>807</v>
      </c>
      <c r="BL13" s="37">
        <v>966</v>
      </c>
      <c r="BM13" s="37">
        <v>1248</v>
      </c>
      <c r="BN13" s="37">
        <v>1463</v>
      </c>
      <c r="BO13" s="37">
        <v>397.97</v>
      </c>
      <c r="BP13" s="37">
        <v>145.47</v>
      </c>
      <c r="BQ13" s="37">
        <v>7.25</v>
      </c>
      <c r="BR13" s="37">
        <v>15.581999999999999</v>
      </c>
      <c r="BS13" s="37">
        <v>8.331999999999999</v>
      </c>
      <c r="BT13" s="179">
        <v>30.524999999999999</v>
      </c>
      <c r="BU13" s="127">
        <v>0.5104668304668305</v>
      </c>
      <c r="BV13" s="37">
        <v>22.008576923076923</v>
      </c>
      <c r="BW13" s="37">
        <v>29.85438461538461</v>
      </c>
      <c r="BX13" s="37">
        <v>36.927115384615384</v>
      </c>
      <c r="BY13" s="176">
        <v>5.7500000000000002E-2</v>
      </c>
      <c r="BZ13" s="127" t="s">
        <v>241</v>
      </c>
      <c r="CA13" s="127">
        <v>0.04</v>
      </c>
      <c r="CB13" s="127">
        <v>3.32E-2</v>
      </c>
      <c r="CC13" s="127">
        <v>7.3200000000000001E-2</v>
      </c>
      <c r="CD13" s="127">
        <v>4.9000000000000002E-2</v>
      </c>
      <c r="CE13" s="2">
        <v>8.8999999999999996E-2</v>
      </c>
      <c r="CF13" s="62">
        <v>4820.1009999999997</v>
      </c>
      <c r="CG13" s="62">
        <v>3854.1009999999997</v>
      </c>
      <c r="CH13" s="62">
        <v>3310.6609999999996</v>
      </c>
      <c r="CI13" s="9">
        <v>797.74963855421674</v>
      </c>
      <c r="CJ13" s="9">
        <v>288.63653007846551</v>
      </c>
      <c r="CK13" s="116">
        <v>751.22781937826176</v>
      </c>
      <c r="CL13" s="28">
        <v>0.49199999999999999</v>
      </c>
      <c r="CM13">
        <v>400.1</v>
      </c>
      <c r="CN13" s="29">
        <v>495</v>
      </c>
      <c r="CO13" s="29">
        <v>54113</v>
      </c>
      <c r="CP13" s="29">
        <v>1006</v>
      </c>
      <c r="CQ13" s="29">
        <v>216</v>
      </c>
      <c r="CR13" s="29">
        <v>361</v>
      </c>
      <c r="CS13" s="29">
        <v>54353</v>
      </c>
      <c r="CT13" s="29">
        <v>503.28874326986846</v>
      </c>
      <c r="CU13" s="29">
        <v>528</v>
      </c>
      <c r="CV13" s="29">
        <v>4.9290938645104125</v>
      </c>
      <c r="CW13" s="29">
        <v>102.10573324512215</v>
      </c>
      <c r="CX13" s="29">
        <v>41</v>
      </c>
      <c r="CY13" s="29">
        <v>3.8275160690327064</v>
      </c>
      <c r="CZ13" s="29">
        <v>1.4055536510113129</v>
      </c>
      <c r="DA13">
        <v>10.5</v>
      </c>
      <c r="DB13" s="30">
        <v>17.7</v>
      </c>
      <c r="DC13" s="30">
        <v>1896.0077159999998</v>
      </c>
      <c r="DD13" s="30">
        <v>3.5</v>
      </c>
      <c r="DE13">
        <v>77.400000000000006</v>
      </c>
      <c r="DF13">
        <v>0.3</v>
      </c>
      <c r="DG13">
        <v>33</v>
      </c>
      <c r="DH13">
        <v>30.4</v>
      </c>
      <c r="DI13" s="5">
        <v>1</v>
      </c>
      <c r="DJ13" s="142">
        <v>447</v>
      </c>
      <c r="DK13" s="131">
        <v>8709490</v>
      </c>
      <c r="DL13" s="131">
        <v>0.81306616897755279</v>
      </c>
      <c r="DM13" s="11">
        <v>243173</v>
      </c>
      <c r="DN13" s="11">
        <v>688</v>
      </c>
      <c r="DO13" s="11">
        <v>26</v>
      </c>
      <c r="DP13" s="11">
        <v>18452</v>
      </c>
      <c r="DQ13" s="11">
        <v>5436</v>
      </c>
      <c r="DR13" s="11">
        <v>43926</v>
      </c>
      <c r="DS13" s="11">
        <v>451</v>
      </c>
      <c r="DT13" s="11">
        <v>331</v>
      </c>
      <c r="DU13" s="11">
        <v>33582</v>
      </c>
      <c r="DV13" s="11">
        <v>114819</v>
      </c>
      <c r="DW13" s="11">
        <v>17985</v>
      </c>
      <c r="DX13" s="11">
        <v>4053</v>
      </c>
      <c r="DY13" s="11">
        <v>3424</v>
      </c>
      <c r="DZ13" s="136">
        <v>2792.0463769979642</v>
      </c>
      <c r="EA13" s="5">
        <v>7.8994292432737163</v>
      </c>
      <c r="EB13" s="11">
        <v>0.29852494233301835</v>
      </c>
      <c r="EC13" s="5">
        <v>211.86085522803288</v>
      </c>
      <c r="ED13" s="5">
        <v>62.414676404703378</v>
      </c>
      <c r="EE13" s="5">
        <v>504.34640834308323</v>
      </c>
      <c r="EF13" s="5">
        <v>5.1782595766227413</v>
      </c>
      <c r="EG13" s="5">
        <v>3.800452150470349</v>
      </c>
      <c r="EH13" s="5">
        <v>385.579408208747</v>
      </c>
      <c r="EI13" s="5">
        <v>1318.3205905282628</v>
      </c>
      <c r="EJ13" s="5">
        <v>206.49888799458981</v>
      </c>
      <c r="EK13" s="5">
        <v>46.535445818297056</v>
      </c>
      <c r="EL13" s="22"/>
      <c r="EM13" s="3" t="s">
        <v>782</v>
      </c>
      <c r="EN13" s="3">
        <v>7736727</v>
      </c>
      <c r="EO13" s="3">
        <v>104826</v>
      </c>
      <c r="EP13" s="3">
        <v>7841553</v>
      </c>
      <c r="EQ13" s="131">
        <v>0.73204073447979578</v>
      </c>
      <c r="ER13" s="3">
        <v>24415</v>
      </c>
      <c r="ES13" s="3">
        <v>35758</v>
      </c>
      <c r="ET13" s="3">
        <v>60173</v>
      </c>
      <c r="EU13" s="3">
        <v>561.73932785830493</v>
      </c>
      <c r="EV13" s="3">
        <v>9792260</v>
      </c>
      <c r="EW13" s="3">
        <v>150443</v>
      </c>
      <c r="EX13" s="3">
        <v>9942703</v>
      </c>
      <c r="EY13" s="3">
        <v>0.92819159761267556</v>
      </c>
      <c r="EZ13" s="3">
        <v>617323</v>
      </c>
      <c r="FA13" s="3">
        <v>2754</v>
      </c>
      <c r="FB13" s="3">
        <v>620077</v>
      </c>
      <c r="FC13" s="3">
        <v>57.886699549697404</v>
      </c>
      <c r="FD13" s="3">
        <v>18170725</v>
      </c>
      <c r="FE13" s="3">
        <v>293781</v>
      </c>
      <c r="FF13" s="3">
        <v>18464506</v>
      </c>
      <c r="FG13" s="3">
        <v>581</v>
      </c>
      <c r="FH13">
        <v>483</v>
      </c>
      <c r="FI13">
        <v>29</v>
      </c>
      <c r="FJ13" s="3">
        <v>192</v>
      </c>
      <c r="FK13" s="3">
        <v>279</v>
      </c>
      <c r="FL13" s="3">
        <v>32</v>
      </c>
      <c r="FM13" s="3">
        <v>1664</v>
      </c>
      <c r="FN13">
        <v>5.81</v>
      </c>
      <c r="FO13" s="8">
        <v>0.01</v>
      </c>
      <c r="FP13" s="50">
        <v>0.05</v>
      </c>
      <c r="FQ13" s="8">
        <v>0.188</v>
      </c>
      <c r="FR13" s="8">
        <v>0.159</v>
      </c>
      <c r="FS13" s="8">
        <v>2.8999999999999998E-2</v>
      </c>
      <c r="FT13" s="8">
        <v>0.17299999999999999</v>
      </c>
      <c r="FU13">
        <v>18</v>
      </c>
      <c r="FV13">
        <v>1916</v>
      </c>
      <c r="FW13">
        <v>13.7</v>
      </c>
      <c r="FX13">
        <v>13.7</v>
      </c>
      <c r="FY13">
        <v>1491</v>
      </c>
      <c r="FZ13">
        <v>6.28</v>
      </c>
      <c r="GA13" s="48">
        <v>48.4</v>
      </c>
      <c r="GB13" s="48">
        <v>6390</v>
      </c>
      <c r="GC13" s="48">
        <v>157652</v>
      </c>
      <c r="GD13" s="2">
        <v>4.0532311673813208E-2</v>
      </c>
      <c r="GE13" s="11">
        <v>0.59169044385672531</v>
      </c>
      <c r="GF13" s="11" t="s">
        <v>781</v>
      </c>
      <c r="GG13" s="11" t="s">
        <v>781</v>
      </c>
      <c r="GH13" s="11" t="s">
        <v>781</v>
      </c>
      <c r="GI13" s="11" t="s">
        <v>781</v>
      </c>
      <c r="GJ13" s="11" t="s">
        <v>781</v>
      </c>
      <c r="GK13" s="2">
        <v>1.32E-2</v>
      </c>
      <c r="GL13" s="2">
        <v>1.2800000000000001E-2</v>
      </c>
      <c r="GM13" s="2">
        <v>4.8999999999999998E-3</v>
      </c>
      <c r="GN13" s="2">
        <v>4.1000000000000003E-3</v>
      </c>
      <c r="GO13" s="2">
        <v>5.4999999999999997E-3</v>
      </c>
      <c r="GP13" s="3">
        <v>69102</v>
      </c>
      <c r="GQ13">
        <v>18.100000000000001</v>
      </c>
      <c r="GR13">
        <v>309</v>
      </c>
      <c r="GS13" s="3">
        <v>2771</v>
      </c>
      <c r="GT13" s="5">
        <v>19.7</v>
      </c>
      <c r="GU13" s="22">
        <v>27</v>
      </c>
      <c r="GV13" t="s">
        <v>180</v>
      </c>
      <c r="GW13" t="s">
        <v>82</v>
      </c>
      <c r="GX13" s="21" t="s">
        <v>122</v>
      </c>
      <c r="GY13" s="21" t="s">
        <v>4713</v>
      </c>
      <c r="GZ13" s="21" t="s">
        <v>4712</v>
      </c>
      <c r="HA13" s="21" t="s">
        <v>4713</v>
      </c>
      <c r="HB13">
        <v>13</v>
      </c>
      <c r="HC13">
        <v>37</v>
      </c>
      <c r="HD13">
        <v>48</v>
      </c>
      <c r="HE13" s="14">
        <v>21</v>
      </c>
      <c r="HF13">
        <v>34</v>
      </c>
      <c r="HG13">
        <v>30</v>
      </c>
      <c r="HH13">
        <v>13</v>
      </c>
      <c r="HI13" s="53">
        <v>0.83299999999999996</v>
      </c>
      <c r="HJ13" s="47">
        <v>10810</v>
      </c>
      <c r="HK13" s="53">
        <v>0.87</v>
      </c>
      <c r="HL13">
        <v>8520</v>
      </c>
      <c r="HM13" s="8">
        <v>0.12681590854965469</v>
      </c>
      <c r="HN13">
        <v>50</v>
      </c>
      <c r="HO13">
        <v>2322</v>
      </c>
      <c r="HP13">
        <v>595</v>
      </c>
      <c r="HQ13">
        <v>2917</v>
      </c>
      <c r="HR13" s="8">
        <v>0.79602331162152895</v>
      </c>
      <c r="HS13" s="14">
        <v>128</v>
      </c>
      <c r="HT13" t="s">
        <v>782</v>
      </c>
      <c r="HU13" t="s">
        <v>781</v>
      </c>
      <c r="HV13" t="s">
        <v>782</v>
      </c>
      <c r="HW13" t="s">
        <v>782</v>
      </c>
      <c r="HX13" t="s">
        <v>782</v>
      </c>
      <c r="HY13" t="s">
        <v>781</v>
      </c>
      <c r="HZ13" t="s">
        <v>781</v>
      </c>
      <c r="IA13" t="s">
        <v>782</v>
      </c>
      <c r="IB13" t="s">
        <v>782</v>
      </c>
      <c r="IC13" t="s">
        <v>782</v>
      </c>
      <c r="ID13" t="s">
        <v>781</v>
      </c>
      <c r="IE13" t="s">
        <v>782</v>
      </c>
      <c r="IF13" t="s">
        <v>781</v>
      </c>
      <c r="IG13">
        <v>31</v>
      </c>
      <c r="IH13">
        <v>82.5</v>
      </c>
      <c r="II13">
        <v>69.400000000000006</v>
      </c>
      <c r="IJ13">
        <v>7.1</v>
      </c>
      <c r="IK13">
        <v>3.6</v>
      </c>
      <c r="IL13">
        <v>4.2</v>
      </c>
      <c r="IM13">
        <v>2.2000000000000002</v>
      </c>
      <c r="IN13">
        <v>2.6</v>
      </c>
      <c r="IO13">
        <v>2.2999999999999998</v>
      </c>
      <c r="IP13">
        <v>2.1</v>
      </c>
      <c r="IQ13">
        <v>2.7</v>
      </c>
      <c r="IR13">
        <v>2</v>
      </c>
      <c r="IS13">
        <v>1.5</v>
      </c>
      <c r="IT13">
        <v>145</v>
      </c>
      <c r="IU13" t="s">
        <v>223</v>
      </c>
      <c r="IV13" t="s">
        <v>224</v>
      </c>
      <c r="IW13">
        <v>0</v>
      </c>
      <c r="IX13" s="5" t="s">
        <v>171</v>
      </c>
      <c r="IY13" s="5">
        <v>63</v>
      </c>
      <c r="IZ13" s="5">
        <v>171421.68253968254</v>
      </c>
      <c r="JA13" s="5">
        <v>63</v>
      </c>
      <c r="JB13" s="5">
        <v>171421.68253968254</v>
      </c>
      <c r="JC13" s="11">
        <v>0.54386298105975583</v>
      </c>
      <c r="JD13">
        <v>15</v>
      </c>
      <c r="JE13" s="12">
        <v>1.2949118596660854</v>
      </c>
      <c r="JF13" s="108">
        <v>1.3889447038890266</v>
      </c>
      <c r="JG13" s="3">
        <v>12292</v>
      </c>
      <c r="JH13" s="56">
        <v>0.51985030914415875</v>
      </c>
      <c r="JI13" s="11">
        <v>0.87145362837617957</v>
      </c>
      <c r="JJ13" s="3">
        <v>11.475079883060983</v>
      </c>
      <c r="JK13" s="3">
        <v>21.22274210535403</v>
      </c>
      <c r="JL13" s="108">
        <v>11.475079883060983</v>
      </c>
      <c r="JM13" s="108">
        <v>21.22274210535403</v>
      </c>
      <c r="JN13" s="108">
        <v>38</v>
      </c>
      <c r="JO13" s="108">
        <v>20</v>
      </c>
      <c r="JP13" s="108">
        <v>3</v>
      </c>
      <c r="JQ13" s="108">
        <v>2</v>
      </c>
      <c r="JR13" s="108">
        <v>10</v>
      </c>
      <c r="JS13" s="108">
        <v>26</v>
      </c>
      <c r="JT13" s="14" t="s">
        <v>823</v>
      </c>
      <c r="JU13" t="s">
        <v>823</v>
      </c>
      <c r="JV13" t="s">
        <v>828</v>
      </c>
      <c r="JW13" t="s">
        <v>827</v>
      </c>
      <c r="JX13" t="s">
        <v>823</v>
      </c>
      <c r="JY13" s="15" t="s">
        <v>822</v>
      </c>
      <c r="JZ13">
        <v>12.9</v>
      </c>
      <c r="KA13">
        <v>20.6</v>
      </c>
      <c r="KB13">
        <v>52.73</v>
      </c>
      <c r="KC13">
        <v>2344</v>
      </c>
      <c r="KD13">
        <v>17</v>
      </c>
      <c r="KE13">
        <v>33.9</v>
      </c>
      <c r="KF13">
        <v>2.8</v>
      </c>
      <c r="KG13">
        <v>1.9</v>
      </c>
      <c r="KH13" s="2">
        <v>1E-3</v>
      </c>
      <c r="KI13" s="108">
        <v>10711.907999999999</v>
      </c>
      <c r="KJ13" s="3">
        <v>15053</v>
      </c>
      <c r="KK13" s="3">
        <v>1.42</v>
      </c>
      <c r="KL13" s="2">
        <v>0.1244</v>
      </c>
      <c r="KM13" s="2">
        <v>0.13980000000000001</v>
      </c>
      <c r="KN13">
        <v>1.9</v>
      </c>
      <c r="KO13" s="2">
        <v>0.19</v>
      </c>
      <c r="KP13" s="2">
        <v>0.65600000000000003</v>
      </c>
      <c r="KQ13" s="2">
        <v>0.158</v>
      </c>
      <c r="KR13" s="11">
        <v>3.2000000000000001E-2</v>
      </c>
      <c r="KS13">
        <v>40</v>
      </c>
      <c r="KT13">
        <v>6</v>
      </c>
      <c r="KU13">
        <v>0.71099999999999997</v>
      </c>
      <c r="KV13">
        <v>16</v>
      </c>
      <c r="KW13" s="12">
        <v>3.6199374999999998</v>
      </c>
      <c r="KX13">
        <v>63.5</v>
      </c>
      <c r="KY13">
        <v>0</v>
      </c>
      <c r="KZ13" s="108">
        <v>0</v>
      </c>
      <c r="LA13" s="12">
        <v>0</v>
      </c>
      <c r="LB13">
        <v>8501</v>
      </c>
      <c r="LC13">
        <v>6.8</v>
      </c>
      <c r="LD13">
        <v>3.6</v>
      </c>
      <c r="LE13">
        <v>53.9</v>
      </c>
      <c r="LF13">
        <v>25.7</v>
      </c>
      <c r="LG13">
        <v>5.9</v>
      </c>
      <c r="LH13">
        <v>0</v>
      </c>
      <c r="LI13" t="s">
        <v>522</v>
      </c>
      <c r="LJ13" s="2">
        <v>0.02</v>
      </c>
      <c r="LK13" s="4">
        <v>580626800000</v>
      </c>
      <c r="LL13" s="4">
        <v>53763.901253068871</v>
      </c>
      <c r="LM13" s="77">
        <v>0</v>
      </c>
      <c r="LN13" s="47">
        <v>0</v>
      </c>
      <c r="LO13" s="47">
        <v>578</v>
      </c>
      <c r="LP13" s="47">
        <v>265</v>
      </c>
      <c r="LQ13" s="47">
        <v>843</v>
      </c>
      <c r="LR13" s="47">
        <v>11669</v>
      </c>
      <c r="LS13" s="47">
        <v>4972</v>
      </c>
      <c r="LT13" s="47">
        <v>86171</v>
      </c>
      <c r="LU13" s="14">
        <v>5</v>
      </c>
      <c r="LV13" t="s">
        <v>1255</v>
      </c>
      <c r="LW13" t="s">
        <v>1255</v>
      </c>
      <c r="LX13" t="s">
        <v>1255</v>
      </c>
      <c r="LY13" t="s">
        <v>1255</v>
      </c>
      <c r="LZ13" s="15" t="s">
        <v>1255</v>
      </c>
      <c r="MA13" s="26">
        <v>14</v>
      </c>
      <c r="MB13">
        <v>16</v>
      </c>
      <c r="MC13" s="3">
        <v>771397.57142857148</v>
      </c>
      <c r="MD13" s="3">
        <v>14.183197883834971</v>
      </c>
      <c r="ME13" s="3">
        <v>-0.18319788383497126</v>
      </c>
      <c r="MF13" s="3">
        <v>5399783</v>
      </c>
      <c r="MG13" s="3">
        <v>674972.875</v>
      </c>
      <c r="MH13" s="43">
        <v>3085590.2857142859</v>
      </c>
      <c r="MI13" s="194" t="s">
        <v>321</v>
      </c>
      <c r="MJ13" s="47" t="s">
        <v>4648</v>
      </c>
      <c r="MK13" s="195" t="s">
        <v>313</v>
      </c>
      <c r="ML13" s="186">
        <v>0</v>
      </c>
      <c r="MM13" s="144">
        <v>1</v>
      </c>
      <c r="MN13" s="190">
        <v>0.35714285714285715</v>
      </c>
      <c r="MO13" s="60">
        <v>0.495</v>
      </c>
      <c r="MP13" s="45">
        <v>0.49199999999999999</v>
      </c>
      <c r="MQ13" s="22">
        <v>1</v>
      </c>
      <c r="MR13" s="215">
        <v>0.66666666666666663</v>
      </c>
      <c r="MS13" s="161">
        <v>0.46303571428571433</v>
      </c>
      <c r="MT13" s="11">
        <v>0</v>
      </c>
      <c r="MU13" s="11">
        <v>0</v>
      </c>
      <c r="MV13" s="11">
        <v>1057286</v>
      </c>
      <c r="MW13" s="5">
        <v>595088</v>
      </c>
      <c r="MX13" s="5">
        <v>462198</v>
      </c>
      <c r="MY13" s="2">
        <v>0.43700000000000006</v>
      </c>
      <c r="MZ13" s="3">
        <f>StateByState5[[#This Row],[Population]]*0.8</f>
        <v>8569526.4000000004</v>
      </c>
      <c r="NA13" s="234">
        <f>StateByState5[[#This Row],[Adult Population]]*StateByState5[[#This Row],[Groceries Montly]]</f>
        <v>3410414421.4080005</v>
      </c>
      <c r="NB13" s="234">
        <f>(StateByState5[[#This Row],[Rent (Studio)]]*StateByState5[[#This Row],[Adult Population]])/2</f>
        <v>3320691480</v>
      </c>
      <c r="NC13" s="234">
        <f>StateByState5[[#This Row],[Average Electric Bill]]*StateByState5[[#This Row],[Adult Population]]</f>
        <v>1246609005.408</v>
      </c>
      <c r="ND13" s="234">
        <f>(StateByState5[[#This Row],[Adult Population]]/10000)*1141815</f>
        <v>978481378.64160013</v>
      </c>
      <c r="NE13" s="237">
        <f>(StateByState5[[#This Row],[Adult Population]]/10000)*12.11</f>
        <v>10377.6964704</v>
      </c>
      <c r="NF13" s="234">
        <f>SUM(StateByState5[[#This Row],[Rent (Studio)]],StateByState5[[#This Row],[Groceries Montly]],StateByState5[[#This Row],[Average Electric Bill]])</f>
        <v>1318.44</v>
      </c>
      <c r="NG13" s="234">
        <f>StateByState5[[#This Row],[UBI Per Month]]*StateByState5[[#This Row],[Adult Population]]</f>
        <v>11298406386.816002</v>
      </c>
      <c r="NH13" s="234">
        <f>SUM(StateByState5[[#This Row],[Total for UBI Payments]]+StateByState5[[#This Row],[Department of UBI]])</f>
        <v>12276887765.457602</v>
      </c>
    </row>
    <row r="14" spans="1:375" ht="17.25" customHeight="1" x14ac:dyDescent="0.25">
      <c r="A14">
        <v>11</v>
      </c>
      <c r="B14" s="130" t="s">
        <v>39</v>
      </c>
      <c r="C14" t="s">
        <v>1286</v>
      </c>
      <c r="D14" s="3">
        <v>6423</v>
      </c>
      <c r="E14" s="113">
        <v>1455271</v>
      </c>
      <c r="F14" s="113">
        <v>314365</v>
      </c>
      <c r="G14" s="208">
        <v>0.216</v>
      </c>
      <c r="H14" s="113">
        <v>21877</v>
      </c>
      <c r="I14" s="208">
        <v>1.4999999999999999E-2</v>
      </c>
      <c r="J14" s="113">
        <v>2321</v>
      </c>
      <c r="K14" s="208">
        <v>1.6000000000000001E-3</v>
      </c>
      <c r="L14" s="113">
        <v>531558</v>
      </c>
      <c r="M14" s="208">
        <v>0.36530000000000001</v>
      </c>
      <c r="N14" s="113">
        <v>149054</v>
      </c>
      <c r="O14" s="106">
        <v>0.1024</v>
      </c>
      <c r="P14" s="113">
        <v>5283</v>
      </c>
      <c r="Q14" s="106">
        <v>3.5999999999999999E-3</v>
      </c>
      <c r="R14" s="113">
        <v>291890</v>
      </c>
      <c r="S14" s="208">
        <v>0.2006</v>
      </c>
      <c r="T14" s="113">
        <v>138923</v>
      </c>
      <c r="U14" s="208">
        <v>9.5500000000000002E-2</v>
      </c>
      <c r="V14" s="106">
        <v>6.7714370861142736E-3</v>
      </c>
      <c r="W14" s="3">
        <v>226.57185115989412</v>
      </c>
      <c r="X14" s="3">
        <v>12</v>
      </c>
      <c r="Y14" s="118">
        <v>12</v>
      </c>
      <c r="Z14" s="4">
        <v>1152</v>
      </c>
      <c r="AA14" s="1">
        <v>4992</v>
      </c>
      <c r="AB14" s="4">
        <v>59904</v>
      </c>
      <c r="AC14" s="1">
        <v>28.8</v>
      </c>
      <c r="AD14" s="47">
        <v>453471</v>
      </c>
      <c r="AE14" s="47">
        <v>212622</v>
      </c>
      <c r="AF14" s="39">
        <v>0.21099999999999999</v>
      </c>
      <c r="AG14" s="124">
        <v>3.327001314389435</v>
      </c>
      <c r="AH14" s="33">
        <v>10.121001523229246</v>
      </c>
      <c r="AI14" s="33">
        <v>7.0956844213556991</v>
      </c>
      <c r="AJ14" s="33">
        <v>21.585634044173649</v>
      </c>
      <c r="AK14" s="33">
        <v>2.1327567231989164</v>
      </c>
      <c r="AL14">
        <v>2</v>
      </c>
      <c r="AM14" s="125">
        <v>1704</v>
      </c>
      <c r="AN14" s="4">
        <v>1359</v>
      </c>
      <c r="AO14" s="4">
        <v>1504</v>
      </c>
      <c r="AP14" s="4">
        <v>1951</v>
      </c>
      <c r="AQ14" s="4">
        <v>2632</v>
      </c>
      <c r="AR14" s="4">
        <v>2996</v>
      </c>
      <c r="AS14" s="4">
        <v>2350</v>
      </c>
      <c r="AT14" s="4">
        <v>348637</v>
      </c>
      <c r="AU14" s="8">
        <v>0.8928571428571429</v>
      </c>
      <c r="AV14" s="5">
        <v>29053.083333333332</v>
      </c>
      <c r="AW14" s="5">
        <v>162.58333333333334</v>
      </c>
      <c r="AX14" s="5">
        <v>67.743055555555557</v>
      </c>
      <c r="AY14" s="5">
        <v>5.8199285523504276</v>
      </c>
      <c r="AZ14" s="152">
        <v>0.4425</v>
      </c>
      <c r="BA14" s="5" t="s">
        <v>4750</v>
      </c>
      <c r="BB14" s="47">
        <v>234.97</v>
      </c>
      <c r="BC14" s="47">
        <v>85.88</v>
      </c>
      <c r="BD14" s="5">
        <v>76.082862523540499</v>
      </c>
      <c r="BE14" s="5">
        <v>231.45009416195859</v>
      </c>
      <c r="BF14" s="66">
        <v>556.76</v>
      </c>
      <c r="BG14">
        <v>12.63</v>
      </c>
      <c r="BH14" s="66">
        <v>5.4989999999999997</v>
      </c>
      <c r="BI14">
        <v>45</v>
      </c>
      <c r="BJ14" s="119">
        <v>5.31</v>
      </c>
      <c r="BK14" s="37">
        <v>1504</v>
      </c>
      <c r="BL14" s="37">
        <v>1951</v>
      </c>
      <c r="BM14" s="37">
        <v>2632</v>
      </c>
      <c r="BN14" s="37">
        <v>2996</v>
      </c>
      <c r="BO14" s="37">
        <v>556.76</v>
      </c>
      <c r="BP14" s="37">
        <v>234.97</v>
      </c>
      <c r="BQ14" s="37">
        <v>12</v>
      </c>
      <c r="BR14" s="37">
        <v>26.48919230769231</v>
      </c>
      <c r="BS14" s="37">
        <v>14.48919230769231</v>
      </c>
      <c r="BT14" s="179">
        <v>28.8</v>
      </c>
      <c r="BU14" s="127">
        <v>0.91976362179487181</v>
      </c>
      <c r="BV14" s="37">
        <v>38.071038461538464</v>
      </c>
      <c r="BW14" s="37">
        <v>52.352884615384617</v>
      </c>
      <c r="BX14" s="37">
        <v>62.977038461538463</v>
      </c>
      <c r="BY14" s="176">
        <v>0.11</v>
      </c>
      <c r="BZ14" s="127" t="s">
        <v>241</v>
      </c>
      <c r="CA14" s="127">
        <v>0.04</v>
      </c>
      <c r="CB14" s="127">
        <v>4.4000000000000003E-3</v>
      </c>
      <c r="CC14" s="127">
        <v>4.4400000000000002E-2</v>
      </c>
      <c r="CD14" s="127">
        <v>5.0000000000000001E-3</v>
      </c>
      <c r="CE14" s="2">
        <v>0.14099999999999999</v>
      </c>
      <c r="CF14" s="62">
        <v>4288.1279999999997</v>
      </c>
      <c r="CG14" s="62">
        <v>2337.1279999999997</v>
      </c>
      <c r="CH14" s="62">
        <v>1545.3979999999997</v>
      </c>
      <c r="CI14" s="9">
        <v>291.03540489642182</v>
      </c>
      <c r="CJ14" s="9">
        <v>122.35930324623908</v>
      </c>
      <c r="CK14" s="116">
        <v>281.03255137297685</v>
      </c>
      <c r="CL14" s="28">
        <v>0.14899999999999999</v>
      </c>
      <c r="CM14">
        <v>254.2</v>
      </c>
      <c r="CN14" s="33">
        <v>217</v>
      </c>
      <c r="CO14" s="33">
        <v>3037</v>
      </c>
      <c r="CP14" s="33">
        <v>947</v>
      </c>
      <c r="CQ14" s="33">
        <v>84</v>
      </c>
      <c r="CR14" s="33">
        <v>410</v>
      </c>
      <c r="CS14" s="33">
        <v>19331</v>
      </c>
      <c r="CT14" s="33">
        <v>1340.9843411931438</v>
      </c>
      <c r="CU14" s="33">
        <v>316</v>
      </c>
      <c r="CV14" s="29">
        <v>21.714168701224722</v>
      </c>
      <c r="CW14" s="29">
        <v>61.756190607357198</v>
      </c>
      <c r="CX14" s="29">
        <v>0</v>
      </c>
      <c r="CY14" s="29">
        <v>0</v>
      </c>
      <c r="CZ14" s="29">
        <v>0</v>
      </c>
      <c r="DA14">
        <v>3.3</v>
      </c>
      <c r="DB14" s="30">
        <v>3.4</v>
      </c>
      <c r="DC14" s="30">
        <v>49.479213999999992</v>
      </c>
      <c r="DD14" s="30">
        <v>3</v>
      </c>
      <c r="DE14">
        <v>80.900000000000006</v>
      </c>
      <c r="DF14" t="s">
        <v>80</v>
      </c>
      <c r="DG14">
        <v>41.5</v>
      </c>
      <c r="DH14">
        <v>24.1</v>
      </c>
      <c r="DI14" s="135">
        <v>0</v>
      </c>
      <c r="DJ14" s="160">
        <v>2</v>
      </c>
      <c r="DK14" s="143">
        <v>1059012</v>
      </c>
      <c r="DL14" s="143">
        <v>0.72770776027282891</v>
      </c>
      <c r="DM14" s="10">
        <v>35378</v>
      </c>
      <c r="DN14" s="10">
        <v>325</v>
      </c>
      <c r="DO14" s="10">
        <v>2</v>
      </c>
      <c r="DP14" s="10">
        <v>3463</v>
      </c>
      <c r="DQ14" s="10">
        <v>395</v>
      </c>
      <c r="DR14" s="10">
        <v>1053</v>
      </c>
      <c r="DS14" s="10">
        <v>29</v>
      </c>
      <c r="DT14" s="10">
        <v>113</v>
      </c>
      <c r="DU14" s="10">
        <v>4170</v>
      </c>
      <c r="DV14" s="10">
        <v>20064</v>
      </c>
      <c r="DW14" s="10">
        <v>4286</v>
      </c>
      <c r="DX14" s="10">
        <v>734</v>
      </c>
      <c r="DY14" s="10">
        <v>744</v>
      </c>
      <c r="DZ14" s="138">
        <v>3340.6609179121674</v>
      </c>
      <c r="EA14" s="135">
        <v>30.688981805683031</v>
      </c>
      <c r="EB14" s="10">
        <v>0.18885527265035712</v>
      </c>
      <c r="EC14" s="135">
        <v>327.00290459409337</v>
      </c>
      <c r="ED14" s="135">
        <v>37.29891634844553</v>
      </c>
      <c r="EE14" s="135">
        <v>99.432301050413031</v>
      </c>
      <c r="EF14" s="135">
        <v>2.7384014534301784</v>
      </c>
      <c r="EG14" s="135">
        <v>10.670322904745177</v>
      </c>
      <c r="EH14" s="135">
        <v>393.76324347599461</v>
      </c>
      <c r="EI14" s="135">
        <v>1894.5960952283826</v>
      </c>
      <c r="EJ14" s="135">
        <v>404.7168492897153</v>
      </c>
      <c r="EK14" s="135">
        <v>69.309885062681062</v>
      </c>
      <c r="EL14" s="31">
        <v>39.31343855954826</v>
      </c>
      <c r="EM14" s="3" t="s">
        <v>782</v>
      </c>
      <c r="EN14" s="3">
        <v>3444115</v>
      </c>
      <c r="EO14" s="3">
        <v>51306</v>
      </c>
      <c r="EP14" s="3">
        <v>3495421</v>
      </c>
      <c r="EQ14" s="131">
        <v>2.4019038378418864</v>
      </c>
      <c r="ER14" s="3">
        <v>12290</v>
      </c>
      <c r="ES14" s="3">
        <v>24612</v>
      </c>
      <c r="ET14" s="3">
        <v>36902</v>
      </c>
      <c r="EU14" s="3">
        <v>2535.7476373816285</v>
      </c>
      <c r="EV14" s="3">
        <v>5006420</v>
      </c>
      <c r="EW14" s="3">
        <v>83196</v>
      </c>
      <c r="EX14" s="3">
        <v>5089616</v>
      </c>
      <c r="EY14" s="3">
        <v>3.4973664698877389</v>
      </c>
      <c r="EZ14" s="3">
        <v>207615</v>
      </c>
      <c r="FA14" s="3">
        <v>42</v>
      </c>
      <c r="FB14" s="3">
        <v>207657</v>
      </c>
      <c r="FC14" s="3">
        <v>142.69301044272854</v>
      </c>
      <c r="FD14" s="3">
        <v>8670440</v>
      </c>
      <c r="FE14" s="3">
        <v>159156</v>
      </c>
      <c r="FF14" s="3">
        <v>8829596</v>
      </c>
      <c r="FG14" s="3">
        <v>24</v>
      </c>
      <c r="FH14">
        <v>17</v>
      </c>
      <c r="FI14">
        <v>1</v>
      </c>
      <c r="FJ14" s="3">
        <v>18</v>
      </c>
      <c r="FK14" s="3">
        <v>21</v>
      </c>
      <c r="FL14" s="3">
        <v>4</v>
      </c>
      <c r="FM14" s="3">
        <v>85</v>
      </c>
      <c r="FN14">
        <v>7.33</v>
      </c>
      <c r="FO14" s="8">
        <v>0.24</v>
      </c>
      <c r="FP14" s="50">
        <v>0.32</v>
      </c>
      <c r="FQ14" s="8">
        <v>0.22600000000000001</v>
      </c>
      <c r="FR14" s="8">
        <v>0.17499999999999999</v>
      </c>
      <c r="FS14" s="8">
        <v>5.1000000000000018E-2</v>
      </c>
      <c r="FT14" s="8">
        <v>0.2</v>
      </c>
      <c r="FU14">
        <v>18.3</v>
      </c>
      <c r="FV14">
        <v>274</v>
      </c>
      <c r="FW14">
        <v>12.9</v>
      </c>
      <c r="FX14">
        <v>12.9</v>
      </c>
      <c r="FY14">
        <v>184</v>
      </c>
      <c r="FZ14">
        <v>4.88</v>
      </c>
      <c r="GA14" s="48">
        <v>12.9</v>
      </c>
      <c r="GB14" s="48">
        <v>1206</v>
      </c>
      <c r="GC14" s="48">
        <v>4374</v>
      </c>
      <c r="GD14" s="2">
        <v>0.27572016460905352</v>
      </c>
      <c r="GE14" s="11">
        <v>0.83659775256268765</v>
      </c>
      <c r="GF14" s="11" t="s">
        <v>781</v>
      </c>
      <c r="GG14" s="11" t="s">
        <v>781</v>
      </c>
      <c r="GH14" s="11" t="s">
        <v>781</v>
      </c>
      <c r="GI14" s="11" t="s">
        <v>782</v>
      </c>
      <c r="GJ14" s="11" t="s">
        <v>781</v>
      </c>
      <c r="GK14" s="2">
        <v>1.18E-2</v>
      </c>
      <c r="GL14" s="2">
        <v>1.24E-2</v>
      </c>
      <c r="GM14" s="2">
        <v>4.7999999999999996E-3</v>
      </c>
      <c r="GN14" s="2">
        <v>6.1000000000000004E-3</v>
      </c>
      <c r="GO14" s="2">
        <v>6.0000000000000001E-3</v>
      </c>
      <c r="GP14" s="3">
        <v>31991</v>
      </c>
      <c r="GQ14">
        <v>14.9</v>
      </c>
      <c r="GR14">
        <v>248</v>
      </c>
      <c r="GS14" s="3">
        <v>4780</v>
      </c>
      <c r="GT14" s="5">
        <v>15.7</v>
      </c>
      <c r="GU14" s="22">
        <v>55</v>
      </c>
      <c r="GV14" t="s">
        <v>177</v>
      </c>
      <c r="GW14" t="s">
        <v>83</v>
      </c>
      <c r="GX14" s="21"/>
      <c r="GY14" s="21" t="s">
        <v>4712</v>
      </c>
      <c r="GZ14" s="21" t="s">
        <v>4712</v>
      </c>
      <c r="HA14" s="21" t="s">
        <v>4713</v>
      </c>
      <c r="HB14">
        <v>3</v>
      </c>
      <c r="HC14">
        <v>12</v>
      </c>
      <c r="HD14">
        <v>15</v>
      </c>
      <c r="HE14" s="14">
        <v>10</v>
      </c>
      <c r="HF14">
        <v>42</v>
      </c>
      <c r="HG14">
        <v>41</v>
      </c>
      <c r="HH14">
        <v>9</v>
      </c>
      <c r="HI14" s="53">
        <v>0.84099999999999997</v>
      </c>
      <c r="HJ14" s="47">
        <v>15242</v>
      </c>
      <c r="HK14" s="53">
        <v>0.92</v>
      </c>
      <c r="HL14">
        <v>13731</v>
      </c>
      <c r="HM14" s="8">
        <v>0.21485573011203604</v>
      </c>
      <c r="HN14">
        <v>45</v>
      </c>
      <c r="HO14">
        <v>295</v>
      </c>
      <c r="HP14">
        <v>108</v>
      </c>
      <c r="HQ14">
        <v>403</v>
      </c>
      <c r="HR14" s="8">
        <v>0.73200992555831268</v>
      </c>
      <c r="HS14" s="14">
        <v>90.2</v>
      </c>
      <c r="HT14" t="s">
        <v>781</v>
      </c>
      <c r="HU14" t="s">
        <v>781</v>
      </c>
      <c r="HV14" t="s">
        <v>781</v>
      </c>
      <c r="HW14" t="s">
        <v>781</v>
      </c>
      <c r="HX14" t="s">
        <v>781</v>
      </c>
      <c r="HY14" t="s">
        <v>781</v>
      </c>
      <c r="HZ14" t="s">
        <v>781</v>
      </c>
      <c r="IA14" t="s">
        <v>781</v>
      </c>
      <c r="IB14" t="s">
        <v>781</v>
      </c>
      <c r="IC14" t="s">
        <v>781</v>
      </c>
      <c r="ID14" t="s">
        <v>781</v>
      </c>
      <c r="IE14" t="s">
        <v>781</v>
      </c>
      <c r="IF14" t="s">
        <v>781</v>
      </c>
      <c r="IG14">
        <v>16</v>
      </c>
      <c r="IH14">
        <v>97.5</v>
      </c>
      <c r="II14">
        <v>89.9</v>
      </c>
      <c r="IJ14">
        <v>7</v>
      </c>
      <c r="IK14">
        <v>6.4</v>
      </c>
      <c r="IL14">
        <v>5.2</v>
      </c>
      <c r="IM14">
        <v>0.8</v>
      </c>
      <c r="IN14">
        <v>2</v>
      </c>
      <c r="IO14">
        <v>2.1</v>
      </c>
      <c r="IP14">
        <v>1.6</v>
      </c>
      <c r="IQ14">
        <v>0.7</v>
      </c>
      <c r="IR14">
        <v>0.5</v>
      </c>
      <c r="IS14">
        <v>1.1000000000000001</v>
      </c>
      <c r="IT14">
        <v>149</v>
      </c>
      <c r="IU14" t="s">
        <v>223</v>
      </c>
      <c r="IV14" t="b">
        <v>1</v>
      </c>
      <c r="IW14">
        <v>2</v>
      </c>
      <c r="IX14" s="5">
        <v>720776.5</v>
      </c>
      <c r="IY14" s="5">
        <v>50</v>
      </c>
      <c r="IZ14" s="5">
        <v>28831.06</v>
      </c>
      <c r="JA14" s="5">
        <v>52</v>
      </c>
      <c r="JB14" s="5">
        <v>27722.173076923078</v>
      </c>
      <c r="JC14" s="11">
        <v>4.0479526700918571</v>
      </c>
      <c r="JD14">
        <v>0</v>
      </c>
      <c r="JE14" s="12">
        <v>0</v>
      </c>
      <c r="JF14" s="108">
        <v>0</v>
      </c>
      <c r="JG14" s="3">
        <v>1314</v>
      </c>
      <c r="JH14" s="56">
        <v>0.9178082191780822</v>
      </c>
      <c r="JI14" s="11">
        <v>4.5407999238964996</v>
      </c>
      <c r="JJ14" s="3">
        <v>9.0292460991801526</v>
      </c>
      <c r="JK14" s="3">
        <v>20.457730032695</v>
      </c>
      <c r="JL14" s="108">
        <v>9.0292460991801526</v>
      </c>
      <c r="JM14" s="108">
        <v>20.457730032695</v>
      </c>
      <c r="JN14" s="108">
        <v>37</v>
      </c>
      <c r="JO14" s="108">
        <v>10</v>
      </c>
      <c r="JP14" s="108">
        <v>19</v>
      </c>
      <c r="JQ14" s="108">
        <v>1</v>
      </c>
      <c r="JR14" s="108">
        <v>4</v>
      </c>
      <c r="JS14" s="108">
        <v>27</v>
      </c>
      <c r="JT14" s="14" t="s">
        <v>821</v>
      </c>
      <c r="JU14" t="s">
        <v>824</v>
      </c>
      <c r="JV14" t="s">
        <v>171</v>
      </c>
      <c r="JW14" t="s">
        <v>171</v>
      </c>
      <c r="JX14" t="s">
        <v>171</v>
      </c>
      <c r="JY14" s="15" t="s">
        <v>821</v>
      </c>
      <c r="JZ14">
        <v>13.6</v>
      </c>
      <c r="KA14">
        <v>21.2</v>
      </c>
      <c r="KB14">
        <v>69.58</v>
      </c>
      <c r="KC14">
        <v>1052</v>
      </c>
      <c r="KE14">
        <v>25</v>
      </c>
      <c r="KF14">
        <v>4.0999999999999996</v>
      </c>
      <c r="KG14" t="s">
        <v>4723</v>
      </c>
      <c r="KH14" s="2">
        <v>4.1000000000000003E-3</v>
      </c>
      <c r="KI14" s="108">
        <v>5966.6111000000001</v>
      </c>
      <c r="KJ14" s="3">
        <v>5014</v>
      </c>
      <c r="KK14" s="3">
        <v>3.54</v>
      </c>
      <c r="KL14" s="2">
        <v>0.1089</v>
      </c>
      <c r="KM14" s="2">
        <v>9.3200000000000005E-2</v>
      </c>
      <c r="KN14">
        <v>2.66</v>
      </c>
      <c r="KO14" s="2">
        <v>0.12</v>
      </c>
      <c r="KP14" s="2">
        <v>0.60199999999999998</v>
      </c>
      <c r="KQ14" s="2">
        <v>0.1588</v>
      </c>
      <c r="KR14" s="11">
        <v>-3.8800000000000001E-2</v>
      </c>
      <c r="KS14">
        <v>2</v>
      </c>
      <c r="KT14">
        <v>1</v>
      </c>
      <c r="KU14">
        <v>0.73299999999999998</v>
      </c>
      <c r="KV14">
        <v>3</v>
      </c>
      <c r="KW14" s="12">
        <v>2.141</v>
      </c>
      <c r="KX14">
        <v>70</v>
      </c>
      <c r="KY14">
        <v>0.67400000000000004</v>
      </c>
      <c r="KZ14" s="108">
        <v>467.55131445045726</v>
      </c>
      <c r="LA14" s="12">
        <v>104935.38844776584</v>
      </c>
      <c r="LB14">
        <v>683</v>
      </c>
      <c r="LC14">
        <v>0</v>
      </c>
      <c r="LD14">
        <v>1.6</v>
      </c>
      <c r="LE14">
        <v>0</v>
      </c>
      <c r="LF14">
        <v>0</v>
      </c>
      <c r="LG14">
        <v>19.2</v>
      </c>
      <c r="LH14">
        <v>9.6999999999999993</v>
      </c>
      <c r="LI14" t="s">
        <v>523</v>
      </c>
      <c r="LJ14" s="2">
        <v>2.5999999999999999E-2</v>
      </c>
      <c r="LK14" s="4">
        <v>75981600000</v>
      </c>
      <c r="LL14" s="4">
        <v>52708.155718173388</v>
      </c>
      <c r="LM14" s="77">
        <v>0</v>
      </c>
      <c r="LN14" s="47">
        <v>0</v>
      </c>
      <c r="LO14" s="47">
        <v>0</v>
      </c>
      <c r="LP14" s="47">
        <v>0</v>
      </c>
      <c r="LQ14" s="47">
        <v>0</v>
      </c>
      <c r="LR14" s="47">
        <v>15025</v>
      </c>
      <c r="LS14" s="47">
        <v>10500</v>
      </c>
      <c r="LT14" s="47">
        <v>94243</v>
      </c>
      <c r="LU14" s="14">
        <v>1</v>
      </c>
      <c r="LV14" t="s">
        <v>1257</v>
      </c>
      <c r="LW14" t="s">
        <v>1257</v>
      </c>
      <c r="LX14" t="s">
        <v>1257</v>
      </c>
      <c r="LY14" t="s">
        <v>1258</v>
      </c>
      <c r="LZ14" s="15" t="s">
        <v>1257</v>
      </c>
      <c r="MA14" s="26">
        <v>2</v>
      </c>
      <c r="MB14">
        <v>4</v>
      </c>
      <c r="MC14" s="3">
        <v>720776.5</v>
      </c>
      <c r="MD14" s="3">
        <v>1.893208621442376</v>
      </c>
      <c r="ME14" s="3">
        <v>0.10679137855762399</v>
      </c>
      <c r="MF14" s="3">
        <v>720776.5</v>
      </c>
      <c r="MG14" s="3">
        <v>360388.25</v>
      </c>
      <c r="MH14" s="43">
        <v>720776.5</v>
      </c>
      <c r="MI14" s="192" t="s">
        <v>3872</v>
      </c>
      <c r="MJ14" s="47" t="s">
        <v>4649</v>
      </c>
      <c r="MK14" s="193" t="s">
        <v>316</v>
      </c>
      <c r="ML14" s="187">
        <v>1</v>
      </c>
      <c r="MM14" s="144">
        <v>1</v>
      </c>
      <c r="MN14" s="188">
        <v>1</v>
      </c>
      <c r="MO14" s="60">
        <v>0.63700000000000001</v>
      </c>
      <c r="MP14" s="45">
        <v>0.34300000000000003</v>
      </c>
      <c r="MQ14" s="22">
        <v>1</v>
      </c>
      <c r="MR14" s="215">
        <v>1</v>
      </c>
      <c r="MS14" s="161">
        <v>0.90925</v>
      </c>
      <c r="MT14" s="11">
        <v>1</v>
      </c>
      <c r="MU14" s="11" t="s">
        <v>171</v>
      </c>
      <c r="MV14" s="11" t="s">
        <v>171</v>
      </c>
      <c r="MW14" s="11" t="s">
        <v>171</v>
      </c>
      <c r="MX14" s="11" t="s">
        <v>171</v>
      </c>
      <c r="MY14" s="11" t="s">
        <v>171</v>
      </c>
      <c r="MZ14" s="3">
        <f>StateByState5[[#This Row],[Population]]*0.8</f>
        <v>1164216.8</v>
      </c>
      <c r="NA14" s="234">
        <f>StateByState5[[#This Row],[Adult Population]]*StateByState5[[#This Row],[Groceries Montly]]</f>
        <v>648189345.56799996</v>
      </c>
      <c r="NB14" s="234">
        <f>(StateByState5[[#This Row],[Rent (Studio)]]*StateByState5[[#This Row],[Adult Population]])/2</f>
        <v>791085315.60000002</v>
      </c>
      <c r="NC14" s="234">
        <f>StateByState5[[#This Row],[Average Electric Bill]]*StateByState5[[#This Row],[Adult Population]]</f>
        <v>273556021.49599999</v>
      </c>
      <c r="ND14" s="234">
        <f>(StateByState5[[#This Row],[Adult Population]]/10000)*1141815</f>
        <v>132932020.54920001</v>
      </c>
      <c r="NE14" s="237">
        <f>(StateByState5[[#This Row],[Adult Population]]/10000)*12.11</f>
        <v>1409.8665448000002</v>
      </c>
      <c r="NF14" s="234">
        <f>SUM(StateByState5[[#This Row],[Rent (Studio)]],StateByState5[[#This Row],[Groceries Montly]],StateByState5[[#This Row],[Average Electric Bill]])</f>
        <v>2150.73</v>
      </c>
      <c r="NG14" s="234">
        <f>StateByState5[[#This Row],[UBI Per Month]]*StateByState5[[#This Row],[Adult Population]]</f>
        <v>2503915998.2639999</v>
      </c>
      <c r="NH14" s="234">
        <f>SUM(StateByState5[[#This Row],[Total for UBI Payments]]+StateByState5[[#This Row],[Department of UBI]])</f>
        <v>2636848018.8132</v>
      </c>
    </row>
    <row r="15" spans="1:375" ht="17.25" customHeight="1" x14ac:dyDescent="0.25">
      <c r="A15">
        <v>12</v>
      </c>
      <c r="B15" s="130" t="s">
        <v>40</v>
      </c>
      <c r="C15" t="s">
        <v>1287</v>
      </c>
      <c r="D15" s="3">
        <v>82751</v>
      </c>
      <c r="E15" s="113">
        <v>1839106</v>
      </c>
      <c r="F15" s="113">
        <v>1450523</v>
      </c>
      <c r="G15" s="208">
        <v>0.78869999999999996</v>
      </c>
      <c r="H15" s="113">
        <v>14785</v>
      </c>
      <c r="I15" s="208">
        <v>8.0000000000000002E-3</v>
      </c>
      <c r="J15" s="113">
        <v>18903</v>
      </c>
      <c r="K15" s="208">
        <v>1.03E-2</v>
      </c>
      <c r="L15" s="113">
        <v>26036</v>
      </c>
      <c r="M15" s="208">
        <v>1.4200000000000001E-2</v>
      </c>
      <c r="N15" s="113">
        <v>3401</v>
      </c>
      <c r="O15" s="106">
        <v>1.8E-3</v>
      </c>
      <c r="P15" s="113">
        <v>8243</v>
      </c>
      <c r="Q15" s="106">
        <v>4.4999999999999997E-3</v>
      </c>
      <c r="R15" s="113">
        <v>77808</v>
      </c>
      <c r="S15" s="208">
        <v>4.2299999999999997E-2</v>
      </c>
      <c r="T15" s="113">
        <v>239407</v>
      </c>
      <c r="U15" s="208">
        <v>0.13020000000000001</v>
      </c>
      <c r="V15" s="106">
        <v>1.6102802827260287E-2</v>
      </c>
      <c r="W15" s="3">
        <v>22.224577346497323</v>
      </c>
      <c r="X15" s="3">
        <v>2</v>
      </c>
      <c r="Y15" s="118">
        <v>7.25</v>
      </c>
      <c r="Z15" s="4">
        <v>1009</v>
      </c>
      <c r="AA15" s="1">
        <v>4372.333333333333</v>
      </c>
      <c r="AB15" s="4">
        <v>52468</v>
      </c>
      <c r="AC15" s="1">
        <v>25.225000000000001</v>
      </c>
      <c r="AD15" s="47">
        <v>462352</v>
      </c>
      <c r="AE15" s="47">
        <v>197850</v>
      </c>
      <c r="AF15" s="38">
        <v>0.253</v>
      </c>
      <c r="AG15" s="123">
        <v>3.4246693900159246</v>
      </c>
      <c r="AH15" s="29">
        <v>13.12002652519894</v>
      </c>
      <c r="AI15" s="29">
        <v>8.0030464584920029</v>
      </c>
      <c r="AJ15" s="29">
        <v>30.659946949602123</v>
      </c>
      <c r="AK15" s="29">
        <v>2.3368814758655545</v>
      </c>
      <c r="AL15">
        <v>1</v>
      </c>
      <c r="AM15" s="125">
        <v>923</v>
      </c>
      <c r="AN15" s="4">
        <v>699</v>
      </c>
      <c r="AO15" s="4">
        <v>758</v>
      </c>
      <c r="AP15" s="4">
        <v>961</v>
      </c>
      <c r="AQ15" s="4">
        <v>1342</v>
      </c>
      <c r="AR15" s="4">
        <v>1583</v>
      </c>
      <c r="AS15" s="4">
        <v>1228</v>
      </c>
      <c r="AT15" s="4">
        <v>185322</v>
      </c>
      <c r="AU15" s="8">
        <v>0.91505216095380026</v>
      </c>
      <c r="AV15" s="5">
        <v>25561.655172413793</v>
      </c>
      <c r="AW15" s="5">
        <v>132.55172413793105</v>
      </c>
      <c r="AX15" s="5">
        <v>38.097125867195238</v>
      </c>
      <c r="AY15" s="5">
        <v>3.5320957536021957</v>
      </c>
      <c r="AZ15" s="152">
        <v>0.1009</v>
      </c>
      <c r="BA15" s="5" t="s">
        <v>4751</v>
      </c>
      <c r="BB15" s="47">
        <v>98.96</v>
      </c>
      <c r="BC15" s="47">
        <v>236.83</v>
      </c>
      <c r="BD15" s="5">
        <v>68.557919621749406</v>
      </c>
      <c r="BE15" s="5">
        <v>262.64775413711584</v>
      </c>
      <c r="BF15" s="66">
        <v>281.12</v>
      </c>
      <c r="BG15">
        <v>10.52</v>
      </c>
      <c r="BH15" s="66">
        <v>4.7039999999999997</v>
      </c>
      <c r="BI15">
        <v>0</v>
      </c>
      <c r="BJ15" s="119">
        <v>4.2300000000000004</v>
      </c>
      <c r="BK15" s="37">
        <v>758</v>
      </c>
      <c r="BL15" s="37">
        <v>961</v>
      </c>
      <c r="BM15" s="37">
        <v>1342</v>
      </c>
      <c r="BN15" s="37">
        <v>1583</v>
      </c>
      <c r="BO15" s="37">
        <v>281.12</v>
      </c>
      <c r="BP15" s="37">
        <v>98.96</v>
      </c>
      <c r="BQ15" s="37">
        <v>7.25</v>
      </c>
      <c r="BR15" s="37">
        <v>13.131692307692308</v>
      </c>
      <c r="BS15" s="37">
        <v>5.8816923076923082</v>
      </c>
      <c r="BT15" s="179">
        <v>25.225000000000001</v>
      </c>
      <c r="BU15" s="127">
        <v>0.52058245025539374</v>
      </c>
      <c r="BV15" s="37">
        <v>18.71769230769231</v>
      </c>
      <c r="BW15" s="37">
        <v>26.357538461538468</v>
      </c>
      <c r="BX15" s="37">
        <v>32.381999999999998</v>
      </c>
      <c r="BY15" s="176">
        <v>6.9199999999999998E-2</v>
      </c>
      <c r="BZ15" s="127" t="s">
        <v>241</v>
      </c>
      <c r="CA15" s="127">
        <v>0.06</v>
      </c>
      <c r="CB15" s="127">
        <v>2.9999999999999997E-4</v>
      </c>
      <c r="CC15" s="127">
        <v>6.0299999999999999E-2</v>
      </c>
      <c r="CD15" s="127">
        <v>0.03</v>
      </c>
      <c r="CE15" s="2">
        <v>0.107</v>
      </c>
      <c r="CF15" s="62">
        <v>3904.4936666666663</v>
      </c>
      <c r="CG15" s="62">
        <v>2943.4936666666663</v>
      </c>
      <c r="CH15" s="62">
        <v>2563.4136666666664</v>
      </c>
      <c r="CI15" s="9">
        <v>606.00795902285256</v>
      </c>
      <c r="CJ15" s="9">
        <v>243.67050063371354</v>
      </c>
      <c r="CK15" s="116">
        <v>544.94338151927434</v>
      </c>
      <c r="CL15" s="28">
        <v>0.60099999999999998</v>
      </c>
      <c r="CM15">
        <v>242.6</v>
      </c>
      <c r="CN15" s="29">
        <v>452</v>
      </c>
      <c r="CO15" s="29">
        <v>8571</v>
      </c>
      <c r="CP15" s="29">
        <v>2387</v>
      </c>
      <c r="CQ15" s="29">
        <v>673</v>
      </c>
      <c r="CR15" s="29">
        <v>502</v>
      </c>
      <c r="CS15" s="29">
        <v>6119</v>
      </c>
      <c r="CT15" s="29">
        <v>321.89625776530664</v>
      </c>
      <c r="CU15" s="29">
        <v>50</v>
      </c>
      <c r="CV15" s="29">
        <v>2.7187122438837132</v>
      </c>
      <c r="CW15" s="29">
        <v>118.4002678067444</v>
      </c>
      <c r="CX15" s="29">
        <v>3</v>
      </c>
      <c r="CY15" s="29">
        <v>1.6312273463302278</v>
      </c>
      <c r="CZ15" s="29">
        <v>0.1984126984126984</v>
      </c>
      <c r="DA15">
        <v>2.5</v>
      </c>
      <c r="DB15" s="30">
        <v>17.600000000000001</v>
      </c>
      <c r="DC15" s="30">
        <v>323.68265600000001</v>
      </c>
      <c r="DD15" s="30">
        <v>3.5</v>
      </c>
      <c r="DE15">
        <v>79.5</v>
      </c>
      <c r="DF15">
        <v>3.12</v>
      </c>
      <c r="DG15">
        <v>42.5</v>
      </c>
      <c r="DH15">
        <v>38.200000000000003</v>
      </c>
      <c r="DI15" s="5">
        <v>1</v>
      </c>
      <c r="DJ15" s="142">
        <v>110</v>
      </c>
      <c r="DK15" s="131">
        <v>1889225</v>
      </c>
      <c r="DL15" s="131">
        <v>1.0272518277902416</v>
      </c>
      <c r="DM15" s="11">
        <v>31407</v>
      </c>
      <c r="DN15" s="11">
        <v>140</v>
      </c>
      <c r="DO15" s="11">
        <v>3</v>
      </c>
      <c r="DP15" s="11">
        <v>2811</v>
      </c>
      <c r="DQ15" s="11">
        <v>627</v>
      </c>
      <c r="DR15" s="11">
        <v>6959</v>
      </c>
      <c r="DS15" s="11">
        <v>118</v>
      </c>
      <c r="DT15" s="11">
        <v>90</v>
      </c>
      <c r="DU15" s="11">
        <v>5252</v>
      </c>
      <c r="DV15" s="11">
        <v>13226</v>
      </c>
      <c r="DW15" s="11">
        <v>1618</v>
      </c>
      <c r="DX15" s="11">
        <v>156</v>
      </c>
      <c r="DY15" s="11">
        <v>407</v>
      </c>
      <c r="DZ15" s="136">
        <v>1662.4277150683483</v>
      </c>
      <c r="EA15" s="5">
        <v>7.4104460823882805</v>
      </c>
      <c r="EB15" s="11">
        <v>0.15879527319403458</v>
      </c>
      <c r="EC15" s="5">
        <v>148.7911709828104</v>
      </c>
      <c r="ED15" s="5">
        <v>33.188212097553226</v>
      </c>
      <c r="EE15" s="5">
        <v>368.3521020524289</v>
      </c>
      <c r="EF15" s="5">
        <v>6.245947412298694</v>
      </c>
      <c r="EG15" s="5">
        <v>4.7638581958210375</v>
      </c>
      <c r="EH15" s="5">
        <v>277.99759160502322</v>
      </c>
      <c r="EI15" s="5">
        <v>700.07542775476713</v>
      </c>
      <c r="EJ15" s="5">
        <v>85.643584009315987</v>
      </c>
      <c r="EK15" s="5">
        <v>8.2573542060897989</v>
      </c>
      <c r="EL15" s="22">
        <v>70.25416142593285</v>
      </c>
      <c r="EM15" s="3" t="s">
        <v>781</v>
      </c>
      <c r="EN15" s="3">
        <v>468176</v>
      </c>
      <c r="EO15" s="3">
        <v>6803</v>
      </c>
      <c r="EP15" s="3">
        <v>474979</v>
      </c>
      <c r="EQ15" s="131">
        <v>0.25826624457752845</v>
      </c>
      <c r="ER15" s="3">
        <v>1695</v>
      </c>
      <c r="ES15" s="3">
        <v>1190</v>
      </c>
      <c r="ET15" s="3">
        <v>2885</v>
      </c>
      <c r="EU15" s="3">
        <v>156.86969647209025</v>
      </c>
      <c r="EV15" s="3">
        <v>716046</v>
      </c>
      <c r="EW15" s="3">
        <v>14045</v>
      </c>
      <c r="EX15" s="3">
        <v>730091</v>
      </c>
      <c r="EY15" s="3">
        <v>0.3969814681698608</v>
      </c>
      <c r="EZ15" s="3">
        <v>36709</v>
      </c>
      <c r="FA15" s="3">
        <v>271</v>
      </c>
      <c r="FB15" s="3">
        <v>36980</v>
      </c>
      <c r="FC15" s="3">
        <v>20.107595755763942</v>
      </c>
      <c r="FD15" s="3">
        <v>1222626</v>
      </c>
      <c r="FE15" s="3">
        <v>22309</v>
      </c>
      <c r="FF15" s="3">
        <v>1244935</v>
      </c>
      <c r="FG15" s="3">
        <v>85</v>
      </c>
      <c r="FH15">
        <v>71</v>
      </c>
      <c r="FI15">
        <v>6</v>
      </c>
      <c r="FJ15" s="3">
        <v>27</v>
      </c>
      <c r="FK15" s="3">
        <v>14</v>
      </c>
      <c r="FL15" s="3">
        <v>3</v>
      </c>
      <c r="FM15" s="3">
        <v>214</v>
      </c>
      <c r="FN15">
        <v>7.44</v>
      </c>
      <c r="FO15" s="8">
        <v>0.02</v>
      </c>
      <c r="FP15" s="50">
        <v>0.11</v>
      </c>
      <c r="FQ15" s="8">
        <v>6.2E-2</v>
      </c>
      <c r="FR15" s="8">
        <v>0.05</v>
      </c>
      <c r="FS15" s="8">
        <v>1.1999999999999997E-2</v>
      </c>
      <c r="FT15" s="8">
        <v>5.6000000000000001E-2</v>
      </c>
      <c r="FU15">
        <v>15.9</v>
      </c>
      <c r="FV15">
        <v>287</v>
      </c>
      <c r="FW15">
        <v>10.5</v>
      </c>
      <c r="FX15">
        <v>23.2</v>
      </c>
      <c r="FY15">
        <v>419</v>
      </c>
      <c r="FZ15">
        <v>5.5</v>
      </c>
      <c r="GA15" s="48">
        <v>23.8</v>
      </c>
      <c r="GB15" s="48">
        <v>1305</v>
      </c>
      <c r="GC15" s="48">
        <v>13384</v>
      </c>
      <c r="GD15" s="2">
        <v>9.7504482964734004E-2</v>
      </c>
      <c r="GE15" s="11">
        <v>0.6865086066084739</v>
      </c>
      <c r="GF15" s="11" t="s">
        <v>782</v>
      </c>
      <c r="GG15" s="11" t="s">
        <v>781</v>
      </c>
      <c r="GH15" s="11" t="s">
        <v>781</v>
      </c>
      <c r="GI15" s="11" t="s">
        <v>781</v>
      </c>
      <c r="GJ15" s="11" t="s">
        <v>781</v>
      </c>
      <c r="GK15" s="2">
        <v>2.1499999999999998E-2</v>
      </c>
      <c r="GL15" s="2">
        <v>1.4999999999999999E-2</v>
      </c>
      <c r="GM15" s="2">
        <v>6.6E-3</v>
      </c>
      <c r="GN15" s="2">
        <v>4.4000000000000003E-3</v>
      </c>
      <c r="GO15" s="2">
        <v>7.0000000000000001E-3</v>
      </c>
      <c r="GP15" s="3">
        <v>2249</v>
      </c>
      <c r="GQ15">
        <v>8.5</v>
      </c>
      <c r="GR15">
        <v>128</v>
      </c>
      <c r="GS15">
        <v>25</v>
      </c>
      <c r="GT15" s="5">
        <v>14.9</v>
      </c>
      <c r="GU15" s="22">
        <v>43</v>
      </c>
      <c r="GV15" t="s">
        <v>177</v>
      </c>
      <c r="GW15" t="s">
        <v>82</v>
      </c>
      <c r="GX15" s="21" t="s">
        <v>122</v>
      </c>
      <c r="GY15" s="21" t="s">
        <v>4713</v>
      </c>
      <c r="GZ15" s="21" t="s">
        <v>4712</v>
      </c>
      <c r="HA15" s="21" t="s">
        <v>4712</v>
      </c>
      <c r="HB15">
        <v>35</v>
      </c>
      <c r="HC15">
        <v>44</v>
      </c>
      <c r="HD15">
        <v>25</v>
      </c>
      <c r="HE15" s="14">
        <v>5</v>
      </c>
      <c r="HF15">
        <v>9</v>
      </c>
      <c r="HG15">
        <v>10</v>
      </c>
      <c r="HH15">
        <v>48</v>
      </c>
      <c r="HI15" s="53">
        <v>0.89500000000000002</v>
      </c>
      <c r="HJ15" s="47">
        <v>7771</v>
      </c>
      <c r="HK15" s="53">
        <v>0.91</v>
      </c>
      <c r="HL15">
        <v>7474</v>
      </c>
      <c r="HM15" s="8">
        <v>0.12937062937062938</v>
      </c>
      <c r="HN15">
        <v>1</v>
      </c>
      <c r="HO15">
        <v>1324</v>
      </c>
      <c r="HP15">
        <v>188</v>
      </c>
      <c r="HQ15">
        <v>1512</v>
      </c>
      <c r="HR15" s="8">
        <v>0.8756613756613757</v>
      </c>
      <c r="HS15" s="14">
        <v>75.099999999999994</v>
      </c>
      <c r="HT15" t="s">
        <v>781</v>
      </c>
      <c r="HU15" t="s">
        <v>781</v>
      </c>
      <c r="HV15" t="s">
        <v>781</v>
      </c>
      <c r="HW15" t="s">
        <v>781</v>
      </c>
      <c r="HX15" t="s">
        <v>781</v>
      </c>
      <c r="HY15" t="s">
        <v>781</v>
      </c>
      <c r="HZ15" t="s">
        <v>781</v>
      </c>
      <c r="IA15" t="s">
        <v>782</v>
      </c>
      <c r="IB15" t="s">
        <v>781</v>
      </c>
      <c r="IC15" t="s">
        <v>781</v>
      </c>
      <c r="ID15" t="s">
        <v>781</v>
      </c>
      <c r="IE15" t="s">
        <v>781</v>
      </c>
      <c r="IF15" t="s">
        <v>781</v>
      </c>
      <c r="IG15">
        <v>43</v>
      </c>
      <c r="IH15">
        <v>65.5</v>
      </c>
      <c r="II15">
        <v>74.400000000000006</v>
      </c>
      <c r="IJ15">
        <v>6.9</v>
      </c>
      <c r="IK15">
        <v>4.3</v>
      </c>
      <c r="IL15">
        <v>3.5</v>
      </c>
      <c r="IM15">
        <v>0</v>
      </c>
      <c r="IN15">
        <v>2</v>
      </c>
      <c r="IO15">
        <v>1.8</v>
      </c>
      <c r="IP15">
        <v>2.4</v>
      </c>
      <c r="IQ15">
        <v>1.7</v>
      </c>
      <c r="IR15">
        <v>1.3</v>
      </c>
      <c r="IS15">
        <v>0.8</v>
      </c>
      <c r="IT15">
        <v>80</v>
      </c>
      <c r="IU15" t="s">
        <v>221</v>
      </c>
      <c r="IV15" t="s">
        <v>224</v>
      </c>
      <c r="IW15">
        <v>1</v>
      </c>
      <c r="IX15" s="5">
        <v>1900923</v>
      </c>
      <c r="IY15" s="5">
        <v>32</v>
      </c>
      <c r="IZ15" s="5">
        <v>59403.84375</v>
      </c>
      <c r="JA15" s="5">
        <v>33</v>
      </c>
      <c r="JB15" s="5">
        <v>57603.727272727272</v>
      </c>
      <c r="JC15" s="11">
        <v>0.19939336080530751</v>
      </c>
      <c r="JD15">
        <v>4</v>
      </c>
      <c r="JE15" s="12">
        <v>0.2416889221882515</v>
      </c>
      <c r="JF15" s="108">
        <v>2.1042409397960884</v>
      </c>
      <c r="JG15" s="3">
        <v>2427</v>
      </c>
      <c r="JH15" s="56">
        <v>0.53770086526576022</v>
      </c>
      <c r="JI15" s="11">
        <v>0.83354618871034203</v>
      </c>
      <c r="JJ15" s="3">
        <v>13.196629231811542</v>
      </c>
      <c r="JK15" s="3">
        <v>2.9328950707544319</v>
      </c>
      <c r="JL15" s="108">
        <v>13.196629231811542</v>
      </c>
      <c r="JM15" s="108">
        <v>2.9328950707544319</v>
      </c>
      <c r="JN15" s="108">
        <v>43</v>
      </c>
      <c r="JO15" s="108">
        <v>28</v>
      </c>
      <c r="JP15" s="108">
        <v>0</v>
      </c>
      <c r="JQ15" s="108">
        <v>2</v>
      </c>
      <c r="JR15" s="108">
        <v>6</v>
      </c>
      <c r="JS15" s="108">
        <v>22</v>
      </c>
      <c r="JT15" s="14" t="s">
        <v>822</v>
      </c>
      <c r="JU15" t="s">
        <v>821</v>
      </c>
      <c r="JV15" t="s">
        <v>831</v>
      </c>
      <c r="JW15" t="s">
        <v>828</v>
      </c>
      <c r="JX15" t="s">
        <v>171</v>
      </c>
      <c r="JY15" s="15" t="s">
        <v>171</v>
      </c>
      <c r="JZ15">
        <v>10.4</v>
      </c>
      <c r="KA15">
        <v>16</v>
      </c>
      <c r="KB15">
        <v>59.58</v>
      </c>
      <c r="KE15">
        <v>31.6</v>
      </c>
      <c r="KF15">
        <v>2.7</v>
      </c>
      <c r="KG15">
        <v>1.6</v>
      </c>
      <c r="KH15" s="2">
        <v>1.1000000000000001E-3</v>
      </c>
      <c r="KI15" s="108">
        <v>2023.0166000000002</v>
      </c>
      <c r="KJ15">
        <v>167</v>
      </c>
      <c r="KK15">
        <v>0.09</v>
      </c>
      <c r="KL15" s="2">
        <v>8.1699999999999995E-2</v>
      </c>
      <c r="KM15" s="2">
        <v>0.1167</v>
      </c>
      <c r="KN15">
        <v>2.94</v>
      </c>
      <c r="KO15" s="2">
        <v>0.08</v>
      </c>
      <c r="KP15" s="2">
        <v>0.70199999999999996</v>
      </c>
      <c r="KQ15" s="2">
        <v>7.8700000000000006E-2</v>
      </c>
      <c r="KR15" s="11">
        <v>1.2999999999999956E-3</v>
      </c>
      <c r="KS15">
        <v>9</v>
      </c>
      <c r="KT15">
        <v>42</v>
      </c>
      <c r="KU15">
        <v>0.624</v>
      </c>
      <c r="KV15">
        <v>6</v>
      </c>
      <c r="KW15" s="12">
        <v>13.791833333333335</v>
      </c>
      <c r="KX15">
        <v>44.4</v>
      </c>
      <c r="KY15">
        <v>2.657</v>
      </c>
      <c r="KZ15" s="108">
        <v>1397.7420442595519</v>
      </c>
      <c r="LA15" s="12">
        <v>32108.373312709213</v>
      </c>
      <c r="LB15">
        <v>1318</v>
      </c>
      <c r="LC15">
        <v>0</v>
      </c>
      <c r="LD15">
        <v>42.5</v>
      </c>
      <c r="LE15">
        <v>28.2</v>
      </c>
      <c r="LF15">
        <v>0</v>
      </c>
      <c r="LG15">
        <v>4.5999999999999996</v>
      </c>
      <c r="LH15">
        <v>22</v>
      </c>
      <c r="LI15" t="s">
        <v>524</v>
      </c>
      <c r="LJ15" s="2">
        <v>9.8000000000000004E-2</v>
      </c>
      <c r="LK15" s="4">
        <v>79082900000</v>
      </c>
      <c r="LL15" s="4">
        <v>41602.368954450023</v>
      </c>
      <c r="LM15" s="77">
        <v>15644</v>
      </c>
      <c r="LN15" s="47">
        <v>0</v>
      </c>
      <c r="LO15" s="47">
        <v>8300</v>
      </c>
      <c r="LP15" s="47">
        <v>1000</v>
      </c>
      <c r="LQ15" s="47">
        <v>9300</v>
      </c>
      <c r="LR15" s="47">
        <v>216802</v>
      </c>
      <c r="LS15" s="47">
        <v>212536</v>
      </c>
      <c r="LT15" s="47">
        <v>208376</v>
      </c>
      <c r="LU15" s="14">
        <v>1</v>
      </c>
      <c r="LV15" t="s">
        <v>1257</v>
      </c>
      <c r="LW15" t="s">
        <v>1257</v>
      </c>
      <c r="LX15" t="s">
        <v>1257</v>
      </c>
      <c r="LY15" t="s">
        <v>1256</v>
      </c>
      <c r="LZ15" s="15" t="s">
        <v>1256</v>
      </c>
      <c r="MA15" s="26">
        <v>2</v>
      </c>
      <c r="MB15">
        <v>4</v>
      </c>
      <c r="MC15" s="3">
        <v>950461.5</v>
      </c>
      <c r="MD15" s="3">
        <v>2.4965046809226616</v>
      </c>
      <c r="ME15" s="3">
        <v>-0.49650468092266165</v>
      </c>
      <c r="MF15" s="3">
        <v>950461.5</v>
      </c>
      <c r="MG15" s="3">
        <v>475230.75</v>
      </c>
      <c r="MH15" s="43">
        <v>950461.5</v>
      </c>
      <c r="MI15" s="194" t="s">
        <v>322</v>
      </c>
      <c r="MJ15" s="47" t="s">
        <v>4650</v>
      </c>
      <c r="MK15" s="195" t="s">
        <v>313</v>
      </c>
      <c r="ML15" s="186">
        <v>0</v>
      </c>
      <c r="MM15" s="89">
        <v>0</v>
      </c>
      <c r="MN15" s="188">
        <v>0</v>
      </c>
      <c r="MO15" s="60">
        <v>0.33100000000000002</v>
      </c>
      <c r="MP15" s="45">
        <v>0.63800000000000001</v>
      </c>
      <c r="MQ15" s="22">
        <v>0</v>
      </c>
      <c r="MR15" s="215">
        <v>0</v>
      </c>
      <c r="MS15" s="161">
        <v>8.2750000000000004E-2</v>
      </c>
      <c r="MT15" s="11">
        <v>1</v>
      </c>
      <c r="MU15" s="11" t="s">
        <v>171</v>
      </c>
      <c r="MV15" s="11" t="s">
        <v>171</v>
      </c>
      <c r="MW15" s="11" t="s">
        <v>171</v>
      </c>
      <c r="MX15" s="11" t="s">
        <v>171</v>
      </c>
      <c r="MY15" s="11" t="s">
        <v>171</v>
      </c>
      <c r="MZ15" s="3">
        <f>StateByState5[[#This Row],[Population]]*0.8</f>
        <v>1471284.8</v>
      </c>
      <c r="NA15" s="234">
        <f>StateByState5[[#This Row],[Adult Population]]*StateByState5[[#This Row],[Groceries Montly]]</f>
        <v>413607582.97600001</v>
      </c>
      <c r="NB15" s="234">
        <f>(StateByState5[[#This Row],[Rent (Studio)]]*StateByState5[[#This Row],[Adult Population]])/2</f>
        <v>514214037.60000002</v>
      </c>
      <c r="NC15" s="234">
        <f>StateByState5[[#This Row],[Average Electric Bill]]*StateByState5[[#This Row],[Adult Population]]</f>
        <v>145598343.808</v>
      </c>
      <c r="ND15" s="234">
        <f>(StateByState5[[#This Row],[Adult Population]]/10000)*1141815</f>
        <v>167993505.39120001</v>
      </c>
      <c r="NE15" s="237">
        <f>(StateByState5[[#This Row],[Adult Population]]/10000)*12.11</f>
        <v>1781.7258927999999</v>
      </c>
      <c r="NF15" s="234">
        <f>SUM(StateByState5[[#This Row],[Rent (Studio)]],StateByState5[[#This Row],[Groceries Montly]],StateByState5[[#This Row],[Average Electric Bill]])</f>
        <v>1079.08</v>
      </c>
      <c r="NG15" s="234">
        <f>StateByState5[[#This Row],[UBI Per Month]]*StateByState5[[#This Row],[Adult Population]]</f>
        <v>1587634001.984</v>
      </c>
      <c r="NH15" s="234">
        <f>SUM(StateByState5[[#This Row],[Total for UBI Payments]]+StateByState5[[#This Row],[Department of UBI]])</f>
        <v>1755627507.3752</v>
      </c>
      <c r="NI15" s="271"/>
      <c r="NJ15" s="271"/>
      <c r="NK15" s="271"/>
    </row>
    <row r="16" spans="1:375" ht="17.25" customHeight="1" x14ac:dyDescent="0.25">
      <c r="A16">
        <v>13</v>
      </c>
      <c r="B16" s="130" t="s">
        <v>41</v>
      </c>
      <c r="C16" t="s">
        <v>1288</v>
      </c>
      <c r="D16" s="3">
        <v>55593</v>
      </c>
      <c r="E16" s="113">
        <v>12812508</v>
      </c>
      <c r="F16" s="113">
        <v>7472751</v>
      </c>
      <c r="G16" s="208">
        <v>0.58320000000000005</v>
      </c>
      <c r="H16" s="113">
        <v>1775612</v>
      </c>
      <c r="I16" s="208">
        <v>0.1386</v>
      </c>
      <c r="J16" s="113">
        <v>16561</v>
      </c>
      <c r="K16" s="208">
        <v>1.2999999999999999E-3</v>
      </c>
      <c r="L16" s="113">
        <v>747280</v>
      </c>
      <c r="M16" s="208">
        <v>5.8299999999999998E-2</v>
      </c>
      <c r="N16" s="113">
        <v>2959</v>
      </c>
      <c r="O16" s="106">
        <v>2.0000000000000001E-4</v>
      </c>
      <c r="P16" s="113">
        <v>45080</v>
      </c>
      <c r="Q16" s="106">
        <v>3.5000000000000001E-3</v>
      </c>
      <c r="R16" s="113">
        <v>414855</v>
      </c>
      <c r="S16" s="208">
        <v>3.2399999999999998E-2</v>
      </c>
      <c r="T16" s="113">
        <v>2337410</v>
      </c>
      <c r="U16" s="208">
        <v>0.18240000000000001</v>
      </c>
      <c r="V16" s="106">
        <v>-1.4134557713174623E-4</v>
      </c>
      <c r="W16" s="3">
        <v>230.46980734984621</v>
      </c>
      <c r="X16" s="3">
        <v>1</v>
      </c>
      <c r="Y16" s="118">
        <v>13</v>
      </c>
      <c r="Z16" s="4">
        <v>1325</v>
      </c>
      <c r="AA16" s="1">
        <v>5741.666666666667</v>
      </c>
      <c r="AB16" s="4">
        <v>68900</v>
      </c>
      <c r="AC16" s="1">
        <v>33.125</v>
      </c>
      <c r="AD16" s="47">
        <v>627329</v>
      </c>
      <c r="AE16" s="47">
        <v>250266</v>
      </c>
      <c r="AF16" s="38">
        <v>0.18099999999999999</v>
      </c>
      <c r="AG16" s="123">
        <v>3.2673507754974151</v>
      </c>
      <c r="AH16" s="29">
        <v>10.026682692307693</v>
      </c>
      <c r="AI16" s="29">
        <v>8.1901013107734091</v>
      </c>
      <c r="AJ16" s="29">
        <v>25.133373397435896</v>
      </c>
      <c r="AK16" s="29">
        <v>2.5066489255432218</v>
      </c>
      <c r="AL16">
        <v>17</v>
      </c>
      <c r="AM16" s="125">
        <v>1065</v>
      </c>
      <c r="AN16" s="4">
        <v>633</v>
      </c>
      <c r="AO16" s="4">
        <v>704</v>
      </c>
      <c r="AP16" s="4">
        <v>882</v>
      </c>
      <c r="AQ16" s="4">
        <v>1150</v>
      </c>
      <c r="AR16" s="4">
        <v>1282</v>
      </c>
      <c r="AS16" s="4">
        <v>1668</v>
      </c>
      <c r="AT16" s="4">
        <v>177055</v>
      </c>
      <c r="AU16" s="8">
        <v>1.4504347826086956</v>
      </c>
      <c r="AV16" s="5">
        <v>13619.615384615385</v>
      </c>
      <c r="AW16" s="5">
        <v>67.84615384615384</v>
      </c>
      <c r="AX16" s="5">
        <v>26.626415094339624</v>
      </c>
      <c r="AY16" s="5">
        <v>2.5697387518142234</v>
      </c>
      <c r="AZ16" s="152">
        <v>0.17430000000000001</v>
      </c>
      <c r="BA16" s="5" t="s">
        <v>4752</v>
      </c>
      <c r="BB16" s="47">
        <v>126.89</v>
      </c>
      <c r="BC16" s="47">
        <v>35.33</v>
      </c>
      <c r="BD16" s="5">
        <v>105.4945054945055</v>
      </c>
      <c r="BE16" s="5">
        <v>323.73626373626377</v>
      </c>
      <c r="BF16" s="66">
        <v>327.31</v>
      </c>
      <c r="BG16">
        <v>10.57</v>
      </c>
      <c r="BH16" s="66">
        <v>5.0629999999999997</v>
      </c>
      <c r="BI16">
        <v>69</v>
      </c>
      <c r="BJ16" s="119">
        <v>4.55</v>
      </c>
      <c r="BK16" s="37">
        <v>704</v>
      </c>
      <c r="BL16" s="37">
        <v>882</v>
      </c>
      <c r="BM16" s="37">
        <v>1150</v>
      </c>
      <c r="BN16" s="37">
        <v>1282</v>
      </c>
      <c r="BO16" s="37">
        <v>327.31</v>
      </c>
      <c r="BP16" s="37">
        <v>126.89</v>
      </c>
      <c r="BQ16" s="37">
        <v>13</v>
      </c>
      <c r="BR16" s="37">
        <v>13.363846153846154</v>
      </c>
      <c r="BS16" s="37">
        <v>0.36384615384615415</v>
      </c>
      <c r="BT16" s="179">
        <v>33.125</v>
      </c>
      <c r="BU16" s="127">
        <v>0.40343686502177067</v>
      </c>
      <c r="BV16" s="37">
        <v>19.194346153846151</v>
      </c>
      <c r="BW16" s="37">
        <v>26.063307692307696</v>
      </c>
      <c r="BX16" s="37">
        <v>31.363038461538459</v>
      </c>
      <c r="BY16" s="176">
        <v>4.9599999999999998E-2</v>
      </c>
      <c r="BZ16" s="127" t="s">
        <v>241</v>
      </c>
      <c r="CA16" s="127">
        <v>6.25E-2</v>
      </c>
      <c r="CB16" s="127">
        <v>2.5700000000000001E-2</v>
      </c>
      <c r="CC16" s="127">
        <v>8.8200000000000001E-2</v>
      </c>
      <c r="CD16" s="127">
        <v>9.7500000000000003E-2</v>
      </c>
      <c r="CE16" s="2">
        <v>0.129</v>
      </c>
      <c r="CF16" s="62">
        <v>5000.9916666666668</v>
      </c>
      <c r="CG16" s="62">
        <v>4118.9916666666668</v>
      </c>
      <c r="CH16" s="62">
        <v>3664.791666666667</v>
      </c>
      <c r="CI16" s="9">
        <v>805.44871794871801</v>
      </c>
      <c r="CJ16" s="9">
        <v>346.71633554083888</v>
      </c>
      <c r="CK16" s="116">
        <v>723.83797485022069</v>
      </c>
      <c r="CL16" s="28">
        <v>0.27800000000000002</v>
      </c>
      <c r="CM16">
        <v>425.9</v>
      </c>
      <c r="CN16" s="29">
        <v>306</v>
      </c>
      <c r="CO16" s="29">
        <v>38259</v>
      </c>
      <c r="CP16" s="29">
        <v>1166</v>
      </c>
      <c r="CQ16" s="29">
        <v>223</v>
      </c>
      <c r="CR16" s="29">
        <v>156</v>
      </c>
      <c r="CS16" s="29">
        <v>4936</v>
      </c>
      <c r="CT16" s="29">
        <v>38.953652492856193</v>
      </c>
      <c r="CU16" s="32">
        <v>67</v>
      </c>
      <c r="CV16" s="29">
        <v>0.52292650275808605</v>
      </c>
      <c r="CW16" s="29">
        <v>74.491639431931333</v>
      </c>
      <c r="CX16" s="29">
        <v>56</v>
      </c>
      <c r="CY16" s="29">
        <v>4.3707289782765404</v>
      </c>
      <c r="CZ16" s="29">
        <v>6.1068702290076331</v>
      </c>
      <c r="DA16">
        <v>11.2</v>
      </c>
      <c r="DB16" s="30">
        <v>14.1</v>
      </c>
      <c r="DC16" s="30">
        <v>1806.5636279999999</v>
      </c>
      <c r="DD16" s="30">
        <v>2.7</v>
      </c>
      <c r="DE16">
        <v>79</v>
      </c>
      <c r="DF16">
        <v>0.67</v>
      </c>
      <c r="DG16">
        <v>35.299999999999997</v>
      </c>
      <c r="DH16">
        <v>25.9</v>
      </c>
      <c r="DI16" s="135">
        <v>0</v>
      </c>
      <c r="DJ16" s="141">
        <v>328</v>
      </c>
      <c r="DK16" s="143">
        <v>7845636</v>
      </c>
      <c r="DL16" s="143">
        <v>0.61234193961088645</v>
      </c>
      <c r="DM16" s="10">
        <v>156781</v>
      </c>
      <c r="DN16" s="10">
        <v>541</v>
      </c>
      <c r="DO16" s="10">
        <v>6</v>
      </c>
      <c r="DP16" s="10">
        <v>11465</v>
      </c>
      <c r="DQ16" s="10">
        <v>1849</v>
      </c>
      <c r="DR16" s="10">
        <v>42370</v>
      </c>
      <c r="DS16" s="10">
        <v>67</v>
      </c>
      <c r="DT16" s="10">
        <v>171</v>
      </c>
      <c r="DU16" s="10">
        <v>24685</v>
      </c>
      <c r="DV16" s="10">
        <v>57784</v>
      </c>
      <c r="DW16" s="10">
        <v>11430</v>
      </c>
      <c r="DX16" s="10">
        <v>5955</v>
      </c>
      <c r="DY16" s="10">
        <v>458</v>
      </c>
      <c r="DZ16" s="138">
        <v>1998.3211048791964</v>
      </c>
      <c r="EA16" s="135">
        <v>6.8955531457233041</v>
      </c>
      <c r="EB16" s="10">
        <v>7.647563562724552E-2</v>
      </c>
      <c r="EC16" s="135">
        <v>146.13219374439498</v>
      </c>
      <c r="ED16" s="135">
        <v>23.567241712462828</v>
      </c>
      <c r="EE16" s="135">
        <v>540.04544692106538</v>
      </c>
      <c r="EF16" s="135">
        <v>0.85397793117090826</v>
      </c>
      <c r="EG16" s="135">
        <v>2.179555615376497</v>
      </c>
      <c r="EH16" s="135">
        <v>314.63351090975925</v>
      </c>
      <c r="EI16" s="135">
        <v>736.51135484745919</v>
      </c>
      <c r="EJ16" s="135">
        <v>145.68608586990271</v>
      </c>
      <c r="EK16" s="135">
        <v>75.90206836004117</v>
      </c>
      <c r="EL16" s="31">
        <v>21.543225396657359</v>
      </c>
      <c r="EM16" s="3" t="s">
        <v>782</v>
      </c>
      <c r="EN16" s="3">
        <v>586008</v>
      </c>
      <c r="EO16" s="3">
        <v>2354</v>
      </c>
      <c r="EP16" s="3">
        <v>588362</v>
      </c>
      <c r="EQ16" s="131">
        <v>4.5920907912798958E-2</v>
      </c>
      <c r="ER16" s="3">
        <v>3374</v>
      </c>
      <c r="ES16" s="3">
        <v>564</v>
      </c>
      <c r="ET16" s="3">
        <v>3938</v>
      </c>
      <c r="EU16" s="3">
        <v>30.735590565094672</v>
      </c>
      <c r="EV16" s="3">
        <v>1258139</v>
      </c>
      <c r="EW16" s="3">
        <v>8144</v>
      </c>
      <c r="EX16" s="3">
        <v>1266283</v>
      </c>
      <c r="EY16" s="3">
        <v>9.8831782192838433E-2</v>
      </c>
      <c r="EZ16" s="3">
        <v>59196</v>
      </c>
      <c r="FA16" s="3">
        <v>29</v>
      </c>
      <c r="FB16" s="3">
        <v>59225</v>
      </c>
      <c r="FC16" s="3">
        <v>4.6224361381862158</v>
      </c>
      <c r="FD16" s="3">
        <v>1906717</v>
      </c>
      <c r="FE16" s="3">
        <v>11091</v>
      </c>
      <c r="FF16" s="3">
        <v>1917808</v>
      </c>
      <c r="FG16" s="3">
        <v>479</v>
      </c>
      <c r="FH16">
        <v>297</v>
      </c>
      <c r="FI16">
        <v>20</v>
      </c>
      <c r="FJ16" s="3">
        <v>153</v>
      </c>
      <c r="FK16" s="3">
        <v>176</v>
      </c>
      <c r="FL16" s="3">
        <v>30</v>
      </c>
      <c r="FM16" s="3">
        <v>1194</v>
      </c>
      <c r="FN16">
        <v>6.3</v>
      </c>
      <c r="FO16" s="8">
        <v>0.06</v>
      </c>
      <c r="FP16" s="50">
        <v>0.21</v>
      </c>
      <c r="FQ16" s="8">
        <v>0.192</v>
      </c>
      <c r="FR16" s="8">
        <v>0.14799999999999999</v>
      </c>
      <c r="FS16" s="8">
        <v>4.4000000000000011E-2</v>
      </c>
      <c r="FT16" s="8">
        <v>0.17</v>
      </c>
      <c r="FU16">
        <v>28.1</v>
      </c>
      <c r="FV16">
        <v>3549</v>
      </c>
      <c r="FW16">
        <v>15</v>
      </c>
      <c r="FX16">
        <v>10.5</v>
      </c>
      <c r="FY16">
        <v>1362</v>
      </c>
      <c r="FZ16">
        <v>6.75</v>
      </c>
      <c r="GA16" s="48">
        <v>14.7</v>
      </c>
      <c r="GB16" s="48">
        <v>6614</v>
      </c>
      <c r="GC16" s="48">
        <v>151407</v>
      </c>
      <c r="GD16" s="2">
        <v>4.3683581340360753E-2</v>
      </c>
      <c r="GE16" s="11">
        <v>0.52196000321667524</v>
      </c>
      <c r="GF16" s="11" t="s">
        <v>782</v>
      </c>
      <c r="GG16" s="11" t="s">
        <v>782</v>
      </c>
      <c r="GH16" s="11" t="s">
        <v>781</v>
      </c>
      <c r="GI16" s="11" t="s">
        <v>782</v>
      </c>
      <c r="GJ16" s="11" t="s">
        <v>781</v>
      </c>
      <c r="GK16" s="2">
        <v>7.6E-3</v>
      </c>
      <c r="GL16" s="2">
        <v>9.1999999999999998E-3</v>
      </c>
      <c r="GM16" s="2">
        <v>5.1000000000000004E-3</v>
      </c>
      <c r="GN16" s="2">
        <v>3.5999999999999999E-3</v>
      </c>
      <c r="GO16" s="2">
        <v>5.1999999999999998E-3</v>
      </c>
      <c r="GP16" s="3">
        <v>1285</v>
      </c>
      <c r="GQ16">
        <v>3.9</v>
      </c>
      <c r="GR16">
        <v>58</v>
      </c>
      <c r="GS16">
        <v>50</v>
      </c>
      <c r="GT16" s="5">
        <v>14.6</v>
      </c>
      <c r="GU16" s="22">
        <v>49</v>
      </c>
      <c r="GV16" t="s">
        <v>177</v>
      </c>
      <c r="GW16" t="s">
        <v>83</v>
      </c>
      <c r="GX16" s="21"/>
      <c r="GY16" s="21" t="s">
        <v>4713</v>
      </c>
      <c r="GZ16" s="21" t="s">
        <v>4712</v>
      </c>
      <c r="HA16" s="21" t="s">
        <v>4713</v>
      </c>
      <c r="HB16">
        <v>12</v>
      </c>
      <c r="HC16">
        <v>6</v>
      </c>
      <c r="HD16">
        <v>5</v>
      </c>
      <c r="HE16" s="14">
        <v>2</v>
      </c>
      <c r="HF16">
        <v>22</v>
      </c>
      <c r="HG16">
        <v>13</v>
      </c>
      <c r="HH16">
        <v>8</v>
      </c>
      <c r="HI16" s="53">
        <v>0.871</v>
      </c>
      <c r="HJ16" s="47">
        <v>15741</v>
      </c>
      <c r="HK16" s="53">
        <v>0.89</v>
      </c>
      <c r="HL16">
        <v>13802</v>
      </c>
      <c r="HM16" s="8">
        <v>0.18019217713718733</v>
      </c>
      <c r="HN16">
        <v>36</v>
      </c>
      <c r="HO16">
        <v>798</v>
      </c>
      <c r="HP16">
        <v>119</v>
      </c>
      <c r="HQ16">
        <v>917</v>
      </c>
      <c r="HR16" s="8">
        <v>0.87022900763358779</v>
      </c>
      <c r="HS16" s="14">
        <v>122.8</v>
      </c>
      <c r="HT16" t="s">
        <v>782</v>
      </c>
      <c r="HU16" t="s">
        <v>782</v>
      </c>
      <c r="HV16" t="s">
        <v>782</v>
      </c>
      <c r="HW16" t="s">
        <v>782</v>
      </c>
      <c r="HX16" t="s">
        <v>782</v>
      </c>
      <c r="HY16" t="s">
        <v>782</v>
      </c>
      <c r="HZ16" t="s">
        <v>782</v>
      </c>
      <c r="IA16" t="s">
        <v>781</v>
      </c>
      <c r="IB16" t="s">
        <v>781</v>
      </c>
      <c r="IC16" t="s">
        <v>782</v>
      </c>
      <c r="ID16" t="s">
        <v>782</v>
      </c>
      <c r="IE16" t="s">
        <v>781</v>
      </c>
      <c r="IF16" t="s">
        <v>781</v>
      </c>
      <c r="IG16">
        <v>20</v>
      </c>
      <c r="IH16">
        <v>82.5</v>
      </c>
      <c r="II16">
        <v>77.7</v>
      </c>
      <c r="IJ16">
        <v>7.8</v>
      </c>
      <c r="IK16">
        <v>4.8</v>
      </c>
      <c r="IL16">
        <v>5.2</v>
      </c>
      <c r="IM16">
        <v>5.5</v>
      </c>
      <c r="IN16">
        <v>2.4</v>
      </c>
      <c r="IO16">
        <v>2.1</v>
      </c>
      <c r="IP16">
        <v>1.6</v>
      </c>
      <c r="IQ16">
        <v>1.6</v>
      </c>
      <c r="IR16">
        <v>2</v>
      </c>
      <c r="IS16">
        <v>1.2</v>
      </c>
      <c r="IT16">
        <v>161</v>
      </c>
      <c r="IU16" t="s">
        <v>222</v>
      </c>
      <c r="IV16" t="b">
        <v>1</v>
      </c>
      <c r="IW16">
        <v>0</v>
      </c>
      <c r="IX16" s="5" t="s">
        <v>171</v>
      </c>
      <c r="IY16" s="5">
        <v>142</v>
      </c>
      <c r="IZ16" s="5">
        <v>89235.697183098586</v>
      </c>
      <c r="JA16" s="5">
        <v>142</v>
      </c>
      <c r="JB16" s="5">
        <v>89235.697183098586</v>
      </c>
      <c r="JC16" s="11">
        <v>1.277139208173691</v>
      </c>
      <c r="JD16">
        <v>15</v>
      </c>
      <c r="JE16" s="12">
        <v>1.3490907128595326</v>
      </c>
      <c r="JF16" s="108">
        <v>1.1837617248639443</v>
      </c>
      <c r="JG16" s="3">
        <v>12453</v>
      </c>
      <c r="JH16" s="56">
        <v>0.53111699991969807</v>
      </c>
      <c r="JI16" s="11">
        <v>0.72020843170320403</v>
      </c>
      <c r="JJ16" s="3">
        <v>9.7194085654424569</v>
      </c>
      <c r="JK16" s="3">
        <v>22.400302196319679</v>
      </c>
      <c r="JL16" s="108">
        <v>9.7194085654424569</v>
      </c>
      <c r="JM16" s="108">
        <v>22.400302196319679</v>
      </c>
      <c r="JN16" s="108">
        <v>52</v>
      </c>
      <c r="JO16" s="108">
        <v>18</v>
      </c>
      <c r="JP16" s="108">
        <v>1</v>
      </c>
      <c r="JQ16" s="108">
        <v>0</v>
      </c>
      <c r="JR16" s="108">
        <v>2</v>
      </c>
      <c r="JS16" s="108">
        <v>26</v>
      </c>
      <c r="JT16" s="14" t="s">
        <v>303</v>
      </c>
      <c r="JU16" t="s">
        <v>822</v>
      </c>
      <c r="JV16" t="s">
        <v>303</v>
      </c>
      <c r="JW16" t="s">
        <v>171</v>
      </c>
      <c r="JX16" t="s">
        <v>821</v>
      </c>
      <c r="JY16" s="15" t="s">
        <v>171</v>
      </c>
      <c r="JZ16">
        <v>12.1</v>
      </c>
      <c r="KA16">
        <v>16.5</v>
      </c>
      <c r="KB16">
        <v>50.14</v>
      </c>
      <c r="KC16">
        <v>63</v>
      </c>
      <c r="KE16">
        <v>34.200000000000003</v>
      </c>
      <c r="KF16">
        <v>4.5</v>
      </c>
      <c r="KG16" t="s">
        <v>4723</v>
      </c>
      <c r="KH16" s="2">
        <v>6.9999999999999999E-4</v>
      </c>
      <c r="KI16" s="108">
        <v>8968.7556000000004</v>
      </c>
      <c r="KJ16" s="3">
        <v>19209</v>
      </c>
      <c r="KK16" s="3">
        <v>1.52</v>
      </c>
      <c r="KL16" s="2">
        <v>0.14000000000000001</v>
      </c>
      <c r="KM16" s="2">
        <v>0.1244</v>
      </c>
      <c r="KN16">
        <v>2.39</v>
      </c>
      <c r="KO16" s="2">
        <v>0.1</v>
      </c>
      <c r="KP16" s="2">
        <v>0.67800000000000005</v>
      </c>
      <c r="KQ16" s="2">
        <v>8.09E-2</v>
      </c>
      <c r="KR16" s="11">
        <v>1.9100000000000006E-2</v>
      </c>
      <c r="KS16">
        <v>47</v>
      </c>
      <c r="KT16">
        <v>21</v>
      </c>
      <c r="KU16">
        <v>0.70899999999999996</v>
      </c>
      <c r="KV16">
        <v>44</v>
      </c>
      <c r="KW16" s="12">
        <v>1.2634772727272727</v>
      </c>
      <c r="KX16">
        <v>51.8</v>
      </c>
      <c r="KY16">
        <v>18.690000000000001</v>
      </c>
      <c r="KZ16" s="108">
        <v>1474.9671091804746</v>
      </c>
      <c r="LA16" s="12">
        <v>336193.40564459556</v>
      </c>
      <c r="LB16">
        <v>14095</v>
      </c>
      <c r="LC16">
        <v>15.3</v>
      </c>
      <c r="LD16">
        <v>0</v>
      </c>
      <c r="LE16">
        <v>14.8</v>
      </c>
      <c r="LF16">
        <v>51.9</v>
      </c>
      <c r="LG16">
        <v>1.5</v>
      </c>
      <c r="LH16">
        <v>16.600000000000001</v>
      </c>
      <c r="LI16" t="s">
        <v>525</v>
      </c>
      <c r="LJ16" s="2">
        <v>0.01</v>
      </c>
      <c r="LK16" s="4">
        <v>784945000000</v>
      </c>
      <c r="LL16" s="4">
        <v>61945.856474888584</v>
      </c>
      <c r="LM16" s="77">
        <v>0</v>
      </c>
      <c r="LN16" s="47">
        <v>0</v>
      </c>
      <c r="LO16" s="47">
        <v>1000</v>
      </c>
      <c r="LP16" s="47">
        <v>425</v>
      </c>
      <c r="LQ16" s="47">
        <v>1425</v>
      </c>
      <c r="LR16" s="47">
        <v>75422</v>
      </c>
      <c r="LS16" s="47">
        <v>27222</v>
      </c>
      <c r="LT16" s="47">
        <v>174217</v>
      </c>
      <c r="LU16" s="14">
        <v>5</v>
      </c>
      <c r="LV16" t="s">
        <v>1255</v>
      </c>
      <c r="LW16" t="s">
        <v>1259</v>
      </c>
      <c r="LX16" t="s">
        <v>1255</v>
      </c>
      <c r="LY16" t="s">
        <v>1259</v>
      </c>
      <c r="LZ16" s="15" t="s">
        <v>1255</v>
      </c>
      <c r="MA16" s="26">
        <v>18</v>
      </c>
      <c r="MB16">
        <v>20</v>
      </c>
      <c r="MC16" s="3">
        <v>703970.5</v>
      </c>
      <c r="MD16" s="3">
        <v>16.641590255189925</v>
      </c>
      <c r="ME16" s="3">
        <v>1.3584097448100749</v>
      </c>
      <c r="MF16" s="3">
        <v>6335734.5</v>
      </c>
      <c r="MG16" s="3">
        <v>633573.44999999995</v>
      </c>
      <c r="MH16" s="43">
        <v>3519852.5</v>
      </c>
      <c r="MI16" s="192" t="s">
        <v>323</v>
      </c>
      <c r="MJ16" s="47" t="s">
        <v>4651</v>
      </c>
      <c r="MK16" s="193" t="s">
        <v>316</v>
      </c>
      <c r="ML16" s="187">
        <v>1</v>
      </c>
      <c r="MM16" s="144">
        <v>1</v>
      </c>
      <c r="MN16" s="188">
        <v>0.82352941176470584</v>
      </c>
      <c r="MO16" s="60">
        <v>0.57499999999999996</v>
      </c>
      <c r="MP16" s="45">
        <v>0.40600000000000003</v>
      </c>
      <c r="MQ16" s="22">
        <v>1</v>
      </c>
      <c r="MR16" s="215">
        <v>1</v>
      </c>
      <c r="MS16" s="161">
        <v>0.84963235294117645</v>
      </c>
      <c r="MT16" s="11">
        <v>0</v>
      </c>
      <c r="MU16" s="11">
        <v>1</v>
      </c>
      <c r="MV16" s="11">
        <v>1711951</v>
      </c>
      <c r="MW16" s="5">
        <v>1711951</v>
      </c>
      <c r="MX16" s="5">
        <v>0</v>
      </c>
      <c r="MY16" s="2">
        <v>0</v>
      </c>
      <c r="MZ16" s="3">
        <f>StateByState5[[#This Row],[Population]]*0.8</f>
        <v>10250006.4</v>
      </c>
      <c r="NA16" s="234">
        <f>StateByState5[[#This Row],[Adult Population]]*StateByState5[[#This Row],[Groceries Montly]]</f>
        <v>3354929594.7839999</v>
      </c>
      <c r="NB16" s="234">
        <f>(StateByState5[[#This Row],[Rent (Studio)]]*StateByState5[[#This Row],[Adult Population]])/2</f>
        <v>3244127025.5999999</v>
      </c>
      <c r="NC16" s="234">
        <f>StateByState5[[#This Row],[Average Electric Bill]]*StateByState5[[#This Row],[Adult Population]]</f>
        <v>1300623312.096</v>
      </c>
      <c r="ND16" s="234">
        <f>(StateByState5[[#This Row],[Adult Population]]/10000)*1141815</f>
        <v>1170361105.7616</v>
      </c>
      <c r="NE16" s="237">
        <f>(StateByState5[[#This Row],[Adult Population]]/10000)*12.11</f>
        <v>12412.757750399998</v>
      </c>
      <c r="NF16" s="234">
        <f>SUM(StateByState5[[#This Row],[Rent (Studio)]],StateByState5[[#This Row],[Groceries Montly]],StateByState5[[#This Row],[Average Electric Bill]])</f>
        <v>1087.2</v>
      </c>
      <c r="NG16" s="234">
        <f>StateByState5[[#This Row],[UBI Per Month]]*StateByState5[[#This Row],[Adult Population]]</f>
        <v>11143806958.08</v>
      </c>
      <c r="NH16" s="234">
        <f>SUM(StateByState5[[#This Row],[Total for UBI Payments]]+StateByState5[[#This Row],[Department of UBI]])</f>
        <v>12314168063.8416</v>
      </c>
      <c r="NI16" s="271"/>
      <c r="NJ16" s="271"/>
      <c r="NK16" s="271"/>
    </row>
    <row r="17" spans="1:375" ht="17.25" customHeight="1" x14ac:dyDescent="0.25">
      <c r="A17">
        <v>14</v>
      </c>
      <c r="B17" s="130" t="s">
        <v>42</v>
      </c>
      <c r="C17" t="s">
        <v>1289</v>
      </c>
      <c r="D17" s="3">
        <v>35870</v>
      </c>
      <c r="E17" s="113">
        <v>6785528</v>
      </c>
      <c r="F17" s="113">
        <v>5121004</v>
      </c>
      <c r="G17" s="208">
        <v>0.75470000000000004</v>
      </c>
      <c r="H17" s="113">
        <v>637500</v>
      </c>
      <c r="I17" s="208">
        <v>9.3899999999999997E-2</v>
      </c>
      <c r="J17" s="113">
        <v>12938</v>
      </c>
      <c r="K17" s="208">
        <v>1.9E-3</v>
      </c>
      <c r="L17" s="113">
        <v>166651</v>
      </c>
      <c r="M17" s="208">
        <v>2.46E-2</v>
      </c>
      <c r="N17" s="113">
        <v>2761</v>
      </c>
      <c r="O17" s="106">
        <v>4.0000000000000002E-4</v>
      </c>
      <c r="P17" s="113">
        <v>25139</v>
      </c>
      <c r="Q17" s="106">
        <v>3.7000000000000002E-3</v>
      </c>
      <c r="R17" s="113">
        <v>265344</v>
      </c>
      <c r="S17" s="208">
        <v>3.9100000000000003E-2</v>
      </c>
      <c r="T17" s="113">
        <v>554191</v>
      </c>
      <c r="U17" s="208">
        <v>8.1699999999999995E-2</v>
      </c>
      <c r="V17" s="106">
        <v>4.5588643746661273E-3</v>
      </c>
      <c r="W17" s="3">
        <v>189.17000278784499</v>
      </c>
      <c r="X17" s="3">
        <v>17</v>
      </c>
      <c r="Y17" s="118">
        <v>7.25</v>
      </c>
      <c r="Z17" s="4">
        <v>1083</v>
      </c>
      <c r="AA17" s="1">
        <v>4693</v>
      </c>
      <c r="AB17" s="4">
        <v>56316</v>
      </c>
      <c r="AC17" s="1">
        <v>27.074999999999999</v>
      </c>
      <c r="AD17" s="47">
        <v>437567</v>
      </c>
      <c r="AE17" s="47">
        <v>192928</v>
      </c>
      <c r="AF17" s="39">
        <v>0.21099999999999999</v>
      </c>
      <c r="AG17" s="124">
        <v>3.2178264060310893</v>
      </c>
      <c r="AH17" s="33">
        <v>12.793633952254641</v>
      </c>
      <c r="AI17" s="33">
        <v>7.2981352992194273</v>
      </c>
      <c r="AJ17" s="33">
        <v>29.016379310344828</v>
      </c>
      <c r="AK17" s="33">
        <v>2.268032633935976</v>
      </c>
      <c r="AL17">
        <v>3</v>
      </c>
      <c r="AM17" s="125">
        <v>850</v>
      </c>
      <c r="AN17" s="4">
        <v>653</v>
      </c>
      <c r="AO17" s="4">
        <v>727</v>
      </c>
      <c r="AP17" s="4">
        <v>912</v>
      </c>
      <c r="AQ17" s="4">
        <v>1177</v>
      </c>
      <c r="AR17" s="4">
        <v>1348</v>
      </c>
      <c r="AS17" s="4">
        <v>1130</v>
      </c>
      <c r="AT17" s="4">
        <v>124454</v>
      </c>
      <c r="AU17" s="8">
        <v>0.96006796941376382</v>
      </c>
      <c r="AV17" s="5">
        <v>17166.068965517243</v>
      </c>
      <c r="AW17" s="5">
        <v>125.79310344827586</v>
      </c>
      <c r="AX17" s="5">
        <v>33.684210526315788</v>
      </c>
      <c r="AY17" s="5">
        <v>2.2099225797286741</v>
      </c>
      <c r="AZ17" s="152">
        <v>0.1603</v>
      </c>
      <c r="BA17" s="5" t="s">
        <v>4753</v>
      </c>
      <c r="BB17" s="47">
        <v>151.63999999999999</v>
      </c>
      <c r="BC17" s="47">
        <v>61.69</v>
      </c>
      <c r="BD17" s="5">
        <v>70.5596107055961</v>
      </c>
      <c r="BE17" s="5">
        <v>280.53527980535279</v>
      </c>
      <c r="BF17" s="66">
        <v>318.02999999999997</v>
      </c>
      <c r="BG17">
        <v>10.76</v>
      </c>
      <c r="BH17" s="66">
        <v>5.55</v>
      </c>
      <c r="BI17">
        <v>101</v>
      </c>
      <c r="BJ17" s="119">
        <v>4.1100000000000003</v>
      </c>
      <c r="BK17" s="37">
        <v>727</v>
      </c>
      <c r="BL17" s="37">
        <v>912</v>
      </c>
      <c r="BM17" s="37">
        <v>1177</v>
      </c>
      <c r="BN17" s="37">
        <v>1348</v>
      </c>
      <c r="BO17" s="37">
        <v>318.02999999999997</v>
      </c>
      <c r="BP17" s="37">
        <v>151.63999999999999</v>
      </c>
      <c r="BQ17" s="37">
        <v>7.25</v>
      </c>
      <c r="BR17" s="37">
        <v>13.807730769230769</v>
      </c>
      <c r="BS17" s="37">
        <v>6.5577307692307691</v>
      </c>
      <c r="BT17" s="179">
        <v>27.074999999999999</v>
      </c>
      <c r="BU17" s="127">
        <v>0.50998082250159815</v>
      </c>
      <c r="BV17" s="37">
        <v>19.611923076923073</v>
      </c>
      <c r="BW17" s="37">
        <v>26.339192307692308</v>
      </c>
      <c r="BX17" s="37">
        <v>31.981846153846153</v>
      </c>
      <c r="BY17" s="176">
        <v>3.2300000000000002E-2</v>
      </c>
      <c r="BZ17" s="127" t="s">
        <v>241</v>
      </c>
      <c r="CA17" s="127">
        <v>7.0000000000000007E-2</v>
      </c>
      <c r="CB17" s="127">
        <v>0</v>
      </c>
      <c r="CC17" s="127">
        <v>7.0000000000000007E-2</v>
      </c>
      <c r="CD17" s="127">
        <v>0</v>
      </c>
      <c r="CE17" s="2">
        <v>9.2999999999999999E-2</v>
      </c>
      <c r="CF17" s="62">
        <v>4256.5510000000004</v>
      </c>
      <c r="CG17" s="62">
        <v>3344.5510000000004</v>
      </c>
      <c r="CH17" s="62">
        <v>2874.8810000000003</v>
      </c>
      <c r="CI17" s="9">
        <v>699.48442822384425</v>
      </c>
      <c r="CJ17" s="9">
        <v>267.182249070632</v>
      </c>
      <c r="CK17" s="116">
        <v>517.99657657657667</v>
      </c>
      <c r="CL17" s="28">
        <v>0.44800000000000001</v>
      </c>
      <c r="CM17">
        <v>357.7</v>
      </c>
      <c r="CN17" s="33">
        <v>394</v>
      </c>
      <c r="CO17" s="33">
        <v>26969</v>
      </c>
      <c r="CP17" s="33">
        <v>1443</v>
      </c>
      <c r="CQ17" s="33">
        <v>243</v>
      </c>
      <c r="CR17" s="33">
        <v>320</v>
      </c>
      <c r="CS17" s="33">
        <v>8085</v>
      </c>
      <c r="CT17" s="33">
        <v>118.79250395056704</v>
      </c>
      <c r="CU17" s="33">
        <v>167</v>
      </c>
      <c r="CV17" s="29">
        <v>2.4611201958049542</v>
      </c>
      <c r="CW17" s="29">
        <v>48.26765639201696</v>
      </c>
      <c r="CX17" s="29">
        <v>18</v>
      </c>
      <c r="CY17" s="29">
        <v>2.6527044026640225</v>
      </c>
      <c r="CZ17" s="29">
        <v>0.33247137052087183</v>
      </c>
      <c r="DA17">
        <v>9.6999999999999993</v>
      </c>
      <c r="DB17" s="30">
        <v>17.3</v>
      </c>
      <c r="DC17" s="30">
        <v>1173.896344</v>
      </c>
      <c r="DD17" s="30">
        <v>3.3</v>
      </c>
      <c r="DE17">
        <v>77</v>
      </c>
      <c r="DF17">
        <v>2.4</v>
      </c>
      <c r="DG17">
        <v>33.9</v>
      </c>
      <c r="DH17">
        <v>27.9</v>
      </c>
      <c r="DI17" s="5">
        <v>1</v>
      </c>
      <c r="DJ17" s="142">
        <v>190</v>
      </c>
      <c r="DK17" s="131">
        <v>5229123</v>
      </c>
      <c r="DL17" s="131">
        <v>0.77062875578731682</v>
      </c>
      <c r="DM17" s="11">
        <v>123469</v>
      </c>
      <c r="DN17" s="11">
        <v>720</v>
      </c>
      <c r="DO17" s="11">
        <v>19</v>
      </c>
      <c r="DP17" s="11">
        <v>11661</v>
      </c>
      <c r="DQ17" s="11">
        <v>1800</v>
      </c>
      <c r="DR17" s="11">
        <v>10585</v>
      </c>
      <c r="DS17" s="11">
        <v>487</v>
      </c>
      <c r="DT17" s="11">
        <v>141</v>
      </c>
      <c r="DU17" s="11">
        <v>16032</v>
      </c>
      <c r="DV17" s="11">
        <v>65136</v>
      </c>
      <c r="DW17" s="11">
        <v>12585</v>
      </c>
      <c r="DX17" s="11">
        <v>2905</v>
      </c>
      <c r="DY17" s="11">
        <v>1398</v>
      </c>
      <c r="DZ17" s="136">
        <v>2361.1798766255833</v>
      </c>
      <c r="EA17" s="5">
        <v>13.769039282495363</v>
      </c>
      <c r="EB17" s="11">
        <v>0.36334964773251655</v>
      </c>
      <c r="EC17" s="5">
        <v>223.00106537941448</v>
      </c>
      <c r="ED17" s="5">
        <v>34.422598206238405</v>
      </c>
      <c r="EE17" s="5">
        <v>202.42400111835198</v>
      </c>
      <c r="EF17" s="5">
        <v>9.3132251813545022</v>
      </c>
      <c r="EG17" s="5">
        <v>2.6964368594886752</v>
      </c>
      <c r="EH17" s="5">
        <v>306.59060802356339</v>
      </c>
      <c r="EI17" s="5">
        <v>1245.6390870897471</v>
      </c>
      <c r="EJ17" s="5">
        <v>240.67133245861686</v>
      </c>
      <c r="EK17" s="5">
        <v>55.554248771734763</v>
      </c>
      <c r="EL17" s="22">
        <v>5.8376401862130747</v>
      </c>
      <c r="EM17" s="3" t="s">
        <v>782</v>
      </c>
      <c r="EN17" s="3">
        <v>4126473</v>
      </c>
      <c r="EO17" s="3">
        <v>35182</v>
      </c>
      <c r="EP17" s="3">
        <v>4161655</v>
      </c>
      <c r="EQ17" s="131">
        <v>0.61331336338159681</v>
      </c>
      <c r="ER17" s="3">
        <v>34151</v>
      </c>
      <c r="ES17" s="3">
        <v>172</v>
      </c>
      <c r="ET17" s="3">
        <v>34323</v>
      </c>
      <c r="EU17" s="3">
        <v>505.82651784798469</v>
      </c>
      <c r="EV17" s="3">
        <v>6050069</v>
      </c>
      <c r="EW17" s="3">
        <v>62870</v>
      </c>
      <c r="EX17" s="3">
        <v>6112939</v>
      </c>
      <c r="EY17" s="3">
        <v>0.90087889991758929</v>
      </c>
      <c r="EZ17" s="3">
        <v>280321</v>
      </c>
      <c r="FA17" s="3">
        <v>1</v>
      </c>
      <c r="FB17" s="3">
        <v>280322</v>
      </c>
      <c r="FC17" s="3">
        <v>41.311744642421338</v>
      </c>
      <c r="FD17" s="3">
        <v>10491014</v>
      </c>
      <c r="FE17" s="3">
        <v>98225</v>
      </c>
      <c r="FF17" s="3">
        <v>10589239</v>
      </c>
      <c r="FG17" s="3">
        <v>348</v>
      </c>
      <c r="FH17">
        <v>236</v>
      </c>
      <c r="FI17">
        <v>19</v>
      </c>
      <c r="FJ17" s="3">
        <v>151</v>
      </c>
      <c r="FK17" s="3">
        <v>93</v>
      </c>
      <c r="FL17" s="3">
        <v>20</v>
      </c>
      <c r="FM17" s="3">
        <v>897</v>
      </c>
      <c r="FN17">
        <v>6.5</v>
      </c>
      <c r="FO17" s="8">
        <v>0.03</v>
      </c>
      <c r="FP17" s="50">
        <v>0.08</v>
      </c>
      <c r="FQ17" s="8">
        <v>9.7000000000000003E-2</v>
      </c>
      <c r="FR17" s="8">
        <v>8.7999999999999995E-2</v>
      </c>
      <c r="FS17" s="8">
        <v>9.000000000000008E-3</v>
      </c>
      <c r="FT17" s="8">
        <v>9.2999999999999999E-2</v>
      </c>
      <c r="FU17">
        <v>36.700000000000003</v>
      </c>
      <c r="FV17">
        <v>2321</v>
      </c>
      <c r="FW17">
        <v>18</v>
      </c>
      <c r="FX17">
        <v>15</v>
      </c>
      <c r="FY17">
        <v>1024</v>
      </c>
      <c r="FZ17">
        <v>4.43</v>
      </c>
      <c r="GA17" s="48">
        <v>43.6</v>
      </c>
      <c r="GB17" s="48">
        <v>9032</v>
      </c>
      <c r="GC17" s="48">
        <v>147759</v>
      </c>
      <c r="GD17" s="2">
        <v>6.1126564202518968E-2</v>
      </c>
      <c r="GE17" s="11">
        <v>1.3270672797545102</v>
      </c>
      <c r="GF17" s="11" t="s">
        <v>781</v>
      </c>
      <c r="GG17" s="11" t="s">
        <v>781</v>
      </c>
      <c r="GH17" s="11" t="s">
        <v>781</v>
      </c>
      <c r="GI17" s="11" t="s">
        <v>782</v>
      </c>
      <c r="GJ17" s="11" t="s">
        <v>781</v>
      </c>
      <c r="GK17" s="2">
        <v>1.66E-2</v>
      </c>
      <c r="GL17" s="2">
        <v>1.9400000000000001E-2</v>
      </c>
      <c r="GM17" s="2">
        <v>2.3999999999999998E-3</v>
      </c>
      <c r="GN17" s="2">
        <v>2.3999999999999998E-3</v>
      </c>
      <c r="GO17" s="2">
        <v>4.4000000000000003E-3</v>
      </c>
      <c r="GP17" s="3">
        <v>39329</v>
      </c>
      <c r="GQ17">
        <v>15.5</v>
      </c>
      <c r="GR17">
        <v>263</v>
      </c>
      <c r="GS17" s="3">
        <v>5528</v>
      </c>
      <c r="GT17" s="5">
        <v>20.3</v>
      </c>
      <c r="GU17" s="22">
        <v>36</v>
      </c>
      <c r="GV17" t="s">
        <v>180</v>
      </c>
      <c r="GW17" t="s">
        <v>84</v>
      </c>
      <c r="GX17" s="21" t="s">
        <v>123</v>
      </c>
      <c r="GY17" s="21" t="s">
        <v>4713</v>
      </c>
      <c r="GZ17" s="21" t="s">
        <v>4712</v>
      </c>
      <c r="HA17" s="21" t="s">
        <v>4713</v>
      </c>
      <c r="HB17">
        <v>37</v>
      </c>
      <c r="HC17">
        <v>28</v>
      </c>
      <c r="HD17">
        <v>28</v>
      </c>
      <c r="HE17" s="14">
        <v>13</v>
      </c>
      <c r="HF17">
        <v>9</v>
      </c>
      <c r="HG17">
        <v>10</v>
      </c>
      <c r="HH17">
        <v>43</v>
      </c>
      <c r="HI17" s="53">
        <v>0.92</v>
      </c>
      <c r="HJ17" s="47">
        <v>10262</v>
      </c>
      <c r="HK17" s="53">
        <v>0.89</v>
      </c>
      <c r="HL17">
        <v>12612</v>
      </c>
      <c r="HM17" s="8">
        <v>0.21035425979051303</v>
      </c>
      <c r="HN17">
        <v>8</v>
      </c>
      <c r="HO17">
        <v>4373</v>
      </c>
      <c r="HP17">
        <v>1041</v>
      </c>
      <c r="HQ17">
        <v>5414</v>
      </c>
      <c r="HR17" s="8">
        <v>0.8077207240487625</v>
      </c>
      <c r="HS17" s="14">
        <v>110.5</v>
      </c>
      <c r="HT17" t="s">
        <v>781</v>
      </c>
      <c r="HU17" t="s">
        <v>781</v>
      </c>
      <c r="HV17" t="s">
        <v>781</v>
      </c>
      <c r="HW17" t="s">
        <v>782</v>
      </c>
      <c r="HX17" t="s">
        <v>782</v>
      </c>
      <c r="HY17" t="s">
        <v>781</v>
      </c>
      <c r="HZ17" t="s">
        <v>781</v>
      </c>
      <c r="IA17" t="s">
        <v>782</v>
      </c>
      <c r="IB17" t="s">
        <v>782</v>
      </c>
      <c r="IC17" t="s">
        <v>782</v>
      </c>
      <c r="ID17" t="s">
        <v>781</v>
      </c>
      <c r="IE17" t="s">
        <v>781</v>
      </c>
      <c r="IF17" t="s">
        <v>781</v>
      </c>
      <c r="IG17">
        <v>33</v>
      </c>
      <c r="IH17">
        <v>73.7</v>
      </c>
      <c r="II17">
        <v>69.7</v>
      </c>
      <c r="IJ17">
        <v>8.9</v>
      </c>
      <c r="IK17">
        <v>3.9</v>
      </c>
      <c r="IL17">
        <v>5.2</v>
      </c>
      <c r="IM17">
        <v>1.3</v>
      </c>
      <c r="IN17">
        <v>2.9</v>
      </c>
      <c r="IO17">
        <v>3.5</v>
      </c>
      <c r="IP17">
        <v>1.7</v>
      </c>
      <c r="IQ17">
        <v>2.7</v>
      </c>
      <c r="IR17">
        <v>3.1</v>
      </c>
      <c r="IS17">
        <v>1.8</v>
      </c>
      <c r="IT17">
        <v>101</v>
      </c>
      <c r="IU17" t="s">
        <v>223</v>
      </c>
      <c r="IV17" t="s">
        <v>224</v>
      </c>
      <c r="IW17">
        <v>1</v>
      </c>
      <c r="IX17" s="5">
        <v>6805985</v>
      </c>
      <c r="IY17" s="5">
        <v>34</v>
      </c>
      <c r="IZ17" s="5">
        <v>200176.0294117647</v>
      </c>
      <c r="JA17" s="5">
        <v>35</v>
      </c>
      <c r="JB17" s="5">
        <v>194456.71428571429</v>
      </c>
      <c r="JC17" s="11">
        <v>0.4878728742681907</v>
      </c>
      <c r="JD17">
        <v>12</v>
      </c>
      <c r="JE17" s="12">
        <v>1.6727069974909394</v>
      </c>
      <c r="JF17" s="108">
        <v>1.7631540475037779</v>
      </c>
      <c r="JG17" s="3">
        <v>9061</v>
      </c>
      <c r="JH17" s="56">
        <v>0.99679947025714599</v>
      </c>
      <c r="JI17" s="11">
        <v>0.59909749475775309</v>
      </c>
      <c r="JJ17" s="3">
        <v>13.353419218077059</v>
      </c>
      <c r="JK17" s="3">
        <v>25.260663507109005</v>
      </c>
      <c r="JL17" s="108">
        <v>13.353419218077059</v>
      </c>
      <c r="JM17" s="108">
        <v>25.260663507109005</v>
      </c>
      <c r="JN17" s="108">
        <v>60</v>
      </c>
      <c r="JO17" s="108">
        <v>18</v>
      </c>
      <c r="JP17" s="108">
        <v>0</v>
      </c>
      <c r="JQ17" s="108">
        <v>0</v>
      </c>
      <c r="JR17" s="108">
        <v>1</v>
      </c>
      <c r="JS17" s="108">
        <v>21</v>
      </c>
      <c r="JT17" s="14" t="s">
        <v>823</v>
      </c>
      <c r="JU17" t="s">
        <v>831</v>
      </c>
      <c r="JV17" t="s">
        <v>831</v>
      </c>
      <c r="JW17" t="s">
        <v>171</v>
      </c>
      <c r="JX17" t="s">
        <v>823</v>
      </c>
      <c r="JY17" s="15" t="s">
        <v>171</v>
      </c>
      <c r="JZ17">
        <v>10.1</v>
      </c>
      <c r="KA17">
        <v>15.9</v>
      </c>
      <c r="KB17">
        <v>47.96</v>
      </c>
      <c r="KC17">
        <v>45</v>
      </c>
      <c r="KE17">
        <v>36.299999999999997</v>
      </c>
      <c r="KF17">
        <v>2.8</v>
      </c>
      <c r="KG17">
        <v>2.1</v>
      </c>
      <c r="KH17" s="2">
        <v>8.0000000000000004E-4</v>
      </c>
      <c r="KI17" s="108">
        <v>5428.4224000000004</v>
      </c>
      <c r="KJ17" s="3">
        <v>14379</v>
      </c>
      <c r="KK17" s="3">
        <v>2.14</v>
      </c>
      <c r="KL17" s="2">
        <v>7.7799999999999994E-2</v>
      </c>
      <c r="KM17" s="2">
        <v>0.12690000000000001</v>
      </c>
      <c r="KN17">
        <v>2.15</v>
      </c>
      <c r="KO17" s="2">
        <v>0.13</v>
      </c>
      <c r="KP17" s="2">
        <v>0.747</v>
      </c>
      <c r="KQ17" s="2">
        <v>0.16209999999999999</v>
      </c>
      <c r="KR17" s="11">
        <v>-3.209999999999999E-2</v>
      </c>
      <c r="KS17">
        <v>39</v>
      </c>
      <c r="KT17">
        <v>38</v>
      </c>
      <c r="KU17">
        <v>0.72</v>
      </c>
      <c r="KV17">
        <v>38</v>
      </c>
      <c r="KW17" s="12">
        <v>0.94394736842105254</v>
      </c>
      <c r="KX17">
        <v>51.7</v>
      </c>
      <c r="KY17">
        <v>7.9029999999999996</v>
      </c>
      <c r="KZ17" s="108">
        <v>1161.1838697851965</v>
      </c>
      <c r="LA17" s="12">
        <v>220323.39001951492</v>
      </c>
      <c r="LB17">
        <v>7435</v>
      </c>
      <c r="LC17">
        <v>44.6</v>
      </c>
      <c r="LD17">
        <v>0.4</v>
      </c>
      <c r="LE17">
        <v>37</v>
      </c>
      <c r="LF17">
        <v>0</v>
      </c>
      <c r="LG17">
        <v>1.5</v>
      </c>
      <c r="LH17">
        <v>13</v>
      </c>
      <c r="LI17" t="s">
        <v>526</v>
      </c>
      <c r="LJ17" s="2">
        <v>8.9999999999999993E-3</v>
      </c>
      <c r="LK17" s="4">
        <v>357278100000</v>
      </c>
      <c r="LL17" s="4">
        <v>52494.694008288294</v>
      </c>
      <c r="LM17" s="77">
        <v>19144</v>
      </c>
      <c r="LN17" s="47">
        <v>4000</v>
      </c>
      <c r="LO17" s="47">
        <v>0</v>
      </c>
      <c r="LP17" s="47">
        <v>3500</v>
      </c>
      <c r="LQ17" s="47">
        <v>3500</v>
      </c>
      <c r="LR17" s="47">
        <v>207918</v>
      </c>
      <c r="LS17" s="47">
        <v>209782</v>
      </c>
      <c r="LT17" s="47">
        <v>585504</v>
      </c>
      <c r="LU17" s="14">
        <v>5</v>
      </c>
      <c r="LV17" t="s">
        <v>1255</v>
      </c>
      <c r="LW17" t="s">
        <v>1255</v>
      </c>
      <c r="LX17" t="s">
        <v>1255</v>
      </c>
      <c r="LY17" t="s">
        <v>1255</v>
      </c>
      <c r="LZ17" s="15" t="s">
        <v>1255</v>
      </c>
      <c r="MA17" s="26">
        <v>9</v>
      </c>
      <c r="MB17">
        <v>11</v>
      </c>
      <c r="MC17" s="3">
        <v>756220.5555555555</v>
      </c>
      <c r="MD17" s="3">
        <v>8.9383806765394613</v>
      </c>
      <c r="ME17" s="3">
        <v>6.1619323460538666E-2</v>
      </c>
      <c r="MF17" s="3">
        <v>3402992.5</v>
      </c>
      <c r="MG17" s="3">
        <v>618725.90909090906</v>
      </c>
      <c r="MH17" s="43">
        <v>2079606.5277777778</v>
      </c>
      <c r="MI17" s="194" t="s">
        <v>324</v>
      </c>
      <c r="MJ17" s="47" t="s">
        <v>4652</v>
      </c>
      <c r="MK17" s="195" t="s">
        <v>313</v>
      </c>
      <c r="ML17" s="186">
        <v>0</v>
      </c>
      <c r="MM17" s="89">
        <v>0</v>
      </c>
      <c r="MN17" s="189">
        <v>0.22222222222222221</v>
      </c>
      <c r="MO17" s="60">
        <v>0.41</v>
      </c>
      <c r="MP17" s="45">
        <v>0.56999999999999995</v>
      </c>
      <c r="MQ17" s="22">
        <v>0</v>
      </c>
      <c r="MR17" s="215">
        <v>0</v>
      </c>
      <c r="MS17" s="161">
        <v>0.15805555555555556</v>
      </c>
      <c r="MT17" s="11">
        <v>1</v>
      </c>
      <c r="MU17" s="11">
        <v>1</v>
      </c>
      <c r="MV17" s="11">
        <v>1350428</v>
      </c>
      <c r="MW17" s="5">
        <v>1350428</v>
      </c>
      <c r="MX17" s="5">
        <v>0</v>
      </c>
      <c r="MY17" s="2">
        <v>0</v>
      </c>
      <c r="MZ17" s="3">
        <f>StateByState5[[#This Row],[Population]]*0.8</f>
        <v>5428422.4000000004</v>
      </c>
      <c r="NA17" s="234">
        <f>StateByState5[[#This Row],[Adult Population]]*StateByState5[[#This Row],[Groceries Montly]]</f>
        <v>1726401175.872</v>
      </c>
      <c r="NB17" s="234">
        <f>(StateByState5[[#This Row],[Rent (Studio)]]*StateByState5[[#This Row],[Adult Population]])/2</f>
        <v>1772379913.6000001</v>
      </c>
      <c r="NC17" s="234">
        <f>StateByState5[[#This Row],[Average Electric Bill]]*StateByState5[[#This Row],[Adult Population]]</f>
        <v>823165972.73599994</v>
      </c>
      <c r="ND17" s="234">
        <f>(StateByState5[[#This Row],[Adult Population]]/10000)*1141815</f>
        <v>619825412.26560009</v>
      </c>
      <c r="NE17" s="237">
        <f>(StateByState5[[#This Row],[Adult Population]]/10000)*12.11</f>
        <v>6573.8195264000005</v>
      </c>
      <c r="NF17" s="234">
        <f>SUM(StateByState5[[#This Row],[Rent (Studio)]],StateByState5[[#This Row],[Groceries Montly]],StateByState5[[#This Row],[Average Electric Bill]])</f>
        <v>1122.67</v>
      </c>
      <c r="NG17" s="234">
        <f>StateByState5[[#This Row],[UBI Per Month]]*StateByState5[[#This Row],[Adult Population]]</f>
        <v>6094326975.8080006</v>
      </c>
      <c r="NH17" s="234">
        <f>SUM(StateByState5[[#This Row],[Total for UBI Payments]]+StateByState5[[#This Row],[Department of UBI]])</f>
        <v>6714152388.0736008</v>
      </c>
      <c r="NI17" s="271"/>
      <c r="NJ17" s="271"/>
      <c r="NK17" s="271"/>
    </row>
    <row r="18" spans="1:375" ht="17.25" customHeight="1" x14ac:dyDescent="0.25">
      <c r="A18">
        <v>15</v>
      </c>
      <c r="B18" s="130" t="s">
        <v>43</v>
      </c>
      <c r="C18" t="s">
        <v>1290</v>
      </c>
      <c r="D18" s="3">
        <v>55875</v>
      </c>
      <c r="E18" s="113">
        <v>3190369</v>
      </c>
      <c r="F18" s="113">
        <v>2638201</v>
      </c>
      <c r="G18" s="208">
        <v>0.82689999999999997</v>
      </c>
      <c r="H18" s="113">
        <v>129321</v>
      </c>
      <c r="I18" s="208">
        <v>4.0500000000000001E-2</v>
      </c>
      <c r="J18" s="113">
        <v>9079</v>
      </c>
      <c r="K18" s="208">
        <v>2.8E-3</v>
      </c>
      <c r="L18" s="113">
        <v>75017</v>
      </c>
      <c r="M18" s="208">
        <v>2.35E-2</v>
      </c>
      <c r="N18" s="113">
        <v>5605</v>
      </c>
      <c r="O18" s="106">
        <v>1.8E-3</v>
      </c>
      <c r="P18" s="113">
        <v>8487</v>
      </c>
      <c r="Q18" s="106">
        <v>2.7000000000000001E-3</v>
      </c>
      <c r="R18" s="113">
        <v>108673</v>
      </c>
      <c r="S18" s="208">
        <v>3.4099999999999998E-2</v>
      </c>
      <c r="T18" s="113">
        <v>215986</v>
      </c>
      <c r="U18" s="208">
        <v>6.7699999999999996E-2</v>
      </c>
      <c r="V18" s="106">
        <v>4.6297634014067501E-3</v>
      </c>
      <c r="W18" s="3">
        <v>57.098326621923938</v>
      </c>
      <c r="X18" s="3">
        <v>3</v>
      </c>
      <c r="Y18" s="118">
        <v>7.25</v>
      </c>
      <c r="Z18" s="4">
        <v>1057</v>
      </c>
      <c r="AA18" s="1">
        <v>4580.333333333333</v>
      </c>
      <c r="AB18" s="4">
        <v>54964</v>
      </c>
      <c r="AC18" s="1">
        <v>26.425000000000001</v>
      </c>
      <c r="AD18" s="47">
        <v>441223</v>
      </c>
      <c r="AE18" s="47">
        <v>202268</v>
      </c>
      <c r="AF18" s="38">
        <v>0.20300000000000001</v>
      </c>
      <c r="AG18" s="123">
        <v>3.3619440196795427</v>
      </c>
      <c r="AH18" s="29">
        <v>13.412997347480106</v>
      </c>
      <c r="AI18" s="29">
        <v>7.3336712984509012</v>
      </c>
      <c r="AJ18" s="29">
        <v>29.258819628647213</v>
      </c>
      <c r="AK18" s="29">
        <v>2.1813781715347953</v>
      </c>
      <c r="AL18">
        <v>1</v>
      </c>
      <c r="AM18" s="125">
        <v>785</v>
      </c>
      <c r="AN18" s="4">
        <v>615</v>
      </c>
      <c r="AO18" s="4">
        <v>670</v>
      </c>
      <c r="AP18" s="4">
        <v>849</v>
      </c>
      <c r="AQ18" s="4">
        <v>1112</v>
      </c>
      <c r="AR18" s="4">
        <v>1230</v>
      </c>
      <c r="AS18" s="4">
        <v>1234</v>
      </c>
      <c r="AT18" s="4">
        <v>135111</v>
      </c>
      <c r="AU18" s="8">
        <v>1.1097122302158273</v>
      </c>
      <c r="AV18" s="5">
        <v>18636</v>
      </c>
      <c r="AW18" s="5">
        <v>117.10344827586206</v>
      </c>
      <c r="AX18" s="5">
        <v>32.128666035950801</v>
      </c>
      <c r="AY18" s="5">
        <v>2.4581726220799069</v>
      </c>
      <c r="AZ18" s="152">
        <v>0.11900000000000001</v>
      </c>
      <c r="BA18" s="5" t="s">
        <v>4754</v>
      </c>
      <c r="BB18" s="47">
        <v>102.46</v>
      </c>
      <c r="BC18" s="47">
        <v>61.69</v>
      </c>
      <c r="BD18" s="5">
        <v>71.253071253071255</v>
      </c>
      <c r="BE18" s="5">
        <v>284.27518427518424</v>
      </c>
      <c r="BF18" s="66">
        <v>347.05</v>
      </c>
      <c r="BG18">
        <v>10.23</v>
      </c>
      <c r="BH18" s="66">
        <v>5.2380000000000004</v>
      </c>
      <c r="BI18">
        <v>196</v>
      </c>
      <c r="BJ18" s="119">
        <v>4.07</v>
      </c>
      <c r="BK18" s="37">
        <v>670</v>
      </c>
      <c r="BL18" s="37">
        <v>849</v>
      </c>
      <c r="BM18" s="37">
        <v>1112</v>
      </c>
      <c r="BN18" s="37">
        <v>1230</v>
      </c>
      <c r="BO18" s="37">
        <v>347.05</v>
      </c>
      <c r="BP18" s="37">
        <v>102.46</v>
      </c>
      <c r="BQ18" s="37">
        <v>7.25</v>
      </c>
      <c r="BR18" s="37">
        <v>12.917423076923075</v>
      </c>
      <c r="BS18" s="37">
        <v>5.6674230769230753</v>
      </c>
      <c r="BT18" s="179">
        <v>26.425000000000001</v>
      </c>
      <c r="BU18" s="127">
        <v>0.48883341823739168</v>
      </c>
      <c r="BV18" s="37">
        <v>18.98723076923077</v>
      </c>
      <c r="BW18" s="37">
        <v>26.02626923076923</v>
      </c>
      <c r="BX18" s="37">
        <v>31.392230769230771</v>
      </c>
      <c r="BY18" s="176">
        <v>8.5300000000000001E-2</v>
      </c>
      <c r="BZ18" s="127" t="s">
        <v>241</v>
      </c>
      <c r="CA18" s="127">
        <v>0.06</v>
      </c>
      <c r="CB18" s="127">
        <v>9.4000000000000004E-3</v>
      </c>
      <c r="CC18" s="127">
        <v>6.9400000000000003E-2</v>
      </c>
      <c r="CD18" s="127">
        <v>0.01</v>
      </c>
      <c r="CE18" s="2">
        <v>0.112</v>
      </c>
      <c r="CF18" s="62">
        <v>4067.3359999999998</v>
      </c>
      <c r="CG18" s="62">
        <v>3218.3359999999998</v>
      </c>
      <c r="CH18" s="62">
        <v>2768.826</v>
      </c>
      <c r="CI18" s="9">
        <v>680.30122850122848</v>
      </c>
      <c r="CJ18" s="9">
        <v>270.65747800586507</v>
      </c>
      <c r="CK18" s="116">
        <v>528.60366552119126</v>
      </c>
      <c r="CL18" s="28">
        <v>0.436</v>
      </c>
      <c r="CM18">
        <v>303.5</v>
      </c>
      <c r="CN18" s="29">
        <v>292</v>
      </c>
      <c r="CO18" s="29">
        <v>9260</v>
      </c>
      <c r="CP18" s="29">
        <v>2084</v>
      </c>
      <c r="CQ18" s="29">
        <v>327</v>
      </c>
      <c r="CR18" s="29">
        <v>225</v>
      </c>
      <c r="CS18" s="29">
        <v>19830</v>
      </c>
      <c r="CT18" s="29">
        <v>621.03067290223635</v>
      </c>
      <c r="CU18" s="32">
        <v>40</v>
      </c>
      <c r="CV18" s="29">
        <v>1.2537734663294433</v>
      </c>
      <c r="CW18" s="29">
        <v>495.32925171910875</v>
      </c>
      <c r="CX18" s="29">
        <v>8</v>
      </c>
      <c r="CY18" s="29">
        <v>2.5075469326588866</v>
      </c>
      <c r="CZ18" s="29">
        <v>0.31335683509596551</v>
      </c>
      <c r="DA18">
        <v>3.6</v>
      </c>
      <c r="DB18" s="30">
        <v>11.2</v>
      </c>
      <c r="DC18" s="30">
        <v>357.32132799999999</v>
      </c>
      <c r="DD18" s="30">
        <v>2.8</v>
      </c>
      <c r="DE18">
        <v>79</v>
      </c>
      <c r="DF18">
        <v>0.35</v>
      </c>
      <c r="DG18">
        <v>45.3</v>
      </c>
      <c r="DH18">
        <v>29.3</v>
      </c>
      <c r="DI18" s="135">
        <v>0</v>
      </c>
      <c r="DJ18" s="141">
        <v>205</v>
      </c>
      <c r="DK18" s="143">
        <v>2927835</v>
      </c>
      <c r="DL18" s="143">
        <v>0.91771045919766647</v>
      </c>
      <c r="DM18" s="10">
        <v>74513</v>
      </c>
      <c r="DN18" s="10">
        <v>327</v>
      </c>
      <c r="DO18" s="10">
        <v>72</v>
      </c>
      <c r="DP18" s="10">
        <v>7659</v>
      </c>
      <c r="DQ18" s="10">
        <v>2565</v>
      </c>
      <c r="DR18" s="10">
        <v>15845</v>
      </c>
      <c r="DS18" s="10">
        <v>189</v>
      </c>
      <c r="DT18" s="10">
        <v>87</v>
      </c>
      <c r="DU18" s="10">
        <v>7832</v>
      </c>
      <c r="DV18" s="10">
        <v>32882</v>
      </c>
      <c r="DW18" s="10">
        <v>5799</v>
      </c>
      <c r="DX18" s="10">
        <v>681</v>
      </c>
      <c r="DY18" s="10">
        <v>575</v>
      </c>
      <c r="DZ18" s="138">
        <v>2544.986312411731</v>
      </c>
      <c r="EA18" s="135">
        <v>11.168662168462362</v>
      </c>
      <c r="EB18" s="10">
        <v>2.4591549728724469</v>
      </c>
      <c r="EC18" s="135">
        <v>261.59261023930651</v>
      </c>
      <c r="ED18" s="135">
        <v>87.607395908580912</v>
      </c>
      <c r="EE18" s="135">
        <v>541.18486868283219</v>
      </c>
      <c r="EF18" s="135">
        <v>6.4552818037901725</v>
      </c>
      <c r="EG18" s="135">
        <v>2.9714789255542065</v>
      </c>
      <c r="EH18" s="135">
        <v>267.50141316023615</v>
      </c>
      <c r="EI18" s="135">
        <v>1123.082414138775</v>
      </c>
      <c r="EJ18" s="135">
        <v>198.0644401067683</v>
      </c>
      <c r="EK18" s="135">
        <v>23.25950745175189</v>
      </c>
      <c r="EL18" s="31">
        <v>26.734884606845164</v>
      </c>
      <c r="EM18" s="3" t="s">
        <v>781</v>
      </c>
      <c r="EN18" s="3">
        <v>2121269</v>
      </c>
      <c r="EO18" s="3">
        <v>2479</v>
      </c>
      <c r="EP18" s="3">
        <v>2123748</v>
      </c>
      <c r="EQ18" s="131">
        <v>0.66567472289255569</v>
      </c>
      <c r="ER18" s="3">
        <v>6891</v>
      </c>
      <c r="ES18" s="3">
        <v>13979</v>
      </c>
      <c r="ET18" s="3">
        <v>20870</v>
      </c>
      <c r="EU18" s="3">
        <v>654.15630605738704</v>
      </c>
      <c r="EV18" s="3">
        <v>3836561</v>
      </c>
      <c r="EW18" s="3">
        <v>8898</v>
      </c>
      <c r="EX18" s="3">
        <v>3845459</v>
      </c>
      <c r="EY18" s="3">
        <v>1.2053336150144387</v>
      </c>
      <c r="EZ18" s="3">
        <v>209762</v>
      </c>
      <c r="FA18" s="3">
        <v>62</v>
      </c>
      <c r="FB18" s="3">
        <v>209824</v>
      </c>
      <c r="FC18" s="3">
        <v>65.767940949777284</v>
      </c>
      <c r="FD18" s="3">
        <v>6174483</v>
      </c>
      <c r="FE18" s="3">
        <v>25418</v>
      </c>
      <c r="FF18" s="3">
        <v>6199901</v>
      </c>
      <c r="FG18" s="3">
        <v>117</v>
      </c>
      <c r="FH18">
        <v>85</v>
      </c>
      <c r="FI18">
        <v>13</v>
      </c>
      <c r="FJ18" s="3">
        <v>64</v>
      </c>
      <c r="FK18" s="3">
        <v>27</v>
      </c>
      <c r="FL18" s="3">
        <v>10</v>
      </c>
      <c r="FM18" s="3">
        <v>337</v>
      </c>
      <c r="FN18">
        <v>8</v>
      </c>
      <c r="FO18" s="8">
        <v>0.05</v>
      </c>
      <c r="FP18" s="50">
        <v>0.19</v>
      </c>
      <c r="FQ18" s="8">
        <v>9.6000000000000002E-2</v>
      </c>
      <c r="FR18" s="8">
        <v>6.7000000000000004E-2</v>
      </c>
      <c r="FS18" s="8">
        <v>2.8999999999999998E-2</v>
      </c>
      <c r="FT18" s="8">
        <v>8.2000000000000003E-2</v>
      </c>
      <c r="FU18">
        <v>14.3</v>
      </c>
      <c r="FV18">
        <v>432</v>
      </c>
      <c r="FW18">
        <v>23.2</v>
      </c>
      <c r="FX18">
        <v>18</v>
      </c>
      <c r="FY18">
        <v>552</v>
      </c>
      <c r="FZ18">
        <v>5.0599999999999996</v>
      </c>
      <c r="GA18" s="48">
        <v>18.3</v>
      </c>
      <c r="GB18" s="48">
        <v>3718</v>
      </c>
      <c r="GC18" s="48">
        <v>38235</v>
      </c>
      <c r="GD18" s="2">
        <v>9.7240748005753885E-2</v>
      </c>
      <c r="GE18" s="11">
        <v>1.164393364523709</v>
      </c>
      <c r="GF18" s="11" t="s">
        <v>781</v>
      </c>
      <c r="GG18" s="11" t="s">
        <v>782</v>
      </c>
      <c r="GH18" s="11" t="s">
        <v>781</v>
      </c>
      <c r="GI18" s="11" t="s">
        <v>782</v>
      </c>
      <c r="GJ18" s="11" t="s">
        <v>781</v>
      </c>
      <c r="GK18" s="2">
        <v>9.1000000000000004E-3</v>
      </c>
      <c r="GL18" s="2">
        <v>1.18E-2</v>
      </c>
      <c r="GM18" s="2">
        <v>4.4999999999999997E-3</v>
      </c>
      <c r="GN18" s="2">
        <v>2.7000000000000001E-3</v>
      </c>
      <c r="GO18" s="2">
        <v>5.0000000000000001E-3</v>
      </c>
      <c r="GP18" s="3">
        <v>7778</v>
      </c>
      <c r="GQ18">
        <v>6</v>
      </c>
      <c r="GR18">
        <v>95</v>
      </c>
      <c r="GS18">
        <v>604</v>
      </c>
      <c r="GT18" s="5">
        <v>14.1</v>
      </c>
      <c r="GU18" s="22">
        <v>4</v>
      </c>
      <c r="GV18" t="s">
        <v>180</v>
      </c>
      <c r="GW18" t="s">
        <v>84</v>
      </c>
      <c r="GX18" s="21"/>
      <c r="GY18" s="21" t="s">
        <v>4713</v>
      </c>
      <c r="GZ18" s="21" t="s">
        <v>4712</v>
      </c>
      <c r="HA18" s="21" t="s">
        <v>4713</v>
      </c>
      <c r="HB18">
        <v>46</v>
      </c>
      <c r="HC18">
        <v>11</v>
      </c>
      <c r="HD18">
        <v>11</v>
      </c>
      <c r="HE18" s="14">
        <v>40</v>
      </c>
      <c r="HF18">
        <v>23</v>
      </c>
      <c r="HG18">
        <v>30</v>
      </c>
      <c r="HH18">
        <v>26</v>
      </c>
      <c r="HI18" s="53">
        <v>0.92500000000000004</v>
      </c>
      <c r="HJ18" s="47">
        <v>11732</v>
      </c>
      <c r="HK18" s="53">
        <v>0.92</v>
      </c>
      <c r="HL18">
        <v>10379</v>
      </c>
      <c r="HM18" s="8">
        <v>0.17251180107705605</v>
      </c>
      <c r="HN18">
        <v>31</v>
      </c>
      <c r="HO18">
        <v>1935</v>
      </c>
      <c r="HP18">
        <v>618</v>
      </c>
      <c r="HQ18">
        <v>2553</v>
      </c>
      <c r="HR18" s="8">
        <v>0.75793184488836662</v>
      </c>
      <c r="HS18" s="14">
        <v>85</v>
      </c>
      <c r="HT18" t="s">
        <v>781</v>
      </c>
      <c r="HU18" t="s">
        <v>781</v>
      </c>
      <c r="HV18" t="s">
        <v>781</v>
      </c>
      <c r="HW18" t="s">
        <v>781</v>
      </c>
      <c r="HX18" t="s">
        <v>781</v>
      </c>
      <c r="HY18" t="s">
        <v>782</v>
      </c>
      <c r="HZ18" t="s">
        <v>782</v>
      </c>
      <c r="IA18" t="s">
        <v>782</v>
      </c>
      <c r="IB18" t="s">
        <v>782</v>
      </c>
      <c r="IC18" t="s">
        <v>782</v>
      </c>
      <c r="ID18" t="s">
        <v>782</v>
      </c>
      <c r="IE18" t="s">
        <v>781</v>
      </c>
      <c r="IF18" t="s">
        <v>782</v>
      </c>
      <c r="IG18">
        <v>30</v>
      </c>
      <c r="IH18">
        <v>67.7</v>
      </c>
      <c r="II18">
        <v>79.099999999999994</v>
      </c>
      <c r="IJ18">
        <v>8.9</v>
      </c>
      <c r="IK18">
        <v>3.7</v>
      </c>
      <c r="IL18">
        <v>4.5999999999999996</v>
      </c>
      <c r="IM18">
        <v>1</v>
      </c>
      <c r="IN18">
        <v>2.6</v>
      </c>
      <c r="IO18">
        <v>1.7</v>
      </c>
      <c r="IP18">
        <v>1.3</v>
      </c>
      <c r="IQ18">
        <v>1.3</v>
      </c>
      <c r="IR18">
        <v>3.3</v>
      </c>
      <c r="IS18">
        <v>1.3</v>
      </c>
      <c r="IT18">
        <v>194</v>
      </c>
      <c r="IU18" t="s">
        <v>223</v>
      </c>
      <c r="IV18" t="s">
        <v>224</v>
      </c>
      <c r="IW18">
        <v>0</v>
      </c>
      <c r="IX18" s="5" t="s">
        <v>171</v>
      </c>
      <c r="IY18" s="5">
        <v>71</v>
      </c>
      <c r="IZ18" s="5">
        <v>44972.943661971833</v>
      </c>
      <c r="JA18" s="5">
        <v>71</v>
      </c>
      <c r="JB18" s="5">
        <v>44972.943661971833</v>
      </c>
      <c r="JC18" s="11">
        <v>0.63534675615212521</v>
      </c>
      <c r="JD18">
        <v>6</v>
      </c>
      <c r="JE18" s="12">
        <v>0.53691275167785235</v>
      </c>
      <c r="JF18" s="108">
        <v>1.8790640632442854</v>
      </c>
      <c r="JG18" s="3">
        <v>5107</v>
      </c>
      <c r="JH18" s="56">
        <v>0.72802036420599181</v>
      </c>
      <c r="JI18" s="11">
        <v>0.4997640885059722</v>
      </c>
      <c r="JJ18" s="3">
        <v>16.007552731361169</v>
      </c>
      <c r="JK18" s="3">
        <v>9.140044742729307</v>
      </c>
      <c r="JL18" s="108">
        <v>16.007552731361169</v>
      </c>
      <c r="JM18" s="108">
        <v>9.140044742729307</v>
      </c>
      <c r="JN18" s="108">
        <v>57</v>
      </c>
      <c r="JO18" s="108">
        <v>18</v>
      </c>
      <c r="JP18" s="108">
        <v>1</v>
      </c>
      <c r="JQ18" s="108">
        <v>1</v>
      </c>
      <c r="JR18" s="108">
        <v>4</v>
      </c>
      <c r="JS18" s="108">
        <v>20</v>
      </c>
      <c r="JT18" s="14" t="s">
        <v>828</v>
      </c>
      <c r="JU18" t="s">
        <v>831</v>
      </c>
      <c r="JV18" t="s">
        <v>828</v>
      </c>
      <c r="JW18" t="s">
        <v>171</v>
      </c>
      <c r="JX18" t="s">
        <v>831</v>
      </c>
      <c r="JY18" s="15" t="s">
        <v>171</v>
      </c>
      <c r="JZ18">
        <v>11.7</v>
      </c>
      <c r="KA18">
        <v>17.7</v>
      </c>
      <c r="KB18">
        <v>49.16</v>
      </c>
      <c r="KE18">
        <v>36.4</v>
      </c>
      <c r="KF18">
        <v>2.6</v>
      </c>
      <c r="KG18">
        <v>3.4</v>
      </c>
      <c r="KH18" s="2">
        <v>8.0000000000000004E-4</v>
      </c>
      <c r="KI18" s="108">
        <v>2552.2952</v>
      </c>
      <c r="KJ18" s="3">
        <v>2663</v>
      </c>
      <c r="KK18" s="3">
        <v>0.84</v>
      </c>
      <c r="KL18" s="2">
        <v>9.9000000000000005E-2</v>
      </c>
      <c r="KM18" s="2">
        <v>0.10970000000000001</v>
      </c>
      <c r="KN18">
        <v>2.39</v>
      </c>
      <c r="KO18" s="2">
        <v>0.1</v>
      </c>
      <c r="KP18" s="2">
        <v>0.70399999999999996</v>
      </c>
      <c r="KQ18" s="2">
        <v>0.2268</v>
      </c>
      <c r="KR18" s="11">
        <v>-0.1268</v>
      </c>
      <c r="KS18">
        <v>21</v>
      </c>
      <c r="KT18">
        <v>27</v>
      </c>
      <c r="KU18">
        <v>0.72399999999999998</v>
      </c>
      <c r="KV18">
        <v>11</v>
      </c>
      <c r="KW18" s="12">
        <v>5.0795454545454541</v>
      </c>
      <c r="KX18">
        <v>47.8</v>
      </c>
      <c r="KY18">
        <v>36.578000000000003</v>
      </c>
      <c r="KZ18" s="108">
        <v>11455.400884224913</v>
      </c>
      <c r="LA18" s="12">
        <v>654639.82102908276</v>
      </c>
      <c r="LB18">
        <v>5885</v>
      </c>
      <c r="LC18">
        <v>15.1</v>
      </c>
      <c r="LD18">
        <v>1.4</v>
      </c>
      <c r="LE18">
        <v>10</v>
      </c>
      <c r="LF18">
        <v>0</v>
      </c>
      <c r="LG18">
        <v>0.9</v>
      </c>
      <c r="LH18">
        <v>72.7</v>
      </c>
      <c r="LI18" t="s">
        <v>527</v>
      </c>
      <c r="LJ18" s="2">
        <v>1.2E-2</v>
      </c>
      <c r="LK18" s="4">
        <v>180048000000</v>
      </c>
      <c r="LL18" s="4">
        <v>56386.954409834521</v>
      </c>
      <c r="LM18" s="77">
        <v>32486</v>
      </c>
      <c r="LN18" s="47">
        <v>2850</v>
      </c>
      <c r="LO18" s="47">
        <v>0</v>
      </c>
      <c r="LP18" s="47">
        <v>1500</v>
      </c>
      <c r="LQ18" s="47">
        <v>1500</v>
      </c>
      <c r="LR18" s="47">
        <v>56937</v>
      </c>
      <c r="LS18" s="47">
        <v>135219</v>
      </c>
      <c r="LT18" s="47">
        <v>345667</v>
      </c>
      <c r="LU18" s="14">
        <v>2</v>
      </c>
      <c r="LV18" t="s">
        <v>1256</v>
      </c>
      <c r="LW18" t="s">
        <v>1257</v>
      </c>
      <c r="LX18" t="s">
        <v>1256</v>
      </c>
      <c r="LY18" t="s">
        <v>1256</v>
      </c>
      <c r="LZ18" s="15" t="s">
        <v>1257</v>
      </c>
      <c r="MA18" s="26">
        <v>4</v>
      </c>
      <c r="MB18">
        <v>6</v>
      </c>
      <c r="MC18" s="3">
        <v>798269.75</v>
      </c>
      <c r="MD18" s="3">
        <v>4.193508453554327</v>
      </c>
      <c r="ME18" s="3">
        <v>-0.193508453554327</v>
      </c>
      <c r="MF18" s="3">
        <v>1596539.5</v>
      </c>
      <c r="MG18" s="3">
        <v>532179.83333333337</v>
      </c>
      <c r="MH18" s="43">
        <v>1197404.625</v>
      </c>
      <c r="MI18" s="194" t="s">
        <v>325</v>
      </c>
      <c r="MJ18" s="47" t="s">
        <v>4653</v>
      </c>
      <c r="MK18" s="195" t="s">
        <v>313</v>
      </c>
      <c r="ML18" s="186">
        <v>0</v>
      </c>
      <c r="MM18" s="89">
        <v>0</v>
      </c>
      <c r="MN18" s="188">
        <v>0</v>
      </c>
      <c r="MO18" s="60">
        <v>0.44900000000000001</v>
      </c>
      <c r="MP18" s="45">
        <v>0.53100000000000003</v>
      </c>
      <c r="MQ18" s="22">
        <v>0</v>
      </c>
      <c r="MR18" s="215">
        <v>0</v>
      </c>
      <c r="MS18" s="161">
        <v>0.11225</v>
      </c>
      <c r="MT18" s="11">
        <v>1</v>
      </c>
      <c r="MU18" s="11">
        <v>1</v>
      </c>
      <c r="MV18" s="11">
        <v>674913</v>
      </c>
      <c r="MW18" s="5">
        <v>674913</v>
      </c>
      <c r="MX18" s="5">
        <v>0</v>
      </c>
      <c r="MY18" s="2">
        <v>0</v>
      </c>
      <c r="MZ18" s="3">
        <f>StateByState5[[#This Row],[Population]]*0.8</f>
        <v>2552295.2000000002</v>
      </c>
      <c r="NA18" s="234">
        <f>StateByState5[[#This Row],[Adult Population]]*StateByState5[[#This Row],[Groceries Montly]]</f>
        <v>885774049.16000009</v>
      </c>
      <c r="NB18" s="234">
        <f>(StateByState5[[#This Row],[Rent (Studio)]]*StateByState5[[#This Row],[Adult Population]])/2</f>
        <v>784830774</v>
      </c>
      <c r="NC18" s="234">
        <f>StateByState5[[#This Row],[Average Electric Bill]]*StateByState5[[#This Row],[Adult Population]]</f>
        <v>261508166.192</v>
      </c>
      <c r="ND18" s="234">
        <f>(StateByState5[[#This Row],[Adult Population]]/10000)*1141815</f>
        <v>291424894.37880003</v>
      </c>
      <c r="NE18" s="237">
        <f>(StateByState5[[#This Row],[Adult Population]]/10000)*12.11</f>
        <v>3090.8294872000001</v>
      </c>
      <c r="NF18" s="234">
        <f>SUM(StateByState5[[#This Row],[Rent (Studio)]],StateByState5[[#This Row],[Groceries Montly]],StateByState5[[#This Row],[Average Electric Bill]])</f>
        <v>1064.51</v>
      </c>
      <c r="NG18" s="234">
        <f>StateByState5[[#This Row],[UBI Per Month]]*StateByState5[[#This Row],[Adult Population]]</f>
        <v>2716943763.3520002</v>
      </c>
      <c r="NH18" s="234">
        <f>SUM(StateByState5[[#This Row],[Total for UBI Payments]]+StateByState5[[#This Row],[Department of UBI]])</f>
        <v>3008368657.7308002</v>
      </c>
      <c r="NI18" s="271"/>
      <c r="NJ18" s="271"/>
      <c r="NK18" s="271"/>
    </row>
    <row r="19" spans="1:375" ht="17.25" customHeight="1" x14ac:dyDescent="0.25">
      <c r="A19">
        <v>16</v>
      </c>
      <c r="B19" s="130" t="s">
        <v>44</v>
      </c>
      <c r="C19" t="s">
        <v>1291</v>
      </c>
      <c r="D19" s="3">
        <v>81823</v>
      </c>
      <c r="E19" s="113">
        <v>2937880</v>
      </c>
      <c r="F19" s="113">
        <v>2122575</v>
      </c>
      <c r="G19" s="208">
        <v>0.72250000000000003</v>
      </c>
      <c r="H19" s="113">
        <v>168352</v>
      </c>
      <c r="I19" s="208">
        <v>5.5599999999999997E-2</v>
      </c>
      <c r="J19" s="113">
        <v>21921</v>
      </c>
      <c r="K19" s="208">
        <v>7.4999999999999997E-3</v>
      </c>
      <c r="L19" s="113">
        <v>85225</v>
      </c>
      <c r="M19" s="208">
        <v>2.9000000000000001E-2</v>
      </c>
      <c r="N19" s="113">
        <v>3115</v>
      </c>
      <c r="O19" s="106">
        <v>1.1000000000000001E-3</v>
      </c>
      <c r="P19" s="113">
        <v>10064</v>
      </c>
      <c r="Q19" s="106">
        <v>3.3999999999999998E-3</v>
      </c>
      <c r="R19" s="113">
        <v>149025</v>
      </c>
      <c r="S19" s="208">
        <v>5.0700000000000002E-2</v>
      </c>
      <c r="T19" s="113">
        <v>382603</v>
      </c>
      <c r="U19" s="208">
        <v>0.13020000000000001</v>
      </c>
      <c r="V19" s="106">
        <v>2.931869693519662E-3</v>
      </c>
      <c r="W19" s="3">
        <v>35.905307798540754</v>
      </c>
      <c r="X19" s="3">
        <v>1</v>
      </c>
      <c r="Y19" s="118">
        <v>7.25</v>
      </c>
      <c r="Z19" s="4">
        <v>1039</v>
      </c>
      <c r="AA19" s="1">
        <v>4502.333333333333</v>
      </c>
      <c r="AB19" s="4">
        <v>54028</v>
      </c>
      <c r="AC19" s="1">
        <v>25.975000000000001</v>
      </c>
      <c r="AD19" s="47">
        <v>501009</v>
      </c>
      <c r="AE19" s="47">
        <v>213529</v>
      </c>
      <c r="AF19" s="38">
        <v>0.218</v>
      </c>
      <c r="AG19" s="123">
        <v>3.6274972818700735</v>
      </c>
      <c r="AH19" s="29">
        <v>14.15974801061008</v>
      </c>
      <c r="AI19" s="29">
        <v>8.511297227507475</v>
      </c>
      <c r="AJ19" s="29">
        <v>33.223408488063662</v>
      </c>
      <c r="AK19" s="29">
        <v>2.3463276650946709</v>
      </c>
      <c r="AL19">
        <v>2</v>
      </c>
      <c r="AM19" s="125">
        <v>877</v>
      </c>
      <c r="AN19" s="4">
        <v>615</v>
      </c>
      <c r="AO19" s="4">
        <v>659</v>
      </c>
      <c r="AP19" s="4">
        <v>836</v>
      </c>
      <c r="AQ19" s="4">
        <v>1082</v>
      </c>
      <c r="AR19" s="4">
        <v>1229</v>
      </c>
      <c r="AS19" s="4">
        <v>1349</v>
      </c>
      <c r="AT19" s="4">
        <v>141610</v>
      </c>
      <c r="AU19" s="8">
        <v>1.2467652495378927</v>
      </c>
      <c r="AV19" s="5">
        <v>19532.413793103449</v>
      </c>
      <c r="AW19" s="5">
        <v>115.31034482758621</v>
      </c>
      <c r="AX19" s="5">
        <v>32.184793070259865</v>
      </c>
      <c r="AY19" s="5">
        <v>2.6210483453024356</v>
      </c>
      <c r="AZ19" s="152">
        <v>0.13970000000000002</v>
      </c>
      <c r="BA19" s="5" t="s">
        <v>4755</v>
      </c>
      <c r="BB19" s="47">
        <v>124.33</v>
      </c>
      <c r="BC19" s="47">
        <v>51.36</v>
      </c>
      <c r="BD19" s="5">
        <v>71.253071253071255</v>
      </c>
      <c r="BE19" s="5">
        <v>278.13267813267811</v>
      </c>
      <c r="BF19" s="66">
        <v>261.35000000000002</v>
      </c>
      <c r="BG19">
        <v>10.130000000000001</v>
      </c>
      <c r="BH19" s="66">
        <v>4.5949999999999998</v>
      </c>
      <c r="BI19">
        <v>39</v>
      </c>
      <c r="BJ19" s="119">
        <v>4.07</v>
      </c>
      <c r="BK19" s="37">
        <v>659</v>
      </c>
      <c r="BL19" s="37">
        <v>836</v>
      </c>
      <c r="BM19" s="37">
        <v>1082</v>
      </c>
      <c r="BN19" s="37">
        <v>1229</v>
      </c>
      <c r="BO19" s="37">
        <v>261.35000000000002</v>
      </c>
      <c r="BP19" s="37">
        <v>124.33</v>
      </c>
      <c r="BQ19" s="37">
        <v>7.25</v>
      </c>
      <c r="BR19" s="37">
        <v>12.053999999999998</v>
      </c>
      <c r="BS19" s="37">
        <v>4.8039999999999985</v>
      </c>
      <c r="BT19" s="179">
        <v>25.975000000000001</v>
      </c>
      <c r="BU19" s="127">
        <v>0.46406159769008654</v>
      </c>
      <c r="BV19" s="37">
        <v>17.111884615384618</v>
      </c>
      <c r="BW19" s="37">
        <v>22.96592307692308</v>
      </c>
      <c r="BX19" s="37">
        <v>27.677653846153852</v>
      </c>
      <c r="BY19" s="176">
        <v>5.7000000000000002E-2</v>
      </c>
      <c r="BZ19" s="127" t="s">
        <v>241</v>
      </c>
      <c r="CA19" s="127">
        <v>6.5000000000000002E-2</v>
      </c>
      <c r="CB19" s="127">
        <v>2.1899999999999999E-2</v>
      </c>
      <c r="CC19" s="127">
        <v>8.6900000000000005E-2</v>
      </c>
      <c r="CD19" s="127">
        <v>0.04</v>
      </c>
      <c r="CE19" s="2">
        <v>0.112</v>
      </c>
      <c r="CF19" s="62">
        <v>3998.0719999999997</v>
      </c>
      <c r="CG19" s="62">
        <v>3162.0719999999997</v>
      </c>
      <c r="CH19" s="62">
        <v>2776.3919999999998</v>
      </c>
      <c r="CI19" s="9">
        <v>682.16019656019648</v>
      </c>
      <c r="CJ19" s="9">
        <v>274.07620927936819</v>
      </c>
      <c r="CK19" s="116">
        <v>604.22023939064195</v>
      </c>
      <c r="CL19" s="28">
        <v>0.48899999999999999</v>
      </c>
      <c r="CM19">
        <v>425</v>
      </c>
      <c r="CN19" s="29">
        <v>341</v>
      </c>
      <c r="CO19" s="29">
        <v>9965</v>
      </c>
      <c r="CP19" s="29">
        <v>1661</v>
      </c>
      <c r="CQ19" s="29">
        <v>362</v>
      </c>
      <c r="CR19" s="29">
        <v>265</v>
      </c>
      <c r="CS19" s="29">
        <v>5231</v>
      </c>
      <c r="CT19" s="29">
        <v>178.25366610985824</v>
      </c>
      <c r="CU19" s="29">
        <v>155</v>
      </c>
      <c r="CV19" s="29">
        <v>5.2759132435633855</v>
      </c>
      <c r="CW19" s="29">
        <v>33.786314876827767</v>
      </c>
      <c r="CX19" s="29">
        <v>13</v>
      </c>
      <c r="CY19" s="29">
        <v>4.4249594946015494</v>
      </c>
      <c r="CZ19" s="29">
        <v>0.87306917394224315</v>
      </c>
      <c r="DA19">
        <v>7</v>
      </c>
      <c r="DB19" s="30">
        <v>16.899999999999999</v>
      </c>
      <c r="DC19" s="30">
        <v>496.50171999999992</v>
      </c>
      <c r="DD19" s="30">
        <v>3.5</v>
      </c>
      <c r="DE19">
        <v>78.2</v>
      </c>
      <c r="DF19">
        <v>2.86</v>
      </c>
      <c r="DG19">
        <v>35.9</v>
      </c>
      <c r="DH19">
        <v>31.1</v>
      </c>
      <c r="DI19" s="5">
        <v>1</v>
      </c>
      <c r="DJ19" s="142">
        <v>334</v>
      </c>
      <c r="DK19" s="131">
        <v>2614220</v>
      </c>
      <c r="DL19" s="131">
        <v>0.8898321238444048</v>
      </c>
      <c r="DM19" s="11">
        <v>85034</v>
      </c>
      <c r="DN19" s="11">
        <v>433</v>
      </c>
      <c r="DO19" s="11">
        <v>6</v>
      </c>
      <c r="DP19" s="11">
        <v>6364</v>
      </c>
      <c r="DQ19" s="11">
        <v>2457</v>
      </c>
      <c r="DR19" s="11">
        <v>22556</v>
      </c>
      <c r="DS19" s="11">
        <v>418</v>
      </c>
      <c r="DT19" s="11">
        <v>347</v>
      </c>
      <c r="DU19" s="11">
        <v>10446</v>
      </c>
      <c r="DV19" s="11">
        <v>34286</v>
      </c>
      <c r="DW19" s="11">
        <v>5681</v>
      </c>
      <c r="DX19" s="11">
        <v>645</v>
      </c>
      <c r="DY19" s="11">
        <v>1395</v>
      </c>
      <c r="DZ19" s="136">
        <v>3252.7484297419501</v>
      </c>
      <c r="EA19" s="5">
        <v>16.563257874241646</v>
      </c>
      <c r="EB19" s="11">
        <v>0.22951396592482651</v>
      </c>
      <c r="EC19" s="5">
        <v>243.43781319093267</v>
      </c>
      <c r="ED19" s="5">
        <v>93.985969046216468</v>
      </c>
      <c r="EE19" s="5">
        <v>862.81950256673122</v>
      </c>
      <c r="EF19" s="5">
        <v>15.989472959429582</v>
      </c>
      <c r="EG19" s="5">
        <v>13.273557695985801</v>
      </c>
      <c r="EH19" s="5">
        <v>399.58381467512299</v>
      </c>
      <c r="EI19" s="5">
        <v>1311.5193059497669</v>
      </c>
      <c r="EJ19" s="5">
        <v>217.31147340315658</v>
      </c>
      <c r="EK19" s="5">
        <v>24.67275133691885</v>
      </c>
      <c r="EL19" s="22">
        <v>19.639084852800789</v>
      </c>
      <c r="EM19" s="3" t="s">
        <v>781</v>
      </c>
      <c r="EN19" s="3">
        <v>1153267</v>
      </c>
      <c r="EO19" s="3">
        <v>10484</v>
      </c>
      <c r="EP19" s="3">
        <v>1163751</v>
      </c>
      <c r="EQ19" s="131">
        <v>0.39611931052323446</v>
      </c>
      <c r="ER19" s="3">
        <v>3766</v>
      </c>
      <c r="ES19" s="3">
        <v>5407</v>
      </c>
      <c r="ET19" s="3">
        <v>9173</v>
      </c>
      <c r="EU19" s="3">
        <v>312.23194956907702</v>
      </c>
      <c r="EV19" s="3">
        <v>2398641</v>
      </c>
      <c r="EW19" s="3">
        <v>23855</v>
      </c>
      <c r="EX19" s="3">
        <v>2422496</v>
      </c>
      <c r="EY19" s="3">
        <v>0.82457282121802111</v>
      </c>
      <c r="EZ19" s="3">
        <v>191474</v>
      </c>
      <c r="FA19" s="3">
        <v>330</v>
      </c>
      <c r="FB19" s="3">
        <v>191804</v>
      </c>
      <c r="FC19" s="3">
        <v>65.286533146350436</v>
      </c>
      <c r="FD19" s="3">
        <v>3747148</v>
      </c>
      <c r="FE19" s="3">
        <v>40076</v>
      </c>
      <c r="FF19" s="3">
        <v>3787224</v>
      </c>
      <c r="FG19" s="3">
        <v>138</v>
      </c>
      <c r="FH19">
        <v>139</v>
      </c>
      <c r="FI19">
        <v>12</v>
      </c>
      <c r="FJ19" s="3">
        <v>65</v>
      </c>
      <c r="FK19" s="3">
        <v>46</v>
      </c>
      <c r="FL19" s="3">
        <v>4</v>
      </c>
      <c r="FM19" s="3">
        <v>426</v>
      </c>
      <c r="FN19">
        <v>8.3000000000000007</v>
      </c>
      <c r="FO19" s="8">
        <v>0.01</v>
      </c>
      <c r="FP19" s="50">
        <v>0.09</v>
      </c>
      <c r="FQ19" s="8">
        <v>8.5000000000000006E-2</v>
      </c>
      <c r="FR19" s="8">
        <v>7.9000000000000001E-2</v>
      </c>
      <c r="FS19" s="8">
        <v>6.0000000000000053E-3</v>
      </c>
      <c r="FT19" s="8">
        <v>8.2000000000000003E-2</v>
      </c>
      <c r="FU19">
        <v>17.399999999999999</v>
      </c>
      <c r="FV19">
        <v>490</v>
      </c>
      <c r="FW19">
        <v>18.399999999999999</v>
      </c>
      <c r="FX19">
        <v>18.399999999999999</v>
      </c>
      <c r="FY19">
        <v>531</v>
      </c>
      <c r="FZ19">
        <v>6.6</v>
      </c>
      <c r="GA19" s="48">
        <v>18.899999999999999</v>
      </c>
      <c r="GB19" s="48">
        <v>4146</v>
      </c>
      <c r="GC19" s="48">
        <v>32864</v>
      </c>
      <c r="GD19" s="2">
        <v>0.12615628042843233</v>
      </c>
      <c r="GE19" s="11">
        <v>1.412807684365269</v>
      </c>
      <c r="GF19" s="11" t="s">
        <v>781</v>
      </c>
      <c r="GG19" s="11" t="s">
        <v>781</v>
      </c>
      <c r="GH19" s="11" t="s">
        <v>781</v>
      </c>
      <c r="GI19" s="11" t="s">
        <v>781</v>
      </c>
      <c r="GJ19" s="11" t="s">
        <v>781</v>
      </c>
      <c r="GK19" s="2">
        <v>1.0699999999999999E-2</v>
      </c>
      <c r="GL19" s="2">
        <v>4.4999999999999997E-3</v>
      </c>
      <c r="GM19" s="2">
        <v>2.8E-3</v>
      </c>
      <c r="GN19" s="2">
        <v>2.3E-3</v>
      </c>
      <c r="GO19" s="2">
        <v>2.8999999999999998E-3</v>
      </c>
      <c r="GP19" s="3">
        <v>3269</v>
      </c>
      <c r="GQ19">
        <v>5.5</v>
      </c>
      <c r="GR19">
        <v>85</v>
      </c>
      <c r="GS19">
        <v>434</v>
      </c>
      <c r="GT19" s="5">
        <v>19.2</v>
      </c>
      <c r="GU19" s="22">
        <v>49</v>
      </c>
      <c r="GV19" t="s">
        <v>180</v>
      </c>
      <c r="GW19" t="s">
        <v>84</v>
      </c>
      <c r="GX19" s="21" t="s">
        <v>123</v>
      </c>
      <c r="GY19" s="21" t="s">
        <v>4713</v>
      </c>
      <c r="GZ19" s="21" t="s">
        <v>4712</v>
      </c>
      <c r="HA19" s="21" t="s">
        <v>4713</v>
      </c>
      <c r="HB19">
        <v>27</v>
      </c>
      <c r="HC19">
        <v>46</v>
      </c>
      <c r="HD19">
        <v>49</v>
      </c>
      <c r="HE19" s="14">
        <v>42</v>
      </c>
      <c r="HF19">
        <v>23</v>
      </c>
      <c r="HG19">
        <v>22</v>
      </c>
      <c r="HH19">
        <v>20</v>
      </c>
      <c r="HI19" s="53">
        <v>0.92200000000000004</v>
      </c>
      <c r="HJ19" s="47">
        <v>11653</v>
      </c>
      <c r="HK19" s="53">
        <v>0.91</v>
      </c>
      <c r="HL19">
        <v>11222</v>
      </c>
      <c r="HM19" s="8">
        <v>0.19064283772764337</v>
      </c>
      <c r="HN19">
        <v>27</v>
      </c>
      <c r="HO19">
        <v>1317</v>
      </c>
      <c r="HP19">
        <v>172</v>
      </c>
      <c r="HQ19">
        <v>1489</v>
      </c>
      <c r="HR19" s="8">
        <v>0.88448623237071855</v>
      </c>
      <c r="HS19" s="14">
        <v>101.8</v>
      </c>
      <c r="HT19" t="s">
        <v>782</v>
      </c>
      <c r="HU19" t="s">
        <v>781</v>
      </c>
      <c r="HV19" t="s">
        <v>782</v>
      </c>
      <c r="HW19" t="s">
        <v>782</v>
      </c>
      <c r="HX19" t="s">
        <v>781</v>
      </c>
      <c r="HY19" t="s">
        <v>781</v>
      </c>
      <c r="HZ19" t="s">
        <v>781</v>
      </c>
      <c r="IA19" t="s">
        <v>782</v>
      </c>
      <c r="IB19" t="s">
        <v>781</v>
      </c>
      <c r="IC19" t="s">
        <v>782</v>
      </c>
      <c r="ID19" t="s">
        <v>781</v>
      </c>
      <c r="IE19" t="s">
        <v>781</v>
      </c>
      <c r="IF19" t="s">
        <v>782</v>
      </c>
      <c r="IG19">
        <v>6</v>
      </c>
      <c r="IH19">
        <v>74.7</v>
      </c>
      <c r="II19">
        <v>75.400000000000006</v>
      </c>
      <c r="IJ19">
        <v>8</v>
      </c>
      <c r="IK19">
        <v>4.0999999999999996</v>
      </c>
      <c r="IL19">
        <v>5.0999999999999996</v>
      </c>
      <c r="IM19">
        <v>1</v>
      </c>
      <c r="IN19">
        <v>2.2999999999999998</v>
      </c>
      <c r="IO19">
        <v>3.2</v>
      </c>
      <c r="IP19">
        <v>1.5</v>
      </c>
      <c r="IQ19">
        <v>2.4</v>
      </c>
      <c r="IR19">
        <v>2.2000000000000002</v>
      </c>
      <c r="IS19">
        <v>1.3</v>
      </c>
      <c r="IT19">
        <v>121</v>
      </c>
      <c r="IU19" t="s">
        <v>223</v>
      </c>
      <c r="IV19" t="b">
        <v>1</v>
      </c>
      <c r="IW19">
        <v>0</v>
      </c>
      <c r="IX19" s="5" t="s">
        <v>171</v>
      </c>
      <c r="IY19" s="5">
        <v>26</v>
      </c>
      <c r="IZ19" s="5">
        <v>112868.53846153847</v>
      </c>
      <c r="JA19" s="5">
        <v>26</v>
      </c>
      <c r="JB19" s="5">
        <v>112868.53846153847</v>
      </c>
      <c r="JC19" s="11">
        <v>0.15887953264974394</v>
      </c>
      <c r="JD19">
        <v>0</v>
      </c>
      <c r="JE19" s="12">
        <v>0</v>
      </c>
      <c r="JF19" s="108">
        <v>0</v>
      </c>
      <c r="JG19" s="3">
        <v>4782</v>
      </c>
      <c r="JH19" s="56">
        <v>0.86700125470514433</v>
      </c>
      <c r="JI19" s="11">
        <v>0.49148975324132166</v>
      </c>
      <c r="JJ19" s="3">
        <v>16.277043310142005</v>
      </c>
      <c r="JK19" s="3">
        <v>5.844322501008274</v>
      </c>
      <c r="JL19" s="108">
        <v>16.277043310142005</v>
      </c>
      <c r="JM19" s="108">
        <v>5.844322501008274</v>
      </c>
      <c r="JN19" s="108">
        <v>65</v>
      </c>
      <c r="JO19" s="108">
        <v>10</v>
      </c>
      <c r="JP19" s="108">
        <v>0</v>
      </c>
      <c r="JQ19" s="108">
        <v>0</v>
      </c>
      <c r="JR19" s="108">
        <v>2</v>
      </c>
      <c r="JS19" s="108">
        <v>22</v>
      </c>
      <c r="JT19" s="14" t="s">
        <v>822</v>
      </c>
      <c r="JU19" t="s">
        <v>828</v>
      </c>
      <c r="JV19" t="s">
        <v>823</v>
      </c>
      <c r="JW19" t="s">
        <v>823</v>
      </c>
      <c r="JX19" t="s">
        <v>822</v>
      </c>
      <c r="JY19" s="15" t="s">
        <v>171</v>
      </c>
      <c r="JZ19">
        <v>12.1</v>
      </c>
      <c r="KA19">
        <v>17.8</v>
      </c>
      <c r="KB19">
        <v>38.29</v>
      </c>
      <c r="KE19">
        <v>36</v>
      </c>
      <c r="KF19">
        <v>2.5</v>
      </c>
      <c r="KG19">
        <v>1.8</v>
      </c>
      <c r="KH19" s="2">
        <v>8.0000000000000004E-4</v>
      </c>
      <c r="KI19" s="108">
        <v>2350.3040000000001</v>
      </c>
      <c r="KJ19" s="3">
        <v>4104</v>
      </c>
      <c r="KK19" s="3">
        <v>1.41</v>
      </c>
      <c r="KL19" s="2">
        <v>6.8599999999999994E-2</v>
      </c>
      <c r="KM19" s="2">
        <v>0.1157</v>
      </c>
      <c r="KN19">
        <v>1.92</v>
      </c>
      <c r="KO19" s="2">
        <v>0.13</v>
      </c>
      <c r="KP19" s="2">
        <v>0.68899999999999995</v>
      </c>
      <c r="KQ19" s="2">
        <v>9.1399999999999995E-2</v>
      </c>
      <c r="KR19" s="11">
        <v>3.8600000000000009E-2</v>
      </c>
      <c r="KS19">
        <v>11</v>
      </c>
      <c r="KT19">
        <v>33</v>
      </c>
      <c r="KU19">
        <v>0.65700000000000003</v>
      </c>
      <c r="KV19">
        <v>12</v>
      </c>
      <c r="KW19" s="12">
        <v>6.8185833333333328</v>
      </c>
      <c r="KX19">
        <v>54.3</v>
      </c>
      <c r="KY19">
        <v>25.625</v>
      </c>
      <c r="KZ19" s="108">
        <v>8732.0783675494495</v>
      </c>
      <c r="LA19" s="12">
        <v>313176.00185766839</v>
      </c>
      <c r="LB19">
        <v>4562</v>
      </c>
      <c r="LC19">
        <v>23.9</v>
      </c>
      <c r="LD19">
        <v>0</v>
      </c>
      <c r="LE19">
        <v>4.8</v>
      </c>
      <c r="LF19">
        <v>16.7</v>
      </c>
      <c r="LG19">
        <v>0.3</v>
      </c>
      <c r="LH19">
        <v>54.3</v>
      </c>
      <c r="LI19" t="s">
        <v>516</v>
      </c>
      <c r="LJ19" s="2">
        <v>8.0000000000000002E-3</v>
      </c>
      <c r="LK19" s="4">
        <v>163255900000</v>
      </c>
      <c r="LL19" s="4">
        <v>55631.739034724538</v>
      </c>
      <c r="LM19" s="77">
        <v>23219</v>
      </c>
      <c r="LN19" s="47">
        <v>31900</v>
      </c>
      <c r="LO19" s="47">
        <v>0</v>
      </c>
      <c r="LP19" s="47">
        <v>1000</v>
      </c>
      <c r="LQ19" s="47">
        <v>1000</v>
      </c>
      <c r="LR19" s="47">
        <v>90535</v>
      </c>
      <c r="LS19" s="47">
        <v>198945</v>
      </c>
      <c r="LT19" s="47">
        <v>266565</v>
      </c>
      <c r="LU19" s="14">
        <v>5</v>
      </c>
      <c r="LV19" t="s">
        <v>1255</v>
      </c>
      <c r="LW19" t="s">
        <v>1255</v>
      </c>
      <c r="LX19" t="s">
        <v>1256</v>
      </c>
      <c r="LY19" t="s">
        <v>1255</v>
      </c>
      <c r="LZ19" s="15" t="s">
        <v>1256</v>
      </c>
      <c r="MA19" s="26">
        <v>4</v>
      </c>
      <c r="MB19">
        <v>6</v>
      </c>
      <c r="MC19" s="3">
        <v>733645.5</v>
      </c>
      <c r="MD19" s="3">
        <v>3.8540212831089877</v>
      </c>
      <c r="ME19" s="3">
        <v>0.14597871689101227</v>
      </c>
      <c r="MF19" s="3">
        <v>1467291</v>
      </c>
      <c r="MG19" s="3">
        <v>489097</v>
      </c>
      <c r="MH19" s="43">
        <v>1100468.25</v>
      </c>
      <c r="MI19" s="192" t="s">
        <v>326</v>
      </c>
      <c r="MJ19" s="47" t="s">
        <v>4654</v>
      </c>
      <c r="MK19" s="193" t="s">
        <v>316</v>
      </c>
      <c r="ML19" s="187">
        <v>1</v>
      </c>
      <c r="MM19" s="89">
        <v>0</v>
      </c>
      <c r="MN19" s="190">
        <v>0.25</v>
      </c>
      <c r="MO19" s="60">
        <v>0.41499999999999998</v>
      </c>
      <c r="MP19" s="45">
        <v>0.56100000000000005</v>
      </c>
      <c r="MQ19" s="22">
        <v>0</v>
      </c>
      <c r="MR19" s="215">
        <v>0.33333333333333331</v>
      </c>
      <c r="MS19" s="161">
        <v>0.41625000000000001</v>
      </c>
      <c r="MT19" s="11">
        <v>0</v>
      </c>
      <c r="MU19" s="11" t="s">
        <v>171</v>
      </c>
      <c r="MV19" s="11" t="s">
        <v>171</v>
      </c>
      <c r="MW19" s="11" t="s">
        <v>171</v>
      </c>
      <c r="MX19" s="11" t="s">
        <v>171</v>
      </c>
      <c r="MY19" s="11" t="s">
        <v>171</v>
      </c>
      <c r="MZ19" s="3">
        <f>StateByState5[[#This Row],[Population]]*0.8</f>
        <v>2350304</v>
      </c>
      <c r="NA19" s="234">
        <f>StateByState5[[#This Row],[Adult Population]]*StateByState5[[#This Row],[Groceries Montly]]</f>
        <v>614251950.4000001</v>
      </c>
      <c r="NB19" s="234">
        <f>(StateByState5[[#This Row],[Rent (Studio)]]*StateByState5[[#This Row],[Adult Population]])/2</f>
        <v>722718480</v>
      </c>
      <c r="NC19" s="234">
        <f>StateByState5[[#This Row],[Average Electric Bill]]*StateByState5[[#This Row],[Adult Population]]</f>
        <v>292213296.31999999</v>
      </c>
      <c r="ND19" s="234">
        <f>(StateByState5[[#This Row],[Adult Population]]/10000)*1141815</f>
        <v>268361236.17599997</v>
      </c>
      <c r="NE19" s="237">
        <f>(StateByState5[[#This Row],[Adult Population]]/10000)*12.11</f>
        <v>2846.2181439999995</v>
      </c>
      <c r="NF19" s="234">
        <f>SUM(StateByState5[[#This Row],[Rent (Studio)]],StateByState5[[#This Row],[Groceries Montly]],StateByState5[[#This Row],[Average Electric Bill]])</f>
        <v>1000.6800000000001</v>
      </c>
      <c r="NG19" s="234">
        <f>StateByState5[[#This Row],[UBI Per Month]]*StateByState5[[#This Row],[Adult Population]]</f>
        <v>2351902206.7200003</v>
      </c>
      <c r="NH19" s="234">
        <f>SUM(StateByState5[[#This Row],[Total for UBI Payments]]+StateByState5[[#This Row],[Department of UBI]])</f>
        <v>2620263442.8960004</v>
      </c>
      <c r="NI19" s="271"/>
      <c r="NJ19" s="271"/>
      <c r="NK19" s="271"/>
    </row>
    <row r="20" spans="1:375" ht="17.25" customHeight="1" x14ac:dyDescent="0.25">
      <c r="A20">
        <v>17</v>
      </c>
      <c r="B20" s="130" t="s">
        <v>45</v>
      </c>
      <c r="C20" t="s">
        <v>1292</v>
      </c>
      <c r="D20" s="3">
        <v>39732</v>
      </c>
      <c r="E20" s="113">
        <v>4505836</v>
      </c>
      <c r="F20" s="113">
        <v>3664764</v>
      </c>
      <c r="G20" s="208">
        <v>0.81330000000000002</v>
      </c>
      <c r="H20" s="113">
        <v>357764</v>
      </c>
      <c r="I20" s="208">
        <v>7.9399999999999998E-2</v>
      </c>
      <c r="J20" s="113">
        <v>8080</v>
      </c>
      <c r="K20" s="208">
        <v>1.8E-3</v>
      </c>
      <c r="L20" s="113">
        <v>73843</v>
      </c>
      <c r="M20" s="208">
        <v>1.6400000000000001E-2</v>
      </c>
      <c r="N20" s="113">
        <v>3462</v>
      </c>
      <c r="O20" s="106">
        <v>8.0000000000000004E-4</v>
      </c>
      <c r="P20" s="113">
        <v>14706</v>
      </c>
      <c r="Q20" s="106">
        <v>3.3E-3</v>
      </c>
      <c r="R20" s="113">
        <v>175363</v>
      </c>
      <c r="S20" s="208">
        <v>3.8899999999999997E-2</v>
      </c>
      <c r="T20" s="113">
        <v>207854</v>
      </c>
      <c r="U20" s="208">
        <v>4.6100000000000002E-2</v>
      </c>
      <c r="V20" s="106">
        <v>3.771590664099822E-3</v>
      </c>
      <c r="W20" s="3">
        <v>113.40571831269506</v>
      </c>
      <c r="X20" s="3">
        <v>2</v>
      </c>
      <c r="Y20" s="118">
        <v>7.25</v>
      </c>
      <c r="Z20" s="4">
        <v>1070</v>
      </c>
      <c r="AA20" s="1">
        <v>4636.666666666667</v>
      </c>
      <c r="AB20" s="4">
        <v>55640</v>
      </c>
      <c r="AC20" s="1">
        <v>26.75</v>
      </c>
      <c r="AD20" s="47">
        <v>412836</v>
      </c>
      <c r="AE20" s="47">
        <v>184217</v>
      </c>
      <c r="AF20" s="38">
        <v>0.214</v>
      </c>
      <c r="AG20" s="123">
        <v>3.1915627165627165</v>
      </c>
      <c r="AH20" s="29">
        <v>12.215981432360742</v>
      </c>
      <c r="AI20" s="29">
        <v>7.1523908523908526</v>
      </c>
      <c r="AJ20" s="29">
        <v>27.376392572944297</v>
      </c>
      <c r="AK20" s="29">
        <v>2.2410309580549028</v>
      </c>
      <c r="AL20">
        <v>3</v>
      </c>
      <c r="AM20" s="125">
        <v>795</v>
      </c>
      <c r="AN20" s="4">
        <v>598</v>
      </c>
      <c r="AO20" s="4">
        <v>656</v>
      </c>
      <c r="AP20" s="4">
        <v>823</v>
      </c>
      <c r="AQ20" s="4">
        <v>1079</v>
      </c>
      <c r="AR20" s="4">
        <v>1214</v>
      </c>
      <c r="AS20" s="4">
        <v>1158</v>
      </c>
      <c r="AT20" s="4">
        <v>129469</v>
      </c>
      <c r="AU20" s="8">
        <v>1.0732159406858202</v>
      </c>
      <c r="AV20" s="5">
        <v>17857.793103448275</v>
      </c>
      <c r="AW20" s="5">
        <v>113.51724137931035</v>
      </c>
      <c r="AX20" s="5">
        <v>30.766355140186917</v>
      </c>
      <c r="AY20" s="5">
        <v>2.3269051042415527</v>
      </c>
      <c r="AZ20" s="152">
        <v>0.1215</v>
      </c>
      <c r="BA20" s="5" t="s">
        <v>4756</v>
      </c>
      <c r="BB20" s="47">
        <v>131.71</v>
      </c>
      <c r="BC20" s="47">
        <v>54.99</v>
      </c>
      <c r="BD20" s="5">
        <v>71.960297766749378</v>
      </c>
      <c r="BE20" s="5">
        <v>275.43424317617865</v>
      </c>
      <c r="BF20" s="66">
        <v>315.2</v>
      </c>
      <c r="BG20">
        <v>8.52</v>
      </c>
      <c r="BH20" s="66">
        <v>4.7930000000000001</v>
      </c>
      <c r="BI20">
        <v>25</v>
      </c>
      <c r="BJ20" s="119">
        <v>4.03</v>
      </c>
      <c r="BK20" s="37">
        <v>656</v>
      </c>
      <c r="BL20" s="37">
        <v>823</v>
      </c>
      <c r="BM20" s="37">
        <v>1079</v>
      </c>
      <c r="BN20" s="37">
        <v>1214</v>
      </c>
      <c r="BO20" s="37">
        <v>315.2</v>
      </c>
      <c r="BP20" s="37">
        <v>131.71</v>
      </c>
      <c r="BQ20" s="37">
        <v>7.25</v>
      </c>
      <c r="BR20" s="37">
        <v>12.725884615384619</v>
      </c>
      <c r="BS20" s="37">
        <v>5.4758846153846186</v>
      </c>
      <c r="BT20" s="179">
        <v>26.75</v>
      </c>
      <c r="BU20" s="127">
        <v>0.4757340043134437</v>
      </c>
      <c r="BV20" s="37">
        <v>18.289730769230768</v>
      </c>
      <c r="BW20" s="37">
        <v>24.880500000000001</v>
      </c>
      <c r="BX20" s="37">
        <v>30.07511538461539</v>
      </c>
      <c r="BY20" s="176">
        <v>0.05</v>
      </c>
      <c r="BZ20" s="127" t="s">
        <v>241</v>
      </c>
      <c r="CA20" s="127">
        <v>0.06</v>
      </c>
      <c r="CB20" s="127">
        <v>0</v>
      </c>
      <c r="CC20" s="127">
        <v>0.06</v>
      </c>
      <c r="CD20" s="127">
        <v>0</v>
      </c>
      <c r="CE20" s="2">
        <v>9.6000000000000002E-2</v>
      </c>
      <c r="CF20" s="62">
        <v>4191.5466666666671</v>
      </c>
      <c r="CG20" s="62">
        <v>3368.5466666666671</v>
      </c>
      <c r="CH20" s="62">
        <v>2921.6366666666672</v>
      </c>
      <c r="CI20" s="9">
        <v>724.97187758478094</v>
      </c>
      <c r="CJ20" s="9">
        <v>342.91510172143984</v>
      </c>
      <c r="CK20" s="116">
        <v>609.56325196467083</v>
      </c>
      <c r="CL20" s="28">
        <v>0.54600000000000004</v>
      </c>
      <c r="CM20">
        <v>259.10000000000002</v>
      </c>
      <c r="CN20" s="29">
        <v>514</v>
      </c>
      <c r="CO20" s="29">
        <v>23082</v>
      </c>
      <c r="CP20" s="29">
        <v>1370</v>
      </c>
      <c r="CQ20" s="29">
        <v>188</v>
      </c>
      <c r="CR20" s="29">
        <v>466</v>
      </c>
      <c r="CS20" s="29">
        <v>7617</v>
      </c>
      <c r="CT20" s="29">
        <v>168.91404920483771</v>
      </c>
      <c r="CU20" s="29">
        <v>81</v>
      </c>
      <c r="CV20" s="29">
        <v>1.7976686235362316</v>
      </c>
      <c r="CW20" s="29">
        <v>93.962839976904831</v>
      </c>
      <c r="CX20" s="29">
        <v>13</v>
      </c>
      <c r="CY20" s="29">
        <v>2.8851471735766681</v>
      </c>
      <c r="CZ20" s="29">
        <v>0.71350164654226134</v>
      </c>
      <c r="DA20">
        <v>9.5</v>
      </c>
      <c r="DB20" s="30">
        <v>20.100000000000001</v>
      </c>
      <c r="DC20" s="30">
        <v>905.67303600000014</v>
      </c>
      <c r="DD20" s="30">
        <v>4.0999999999999996</v>
      </c>
      <c r="DE20">
        <v>75.5</v>
      </c>
      <c r="DF20">
        <v>8.51</v>
      </c>
      <c r="DG20">
        <v>45.3</v>
      </c>
      <c r="DH20">
        <v>35.5</v>
      </c>
      <c r="DI20" s="135">
        <v>1</v>
      </c>
      <c r="DJ20" s="141">
        <v>426</v>
      </c>
      <c r="DK20" s="143">
        <v>4505498</v>
      </c>
      <c r="DL20" s="143">
        <v>0.99992498617348702</v>
      </c>
      <c r="DM20" s="10">
        <v>114954</v>
      </c>
      <c r="DN20" s="10">
        <v>418</v>
      </c>
      <c r="DO20" s="10">
        <v>42</v>
      </c>
      <c r="DP20" s="10">
        <v>12659</v>
      </c>
      <c r="DQ20" s="10">
        <v>1962</v>
      </c>
      <c r="DR20" s="10">
        <v>20219</v>
      </c>
      <c r="DS20" s="10">
        <v>1103</v>
      </c>
      <c r="DT20" s="10">
        <v>111</v>
      </c>
      <c r="DU20" s="10">
        <v>9652</v>
      </c>
      <c r="DV20" s="10">
        <v>51527</v>
      </c>
      <c r="DW20" s="10">
        <v>11100</v>
      </c>
      <c r="DX20" s="10">
        <v>2238</v>
      </c>
      <c r="DY20" s="10">
        <v>3923</v>
      </c>
      <c r="DZ20" s="138">
        <v>2551.4160698772921</v>
      </c>
      <c r="EA20" s="135">
        <v>9.2775537798485317</v>
      </c>
      <c r="EB20" s="10">
        <v>0.93219439893214917</v>
      </c>
      <c r="EC20" s="135">
        <v>280.96783085909703</v>
      </c>
      <c r="ED20" s="135">
        <v>43.546795492973253</v>
      </c>
      <c r="EE20" s="135">
        <v>448.76282266688389</v>
      </c>
      <c r="EF20" s="135">
        <v>24.481200524337154</v>
      </c>
      <c r="EG20" s="135">
        <v>2.4636566257492514</v>
      </c>
      <c r="EH20" s="135">
        <v>214.22715091650247</v>
      </c>
      <c r="EI20" s="135">
        <v>1143.6471617565917</v>
      </c>
      <c r="EJ20" s="135">
        <v>246.36566257492512</v>
      </c>
      <c r="EK20" s="135">
        <v>49.672644400241659</v>
      </c>
      <c r="EL20" s="31">
        <v>53.361997077522169</v>
      </c>
      <c r="EM20" s="3" t="s">
        <v>782</v>
      </c>
      <c r="EN20" s="3">
        <v>885177</v>
      </c>
      <c r="EO20" s="3">
        <v>3906</v>
      </c>
      <c r="EP20" s="3">
        <v>889083</v>
      </c>
      <c r="EQ20" s="131">
        <v>0.19731810034808192</v>
      </c>
      <c r="ER20" s="3">
        <v>4196</v>
      </c>
      <c r="ES20" s="3">
        <v>2405</v>
      </c>
      <c r="ET20" s="3">
        <v>6601</v>
      </c>
      <c r="EU20" s="3">
        <v>146.4988960983045</v>
      </c>
      <c r="EV20" s="3">
        <v>1607427</v>
      </c>
      <c r="EW20" s="3">
        <v>9789</v>
      </c>
      <c r="EX20" s="3">
        <v>1617216</v>
      </c>
      <c r="EY20" s="3">
        <v>0.358915859343305</v>
      </c>
      <c r="EZ20" s="3">
        <v>90602</v>
      </c>
      <c r="FA20" s="3">
        <v>41</v>
      </c>
      <c r="FB20" s="3">
        <v>90643</v>
      </c>
      <c r="FC20" s="3">
        <v>20.116799634962302</v>
      </c>
      <c r="FD20" s="3">
        <v>2587402</v>
      </c>
      <c r="FE20" s="3">
        <v>16141</v>
      </c>
      <c r="FF20" s="3">
        <v>2603543</v>
      </c>
      <c r="FG20" s="3">
        <v>322</v>
      </c>
      <c r="FH20">
        <v>218</v>
      </c>
      <c r="FI20">
        <v>17</v>
      </c>
      <c r="FJ20" s="3">
        <v>92</v>
      </c>
      <c r="FK20" s="3">
        <v>91</v>
      </c>
      <c r="FL20" s="3">
        <v>5</v>
      </c>
      <c r="FM20" s="3">
        <v>780</v>
      </c>
      <c r="FN20">
        <v>7.45</v>
      </c>
      <c r="FO20" s="8">
        <v>0.02</v>
      </c>
      <c r="FP20" s="50">
        <v>0.08</v>
      </c>
      <c r="FQ20" s="8">
        <v>0.14499999999999999</v>
      </c>
      <c r="FR20" s="8">
        <v>0.113</v>
      </c>
      <c r="FS20" s="8">
        <v>3.1999999999999987E-2</v>
      </c>
      <c r="FT20" s="8">
        <v>0.129</v>
      </c>
      <c r="FU20">
        <v>49.2</v>
      </c>
      <c r="FV20">
        <v>2083</v>
      </c>
      <c r="FW20">
        <v>17.7</v>
      </c>
      <c r="FX20">
        <v>17.7</v>
      </c>
      <c r="FY20">
        <v>801</v>
      </c>
      <c r="FZ20">
        <v>6.43</v>
      </c>
      <c r="GA20" s="48">
        <v>22.9</v>
      </c>
      <c r="GB20" s="48">
        <v>6563</v>
      </c>
      <c r="GC20" s="48">
        <v>77501</v>
      </c>
      <c r="GD20" s="2">
        <v>8.4682778286731777E-2</v>
      </c>
      <c r="GE20" s="11">
        <v>1.4554062031394905</v>
      </c>
      <c r="GF20" s="11" t="s">
        <v>781</v>
      </c>
      <c r="GG20" s="11" t="s">
        <v>781</v>
      </c>
      <c r="GH20" s="11" t="s">
        <v>781</v>
      </c>
      <c r="GI20" s="11" t="s">
        <v>781</v>
      </c>
      <c r="GJ20" s="11" t="s">
        <v>781</v>
      </c>
      <c r="GK20" s="2">
        <v>1.0500000000000001E-2</v>
      </c>
      <c r="GL20" s="2">
        <v>1.9199999999999998E-2</v>
      </c>
      <c r="GM20" s="2">
        <v>3.5000000000000001E-3</v>
      </c>
      <c r="GN20" s="2">
        <v>3.3999999999999998E-3</v>
      </c>
      <c r="GO20" s="2">
        <v>5.5999999999999999E-3</v>
      </c>
      <c r="GP20" s="3">
        <v>6747</v>
      </c>
      <c r="GQ20">
        <v>12.1</v>
      </c>
      <c r="GR20">
        <v>185</v>
      </c>
      <c r="GS20" s="3">
        <v>3376</v>
      </c>
      <c r="GT20" s="5">
        <v>24.9</v>
      </c>
      <c r="GU20" s="22">
        <v>35</v>
      </c>
      <c r="GV20" t="s">
        <v>180</v>
      </c>
      <c r="GW20">
        <v>0</v>
      </c>
      <c r="GX20" s="21" t="s">
        <v>122</v>
      </c>
      <c r="GY20" s="21" t="s">
        <v>4713</v>
      </c>
      <c r="GZ20" s="21" t="s">
        <v>4712</v>
      </c>
      <c r="HA20" s="21" t="s">
        <v>4713</v>
      </c>
      <c r="HB20">
        <v>45</v>
      </c>
      <c r="HC20">
        <v>29</v>
      </c>
      <c r="HD20">
        <v>45</v>
      </c>
      <c r="HE20" s="14">
        <v>31</v>
      </c>
      <c r="HF20">
        <v>36</v>
      </c>
      <c r="HG20">
        <v>22</v>
      </c>
      <c r="HH20">
        <v>45</v>
      </c>
      <c r="HI20" s="53">
        <v>0.878</v>
      </c>
      <c r="HJ20" s="47">
        <v>11110</v>
      </c>
      <c r="HK20" s="53">
        <v>0.86</v>
      </c>
      <c r="HL20">
        <v>6411</v>
      </c>
      <c r="HM20" s="8">
        <v>0.11107068607068607</v>
      </c>
      <c r="HN20">
        <v>32</v>
      </c>
      <c r="HO20">
        <v>1553</v>
      </c>
      <c r="HP20">
        <v>269</v>
      </c>
      <c r="HQ20">
        <v>1822</v>
      </c>
      <c r="HR20" s="8">
        <v>0.85236004390779363</v>
      </c>
      <c r="HS20" s="14">
        <v>94.5</v>
      </c>
      <c r="HT20" t="s">
        <v>781</v>
      </c>
      <c r="HU20" t="s">
        <v>781</v>
      </c>
      <c r="HV20" t="s">
        <v>781</v>
      </c>
      <c r="HW20" t="s">
        <v>781</v>
      </c>
      <c r="HX20" t="s">
        <v>781</v>
      </c>
      <c r="HY20" t="s">
        <v>781</v>
      </c>
      <c r="HZ20" t="s">
        <v>781</v>
      </c>
      <c r="IA20" t="s">
        <v>781</v>
      </c>
      <c r="IB20" t="s">
        <v>782</v>
      </c>
      <c r="IC20" t="s">
        <v>782</v>
      </c>
      <c r="ID20" t="s">
        <v>781</v>
      </c>
      <c r="IE20" t="s">
        <v>781</v>
      </c>
      <c r="IF20" t="s">
        <v>781</v>
      </c>
      <c r="IG20">
        <v>44</v>
      </c>
      <c r="IH20">
        <v>74.2</v>
      </c>
      <c r="II20">
        <v>63.2</v>
      </c>
      <c r="IJ20">
        <v>8.5</v>
      </c>
      <c r="IK20">
        <v>3</v>
      </c>
      <c r="IL20">
        <v>5.6</v>
      </c>
      <c r="IM20">
        <v>0.9</v>
      </c>
      <c r="IN20">
        <v>2.2999999999999998</v>
      </c>
      <c r="IO20">
        <v>3.3</v>
      </c>
      <c r="IP20">
        <v>2.1</v>
      </c>
      <c r="IQ20">
        <v>3.2</v>
      </c>
      <c r="IR20">
        <v>3.1</v>
      </c>
      <c r="IS20">
        <v>2.2999999999999998</v>
      </c>
      <c r="IT20">
        <v>106</v>
      </c>
      <c r="IU20" t="s">
        <v>223</v>
      </c>
      <c r="IV20" t="s">
        <v>224</v>
      </c>
      <c r="IW20">
        <v>1</v>
      </c>
      <c r="IX20" s="5">
        <v>4509394</v>
      </c>
      <c r="IY20" s="5">
        <v>50</v>
      </c>
      <c r="IZ20" s="5">
        <v>90187.88</v>
      </c>
      <c r="JA20" s="5">
        <v>51</v>
      </c>
      <c r="JB20" s="5">
        <v>88419.490196078434</v>
      </c>
      <c r="JC20" s="11">
        <v>0.6418000604047116</v>
      </c>
      <c r="JD20">
        <v>8</v>
      </c>
      <c r="JE20" s="12">
        <v>1.0067451927917044</v>
      </c>
      <c r="JF20" s="108">
        <v>1.7740742991186842</v>
      </c>
      <c r="JG20" s="3">
        <v>7745</v>
      </c>
      <c r="JH20" s="56">
        <v>0.84738540994189804</v>
      </c>
      <c r="JI20" s="11">
        <v>0.52359617817947057</v>
      </c>
      <c r="JJ20" s="3">
        <v>17.188819122577918</v>
      </c>
      <c r="JK20" s="3">
        <v>19.493103795429377</v>
      </c>
      <c r="JL20" s="108">
        <v>17.188819122577918</v>
      </c>
      <c r="JM20" s="108">
        <v>19.493103795429377</v>
      </c>
      <c r="JN20" s="108">
        <v>57</v>
      </c>
      <c r="JO20" s="108">
        <v>26</v>
      </c>
      <c r="JP20" s="108">
        <v>0</v>
      </c>
      <c r="JQ20" s="108">
        <v>2</v>
      </c>
      <c r="JR20" s="108">
        <v>2</v>
      </c>
      <c r="JS20" s="108">
        <v>13</v>
      </c>
      <c r="JT20" s="14" t="s">
        <v>303</v>
      </c>
      <c r="JU20" t="s">
        <v>822</v>
      </c>
      <c r="JV20" t="s">
        <v>822</v>
      </c>
      <c r="JW20" t="s">
        <v>822</v>
      </c>
      <c r="JX20" t="s">
        <v>824</v>
      </c>
      <c r="JY20" s="15" t="s">
        <v>171</v>
      </c>
      <c r="JZ20">
        <v>12.3</v>
      </c>
      <c r="KA20">
        <v>19.100000000000001</v>
      </c>
      <c r="KB20">
        <v>38.15</v>
      </c>
      <c r="KE20">
        <v>40.299999999999997</v>
      </c>
      <c r="KF20">
        <v>3.8</v>
      </c>
      <c r="KG20">
        <v>3.1</v>
      </c>
      <c r="KH20" s="2">
        <v>8.9999999999999998E-4</v>
      </c>
      <c r="KI20" s="108">
        <v>4055.2523999999999</v>
      </c>
      <c r="KJ20">
        <v>765</v>
      </c>
      <c r="KK20">
        <v>0.17</v>
      </c>
      <c r="KL20" s="2">
        <v>0.1154</v>
      </c>
      <c r="KM20" s="2">
        <v>0.16650000000000001</v>
      </c>
      <c r="KN20">
        <v>1.95</v>
      </c>
      <c r="KO20" s="2">
        <v>0.14000000000000001</v>
      </c>
      <c r="KP20" s="2">
        <v>0.69799999999999995</v>
      </c>
      <c r="KQ20" s="2">
        <v>0.10979999999999999</v>
      </c>
      <c r="KR20" s="11">
        <v>3.0200000000000018E-2</v>
      </c>
      <c r="KS20">
        <v>33</v>
      </c>
      <c r="KT20">
        <v>11</v>
      </c>
      <c r="KU20">
        <v>0.70299999999999996</v>
      </c>
      <c r="KV20">
        <v>13</v>
      </c>
      <c r="KW20" s="12">
        <v>3.0563076923076924</v>
      </c>
      <c r="KX20">
        <v>55.6</v>
      </c>
      <c r="KY20">
        <v>0</v>
      </c>
      <c r="KZ20" s="108">
        <v>0</v>
      </c>
      <c r="LA20" s="12">
        <v>0</v>
      </c>
      <c r="LB20">
        <v>4552</v>
      </c>
      <c r="LC20">
        <v>66.599999999999994</v>
      </c>
      <c r="LD20">
        <v>8.1999999999999993</v>
      </c>
      <c r="LE20">
        <v>24.3</v>
      </c>
      <c r="LF20">
        <v>0</v>
      </c>
      <c r="LG20">
        <v>0.4</v>
      </c>
      <c r="LH20">
        <v>0</v>
      </c>
      <c r="LI20" t="s">
        <v>514</v>
      </c>
      <c r="LJ20" s="2">
        <v>2.3E-2</v>
      </c>
      <c r="LK20" s="4">
        <v>196945700000</v>
      </c>
      <c r="LL20" s="4">
        <v>43674.538086492328</v>
      </c>
      <c r="LM20" s="77">
        <v>122697</v>
      </c>
      <c r="LN20" s="47">
        <v>5350</v>
      </c>
      <c r="LO20" s="47">
        <v>7950</v>
      </c>
      <c r="LP20" s="47">
        <v>0</v>
      </c>
      <c r="LQ20" s="47">
        <v>7950</v>
      </c>
      <c r="LR20" s="47">
        <v>102880</v>
      </c>
      <c r="LS20" s="47">
        <v>200927</v>
      </c>
      <c r="LT20" s="47">
        <v>420399</v>
      </c>
      <c r="LU20" s="14">
        <v>5</v>
      </c>
      <c r="LV20" t="s">
        <v>1255</v>
      </c>
      <c r="LW20" t="s">
        <v>1255</v>
      </c>
      <c r="LX20" t="s">
        <v>1255</v>
      </c>
      <c r="LY20" t="s">
        <v>1255</v>
      </c>
      <c r="LZ20" s="15" t="s">
        <v>1256</v>
      </c>
      <c r="MA20" s="26">
        <v>6</v>
      </c>
      <c r="MB20">
        <v>8</v>
      </c>
      <c r="MC20" s="3">
        <v>751565.66666666663</v>
      </c>
      <c r="MD20" s="3">
        <v>5.922240526904333</v>
      </c>
      <c r="ME20" s="3">
        <v>7.7759473095666998E-2</v>
      </c>
      <c r="MF20" s="3">
        <v>2254697</v>
      </c>
      <c r="MG20" s="3">
        <v>563674.25</v>
      </c>
      <c r="MH20" s="43">
        <v>1503131.3333333333</v>
      </c>
      <c r="MI20" s="192" t="s">
        <v>327</v>
      </c>
      <c r="MJ20" s="47" t="s">
        <v>4655</v>
      </c>
      <c r="MK20" s="193" t="s">
        <v>316</v>
      </c>
      <c r="ML20" s="187">
        <v>1</v>
      </c>
      <c r="MM20" s="89">
        <v>0</v>
      </c>
      <c r="MN20" s="189">
        <v>0.16666666666666666</v>
      </c>
      <c r="MO20" s="60">
        <v>0.36199999999999999</v>
      </c>
      <c r="MP20" s="45">
        <v>0.621</v>
      </c>
      <c r="MQ20" s="22">
        <v>0</v>
      </c>
      <c r="MR20" s="215">
        <v>0.33333333333333331</v>
      </c>
      <c r="MS20" s="161">
        <v>0.38216666666666665</v>
      </c>
      <c r="MT20" s="11">
        <v>0</v>
      </c>
      <c r="MU20" s="11">
        <v>1</v>
      </c>
      <c r="MV20" s="11">
        <v>1155684</v>
      </c>
      <c r="MW20" s="5">
        <v>930201</v>
      </c>
      <c r="MX20" s="5">
        <v>225483</v>
      </c>
      <c r="MY20" s="2">
        <v>0.19500000000000001</v>
      </c>
      <c r="MZ20" s="3">
        <f>StateByState5[[#This Row],[Population]]*0.8</f>
        <v>3604668.8000000003</v>
      </c>
      <c r="NA20" s="234">
        <f>StateByState5[[#This Row],[Adult Population]]*StateByState5[[#This Row],[Groceries Montly]]</f>
        <v>1136191605.76</v>
      </c>
      <c r="NB20" s="234">
        <f>(StateByState5[[#This Row],[Rent (Studio)]]*StateByState5[[#This Row],[Adult Population]])/2</f>
        <v>1077795971.2</v>
      </c>
      <c r="NC20" s="234">
        <f>StateByState5[[#This Row],[Average Electric Bill]]*StateByState5[[#This Row],[Adult Population]]</f>
        <v>474770927.64800006</v>
      </c>
      <c r="ND20" s="234">
        <f>(StateByState5[[#This Row],[Adult Population]]/10000)*1141815</f>
        <v>411586490.58719999</v>
      </c>
      <c r="NE20" s="237">
        <f>(StateByState5[[#This Row],[Adult Population]]/10000)*12.11</f>
        <v>4365.2539167999994</v>
      </c>
      <c r="NF20" s="234">
        <f>SUM(StateByState5[[#This Row],[Rent (Studio)]],StateByState5[[#This Row],[Groceries Montly]],StateByState5[[#This Row],[Average Electric Bill]])</f>
        <v>1044.9100000000001</v>
      </c>
      <c r="NG20" s="234">
        <f>StateByState5[[#This Row],[UBI Per Month]]*StateByState5[[#This Row],[Adult Population]]</f>
        <v>3766554475.8080006</v>
      </c>
      <c r="NH20" s="234">
        <f>SUM(StateByState5[[#This Row],[Total for UBI Payments]]+StateByState5[[#This Row],[Department of UBI]])</f>
        <v>4178140966.3952007</v>
      </c>
      <c r="NI20" s="271"/>
      <c r="NJ20" s="271"/>
      <c r="NK20" s="271"/>
    </row>
    <row r="21" spans="1:375" ht="17.25" customHeight="1" x14ac:dyDescent="0.25">
      <c r="A21">
        <v>18</v>
      </c>
      <c r="B21" s="130" t="s">
        <v>46</v>
      </c>
      <c r="C21" t="s">
        <v>1293</v>
      </c>
      <c r="D21" s="3">
        <v>43566</v>
      </c>
      <c r="E21" s="113">
        <v>4657757</v>
      </c>
      <c r="F21" s="113">
        <v>2596702</v>
      </c>
      <c r="G21" s="208">
        <v>0.5575</v>
      </c>
      <c r="H21" s="113">
        <v>1452420</v>
      </c>
      <c r="I21" s="208">
        <v>0.31180000000000002</v>
      </c>
      <c r="J21" s="113">
        <v>25994</v>
      </c>
      <c r="K21" s="208">
        <v>5.5999999999999999E-3</v>
      </c>
      <c r="L21" s="113">
        <v>85336</v>
      </c>
      <c r="M21" s="208">
        <v>1.83E-2</v>
      </c>
      <c r="N21" s="113">
        <v>1706</v>
      </c>
      <c r="O21" s="106">
        <v>4.0000000000000002E-4</v>
      </c>
      <c r="P21" s="113">
        <v>16954</v>
      </c>
      <c r="Q21" s="106">
        <v>3.5999999999999999E-3</v>
      </c>
      <c r="R21" s="113">
        <v>156096</v>
      </c>
      <c r="S21" s="208">
        <v>3.3500000000000002E-2</v>
      </c>
      <c r="T21" s="113">
        <v>322549</v>
      </c>
      <c r="U21" s="208">
        <v>6.9199999999999998E-2</v>
      </c>
      <c r="V21" s="106">
        <v>2.7104635160717372E-3</v>
      </c>
      <c r="W21" s="3">
        <v>106.91266124959832</v>
      </c>
      <c r="X21" s="3">
        <v>3</v>
      </c>
      <c r="Y21" s="118">
        <v>7.25</v>
      </c>
      <c r="Z21" s="4">
        <v>1067</v>
      </c>
      <c r="AA21" s="1">
        <v>4623.666666666667</v>
      </c>
      <c r="AB21" s="4">
        <v>55484</v>
      </c>
      <c r="AC21" s="1">
        <v>26.675000000000001</v>
      </c>
      <c r="AD21" s="47">
        <v>471506</v>
      </c>
      <c r="AE21" s="47">
        <v>199454</v>
      </c>
      <c r="AF21" s="38">
        <v>0.27</v>
      </c>
      <c r="AG21" s="123">
        <v>3.3587161524989897</v>
      </c>
      <c r="AH21" s="29">
        <v>13.226392572944297</v>
      </c>
      <c r="AI21" s="29">
        <v>7.9399501549238849</v>
      </c>
      <c r="AJ21" s="29">
        <v>31.266976127320955</v>
      </c>
      <c r="AK21" s="29">
        <v>2.3639836754339347</v>
      </c>
      <c r="AL21">
        <v>1</v>
      </c>
      <c r="AM21" s="125">
        <v>866</v>
      </c>
      <c r="AN21" s="4">
        <v>674</v>
      </c>
      <c r="AO21" s="4">
        <v>732</v>
      </c>
      <c r="AP21" s="4">
        <v>892</v>
      </c>
      <c r="AQ21" s="4">
        <v>1156</v>
      </c>
      <c r="AR21" s="4">
        <v>1332</v>
      </c>
      <c r="AS21" s="4">
        <v>1267</v>
      </c>
      <c r="AT21" s="4">
        <v>154713</v>
      </c>
      <c r="AU21" s="8">
        <v>1.0960207612456747</v>
      </c>
      <c r="AV21" s="5">
        <v>21339.724137931036</v>
      </c>
      <c r="AW21" s="5">
        <v>123.03448275862068</v>
      </c>
      <c r="AX21" s="5">
        <v>33.439550140581069</v>
      </c>
      <c r="AY21" s="5">
        <v>2.7884254920337392</v>
      </c>
      <c r="AZ21" s="152">
        <v>0.11849999999999999</v>
      </c>
      <c r="BA21" s="5" t="s">
        <v>4757</v>
      </c>
      <c r="BB21" s="47">
        <v>141.25</v>
      </c>
      <c r="BC21" s="47">
        <v>61.69</v>
      </c>
      <c r="BD21" s="5">
        <v>69.879518072289144</v>
      </c>
      <c r="BE21" s="5">
        <v>275.18072289156623</v>
      </c>
      <c r="BF21" s="66">
        <v>325.19</v>
      </c>
      <c r="BG21">
        <v>10.15</v>
      </c>
      <c r="BH21" s="66">
        <v>4.5060000000000002</v>
      </c>
      <c r="BI21">
        <v>20</v>
      </c>
      <c r="BJ21" s="119">
        <v>4.1500000000000004</v>
      </c>
      <c r="BK21" s="37">
        <v>732</v>
      </c>
      <c r="BL21" s="37">
        <v>892</v>
      </c>
      <c r="BM21" s="37">
        <v>1156</v>
      </c>
      <c r="BN21" s="37">
        <v>1332</v>
      </c>
      <c r="BO21" s="37">
        <v>325.19</v>
      </c>
      <c r="BP21" s="37">
        <v>141.25</v>
      </c>
      <c r="BQ21" s="37">
        <v>7.25</v>
      </c>
      <c r="BR21" s="37">
        <v>13.828153846153848</v>
      </c>
      <c r="BS21" s="37">
        <v>6.5781538461538478</v>
      </c>
      <c r="BT21" s="179">
        <v>26.675000000000001</v>
      </c>
      <c r="BU21" s="127">
        <v>0.51839377117727636</v>
      </c>
      <c r="BV21" s="37">
        <v>19.426500000000001</v>
      </c>
      <c r="BW21" s="37">
        <v>26.224846153846151</v>
      </c>
      <c r="BX21" s="37">
        <v>32.007807692307694</v>
      </c>
      <c r="BY21" s="176">
        <v>0.06</v>
      </c>
      <c r="BZ21" s="127" t="s">
        <v>241</v>
      </c>
      <c r="CA21" s="127">
        <v>4.4499999999999998E-2</v>
      </c>
      <c r="CB21" s="127">
        <v>5.0700000000000002E-2</v>
      </c>
      <c r="CC21" s="127">
        <v>9.5200000000000007E-2</v>
      </c>
      <c r="CD21" s="127">
        <v>7.0000000000000007E-2</v>
      </c>
      <c r="CE21" s="2">
        <v>9.0999999999999998E-2</v>
      </c>
      <c r="CF21" s="62">
        <v>4202.9130000000005</v>
      </c>
      <c r="CG21" s="62">
        <v>3310.9130000000005</v>
      </c>
      <c r="CH21" s="62">
        <v>2844.4730000000004</v>
      </c>
      <c r="CI21" s="9">
        <v>685.41518072289159</v>
      </c>
      <c r="CJ21" s="9">
        <v>280.24364532019706</v>
      </c>
      <c r="CK21" s="116">
        <v>631.26342654238795</v>
      </c>
      <c r="CL21" s="28">
        <v>0.53100000000000003</v>
      </c>
      <c r="CM21">
        <v>639.4</v>
      </c>
      <c r="CN21" s="29">
        <v>684</v>
      </c>
      <c r="CO21" s="29">
        <v>31584</v>
      </c>
      <c r="CP21" s="29">
        <v>1411</v>
      </c>
      <c r="CQ21" s="29">
        <v>28</v>
      </c>
      <c r="CR21" s="29">
        <v>381</v>
      </c>
      <c r="CS21" s="29">
        <v>17768</v>
      </c>
      <c r="CT21" s="29">
        <v>384.2521496861948</v>
      </c>
      <c r="CU21" s="29">
        <v>147</v>
      </c>
      <c r="CV21" s="29">
        <v>3.1560255290260955</v>
      </c>
      <c r="CW21" s="29">
        <v>121.75191428339603</v>
      </c>
      <c r="CX21" s="29">
        <v>18</v>
      </c>
      <c r="CY21" s="29">
        <v>3.8645210559503207</v>
      </c>
      <c r="CZ21" s="29">
        <v>1.0507880910683012</v>
      </c>
      <c r="DA21">
        <v>19.899999999999999</v>
      </c>
      <c r="DB21" s="30">
        <v>26.3</v>
      </c>
      <c r="DC21" s="30">
        <v>1224.9900910000001</v>
      </c>
      <c r="DD21" s="30">
        <v>4.5</v>
      </c>
      <c r="DE21">
        <v>75.7</v>
      </c>
      <c r="DF21">
        <v>0.69</v>
      </c>
      <c r="DG21">
        <v>35.9</v>
      </c>
      <c r="DH21">
        <v>35.200000000000003</v>
      </c>
      <c r="DI21" s="5">
        <v>1</v>
      </c>
      <c r="DJ21" s="142">
        <v>136</v>
      </c>
      <c r="DK21" s="131">
        <v>3321430</v>
      </c>
      <c r="DL21" s="131">
        <v>0.71309645393694865</v>
      </c>
      <c r="DM21" s="11">
        <v>112262</v>
      </c>
      <c r="DN21" s="11">
        <v>255</v>
      </c>
      <c r="DO21" s="11">
        <v>13</v>
      </c>
      <c r="DP21" s="11">
        <v>15497</v>
      </c>
      <c r="DQ21" s="11">
        <v>1922</v>
      </c>
      <c r="DR21" s="11">
        <v>21654</v>
      </c>
      <c r="DS21" s="11">
        <v>740</v>
      </c>
      <c r="DT21" s="11">
        <v>218</v>
      </c>
      <c r="DU21" s="11">
        <v>6063</v>
      </c>
      <c r="DV21" s="11">
        <v>54699</v>
      </c>
      <c r="DW21" s="11">
        <v>7497</v>
      </c>
      <c r="DX21" s="11">
        <v>1348</v>
      </c>
      <c r="DY21" s="11">
        <v>2356</v>
      </c>
      <c r="DZ21" s="136">
        <v>3379.9297290624822</v>
      </c>
      <c r="EA21" s="5">
        <v>7.6774160527242783</v>
      </c>
      <c r="EB21" s="11">
        <v>0.39139768111927692</v>
      </c>
      <c r="EC21" s="5">
        <v>466.57614340811034</v>
      </c>
      <c r="ED21" s="5">
        <v>57.86664177778848</v>
      </c>
      <c r="EE21" s="5">
        <v>651.9481066889864</v>
      </c>
      <c r="EF21" s="5">
        <v>22.279560309866532</v>
      </c>
      <c r="EG21" s="5">
        <v>6.5634380372309513</v>
      </c>
      <c r="EH21" s="5">
        <v>182.5418569712443</v>
      </c>
      <c r="EI21" s="5">
        <v>1646.8509045802562</v>
      </c>
      <c r="EJ21" s="5">
        <v>225.71603195009379</v>
      </c>
      <c r="EK21" s="5">
        <v>40.584928780675796</v>
      </c>
      <c r="EL21" s="22">
        <v>87.071395881210023</v>
      </c>
      <c r="EM21" s="3" t="s">
        <v>782</v>
      </c>
      <c r="EN21" s="3">
        <v>1613475</v>
      </c>
      <c r="EO21" s="3">
        <v>31022</v>
      </c>
      <c r="EP21" s="3">
        <v>1644497</v>
      </c>
      <c r="EQ21" s="131">
        <v>0.35306629349706309</v>
      </c>
      <c r="ER21" s="3">
        <v>1315</v>
      </c>
      <c r="ES21" s="3">
        <v>9673</v>
      </c>
      <c r="ET21" s="3">
        <v>10988</v>
      </c>
      <c r="EU21" s="3">
        <v>235.90754090434515</v>
      </c>
      <c r="EV21" s="3">
        <v>2652943</v>
      </c>
      <c r="EW21" s="3">
        <v>54101</v>
      </c>
      <c r="EX21" s="3">
        <v>2707044</v>
      </c>
      <c r="EY21" s="3">
        <v>0.58119047429911008</v>
      </c>
      <c r="EZ21" s="3">
        <v>97075</v>
      </c>
      <c r="FA21" s="3">
        <v>81</v>
      </c>
      <c r="FB21" s="3">
        <v>97156</v>
      </c>
      <c r="FC21" s="3">
        <v>20.858967095106077</v>
      </c>
      <c r="FD21" s="3">
        <v>4364808</v>
      </c>
      <c r="FE21" s="3">
        <v>94877</v>
      </c>
      <c r="FF21" s="3">
        <v>4459685</v>
      </c>
      <c r="FG21" s="3">
        <v>263</v>
      </c>
      <c r="FH21">
        <v>267</v>
      </c>
      <c r="FI21">
        <v>10</v>
      </c>
      <c r="FJ21" s="3">
        <v>78</v>
      </c>
      <c r="FK21" s="3">
        <v>144</v>
      </c>
      <c r="FL21" s="3">
        <v>34</v>
      </c>
      <c r="FM21" s="3">
        <v>828</v>
      </c>
      <c r="FN21">
        <v>5.6</v>
      </c>
      <c r="FO21" s="8">
        <v>7.0000000000000007E-2</v>
      </c>
      <c r="FP21" s="50">
        <v>0.24</v>
      </c>
      <c r="FQ21" s="8">
        <v>0.10100000000000001</v>
      </c>
      <c r="FR21" s="8">
        <v>7.8E-2</v>
      </c>
      <c r="FS21" s="8">
        <v>2.3000000000000007E-2</v>
      </c>
      <c r="FT21" s="8">
        <v>0.09</v>
      </c>
      <c r="FU21">
        <v>42.7</v>
      </c>
      <c r="FV21">
        <v>1896</v>
      </c>
      <c r="FW21">
        <v>13.7</v>
      </c>
      <c r="FX21">
        <v>13.7</v>
      </c>
      <c r="FY21">
        <v>642</v>
      </c>
      <c r="FZ21">
        <v>7.59</v>
      </c>
      <c r="GA21" s="48">
        <v>58.1</v>
      </c>
      <c r="GB21" s="48">
        <v>2709</v>
      </c>
      <c r="GC21" s="48">
        <v>27346</v>
      </c>
      <c r="GD21" s="2">
        <v>9.9063848460469534E-2</v>
      </c>
      <c r="GE21" s="11">
        <v>0.58585044658931884</v>
      </c>
      <c r="GF21" s="11" t="s">
        <v>781</v>
      </c>
      <c r="GG21" s="11" t="s">
        <v>781</v>
      </c>
      <c r="GH21" s="11" t="s">
        <v>781</v>
      </c>
      <c r="GI21" s="11" t="s">
        <v>781</v>
      </c>
      <c r="GJ21" s="11" t="s">
        <v>781</v>
      </c>
      <c r="GK21" s="2">
        <v>6.7999999999999996E-3</v>
      </c>
      <c r="GL21" s="2">
        <v>1.2699999999999999E-2</v>
      </c>
      <c r="GM21" s="2">
        <v>4.3E-3</v>
      </c>
      <c r="GN21" s="2">
        <v>3.2000000000000002E-3</v>
      </c>
      <c r="GO21" s="2">
        <v>5.1000000000000004E-3</v>
      </c>
      <c r="GP21" s="3">
        <v>3201</v>
      </c>
      <c r="GQ21">
        <v>3.8</v>
      </c>
      <c r="GR21">
        <v>58</v>
      </c>
      <c r="GS21">
        <v>414</v>
      </c>
      <c r="GT21" s="5">
        <v>27.8</v>
      </c>
      <c r="GU21" s="22">
        <v>49</v>
      </c>
      <c r="GV21" t="s">
        <v>180</v>
      </c>
      <c r="GW21" t="s">
        <v>82</v>
      </c>
      <c r="GX21" s="21" t="s">
        <v>122</v>
      </c>
      <c r="GY21" s="21" t="s">
        <v>4713</v>
      </c>
      <c r="GZ21" s="21" t="s">
        <v>4712</v>
      </c>
      <c r="HA21" s="21" t="s">
        <v>4712</v>
      </c>
      <c r="HB21">
        <v>25</v>
      </c>
      <c r="HC21">
        <v>40</v>
      </c>
      <c r="HD21">
        <v>35</v>
      </c>
      <c r="HE21" s="14">
        <v>46</v>
      </c>
      <c r="HF21">
        <v>47</v>
      </c>
      <c r="HG21">
        <v>44</v>
      </c>
      <c r="HH21">
        <v>15</v>
      </c>
      <c r="HI21" s="53">
        <v>0.84</v>
      </c>
      <c r="HJ21" s="47">
        <v>11452</v>
      </c>
      <c r="HK21" s="53">
        <v>0.85</v>
      </c>
      <c r="HL21">
        <v>7724</v>
      </c>
      <c r="HM21" s="8">
        <v>0.13006870537518522</v>
      </c>
      <c r="HN21">
        <v>28</v>
      </c>
      <c r="HO21">
        <v>1387</v>
      </c>
      <c r="HP21">
        <v>326</v>
      </c>
      <c r="HQ21">
        <v>1713</v>
      </c>
      <c r="HR21" s="8">
        <v>0.8096906012842966</v>
      </c>
      <c r="HS21" s="14">
        <v>101.4</v>
      </c>
      <c r="HT21" t="s">
        <v>781</v>
      </c>
      <c r="HU21" t="s">
        <v>781</v>
      </c>
      <c r="HV21" t="s">
        <v>781</v>
      </c>
      <c r="HW21" t="s">
        <v>782</v>
      </c>
      <c r="HX21" t="s">
        <v>782</v>
      </c>
      <c r="HY21" t="s">
        <v>781</v>
      </c>
      <c r="HZ21" t="s">
        <v>781</v>
      </c>
      <c r="IA21" t="s">
        <v>781</v>
      </c>
      <c r="IB21" t="s">
        <v>781</v>
      </c>
      <c r="IC21" t="s">
        <v>781</v>
      </c>
      <c r="ID21" t="s">
        <v>781</v>
      </c>
      <c r="IE21" t="s">
        <v>781</v>
      </c>
      <c r="IF21" t="s">
        <v>781</v>
      </c>
      <c r="IG21">
        <v>45</v>
      </c>
      <c r="IH21">
        <v>76.2</v>
      </c>
      <c r="II21">
        <v>65</v>
      </c>
      <c r="IJ21">
        <v>9.3000000000000007</v>
      </c>
      <c r="IK21">
        <v>2.2000000000000002</v>
      </c>
      <c r="IL21">
        <v>5.0999999999999996</v>
      </c>
      <c r="IM21">
        <v>0.3</v>
      </c>
      <c r="IN21">
        <v>3.4</v>
      </c>
      <c r="IO21">
        <v>2.9</v>
      </c>
      <c r="IP21">
        <v>2.2999999999999998</v>
      </c>
      <c r="IQ21">
        <v>2.7</v>
      </c>
      <c r="IR21">
        <v>0.7</v>
      </c>
      <c r="IS21">
        <v>1</v>
      </c>
      <c r="IT21">
        <v>118</v>
      </c>
      <c r="IU21" t="s">
        <v>223</v>
      </c>
      <c r="IV21" t="b">
        <v>1</v>
      </c>
      <c r="IW21">
        <v>0</v>
      </c>
      <c r="IX21" s="5" t="s">
        <v>171</v>
      </c>
      <c r="IY21" s="5">
        <v>40</v>
      </c>
      <c r="IZ21" s="5">
        <v>115601.175</v>
      </c>
      <c r="JA21" s="5">
        <v>40</v>
      </c>
      <c r="JB21" s="5">
        <v>115601.175</v>
      </c>
      <c r="JC21" s="11">
        <v>0.45907358949639626</v>
      </c>
      <c r="JD21">
        <v>2</v>
      </c>
      <c r="JE21" s="12">
        <v>0.22953679474819816</v>
      </c>
      <c r="JF21" s="108">
        <v>0.43252155525235797</v>
      </c>
      <c r="JG21" s="3">
        <v>5841</v>
      </c>
      <c r="JH21" s="56">
        <v>0.46379044684129428</v>
      </c>
      <c r="JI21" s="11">
        <v>1.2758793357301832</v>
      </c>
      <c r="JJ21" s="3">
        <v>12.540370826558792</v>
      </c>
      <c r="JK21" s="3">
        <v>13.407244181242254</v>
      </c>
      <c r="JL21" s="108">
        <v>12.540370826558792</v>
      </c>
      <c r="JM21" s="108">
        <v>13.407244181242254</v>
      </c>
      <c r="JN21" s="108">
        <v>37</v>
      </c>
      <c r="JO21" s="108">
        <v>21</v>
      </c>
      <c r="JP21" s="108">
        <v>2</v>
      </c>
      <c r="JQ21" s="108">
        <v>1</v>
      </c>
      <c r="JR21" s="108">
        <v>7</v>
      </c>
      <c r="JS21" s="108">
        <v>31</v>
      </c>
      <c r="JT21" s="14" t="s">
        <v>831</v>
      </c>
      <c r="JU21" t="s">
        <v>823</v>
      </c>
      <c r="JV21" t="s">
        <v>822</v>
      </c>
      <c r="JW21" t="s">
        <v>823</v>
      </c>
      <c r="JX21" t="s">
        <v>171</v>
      </c>
      <c r="JY21" s="15" t="s">
        <v>827</v>
      </c>
      <c r="JZ21">
        <v>13.8</v>
      </c>
      <c r="KA21">
        <v>18.899999999999999</v>
      </c>
      <c r="KB21">
        <v>59.65</v>
      </c>
      <c r="KC21">
        <v>7721</v>
      </c>
      <c r="KD21">
        <v>5</v>
      </c>
      <c r="KE21">
        <v>38.6</v>
      </c>
      <c r="KF21">
        <v>3.5</v>
      </c>
      <c r="KG21">
        <v>1.4</v>
      </c>
      <c r="KH21" s="2">
        <v>1.6000000000000001E-3</v>
      </c>
      <c r="KI21" s="108">
        <v>7452.4112000000005</v>
      </c>
      <c r="KJ21" s="3">
        <v>3040</v>
      </c>
      <c r="KK21" s="3">
        <v>0.65</v>
      </c>
      <c r="KL21" s="2">
        <v>0.17199999999999999</v>
      </c>
      <c r="KM21" s="2">
        <v>0.1888</v>
      </c>
      <c r="KN21">
        <v>2.5499999999999998</v>
      </c>
      <c r="KO21" s="2">
        <v>0.15</v>
      </c>
      <c r="KP21" s="2">
        <v>0.70099999999999996</v>
      </c>
      <c r="KQ21" s="2">
        <v>8.7300000000000003E-2</v>
      </c>
      <c r="KR21" s="11">
        <v>6.2699999999999992E-2</v>
      </c>
      <c r="KS21">
        <v>19</v>
      </c>
      <c r="KT21">
        <v>34</v>
      </c>
      <c r="KU21">
        <v>0.74</v>
      </c>
      <c r="KV21">
        <v>11</v>
      </c>
      <c r="KW21" s="12">
        <v>3.9605454545454548</v>
      </c>
      <c r="KX21">
        <v>66.400000000000006</v>
      </c>
      <c r="KY21">
        <v>0</v>
      </c>
      <c r="KZ21" s="108">
        <v>0</v>
      </c>
      <c r="LA21" s="12">
        <v>0</v>
      </c>
      <c r="LB21">
        <v>6902</v>
      </c>
      <c r="LC21">
        <v>1.7</v>
      </c>
      <c r="LD21">
        <v>1.2</v>
      </c>
      <c r="LE21">
        <v>77.5</v>
      </c>
      <c r="LF21">
        <v>13.7</v>
      </c>
      <c r="LG21">
        <v>0.6</v>
      </c>
      <c r="LH21">
        <v>0</v>
      </c>
      <c r="LI21" t="s">
        <v>528</v>
      </c>
      <c r="LJ21" s="2">
        <v>4.7E-2</v>
      </c>
      <c r="LK21" s="4">
        <v>230532600000</v>
      </c>
      <c r="LL21" s="4">
        <v>49855.159344184867</v>
      </c>
      <c r="LM21" s="77">
        <v>133180</v>
      </c>
      <c r="LN21" s="47">
        <v>6000</v>
      </c>
      <c r="LO21" s="47">
        <v>0</v>
      </c>
      <c r="LP21" s="47">
        <v>1000</v>
      </c>
      <c r="LQ21" s="47">
        <v>1000</v>
      </c>
      <c r="LR21" s="47">
        <v>143899</v>
      </c>
      <c r="LS21" s="47">
        <v>356974</v>
      </c>
      <c r="LT21" s="47">
        <v>674263</v>
      </c>
      <c r="LU21" s="14">
        <v>5</v>
      </c>
      <c r="LV21" t="s">
        <v>1255</v>
      </c>
      <c r="LW21" t="s">
        <v>1255</v>
      </c>
      <c r="LX21" t="s">
        <v>1256</v>
      </c>
      <c r="LY21" t="s">
        <v>1255</v>
      </c>
      <c r="LZ21" s="15" t="s">
        <v>1256</v>
      </c>
      <c r="MA21" s="26">
        <v>6</v>
      </c>
      <c r="MB21">
        <v>8</v>
      </c>
      <c r="MC21" s="3">
        <v>770674.5</v>
      </c>
      <c r="MD21" s="3">
        <v>6.0728156691809145</v>
      </c>
      <c r="ME21" s="3">
        <v>-7.2815669180914533E-2</v>
      </c>
      <c r="MF21" s="3">
        <v>2312023.5</v>
      </c>
      <c r="MG21" s="3">
        <v>578005.875</v>
      </c>
      <c r="MH21" s="43">
        <v>1541349</v>
      </c>
      <c r="MI21" s="192" t="s">
        <v>328</v>
      </c>
      <c r="MJ21" s="47" t="s">
        <v>4656</v>
      </c>
      <c r="MK21" s="193" t="s">
        <v>316</v>
      </c>
      <c r="ML21" s="187">
        <v>1</v>
      </c>
      <c r="MM21" s="89">
        <v>0</v>
      </c>
      <c r="MN21" s="189">
        <v>0.16666666666666666</v>
      </c>
      <c r="MO21" s="60">
        <v>0.39900000000000002</v>
      </c>
      <c r="MP21" s="45">
        <v>0.58499999999999996</v>
      </c>
      <c r="MQ21" s="22">
        <v>0</v>
      </c>
      <c r="MR21" s="215">
        <v>0.33333333333333331</v>
      </c>
      <c r="MS21" s="161">
        <v>0.39141666666666669</v>
      </c>
      <c r="MT21" s="11">
        <v>0</v>
      </c>
      <c r="MU21" s="11">
        <v>0</v>
      </c>
      <c r="MV21" s="11">
        <v>708002</v>
      </c>
      <c r="MW21" s="5">
        <v>376276</v>
      </c>
      <c r="MX21" s="5">
        <v>331726</v>
      </c>
      <c r="MY21" s="2">
        <v>0.46899999999999997</v>
      </c>
      <c r="MZ21" s="3">
        <f>StateByState5[[#This Row],[Population]]*0.8</f>
        <v>3726205.6</v>
      </c>
      <c r="NA21" s="234">
        <f>StateByState5[[#This Row],[Adult Population]]*StateByState5[[#This Row],[Groceries Montly]]</f>
        <v>1211724799.0640001</v>
      </c>
      <c r="NB21" s="234">
        <f>(StateByState5[[#This Row],[Rent (Studio)]]*StateByState5[[#This Row],[Adult Population]])/2</f>
        <v>1255731287.2</v>
      </c>
      <c r="NC21" s="234">
        <f>StateByState5[[#This Row],[Average Electric Bill]]*StateByState5[[#This Row],[Adult Population]]</f>
        <v>526326541</v>
      </c>
      <c r="ND21" s="234">
        <f>(StateByState5[[#This Row],[Adult Population]]/10000)*1141815</f>
        <v>425463744.71640003</v>
      </c>
      <c r="NE21" s="237">
        <f>(StateByState5[[#This Row],[Adult Population]]/10000)*12.11</f>
        <v>4512.4349816000004</v>
      </c>
      <c r="NF21" s="234">
        <f>SUM(StateByState5[[#This Row],[Rent (Studio)]],StateByState5[[#This Row],[Groceries Montly]],StateByState5[[#This Row],[Average Electric Bill]])</f>
        <v>1140.44</v>
      </c>
      <c r="NG21" s="234">
        <f>StateByState5[[#This Row],[UBI Per Month]]*StateByState5[[#This Row],[Adult Population]]</f>
        <v>4249513914.4640002</v>
      </c>
      <c r="NH21" s="234">
        <f>SUM(StateByState5[[#This Row],[Total for UBI Payments]]+StateByState5[[#This Row],[Department of UBI]])</f>
        <v>4674977659.1803999</v>
      </c>
      <c r="NI21" s="271"/>
      <c r="NJ21" s="271"/>
      <c r="NK21" s="271"/>
    </row>
    <row r="22" spans="1:375" ht="17.25" customHeight="1" x14ac:dyDescent="0.25">
      <c r="A22">
        <v>19</v>
      </c>
      <c r="B22" s="130" t="s">
        <v>47</v>
      </c>
      <c r="C22" t="s">
        <v>1294</v>
      </c>
      <c r="D22" s="3">
        <v>30865</v>
      </c>
      <c r="E22" s="113">
        <v>1362359</v>
      </c>
      <c r="F22" s="113">
        <v>1228264</v>
      </c>
      <c r="G22" s="208">
        <v>0.90159999999999996</v>
      </c>
      <c r="H22" s="113">
        <v>25115</v>
      </c>
      <c r="I22" s="208">
        <v>1.84E-2</v>
      </c>
      <c r="J22" s="113">
        <v>7293</v>
      </c>
      <c r="K22" s="208">
        <v>5.4000000000000003E-3</v>
      </c>
      <c r="L22" s="113">
        <v>16668</v>
      </c>
      <c r="M22" s="208">
        <v>1.2200000000000001E-2</v>
      </c>
      <c r="N22" s="113">
        <v>407</v>
      </c>
      <c r="O22" s="106">
        <v>2.9999999999999997E-4</v>
      </c>
      <c r="P22" s="113">
        <v>4430</v>
      </c>
      <c r="Q22" s="106">
        <v>3.3E-3</v>
      </c>
      <c r="R22" s="113">
        <v>53573</v>
      </c>
      <c r="S22" s="208">
        <v>3.9300000000000002E-2</v>
      </c>
      <c r="T22" s="113">
        <v>26609</v>
      </c>
      <c r="U22" s="208">
        <v>1.95E-2</v>
      </c>
      <c r="V22" s="106">
        <v>2.5303864874595128E-3</v>
      </c>
      <c r="W22" s="3">
        <v>44.139283978616554</v>
      </c>
      <c r="X22" s="3">
        <v>1</v>
      </c>
      <c r="Y22" s="118">
        <v>13.8</v>
      </c>
      <c r="Z22" s="4">
        <v>1086</v>
      </c>
      <c r="AA22" s="1">
        <v>4706</v>
      </c>
      <c r="AB22" s="4">
        <v>56472</v>
      </c>
      <c r="AC22" s="1">
        <v>27.15</v>
      </c>
      <c r="AD22" s="47">
        <v>434306</v>
      </c>
      <c r="AE22" s="47">
        <v>194663</v>
      </c>
      <c r="AF22" s="39">
        <v>0.183</v>
      </c>
      <c r="AG22" s="124">
        <v>3.2188471459752628</v>
      </c>
      <c r="AH22" s="33">
        <v>7.3402337858220212</v>
      </c>
      <c r="AI22" s="33">
        <v>7.1814604140485478</v>
      </c>
      <c r="AJ22" s="33">
        <v>16.376546003016593</v>
      </c>
      <c r="AK22" s="33">
        <v>2.231065996106091</v>
      </c>
      <c r="AL22">
        <v>1</v>
      </c>
      <c r="AM22" s="125">
        <v>903</v>
      </c>
      <c r="AN22" s="4">
        <v>765</v>
      </c>
      <c r="AO22" s="4">
        <v>821</v>
      </c>
      <c r="AP22" s="4">
        <v>1045</v>
      </c>
      <c r="AQ22" s="4">
        <v>1339</v>
      </c>
      <c r="AR22" s="4">
        <v>1523</v>
      </c>
      <c r="AS22" s="4">
        <v>1381</v>
      </c>
      <c r="AT22" s="4">
        <v>140904</v>
      </c>
      <c r="AU22" s="8">
        <v>1.0313666915608664</v>
      </c>
      <c r="AV22" s="5">
        <v>10210.434782608696</v>
      </c>
      <c r="AW22" s="5">
        <v>75.724637681159422</v>
      </c>
      <c r="AX22" s="5">
        <v>38.489871086556171</v>
      </c>
      <c r="AY22" s="5">
        <v>2.4951126221844455</v>
      </c>
      <c r="AZ22" s="152">
        <v>0.29410000000000003</v>
      </c>
      <c r="BA22" s="5" t="s">
        <v>4758</v>
      </c>
      <c r="BB22" s="47">
        <v>171.75</v>
      </c>
      <c r="BC22" s="47">
        <v>61.69</v>
      </c>
      <c r="BD22" s="5">
        <v>114.09395973154363</v>
      </c>
      <c r="BE22" s="5">
        <v>260.17897091722597</v>
      </c>
      <c r="BF22" s="66">
        <v>372.21</v>
      </c>
      <c r="BG22">
        <v>10.24</v>
      </c>
      <c r="BH22" s="66">
        <v>5.0279999999999996</v>
      </c>
      <c r="BI22">
        <v>60</v>
      </c>
      <c r="BJ22" s="119">
        <v>4.47</v>
      </c>
      <c r="BK22" s="37">
        <v>821</v>
      </c>
      <c r="BL22" s="37">
        <v>1045</v>
      </c>
      <c r="BM22" s="37">
        <v>1339</v>
      </c>
      <c r="BN22" s="37">
        <v>1523</v>
      </c>
      <c r="BO22" s="37">
        <v>372.21</v>
      </c>
      <c r="BP22" s="37">
        <v>171.75</v>
      </c>
      <c r="BQ22" s="37">
        <v>13.8</v>
      </c>
      <c r="BR22" s="37">
        <v>15.74953846153846</v>
      </c>
      <c r="BS22" s="37">
        <v>1.9495384615384594</v>
      </c>
      <c r="BT22" s="179">
        <v>27.15</v>
      </c>
      <c r="BU22" s="127">
        <v>0.58009349766255847</v>
      </c>
      <c r="BV22" s="37">
        <v>22.628884615384614</v>
      </c>
      <c r="BW22" s="37">
        <v>30.315923076923077</v>
      </c>
      <c r="BX22" s="37">
        <v>36.733730769230775</v>
      </c>
      <c r="BY22" s="176">
        <v>7.1499999999999994E-2</v>
      </c>
      <c r="BZ22" s="127" t="s">
        <v>241</v>
      </c>
      <c r="CA22" s="127">
        <v>5.5E-2</v>
      </c>
      <c r="CB22" s="127">
        <v>0</v>
      </c>
      <c r="CC22" s="127">
        <v>5.5E-2</v>
      </c>
      <c r="CD22" s="127">
        <v>0</v>
      </c>
      <c r="CE22" s="2">
        <v>0.124</v>
      </c>
      <c r="CF22" s="62">
        <v>4122.4560000000001</v>
      </c>
      <c r="CG22" s="62">
        <v>3077.4560000000001</v>
      </c>
      <c r="CH22" s="62">
        <v>2533.4960000000001</v>
      </c>
      <c r="CI22" s="9">
        <v>566.77762863534679</v>
      </c>
      <c r="CJ22" s="9">
        <v>247.41171875000001</v>
      </c>
      <c r="CK22" s="116">
        <v>503.87748607796345</v>
      </c>
      <c r="CL22" s="28">
        <v>0.46800000000000003</v>
      </c>
      <c r="CM22">
        <v>108.6</v>
      </c>
      <c r="CN22" s="33">
        <v>145</v>
      </c>
      <c r="CO22" s="33">
        <v>1967</v>
      </c>
      <c r="CP22" s="33">
        <v>1331</v>
      </c>
      <c r="CQ22" s="33"/>
      <c r="CR22" s="33">
        <v>143</v>
      </c>
      <c r="CS22" s="33">
        <v>16898</v>
      </c>
      <c r="CT22" s="33">
        <v>1231.4109631866565</v>
      </c>
      <c r="CU22" s="33">
        <v>112</v>
      </c>
      <c r="CV22" s="29">
        <v>8.2210342501499234</v>
      </c>
      <c r="CW22" s="29">
        <v>149.78784003535807</v>
      </c>
      <c r="CX22" s="29">
        <v>2</v>
      </c>
      <c r="CY22" s="29">
        <v>1.4680418303839151</v>
      </c>
      <c r="CZ22" s="29">
        <v>8.4317032040472167E-2</v>
      </c>
      <c r="DA22">
        <v>1.6</v>
      </c>
      <c r="DB22" s="30">
        <v>10.4</v>
      </c>
      <c r="DC22" s="30">
        <v>141.68533600000001</v>
      </c>
      <c r="DD22" s="30">
        <v>3.7</v>
      </c>
      <c r="DE22">
        <v>78.3</v>
      </c>
      <c r="DF22">
        <v>2.4</v>
      </c>
      <c r="DG22">
        <v>39.299999999999997</v>
      </c>
      <c r="DH22">
        <v>33.6</v>
      </c>
      <c r="DI22" s="135">
        <v>0</v>
      </c>
      <c r="DJ22" s="141">
        <v>129</v>
      </c>
      <c r="DK22" s="143">
        <v>1366119</v>
      </c>
      <c r="DL22" s="143">
        <v>1.0027599186411218</v>
      </c>
      <c r="DM22" s="10">
        <v>26094</v>
      </c>
      <c r="DN22" s="10">
        <v>165</v>
      </c>
      <c r="DO22" s="10">
        <v>2</v>
      </c>
      <c r="DP22" s="10">
        <v>1713</v>
      </c>
      <c r="DQ22" s="10">
        <v>460</v>
      </c>
      <c r="DR22" s="10">
        <v>6209</v>
      </c>
      <c r="DS22" s="10">
        <v>37</v>
      </c>
      <c r="DT22" s="10">
        <v>36</v>
      </c>
      <c r="DU22" s="10">
        <v>3102</v>
      </c>
      <c r="DV22" s="10">
        <v>13207</v>
      </c>
      <c r="DW22" s="10">
        <v>891</v>
      </c>
      <c r="DX22" s="10">
        <v>161</v>
      </c>
      <c r="DY22" s="10">
        <v>111</v>
      </c>
      <c r="DZ22" s="138">
        <v>1910.0825037935933</v>
      </c>
      <c r="EA22" s="135">
        <v>12.078010773585611</v>
      </c>
      <c r="EB22" s="10">
        <v>0.14640013058891649</v>
      </c>
      <c r="EC22" s="135">
        <v>125.39171184940697</v>
      </c>
      <c r="ED22" s="135">
        <v>33.672030035450788</v>
      </c>
      <c r="EE22" s="135">
        <v>454.49920541329124</v>
      </c>
      <c r="EF22" s="135">
        <v>2.7084024158949549</v>
      </c>
      <c r="EG22" s="135">
        <v>2.6352023506004967</v>
      </c>
      <c r="EH22" s="135">
        <v>227.06660254340946</v>
      </c>
      <c r="EI22" s="135">
        <v>966.75326234391002</v>
      </c>
      <c r="EJ22" s="135">
        <v>65.221258177362287</v>
      </c>
      <c r="EK22" s="135">
        <v>11.785210512407778</v>
      </c>
      <c r="EL22" s="31">
        <v>70.933302824385876</v>
      </c>
      <c r="EM22" s="3" t="s">
        <v>781</v>
      </c>
      <c r="EN22" s="3">
        <v>1288404</v>
      </c>
      <c r="EO22" s="3">
        <v>27287</v>
      </c>
      <c r="EP22" s="3">
        <v>1315691</v>
      </c>
      <c r="EQ22" s="131">
        <v>0.9657447119298217</v>
      </c>
      <c r="ER22" s="3">
        <v>21872</v>
      </c>
      <c r="ES22" s="3">
        <v>8211</v>
      </c>
      <c r="ET22" s="3">
        <v>30083</v>
      </c>
      <c r="EU22" s="3">
        <v>2208.1551191719659</v>
      </c>
      <c r="EV22" s="3">
        <v>2360240</v>
      </c>
      <c r="EW22" s="3">
        <v>53700</v>
      </c>
      <c r="EX22" s="3">
        <v>2413940</v>
      </c>
      <c r="EY22" s="3">
        <v>1.7718824480184738</v>
      </c>
      <c r="EZ22" s="3">
        <v>100957</v>
      </c>
      <c r="FA22" s="3">
        <v>533</v>
      </c>
      <c r="FB22" s="3">
        <v>101490</v>
      </c>
      <c r="FC22" s="3">
        <v>74.495782682831759</v>
      </c>
      <c r="FD22" s="3">
        <v>3771473</v>
      </c>
      <c r="FE22" s="3">
        <v>89731</v>
      </c>
      <c r="FF22" s="3">
        <v>3861204</v>
      </c>
      <c r="FG22" s="3">
        <v>55</v>
      </c>
      <c r="FH22">
        <v>61</v>
      </c>
      <c r="FI22">
        <v>3</v>
      </c>
      <c r="FJ22" s="3">
        <v>29</v>
      </c>
      <c r="FK22" s="3">
        <v>9</v>
      </c>
      <c r="FL22" s="3">
        <v>2</v>
      </c>
      <c r="FM22" s="3">
        <v>164</v>
      </c>
      <c r="FN22">
        <v>4.75</v>
      </c>
      <c r="FO22" s="8">
        <v>0.09</v>
      </c>
      <c r="FP22" s="50">
        <v>0.16</v>
      </c>
      <c r="FQ22" s="8">
        <v>0.13100000000000001</v>
      </c>
      <c r="FR22" s="8">
        <v>9.7000000000000003E-2</v>
      </c>
      <c r="FS22" s="8">
        <v>3.4000000000000002E-2</v>
      </c>
      <c r="FT22" s="8">
        <v>0.113</v>
      </c>
      <c r="FU22">
        <v>39.700000000000003</v>
      </c>
      <c r="FV22">
        <v>496</v>
      </c>
      <c r="FW22">
        <v>8.4</v>
      </c>
      <c r="FX22">
        <v>16.399999999999999</v>
      </c>
      <c r="FY22">
        <v>234</v>
      </c>
      <c r="FZ22">
        <v>3.94</v>
      </c>
      <c r="GA22" s="48">
        <v>18.899999999999999</v>
      </c>
      <c r="GB22" s="48">
        <v>1232</v>
      </c>
      <c r="GC22" s="48">
        <v>16288</v>
      </c>
      <c r="GD22" s="2">
        <v>7.5638506876227904E-2</v>
      </c>
      <c r="GE22" s="11">
        <v>0.89779755393890459</v>
      </c>
      <c r="GF22" s="11" t="s">
        <v>782</v>
      </c>
      <c r="GG22" s="11" t="s">
        <v>781</v>
      </c>
      <c r="GH22" s="11" t="s">
        <v>781</v>
      </c>
      <c r="GI22" s="11" t="s">
        <v>782</v>
      </c>
      <c r="GJ22" s="11" t="s">
        <v>781</v>
      </c>
      <c r="GK22" s="2">
        <v>1.2999999999999999E-2</v>
      </c>
      <c r="GL22" s="2">
        <v>7.9000000000000008E-3</v>
      </c>
      <c r="GM22" s="2">
        <v>4.4999999999999997E-3</v>
      </c>
      <c r="GN22" s="2">
        <v>2.3E-3</v>
      </c>
      <c r="GO22" s="2">
        <v>4.4000000000000003E-3</v>
      </c>
      <c r="GP22" s="3">
        <v>8706</v>
      </c>
      <c r="GQ22">
        <v>9.3000000000000007</v>
      </c>
      <c r="GR22">
        <v>143</v>
      </c>
      <c r="GS22" s="3">
        <v>1229</v>
      </c>
      <c r="GT22" s="5">
        <v>9.1</v>
      </c>
      <c r="GU22" s="22">
        <v>38</v>
      </c>
      <c r="GV22" t="s">
        <v>177</v>
      </c>
      <c r="GW22" t="s">
        <v>83</v>
      </c>
      <c r="GX22" s="21"/>
      <c r="GY22" s="21" t="s">
        <v>4713</v>
      </c>
      <c r="GZ22" s="21" t="s">
        <v>4712</v>
      </c>
      <c r="HA22" s="21" t="s">
        <v>4713</v>
      </c>
      <c r="HB22">
        <v>49</v>
      </c>
      <c r="HC22">
        <v>7</v>
      </c>
      <c r="HD22">
        <v>13</v>
      </c>
      <c r="HE22" s="14">
        <v>9</v>
      </c>
      <c r="HF22">
        <v>23</v>
      </c>
      <c r="HG22">
        <v>13</v>
      </c>
      <c r="HH22">
        <v>27</v>
      </c>
      <c r="HI22" s="53">
        <v>0.92600000000000005</v>
      </c>
      <c r="HJ22" s="47">
        <v>14145</v>
      </c>
      <c r="HK22" s="53">
        <v>0.93</v>
      </c>
      <c r="HL22">
        <v>9449</v>
      </c>
      <c r="HM22" s="8">
        <v>0.15624379919306833</v>
      </c>
      <c r="HN22">
        <v>42</v>
      </c>
      <c r="HO22">
        <v>1855</v>
      </c>
      <c r="HP22">
        <v>517</v>
      </c>
      <c r="HQ22">
        <v>2372</v>
      </c>
      <c r="HR22" s="8">
        <v>0.78204047217537942</v>
      </c>
      <c r="HS22" s="14">
        <v>71.8</v>
      </c>
      <c r="HT22" t="s">
        <v>781</v>
      </c>
      <c r="HU22" t="s">
        <v>781</v>
      </c>
      <c r="HV22" t="s">
        <v>781</v>
      </c>
      <c r="HW22" t="s">
        <v>781</v>
      </c>
      <c r="HX22" t="s">
        <v>781</v>
      </c>
      <c r="HY22" t="s">
        <v>781</v>
      </c>
      <c r="HZ22" t="s">
        <v>781</v>
      </c>
      <c r="IA22" t="s">
        <v>782</v>
      </c>
      <c r="IB22" t="s">
        <v>781</v>
      </c>
      <c r="IC22" t="s">
        <v>782</v>
      </c>
      <c r="ID22" t="s">
        <v>781</v>
      </c>
      <c r="IE22" t="s">
        <v>781</v>
      </c>
      <c r="IF22" t="s">
        <v>781</v>
      </c>
      <c r="IG22">
        <v>27</v>
      </c>
      <c r="IH22">
        <v>74.900000000000006</v>
      </c>
      <c r="II22">
        <v>110.3</v>
      </c>
      <c r="IJ22">
        <v>8.1999999999999993</v>
      </c>
      <c r="IK22">
        <v>2.2999999999999998</v>
      </c>
      <c r="IL22">
        <v>4.5999999999999996</v>
      </c>
      <c r="IM22">
        <v>12.2</v>
      </c>
      <c r="IN22">
        <v>2.5</v>
      </c>
      <c r="IO22">
        <v>1.5</v>
      </c>
      <c r="IP22">
        <v>1.9</v>
      </c>
      <c r="IQ22">
        <v>1.2</v>
      </c>
      <c r="IR22">
        <v>1.7</v>
      </c>
      <c r="IS22">
        <v>1.3</v>
      </c>
      <c r="IT22">
        <v>92</v>
      </c>
      <c r="IU22" t="s">
        <v>222</v>
      </c>
      <c r="IV22" t="b">
        <v>1</v>
      </c>
      <c r="IW22">
        <v>1</v>
      </c>
      <c r="IX22" s="5">
        <v>1372247</v>
      </c>
      <c r="IY22" s="5">
        <v>83</v>
      </c>
      <c r="IZ22" s="5">
        <v>16533.096385542169</v>
      </c>
      <c r="JA22" s="5">
        <v>84</v>
      </c>
      <c r="JB22" s="5">
        <v>16336.273809523809</v>
      </c>
      <c r="JC22" s="11">
        <v>1.3607646201198769</v>
      </c>
      <c r="JD22">
        <v>1</v>
      </c>
      <c r="JE22" s="12">
        <v>0.16199578810950915</v>
      </c>
      <c r="JF22" s="108">
        <v>0.72873178079456546</v>
      </c>
      <c r="JG22" s="3">
        <v>1574</v>
      </c>
      <c r="JH22" s="56">
        <v>0.78271918678526053</v>
      </c>
      <c r="JI22" s="11">
        <v>2.8562799872935196</v>
      </c>
      <c r="JJ22" s="3">
        <v>11.553489205121412</v>
      </c>
      <c r="JK22" s="3">
        <v>5.099627409687348</v>
      </c>
      <c r="JL22" s="108">
        <v>11.553489205121412</v>
      </c>
      <c r="JM22" s="108">
        <v>5.099627409687348</v>
      </c>
      <c r="JN22" s="108">
        <v>52</v>
      </c>
      <c r="JO22" s="108">
        <v>15</v>
      </c>
      <c r="JP22" s="108">
        <v>1</v>
      </c>
      <c r="JQ22" s="108">
        <v>2</v>
      </c>
      <c r="JR22" s="108">
        <v>8</v>
      </c>
      <c r="JS22" s="108">
        <v>23</v>
      </c>
      <c r="JT22" s="14" t="s">
        <v>303</v>
      </c>
      <c r="JU22" t="s">
        <v>821</v>
      </c>
      <c r="JV22" t="s">
        <v>830</v>
      </c>
      <c r="JW22" t="s">
        <v>171</v>
      </c>
      <c r="JX22" t="s">
        <v>831</v>
      </c>
      <c r="JY22" s="15" t="s">
        <v>823</v>
      </c>
      <c r="JZ22">
        <v>9.9</v>
      </c>
      <c r="KA22">
        <v>14.7</v>
      </c>
      <c r="KB22">
        <v>50.12</v>
      </c>
      <c r="KC22">
        <v>3478</v>
      </c>
      <c r="KD22">
        <v>2</v>
      </c>
      <c r="KE22">
        <v>31.9</v>
      </c>
      <c r="KF22">
        <v>3.1</v>
      </c>
      <c r="KG22">
        <v>1</v>
      </c>
      <c r="KH22" s="2">
        <v>3.3E-3</v>
      </c>
      <c r="KI22" s="108">
        <v>4495.7847000000002</v>
      </c>
      <c r="KJ22">
        <v>852</v>
      </c>
      <c r="KK22">
        <v>0.63</v>
      </c>
      <c r="KL22" s="2">
        <v>0.1166</v>
      </c>
      <c r="KM22" s="2">
        <v>0.11260000000000001</v>
      </c>
      <c r="KN22">
        <v>2.85</v>
      </c>
      <c r="KO22" s="2">
        <v>0.06</v>
      </c>
      <c r="KP22" s="2">
        <v>0.623</v>
      </c>
      <c r="KQ22" s="2">
        <v>8.6800000000000002E-2</v>
      </c>
      <c r="KR22" s="11">
        <v>-2.6800000000000004E-2</v>
      </c>
      <c r="KS22">
        <v>3</v>
      </c>
      <c r="KT22">
        <v>47</v>
      </c>
      <c r="KU22">
        <v>0.71699999999999997</v>
      </c>
      <c r="KV22">
        <v>13</v>
      </c>
      <c r="KW22" s="12">
        <v>2.3742307692307691</v>
      </c>
      <c r="KX22">
        <v>41</v>
      </c>
      <c r="KY22">
        <v>2.5499999999999998</v>
      </c>
      <c r="KZ22" s="108">
        <v>1858.2660410261417</v>
      </c>
      <c r="LA22" s="12">
        <v>82617.851935849671</v>
      </c>
      <c r="LB22">
        <v>835</v>
      </c>
      <c r="LC22">
        <v>0.7</v>
      </c>
      <c r="LD22">
        <v>24.6</v>
      </c>
      <c r="LE22">
        <v>18.399999999999999</v>
      </c>
      <c r="LF22">
        <v>0</v>
      </c>
      <c r="LG22">
        <v>7.8</v>
      </c>
      <c r="LH22">
        <v>29.3</v>
      </c>
      <c r="LI22" t="s">
        <v>529</v>
      </c>
      <c r="LJ22" s="2">
        <v>1.4999999999999999E-2</v>
      </c>
      <c r="LK22" s="4">
        <v>62880900000</v>
      </c>
      <c r="LL22" s="4">
        <v>45823.310234964985</v>
      </c>
      <c r="LM22" s="77">
        <v>0</v>
      </c>
      <c r="LN22" s="47">
        <v>0</v>
      </c>
      <c r="LO22" s="47">
        <v>0</v>
      </c>
      <c r="LP22" s="47">
        <v>0</v>
      </c>
      <c r="LQ22" s="47">
        <v>0</v>
      </c>
      <c r="LR22" s="47">
        <v>0</v>
      </c>
      <c r="LS22" s="47">
        <v>0</v>
      </c>
      <c r="LT22" s="47">
        <v>0</v>
      </c>
      <c r="LU22" s="14">
        <v>3</v>
      </c>
      <c r="LV22" t="s">
        <v>1256</v>
      </c>
      <c r="LW22" t="s">
        <v>1257</v>
      </c>
      <c r="LX22" t="s">
        <v>1256</v>
      </c>
      <c r="LY22" t="s">
        <v>1260</v>
      </c>
      <c r="LZ22" s="15" t="s">
        <v>1256</v>
      </c>
      <c r="MA22" s="26">
        <v>2</v>
      </c>
      <c r="MB22">
        <v>4</v>
      </c>
      <c r="MC22" s="3">
        <v>686123.5</v>
      </c>
      <c r="MD22" s="3">
        <v>1.8021882311288147</v>
      </c>
      <c r="ME22" s="3">
        <v>0.19781176887118535</v>
      </c>
      <c r="MF22" s="3">
        <v>686123.5</v>
      </c>
      <c r="MG22" s="3">
        <v>343061.75</v>
      </c>
      <c r="MH22" s="43">
        <v>686123.5</v>
      </c>
      <c r="MI22" s="192" t="s">
        <v>329</v>
      </c>
      <c r="MJ22" s="47" t="s">
        <v>4657</v>
      </c>
      <c r="MK22" s="193" t="s">
        <v>316</v>
      </c>
      <c r="ML22" s="187">
        <v>1</v>
      </c>
      <c r="MM22" s="89">
        <v>0</v>
      </c>
      <c r="MN22" s="188">
        <v>1</v>
      </c>
      <c r="MO22" s="60">
        <v>0.53100000000000003</v>
      </c>
      <c r="MP22" s="45">
        <v>0.44</v>
      </c>
      <c r="MQ22" s="22">
        <v>1</v>
      </c>
      <c r="MR22" s="215">
        <v>0.66666666666666663</v>
      </c>
      <c r="MS22" s="161">
        <v>0.63275000000000003</v>
      </c>
      <c r="MT22" s="11">
        <v>1</v>
      </c>
      <c r="MU22" s="11">
        <v>1</v>
      </c>
      <c r="MV22" s="11">
        <v>628279</v>
      </c>
      <c r="MW22" s="5">
        <v>628279</v>
      </c>
      <c r="MX22" s="5">
        <v>0</v>
      </c>
      <c r="MY22" s="2">
        <v>0</v>
      </c>
      <c r="MZ22" s="3">
        <f>StateByState5[[#This Row],[Population]]*0.8</f>
        <v>1089887.2</v>
      </c>
      <c r="NA22" s="234">
        <f>StateByState5[[#This Row],[Adult Population]]*StateByState5[[#This Row],[Groceries Montly]]</f>
        <v>405666914.71199995</v>
      </c>
      <c r="NB22" s="234">
        <f>(StateByState5[[#This Row],[Rent (Studio)]]*StateByState5[[#This Row],[Adult Population]])/2</f>
        <v>416881854</v>
      </c>
      <c r="NC22" s="234">
        <f>StateByState5[[#This Row],[Average Electric Bill]]*StateByState5[[#This Row],[Adult Population]]</f>
        <v>187188126.59999999</v>
      </c>
      <c r="ND22" s="234">
        <f>(StateByState5[[#This Row],[Adult Population]]/10000)*1141815</f>
        <v>124444955.3268</v>
      </c>
      <c r="NE22" s="237">
        <f>(StateByState5[[#This Row],[Adult Population]]/10000)*12.11</f>
        <v>1319.8533992</v>
      </c>
      <c r="NF22" s="234">
        <f>SUM(StateByState5[[#This Row],[Rent (Studio)]],StateByState5[[#This Row],[Groceries Montly]],StateByState5[[#This Row],[Average Electric Bill]])</f>
        <v>1308.96</v>
      </c>
      <c r="NG22" s="234">
        <f>StateByState5[[#This Row],[UBI Per Month]]*StateByState5[[#This Row],[Adult Population]]</f>
        <v>1426618749.312</v>
      </c>
      <c r="NH22" s="234">
        <f>SUM(StateByState5[[#This Row],[Total for UBI Payments]]+StateByState5[[#This Row],[Department of UBI]])</f>
        <v>1551063704.6388001</v>
      </c>
    </row>
    <row r="23" spans="1:375" ht="17.25" customHeight="1" x14ac:dyDescent="0.25">
      <c r="A23">
        <v>20</v>
      </c>
      <c r="B23" s="130" t="s">
        <v>48</v>
      </c>
      <c r="C23" t="s">
        <v>1295</v>
      </c>
      <c r="D23" s="3">
        <v>9775</v>
      </c>
      <c r="E23" s="113">
        <v>6177224</v>
      </c>
      <c r="F23" s="113">
        <v>2913782</v>
      </c>
      <c r="G23" s="208">
        <v>0.47170000000000001</v>
      </c>
      <c r="H23" s="113">
        <v>1795027</v>
      </c>
      <c r="I23" s="208">
        <v>0.29060000000000002</v>
      </c>
      <c r="J23" s="113">
        <v>12055</v>
      </c>
      <c r="K23" s="208">
        <v>2E-3</v>
      </c>
      <c r="L23" s="113">
        <v>417962</v>
      </c>
      <c r="M23" s="208">
        <v>6.7699999999999996E-2</v>
      </c>
      <c r="N23" s="113">
        <v>2575</v>
      </c>
      <c r="O23" s="106">
        <v>4.0000000000000002E-4</v>
      </c>
      <c r="P23" s="113">
        <v>35314</v>
      </c>
      <c r="Q23" s="106">
        <v>5.7000000000000002E-3</v>
      </c>
      <c r="R23" s="113">
        <v>270764</v>
      </c>
      <c r="S23" s="208">
        <v>4.3799999999999999E-2</v>
      </c>
      <c r="T23" s="113">
        <v>729745</v>
      </c>
      <c r="U23" s="208">
        <v>0.1181</v>
      </c>
      <c r="V23" s="106">
        <v>6.7810368777596608E-3</v>
      </c>
      <c r="W23" s="3">
        <v>631.94107416879797</v>
      </c>
      <c r="X23" s="3">
        <v>1</v>
      </c>
      <c r="Y23" s="118">
        <v>13.25</v>
      </c>
      <c r="Z23" s="4">
        <v>1378</v>
      </c>
      <c r="AA23" s="1">
        <v>5971.333333333333</v>
      </c>
      <c r="AB23" s="4">
        <v>71656</v>
      </c>
      <c r="AC23" s="1">
        <v>34.450000000000003</v>
      </c>
      <c r="AD23" s="47">
        <v>588035</v>
      </c>
      <c r="AE23" s="47">
        <v>265100</v>
      </c>
      <c r="AF23" s="38">
        <v>0.152</v>
      </c>
      <c r="AG23" s="123">
        <v>3.4009852722327705</v>
      </c>
      <c r="AH23" s="29">
        <v>10.196153846153846</v>
      </c>
      <c r="AI23" s="29">
        <v>7.5439395494432189</v>
      </c>
      <c r="AJ23" s="29">
        <v>22.61673076923077</v>
      </c>
      <c r="AK23" s="29">
        <v>2.2181629573745756</v>
      </c>
      <c r="AL23">
        <v>10</v>
      </c>
      <c r="AM23" s="125">
        <v>1425</v>
      </c>
      <c r="AN23" s="4">
        <v>1072</v>
      </c>
      <c r="AO23" s="4">
        <v>1147</v>
      </c>
      <c r="AP23" s="4">
        <v>1383</v>
      </c>
      <c r="AQ23" s="4">
        <v>1810</v>
      </c>
      <c r="AR23" s="4">
        <v>2112</v>
      </c>
      <c r="AS23" s="4">
        <v>1987</v>
      </c>
      <c r="AT23" s="4">
        <v>253598</v>
      </c>
      <c r="AU23" s="8">
        <v>1.0977900552486188</v>
      </c>
      <c r="AV23" s="5">
        <v>19139.471698113208</v>
      </c>
      <c r="AW23" s="5">
        <v>104.37735849056604</v>
      </c>
      <c r="AX23" s="5">
        <v>40.145137880986937</v>
      </c>
      <c r="AY23" s="5">
        <v>3.5391034944735962</v>
      </c>
      <c r="AZ23" s="152">
        <v>0.15759999999999999</v>
      </c>
      <c r="BA23" s="5" t="s">
        <v>4759</v>
      </c>
      <c r="BB23" s="47">
        <v>153.34</v>
      </c>
      <c r="BC23" s="47">
        <v>61.69</v>
      </c>
      <c r="BD23" s="5">
        <v>99.403578528827026</v>
      </c>
      <c r="BE23" s="5">
        <v>298.01192842942345</v>
      </c>
      <c r="BF23" s="66">
        <v>343.67</v>
      </c>
      <c r="BG23">
        <v>9.89</v>
      </c>
      <c r="BH23" s="66">
        <v>4.9960000000000004</v>
      </c>
      <c r="BI23">
        <v>135</v>
      </c>
      <c r="BJ23" s="119">
        <v>5.03</v>
      </c>
      <c r="BK23" s="37">
        <v>1147</v>
      </c>
      <c r="BL23" s="37">
        <v>1383</v>
      </c>
      <c r="BM23" s="37">
        <v>1810</v>
      </c>
      <c r="BN23" s="37">
        <v>2112</v>
      </c>
      <c r="BO23" s="37">
        <v>343.67</v>
      </c>
      <c r="BP23" s="37">
        <v>153.34</v>
      </c>
      <c r="BQ23" s="37">
        <v>13.25</v>
      </c>
      <c r="BR23" s="37">
        <v>18.969346153846153</v>
      </c>
      <c r="BS23" s="37">
        <v>5.7193461538461534</v>
      </c>
      <c r="BT23" s="179">
        <v>34.450000000000003</v>
      </c>
      <c r="BU23" s="127">
        <v>0.55063414089538898</v>
      </c>
      <c r="BV23" s="37">
        <v>25.657846153846158</v>
      </c>
      <c r="BW23" s="37">
        <v>34.550192307692313</v>
      </c>
      <c r="BX23" s="37">
        <v>42.000230769230775</v>
      </c>
      <c r="BY23" s="176">
        <v>5.7500000000000002E-2</v>
      </c>
      <c r="BZ23" s="127" t="s">
        <v>241</v>
      </c>
      <c r="CA23" s="127">
        <v>0.06</v>
      </c>
      <c r="CB23" s="127">
        <v>0</v>
      </c>
      <c r="CC23" s="127">
        <v>0.06</v>
      </c>
      <c r="CD23" s="127">
        <v>0</v>
      </c>
      <c r="CE23" s="2">
        <v>0.113</v>
      </c>
      <c r="CF23" s="62">
        <v>5296.572666666666</v>
      </c>
      <c r="CG23" s="62">
        <v>3913.572666666666</v>
      </c>
      <c r="CH23" s="62">
        <v>3416.5626666666658</v>
      </c>
      <c r="CI23" s="9">
        <v>679.23711066931719</v>
      </c>
      <c r="CJ23" s="9">
        <v>345.45628581058298</v>
      </c>
      <c r="CK23" s="116">
        <v>683.8596210301572</v>
      </c>
      <c r="CL23" s="28">
        <v>0.30199999999999999</v>
      </c>
      <c r="CM23">
        <v>399.9</v>
      </c>
      <c r="CN23" s="29">
        <v>304</v>
      </c>
      <c r="CO23" s="29">
        <v>18476</v>
      </c>
      <c r="CP23" s="29">
        <v>746</v>
      </c>
      <c r="CQ23" s="29">
        <v>123</v>
      </c>
      <c r="CR23" s="29">
        <v>141</v>
      </c>
      <c r="CS23" s="29">
        <v>3363</v>
      </c>
      <c r="CT23" s="29">
        <v>54.548736936404737</v>
      </c>
      <c r="CU23" s="32">
        <v>57</v>
      </c>
      <c r="CV23" s="29">
        <v>0.9227445855937878</v>
      </c>
      <c r="CW23" s="29">
        <v>59.115748591797505</v>
      </c>
      <c r="CX23" s="29">
        <v>24</v>
      </c>
      <c r="CY23" s="29">
        <v>3.8852403603948957</v>
      </c>
      <c r="CZ23" s="29">
        <v>1.2072434607645874</v>
      </c>
      <c r="DA23">
        <v>11.4</v>
      </c>
      <c r="DB23" s="30">
        <v>13.5</v>
      </c>
      <c r="DC23" s="30">
        <v>833.92524000000003</v>
      </c>
      <c r="DD23" s="30">
        <v>3.1</v>
      </c>
      <c r="DE23">
        <v>78.5</v>
      </c>
      <c r="DF23">
        <v>0.79</v>
      </c>
      <c r="DG23">
        <v>34.4</v>
      </c>
      <c r="DH23">
        <v>28.8</v>
      </c>
      <c r="DI23" s="5">
        <v>0</v>
      </c>
      <c r="DJ23" s="142">
        <v>18</v>
      </c>
      <c r="DK23" s="131">
        <v>2902491</v>
      </c>
      <c r="DL23" s="131">
        <v>0.46986979912012256</v>
      </c>
      <c r="DM23" s="11">
        <v>64600</v>
      </c>
      <c r="DN23" s="11">
        <v>192</v>
      </c>
      <c r="DO23" s="11">
        <v>3</v>
      </c>
      <c r="DP23" s="11">
        <v>3691</v>
      </c>
      <c r="DQ23" s="11">
        <v>1092</v>
      </c>
      <c r="DR23" s="11">
        <v>13445</v>
      </c>
      <c r="DS23" s="11">
        <v>272</v>
      </c>
      <c r="DT23" s="11">
        <v>157</v>
      </c>
      <c r="DU23" s="11">
        <v>10740</v>
      </c>
      <c r="DV23" s="11">
        <v>28682</v>
      </c>
      <c r="DW23" s="11">
        <v>4026</v>
      </c>
      <c r="DX23" s="11">
        <v>1701</v>
      </c>
      <c r="DY23" s="11">
        <v>599</v>
      </c>
      <c r="DZ23" s="136">
        <v>2225.6744293091692</v>
      </c>
      <c r="EA23" s="5">
        <v>6.6150075917548063</v>
      </c>
      <c r="EB23" s="11">
        <v>0.10335949362116885</v>
      </c>
      <c r="EC23" s="5">
        <v>127.16663031857807</v>
      </c>
      <c r="ED23" s="5">
        <v>37.622855678105459</v>
      </c>
      <c r="EE23" s="5">
        <v>463.2227972455384</v>
      </c>
      <c r="EF23" s="5">
        <v>9.3712607549859754</v>
      </c>
      <c r="EG23" s="5">
        <v>5.40914683284117</v>
      </c>
      <c r="EH23" s="5">
        <v>370.0269871637845</v>
      </c>
      <c r="EI23" s="5">
        <v>988.18566534745503</v>
      </c>
      <c r="EJ23" s="5">
        <v>138.70844043960861</v>
      </c>
      <c r="EK23" s="5">
        <v>58.604832883202739</v>
      </c>
      <c r="EL23" s="22">
        <v>8.1252072476848642</v>
      </c>
      <c r="EM23" s="3" t="s">
        <v>782</v>
      </c>
      <c r="EN23" s="3">
        <v>352449</v>
      </c>
      <c r="EO23" s="3">
        <v>3630</v>
      </c>
      <c r="EP23" s="3">
        <v>356079</v>
      </c>
      <c r="EQ23" s="131">
        <v>5.7643854262043923E-2</v>
      </c>
      <c r="ER23" s="3">
        <v>1486</v>
      </c>
      <c r="ES23" s="3">
        <v>3137</v>
      </c>
      <c r="ET23" s="3">
        <v>4623</v>
      </c>
      <c r="EU23" s="3">
        <v>74.839442442106687</v>
      </c>
      <c r="EV23" s="3">
        <v>713658</v>
      </c>
      <c r="EW23" s="3">
        <v>8406</v>
      </c>
      <c r="EX23" s="3">
        <v>722064</v>
      </c>
      <c r="EY23" s="3">
        <v>0.11689134148284083</v>
      </c>
      <c r="EZ23" s="3">
        <v>38319</v>
      </c>
      <c r="FA23" s="3">
        <v>21</v>
      </c>
      <c r="FB23" s="3">
        <v>38340</v>
      </c>
      <c r="FC23" s="3">
        <v>6.2066714757308459</v>
      </c>
      <c r="FD23" s="3">
        <v>1105912</v>
      </c>
      <c r="FE23" s="3">
        <v>15194</v>
      </c>
      <c r="FF23" s="3">
        <v>1121106</v>
      </c>
      <c r="FG23" s="3">
        <v>219</v>
      </c>
      <c r="FH23">
        <v>102</v>
      </c>
      <c r="FI23">
        <v>5</v>
      </c>
      <c r="FJ23" s="3">
        <v>85</v>
      </c>
      <c r="FK23" s="3">
        <v>130</v>
      </c>
      <c r="FL23" s="3">
        <v>14</v>
      </c>
      <c r="FM23" s="3">
        <v>567</v>
      </c>
      <c r="FN23">
        <v>5.58</v>
      </c>
      <c r="FO23" s="8">
        <v>0.03</v>
      </c>
      <c r="FP23" s="50">
        <v>0.2</v>
      </c>
      <c r="FQ23" s="8">
        <v>9.1999999999999998E-2</v>
      </c>
      <c r="FR23" s="8">
        <v>6.0999999999999999E-2</v>
      </c>
      <c r="FS23" s="8">
        <v>3.1E-2</v>
      </c>
      <c r="FT23" s="8">
        <v>7.5999999999999998E-2</v>
      </c>
      <c r="FU23">
        <v>44.6</v>
      </c>
      <c r="FV23">
        <v>2771</v>
      </c>
      <c r="FW23">
        <v>9.1999999999999993</v>
      </c>
      <c r="FX23">
        <v>9.1999999999999993</v>
      </c>
      <c r="FY23">
        <v>585</v>
      </c>
      <c r="FZ23">
        <v>5.73</v>
      </c>
      <c r="GA23" s="48">
        <v>19.7</v>
      </c>
      <c r="GB23" s="48">
        <v>1868</v>
      </c>
      <c r="GC23" s="48">
        <v>32179</v>
      </c>
      <c r="GD23" s="2">
        <v>5.8050281239317568E-2</v>
      </c>
      <c r="GE23" s="11">
        <v>0.30299447099971466</v>
      </c>
      <c r="GF23" s="11" t="s">
        <v>782</v>
      </c>
      <c r="GG23" s="11" t="s">
        <v>781</v>
      </c>
      <c r="GH23" s="11" t="s">
        <v>781</v>
      </c>
      <c r="GI23" s="11" t="s">
        <v>781</v>
      </c>
      <c r="GJ23" s="11" t="s">
        <v>781</v>
      </c>
      <c r="GK23" s="2">
        <v>1.5900000000000001E-2</v>
      </c>
      <c r="GL23" s="2">
        <v>1.44E-2</v>
      </c>
      <c r="GM23" s="2">
        <v>4.7000000000000002E-3</v>
      </c>
      <c r="GN23" s="2">
        <v>3.3999999999999998E-3</v>
      </c>
      <c r="GO23" s="2">
        <v>5.3E-3</v>
      </c>
      <c r="GP23" s="11" t="s">
        <v>582</v>
      </c>
      <c r="GQ23" s="11" t="s">
        <v>582</v>
      </c>
      <c r="GR23" s="11" t="s">
        <v>582</v>
      </c>
      <c r="GS23" s="11" t="s">
        <v>582</v>
      </c>
      <c r="GT23" s="5">
        <v>13.9</v>
      </c>
      <c r="GU23" s="22">
        <v>31</v>
      </c>
      <c r="GV23" t="s">
        <v>177</v>
      </c>
      <c r="GW23" t="s">
        <v>84</v>
      </c>
      <c r="GX23" s="21" t="s">
        <v>123</v>
      </c>
      <c r="GY23" s="21" t="s">
        <v>4713</v>
      </c>
      <c r="GZ23" s="21" t="s">
        <v>4712</v>
      </c>
      <c r="HA23" s="21" t="s">
        <v>4713</v>
      </c>
      <c r="HB23">
        <v>10</v>
      </c>
      <c r="HC23">
        <v>16</v>
      </c>
      <c r="HD23">
        <v>3</v>
      </c>
      <c r="HE23" s="14">
        <v>15</v>
      </c>
      <c r="HF23">
        <v>27</v>
      </c>
      <c r="HG23">
        <v>17</v>
      </c>
      <c r="HH23">
        <v>18</v>
      </c>
      <c r="HI23" s="53">
        <v>0.88800000000000001</v>
      </c>
      <c r="HJ23" s="47">
        <v>14762</v>
      </c>
      <c r="HK23" s="53">
        <v>0.9</v>
      </c>
      <c r="HL23">
        <v>15335</v>
      </c>
      <c r="HM23" s="8">
        <v>0.19673371991584132</v>
      </c>
      <c r="HN23">
        <v>22</v>
      </c>
      <c r="HO23">
        <v>1425</v>
      </c>
      <c r="HP23">
        <v>563</v>
      </c>
      <c r="HQ23">
        <v>1988</v>
      </c>
      <c r="HR23" s="8">
        <v>0.71680080482897379</v>
      </c>
      <c r="HS23" s="14">
        <v>144.30000000000001</v>
      </c>
      <c r="HT23" t="s">
        <v>781</v>
      </c>
      <c r="HU23" t="s">
        <v>781</v>
      </c>
      <c r="HV23" t="s">
        <v>782</v>
      </c>
      <c r="HW23" t="s">
        <v>782</v>
      </c>
      <c r="HX23" t="s">
        <v>781</v>
      </c>
      <c r="HY23" t="s">
        <v>781</v>
      </c>
      <c r="HZ23" t="s">
        <v>781</v>
      </c>
      <c r="IA23" t="s">
        <v>781</v>
      </c>
      <c r="IB23" t="s">
        <v>781</v>
      </c>
      <c r="IC23" t="s">
        <v>782</v>
      </c>
      <c r="ID23" t="s">
        <v>781</v>
      </c>
      <c r="IE23" t="s">
        <v>781</v>
      </c>
      <c r="IF23" t="s">
        <v>781</v>
      </c>
      <c r="IG23">
        <v>11</v>
      </c>
      <c r="IH23">
        <v>89.7</v>
      </c>
      <c r="II23">
        <v>59</v>
      </c>
      <c r="IJ23">
        <v>6.8</v>
      </c>
      <c r="IK23">
        <v>4.5999999999999996</v>
      </c>
      <c r="IL23">
        <v>4.7</v>
      </c>
      <c r="IM23">
        <v>4.7</v>
      </c>
      <c r="IN23">
        <v>2</v>
      </c>
      <c r="IO23">
        <v>1.5</v>
      </c>
      <c r="IP23">
        <v>2</v>
      </c>
      <c r="IQ23">
        <v>1.6</v>
      </c>
      <c r="IR23">
        <v>0.5</v>
      </c>
      <c r="IS23">
        <v>1.1000000000000001</v>
      </c>
      <c r="IT23">
        <v>126</v>
      </c>
      <c r="IU23" t="s">
        <v>223</v>
      </c>
      <c r="IV23" t="b">
        <v>1</v>
      </c>
      <c r="IW23">
        <v>0</v>
      </c>
      <c r="IX23" s="5" t="s">
        <v>171</v>
      </c>
      <c r="IY23" s="5">
        <v>46</v>
      </c>
      <c r="IZ23" s="5">
        <v>134024.54347826086</v>
      </c>
      <c r="JA23" s="5">
        <v>46</v>
      </c>
      <c r="JB23" s="5">
        <v>134024.54347826086</v>
      </c>
      <c r="JC23" s="11">
        <v>2.3529411764705879</v>
      </c>
      <c r="JD23">
        <v>9</v>
      </c>
      <c r="JE23" s="12">
        <v>4.6035805626598467</v>
      </c>
      <c r="JF23" s="108">
        <v>1.459823468414043</v>
      </c>
      <c r="JG23" s="3">
        <v>5336</v>
      </c>
      <c r="JH23" s="56">
        <v>0.35007496251874065</v>
      </c>
      <c r="JI23" s="11">
        <v>1.0418856071964018</v>
      </c>
      <c r="JJ23" s="3">
        <v>8.6381844012779858</v>
      </c>
      <c r="JK23" s="3">
        <v>54.588235294117652</v>
      </c>
      <c r="JL23" s="108">
        <v>8.6381844012779858</v>
      </c>
      <c r="JM23" s="108">
        <v>54.588235294117652</v>
      </c>
      <c r="JN23" s="108">
        <v>21</v>
      </c>
      <c r="JO23" s="108">
        <v>34</v>
      </c>
      <c r="JP23" s="108">
        <v>1</v>
      </c>
      <c r="JQ23" s="108">
        <v>1</v>
      </c>
      <c r="JR23" s="108">
        <v>9</v>
      </c>
      <c r="JS23" s="108">
        <v>32</v>
      </c>
      <c r="JT23" s="14" t="s">
        <v>825</v>
      </c>
      <c r="JU23" t="s">
        <v>826</v>
      </c>
      <c r="JV23" t="s">
        <v>171</v>
      </c>
      <c r="JW23" t="s">
        <v>171</v>
      </c>
      <c r="JX23" t="s">
        <v>171</v>
      </c>
      <c r="JY23" s="15" t="s">
        <v>829</v>
      </c>
      <c r="JZ23">
        <v>7.8</v>
      </c>
      <c r="KA23">
        <v>11.6</v>
      </c>
      <c r="KB23">
        <v>63.78</v>
      </c>
      <c r="KC23">
        <v>3190</v>
      </c>
      <c r="KD23">
        <v>2</v>
      </c>
      <c r="KE23">
        <v>34.299999999999997</v>
      </c>
      <c r="KF23">
        <v>4.3</v>
      </c>
      <c r="KG23">
        <v>1.7</v>
      </c>
      <c r="KH23" s="2">
        <v>8.9999999999999998E-4</v>
      </c>
      <c r="KI23" s="108">
        <v>5559.5015999999996</v>
      </c>
      <c r="KJ23" s="3">
        <v>15011</v>
      </c>
      <c r="KK23" s="3">
        <v>2.48</v>
      </c>
      <c r="KL23" s="2">
        <v>0.1018</v>
      </c>
      <c r="KM23" s="2">
        <v>8.8900000000000007E-2</v>
      </c>
      <c r="KN23">
        <v>2.08</v>
      </c>
      <c r="KO23" s="2">
        <v>0.1</v>
      </c>
      <c r="KP23" s="2">
        <v>0.69599999999999995</v>
      </c>
      <c r="KQ23" s="2">
        <v>0.1011</v>
      </c>
      <c r="KR23" s="11">
        <v>-1.0999999999999899E-3</v>
      </c>
      <c r="KS23">
        <v>29</v>
      </c>
      <c r="KT23">
        <v>14</v>
      </c>
      <c r="KU23">
        <v>0.68799999999999994</v>
      </c>
      <c r="KV23">
        <v>20</v>
      </c>
      <c r="KW23" s="12">
        <v>0.48875000000000002</v>
      </c>
      <c r="KX23">
        <v>54.2</v>
      </c>
      <c r="KY23">
        <v>0.51700000000000002</v>
      </c>
      <c r="KZ23" s="108">
        <v>83.858748130006688</v>
      </c>
      <c r="LA23" s="12">
        <v>52890.025575447573</v>
      </c>
      <c r="LB23">
        <v>2395</v>
      </c>
      <c r="LC23">
        <v>2.8</v>
      </c>
      <c r="LD23">
        <v>5.5</v>
      </c>
      <c r="LE23">
        <v>43.3</v>
      </c>
      <c r="LF23">
        <v>41.6</v>
      </c>
      <c r="LG23">
        <v>6.3</v>
      </c>
      <c r="LH23">
        <v>2.5</v>
      </c>
      <c r="LI23" t="s">
        <v>530</v>
      </c>
      <c r="LJ23" s="2">
        <v>4.7E-2</v>
      </c>
      <c r="LK23" s="4">
        <v>367539700000</v>
      </c>
      <c r="LL23" s="4">
        <v>59615.897737095198</v>
      </c>
      <c r="LM23" s="77">
        <v>0</v>
      </c>
      <c r="LN23" s="47">
        <v>0</v>
      </c>
      <c r="LO23" s="47">
        <v>0</v>
      </c>
      <c r="LP23" s="47">
        <v>0</v>
      </c>
      <c r="LQ23" s="47">
        <v>0</v>
      </c>
      <c r="LR23" s="47">
        <v>19432</v>
      </c>
      <c r="LS23" s="47">
        <v>19150</v>
      </c>
      <c r="LT23" s="47">
        <v>333584</v>
      </c>
      <c r="LU23" s="14">
        <v>5</v>
      </c>
      <c r="LV23" t="s">
        <v>1255</v>
      </c>
      <c r="LW23" t="s">
        <v>1256</v>
      </c>
      <c r="LX23" t="s">
        <v>1255</v>
      </c>
      <c r="LY23" t="s">
        <v>1255</v>
      </c>
      <c r="LZ23" s="15" t="s">
        <v>1255</v>
      </c>
      <c r="MA23" s="26">
        <v>8</v>
      </c>
      <c r="MB23">
        <v>10</v>
      </c>
      <c r="MC23" s="3">
        <v>770641.125</v>
      </c>
      <c r="MD23" s="3">
        <v>8.0967369046468729</v>
      </c>
      <c r="ME23" s="3">
        <v>-9.6736904646872901E-2</v>
      </c>
      <c r="MF23" s="3">
        <v>3082564.5</v>
      </c>
      <c r="MG23" s="3">
        <v>616512.9</v>
      </c>
      <c r="MH23" s="43">
        <v>1926602.8125</v>
      </c>
      <c r="MI23" s="192" t="s">
        <v>3877</v>
      </c>
      <c r="MJ23" s="47" t="s">
        <v>4658</v>
      </c>
      <c r="MK23" s="193" t="s">
        <v>316</v>
      </c>
      <c r="ML23" s="186">
        <v>1</v>
      </c>
      <c r="MM23" s="144">
        <v>1</v>
      </c>
      <c r="MN23" s="188">
        <v>0.875</v>
      </c>
      <c r="MO23" s="60">
        <v>0.65400000000000003</v>
      </c>
      <c r="MP23" s="45">
        <v>0.32200000000000001</v>
      </c>
      <c r="MQ23" s="22">
        <v>1</v>
      </c>
      <c r="MR23" s="215">
        <v>1</v>
      </c>
      <c r="MS23" s="161">
        <v>0.88224999999999998</v>
      </c>
      <c r="MT23" s="11">
        <v>0</v>
      </c>
      <c r="MU23" s="11">
        <v>1</v>
      </c>
      <c r="MV23" s="11">
        <v>687049</v>
      </c>
      <c r="MW23" s="5">
        <v>599860</v>
      </c>
      <c r="MX23" s="5">
        <v>87189</v>
      </c>
      <c r="MY23" s="2">
        <v>0.127</v>
      </c>
      <c r="MZ23" s="3">
        <f>StateByState5[[#This Row],[Population]]*0.8</f>
        <v>4941779.2</v>
      </c>
      <c r="NA23" s="234">
        <f>StateByState5[[#This Row],[Adult Population]]*StateByState5[[#This Row],[Groceries Montly]]</f>
        <v>1698341257.664</v>
      </c>
      <c r="NB23" s="234">
        <f>(StateByState5[[#This Row],[Rent (Studio)]]*StateByState5[[#This Row],[Adult Population]])/2</f>
        <v>2648793651.2000003</v>
      </c>
      <c r="NC23" s="234">
        <f>StateByState5[[#This Row],[Average Electric Bill]]*StateByState5[[#This Row],[Adult Population]]</f>
        <v>757772422.528</v>
      </c>
      <c r="ND23" s="234">
        <f>(StateByState5[[#This Row],[Adult Population]]/10000)*1141815</f>
        <v>564259761.72479999</v>
      </c>
      <c r="NE23" s="237">
        <f>(StateByState5[[#This Row],[Adult Population]]/10000)*12.11</f>
        <v>5984.4946111999998</v>
      </c>
      <c r="NF23" s="234">
        <f>SUM(StateByState5[[#This Row],[Rent (Studio)]],StateByState5[[#This Row],[Groceries Montly]],StateByState5[[#This Row],[Average Electric Bill]])</f>
        <v>1569.01</v>
      </c>
      <c r="NG23" s="234">
        <f>StateByState5[[#This Row],[UBI Per Month]]*StateByState5[[#This Row],[Adult Population]]</f>
        <v>7753700982.592</v>
      </c>
      <c r="NH23" s="234">
        <f>SUM(StateByState5[[#This Row],[Total for UBI Payments]]+StateByState5[[#This Row],[Department of UBI]])</f>
        <v>8317960744.3168001</v>
      </c>
    </row>
    <row r="24" spans="1:375" ht="17.25" customHeight="1" x14ac:dyDescent="0.25">
      <c r="A24">
        <v>21</v>
      </c>
      <c r="B24" s="130" t="s">
        <v>49</v>
      </c>
      <c r="C24" t="s">
        <v>1296</v>
      </c>
      <c r="D24" s="3">
        <v>7838</v>
      </c>
      <c r="E24" s="113">
        <v>7029917</v>
      </c>
      <c r="F24" s="113">
        <v>4748897</v>
      </c>
      <c r="G24" s="208">
        <v>0.67549999999999999</v>
      </c>
      <c r="H24" s="113">
        <v>457055</v>
      </c>
      <c r="I24" s="208">
        <v>6.5000000000000002E-2</v>
      </c>
      <c r="J24" s="113">
        <v>9387</v>
      </c>
      <c r="K24" s="208">
        <v>1.2999999999999999E-3</v>
      </c>
      <c r="L24" s="113">
        <v>504900</v>
      </c>
      <c r="M24" s="208">
        <v>7.1800000000000003E-2</v>
      </c>
      <c r="N24" s="113">
        <v>1607</v>
      </c>
      <c r="O24" s="106">
        <v>2.0000000000000001E-4</v>
      </c>
      <c r="P24" s="113">
        <v>92108</v>
      </c>
      <c r="Q24" s="106">
        <v>1.3100000000000001E-2</v>
      </c>
      <c r="R24" s="113">
        <v>328278</v>
      </c>
      <c r="S24" s="208">
        <v>4.6699999999999998E-2</v>
      </c>
      <c r="T24" s="113">
        <v>887685</v>
      </c>
      <c r="U24" s="208">
        <v>0.1263</v>
      </c>
      <c r="V24" s="106">
        <v>7.1325059971729665E-3</v>
      </c>
      <c r="W24" s="3">
        <v>896.90188823679512</v>
      </c>
      <c r="X24" s="3">
        <v>10</v>
      </c>
      <c r="Y24" s="118">
        <v>15</v>
      </c>
      <c r="Z24" s="4">
        <v>1637</v>
      </c>
      <c r="AA24" s="1">
        <v>7093.666666666667</v>
      </c>
      <c r="AB24" s="4">
        <v>85124</v>
      </c>
      <c r="AC24" s="1">
        <v>40.924999999999997</v>
      </c>
      <c r="AD24" s="47">
        <v>841256</v>
      </c>
      <c r="AE24" s="47">
        <v>314389</v>
      </c>
      <c r="AF24" s="38">
        <v>0.19800000000000001</v>
      </c>
      <c r="AG24" s="123">
        <v>3.3001868491770239</v>
      </c>
      <c r="AH24" s="29">
        <v>10.606916329284751</v>
      </c>
      <c r="AI24" s="29">
        <v>8.8307860262008742</v>
      </c>
      <c r="AJ24" s="29">
        <v>28.382456140350879</v>
      </c>
      <c r="AK24" s="29">
        <v>2.6758442566374776</v>
      </c>
      <c r="AL24">
        <v>20</v>
      </c>
      <c r="AM24" s="125">
        <v>1449</v>
      </c>
      <c r="AN24" s="4">
        <v>1378</v>
      </c>
      <c r="AO24" s="4">
        <v>1524</v>
      </c>
      <c r="AP24" s="4">
        <v>1893</v>
      </c>
      <c r="AQ24" s="4">
        <v>2333</v>
      </c>
      <c r="AR24" s="4">
        <v>2624</v>
      </c>
      <c r="AS24" s="4">
        <v>2165</v>
      </c>
      <c r="AT24" s="4">
        <v>261345</v>
      </c>
      <c r="AU24" s="8">
        <v>0.92798971281611664</v>
      </c>
      <c r="AV24" s="5">
        <v>17423</v>
      </c>
      <c r="AW24" s="5">
        <v>126.2</v>
      </c>
      <c r="AX24" s="5">
        <v>46.255345143555289</v>
      </c>
      <c r="AY24" s="5">
        <v>3.0701682251773881</v>
      </c>
      <c r="AZ24" s="152">
        <v>0.32390000000000002</v>
      </c>
      <c r="BA24" s="5" t="s">
        <v>4760</v>
      </c>
      <c r="BB24" s="47">
        <v>193.04</v>
      </c>
      <c r="BC24" s="47">
        <v>61.69</v>
      </c>
      <c r="BD24" s="5">
        <v>117.04312114989733</v>
      </c>
      <c r="BE24" s="5">
        <v>376.18069815195071</v>
      </c>
      <c r="BF24" s="66">
        <v>406.21</v>
      </c>
      <c r="BG24">
        <v>12.34</v>
      </c>
      <c r="BH24" s="66">
        <v>5.0380000000000003</v>
      </c>
      <c r="BI24">
        <v>35</v>
      </c>
      <c r="BJ24" s="119">
        <v>4.87</v>
      </c>
      <c r="BK24" s="37">
        <v>1524</v>
      </c>
      <c r="BL24" s="37">
        <v>1893</v>
      </c>
      <c r="BM24" s="37">
        <v>2333</v>
      </c>
      <c r="BN24" s="37">
        <v>2624</v>
      </c>
      <c r="BO24" s="37">
        <v>406.21</v>
      </c>
      <c r="BP24" s="37">
        <v>193.04</v>
      </c>
      <c r="BQ24" s="37">
        <v>15</v>
      </c>
      <c r="BR24" s="37">
        <v>24.499038461538461</v>
      </c>
      <c r="BS24" s="37">
        <v>9.4990384615384613</v>
      </c>
      <c r="BT24" s="179">
        <v>40.924999999999997</v>
      </c>
      <c r="BU24" s="127">
        <v>0.59863258305530753</v>
      </c>
      <c r="BV24" s="37">
        <v>33.443769230769234</v>
      </c>
      <c r="BW24" s="37">
        <v>43.207730769230771</v>
      </c>
      <c r="BX24" s="37">
        <v>51.252461538461532</v>
      </c>
      <c r="BY24" s="176">
        <v>0.05</v>
      </c>
      <c r="BZ24" s="127" t="s">
        <v>241</v>
      </c>
      <c r="CA24" s="127">
        <v>6.25E-2</v>
      </c>
      <c r="CB24" s="127">
        <v>0</v>
      </c>
      <c r="CC24" s="127">
        <v>6.25E-2</v>
      </c>
      <c r="CD24" s="127">
        <v>0</v>
      </c>
      <c r="CE24" s="2">
        <v>0.115</v>
      </c>
      <c r="CF24" s="62">
        <v>6277.8950000000004</v>
      </c>
      <c r="CG24" s="62">
        <v>4384.8950000000004</v>
      </c>
      <c r="CH24" s="62">
        <v>3785.6450000000004</v>
      </c>
      <c r="CI24" s="9">
        <v>777.33983572895283</v>
      </c>
      <c r="CJ24" s="9">
        <v>306.77836304700168</v>
      </c>
      <c r="CK24" s="116">
        <v>751.41822151647489</v>
      </c>
      <c r="CL24" s="28">
        <v>0.14699999999999999</v>
      </c>
      <c r="CM24">
        <v>308.8</v>
      </c>
      <c r="CN24" s="29">
        <v>108</v>
      </c>
      <c r="CO24" s="29">
        <v>7503</v>
      </c>
      <c r="CP24" s="29">
        <v>466</v>
      </c>
      <c r="CQ24" s="29">
        <v>260</v>
      </c>
      <c r="CR24" s="29">
        <v>63</v>
      </c>
      <c r="CS24" s="29">
        <v>29511</v>
      </c>
      <c r="CT24" s="29">
        <v>422.50780739622746</v>
      </c>
      <c r="CU24" s="32">
        <v>163</v>
      </c>
      <c r="CV24" s="29">
        <v>2.3186617992787113</v>
      </c>
      <c r="CW24" s="29">
        <v>182.22054097223713</v>
      </c>
      <c r="CX24" s="29">
        <v>8</v>
      </c>
      <c r="CY24" s="29">
        <v>1.1379935211183858</v>
      </c>
      <c r="CZ24" s="29">
        <v>1.1019283746556474</v>
      </c>
      <c r="DA24">
        <v>2.7</v>
      </c>
      <c r="DB24" s="30">
        <v>3.7</v>
      </c>
      <c r="DC24" s="30">
        <v>260.10692900000004</v>
      </c>
      <c r="DD24" s="30">
        <v>1.8</v>
      </c>
      <c r="DE24">
        <v>80.400000000000006</v>
      </c>
      <c r="DF24">
        <v>6.37</v>
      </c>
      <c r="DG24">
        <v>33.9</v>
      </c>
      <c r="DH24">
        <v>31.7</v>
      </c>
      <c r="DI24" s="135">
        <v>0</v>
      </c>
      <c r="DJ24" s="141">
        <v>376</v>
      </c>
      <c r="DK24" s="143">
        <v>6937375</v>
      </c>
      <c r="DL24" s="143">
        <v>0.98683597544608281</v>
      </c>
      <c r="DM24" s="10">
        <v>134009</v>
      </c>
      <c r="DN24" s="10">
        <v>311</v>
      </c>
      <c r="DO24" s="10">
        <v>15</v>
      </c>
      <c r="DP24" s="10">
        <v>9582</v>
      </c>
      <c r="DQ24" s="10">
        <v>2322</v>
      </c>
      <c r="DR24" s="10">
        <v>29644</v>
      </c>
      <c r="DS24" s="10">
        <v>346</v>
      </c>
      <c r="DT24" s="10">
        <v>608</v>
      </c>
      <c r="DU24" s="10">
        <v>24521</v>
      </c>
      <c r="DV24" s="10">
        <v>55528</v>
      </c>
      <c r="DW24" s="10">
        <v>6819</v>
      </c>
      <c r="DX24" s="10">
        <v>2618</v>
      </c>
      <c r="DY24" s="10">
        <v>1695</v>
      </c>
      <c r="DZ24" s="138">
        <v>1931.6960665957947</v>
      </c>
      <c r="EA24" s="135">
        <v>4.4829636570028288</v>
      </c>
      <c r="EB24" s="10">
        <v>0.21622011207409142</v>
      </c>
      <c r="EC24" s="135">
        <v>138.12140759292961</v>
      </c>
      <c r="ED24" s="135">
        <v>33.47087334906935</v>
      </c>
      <c r="EE24" s="135">
        <v>427.30860015495773</v>
      </c>
      <c r="EF24" s="135">
        <v>4.9874772518423756</v>
      </c>
      <c r="EG24" s="135">
        <v>8.7641218760698383</v>
      </c>
      <c r="EH24" s="135">
        <v>353.46222454458638</v>
      </c>
      <c r="EI24" s="135">
        <v>800.41802555000993</v>
      </c>
      <c r="EJ24" s="135">
        <v>98.293662948881959</v>
      </c>
      <c r="EK24" s="135">
        <v>37.737616893998087</v>
      </c>
      <c r="EL24" s="31">
        <v>20.637445559693379</v>
      </c>
      <c r="EM24" s="3" t="s">
        <v>782</v>
      </c>
      <c r="EN24" s="3">
        <v>1795964</v>
      </c>
      <c r="EO24" s="3">
        <v>27589</v>
      </c>
      <c r="EP24" s="3">
        <v>1823553</v>
      </c>
      <c r="EQ24" s="131">
        <v>0.25939893742699949</v>
      </c>
      <c r="ER24" s="3">
        <v>16520</v>
      </c>
      <c r="ES24" s="3">
        <v>6887</v>
      </c>
      <c r="ET24" s="3">
        <v>23407</v>
      </c>
      <c r="EU24" s="3">
        <v>332.96267936022571</v>
      </c>
      <c r="EV24" s="3">
        <v>2210307</v>
      </c>
      <c r="EW24" s="3">
        <v>42427</v>
      </c>
      <c r="EX24" s="3">
        <v>2252734</v>
      </c>
      <c r="EY24" s="3">
        <v>0.32044958710038823</v>
      </c>
      <c r="EZ24" s="3">
        <v>112550</v>
      </c>
      <c r="FA24" s="3">
        <v>0</v>
      </c>
      <c r="FB24" s="3">
        <v>112550</v>
      </c>
      <c r="FC24" s="3">
        <v>16.01014635023429</v>
      </c>
      <c r="FD24" s="3">
        <v>4135341</v>
      </c>
      <c r="FE24" s="3">
        <v>76903</v>
      </c>
      <c r="FF24" s="3">
        <v>4212244</v>
      </c>
      <c r="FG24" s="3">
        <v>139</v>
      </c>
      <c r="FH24">
        <v>73</v>
      </c>
      <c r="FI24">
        <v>2</v>
      </c>
      <c r="FJ24" s="3">
        <v>52</v>
      </c>
      <c r="FK24" s="3">
        <v>52</v>
      </c>
      <c r="FL24" s="3">
        <v>10</v>
      </c>
      <c r="FM24" s="3">
        <v>343</v>
      </c>
      <c r="FN24">
        <v>5.17</v>
      </c>
      <c r="FO24" s="8">
        <v>0.08</v>
      </c>
      <c r="FP24" s="50">
        <v>0.31</v>
      </c>
      <c r="FQ24" s="8">
        <v>7.2999999999999995E-2</v>
      </c>
      <c r="FR24" s="8">
        <v>0.05</v>
      </c>
      <c r="FS24" s="8">
        <v>2.2999999999999993E-2</v>
      </c>
      <c r="FT24" s="8">
        <v>6.0999999999999999E-2</v>
      </c>
      <c r="FU24">
        <v>33.9</v>
      </c>
      <c r="FV24">
        <v>2302</v>
      </c>
      <c r="FW24">
        <v>16.399999999999999</v>
      </c>
      <c r="FX24">
        <v>8.4</v>
      </c>
      <c r="FY24">
        <v>618</v>
      </c>
      <c r="FZ24">
        <v>6.33</v>
      </c>
      <c r="GA24" s="48">
        <v>8.4</v>
      </c>
      <c r="GB24" s="48">
        <v>5347</v>
      </c>
      <c r="GC24" s="48">
        <v>72962</v>
      </c>
      <c r="GD24" s="2">
        <v>7.3284723554727121E-2</v>
      </c>
      <c r="GE24" s="11">
        <v>0.76552785271513268</v>
      </c>
      <c r="GF24" s="11" t="s">
        <v>782</v>
      </c>
      <c r="GG24" s="11" t="s">
        <v>782</v>
      </c>
      <c r="GH24" s="11" t="s">
        <v>782</v>
      </c>
      <c r="GI24" s="11" t="s">
        <v>782</v>
      </c>
      <c r="GJ24" s="11" t="s">
        <v>781</v>
      </c>
      <c r="GK24" s="2">
        <v>2.0799999999999999E-2</v>
      </c>
      <c r="GL24" s="2">
        <v>1.9E-2</v>
      </c>
      <c r="GM24" s="2">
        <v>3.8E-3</v>
      </c>
      <c r="GN24" s="2">
        <v>1.8E-3</v>
      </c>
      <c r="GO24" s="2">
        <v>5.1000000000000004E-3</v>
      </c>
      <c r="GP24" s="3">
        <v>18285</v>
      </c>
      <c r="GQ24">
        <v>13.2</v>
      </c>
      <c r="GR24">
        <v>259</v>
      </c>
      <c r="GS24">
        <v>586</v>
      </c>
      <c r="GT24" s="5">
        <v>6.9</v>
      </c>
      <c r="GU24" s="22">
        <v>32</v>
      </c>
      <c r="GV24" t="s">
        <v>178</v>
      </c>
      <c r="GW24" t="s">
        <v>83</v>
      </c>
      <c r="GX24" s="21"/>
      <c r="GY24" s="21" t="s">
        <v>4712</v>
      </c>
      <c r="GZ24" s="21" t="s">
        <v>4712</v>
      </c>
      <c r="HA24" s="21" t="s">
        <v>4713</v>
      </c>
      <c r="HB24">
        <v>19</v>
      </c>
      <c r="HC24">
        <v>10</v>
      </c>
      <c r="HD24">
        <v>7</v>
      </c>
      <c r="HE24" s="14">
        <v>4</v>
      </c>
      <c r="HF24">
        <v>1</v>
      </c>
      <c r="HG24">
        <v>1</v>
      </c>
      <c r="HH24">
        <v>5</v>
      </c>
      <c r="HI24" s="53">
        <v>0.90100000000000002</v>
      </c>
      <c r="HJ24" s="47">
        <v>17058</v>
      </c>
      <c r="HK24" s="53">
        <v>0.91</v>
      </c>
      <c r="HL24">
        <v>20913</v>
      </c>
      <c r="HM24" s="8">
        <v>0.21952678871346992</v>
      </c>
      <c r="HN24">
        <v>23</v>
      </c>
      <c r="HO24">
        <v>608</v>
      </c>
      <c r="HP24">
        <v>118</v>
      </c>
      <c r="HQ24">
        <v>726</v>
      </c>
      <c r="HR24" s="8">
        <v>0.83746556473829203</v>
      </c>
      <c r="HS24" s="14">
        <v>138.1</v>
      </c>
      <c r="HT24" t="s">
        <v>782</v>
      </c>
      <c r="HU24" t="s">
        <v>782</v>
      </c>
      <c r="HV24" t="s">
        <v>782</v>
      </c>
      <c r="HW24" t="s">
        <v>782</v>
      </c>
      <c r="HX24" t="s">
        <v>782</v>
      </c>
      <c r="HY24" t="s">
        <v>781</v>
      </c>
      <c r="HZ24" t="s">
        <v>782</v>
      </c>
      <c r="IA24" t="s">
        <v>782</v>
      </c>
      <c r="IB24" t="s">
        <v>781</v>
      </c>
      <c r="IC24" t="s">
        <v>782</v>
      </c>
      <c r="ID24" t="s">
        <v>782</v>
      </c>
      <c r="IE24" t="s">
        <v>781</v>
      </c>
      <c r="IF24" t="s">
        <v>781</v>
      </c>
      <c r="IG24">
        <v>26</v>
      </c>
      <c r="IH24">
        <v>77.5</v>
      </c>
      <c r="II24">
        <v>94.5</v>
      </c>
      <c r="IJ24">
        <v>4.7</v>
      </c>
      <c r="IK24">
        <v>3.9</v>
      </c>
      <c r="IL24">
        <v>3.4</v>
      </c>
      <c r="IM24">
        <v>16.3</v>
      </c>
      <c r="IN24">
        <v>1.7</v>
      </c>
      <c r="IO24">
        <v>1</v>
      </c>
      <c r="IP24">
        <v>1.9</v>
      </c>
      <c r="IQ24">
        <v>1.4</v>
      </c>
      <c r="IR24">
        <v>0.5</v>
      </c>
      <c r="IS24">
        <v>0.7</v>
      </c>
      <c r="IT24">
        <v>153</v>
      </c>
      <c r="IU24" t="s">
        <v>222</v>
      </c>
      <c r="IV24" t="b">
        <v>1</v>
      </c>
      <c r="IW24">
        <v>0</v>
      </c>
      <c r="IX24" s="5" t="s">
        <v>171</v>
      </c>
      <c r="IY24" s="5">
        <v>154</v>
      </c>
      <c r="IZ24" s="5">
        <v>45355.344155844155</v>
      </c>
      <c r="JA24" s="5">
        <v>154</v>
      </c>
      <c r="JB24" s="5">
        <v>45355.344155844155</v>
      </c>
      <c r="JC24" s="11">
        <v>9.8239346772135754</v>
      </c>
      <c r="JD24">
        <v>8</v>
      </c>
      <c r="JE24" s="12">
        <v>5.1033426894615967</v>
      </c>
      <c r="JF24" s="108">
        <v>1.1453568022668901</v>
      </c>
      <c r="JG24" s="3">
        <v>4200</v>
      </c>
      <c r="JH24" s="56">
        <v>1.2730952380952381</v>
      </c>
      <c r="JI24" s="11">
        <v>3.6823374761904768</v>
      </c>
      <c r="JJ24" s="3">
        <v>5.9744659858715261</v>
      </c>
      <c r="JK24" s="3">
        <v>53.58509823934677</v>
      </c>
      <c r="JL24" s="108">
        <v>5.9744659858715261</v>
      </c>
      <c r="JM24" s="108">
        <v>53.58509823934677</v>
      </c>
      <c r="JN24" s="108">
        <v>51</v>
      </c>
      <c r="JO24" s="108">
        <v>18</v>
      </c>
      <c r="JP24" s="108">
        <v>0</v>
      </c>
      <c r="JQ24" s="108">
        <v>2</v>
      </c>
      <c r="JR24" s="108">
        <v>5</v>
      </c>
      <c r="JS24" s="108">
        <v>24</v>
      </c>
      <c r="JT24" s="14" t="s">
        <v>826</v>
      </c>
      <c r="JU24" t="s">
        <v>826</v>
      </c>
      <c r="JV24" t="s">
        <v>171</v>
      </c>
      <c r="JW24" t="s">
        <v>171</v>
      </c>
      <c r="JX24" t="s">
        <v>826</v>
      </c>
      <c r="JY24" s="15" t="s">
        <v>826</v>
      </c>
      <c r="JZ24">
        <v>14.5</v>
      </c>
      <c r="KA24">
        <v>22.4</v>
      </c>
      <c r="KB24">
        <v>57.3</v>
      </c>
      <c r="KC24">
        <v>1519</v>
      </c>
      <c r="KD24">
        <v>6</v>
      </c>
      <c r="KE24">
        <v>27.4</v>
      </c>
      <c r="KF24">
        <v>3.6</v>
      </c>
      <c r="KG24">
        <v>2.4</v>
      </c>
      <c r="KH24" s="2">
        <v>2.2000000000000001E-3</v>
      </c>
      <c r="KI24" s="108">
        <v>15465.817400000002</v>
      </c>
      <c r="KJ24" s="3">
        <v>28426</v>
      </c>
      <c r="KK24" s="3">
        <v>4.09</v>
      </c>
      <c r="KL24" s="2">
        <v>0.1105</v>
      </c>
      <c r="KM24" s="2">
        <v>9.8400000000000001E-2</v>
      </c>
      <c r="KN24">
        <v>2.5499999999999998</v>
      </c>
      <c r="KO24" s="2">
        <v>7.0000000000000007E-2</v>
      </c>
      <c r="KP24" s="2">
        <v>0.623</v>
      </c>
      <c r="KQ24" s="2">
        <v>0.13789999999999999</v>
      </c>
      <c r="KR24" s="11">
        <v>-6.7899999999999988E-2</v>
      </c>
      <c r="KS24">
        <v>7</v>
      </c>
      <c r="KT24">
        <v>5</v>
      </c>
      <c r="KU24">
        <v>0.71099999999999997</v>
      </c>
      <c r="KV24">
        <v>32</v>
      </c>
      <c r="KW24" s="12">
        <v>0.2449375</v>
      </c>
      <c r="KX24">
        <v>47.9</v>
      </c>
      <c r="KY24">
        <v>0.217</v>
      </c>
      <c r="KZ24" s="108">
        <v>31.067803261489395</v>
      </c>
      <c r="LA24" s="12">
        <v>27685.634090329164</v>
      </c>
      <c r="LB24">
        <v>1683</v>
      </c>
      <c r="LC24">
        <v>0</v>
      </c>
      <c r="LD24">
        <v>5.3</v>
      </c>
      <c r="LE24">
        <v>75.8</v>
      </c>
      <c r="LF24">
        <v>0</v>
      </c>
      <c r="LG24">
        <v>18.3</v>
      </c>
      <c r="LH24">
        <v>1.3</v>
      </c>
      <c r="LI24" t="s">
        <v>531</v>
      </c>
      <c r="LJ24" s="2">
        <v>5.7000000000000002E-2</v>
      </c>
      <c r="LK24" s="4">
        <v>543334500000</v>
      </c>
      <c r="LL24" s="4">
        <v>77788.983185159959</v>
      </c>
      <c r="LM24" s="77">
        <v>0</v>
      </c>
      <c r="LN24" s="47">
        <v>0</v>
      </c>
      <c r="LO24" s="47">
        <v>0</v>
      </c>
      <c r="LP24" s="47">
        <v>608</v>
      </c>
      <c r="LQ24" s="47">
        <v>608</v>
      </c>
      <c r="LR24" s="47">
        <v>11791</v>
      </c>
      <c r="LS24" s="47">
        <v>1189</v>
      </c>
      <c r="LT24" s="47">
        <v>13847</v>
      </c>
      <c r="LU24" s="14">
        <v>5</v>
      </c>
      <c r="LV24" t="s">
        <v>1255</v>
      </c>
      <c r="LW24" t="s">
        <v>1255</v>
      </c>
      <c r="LX24" t="s">
        <v>1255</v>
      </c>
      <c r="LY24" t="s">
        <v>1255</v>
      </c>
      <c r="LZ24" s="15" t="s">
        <v>1256</v>
      </c>
      <c r="MA24" s="26">
        <v>9</v>
      </c>
      <c r="MB24">
        <v>11</v>
      </c>
      <c r="MC24" s="3">
        <v>776080.33333333337</v>
      </c>
      <c r="MD24" s="3">
        <v>9.1731194080181968</v>
      </c>
      <c r="ME24" s="3">
        <v>-0.17311940801819681</v>
      </c>
      <c r="MF24" s="3">
        <v>3492361.5</v>
      </c>
      <c r="MG24" s="3">
        <v>634974.81818181823</v>
      </c>
      <c r="MH24" s="43">
        <v>2134220.9166666665</v>
      </c>
      <c r="MI24" s="192" t="s">
        <v>3873</v>
      </c>
      <c r="MJ24" s="47" t="s">
        <v>4659</v>
      </c>
      <c r="MK24" s="193" t="s">
        <v>316</v>
      </c>
      <c r="ML24" s="216">
        <v>1</v>
      </c>
      <c r="MM24" s="144">
        <v>1</v>
      </c>
      <c r="MN24" s="188">
        <v>1</v>
      </c>
      <c r="MO24" s="60">
        <v>0.65600000000000003</v>
      </c>
      <c r="MP24" s="45">
        <v>0.32100000000000001</v>
      </c>
      <c r="MQ24" s="22">
        <v>1</v>
      </c>
      <c r="MR24" s="215">
        <v>1</v>
      </c>
      <c r="MS24" s="161">
        <v>0.91400000000000003</v>
      </c>
      <c r="MT24" s="11">
        <v>0</v>
      </c>
      <c r="MU24" s="11">
        <v>1</v>
      </c>
      <c r="MV24" s="11">
        <v>1231066</v>
      </c>
      <c r="MW24" s="5">
        <v>1231066</v>
      </c>
      <c r="MX24" s="5">
        <v>0</v>
      </c>
      <c r="MY24" s="2">
        <v>0</v>
      </c>
      <c r="MZ24" s="3">
        <f>StateByState5[[#This Row],[Population]]*0.8</f>
        <v>5623933.6000000006</v>
      </c>
      <c r="NA24" s="234">
        <f>StateByState5[[#This Row],[Adult Population]]*StateByState5[[#This Row],[Groceries Montly]]</f>
        <v>2284498067.6560001</v>
      </c>
      <c r="NB24" s="234">
        <f>(StateByState5[[#This Row],[Rent (Studio)]]*StateByState5[[#This Row],[Adult Population]])/2</f>
        <v>3874890250.4000006</v>
      </c>
      <c r="NC24" s="234">
        <f>StateByState5[[#This Row],[Average Electric Bill]]*StateByState5[[#This Row],[Adult Population]]</f>
        <v>1085644142.1440001</v>
      </c>
      <c r="ND24" s="234">
        <f>(StateByState5[[#This Row],[Adult Population]]/10000)*1141815</f>
        <v>642149174.3484</v>
      </c>
      <c r="NE24" s="237">
        <f>(StateByState5[[#This Row],[Adult Population]]/10000)*12.11</f>
        <v>6810.5835895999999</v>
      </c>
      <c r="NF24" s="234">
        <f>SUM(StateByState5[[#This Row],[Rent (Studio)]],StateByState5[[#This Row],[Groceries Montly]],StateByState5[[#This Row],[Average Electric Bill]])</f>
        <v>1977.25</v>
      </c>
      <c r="NG24" s="234">
        <f>StateByState5[[#This Row],[UBI Per Month]]*StateByState5[[#This Row],[Adult Population]]</f>
        <v>11119922710.6</v>
      </c>
      <c r="NH24" s="234">
        <f>SUM(StateByState5[[#This Row],[Total for UBI Payments]]+StateByState5[[#This Row],[Department of UBI]])</f>
        <v>11762071884.9484</v>
      </c>
      <c r="NI24" s="12"/>
    </row>
    <row r="25" spans="1:375" ht="17.25" customHeight="1" x14ac:dyDescent="0.25">
      <c r="A25">
        <v>22</v>
      </c>
      <c r="B25" s="130" t="s">
        <v>50</v>
      </c>
      <c r="C25" t="s">
        <v>1297</v>
      </c>
      <c r="D25" s="3">
        <v>56539</v>
      </c>
      <c r="E25" s="113">
        <v>10077331</v>
      </c>
      <c r="F25" s="113">
        <v>7295651</v>
      </c>
      <c r="G25" s="208">
        <v>0.72399999999999998</v>
      </c>
      <c r="H25" s="113">
        <v>1358458</v>
      </c>
      <c r="I25" s="208">
        <v>0.1348</v>
      </c>
      <c r="J25" s="113">
        <v>47406</v>
      </c>
      <c r="K25" s="208">
        <v>4.7000000000000002E-3</v>
      </c>
      <c r="L25" s="113">
        <v>332288</v>
      </c>
      <c r="M25" s="208">
        <v>3.3000000000000002E-2</v>
      </c>
      <c r="N25" s="113">
        <v>2603</v>
      </c>
      <c r="O25" s="106">
        <v>2.9999999999999997E-4</v>
      </c>
      <c r="P25" s="113">
        <v>37183</v>
      </c>
      <c r="Q25" s="106">
        <v>3.7000000000000002E-3</v>
      </c>
      <c r="R25" s="113">
        <v>439320</v>
      </c>
      <c r="S25" s="208">
        <v>4.36E-2</v>
      </c>
      <c r="T25" s="113">
        <v>564422</v>
      </c>
      <c r="U25" s="208">
        <v>5.6000000000000001E-2</v>
      </c>
      <c r="V25" s="106">
        <v>1.9426425773205747E-3</v>
      </c>
      <c r="W25" s="3">
        <v>178.23680998956473</v>
      </c>
      <c r="X25" s="3">
        <v>20</v>
      </c>
      <c r="Y25" s="118">
        <v>10.1</v>
      </c>
      <c r="Z25" s="4">
        <v>1183</v>
      </c>
      <c r="AA25" s="1">
        <v>5126.333333333333</v>
      </c>
      <c r="AB25" s="4">
        <v>61516</v>
      </c>
      <c r="AC25" s="1">
        <v>29.574999999999999</v>
      </c>
      <c r="AD25" s="47">
        <v>476358</v>
      </c>
      <c r="AE25" s="47">
        <v>208693</v>
      </c>
      <c r="AF25" s="38">
        <v>0.216</v>
      </c>
      <c r="AG25" s="123">
        <v>3.1086962998272063</v>
      </c>
      <c r="AH25" s="29">
        <v>10.165468396851375</v>
      </c>
      <c r="AI25" s="29">
        <v>7.0958410296132994</v>
      </c>
      <c r="AJ25" s="29">
        <v>23.203472059855041</v>
      </c>
      <c r="AK25" s="29">
        <v>2.2825777577590047</v>
      </c>
      <c r="AL25">
        <v>7</v>
      </c>
      <c r="AM25" s="125">
        <v>908</v>
      </c>
      <c r="AN25" s="4">
        <v>659</v>
      </c>
      <c r="AO25" s="4">
        <v>736</v>
      </c>
      <c r="AP25" s="4">
        <v>923</v>
      </c>
      <c r="AQ25" s="4">
        <v>1193</v>
      </c>
      <c r="AR25" s="4">
        <v>1333</v>
      </c>
      <c r="AS25" s="4">
        <v>1279</v>
      </c>
      <c r="AT25" s="4">
        <v>135845</v>
      </c>
      <c r="AU25" s="8">
        <v>1.0720871751886001</v>
      </c>
      <c r="AV25" s="5">
        <v>13450</v>
      </c>
      <c r="AW25" s="5">
        <v>91.386138613861391</v>
      </c>
      <c r="AX25" s="5">
        <v>31.208791208791208</v>
      </c>
      <c r="AY25" s="5">
        <v>2.2082872748553224</v>
      </c>
      <c r="AZ25" s="152">
        <v>0.18059999999999998</v>
      </c>
      <c r="BA25" s="5" t="s">
        <v>4761</v>
      </c>
      <c r="BB25" s="47">
        <v>121</v>
      </c>
      <c r="BC25" s="47">
        <v>80.489999999999995</v>
      </c>
      <c r="BD25" s="5">
        <v>92.459016393442624</v>
      </c>
      <c r="BE25" s="5">
        <v>302.34192037470729</v>
      </c>
      <c r="BF25" s="66">
        <v>327.12</v>
      </c>
      <c r="BG25">
        <v>12.33</v>
      </c>
      <c r="BH25" s="66">
        <v>5.2140000000000004</v>
      </c>
      <c r="BI25">
        <v>0</v>
      </c>
      <c r="BJ25" s="119">
        <v>4.2699999999999996</v>
      </c>
      <c r="BK25" s="37">
        <v>736</v>
      </c>
      <c r="BL25" s="37">
        <v>923</v>
      </c>
      <c r="BM25" s="37">
        <v>1193</v>
      </c>
      <c r="BN25" s="37">
        <v>1333</v>
      </c>
      <c r="BO25" s="37">
        <v>327.12</v>
      </c>
      <c r="BP25" s="37">
        <v>121</v>
      </c>
      <c r="BQ25" s="37">
        <v>10.1</v>
      </c>
      <c r="BR25" s="37">
        <v>13.662923076923075</v>
      </c>
      <c r="BS25" s="37">
        <v>3.5629230769230755</v>
      </c>
      <c r="BT25" s="179">
        <v>29.574999999999999</v>
      </c>
      <c r="BU25" s="127">
        <v>0.46197542102867539</v>
      </c>
      <c r="BV25" s="37">
        <v>19.595076923076924</v>
      </c>
      <c r="BW25" s="37">
        <v>26.484923076923074</v>
      </c>
      <c r="BX25" s="37">
        <v>31.874769230769232</v>
      </c>
      <c r="BY25" s="176">
        <v>4.2500000000000003E-2</v>
      </c>
      <c r="BZ25" s="127" t="s">
        <v>241</v>
      </c>
      <c r="CA25" s="127">
        <v>0.06</v>
      </c>
      <c r="CB25" s="127">
        <v>0</v>
      </c>
      <c r="CC25" s="127">
        <v>0.06</v>
      </c>
      <c r="CD25" s="127">
        <v>0</v>
      </c>
      <c r="CE25" s="2">
        <v>8.5999999999999993E-2</v>
      </c>
      <c r="CF25" s="62">
        <v>4685.4686666666666</v>
      </c>
      <c r="CG25" s="62">
        <v>3762.4686666666666</v>
      </c>
      <c r="CH25" s="62">
        <v>3314.3486666666668</v>
      </c>
      <c r="CI25" s="9">
        <v>776.19406713505089</v>
      </c>
      <c r="CJ25" s="9">
        <v>268.80362260070291</v>
      </c>
      <c r="CK25" s="116">
        <v>635.6633422835954</v>
      </c>
      <c r="CL25" s="28">
        <v>0.40200000000000002</v>
      </c>
      <c r="CM25">
        <v>478</v>
      </c>
      <c r="CN25" s="29">
        <v>381</v>
      </c>
      <c r="CO25" s="29">
        <v>38053</v>
      </c>
      <c r="CP25" s="29">
        <v>1479</v>
      </c>
      <c r="CQ25" s="29"/>
      <c r="CR25" s="29">
        <v>230</v>
      </c>
      <c r="CS25" s="29">
        <v>1482</v>
      </c>
      <c r="CT25" s="29">
        <v>14.745078780209875</v>
      </c>
      <c r="CU25" s="32">
        <v>34</v>
      </c>
      <c r="CV25" s="29">
        <v>0.3373909222590783</v>
      </c>
      <c r="CW25" s="29">
        <v>43.703246908603283</v>
      </c>
      <c r="CX25" s="29">
        <v>28</v>
      </c>
      <c r="CY25" s="29">
        <v>2.7785134774277038</v>
      </c>
      <c r="CZ25" s="29">
        <v>0.67033756284414647</v>
      </c>
      <c r="DA25">
        <v>8.6999999999999993</v>
      </c>
      <c r="DB25" s="30">
        <v>14.6</v>
      </c>
      <c r="DC25" s="30">
        <v>1471.2903260000001</v>
      </c>
      <c r="DD25" s="30">
        <v>3.1</v>
      </c>
      <c r="DE25">
        <v>78</v>
      </c>
      <c r="DF25">
        <v>4.59</v>
      </c>
      <c r="DG25">
        <v>36.1</v>
      </c>
      <c r="DH25">
        <v>25.8</v>
      </c>
      <c r="DI25" s="5">
        <v>0</v>
      </c>
      <c r="DJ25" s="142">
        <v>618</v>
      </c>
      <c r="DK25" s="131">
        <v>9785364</v>
      </c>
      <c r="DL25" s="131">
        <v>0.97102734841199523</v>
      </c>
      <c r="DM25" s="11">
        <v>232118</v>
      </c>
      <c r="DN25" s="11">
        <v>1472</v>
      </c>
      <c r="DO25" s="11">
        <v>17</v>
      </c>
      <c r="DP25" s="11">
        <v>19990</v>
      </c>
      <c r="DQ25" s="11">
        <v>2457</v>
      </c>
      <c r="DR25" s="11">
        <v>47250</v>
      </c>
      <c r="DS25" s="11">
        <v>1608</v>
      </c>
      <c r="DT25" s="11">
        <v>604</v>
      </c>
      <c r="DU25" s="11">
        <v>34204</v>
      </c>
      <c r="DV25" s="11">
        <v>94082</v>
      </c>
      <c r="DW25" s="11">
        <v>21283</v>
      </c>
      <c r="DX25" s="11">
        <v>4014</v>
      </c>
      <c r="DY25" s="11">
        <v>5137</v>
      </c>
      <c r="DZ25" s="136">
        <v>2372.0936696887311</v>
      </c>
      <c r="EA25" s="5">
        <v>15.042874235439786</v>
      </c>
      <c r="EB25" s="11">
        <v>0.17372884646907361</v>
      </c>
      <c r="EC25" s="5">
        <v>204.28468475981066</v>
      </c>
      <c r="ED25" s="5">
        <v>25.108927986736109</v>
      </c>
      <c r="EE25" s="5">
        <v>482.8639997449252</v>
      </c>
      <c r="EF25" s="5">
        <v>16.432705007192375</v>
      </c>
      <c r="EG25" s="5">
        <v>6.1724837216070858</v>
      </c>
      <c r="EH25" s="5">
        <v>349.5424390957761</v>
      </c>
      <c r="EI25" s="5">
        <v>961.45631373549315</v>
      </c>
      <c r="EJ25" s="5">
        <v>217.49829643537021</v>
      </c>
      <c r="EK25" s="5">
        <v>41.020446454521263</v>
      </c>
      <c r="EL25" s="22">
        <v>24.432872664372329</v>
      </c>
      <c r="EM25" s="3" t="s">
        <v>782</v>
      </c>
      <c r="EN25" s="3">
        <v>1999889</v>
      </c>
      <c r="EO25" s="3">
        <v>3484</v>
      </c>
      <c r="EP25" s="3">
        <v>2003373</v>
      </c>
      <c r="EQ25" s="131">
        <v>0.19879996002909897</v>
      </c>
      <c r="ER25" s="3">
        <v>13510</v>
      </c>
      <c r="ES25" s="3">
        <v>242</v>
      </c>
      <c r="ET25" s="3">
        <v>13752</v>
      </c>
      <c r="EU25" s="3">
        <v>136.46470479137778</v>
      </c>
      <c r="EV25" s="3">
        <v>2870674</v>
      </c>
      <c r="EW25" s="3">
        <v>10764</v>
      </c>
      <c r="EX25" s="3">
        <v>2881438</v>
      </c>
      <c r="EY25" s="3">
        <v>0.28593265419186886</v>
      </c>
      <c r="EZ25" s="3">
        <v>137409</v>
      </c>
      <c r="FA25" s="3">
        <v>714</v>
      </c>
      <c r="FB25" s="3">
        <v>138123</v>
      </c>
      <c r="FC25" s="3">
        <v>13.706307751526669</v>
      </c>
      <c r="FD25" s="3">
        <v>5021482</v>
      </c>
      <c r="FE25" s="3">
        <v>15204</v>
      </c>
      <c r="FF25" s="3">
        <v>5036686</v>
      </c>
      <c r="FG25" s="3">
        <v>342</v>
      </c>
      <c r="FH25">
        <v>320</v>
      </c>
      <c r="FI25">
        <v>7</v>
      </c>
      <c r="FJ25" s="3">
        <v>170</v>
      </c>
      <c r="FK25" s="3">
        <v>171</v>
      </c>
      <c r="FL25" s="3">
        <v>38</v>
      </c>
      <c r="FM25" s="3">
        <v>1084</v>
      </c>
      <c r="FN25">
        <v>3.89</v>
      </c>
      <c r="FO25" s="8">
        <v>0.03</v>
      </c>
      <c r="FP25" s="50">
        <v>0.25</v>
      </c>
      <c r="FQ25" s="8">
        <v>3.5999999999999997E-2</v>
      </c>
      <c r="FR25" s="8">
        <v>3.5000000000000003E-2</v>
      </c>
      <c r="FS25" s="8">
        <v>9.9999999999999395E-4</v>
      </c>
      <c r="FT25" s="8">
        <v>3.5000000000000003E-2</v>
      </c>
      <c r="FU25">
        <v>28.6</v>
      </c>
      <c r="FV25">
        <v>2759</v>
      </c>
      <c r="FW25">
        <v>14</v>
      </c>
      <c r="FX25">
        <v>14</v>
      </c>
      <c r="FY25">
        <v>1444</v>
      </c>
      <c r="FZ25">
        <v>6.8</v>
      </c>
      <c r="GA25" s="48">
        <v>19.399999999999999</v>
      </c>
      <c r="GB25" s="48">
        <v>5564</v>
      </c>
      <c r="GC25" s="48">
        <v>161011</v>
      </c>
      <c r="GD25" s="2">
        <v>3.4556645198154164E-2</v>
      </c>
      <c r="GE25" s="11">
        <v>0.55358716823945853</v>
      </c>
      <c r="GF25" s="11" t="s">
        <v>781</v>
      </c>
      <c r="GG25" s="11" t="s">
        <v>781</v>
      </c>
      <c r="GH25" s="11" t="s">
        <v>781</v>
      </c>
      <c r="GI25" s="11" t="s">
        <v>781</v>
      </c>
      <c r="GJ25" s="11" t="s">
        <v>782</v>
      </c>
      <c r="GK25" s="2">
        <v>1.44E-2</v>
      </c>
      <c r="GL25" s="2">
        <v>2.3E-2</v>
      </c>
      <c r="GM25" s="2">
        <v>4.4000000000000003E-3</v>
      </c>
      <c r="GN25" s="2">
        <v>4.5999999999999999E-3</v>
      </c>
      <c r="GO25" s="2">
        <v>6.7000000000000002E-3</v>
      </c>
      <c r="GP25" s="3">
        <v>26594</v>
      </c>
      <c r="GQ25">
        <v>14.2</v>
      </c>
      <c r="GR25">
        <v>239</v>
      </c>
      <c r="GS25">
        <v>834</v>
      </c>
      <c r="GT25" s="5">
        <v>15.1</v>
      </c>
      <c r="GU25" s="22">
        <v>72</v>
      </c>
      <c r="GV25" t="s">
        <v>177</v>
      </c>
      <c r="GW25" t="s">
        <v>84</v>
      </c>
      <c r="GX25" s="21" t="s">
        <v>123</v>
      </c>
      <c r="GY25" s="21" t="s">
        <v>4713</v>
      </c>
      <c r="GZ25" s="21" t="s">
        <v>4712</v>
      </c>
      <c r="HA25" s="21" t="s">
        <v>4713</v>
      </c>
      <c r="HB25">
        <v>34</v>
      </c>
      <c r="HC25">
        <v>21</v>
      </c>
      <c r="HD25">
        <v>37</v>
      </c>
      <c r="HE25" s="14">
        <v>17</v>
      </c>
      <c r="HF25">
        <v>27</v>
      </c>
      <c r="HG25">
        <v>22</v>
      </c>
      <c r="HH25">
        <v>23</v>
      </c>
      <c r="HI25" s="53">
        <v>0.91700000000000004</v>
      </c>
      <c r="HJ25" s="47">
        <v>12345</v>
      </c>
      <c r="HK25" s="53">
        <v>0.91</v>
      </c>
      <c r="HL25">
        <v>10861</v>
      </c>
      <c r="HM25" s="8">
        <v>0.16178573556575107</v>
      </c>
      <c r="HN25">
        <v>21</v>
      </c>
      <c r="HO25">
        <v>3574</v>
      </c>
      <c r="HP25">
        <v>603</v>
      </c>
      <c r="HQ25">
        <v>4177</v>
      </c>
      <c r="HR25" s="8">
        <v>0.85563801771606418</v>
      </c>
      <c r="HS25" s="14">
        <v>104.6</v>
      </c>
      <c r="HT25" t="s">
        <v>781</v>
      </c>
      <c r="HU25" t="s">
        <v>782</v>
      </c>
      <c r="HV25" t="s">
        <v>782</v>
      </c>
      <c r="HW25" t="s">
        <v>782</v>
      </c>
      <c r="HX25" t="s">
        <v>782</v>
      </c>
      <c r="HY25" t="s">
        <v>782</v>
      </c>
      <c r="HZ25" t="s">
        <v>782</v>
      </c>
      <c r="IA25" t="s">
        <v>782</v>
      </c>
      <c r="IB25" t="s">
        <v>782</v>
      </c>
      <c r="IC25" t="s">
        <v>782</v>
      </c>
      <c r="ID25" t="s">
        <v>781</v>
      </c>
      <c r="IE25" t="s">
        <v>781</v>
      </c>
      <c r="IF25" t="s">
        <v>781</v>
      </c>
      <c r="IG25">
        <v>25</v>
      </c>
      <c r="IH25">
        <v>73.900000000000006</v>
      </c>
      <c r="II25">
        <v>72.099999999999994</v>
      </c>
      <c r="IJ25">
        <v>8</v>
      </c>
      <c r="IK25">
        <v>3</v>
      </c>
      <c r="IL25">
        <v>5.4</v>
      </c>
      <c r="IM25">
        <v>0.8</v>
      </c>
      <c r="IN25">
        <v>2.9</v>
      </c>
      <c r="IO25">
        <v>3</v>
      </c>
      <c r="IP25">
        <v>1.3</v>
      </c>
      <c r="IQ25">
        <v>2.4</v>
      </c>
      <c r="IR25">
        <v>1.6</v>
      </c>
      <c r="IS25">
        <v>1.6</v>
      </c>
      <c r="IT25">
        <v>130</v>
      </c>
      <c r="IU25" t="s">
        <v>222</v>
      </c>
      <c r="IV25" t="b">
        <v>1</v>
      </c>
      <c r="IW25">
        <v>1</v>
      </c>
      <c r="IX25" s="5">
        <v>10050811</v>
      </c>
      <c r="IY25" s="5">
        <v>104</v>
      </c>
      <c r="IZ25" s="5">
        <v>96642.413461538468</v>
      </c>
      <c r="JA25" s="5">
        <v>105</v>
      </c>
      <c r="JB25" s="5">
        <v>95722.009523809524</v>
      </c>
      <c r="JC25" s="11">
        <v>0.92856258511823697</v>
      </c>
      <c r="JD25">
        <v>7</v>
      </c>
      <c r="JE25" s="12">
        <v>0.61904172341215802</v>
      </c>
      <c r="JF25" s="108">
        <v>0.69646121094108726</v>
      </c>
      <c r="JG25" s="3">
        <v>9521</v>
      </c>
      <c r="JH25" s="56">
        <v>0.58439239575674828</v>
      </c>
      <c r="JI25" s="11">
        <v>0.84674559395021531</v>
      </c>
      <c r="JJ25" s="3">
        <v>9.4479381494961316</v>
      </c>
      <c r="JK25" s="3">
        <v>16.839703567449018</v>
      </c>
      <c r="JL25" s="108">
        <v>9.4479381494961316</v>
      </c>
      <c r="JM25" s="108">
        <v>16.839703567449018</v>
      </c>
      <c r="JN25" s="108">
        <v>50</v>
      </c>
      <c r="JO25" s="108">
        <v>22</v>
      </c>
      <c r="JP25" s="108">
        <v>1</v>
      </c>
      <c r="JQ25" s="108">
        <v>0</v>
      </c>
      <c r="JR25" s="108">
        <v>5</v>
      </c>
      <c r="JS25" s="108">
        <v>20</v>
      </c>
      <c r="JT25" s="14" t="s">
        <v>830</v>
      </c>
      <c r="JU25" t="s">
        <v>830</v>
      </c>
      <c r="JV25" t="s">
        <v>830</v>
      </c>
      <c r="JW25" t="s">
        <v>171</v>
      </c>
      <c r="JX25" t="s">
        <v>827</v>
      </c>
      <c r="JY25" s="15" t="s">
        <v>171</v>
      </c>
      <c r="JZ25">
        <v>12.3</v>
      </c>
      <c r="KA25">
        <v>19.8</v>
      </c>
      <c r="KB25">
        <v>47.27</v>
      </c>
      <c r="KC25">
        <v>3224</v>
      </c>
      <c r="KE25">
        <v>34.4</v>
      </c>
      <c r="KF25">
        <v>4.0999999999999996</v>
      </c>
      <c r="KG25">
        <v>2.1</v>
      </c>
      <c r="KH25" s="2">
        <v>8.0000000000000004E-4</v>
      </c>
      <c r="KI25" s="108">
        <v>8061.8648000000003</v>
      </c>
      <c r="KJ25" s="3">
        <v>13146</v>
      </c>
      <c r="KK25" s="3">
        <v>1.32</v>
      </c>
      <c r="KL25" s="2">
        <v>0.11559999999999999</v>
      </c>
      <c r="KM25" s="2">
        <v>0.1399</v>
      </c>
      <c r="KN25">
        <v>2.36</v>
      </c>
      <c r="KO25" s="2">
        <v>0.13</v>
      </c>
      <c r="KP25" s="2">
        <v>0.72199999999999998</v>
      </c>
      <c r="KQ25" s="2">
        <v>0.13739999999999999</v>
      </c>
      <c r="KR25" s="11">
        <v>-7.3999999999999899E-3</v>
      </c>
      <c r="KS25">
        <v>34</v>
      </c>
      <c r="KT25">
        <v>35</v>
      </c>
      <c r="KU25">
        <v>0.72099999999999997</v>
      </c>
      <c r="KV25">
        <v>65</v>
      </c>
      <c r="KW25" s="12">
        <v>0.8698307692307693</v>
      </c>
      <c r="KX25">
        <v>44.4</v>
      </c>
      <c r="KY25">
        <v>7.8090000000000002</v>
      </c>
      <c r="KZ25" s="108">
        <v>776.95222803413571</v>
      </c>
      <c r="LA25" s="12">
        <v>138117.05194644406</v>
      </c>
      <c r="LB25">
        <v>9165</v>
      </c>
      <c r="LC25">
        <v>17.5</v>
      </c>
      <c r="LD25">
        <v>1.1000000000000001</v>
      </c>
      <c r="LE25">
        <v>41.6</v>
      </c>
      <c r="LF25">
        <v>25.3</v>
      </c>
      <c r="LG25">
        <v>1</v>
      </c>
      <c r="LH25">
        <v>10.4</v>
      </c>
      <c r="LI25" t="s">
        <v>513</v>
      </c>
      <c r="LJ25" s="2">
        <v>2.5999999999999999E-2</v>
      </c>
      <c r="LK25" s="4">
        <v>481766100000</v>
      </c>
      <c r="LL25" s="4">
        <v>47933.057342337845</v>
      </c>
      <c r="LM25" s="77">
        <v>0</v>
      </c>
      <c r="LN25" s="47">
        <v>0</v>
      </c>
      <c r="LO25" s="47">
        <v>0</v>
      </c>
      <c r="LP25" s="47">
        <v>600</v>
      </c>
      <c r="LQ25" s="47">
        <v>600</v>
      </c>
      <c r="LR25" s="47">
        <v>73600</v>
      </c>
      <c r="LS25" s="47">
        <v>3035</v>
      </c>
      <c r="LT25" s="47">
        <v>74587</v>
      </c>
      <c r="LU25" s="14">
        <v>1</v>
      </c>
      <c r="LV25" t="s">
        <v>1257</v>
      </c>
      <c r="LW25" t="s">
        <v>1257</v>
      </c>
      <c r="LX25" t="s">
        <v>1257</v>
      </c>
      <c r="LY25" t="s">
        <v>1257</v>
      </c>
      <c r="LZ25" s="15" t="s">
        <v>1256</v>
      </c>
      <c r="MA25" s="26">
        <v>14</v>
      </c>
      <c r="MB25">
        <v>16</v>
      </c>
      <c r="MC25" s="3">
        <v>717915.07142857148</v>
      </c>
      <c r="MD25" s="3">
        <v>13.199849077826391</v>
      </c>
      <c r="ME25" s="3">
        <v>0.80015092217360895</v>
      </c>
      <c r="MF25" s="3">
        <v>5025405.5</v>
      </c>
      <c r="MG25" s="3">
        <v>628175.6875</v>
      </c>
      <c r="MH25" s="43">
        <v>2871660.2857142859</v>
      </c>
      <c r="MI25" s="192" t="s">
        <v>330</v>
      </c>
      <c r="MJ25" s="47" t="s">
        <v>4660</v>
      </c>
      <c r="MK25" s="193" t="s">
        <v>316</v>
      </c>
      <c r="ML25" s="187">
        <v>1</v>
      </c>
      <c r="MM25" s="144">
        <v>1</v>
      </c>
      <c r="MN25" s="188">
        <v>0.53846153846153844</v>
      </c>
      <c r="MO25" s="60">
        <v>0.50600000000000001</v>
      </c>
      <c r="MP25" s="45">
        <v>0.47799999999999998</v>
      </c>
      <c r="MQ25" s="22">
        <v>1</v>
      </c>
      <c r="MR25" s="215">
        <v>1</v>
      </c>
      <c r="MS25" s="161">
        <v>0.76111538461538464</v>
      </c>
      <c r="MT25" s="11">
        <v>1</v>
      </c>
      <c r="MU25" s="11">
        <v>1</v>
      </c>
      <c r="MV25" s="11">
        <v>749113</v>
      </c>
      <c r="MW25" s="5">
        <v>749113</v>
      </c>
      <c r="MX25" s="5">
        <v>0</v>
      </c>
      <c r="MY25" s="2">
        <v>0</v>
      </c>
      <c r="MZ25" s="3">
        <f>StateByState5[[#This Row],[Population]]*0.8</f>
        <v>8061864.8000000007</v>
      </c>
      <c r="NA25" s="234">
        <f>StateByState5[[#This Row],[Adult Population]]*StateByState5[[#This Row],[Groceries Montly]]</f>
        <v>2637197213.3760004</v>
      </c>
      <c r="NB25" s="234">
        <f>(StateByState5[[#This Row],[Rent (Studio)]]*StateByState5[[#This Row],[Adult Population]])/2</f>
        <v>2656384451.6000004</v>
      </c>
      <c r="NC25" s="234">
        <f>StateByState5[[#This Row],[Average Electric Bill]]*StateByState5[[#This Row],[Adult Population]]</f>
        <v>975485640.80000007</v>
      </c>
      <c r="ND25" s="234">
        <f>(StateByState5[[#This Row],[Adult Population]]/10000)*1141815</f>
        <v>920515815.66120005</v>
      </c>
      <c r="NE25" s="237">
        <f>(StateByState5[[#This Row],[Adult Population]]/10000)*12.11</f>
        <v>9762.9182727999996</v>
      </c>
      <c r="NF25" s="234">
        <f>SUM(StateByState5[[#This Row],[Rent (Studio)]],StateByState5[[#This Row],[Groceries Montly]],StateByState5[[#This Row],[Average Electric Bill]])</f>
        <v>1107.1199999999999</v>
      </c>
      <c r="NG25" s="234">
        <f>StateByState5[[#This Row],[UBI Per Month]]*StateByState5[[#This Row],[Adult Population]]</f>
        <v>8925451757.3759995</v>
      </c>
      <c r="NH25" s="234">
        <f>SUM(StateByState5[[#This Row],[Total for UBI Payments]]+StateByState5[[#This Row],[Department of UBI]])</f>
        <v>9845967573.037199</v>
      </c>
      <c r="NI25" s="12"/>
    </row>
    <row r="26" spans="1:375" ht="17.25" customHeight="1" x14ac:dyDescent="0.25">
      <c r="A26">
        <v>23</v>
      </c>
      <c r="B26" s="130" t="s">
        <v>51</v>
      </c>
      <c r="C26" t="s">
        <v>1298</v>
      </c>
      <c r="D26" s="3">
        <v>79617</v>
      </c>
      <c r="E26" s="113">
        <v>5706494</v>
      </c>
      <c r="F26" s="113">
        <v>4353880</v>
      </c>
      <c r="G26" s="208">
        <v>0.76300000000000001</v>
      </c>
      <c r="H26" s="113">
        <v>392850</v>
      </c>
      <c r="I26" s="208">
        <v>6.88E-2</v>
      </c>
      <c r="J26" s="113">
        <v>57046</v>
      </c>
      <c r="K26" s="208">
        <v>0.01</v>
      </c>
      <c r="L26" s="113">
        <v>297460</v>
      </c>
      <c r="M26" s="208">
        <v>5.21E-2</v>
      </c>
      <c r="N26" s="113">
        <v>2621</v>
      </c>
      <c r="O26" s="106">
        <v>5.0000000000000001E-4</v>
      </c>
      <c r="P26" s="113">
        <v>20963</v>
      </c>
      <c r="Q26" s="106">
        <v>3.7000000000000002E-3</v>
      </c>
      <c r="R26" s="113">
        <v>236034</v>
      </c>
      <c r="S26" s="208">
        <v>4.1399999999999999E-2</v>
      </c>
      <c r="T26" s="113">
        <v>345640</v>
      </c>
      <c r="U26" s="208">
        <v>6.0600000000000001E-2</v>
      </c>
      <c r="V26" s="106">
        <v>7.3425968376290562E-3</v>
      </c>
      <c r="W26" s="3">
        <v>71.674315786829439</v>
      </c>
      <c r="X26" s="3">
        <v>7</v>
      </c>
      <c r="Y26" s="118">
        <v>10.59</v>
      </c>
      <c r="Z26" s="4">
        <v>1289</v>
      </c>
      <c r="AA26" s="1">
        <v>5585.666666666667</v>
      </c>
      <c r="AB26" s="4">
        <v>67028</v>
      </c>
      <c r="AC26" s="1">
        <v>32.225000000000001</v>
      </c>
      <c r="AD26" s="47">
        <v>574780</v>
      </c>
      <c r="AE26" s="47">
        <v>243659</v>
      </c>
      <c r="AF26" s="39">
        <v>0.16900000000000001</v>
      </c>
      <c r="AG26" s="124">
        <v>3.400399129172714</v>
      </c>
      <c r="AH26" s="33">
        <v>11.340150048402712</v>
      </c>
      <c r="AI26" s="33">
        <v>8.0213799263146139</v>
      </c>
      <c r="AJ26" s="33">
        <v>26.750874972075362</v>
      </c>
      <c r="AK26" s="33">
        <v>2.3589524704607667</v>
      </c>
      <c r="AL26">
        <v>2</v>
      </c>
      <c r="AM26" s="125">
        <v>1070</v>
      </c>
      <c r="AN26" s="4">
        <v>675</v>
      </c>
      <c r="AO26" s="4">
        <v>765</v>
      </c>
      <c r="AP26" s="4">
        <v>963</v>
      </c>
      <c r="AQ26" s="4">
        <v>1293</v>
      </c>
      <c r="AR26" s="4">
        <v>1479</v>
      </c>
      <c r="AS26" s="4">
        <v>1547</v>
      </c>
      <c r="AT26" s="4">
        <v>180766</v>
      </c>
      <c r="AU26" s="8">
        <v>1.1964423820572312</v>
      </c>
      <c r="AV26" s="5">
        <v>17069.499527856467</v>
      </c>
      <c r="AW26" s="5">
        <v>90.934844192634557</v>
      </c>
      <c r="AX26" s="5">
        <v>29.883630721489524</v>
      </c>
      <c r="AY26" s="5">
        <v>2.6968729486184877</v>
      </c>
      <c r="AZ26" s="152">
        <v>0.1376</v>
      </c>
      <c r="BA26" s="5" t="s">
        <v>4762</v>
      </c>
      <c r="BB26" s="47">
        <v>106.78</v>
      </c>
      <c r="BC26" s="47">
        <v>46.12</v>
      </c>
      <c r="BD26" s="5">
        <v>93.27313769751693</v>
      </c>
      <c r="BE26" s="5">
        <v>311.06094808126414</v>
      </c>
      <c r="BF26" s="66">
        <v>395.39</v>
      </c>
      <c r="BG26">
        <v>10.16</v>
      </c>
      <c r="BH26" s="66">
        <v>4.7240000000000002</v>
      </c>
      <c r="BI26">
        <v>25</v>
      </c>
      <c r="BJ26" s="119">
        <v>4.43</v>
      </c>
      <c r="BK26" s="37">
        <v>765</v>
      </c>
      <c r="BL26" s="37">
        <v>963</v>
      </c>
      <c r="BM26" s="37">
        <v>1293</v>
      </c>
      <c r="BN26" s="37">
        <v>1479</v>
      </c>
      <c r="BO26" s="37">
        <v>395.39</v>
      </c>
      <c r="BP26" s="37">
        <v>106.78</v>
      </c>
      <c r="BQ26" s="37">
        <v>10.59</v>
      </c>
      <c r="BR26" s="37">
        <v>14.621192307692306</v>
      </c>
      <c r="BS26" s="37">
        <v>4.0311923076923062</v>
      </c>
      <c r="BT26" s="179">
        <v>32.225000000000001</v>
      </c>
      <c r="BU26" s="127">
        <v>0.45372202661574262</v>
      </c>
      <c r="BV26" s="37">
        <v>21.468</v>
      </c>
      <c r="BW26" s="37">
        <v>29.837884615384617</v>
      </c>
      <c r="BX26" s="37">
        <v>36.546230769230775</v>
      </c>
      <c r="BY26" s="176">
        <v>9.8500000000000004E-2</v>
      </c>
      <c r="BZ26" s="127" t="s">
        <v>241</v>
      </c>
      <c r="CA26" s="127">
        <v>6.8750000000000006E-2</v>
      </c>
      <c r="CB26" s="127">
        <v>5.8999999999999999E-3</v>
      </c>
      <c r="CC26" s="127">
        <v>7.46E-2</v>
      </c>
      <c r="CD26" s="127">
        <v>0.02</v>
      </c>
      <c r="CE26" s="2">
        <v>0.121</v>
      </c>
      <c r="CF26" s="62">
        <v>4909.8010000000004</v>
      </c>
      <c r="CG26" s="62">
        <v>3946.8010000000004</v>
      </c>
      <c r="CH26" s="62">
        <v>3444.6310000000003</v>
      </c>
      <c r="CI26" s="9">
        <v>777.56907449209939</v>
      </c>
      <c r="CJ26" s="9">
        <v>339.03848425196855</v>
      </c>
      <c r="CK26" s="116">
        <v>729.17675698560549</v>
      </c>
      <c r="CL26" s="28">
        <v>0.42799999999999999</v>
      </c>
      <c r="CM26">
        <v>277.5</v>
      </c>
      <c r="CN26" s="33">
        <v>174</v>
      </c>
      <c r="CO26" s="33">
        <v>9982</v>
      </c>
      <c r="CP26" s="33">
        <v>1023</v>
      </c>
      <c r="CQ26" s="33">
        <v>186</v>
      </c>
      <c r="CR26" s="33">
        <v>105</v>
      </c>
      <c r="CS26" s="33">
        <v>2016</v>
      </c>
      <c r="CT26" s="33">
        <v>35.322625578416755</v>
      </c>
      <c r="CU26" s="34">
        <v>140</v>
      </c>
      <c r="CV26" s="29">
        <v>2.4533452589278109</v>
      </c>
      <c r="CW26" s="29">
        <v>14.397739351962983</v>
      </c>
      <c r="CX26" s="29">
        <v>13</v>
      </c>
      <c r="CY26" s="29">
        <v>2.2781063118615386</v>
      </c>
      <c r="CZ26" s="29">
        <v>0.42706964520367935</v>
      </c>
      <c r="DA26">
        <v>3.6</v>
      </c>
      <c r="DB26" s="30">
        <v>8.9</v>
      </c>
      <c r="DC26" s="30">
        <v>507.87796600000001</v>
      </c>
      <c r="DD26" s="30">
        <v>1.5</v>
      </c>
      <c r="DE26">
        <v>80.400000000000006</v>
      </c>
      <c r="DF26">
        <v>2.65</v>
      </c>
      <c r="DG26">
        <v>33.9</v>
      </c>
      <c r="DH26">
        <v>25.1</v>
      </c>
      <c r="DI26" s="135">
        <v>0</v>
      </c>
      <c r="DJ26" s="141">
        <v>411</v>
      </c>
      <c r="DK26" s="143">
        <v>5699338</v>
      </c>
      <c r="DL26" s="143">
        <v>0.9987459900947937</v>
      </c>
      <c r="DM26" s="10">
        <v>189416</v>
      </c>
      <c r="DN26" s="10">
        <v>724</v>
      </c>
      <c r="DO26" s="10">
        <v>5</v>
      </c>
      <c r="DP26" s="10">
        <v>14430</v>
      </c>
      <c r="DQ26" s="10">
        <v>4017</v>
      </c>
      <c r="DR26" s="10">
        <v>35062</v>
      </c>
      <c r="DS26" s="10">
        <v>197</v>
      </c>
      <c r="DT26" s="10">
        <v>205</v>
      </c>
      <c r="DU26" s="10">
        <v>22930</v>
      </c>
      <c r="DV26" s="10">
        <v>88623</v>
      </c>
      <c r="DW26" s="10">
        <v>14562</v>
      </c>
      <c r="DX26" s="10">
        <v>3996</v>
      </c>
      <c r="DY26" s="10">
        <v>4665</v>
      </c>
      <c r="DZ26" s="138">
        <v>3323.4737087009053</v>
      </c>
      <c r="EA26" s="135">
        <v>12.703229743524599</v>
      </c>
      <c r="EB26" s="10">
        <v>8.7729487179037294E-2</v>
      </c>
      <c r="EC26" s="135">
        <v>253.1872999987016</v>
      </c>
      <c r="ED26" s="135">
        <v>70.481869999638548</v>
      </c>
      <c r="EE26" s="135">
        <v>615.19425589428101</v>
      </c>
      <c r="EF26" s="135">
        <v>3.4565417948540689</v>
      </c>
      <c r="EG26" s="135">
        <v>3.5969089743405287</v>
      </c>
      <c r="EH26" s="135">
        <v>402.32742820306498</v>
      </c>
      <c r="EI26" s="135">
        <v>1554.9700684535642</v>
      </c>
      <c r="EJ26" s="135">
        <v>255.50335846022818</v>
      </c>
      <c r="EK26" s="135">
        <v>70.113406153486594</v>
      </c>
      <c r="EL26" s="31">
        <v>52.496769665390069</v>
      </c>
      <c r="EM26" s="3" t="s">
        <v>782</v>
      </c>
      <c r="EN26" s="3">
        <v>2671737</v>
      </c>
      <c r="EO26" s="3">
        <v>19967</v>
      </c>
      <c r="EP26" s="3">
        <v>2691704</v>
      </c>
      <c r="EQ26" s="131">
        <v>0.47169137477407319</v>
      </c>
      <c r="ER26" s="3">
        <v>3542</v>
      </c>
      <c r="ES26" s="3">
        <v>5400</v>
      </c>
      <c r="ET26" s="3">
        <v>8942</v>
      </c>
      <c r="EU26" s="3">
        <v>156.69866646666063</v>
      </c>
      <c r="EV26" s="3">
        <v>5466954</v>
      </c>
      <c r="EW26" s="3">
        <v>48158</v>
      </c>
      <c r="EX26" s="3">
        <v>5515112</v>
      </c>
      <c r="EY26" s="3">
        <v>0.96646241983256265</v>
      </c>
      <c r="EZ26" s="3">
        <v>236346</v>
      </c>
      <c r="FA26" s="3">
        <v>1135</v>
      </c>
      <c r="FB26" s="3">
        <v>237481</v>
      </c>
      <c r="FC26" s="3">
        <v>41.615920388245392</v>
      </c>
      <c r="FD26" s="3">
        <v>8378579</v>
      </c>
      <c r="FE26" s="3">
        <v>74660</v>
      </c>
      <c r="FF26" s="3">
        <v>8453239</v>
      </c>
      <c r="FG26" s="3">
        <v>130</v>
      </c>
      <c r="FH26">
        <v>115</v>
      </c>
      <c r="FI26">
        <v>8</v>
      </c>
      <c r="FJ26" s="3">
        <v>66</v>
      </c>
      <c r="FK26" s="3">
        <v>45</v>
      </c>
      <c r="FL26" s="3">
        <v>10</v>
      </c>
      <c r="FM26" s="3">
        <v>394</v>
      </c>
      <c r="FN26">
        <v>5.5</v>
      </c>
      <c r="FO26" s="8">
        <v>0.04</v>
      </c>
      <c r="FP26" s="50">
        <v>0.08</v>
      </c>
      <c r="FQ26" s="8">
        <v>6.0999999999999999E-2</v>
      </c>
      <c r="FR26" s="8">
        <v>4.2999999999999997E-2</v>
      </c>
      <c r="FS26" s="8">
        <v>1.8000000000000002E-2</v>
      </c>
      <c r="FT26" s="8">
        <v>5.1999999999999998E-2</v>
      </c>
      <c r="FU26">
        <v>19</v>
      </c>
      <c r="FV26">
        <v>1050</v>
      </c>
      <c r="FW26">
        <v>13.1</v>
      </c>
      <c r="FX26">
        <v>13.1</v>
      </c>
      <c r="FY26">
        <v>758</v>
      </c>
      <c r="FZ26">
        <v>4.13</v>
      </c>
      <c r="GA26" s="48">
        <v>11.8</v>
      </c>
      <c r="GB26" s="48">
        <v>5955</v>
      </c>
      <c r="GC26" s="48">
        <v>38675</v>
      </c>
      <c r="GD26" s="2">
        <v>0.15397543632837751</v>
      </c>
      <c r="GE26" s="11">
        <v>1.0433841037672211</v>
      </c>
      <c r="GF26" s="11" t="s">
        <v>781</v>
      </c>
      <c r="GG26" s="11" t="s">
        <v>782</v>
      </c>
      <c r="GH26" s="11" t="s">
        <v>782</v>
      </c>
      <c r="GI26" s="11" t="s">
        <v>782</v>
      </c>
      <c r="GJ26" s="11" t="s">
        <v>781</v>
      </c>
      <c r="GK26" s="2">
        <v>1.41E-2</v>
      </c>
      <c r="GL26" s="2">
        <v>1.1299999999999999E-2</v>
      </c>
      <c r="GM26" s="2">
        <v>3.8E-3</v>
      </c>
      <c r="GN26" s="2">
        <v>1.4E-3</v>
      </c>
      <c r="GO26" s="2">
        <v>4.1999999999999997E-3</v>
      </c>
      <c r="GP26" s="3">
        <v>10134</v>
      </c>
      <c r="GQ26">
        <v>9.5</v>
      </c>
      <c r="GR26">
        <v>148</v>
      </c>
      <c r="GS26">
        <v>938</v>
      </c>
      <c r="GT26" s="5">
        <v>10.1</v>
      </c>
      <c r="GU26" s="22">
        <v>43</v>
      </c>
      <c r="GV26" t="s">
        <v>177</v>
      </c>
      <c r="GW26" t="s">
        <v>83</v>
      </c>
      <c r="GX26" s="21" t="s">
        <v>123</v>
      </c>
      <c r="GY26" s="21" t="s">
        <v>4713</v>
      </c>
      <c r="GZ26" s="21" t="s">
        <v>4712</v>
      </c>
      <c r="HA26" s="21" t="s">
        <v>4713</v>
      </c>
      <c r="HB26">
        <v>36</v>
      </c>
      <c r="HC26">
        <v>9</v>
      </c>
      <c r="HD26">
        <v>12</v>
      </c>
      <c r="HE26" s="14">
        <v>29</v>
      </c>
      <c r="HF26">
        <v>3</v>
      </c>
      <c r="HG26">
        <v>17</v>
      </c>
      <c r="HH26">
        <v>24</v>
      </c>
      <c r="HI26" s="53">
        <v>0.94</v>
      </c>
      <c r="HJ26" s="47">
        <v>12975</v>
      </c>
      <c r="HK26" s="53">
        <v>0.93</v>
      </c>
      <c r="HL26">
        <v>16087</v>
      </c>
      <c r="HM26" s="8">
        <v>0.22450318186892934</v>
      </c>
      <c r="HN26">
        <v>16</v>
      </c>
      <c r="HO26">
        <v>2611</v>
      </c>
      <c r="HP26">
        <v>433</v>
      </c>
      <c r="HQ26">
        <v>3044</v>
      </c>
      <c r="HR26" s="8">
        <v>0.85775295663600526</v>
      </c>
      <c r="HS26" s="14">
        <v>96.6</v>
      </c>
      <c r="HT26" t="s">
        <v>782</v>
      </c>
      <c r="HU26" t="s">
        <v>782</v>
      </c>
      <c r="HV26" t="s">
        <v>782</v>
      </c>
      <c r="HW26" t="s">
        <v>782</v>
      </c>
      <c r="HX26" t="s">
        <v>782</v>
      </c>
      <c r="HY26" t="s">
        <v>781</v>
      </c>
      <c r="HZ26" t="s">
        <v>781</v>
      </c>
      <c r="IA26" t="s">
        <v>781</v>
      </c>
      <c r="IB26" t="s">
        <v>781</v>
      </c>
      <c r="IC26" t="s">
        <v>782</v>
      </c>
      <c r="ID26" t="s">
        <v>781</v>
      </c>
      <c r="IE26" t="s">
        <v>781</v>
      </c>
      <c r="IF26" t="s">
        <v>781</v>
      </c>
      <c r="IG26">
        <v>50</v>
      </c>
      <c r="IH26">
        <v>67</v>
      </c>
      <c r="II26">
        <v>69.099999999999994</v>
      </c>
      <c r="IJ26">
        <v>7.4</v>
      </c>
      <c r="IK26">
        <v>3.8</v>
      </c>
      <c r="IL26">
        <v>4</v>
      </c>
      <c r="IM26">
        <v>0.5</v>
      </c>
      <c r="IN26">
        <v>2.1</v>
      </c>
      <c r="IO26">
        <v>1.5</v>
      </c>
      <c r="IP26">
        <v>2.2999999999999998</v>
      </c>
      <c r="IQ26">
        <v>1</v>
      </c>
      <c r="IR26">
        <v>4</v>
      </c>
      <c r="IS26">
        <v>0.7</v>
      </c>
      <c r="IT26">
        <v>136</v>
      </c>
      <c r="IU26" t="s">
        <v>223</v>
      </c>
      <c r="IV26" t="b">
        <v>1</v>
      </c>
      <c r="IW26">
        <v>1</v>
      </c>
      <c r="IX26" s="5">
        <v>5707390</v>
      </c>
      <c r="IY26" s="5">
        <v>67</v>
      </c>
      <c r="IZ26" s="5">
        <v>85184.925373134334</v>
      </c>
      <c r="JA26" s="5">
        <v>68</v>
      </c>
      <c r="JB26" s="5">
        <v>83932.205882352937</v>
      </c>
      <c r="JC26" s="11">
        <v>0.42704447542610247</v>
      </c>
      <c r="JD26">
        <v>11</v>
      </c>
      <c r="JE26" s="12">
        <v>0.69080723965987156</v>
      </c>
      <c r="JF26" s="108">
        <v>1.9273258004096443</v>
      </c>
      <c r="JG26" s="3">
        <v>5953</v>
      </c>
      <c r="JH26" s="56">
        <v>1.0003359650596337</v>
      </c>
      <c r="JI26" s="11">
        <v>1.3420278179069376</v>
      </c>
      <c r="JJ26" s="3">
        <v>10.431974518855185</v>
      </c>
      <c r="JK26" s="3">
        <v>7.4770463594458461</v>
      </c>
      <c r="JL26" s="108">
        <v>10.431974518855185</v>
      </c>
      <c r="JM26" s="108">
        <v>7.4770463594458461</v>
      </c>
      <c r="JN26" s="108">
        <v>77</v>
      </c>
      <c r="JO26" s="108">
        <v>4</v>
      </c>
      <c r="JP26" s="108">
        <v>1</v>
      </c>
      <c r="JQ26" s="108">
        <v>0</v>
      </c>
      <c r="JR26" s="108">
        <v>2</v>
      </c>
      <c r="JS26" s="108">
        <v>14</v>
      </c>
      <c r="JT26" s="14" t="s">
        <v>827</v>
      </c>
      <c r="JU26" t="s">
        <v>827</v>
      </c>
      <c r="JV26" t="s">
        <v>827</v>
      </c>
      <c r="JW26" t="s">
        <v>171</v>
      </c>
      <c r="JX26" t="s">
        <v>171</v>
      </c>
      <c r="JY26" s="15" t="s">
        <v>171</v>
      </c>
      <c r="JZ26">
        <v>12</v>
      </c>
      <c r="KA26">
        <v>15.9</v>
      </c>
      <c r="KB26">
        <v>65.87</v>
      </c>
      <c r="KC26">
        <v>189</v>
      </c>
      <c r="KE26">
        <v>32.4</v>
      </c>
      <c r="KF26">
        <v>1.9</v>
      </c>
      <c r="KG26" t="s">
        <v>4723</v>
      </c>
      <c r="KH26" s="2">
        <v>1.4E-3</v>
      </c>
      <c r="KI26" s="108">
        <v>7989.0915999999997</v>
      </c>
      <c r="KJ26" s="3">
        <v>9113</v>
      </c>
      <c r="KK26" s="3">
        <v>1.62</v>
      </c>
      <c r="KL26" s="2">
        <v>7.1999999999999995E-2</v>
      </c>
      <c r="KM26" s="2">
        <v>9.1700000000000004E-2</v>
      </c>
      <c r="KN26">
        <v>2.79</v>
      </c>
      <c r="KO26" s="2">
        <v>0.1</v>
      </c>
      <c r="KP26" s="2">
        <v>0.73399999999999999</v>
      </c>
      <c r="KQ26" s="2">
        <v>0.1072</v>
      </c>
      <c r="KR26" s="11">
        <v>-7.1999999999999981E-3</v>
      </c>
      <c r="KS26">
        <v>24</v>
      </c>
      <c r="KT26">
        <v>10</v>
      </c>
      <c r="KU26">
        <v>0.70399999999999996</v>
      </c>
      <c r="KV26">
        <v>25</v>
      </c>
      <c r="KW26" s="12">
        <v>3.1846800000000002</v>
      </c>
      <c r="KX26">
        <v>41.2</v>
      </c>
      <c r="KY26">
        <v>12.941000000000001</v>
      </c>
      <c r="KZ26" s="108">
        <v>2267.4111984637461</v>
      </c>
      <c r="LA26" s="12">
        <v>162540.66342615269</v>
      </c>
      <c r="LB26">
        <v>4384</v>
      </c>
      <c r="LC26">
        <v>17</v>
      </c>
      <c r="LD26">
        <v>1.1000000000000001</v>
      </c>
      <c r="LE26">
        <v>15.6</v>
      </c>
      <c r="LF26">
        <v>27.1</v>
      </c>
      <c r="LG26">
        <v>3.2</v>
      </c>
      <c r="LH26">
        <v>33.6</v>
      </c>
      <c r="LI26" t="s">
        <v>532</v>
      </c>
      <c r="LJ26" s="2">
        <v>6.0000000000000001E-3</v>
      </c>
      <c r="LK26" s="4">
        <v>351253000000</v>
      </c>
      <c r="LL26" s="4">
        <v>61543.542670117167</v>
      </c>
      <c r="LM26" s="77">
        <v>0</v>
      </c>
      <c r="LN26" s="47">
        <v>75</v>
      </c>
      <c r="LO26" s="47">
        <v>126</v>
      </c>
      <c r="LP26" s="47">
        <v>0</v>
      </c>
      <c r="LQ26" s="47">
        <v>126</v>
      </c>
      <c r="LR26" s="47">
        <v>17185</v>
      </c>
      <c r="LS26" s="47">
        <v>2725</v>
      </c>
      <c r="LT26" s="47">
        <v>94563</v>
      </c>
      <c r="LU26" s="14">
        <v>5</v>
      </c>
      <c r="LV26" t="s">
        <v>1255</v>
      </c>
      <c r="LW26" t="s">
        <v>1255</v>
      </c>
      <c r="LX26" t="s">
        <v>1256</v>
      </c>
      <c r="LY26" t="s">
        <v>1255</v>
      </c>
      <c r="LZ26" s="15" t="s">
        <v>1255</v>
      </c>
      <c r="MA26" s="26">
        <v>8</v>
      </c>
      <c r="MB26">
        <v>10</v>
      </c>
      <c r="MC26" s="3">
        <v>713423.75</v>
      </c>
      <c r="MD26" s="3">
        <v>7.4955828567759921</v>
      </c>
      <c r="ME26" s="3">
        <v>0.50441714322400788</v>
      </c>
      <c r="MF26" s="3">
        <v>2853695</v>
      </c>
      <c r="MG26" s="3">
        <v>570739</v>
      </c>
      <c r="MH26" s="43">
        <v>1783559.375</v>
      </c>
      <c r="MI26" s="192" t="s">
        <v>331</v>
      </c>
      <c r="MJ26" s="47" t="s">
        <v>4661</v>
      </c>
      <c r="MK26" s="193" t="s">
        <v>3878</v>
      </c>
      <c r="ML26" s="187">
        <v>1</v>
      </c>
      <c r="MM26" s="144">
        <v>1</v>
      </c>
      <c r="MN26" s="188">
        <v>0.5</v>
      </c>
      <c r="MO26" s="60">
        <v>0.52400000000000002</v>
      </c>
      <c r="MP26" s="45">
        <v>0.45300000000000001</v>
      </c>
      <c r="MQ26" s="22">
        <v>1</v>
      </c>
      <c r="MR26" s="215">
        <v>1</v>
      </c>
      <c r="MS26" s="161">
        <v>0.75600000000000001</v>
      </c>
      <c r="MT26" s="11">
        <v>1</v>
      </c>
      <c r="MU26" s="11">
        <v>1</v>
      </c>
      <c r="MV26" s="11">
        <v>172023</v>
      </c>
      <c r="MW26" s="5">
        <v>172023</v>
      </c>
      <c r="MX26" s="5">
        <v>0</v>
      </c>
      <c r="MY26" s="2">
        <v>0</v>
      </c>
      <c r="MZ26" s="3">
        <f>StateByState5[[#This Row],[Population]]*0.8</f>
        <v>4565195.2</v>
      </c>
      <c r="NA26" s="234">
        <f>StateByState5[[#This Row],[Adult Population]]*StateByState5[[#This Row],[Groceries Montly]]</f>
        <v>1805032530.128</v>
      </c>
      <c r="NB26" s="234">
        <f>(StateByState5[[#This Row],[Rent (Studio)]]*StateByState5[[#This Row],[Adult Population]])/2</f>
        <v>1540753380</v>
      </c>
      <c r="NC26" s="234">
        <f>StateByState5[[#This Row],[Average Electric Bill]]*StateByState5[[#This Row],[Adult Population]]</f>
        <v>487471543.45600003</v>
      </c>
      <c r="ND26" s="234">
        <f>(StateByState5[[#This Row],[Adult Population]]/10000)*1141815</f>
        <v>521260835.7288</v>
      </c>
      <c r="NE26" s="237">
        <f>(StateByState5[[#This Row],[Adult Population]]/10000)*12.11</f>
        <v>5528.4513871999998</v>
      </c>
      <c r="NF26" s="234">
        <f>SUM(StateByState5[[#This Row],[Rent (Studio)]],StateByState5[[#This Row],[Groceries Montly]],StateByState5[[#This Row],[Average Electric Bill]])</f>
        <v>1177.1699999999998</v>
      </c>
      <c r="NG26" s="234">
        <f>StateByState5[[#This Row],[UBI Per Month]]*StateByState5[[#This Row],[Adult Population]]</f>
        <v>5374010833.5839996</v>
      </c>
      <c r="NH26" s="234">
        <f>SUM(StateByState5[[#This Row],[Total for UBI Payments]]+StateByState5[[#This Row],[Department of UBI]])</f>
        <v>5895271669.3127995</v>
      </c>
    </row>
    <row r="27" spans="1:375" ht="17.25" customHeight="1" x14ac:dyDescent="0.25">
      <c r="A27">
        <v>24</v>
      </c>
      <c r="B27" s="130" t="s">
        <v>52</v>
      </c>
      <c r="C27" t="s">
        <v>1299</v>
      </c>
      <c r="D27" s="3">
        <v>46914</v>
      </c>
      <c r="E27" s="113">
        <v>2961279</v>
      </c>
      <c r="F27" s="113">
        <v>1639077</v>
      </c>
      <c r="G27" s="208">
        <v>0.55349999999999999</v>
      </c>
      <c r="H27" s="113">
        <v>1079001</v>
      </c>
      <c r="I27" s="208">
        <v>0.3644</v>
      </c>
      <c r="J27" s="113">
        <v>14019</v>
      </c>
      <c r="K27" s="208">
        <v>4.7000000000000002E-3</v>
      </c>
      <c r="L27" s="113">
        <v>32305</v>
      </c>
      <c r="M27" s="208">
        <v>1.09E-2</v>
      </c>
      <c r="N27" s="113">
        <v>1037</v>
      </c>
      <c r="O27" s="106">
        <v>4.0000000000000002E-4</v>
      </c>
      <c r="P27" s="113">
        <v>7174</v>
      </c>
      <c r="Q27" s="106">
        <v>2.3999999999999998E-3</v>
      </c>
      <c r="R27" s="113">
        <v>83446</v>
      </c>
      <c r="S27" s="208">
        <v>2.8199999999999999E-2</v>
      </c>
      <c r="T27" s="113">
        <v>105220</v>
      </c>
      <c r="U27" s="208">
        <v>3.5499999999999997E-2</v>
      </c>
      <c r="V27" s="106">
        <v>-2.0299617414387683E-4</v>
      </c>
      <c r="W27" s="3">
        <v>63.121434966108197</v>
      </c>
      <c r="X27" s="3">
        <v>2</v>
      </c>
      <c r="Y27" s="118">
        <v>7.25</v>
      </c>
      <c r="Z27" s="4">
        <v>887</v>
      </c>
      <c r="AA27" s="1">
        <v>3843.6666666666665</v>
      </c>
      <c r="AB27" s="4">
        <v>46124</v>
      </c>
      <c r="AC27" s="1">
        <v>22.175000000000001</v>
      </c>
      <c r="AD27" s="47">
        <v>361462</v>
      </c>
      <c r="AE27" s="47">
        <v>168705</v>
      </c>
      <c r="AF27" s="39">
        <v>0.26800000000000002</v>
      </c>
      <c r="AG27" s="124">
        <v>3.4367869947848759</v>
      </c>
      <c r="AH27" s="33">
        <v>11.187334217506631</v>
      </c>
      <c r="AI27" s="33">
        <v>7.3635511734028682</v>
      </c>
      <c r="AJ27" s="33">
        <v>23.969628647214854</v>
      </c>
      <c r="AK27" s="33">
        <v>2.1425683886073323</v>
      </c>
      <c r="AL27">
        <v>2</v>
      </c>
      <c r="AM27" s="125">
        <v>779</v>
      </c>
      <c r="AN27" s="4">
        <v>640</v>
      </c>
      <c r="AO27" s="4">
        <v>672</v>
      </c>
      <c r="AP27" s="4">
        <v>816</v>
      </c>
      <c r="AQ27" s="4">
        <v>1052</v>
      </c>
      <c r="AR27" s="4">
        <v>1178</v>
      </c>
      <c r="AS27" s="4">
        <v>1134</v>
      </c>
      <c r="AT27" s="4">
        <v>123062</v>
      </c>
      <c r="AU27" s="8">
        <v>1.0779467680608366</v>
      </c>
      <c r="AV27" s="5">
        <v>16974.068965517243</v>
      </c>
      <c r="AW27" s="5">
        <v>112.55172413793103</v>
      </c>
      <c r="AX27" s="5">
        <v>36.798196166854567</v>
      </c>
      <c r="AY27" s="5">
        <v>2.6680686844159225</v>
      </c>
      <c r="AZ27" s="152">
        <v>0.1401</v>
      </c>
      <c r="BA27" s="5" t="s">
        <v>4763</v>
      </c>
      <c r="BB27" s="47">
        <v>164.06</v>
      </c>
      <c r="BC27" s="47">
        <v>61.69</v>
      </c>
      <c r="BD27" s="5">
        <v>74.168797953964187</v>
      </c>
      <c r="BE27" s="5">
        <v>241.4322250639386</v>
      </c>
      <c r="BF27" s="66">
        <v>423.33</v>
      </c>
      <c r="BG27">
        <v>9.32</v>
      </c>
      <c r="BH27" s="66">
        <v>4.5529999999999999</v>
      </c>
      <c r="BI27">
        <v>18.5</v>
      </c>
      <c r="BJ27" s="119">
        <v>3.91</v>
      </c>
      <c r="BK27" s="37">
        <v>672</v>
      </c>
      <c r="BL27" s="37">
        <v>816</v>
      </c>
      <c r="BM27" s="37">
        <v>1052</v>
      </c>
      <c r="BN27" s="37">
        <v>1178</v>
      </c>
      <c r="BO27" s="37">
        <v>423.33</v>
      </c>
      <c r="BP27" s="37">
        <v>164.06</v>
      </c>
      <c r="BQ27" s="37">
        <v>7.25</v>
      </c>
      <c r="BR27" s="37">
        <v>14.531423076923076</v>
      </c>
      <c r="BS27" s="37">
        <v>7.2814230769230761</v>
      </c>
      <c r="BT27" s="179">
        <v>22.175000000000001</v>
      </c>
      <c r="BU27" s="127">
        <v>0.65530656491197636</v>
      </c>
      <c r="BV27" s="37">
        <v>21.07753846153846</v>
      </c>
      <c r="BW27" s="37">
        <v>28.685192307692308</v>
      </c>
      <c r="BX27" s="37">
        <v>35.023615384615383</v>
      </c>
      <c r="BY27" s="176">
        <v>0.05</v>
      </c>
      <c r="BZ27" s="127" t="s">
        <v>241</v>
      </c>
      <c r="CA27" s="127">
        <v>7.0000000000000007E-2</v>
      </c>
      <c r="CB27" s="127">
        <v>6.9999999999999999E-4</v>
      </c>
      <c r="CC27" s="127">
        <v>7.0699999999999999E-2</v>
      </c>
      <c r="CD27" s="127">
        <v>0.01</v>
      </c>
      <c r="CE27" s="2">
        <v>9.8000000000000004E-2</v>
      </c>
      <c r="CF27" s="62">
        <v>3466.987333333333</v>
      </c>
      <c r="CG27" s="62">
        <v>2650.987333333333</v>
      </c>
      <c r="CH27" s="62">
        <v>2063.5973333333332</v>
      </c>
      <c r="CI27" s="9">
        <v>527.77425404944574</v>
      </c>
      <c r="CJ27" s="9">
        <v>221.41602288984259</v>
      </c>
      <c r="CK27" s="116">
        <v>453.23903653268906</v>
      </c>
      <c r="CL27" s="28">
        <v>0.55800000000000005</v>
      </c>
      <c r="CM27">
        <v>291.2</v>
      </c>
      <c r="CN27" s="33">
        <v>639</v>
      </c>
      <c r="CO27" s="33">
        <v>18915</v>
      </c>
      <c r="CP27" s="33">
        <v>1107</v>
      </c>
      <c r="CQ27" s="33">
        <v>211</v>
      </c>
      <c r="CR27" s="33">
        <v>398</v>
      </c>
      <c r="CS27" s="33">
        <v>2308</v>
      </c>
      <c r="CT27" s="33">
        <v>78.238216385618131</v>
      </c>
      <c r="CU27" s="33">
        <v>216</v>
      </c>
      <c r="CV27" s="29">
        <v>7.2941455364388155</v>
      </c>
      <c r="CW27" s="29">
        <v>10.726166073156801</v>
      </c>
      <c r="CX27" s="29">
        <v>11</v>
      </c>
      <c r="CY27" s="29">
        <v>3.7146111528160635</v>
      </c>
      <c r="CZ27" s="29">
        <v>0.36887994634473509</v>
      </c>
      <c r="DA27">
        <v>20.5</v>
      </c>
      <c r="DB27" s="30">
        <v>28.6</v>
      </c>
      <c r="DC27" s="30">
        <v>846.92579400000011</v>
      </c>
      <c r="DD27" s="30">
        <v>5</v>
      </c>
      <c r="DE27">
        <v>74.400000000000006</v>
      </c>
      <c r="DF27">
        <v>0.15</v>
      </c>
      <c r="DG27">
        <v>39.700000000000003</v>
      </c>
      <c r="DH27">
        <v>31.7</v>
      </c>
      <c r="DI27" s="5">
        <v>1</v>
      </c>
      <c r="DJ27" s="142">
        <v>137</v>
      </c>
      <c r="DK27" s="131">
        <v>1673199</v>
      </c>
      <c r="DL27" s="131">
        <v>0.56502578784369861</v>
      </c>
      <c r="DM27" s="11">
        <v>47697</v>
      </c>
      <c r="DN27" s="11">
        <v>185</v>
      </c>
      <c r="DO27" s="11">
        <v>5</v>
      </c>
      <c r="DP27" s="11">
        <v>6125</v>
      </c>
      <c r="DQ27" s="11">
        <v>927</v>
      </c>
      <c r="DR27" s="11">
        <v>8779</v>
      </c>
      <c r="DS27" s="11">
        <v>750</v>
      </c>
      <c r="DT27" s="11">
        <v>53</v>
      </c>
      <c r="DU27" s="11">
        <v>4528</v>
      </c>
      <c r="DV27" s="11">
        <v>21874</v>
      </c>
      <c r="DW27" s="11">
        <v>3059</v>
      </c>
      <c r="DX27" s="11">
        <v>465</v>
      </c>
      <c r="DY27" s="11">
        <v>947</v>
      </c>
      <c r="DZ27" s="136">
        <v>2850.6471734683082</v>
      </c>
      <c r="EA27" s="5">
        <v>11.056664509122944</v>
      </c>
      <c r="EB27" s="11">
        <v>0.29882877051683632</v>
      </c>
      <c r="EC27" s="5">
        <v>366.06524388312448</v>
      </c>
      <c r="ED27" s="5">
        <v>55.40285405382145</v>
      </c>
      <c r="EE27" s="5">
        <v>524.68355527346125</v>
      </c>
      <c r="EF27" s="5">
        <v>44.824315577525446</v>
      </c>
      <c r="EG27" s="5">
        <v>3.1675849674784651</v>
      </c>
      <c r="EH27" s="5">
        <v>270.61933458004694</v>
      </c>
      <c r="EI27" s="5">
        <v>1307.3161052570556</v>
      </c>
      <c r="EJ27" s="5">
        <v>182.82344180220045</v>
      </c>
      <c r="EK27" s="5">
        <v>27.791075658065775</v>
      </c>
      <c r="EL27" s="22">
        <v>81.85161153804178</v>
      </c>
      <c r="EM27" s="3" t="s">
        <v>781</v>
      </c>
      <c r="EN27" s="3">
        <v>1827137</v>
      </c>
      <c r="EO27" s="3">
        <v>14553</v>
      </c>
      <c r="EP27" s="3">
        <v>1841690</v>
      </c>
      <c r="EQ27" s="131">
        <v>0.62192383763907422</v>
      </c>
      <c r="ER27" s="3">
        <v>13429</v>
      </c>
      <c r="ES27" s="3">
        <v>5763</v>
      </c>
      <c r="ET27" s="3">
        <v>19192</v>
      </c>
      <c r="EU27" s="3">
        <v>648.0983385895081</v>
      </c>
      <c r="EV27" s="3">
        <v>3554112</v>
      </c>
      <c r="EW27" s="3">
        <v>31783</v>
      </c>
      <c r="EX27" s="3">
        <v>3585895</v>
      </c>
      <c r="EY27" s="3">
        <v>1.2109277781661234</v>
      </c>
      <c r="EZ27" s="3">
        <v>243972</v>
      </c>
      <c r="FA27" s="3">
        <v>0</v>
      </c>
      <c r="FB27" s="3">
        <v>243972</v>
      </c>
      <c r="FC27" s="3">
        <v>82.387373834076428</v>
      </c>
      <c r="FD27" s="3">
        <v>5638650</v>
      </c>
      <c r="FE27" s="3">
        <v>52099</v>
      </c>
      <c r="FF27" s="3">
        <v>5690749</v>
      </c>
      <c r="FG27" s="3">
        <v>299</v>
      </c>
      <c r="FH27">
        <v>231</v>
      </c>
      <c r="FI27">
        <v>8</v>
      </c>
      <c r="FJ27" s="3">
        <v>62</v>
      </c>
      <c r="FK27" s="3">
        <v>106</v>
      </c>
      <c r="FL27" s="3">
        <v>9</v>
      </c>
      <c r="FM27" s="3">
        <v>752</v>
      </c>
      <c r="FN27">
        <v>5.29</v>
      </c>
      <c r="FO27" s="8">
        <v>0.03</v>
      </c>
      <c r="FP27" s="50">
        <v>0.16</v>
      </c>
      <c r="FQ27" s="8">
        <v>8.2000000000000003E-2</v>
      </c>
      <c r="FR27" s="8">
        <v>6.5000000000000002E-2</v>
      </c>
      <c r="FS27" s="8">
        <v>1.7000000000000001E-2</v>
      </c>
      <c r="FT27" s="8">
        <v>7.2999999999999995E-2</v>
      </c>
      <c r="FU27">
        <v>21.1</v>
      </c>
      <c r="FV27">
        <v>586</v>
      </c>
      <c r="FW27">
        <v>18.2</v>
      </c>
      <c r="FX27">
        <v>13.9</v>
      </c>
      <c r="FY27">
        <v>410</v>
      </c>
      <c r="FZ27">
        <v>5.89</v>
      </c>
      <c r="GA27" s="48">
        <v>20.8</v>
      </c>
      <c r="GB27" s="48">
        <v>2355</v>
      </c>
      <c r="GC27" s="48">
        <v>38810</v>
      </c>
      <c r="GD27" s="2">
        <v>6.0680237052306109E-2</v>
      </c>
      <c r="GE27" s="11">
        <v>0.79831455627439651</v>
      </c>
      <c r="GF27" s="11" t="s">
        <v>781</v>
      </c>
      <c r="GG27" s="11" t="s">
        <v>781</v>
      </c>
      <c r="GH27" s="11" t="s">
        <v>781</v>
      </c>
      <c r="GI27" s="11" t="s">
        <v>781</v>
      </c>
      <c r="GJ27" s="11" t="s">
        <v>782</v>
      </c>
      <c r="GK27" s="2">
        <v>9.4000000000000004E-3</v>
      </c>
      <c r="GL27" s="2">
        <v>1.6199999999999999E-2</v>
      </c>
      <c r="GM27" s="2">
        <v>5.1999999999999998E-3</v>
      </c>
      <c r="GN27" s="2">
        <v>3.2000000000000002E-3</v>
      </c>
      <c r="GO27" s="2">
        <v>6.0000000000000001E-3</v>
      </c>
      <c r="GP27" s="3">
        <v>2594</v>
      </c>
      <c r="GQ27">
        <v>4.4000000000000004</v>
      </c>
      <c r="GR27">
        <v>69</v>
      </c>
      <c r="GS27">
        <v>127</v>
      </c>
      <c r="GT27" s="5">
        <v>29.1</v>
      </c>
      <c r="GU27" s="22">
        <v>25</v>
      </c>
      <c r="GV27" t="s">
        <v>180</v>
      </c>
      <c r="GW27" t="s">
        <v>82</v>
      </c>
      <c r="GX27" s="21" t="s">
        <v>122</v>
      </c>
      <c r="GY27" s="21" t="s">
        <v>4713</v>
      </c>
      <c r="GZ27" s="21" t="s">
        <v>4712</v>
      </c>
      <c r="HA27" s="21" t="s">
        <v>4713</v>
      </c>
      <c r="HB27">
        <v>26</v>
      </c>
      <c r="HC27">
        <v>50</v>
      </c>
      <c r="HD27">
        <v>45</v>
      </c>
      <c r="HE27" s="14">
        <v>49</v>
      </c>
      <c r="HF27">
        <v>43</v>
      </c>
      <c r="HG27">
        <v>45</v>
      </c>
      <c r="HH27">
        <v>4</v>
      </c>
      <c r="HI27" s="53">
        <v>0.84</v>
      </c>
      <c r="HJ27" s="47">
        <v>8935</v>
      </c>
      <c r="HK27" s="53">
        <v>0.85</v>
      </c>
      <c r="HL27">
        <v>5436</v>
      </c>
      <c r="HM27" s="8">
        <v>0.11073989569752282</v>
      </c>
      <c r="HN27">
        <v>14</v>
      </c>
      <c r="HO27">
        <v>2474</v>
      </c>
      <c r="HP27">
        <v>508</v>
      </c>
      <c r="HQ27">
        <v>2982</v>
      </c>
      <c r="HR27" s="8">
        <v>0.82964453386988601</v>
      </c>
      <c r="HS27" s="14">
        <v>94.4</v>
      </c>
      <c r="HT27" t="s">
        <v>781</v>
      </c>
      <c r="HU27" t="s">
        <v>781</v>
      </c>
      <c r="HV27" t="s">
        <v>781</v>
      </c>
      <c r="HW27" t="s">
        <v>781</v>
      </c>
      <c r="HX27" t="s">
        <v>781</v>
      </c>
      <c r="HY27" t="s">
        <v>781</v>
      </c>
      <c r="HZ27" t="s">
        <v>781</v>
      </c>
      <c r="IA27" t="s">
        <v>781</v>
      </c>
      <c r="IB27" t="s">
        <v>781</v>
      </c>
      <c r="IC27" t="s">
        <v>782</v>
      </c>
      <c r="ID27" t="s">
        <v>781</v>
      </c>
      <c r="IE27" t="s">
        <v>781</v>
      </c>
      <c r="IF27" t="s">
        <v>781</v>
      </c>
      <c r="IG27">
        <v>41</v>
      </c>
      <c r="IH27">
        <v>77.3</v>
      </c>
      <c r="II27">
        <v>58.1</v>
      </c>
      <c r="IJ27">
        <v>9.6</v>
      </c>
      <c r="IK27">
        <v>1.2</v>
      </c>
      <c r="IL27">
        <v>4.7</v>
      </c>
      <c r="IM27">
        <v>0.3</v>
      </c>
      <c r="IN27">
        <v>3</v>
      </c>
      <c r="IO27">
        <v>2.8</v>
      </c>
      <c r="IP27">
        <v>2.4</v>
      </c>
      <c r="IQ27">
        <v>3.2</v>
      </c>
      <c r="IR27">
        <v>0.9</v>
      </c>
      <c r="IS27">
        <v>2.2999999999999998</v>
      </c>
      <c r="IT27">
        <v>113</v>
      </c>
      <c r="IU27" t="s">
        <v>223</v>
      </c>
      <c r="IV27" t="b">
        <v>1</v>
      </c>
      <c r="IW27">
        <v>0</v>
      </c>
      <c r="IX27" s="5" t="s">
        <v>171</v>
      </c>
      <c r="IY27" s="5">
        <v>25</v>
      </c>
      <c r="IZ27" s="5">
        <v>117998.6</v>
      </c>
      <c r="JA27" s="5">
        <v>25</v>
      </c>
      <c r="JB27" s="5">
        <v>117998.6</v>
      </c>
      <c r="JC27" s="11">
        <v>0.2664449844396129</v>
      </c>
      <c r="JD27">
        <v>0</v>
      </c>
      <c r="JE27" s="12">
        <v>0</v>
      </c>
      <c r="JF27" s="108">
        <v>0</v>
      </c>
      <c r="JG27" s="3">
        <v>6765</v>
      </c>
      <c r="JH27" s="56">
        <v>0.34811529933481156</v>
      </c>
      <c r="JI27" s="11">
        <v>0.17509410199556541</v>
      </c>
      <c r="JJ27" s="3">
        <v>22.844858589818791</v>
      </c>
      <c r="JK27" s="3">
        <v>14.42000255787185</v>
      </c>
      <c r="JL27" s="108">
        <v>22.844858589818791</v>
      </c>
      <c r="JM27" s="108">
        <v>14.42000255787185</v>
      </c>
      <c r="JN27" s="108">
        <v>58</v>
      </c>
      <c r="JO27" s="108">
        <v>16</v>
      </c>
      <c r="JP27" s="108">
        <v>1</v>
      </c>
      <c r="JQ27" s="108">
        <v>0</v>
      </c>
      <c r="JR27" s="108">
        <v>3</v>
      </c>
      <c r="JS27" s="108">
        <v>20</v>
      </c>
      <c r="JT27" s="14" t="s">
        <v>824</v>
      </c>
      <c r="JU27" t="s">
        <v>821</v>
      </c>
      <c r="JV27" t="s">
        <v>821</v>
      </c>
      <c r="JW27" t="s">
        <v>821</v>
      </c>
      <c r="JX27" t="s">
        <v>171</v>
      </c>
      <c r="JY27" s="15" t="s">
        <v>824</v>
      </c>
      <c r="JZ27">
        <v>13.1</v>
      </c>
      <c r="KA27">
        <v>17.7</v>
      </c>
      <c r="KB27">
        <v>39.520000000000003</v>
      </c>
      <c r="KC27">
        <v>359</v>
      </c>
      <c r="KD27">
        <v>2</v>
      </c>
      <c r="KE27">
        <v>39.1</v>
      </c>
      <c r="KF27">
        <v>3.6</v>
      </c>
      <c r="KG27">
        <v>2.7</v>
      </c>
      <c r="KH27" s="2">
        <v>4.0000000000000002E-4</v>
      </c>
      <c r="KI27" s="108">
        <v>1184.5116</v>
      </c>
      <c r="KJ27" s="3">
        <v>1429</v>
      </c>
      <c r="KK27" s="3">
        <v>0.48</v>
      </c>
      <c r="KL27" s="2">
        <v>0.14960000000000001</v>
      </c>
      <c r="KM27" s="2">
        <v>0.1978</v>
      </c>
      <c r="KN27">
        <v>2.17</v>
      </c>
      <c r="KO27" s="2">
        <v>0.17</v>
      </c>
      <c r="KP27" s="2">
        <v>0.71199999999999997</v>
      </c>
      <c r="KQ27" s="2">
        <v>0.17130000000000001</v>
      </c>
      <c r="KR27" s="11">
        <v>-1.2999999999999956E-3</v>
      </c>
      <c r="KS27">
        <v>26</v>
      </c>
      <c r="KT27">
        <v>7</v>
      </c>
      <c r="KU27">
        <v>0.73599999999999999</v>
      </c>
      <c r="KV27">
        <v>8</v>
      </c>
      <c r="KW27" s="12">
        <v>5.8642500000000002</v>
      </c>
      <c r="KX27">
        <v>63.4</v>
      </c>
      <c r="KY27">
        <v>0</v>
      </c>
      <c r="KZ27" s="108">
        <v>0</v>
      </c>
      <c r="LA27" s="12">
        <v>0</v>
      </c>
      <c r="LB27">
        <v>5156</v>
      </c>
      <c r="LC27">
        <v>2.5</v>
      </c>
      <c r="LD27">
        <v>0</v>
      </c>
      <c r="LE27">
        <v>76.099999999999994</v>
      </c>
      <c r="LF27">
        <v>18.7</v>
      </c>
      <c r="LG27">
        <v>0.7</v>
      </c>
      <c r="LH27">
        <v>0</v>
      </c>
      <c r="LI27" t="s">
        <v>533</v>
      </c>
      <c r="LJ27" s="2">
        <v>1.2999999999999999E-2</v>
      </c>
      <c r="LK27" s="4">
        <v>105043800000</v>
      </c>
      <c r="LL27" s="4">
        <v>35608.490270223549</v>
      </c>
      <c r="LM27" s="77">
        <v>0</v>
      </c>
      <c r="LN27" s="47">
        <v>2500</v>
      </c>
      <c r="LO27" s="47">
        <v>0</v>
      </c>
      <c r="LP27" s="47">
        <v>0</v>
      </c>
      <c r="LQ27" s="47">
        <v>0</v>
      </c>
      <c r="LR27" s="47">
        <v>1000</v>
      </c>
      <c r="LS27" s="47">
        <v>3400</v>
      </c>
      <c r="LT27" s="47">
        <v>4250</v>
      </c>
      <c r="LU27" s="14">
        <v>5</v>
      </c>
      <c r="LV27" t="s">
        <v>1255</v>
      </c>
      <c r="LW27" t="s">
        <v>1255</v>
      </c>
      <c r="LX27" t="s">
        <v>1255</v>
      </c>
      <c r="LY27" t="s">
        <v>1255</v>
      </c>
      <c r="LZ27" s="15" t="s">
        <v>1255</v>
      </c>
      <c r="MA27" s="26">
        <v>4</v>
      </c>
      <c r="MB27">
        <v>6</v>
      </c>
      <c r="MC27" s="3">
        <v>737491.25</v>
      </c>
      <c r="MD27" s="3">
        <v>3.8742239591282863</v>
      </c>
      <c r="ME27" s="3">
        <v>0.12577604087171368</v>
      </c>
      <c r="MF27" s="3">
        <v>1474982.5</v>
      </c>
      <c r="MG27" s="3">
        <v>491660.83333333331</v>
      </c>
      <c r="MH27" s="43">
        <v>1106236.875</v>
      </c>
      <c r="MI27" s="194" t="s">
        <v>332</v>
      </c>
      <c r="MJ27" s="47" t="s">
        <v>4662</v>
      </c>
      <c r="MK27" s="195" t="s">
        <v>313</v>
      </c>
      <c r="ML27" s="186">
        <v>0</v>
      </c>
      <c r="MM27" s="89">
        <v>0</v>
      </c>
      <c r="MN27" s="190">
        <v>0.25</v>
      </c>
      <c r="MO27" s="60">
        <v>0.41</v>
      </c>
      <c r="MP27" s="45">
        <v>0.57499999999999996</v>
      </c>
      <c r="MQ27" s="22">
        <v>0</v>
      </c>
      <c r="MR27" s="215">
        <v>0</v>
      </c>
      <c r="MS27" s="161">
        <v>0.16499999999999998</v>
      </c>
      <c r="MT27" s="11">
        <v>0</v>
      </c>
      <c r="MU27" s="11">
        <v>0</v>
      </c>
      <c r="MV27" s="11">
        <v>791305</v>
      </c>
      <c r="MW27" s="5">
        <v>354674</v>
      </c>
      <c r="MX27" s="5">
        <v>436631</v>
      </c>
      <c r="MY27" s="2">
        <v>0.55200000000000005</v>
      </c>
      <c r="MZ27" s="3">
        <f>StateByState5[[#This Row],[Population]]*0.8</f>
        <v>2369023.2000000002</v>
      </c>
      <c r="NA27" s="234">
        <f>StateByState5[[#This Row],[Adult Population]]*StateByState5[[#This Row],[Groceries Montly]]</f>
        <v>1002878591.256</v>
      </c>
      <c r="NB27" s="234">
        <f>(StateByState5[[#This Row],[Rent (Studio)]]*StateByState5[[#This Row],[Adult Population]])/2</f>
        <v>758087424</v>
      </c>
      <c r="NC27" s="234">
        <f>StateByState5[[#This Row],[Average Electric Bill]]*StateByState5[[#This Row],[Adult Population]]</f>
        <v>388661946.19200003</v>
      </c>
      <c r="ND27" s="234">
        <f>(StateByState5[[#This Row],[Adult Population]]/10000)*1141815</f>
        <v>270498622.51080006</v>
      </c>
      <c r="NE27" s="237">
        <f>(StateByState5[[#This Row],[Adult Population]]/10000)*12.11</f>
        <v>2868.8870952000002</v>
      </c>
      <c r="NF27" s="234">
        <f>SUM(StateByState5[[#This Row],[Rent (Studio)]],StateByState5[[#This Row],[Groceries Montly]],StateByState5[[#This Row],[Average Electric Bill]])</f>
        <v>1227.3899999999999</v>
      </c>
      <c r="NG27" s="234">
        <f>StateByState5[[#This Row],[UBI Per Month]]*StateByState5[[#This Row],[Adult Population]]</f>
        <v>2907715385.448</v>
      </c>
      <c r="NH27" s="234">
        <f>SUM(StateByState5[[#This Row],[Total for UBI Payments]]+StateByState5[[#This Row],[Department of UBI]])</f>
        <v>3178214007.9587998</v>
      </c>
    </row>
    <row r="28" spans="1:375" ht="17.25" customHeight="1" x14ac:dyDescent="0.25">
      <c r="A28">
        <v>25</v>
      </c>
      <c r="B28" s="130" t="s">
        <v>53</v>
      </c>
      <c r="C28" t="s">
        <v>1300</v>
      </c>
      <c r="D28" s="3">
        <v>68898</v>
      </c>
      <c r="E28" s="113">
        <v>6154913</v>
      </c>
      <c r="F28" s="113">
        <v>4663907</v>
      </c>
      <c r="G28" s="208">
        <v>0.75780000000000003</v>
      </c>
      <c r="H28" s="113">
        <v>692774</v>
      </c>
      <c r="I28" s="208">
        <v>0.11260000000000001</v>
      </c>
      <c r="J28" s="113">
        <v>23496</v>
      </c>
      <c r="K28" s="208">
        <v>3.8E-3</v>
      </c>
      <c r="L28" s="113">
        <v>132158</v>
      </c>
      <c r="M28" s="208">
        <v>2.1499999999999998E-2</v>
      </c>
      <c r="N28" s="113">
        <v>9293</v>
      </c>
      <c r="O28" s="106">
        <v>1.5E-3</v>
      </c>
      <c r="P28" s="113">
        <v>22377</v>
      </c>
      <c r="Q28" s="106">
        <v>3.5999999999999999E-3</v>
      </c>
      <c r="R28" s="113">
        <v>307840</v>
      </c>
      <c r="S28" s="208">
        <v>0.05</v>
      </c>
      <c r="T28" s="113">
        <v>303068</v>
      </c>
      <c r="U28" s="208">
        <v>4.9200000000000001E-2</v>
      </c>
      <c r="V28" s="106">
        <v>2.7375763866805958E-3</v>
      </c>
      <c r="W28" s="3">
        <v>89.333696188568609</v>
      </c>
      <c r="X28" s="3">
        <v>2</v>
      </c>
      <c r="Y28" s="118">
        <v>12</v>
      </c>
      <c r="Z28" s="4">
        <v>1106</v>
      </c>
      <c r="AA28" s="1">
        <v>4792.666666666667</v>
      </c>
      <c r="AB28" s="4">
        <v>57512</v>
      </c>
      <c r="AC28" s="1">
        <v>27.65</v>
      </c>
      <c r="AD28" s="47">
        <v>470279</v>
      </c>
      <c r="AE28" s="47">
        <v>202054</v>
      </c>
      <c r="AF28" s="39">
        <v>0.20200000000000001</v>
      </c>
      <c r="AG28" s="124">
        <v>3.2957199712924905</v>
      </c>
      <c r="AH28" s="33">
        <v>8.7122283546050365</v>
      </c>
      <c r="AI28" s="33">
        <v>7.6707607490050238</v>
      </c>
      <c r="AJ28" s="33">
        <v>20.277638840979648</v>
      </c>
      <c r="AK28" s="33">
        <v>2.3274916606451739</v>
      </c>
      <c r="AL28">
        <v>6</v>
      </c>
      <c r="AM28" s="125">
        <v>841</v>
      </c>
      <c r="AN28" s="4">
        <v>603</v>
      </c>
      <c r="AO28" s="4">
        <v>644</v>
      </c>
      <c r="AP28" s="4">
        <v>818</v>
      </c>
      <c r="AQ28" s="4">
        <v>1078</v>
      </c>
      <c r="AR28" s="4">
        <v>1246</v>
      </c>
      <c r="AS28" s="4">
        <v>1254</v>
      </c>
      <c r="AT28" s="4">
        <v>143545</v>
      </c>
      <c r="AU28" s="8">
        <v>1.1632653061224489</v>
      </c>
      <c r="AV28" s="5">
        <v>11962.083333333334</v>
      </c>
      <c r="AW28" s="5">
        <v>68.166666666666671</v>
      </c>
      <c r="AX28" s="5">
        <v>29.584086799276673</v>
      </c>
      <c r="AY28" s="5">
        <v>2.495913896230352</v>
      </c>
      <c r="AZ28" s="152">
        <v>0.11650000000000001</v>
      </c>
      <c r="BA28" s="5" t="s">
        <v>4764</v>
      </c>
      <c r="BB28" s="47">
        <v>121.04</v>
      </c>
      <c r="BC28" s="47">
        <v>61.69</v>
      </c>
      <c r="BD28" s="5">
        <v>111.77944862155388</v>
      </c>
      <c r="BE28" s="5">
        <v>295.48872180451127</v>
      </c>
      <c r="BF28" s="66">
        <v>312.63</v>
      </c>
      <c r="BG28">
        <v>10.31</v>
      </c>
      <c r="BH28" s="66">
        <v>4.4980000000000002</v>
      </c>
      <c r="BI28">
        <v>29</v>
      </c>
      <c r="BJ28" s="119">
        <v>3.99</v>
      </c>
      <c r="BK28" s="37">
        <v>644</v>
      </c>
      <c r="BL28" s="37">
        <v>818</v>
      </c>
      <c r="BM28" s="37">
        <v>1078</v>
      </c>
      <c r="BN28" s="37">
        <v>1246</v>
      </c>
      <c r="BO28" s="37">
        <v>312.63</v>
      </c>
      <c r="BP28" s="37">
        <v>121.04</v>
      </c>
      <c r="BQ28" s="37">
        <v>12</v>
      </c>
      <c r="BR28" s="37">
        <v>12.434653846153847</v>
      </c>
      <c r="BS28" s="37">
        <v>0.4346538461538465</v>
      </c>
      <c r="BT28" s="179">
        <v>27.65</v>
      </c>
      <c r="BU28" s="127">
        <v>0.4497162331339547</v>
      </c>
      <c r="BV28" s="37">
        <v>18.049615384615386</v>
      </c>
      <c r="BW28" s="37">
        <v>24.656884615384612</v>
      </c>
      <c r="BX28" s="37">
        <v>30.202615384615388</v>
      </c>
      <c r="BY28" s="176">
        <v>5.3999999999999999E-2</v>
      </c>
      <c r="BZ28" s="127" t="s">
        <v>241</v>
      </c>
      <c r="CA28" s="127">
        <v>4.2250000000000003E-2</v>
      </c>
      <c r="CB28" s="127">
        <v>4.0300000000000002E-2</v>
      </c>
      <c r="CC28" s="127">
        <v>8.2500000000000004E-2</v>
      </c>
      <c r="CD28" s="127">
        <v>5.7630000000000001E-2</v>
      </c>
      <c r="CE28" s="2">
        <v>9.2999999999999999E-2</v>
      </c>
      <c r="CF28" s="62">
        <v>4346.9486666666671</v>
      </c>
      <c r="CG28" s="62">
        <v>3528.9486666666671</v>
      </c>
      <c r="CH28" s="62">
        <v>3095.278666666667</v>
      </c>
      <c r="CI28" s="9">
        <v>775.75906432748548</v>
      </c>
      <c r="CJ28" s="9">
        <v>300.221015195603</v>
      </c>
      <c r="CK28" s="116">
        <v>688.14554616866758</v>
      </c>
      <c r="CL28" s="28">
        <v>0.48799999999999999</v>
      </c>
      <c r="CM28">
        <v>542.70000000000005</v>
      </c>
      <c r="CN28" s="33">
        <v>421</v>
      </c>
      <c r="CO28" s="33">
        <v>26038</v>
      </c>
      <c r="CP28" s="33">
        <v>1297</v>
      </c>
      <c r="CQ28" s="33">
        <v>214</v>
      </c>
      <c r="CR28" s="33">
        <v>336</v>
      </c>
      <c r="CS28" s="33">
        <v>11753</v>
      </c>
      <c r="CT28" s="33">
        <v>190.54221280904747</v>
      </c>
      <c r="CU28" s="33">
        <v>91</v>
      </c>
      <c r="CV28" s="29">
        <v>1.4784936846385968</v>
      </c>
      <c r="CW28" s="29">
        <v>128.87590578760143</v>
      </c>
      <c r="CX28" s="29">
        <v>20</v>
      </c>
      <c r="CY28" s="29">
        <v>3.249436669535378</v>
      </c>
      <c r="CZ28" s="29">
        <v>1.6220600162206</v>
      </c>
      <c r="DA28">
        <v>14</v>
      </c>
      <c r="DB28" s="30">
        <v>23.9</v>
      </c>
      <c r="DC28" s="30">
        <v>1471.0242069999999</v>
      </c>
      <c r="DD28" s="30">
        <v>4.2</v>
      </c>
      <c r="DE28">
        <v>76.900000000000006</v>
      </c>
      <c r="DF28">
        <v>1.72</v>
      </c>
      <c r="DG28">
        <v>41.7</v>
      </c>
      <c r="DH28">
        <v>35.200000000000003</v>
      </c>
      <c r="DI28" s="135">
        <v>1</v>
      </c>
      <c r="DJ28" s="141">
        <v>477</v>
      </c>
      <c r="DK28" s="143">
        <v>5885677</v>
      </c>
      <c r="DL28" s="143">
        <v>0.95625673344204865</v>
      </c>
      <c r="DM28" s="10">
        <v>205063</v>
      </c>
      <c r="DN28" s="10">
        <v>1106</v>
      </c>
      <c r="DO28" s="10">
        <v>10</v>
      </c>
      <c r="DP28" s="10">
        <v>17370</v>
      </c>
      <c r="DQ28" s="10">
        <v>4166</v>
      </c>
      <c r="DR28" s="10">
        <v>40555</v>
      </c>
      <c r="DS28" s="10">
        <v>545</v>
      </c>
      <c r="DT28" s="10">
        <v>116</v>
      </c>
      <c r="DU28" s="10">
        <v>13960</v>
      </c>
      <c r="DV28" s="10">
        <v>97843</v>
      </c>
      <c r="DW28" s="10">
        <v>22462</v>
      </c>
      <c r="DX28" s="10">
        <v>3596</v>
      </c>
      <c r="DY28" s="10">
        <v>3334</v>
      </c>
      <c r="DZ28" s="138">
        <v>3484.1021687054863</v>
      </c>
      <c r="EA28" s="135">
        <v>18.791381178409893</v>
      </c>
      <c r="EB28" s="10">
        <v>0.16990398895488149</v>
      </c>
      <c r="EC28" s="135">
        <v>295.12322881462916</v>
      </c>
      <c r="ED28" s="135">
        <v>70.782001798603631</v>
      </c>
      <c r="EE28" s="135">
        <v>689.04562720652189</v>
      </c>
      <c r="EF28" s="135">
        <v>9.2597673980410402</v>
      </c>
      <c r="EG28" s="135">
        <v>1.9708862718766251</v>
      </c>
      <c r="EH28" s="135">
        <v>237.18596858101455</v>
      </c>
      <c r="EI28" s="135">
        <v>1662.3915991312469</v>
      </c>
      <c r="EJ28" s="135">
        <v>381.63833999045477</v>
      </c>
      <c r="EK28" s="135">
        <v>61.097474428175381</v>
      </c>
      <c r="EL28" s="31">
        <v>56.598169135888796</v>
      </c>
      <c r="EM28" s="3" t="s">
        <v>782</v>
      </c>
      <c r="EN28" s="3">
        <v>786202</v>
      </c>
      <c r="EO28" s="3">
        <v>2223</v>
      </c>
      <c r="EP28" s="3">
        <v>788425</v>
      </c>
      <c r="EQ28" s="131">
        <v>0.12809685530892151</v>
      </c>
      <c r="ER28" s="3">
        <v>1877</v>
      </c>
      <c r="ES28" s="3">
        <v>5509</v>
      </c>
      <c r="ET28" s="3">
        <v>7386</v>
      </c>
      <c r="EU28" s="3">
        <v>120.0016962059415</v>
      </c>
      <c r="EV28" s="3">
        <v>1226266</v>
      </c>
      <c r="EW28" s="3">
        <v>6325</v>
      </c>
      <c r="EX28" s="3">
        <v>1232591</v>
      </c>
      <c r="EY28" s="3">
        <v>0.20026131969696404</v>
      </c>
      <c r="EZ28" s="3">
        <v>30573</v>
      </c>
      <c r="FA28" s="3">
        <v>0</v>
      </c>
      <c r="FB28" s="3">
        <v>30573</v>
      </c>
      <c r="FC28" s="3">
        <v>4.9672513648852554</v>
      </c>
      <c r="FD28" s="3">
        <v>2044918</v>
      </c>
      <c r="FE28" s="3">
        <v>14057</v>
      </c>
      <c r="FF28" s="3">
        <v>2058975</v>
      </c>
      <c r="FG28" s="3">
        <v>395</v>
      </c>
      <c r="FH28">
        <v>283</v>
      </c>
      <c r="FI28">
        <v>17</v>
      </c>
      <c r="FJ28" s="3">
        <v>123</v>
      </c>
      <c r="FK28" s="3">
        <v>128</v>
      </c>
      <c r="FL28" s="3">
        <v>8</v>
      </c>
      <c r="FM28" s="3">
        <v>987</v>
      </c>
      <c r="FN28">
        <v>5.16</v>
      </c>
      <c r="FO28" s="8">
        <v>0.01</v>
      </c>
      <c r="FP28" s="50">
        <v>0.1</v>
      </c>
      <c r="FQ28" s="8">
        <v>0.21199999999999999</v>
      </c>
      <c r="FR28" s="8">
        <v>0.13200000000000001</v>
      </c>
      <c r="FS28" s="8">
        <v>7.9999999999999988E-2</v>
      </c>
      <c r="FT28" s="8">
        <v>0.17100000000000001</v>
      </c>
      <c r="FU28">
        <v>32.1</v>
      </c>
      <c r="FV28">
        <v>1875</v>
      </c>
      <c r="FW28">
        <v>13.9</v>
      </c>
      <c r="FX28">
        <v>18.2</v>
      </c>
      <c r="FY28">
        <v>1125</v>
      </c>
      <c r="FZ28">
        <v>8.1199999999999992</v>
      </c>
      <c r="GA28" s="48">
        <v>34.6</v>
      </c>
      <c r="GB28" s="48">
        <v>6783</v>
      </c>
      <c r="GC28" s="48">
        <v>67293</v>
      </c>
      <c r="GD28" s="2">
        <v>0.10079800276403192</v>
      </c>
      <c r="GE28" s="11">
        <v>1.0996748315185645</v>
      </c>
      <c r="GF28" s="11" t="s">
        <v>781</v>
      </c>
      <c r="GG28" s="11" t="s">
        <v>781</v>
      </c>
      <c r="GH28" s="11" t="s">
        <v>781</v>
      </c>
      <c r="GI28" s="11" t="s">
        <v>781</v>
      </c>
      <c r="GJ28" s="11" t="s">
        <v>781</v>
      </c>
      <c r="GK28" s="2">
        <v>1.2E-2</v>
      </c>
      <c r="GL28" s="2">
        <v>8.0999999999999996E-3</v>
      </c>
      <c r="GM28" s="2">
        <v>3.7000000000000002E-3</v>
      </c>
      <c r="GN28" s="2">
        <v>3.3E-3</v>
      </c>
      <c r="GO28" s="2">
        <v>4.1999999999999997E-3</v>
      </c>
      <c r="GP28" s="3">
        <v>3903</v>
      </c>
      <c r="GQ28">
        <v>3.3</v>
      </c>
      <c r="GR28">
        <v>53</v>
      </c>
      <c r="GS28">
        <v>381</v>
      </c>
      <c r="GT28" s="5">
        <v>20.3</v>
      </c>
      <c r="GU28" s="22">
        <v>47</v>
      </c>
      <c r="GV28" t="s">
        <v>177</v>
      </c>
      <c r="GW28" t="s">
        <v>82</v>
      </c>
      <c r="GX28" s="21" t="s">
        <v>122</v>
      </c>
      <c r="GY28" s="21" t="s">
        <v>4713</v>
      </c>
      <c r="GZ28" s="21" t="s">
        <v>4712</v>
      </c>
      <c r="HA28" s="21" t="s">
        <v>4713</v>
      </c>
      <c r="HB28">
        <v>39</v>
      </c>
      <c r="HC28">
        <v>23</v>
      </c>
      <c r="HD28">
        <v>37</v>
      </c>
      <c r="HE28" s="14">
        <v>38</v>
      </c>
      <c r="HF28">
        <v>26</v>
      </c>
      <c r="HG28">
        <v>22</v>
      </c>
      <c r="HH28">
        <v>28</v>
      </c>
      <c r="HI28" s="53">
        <v>0.92500000000000004</v>
      </c>
      <c r="HJ28" s="47">
        <v>10810</v>
      </c>
      <c r="HK28" s="53">
        <v>0.9</v>
      </c>
      <c r="HL28">
        <v>10041</v>
      </c>
      <c r="HM28" s="8">
        <v>0.16377960461929927</v>
      </c>
      <c r="HN28">
        <v>46</v>
      </c>
      <c r="HO28">
        <v>1068</v>
      </c>
      <c r="HP28">
        <v>165</v>
      </c>
      <c r="HQ28">
        <v>1233</v>
      </c>
      <c r="HR28" s="8">
        <v>0.86618004866180054</v>
      </c>
      <c r="HS28" s="14">
        <v>101.3</v>
      </c>
      <c r="HT28" t="s">
        <v>782</v>
      </c>
      <c r="HU28" t="s">
        <v>782</v>
      </c>
      <c r="HV28" t="s">
        <v>782</v>
      </c>
      <c r="HW28" t="s">
        <v>782</v>
      </c>
      <c r="HX28" t="s">
        <v>781</v>
      </c>
      <c r="HY28" t="s">
        <v>781</v>
      </c>
      <c r="HZ28" t="s">
        <v>781</v>
      </c>
      <c r="IA28" t="s">
        <v>782</v>
      </c>
      <c r="IB28" t="s">
        <v>781</v>
      </c>
      <c r="IC28" t="s">
        <v>782</v>
      </c>
      <c r="ID28" t="s">
        <v>781</v>
      </c>
      <c r="IE28" t="s">
        <v>781</v>
      </c>
      <c r="IF28" t="s">
        <v>781</v>
      </c>
      <c r="IG28">
        <v>12</v>
      </c>
      <c r="IH28">
        <v>72.900000000000006</v>
      </c>
      <c r="II28">
        <v>74.7</v>
      </c>
      <c r="IJ28">
        <v>8</v>
      </c>
      <c r="IK28">
        <v>3.3</v>
      </c>
      <c r="IL28">
        <v>5.0999999999999996</v>
      </c>
      <c r="IM28">
        <v>0.8</v>
      </c>
      <c r="IN28">
        <v>2.1</v>
      </c>
      <c r="IO28">
        <v>3.5</v>
      </c>
      <c r="IP28">
        <v>2.4</v>
      </c>
      <c r="IQ28">
        <v>1.6</v>
      </c>
      <c r="IR28">
        <v>1.7</v>
      </c>
      <c r="IS28">
        <v>1.2</v>
      </c>
      <c r="IT28">
        <v>125</v>
      </c>
      <c r="IU28" t="s">
        <v>223</v>
      </c>
      <c r="IV28" t="b">
        <v>1</v>
      </c>
      <c r="IW28">
        <v>1</v>
      </c>
      <c r="IX28" s="5">
        <v>6168187</v>
      </c>
      <c r="IY28" s="5">
        <v>93</v>
      </c>
      <c r="IZ28" s="5">
        <v>66324.591397849465</v>
      </c>
      <c r="JA28" s="5">
        <v>94</v>
      </c>
      <c r="JB28" s="5">
        <v>65619.01063829787</v>
      </c>
      <c r="JC28" s="11">
        <v>0.68216784231762895</v>
      </c>
      <c r="JD28">
        <v>23</v>
      </c>
      <c r="JE28" s="12">
        <v>1.669134082266539</v>
      </c>
      <c r="JF28" s="108">
        <v>3.7288104267915352</v>
      </c>
      <c r="JG28" s="3">
        <v>9001</v>
      </c>
      <c r="JH28" s="56">
        <v>0.75358293522941899</v>
      </c>
      <c r="JI28" s="11">
        <v>0.68380324408399074</v>
      </c>
      <c r="JJ28" s="3">
        <v>14.624089731243966</v>
      </c>
      <c r="JK28" s="3">
        <v>13.064239890853147</v>
      </c>
      <c r="JL28" s="108">
        <v>14.624089731243966</v>
      </c>
      <c r="JM28" s="108">
        <v>13.064239890853147</v>
      </c>
      <c r="JN28" s="108">
        <v>42</v>
      </c>
      <c r="JO28" s="108">
        <v>17</v>
      </c>
      <c r="JP28" s="108">
        <v>4</v>
      </c>
      <c r="JQ28" s="108">
        <v>2</v>
      </c>
      <c r="JR28" s="108">
        <v>5</v>
      </c>
      <c r="JS28" s="108">
        <v>30</v>
      </c>
      <c r="JT28" s="14" t="s">
        <v>824</v>
      </c>
      <c r="JU28" t="s">
        <v>823</v>
      </c>
      <c r="JV28" t="s">
        <v>303</v>
      </c>
      <c r="JW28" t="s">
        <v>824</v>
      </c>
      <c r="JX28" t="s">
        <v>824</v>
      </c>
      <c r="JY28" s="15" t="s">
        <v>171</v>
      </c>
      <c r="JZ28">
        <v>8.4</v>
      </c>
      <c r="KA28">
        <v>13.2</v>
      </c>
      <c r="KB28">
        <v>45.79</v>
      </c>
      <c r="KE28">
        <v>37.299999999999997</v>
      </c>
      <c r="KF28">
        <v>2.5</v>
      </c>
      <c r="KG28">
        <v>3.3</v>
      </c>
      <c r="KH28" s="2">
        <v>1E-3</v>
      </c>
      <c r="KI28" s="108">
        <v>6154.9130000000005</v>
      </c>
      <c r="KJ28" s="3">
        <v>5503</v>
      </c>
      <c r="KK28" s="3">
        <v>0.9</v>
      </c>
      <c r="KL28" s="2">
        <v>0.1116</v>
      </c>
      <c r="KM28" s="2">
        <v>0.13100000000000001</v>
      </c>
      <c r="KN28">
        <v>2.5099999999999998</v>
      </c>
      <c r="KO28" s="2">
        <v>0.16</v>
      </c>
      <c r="KP28" s="2">
        <v>0.71599999999999997</v>
      </c>
      <c r="KQ28" s="2">
        <v>0.1109</v>
      </c>
      <c r="KR28" s="11">
        <v>4.9100000000000005E-2</v>
      </c>
      <c r="KS28">
        <v>30</v>
      </c>
      <c r="KT28">
        <v>25</v>
      </c>
      <c r="KU28">
        <v>0.69199999999999995</v>
      </c>
      <c r="KV28">
        <v>33</v>
      </c>
      <c r="KW28" s="12">
        <v>2.0878181818181818</v>
      </c>
      <c r="KX28">
        <v>54.6</v>
      </c>
      <c r="KY28">
        <v>6.6070000000000002</v>
      </c>
      <c r="KZ28" s="108">
        <v>1071.1413256439857</v>
      </c>
      <c r="LA28" s="12">
        <v>95895.381578565415</v>
      </c>
      <c r="LB28">
        <v>4500</v>
      </c>
      <c r="LC28">
        <v>60.6</v>
      </c>
      <c r="LD28">
        <v>2.9</v>
      </c>
      <c r="LE28">
        <v>1.2</v>
      </c>
      <c r="LF28">
        <v>18.5</v>
      </c>
      <c r="LG28">
        <v>1.2</v>
      </c>
      <c r="LH28">
        <v>16</v>
      </c>
      <c r="LI28" t="s">
        <v>534</v>
      </c>
      <c r="LJ28" s="2">
        <v>4.9000000000000002E-2</v>
      </c>
      <c r="LK28" s="4">
        <v>299171500000</v>
      </c>
      <c r="LL28" s="4">
        <v>48502.339504298427</v>
      </c>
      <c r="LM28" s="77">
        <v>0</v>
      </c>
      <c r="LN28" s="47">
        <v>5500</v>
      </c>
      <c r="LO28" s="47">
        <v>0</v>
      </c>
      <c r="LP28" s="47">
        <v>0</v>
      </c>
      <c r="LQ28" s="47">
        <v>0</v>
      </c>
      <c r="LR28" s="47">
        <v>48765</v>
      </c>
      <c r="LS28" s="47">
        <v>21453</v>
      </c>
      <c r="LT28" s="47">
        <v>130544</v>
      </c>
      <c r="LU28" s="14">
        <v>4</v>
      </c>
      <c r="LV28" t="s">
        <v>1259</v>
      </c>
      <c r="LW28" t="s">
        <v>1259</v>
      </c>
      <c r="LX28" t="s">
        <v>1260</v>
      </c>
      <c r="LY28" t="s">
        <v>1255</v>
      </c>
      <c r="LZ28" s="15" t="s">
        <v>1255</v>
      </c>
      <c r="MA28" s="26">
        <v>8</v>
      </c>
      <c r="MB28">
        <v>10</v>
      </c>
      <c r="MC28" s="3">
        <v>771023.375</v>
      </c>
      <c r="MD28" s="3">
        <v>8.1007530122505269</v>
      </c>
      <c r="ME28" s="3">
        <v>-0.10075301225052691</v>
      </c>
      <c r="MF28" s="3">
        <v>3084093.5</v>
      </c>
      <c r="MG28" s="3">
        <v>616818.69999999995</v>
      </c>
      <c r="MH28" s="43">
        <v>1927558.4375</v>
      </c>
      <c r="MI28" s="194" t="s">
        <v>333</v>
      </c>
      <c r="MJ28" s="47" t="s">
        <v>4663</v>
      </c>
      <c r="MK28" s="195" t="s">
        <v>313</v>
      </c>
      <c r="ML28" s="186">
        <v>0</v>
      </c>
      <c r="MM28" s="89">
        <v>0</v>
      </c>
      <c r="MN28" s="190">
        <v>0.25</v>
      </c>
      <c r="MO28" s="60">
        <v>0.41399999999999998</v>
      </c>
      <c r="MP28" s="45">
        <v>0.56799999999999995</v>
      </c>
      <c r="MQ28" s="22">
        <v>0</v>
      </c>
      <c r="MR28" s="215">
        <v>0</v>
      </c>
      <c r="MS28" s="161">
        <v>0.16599999999999998</v>
      </c>
      <c r="MT28" s="11">
        <v>0</v>
      </c>
      <c r="MU28" s="11">
        <v>1</v>
      </c>
      <c r="MV28" s="11">
        <v>1182012</v>
      </c>
      <c r="MW28" s="5">
        <v>1067081</v>
      </c>
      <c r="MX28" s="5">
        <v>114931</v>
      </c>
      <c r="MY28" s="2">
        <v>9.6999999999999989E-2</v>
      </c>
      <c r="MZ28" s="3">
        <f>StateByState5[[#This Row],[Population]]*0.8</f>
        <v>4923930.4000000004</v>
      </c>
      <c r="NA28" s="234">
        <f>StateByState5[[#This Row],[Adult Population]]*StateByState5[[#This Row],[Groceries Montly]]</f>
        <v>1539368360.9520001</v>
      </c>
      <c r="NB28" s="234">
        <f>(StateByState5[[#This Row],[Rent (Studio)]]*StateByState5[[#This Row],[Adult Population]])/2</f>
        <v>1484565015.6000001</v>
      </c>
      <c r="NC28" s="234">
        <f>StateByState5[[#This Row],[Average Electric Bill]]*StateByState5[[#This Row],[Adult Population]]</f>
        <v>595992535.61600006</v>
      </c>
      <c r="ND28" s="234">
        <f>(StateByState5[[#This Row],[Adult Population]]/10000)*1141815</f>
        <v>562221758.96760011</v>
      </c>
      <c r="NE28" s="237">
        <f>(StateByState5[[#This Row],[Adult Population]]/10000)*12.11</f>
        <v>5962.8797144</v>
      </c>
      <c r="NF28" s="234">
        <f>SUM(StateByState5[[#This Row],[Rent (Studio)]],StateByState5[[#This Row],[Groceries Montly]],StateByState5[[#This Row],[Average Electric Bill]])</f>
        <v>1036.67</v>
      </c>
      <c r="NG28" s="234">
        <f>StateByState5[[#This Row],[UBI Per Month]]*StateByState5[[#This Row],[Adult Population]]</f>
        <v>5104490927.7680006</v>
      </c>
      <c r="NH28" s="234">
        <f>SUM(StateByState5[[#This Row],[Total for UBI Payments]]+StateByState5[[#This Row],[Department of UBI]])</f>
        <v>5666712686.7356005</v>
      </c>
      <c r="NI28" s="12"/>
    </row>
    <row r="29" spans="1:375" ht="17.25" customHeight="1" x14ac:dyDescent="0.25">
      <c r="A29">
        <v>26</v>
      </c>
      <c r="B29" s="130" t="s">
        <v>54</v>
      </c>
      <c r="C29" t="s">
        <v>1301</v>
      </c>
      <c r="D29" s="3">
        <v>145556</v>
      </c>
      <c r="E29" s="113">
        <v>1084225</v>
      </c>
      <c r="F29" s="113">
        <v>901318</v>
      </c>
      <c r="G29" s="208">
        <v>0.83130000000000004</v>
      </c>
      <c r="H29" s="113">
        <v>5077</v>
      </c>
      <c r="I29" s="208">
        <v>4.7000000000000002E-3</v>
      </c>
      <c r="J29" s="113">
        <v>64592</v>
      </c>
      <c r="K29" s="208">
        <v>5.96E-2</v>
      </c>
      <c r="L29" s="113">
        <v>8077</v>
      </c>
      <c r="M29" s="208">
        <v>7.4000000000000003E-3</v>
      </c>
      <c r="N29" s="113">
        <v>839</v>
      </c>
      <c r="O29" s="106">
        <v>8.0000000000000004E-4</v>
      </c>
      <c r="P29" s="113">
        <v>4374</v>
      </c>
      <c r="Q29" s="106">
        <v>4.0000000000000001E-3</v>
      </c>
      <c r="R29" s="113">
        <v>54749</v>
      </c>
      <c r="S29" s="208">
        <v>5.0500000000000003E-2</v>
      </c>
      <c r="T29" s="113">
        <v>45199</v>
      </c>
      <c r="U29" s="208">
        <v>4.1700000000000001E-2</v>
      </c>
      <c r="V29" s="106">
        <v>9.192682096003546E-3</v>
      </c>
      <c r="W29" s="3">
        <v>7.4488513012174007</v>
      </c>
      <c r="X29" s="3">
        <v>6</v>
      </c>
      <c r="Y29" s="118">
        <v>9.9499999999999993</v>
      </c>
      <c r="Z29" s="4">
        <v>1028</v>
      </c>
      <c r="AA29" s="1">
        <v>4454.666666666667</v>
      </c>
      <c r="AB29" s="4">
        <v>53456</v>
      </c>
      <c r="AC29" s="1">
        <v>25.7</v>
      </c>
      <c r="AD29" s="47">
        <v>465702</v>
      </c>
      <c r="AE29" s="47">
        <v>196629</v>
      </c>
      <c r="AF29" s="38">
        <v>0.19500000000000001</v>
      </c>
      <c r="AG29" s="123">
        <v>3.4127499305748401</v>
      </c>
      <c r="AH29" s="29">
        <v>10.275344899665551</v>
      </c>
      <c r="AI29" s="29">
        <v>8.0828589280755345</v>
      </c>
      <c r="AJ29" s="29">
        <v>24.336433946488295</v>
      </c>
      <c r="AK29" s="29">
        <v>2.3684298857238759</v>
      </c>
      <c r="AL29">
        <v>4</v>
      </c>
      <c r="AM29" s="125">
        <v>854</v>
      </c>
      <c r="AN29" s="4">
        <v>643</v>
      </c>
      <c r="AO29" s="4">
        <v>709</v>
      </c>
      <c r="AP29" s="4">
        <v>892</v>
      </c>
      <c r="AQ29" s="4">
        <v>1196</v>
      </c>
      <c r="AR29" s="4">
        <v>1402</v>
      </c>
      <c r="AS29" s="4">
        <v>1386</v>
      </c>
      <c r="AT29" s="4">
        <v>189021</v>
      </c>
      <c r="AU29" s="8">
        <v>1.1588628762541806</v>
      </c>
      <c r="AV29" s="5">
        <v>18997.08542713568</v>
      </c>
      <c r="AW29" s="5">
        <v>89.648241206030164</v>
      </c>
      <c r="AX29" s="5">
        <v>34.708171206225678</v>
      </c>
      <c r="AY29" s="5">
        <v>3.5360109248727927</v>
      </c>
      <c r="AZ29" s="152">
        <v>0.1215</v>
      </c>
      <c r="BA29" s="5" t="s">
        <v>4765</v>
      </c>
      <c r="BB29" s="47">
        <v>105.95</v>
      </c>
      <c r="BC29" s="47">
        <v>54.89</v>
      </c>
      <c r="BD29" s="5">
        <v>86.182669789227177</v>
      </c>
      <c r="BE29" s="5">
        <v>259.48477751756445</v>
      </c>
      <c r="BF29" s="66">
        <v>323.91000000000003</v>
      </c>
      <c r="BG29">
        <v>9.7200000000000006</v>
      </c>
      <c r="BH29" s="66">
        <v>4.78</v>
      </c>
      <c r="BI29">
        <v>217</v>
      </c>
      <c r="BJ29" s="119">
        <v>4.2699999999999996</v>
      </c>
      <c r="BK29" s="37">
        <v>709</v>
      </c>
      <c r="BL29" s="37">
        <v>892</v>
      </c>
      <c r="BM29" s="37">
        <v>1196</v>
      </c>
      <c r="BN29" s="37">
        <v>1402</v>
      </c>
      <c r="BO29" s="37">
        <v>323.91000000000003</v>
      </c>
      <c r="BP29" s="37">
        <v>105.95</v>
      </c>
      <c r="BQ29" s="37">
        <v>9.9499999999999993</v>
      </c>
      <c r="BR29" s="37">
        <v>13.140692307692309</v>
      </c>
      <c r="BS29" s="37">
        <v>3.1906923076923093</v>
      </c>
      <c r="BT29" s="179">
        <v>25.7</v>
      </c>
      <c r="BU29" s="127">
        <v>0.51131098473510928</v>
      </c>
      <c r="BV29" s="37">
        <v>18.98965384615385</v>
      </c>
      <c r="BW29" s="37">
        <v>26.234769230769228</v>
      </c>
      <c r="BX29" s="37">
        <v>32.349115384615388</v>
      </c>
      <c r="BY29" s="176">
        <v>6.9000000000000006E-2</v>
      </c>
      <c r="BZ29" s="127" t="s">
        <v>241</v>
      </c>
      <c r="CA29" s="127">
        <v>0</v>
      </c>
      <c r="CB29" s="127">
        <v>0</v>
      </c>
      <c r="CC29" s="127">
        <v>0</v>
      </c>
      <c r="CD29" s="127">
        <v>0</v>
      </c>
      <c r="CE29" s="2">
        <v>0.105</v>
      </c>
      <c r="CF29" s="62">
        <v>3986.9266666666672</v>
      </c>
      <c r="CG29" s="62">
        <v>3094.9266666666672</v>
      </c>
      <c r="CH29" s="62">
        <v>2665.0666666666671</v>
      </c>
      <c r="CI29" s="9">
        <v>624.13739266198297</v>
      </c>
      <c r="CJ29" s="9">
        <v>274.18381344307272</v>
      </c>
      <c r="CK29" s="116">
        <v>557.54532775453288</v>
      </c>
      <c r="CL29" s="28">
        <v>0.66300000000000003</v>
      </c>
      <c r="CM29">
        <v>469.8</v>
      </c>
      <c r="CN29" s="29">
        <v>432</v>
      </c>
      <c r="CO29" s="29">
        <v>4723</v>
      </c>
      <c r="CP29" s="29">
        <v>2272</v>
      </c>
      <c r="CQ29" s="29">
        <v>293</v>
      </c>
      <c r="CR29" s="29">
        <v>371</v>
      </c>
      <c r="CS29" s="29">
        <v>17376</v>
      </c>
      <c r="CT29" s="29">
        <v>1573.526788261215</v>
      </c>
      <c r="CU29" s="32">
        <v>107</v>
      </c>
      <c r="CV29" s="29">
        <v>9.8688002951416909</v>
      </c>
      <c r="CW29" s="29">
        <v>159.44458710303886</v>
      </c>
      <c r="CX29" s="29">
        <v>3</v>
      </c>
      <c r="CY29" s="29">
        <v>2.7669533537780442</v>
      </c>
      <c r="CZ29" s="29">
        <v>0.32188841201716739</v>
      </c>
      <c r="DA29">
        <v>6.6</v>
      </c>
      <c r="DB29" s="30">
        <v>20.9</v>
      </c>
      <c r="DC29" s="30">
        <v>226.603025</v>
      </c>
      <c r="DD29" s="30">
        <v>5.3</v>
      </c>
      <c r="DE29">
        <v>78.400000000000006</v>
      </c>
      <c r="DF29">
        <v>1.43</v>
      </c>
      <c r="DG29">
        <v>37.200000000000003</v>
      </c>
      <c r="DH29">
        <v>34.6</v>
      </c>
      <c r="DI29" s="5">
        <v>1</v>
      </c>
      <c r="DJ29" s="142">
        <v>106</v>
      </c>
      <c r="DK29" s="131">
        <v>1098323</v>
      </c>
      <c r="DL29" s="131">
        <v>1.0130028361271877</v>
      </c>
      <c r="DM29" s="11">
        <v>35096</v>
      </c>
      <c r="DN29" s="11">
        <v>205</v>
      </c>
      <c r="DO29" s="11">
        <v>2</v>
      </c>
      <c r="DP29" s="11">
        <v>2530</v>
      </c>
      <c r="DQ29" s="11">
        <v>773</v>
      </c>
      <c r="DR29" s="11">
        <v>8147</v>
      </c>
      <c r="DS29" s="11">
        <v>55</v>
      </c>
      <c r="DT29" s="11">
        <v>5</v>
      </c>
      <c r="DU29" s="11">
        <v>2210</v>
      </c>
      <c r="DV29" s="11">
        <v>17442</v>
      </c>
      <c r="DW29" s="11">
        <v>2967</v>
      </c>
      <c r="DX29" s="11">
        <v>289</v>
      </c>
      <c r="DY29" s="11">
        <v>471</v>
      </c>
      <c r="DZ29" s="136">
        <v>3195.4170130280436</v>
      </c>
      <c r="EA29" s="5">
        <v>18.664819001332031</v>
      </c>
      <c r="EB29" s="11">
        <v>0.18209579513494664</v>
      </c>
      <c r="EC29" s="5">
        <v>230.35118084570749</v>
      </c>
      <c r="ED29" s="5">
        <v>70.380024819656882</v>
      </c>
      <c r="EE29" s="5">
        <v>741.76722148220517</v>
      </c>
      <c r="EF29" s="5">
        <v>5.0076343662110325</v>
      </c>
      <c r="EG29" s="5">
        <v>0.45523948783736662</v>
      </c>
      <c r="EH29" s="5">
        <v>201.21585362411605</v>
      </c>
      <c r="EI29" s="5">
        <v>1588.0574293718696</v>
      </c>
      <c r="EJ29" s="5">
        <v>270.13911208269332</v>
      </c>
      <c r="EK29" s="5">
        <v>26.312842396999791</v>
      </c>
      <c r="EL29" s="22">
        <v>56.645989917557486</v>
      </c>
      <c r="EM29" s="3" t="s">
        <v>781</v>
      </c>
      <c r="EN29" s="3">
        <v>1975005</v>
      </c>
      <c r="EO29" s="3">
        <v>16371</v>
      </c>
      <c r="EP29" s="3">
        <v>1991376</v>
      </c>
      <c r="EQ29" s="131">
        <v>1.8366815006110355</v>
      </c>
      <c r="ER29" s="3">
        <v>27073</v>
      </c>
      <c r="ES29" s="3">
        <v>6677</v>
      </c>
      <c r="ET29" s="3">
        <v>33750</v>
      </c>
      <c r="EU29" s="3">
        <v>3112.8225230003</v>
      </c>
      <c r="EV29" s="3">
        <v>3402232</v>
      </c>
      <c r="EW29" s="3">
        <v>32958</v>
      </c>
      <c r="EX29" s="3">
        <v>3435190</v>
      </c>
      <c r="EY29" s="3">
        <v>3.1683368304549333</v>
      </c>
      <c r="EZ29" s="3">
        <v>126706</v>
      </c>
      <c r="FA29" s="3">
        <v>0</v>
      </c>
      <c r="FB29" s="3">
        <v>126706</v>
      </c>
      <c r="FC29" s="3">
        <v>116.86319721460029</v>
      </c>
      <c r="FD29" s="3">
        <v>5531016</v>
      </c>
      <c r="FE29" s="3">
        <v>56006</v>
      </c>
      <c r="FF29" s="3">
        <v>5587022</v>
      </c>
      <c r="FG29" s="3">
        <v>76</v>
      </c>
      <c r="FH29">
        <v>77</v>
      </c>
      <c r="FI29">
        <v>6</v>
      </c>
      <c r="FJ29" s="3">
        <v>29</v>
      </c>
      <c r="FK29" s="3">
        <v>17</v>
      </c>
      <c r="FL29" s="3">
        <v>0</v>
      </c>
      <c r="FM29" s="3">
        <v>213</v>
      </c>
      <c r="FN29">
        <v>4.67</v>
      </c>
      <c r="FO29" s="8">
        <v>0.03</v>
      </c>
      <c r="FP29" s="50">
        <v>0.16</v>
      </c>
      <c r="FQ29" s="8">
        <v>0.16400000000000001</v>
      </c>
      <c r="FR29" s="8">
        <v>0.114</v>
      </c>
      <c r="FS29" s="8">
        <v>0.05</v>
      </c>
      <c r="FT29" s="8">
        <v>0.13900000000000001</v>
      </c>
      <c r="FU29">
        <v>15.6</v>
      </c>
      <c r="FV29">
        <v>162</v>
      </c>
      <c r="FW29">
        <v>26.1</v>
      </c>
      <c r="FX29">
        <v>26.1</v>
      </c>
      <c r="FY29">
        <v>300</v>
      </c>
      <c r="FZ29">
        <v>5</v>
      </c>
      <c r="GA29" s="48">
        <v>21</v>
      </c>
      <c r="GB29" s="48">
        <v>2158</v>
      </c>
      <c r="GC29" s="48">
        <v>15399</v>
      </c>
      <c r="GD29" s="2">
        <v>0.14013897006299111</v>
      </c>
      <c r="GE29" s="11">
        <v>1.954230437999368</v>
      </c>
      <c r="GF29" s="11" t="s">
        <v>782</v>
      </c>
      <c r="GG29" s="11" t="s">
        <v>781</v>
      </c>
      <c r="GH29" s="11" t="s">
        <v>781</v>
      </c>
      <c r="GI29" s="11" t="s">
        <v>781</v>
      </c>
      <c r="GJ29" s="11" t="s">
        <v>782</v>
      </c>
      <c r="GK29" s="2">
        <v>7.4999999999999997E-3</v>
      </c>
      <c r="GL29" s="2">
        <v>7.1000000000000004E-3</v>
      </c>
      <c r="GM29" s="2">
        <v>6.9999999999999999E-4</v>
      </c>
      <c r="GN29" s="2">
        <v>3.3E-3</v>
      </c>
      <c r="GO29" s="2">
        <v>2E-3</v>
      </c>
      <c r="GP29" s="3">
        <v>1561</v>
      </c>
      <c r="GQ29">
        <v>8.1999999999999993</v>
      </c>
      <c r="GR29">
        <v>132</v>
      </c>
      <c r="GS29">
        <v>146</v>
      </c>
      <c r="GT29" s="5">
        <v>16.3</v>
      </c>
      <c r="GU29" s="22">
        <v>57</v>
      </c>
      <c r="GV29" t="s">
        <v>177</v>
      </c>
      <c r="GW29" t="s">
        <v>83</v>
      </c>
      <c r="GX29" s="21"/>
      <c r="GY29" s="21" t="s">
        <v>4713</v>
      </c>
      <c r="GZ29" s="21" t="s">
        <v>4712</v>
      </c>
      <c r="HA29" s="21" t="s">
        <v>4713</v>
      </c>
      <c r="HB29">
        <v>43</v>
      </c>
      <c r="HC29">
        <v>49</v>
      </c>
      <c r="HD29">
        <v>45</v>
      </c>
      <c r="HE29" s="14">
        <v>39</v>
      </c>
      <c r="HF29">
        <v>20</v>
      </c>
      <c r="HG29">
        <v>13</v>
      </c>
      <c r="HH29">
        <v>46</v>
      </c>
      <c r="HI29" s="53">
        <v>0.91200000000000003</v>
      </c>
      <c r="HJ29" s="47">
        <v>11680</v>
      </c>
      <c r="HK29" s="53">
        <v>0.94</v>
      </c>
      <c r="HL29">
        <v>9518</v>
      </c>
      <c r="HM29" s="8">
        <v>0.16519716745348514</v>
      </c>
      <c r="HN29">
        <v>38</v>
      </c>
      <c r="HO29">
        <v>834</v>
      </c>
      <c r="HP29">
        <v>98</v>
      </c>
      <c r="HQ29">
        <v>932</v>
      </c>
      <c r="HR29" s="8">
        <v>0.89484978540772531</v>
      </c>
      <c r="HS29" s="14">
        <v>63.4</v>
      </c>
      <c r="HT29" t="s">
        <v>781</v>
      </c>
      <c r="HU29" t="s">
        <v>781</v>
      </c>
      <c r="HV29" t="s">
        <v>781</v>
      </c>
      <c r="HW29" t="s">
        <v>781</v>
      </c>
      <c r="HX29" t="s">
        <v>781</v>
      </c>
      <c r="HY29" t="s">
        <v>781</v>
      </c>
      <c r="HZ29" t="s">
        <v>781</v>
      </c>
      <c r="IA29" t="s">
        <v>781</v>
      </c>
      <c r="IB29" t="s">
        <v>781</v>
      </c>
      <c r="IC29" t="s">
        <v>781</v>
      </c>
      <c r="ID29" t="s">
        <v>781</v>
      </c>
      <c r="IE29" t="s">
        <v>781</v>
      </c>
      <c r="IF29" t="s">
        <v>782</v>
      </c>
      <c r="IG29">
        <v>39</v>
      </c>
      <c r="IH29">
        <v>69.8</v>
      </c>
      <c r="II29">
        <v>102.5</v>
      </c>
      <c r="IJ29">
        <v>7</v>
      </c>
      <c r="IK29">
        <v>3.8</v>
      </c>
      <c r="IL29">
        <v>4.5</v>
      </c>
      <c r="IM29">
        <v>0</v>
      </c>
      <c r="IN29">
        <v>2.2000000000000002</v>
      </c>
      <c r="IO29">
        <v>1.9</v>
      </c>
      <c r="IP29">
        <v>2.1</v>
      </c>
      <c r="IQ29">
        <v>1.5</v>
      </c>
      <c r="IR29">
        <v>3.4</v>
      </c>
      <c r="IS29">
        <v>0.9</v>
      </c>
      <c r="IT29">
        <v>90</v>
      </c>
      <c r="IU29" t="s">
        <v>222</v>
      </c>
      <c r="IV29" t="b">
        <v>1</v>
      </c>
      <c r="IW29">
        <v>2</v>
      </c>
      <c r="IX29" s="5">
        <v>552135.5</v>
      </c>
      <c r="IY29" s="5">
        <v>53</v>
      </c>
      <c r="IZ29" s="5">
        <v>20835.301886792451</v>
      </c>
      <c r="JA29" s="5">
        <v>55</v>
      </c>
      <c r="JB29" s="5">
        <v>20077.654545454545</v>
      </c>
      <c r="JC29" s="11">
        <v>0.18893072082222651</v>
      </c>
      <c r="JD29">
        <v>0</v>
      </c>
      <c r="JE29" s="12">
        <v>0</v>
      </c>
      <c r="JF29" s="108">
        <v>0</v>
      </c>
      <c r="JG29" s="3">
        <v>1778</v>
      </c>
      <c r="JH29" s="56">
        <v>1.2137232845894264</v>
      </c>
      <c r="JI29" s="11">
        <v>0.91470050618672671</v>
      </c>
      <c r="JJ29" s="3">
        <v>16.398810210057874</v>
      </c>
      <c r="JK29" s="3">
        <v>1.221522987716068</v>
      </c>
      <c r="JL29" s="108">
        <v>16.398810210057874</v>
      </c>
      <c r="JM29" s="108">
        <v>1.221522987716068</v>
      </c>
      <c r="JN29" s="108">
        <v>51</v>
      </c>
      <c r="JO29" s="108">
        <v>23</v>
      </c>
      <c r="JP29" s="108">
        <v>1</v>
      </c>
      <c r="JQ29" s="108">
        <v>0</v>
      </c>
      <c r="JR29" s="108">
        <v>4</v>
      </c>
      <c r="JS29" s="108">
        <v>20</v>
      </c>
      <c r="JT29" s="14" t="s">
        <v>821</v>
      </c>
      <c r="JU29" t="s">
        <v>824</v>
      </c>
      <c r="JV29" t="s">
        <v>824</v>
      </c>
      <c r="JW29" t="s">
        <v>831</v>
      </c>
      <c r="JX29" t="s">
        <v>171</v>
      </c>
      <c r="JY29" s="15" t="s">
        <v>171</v>
      </c>
      <c r="JZ29">
        <v>17.600000000000001</v>
      </c>
      <c r="KA29">
        <v>23.6</v>
      </c>
      <c r="KB29">
        <v>47.25</v>
      </c>
      <c r="KE29">
        <v>31.8</v>
      </c>
      <c r="KF29">
        <v>2.8</v>
      </c>
      <c r="KG29">
        <v>2.2999999999999998</v>
      </c>
      <c r="KH29" s="2">
        <v>1.5E-3</v>
      </c>
      <c r="KI29" s="108">
        <v>1626.3375000000001</v>
      </c>
      <c r="KJ29">
        <v>322</v>
      </c>
      <c r="KK29">
        <v>0.3</v>
      </c>
      <c r="KL29" s="2">
        <v>9.9900000000000003E-2</v>
      </c>
      <c r="KM29" s="2">
        <v>0.1231</v>
      </c>
      <c r="KN29">
        <v>3.1</v>
      </c>
      <c r="KO29" s="2">
        <v>0.09</v>
      </c>
      <c r="KP29" s="2">
        <v>0.68300000000000005</v>
      </c>
      <c r="KQ29" s="2">
        <v>0.1055</v>
      </c>
      <c r="KR29" s="11">
        <v>-1.55E-2</v>
      </c>
      <c r="KS29">
        <v>14</v>
      </c>
      <c r="KT29">
        <v>49</v>
      </c>
      <c r="KU29">
        <v>0.60399999999999998</v>
      </c>
      <c r="KV29">
        <v>16</v>
      </c>
      <c r="KW29" s="12">
        <v>9.0972500000000007</v>
      </c>
      <c r="KX29">
        <v>42.7</v>
      </c>
      <c r="KY29">
        <v>2.8220000000000001</v>
      </c>
      <c r="KZ29" s="108">
        <v>2555.5321112299425</v>
      </c>
      <c r="LA29" s="12">
        <v>19387.72706037539</v>
      </c>
      <c r="LB29">
        <v>2407</v>
      </c>
      <c r="LC29">
        <v>42.2</v>
      </c>
      <c r="LD29">
        <v>27.6</v>
      </c>
      <c r="LE29">
        <v>3.9</v>
      </c>
      <c r="LF29">
        <v>0</v>
      </c>
      <c r="LG29">
        <v>0.2</v>
      </c>
      <c r="LH29">
        <v>23.8</v>
      </c>
      <c r="LI29" t="s">
        <v>535</v>
      </c>
      <c r="LJ29" s="2">
        <v>3.6999999999999998E-2</v>
      </c>
      <c r="LK29" s="4">
        <v>49767200000</v>
      </c>
      <c r="LL29" s="4">
        <v>45067.92263855521</v>
      </c>
      <c r="LM29" s="77">
        <v>0</v>
      </c>
      <c r="LN29" s="47">
        <v>0</v>
      </c>
      <c r="LO29" s="47">
        <v>0</v>
      </c>
      <c r="LP29" s="47">
        <v>5000</v>
      </c>
      <c r="LQ29" s="47">
        <v>5000</v>
      </c>
      <c r="LR29" s="47">
        <v>21508</v>
      </c>
      <c r="LS29" s="47">
        <v>16240</v>
      </c>
      <c r="LT29" s="47">
        <v>70393</v>
      </c>
      <c r="LU29" s="14">
        <v>2</v>
      </c>
      <c r="LV29" t="s">
        <v>1257</v>
      </c>
      <c r="LW29" t="s">
        <v>1256</v>
      </c>
      <c r="LX29" t="s">
        <v>1256</v>
      </c>
      <c r="LY29" t="s">
        <v>1256</v>
      </c>
      <c r="LZ29" s="15" t="s">
        <v>1257</v>
      </c>
      <c r="MA29" s="26">
        <v>1</v>
      </c>
      <c r="MB29">
        <v>3</v>
      </c>
      <c r="MC29" s="3">
        <v>1104271</v>
      </c>
      <c r="MD29" s="3">
        <v>1.4502521777616182</v>
      </c>
      <c r="ME29" s="3">
        <v>-0.45025217776161819</v>
      </c>
      <c r="MF29" s="3">
        <v>552135.5</v>
      </c>
      <c r="MG29" s="3">
        <v>368090.33333333331</v>
      </c>
      <c r="MH29" s="43">
        <v>828203.25</v>
      </c>
      <c r="MI29" s="194" t="s">
        <v>334</v>
      </c>
      <c r="MJ29" s="47" t="s">
        <v>4664</v>
      </c>
      <c r="MK29" s="195" t="s">
        <v>313</v>
      </c>
      <c r="ML29" s="186">
        <v>0</v>
      </c>
      <c r="MM29" s="191">
        <v>0.5</v>
      </c>
      <c r="MN29" s="188">
        <v>0</v>
      </c>
      <c r="MO29" s="60">
        <v>0.40500000000000003</v>
      </c>
      <c r="MP29" s="45">
        <v>0.56899999999999995</v>
      </c>
      <c r="MQ29" s="22">
        <v>0</v>
      </c>
      <c r="MR29" s="215">
        <v>0.16666666666666666</v>
      </c>
      <c r="MS29" s="161">
        <v>0.22625000000000001</v>
      </c>
      <c r="MT29" s="11">
        <v>0</v>
      </c>
      <c r="MU29" s="11" t="s">
        <v>171</v>
      </c>
      <c r="MV29" s="11" t="s">
        <v>171</v>
      </c>
      <c r="MW29" s="11" t="s">
        <v>171</v>
      </c>
      <c r="MX29" s="11" t="s">
        <v>171</v>
      </c>
      <c r="MY29" s="11" t="s">
        <v>171</v>
      </c>
      <c r="MZ29" s="3">
        <f>StateByState5[[#This Row],[Population]]*0.8</f>
        <v>867380</v>
      </c>
      <c r="NA29" s="234">
        <f>StateByState5[[#This Row],[Adult Population]]*StateByState5[[#This Row],[Groceries Montly]]</f>
        <v>280953055.80000001</v>
      </c>
      <c r="NB29" s="234">
        <f>(StateByState5[[#This Row],[Rent (Studio)]]*StateByState5[[#This Row],[Adult Population]])/2</f>
        <v>278862670</v>
      </c>
      <c r="NC29" s="234">
        <f>StateByState5[[#This Row],[Average Electric Bill]]*StateByState5[[#This Row],[Adult Population]]</f>
        <v>91898911</v>
      </c>
      <c r="ND29" s="234">
        <f>(StateByState5[[#This Row],[Adult Population]]/10000)*1141815</f>
        <v>99038749.469999999</v>
      </c>
      <c r="NE29" s="237">
        <f>(StateByState5[[#This Row],[Adult Population]]/10000)*12.11</f>
        <v>1050.3971799999999</v>
      </c>
      <c r="NF29" s="234">
        <f>SUM(StateByState5[[#This Row],[Rent (Studio)]],StateByState5[[#This Row],[Groceries Montly]],StateByState5[[#This Row],[Average Electric Bill]])</f>
        <v>1072.8600000000001</v>
      </c>
      <c r="NG29" s="234">
        <f>StateByState5[[#This Row],[UBI Per Month]]*StateByState5[[#This Row],[Adult Population]]</f>
        <v>930577306.80000007</v>
      </c>
      <c r="NH29" s="234">
        <f>SUM(StateByState5[[#This Row],[Total for UBI Payments]]+StateByState5[[#This Row],[Department of UBI]])</f>
        <v>1029616056.2700001</v>
      </c>
    </row>
    <row r="30" spans="1:375" ht="17.25" customHeight="1" x14ac:dyDescent="0.25">
      <c r="A30">
        <v>27</v>
      </c>
      <c r="B30" s="130" t="s">
        <v>55</v>
      </c>
      <c r="C30" t="s">
        <v>1302</v>
      </c>
      <c r="D30" s="3">
        <v>76878</v>
      </c>
      <c r="E30" s="113">
        <v>1961504</v>
      </c>
      <c r="F30" s="113">
        <v>1484687</v>
      </c>
      <c r="G30" s="208">
        <v>0.75690000000000002</v>
      </c>
      <c r="H30" s="113">
        <v>94405</v>
      </c>
      <c r="I30" s="208">
        <v>4.8099999999999997E-2</v>
      </c>
      <c r="J30" s="113">
        <v>15051</v>
      </c>
      <c r="K30" s="208">
        <v>7.7000000000000002E-3</v>
      </c>
      <c r="L30" s="113">
        <v>52359</v>
      </c>
      <c r="M30" s="208">
        <v>2.6700000000000002E-2</v>
      </c>
      <c r="N30" s="113">
        <v>1318</v>
      </c>
      <c r="O30" s="106">
        <v>6.9999999999999999E-4</v>
      </c>
      <c r="P30" s="113">
        <v>6335</v>
      </c>
      <c r="Q30" s="106">
        <v>3.2000000000000002E-3</v>
      </c>
      <c r="R30" s="113">
        <v>72634</v>
      </c>
      <c r="S30" s="208">
        <v>3.6999999999999998E-2</v>
      </c>
      <c r="T30" s="113">
        <v>234715</v>
      </c>
      <c r="U30" s="208">
        <v>0.1197</v>
      </c>
      <c r="V30" s="106">
        <v>7.1652498542569276E-3</v>
      </c>
      <c r="W30" s="3">
        <v>25.514503499050445</v>
      </c>
      <c r="X30" s="3">
        <v>4</v>
      </c>
      <c r="Y30" s="118">
        <v>10.5</v>
      </c>
      <c r="Z30" s="4">
        <v>1060</v>
      </c>
      <c r="AA30" s="1">
        <v>4593.333333333333</v>
      </c>
      <c r="AB30" s="4">
        <v>55120</v>
      </c>
      <c r="AC30" s="1">
        <v>26.5</v>
      </c>
      <c r="AD30" s="47">
        <v>477312</v>
      </c>
      <c r="AE30" s="47">
        <v>207417</v>
      </c>
      <c r="AF30" s="38">
        <v>0.21099999999999999</v>
      </c>
      <c r="AG30" s="123">
        <v>3.4867032006455085</v>
      </c>
      <c r="AH30" s="29">
        <v>11.079967948717949</v>
      </c>
      <c r="AI30" s="29">
        <v>8.0236686390532537</v>
      </c>
      <c r="AJ30" s="29">
        <v>25.497435897435896</v>
      </c>
      <c r="AK30" s="29">
        <v>2.3012192828938804</v>
      </c>
      <c r="AL30">
        <v>3</v>
      </c>
      <c r="AM30" s="125">
        <v>870</v>
      </c>
      <c r="AN30" s="4">
        <v>588</v>
      </c>
      <c r="AO30" s="4">
        <v>670</v>
      </c>
      <c r="AP30" s="4">
        <v>855</v>
      </c>
      <c r="AQ30" s="4">
        <v>1100</v>
      </c>
      <c r="AR30" s="4">
        <v>1214</v>
      </c>
      <c r="AS30" s="4">
        <v>1352</v>
      </c>
      <c r="AT30" s="4">
        <v>144299</v>
      </c>
      <c r="AU30" s="8">
        <v>1.229090909090909</v>
      </c>
      <c r="AV30" s="5">
        <v>13742.761904761905</v>
      </c>
      <c r="AW30" s="5">
        <v>81.428571428571431</v>
      </c>
      <c r="AX30" s="5">
        <v>32.264150943396224</v>
      </c>
      <c r="AY30" s="5">
        <v>2.6179063860667635</v>
      </c>
      <c r="AZ30" s="152">
        <v>0.1057</v>
      </c>
      <c r="BA30" s="5" t="s">
        <v>4766</v>
      </c>
      <c r="BB30" s="47">
        <v>106.23</v>
      </c>
      <c r="BC30" s="47">
        <v>44.65</v>
      </c>
      <c r="BD30" s="5">
        <v>88.452088452088447</v>
      </c>
      <c r="BE30" s="5">
        <v>281.08108108108104</v>
      </c>
      <c r="BF30" s="66">
        <v>336.9</v>
      </c>
      <c r="BG30">
        <v>9.44</v>
      </c>
      <c r="BH30" s="66">
        <v>4.6509999999999998</v>
      </c>
      <c r="BI30">
        <v>36</v>
      </c>
      <c r="BJ30" s="119">
        <v>4.07</v>
      </c>
      <c r="BK30" s="37">
        <v>670</v>
      </c>
      <c r="BL30" s="37">
        <v>855</v>
      </c>
      <c r="BM30" s="37">
        <v>1100</v>
      </c>
      <c r="BN30" s="37">
        <v>1214</v>
      </c>
      <c r="BO30" s="37">
        <v>336.9</v>
      </c>
      <c r="BP30" s="37">
        <v>106.23</v>
      </c>
      <c r="BQ30" s="37">
        <v>10.5</v>
      </c>
      <c r="BR30" s="37">
        <v>12.843807692307688</v>
      </c>
      <c r="BS30" s="37">
        <v>2.3438076923076885</v>
      </c>
      <c r="BT30" s="179">
        <v>26.5</v>
      </c>
      <c r="BU30" s="127">
        <v>0.48467198838896935</v>
      </c>
      <c r="BV30" s="37">
        <v>18.865730769230773</v>
      </c>
      <c r="BW30" s="37">
        <v>25.579961538461536</v>
      </c>
      <c r="BX30" s="37">
        <v>30.782653846153845</v>
      </c>
      <c r="BY30" s="176">
        <v>6.8400000000000002E-2</v>
      </c>
      <c r="BZ30" s="127" t="s">
        <v>241</v>
      </c>
      <c r="CA30" s="127">
        <v>5.5E-2</v>
      </c>
      <c r="CB30" s="127">
        <v>1.44E-2</v>
      </c>
      <c r="CC30" s="127">
        <v>6.9400000000000003E-2</v>
      </c>
      <c r="CD30" s="127">
        <v>2.5000000000000001E-2</v>
      </c>
      <c r="CE30" s="2">
        <v>0.115</v>
      </c>
      <c r="CF30" s="62">
        <v>4065.0999999999995</v>
      </c>
      <c r="CG30" s="62">
        <v>3210.0999999999995</v>
      </c>
      <c r="CH30" s="62">
        <v>2766.9699999999993</v>
      </c>
      <c r="CI30" s="9">
        <v>679.84520884520862</v>
      </c>
      <c r="CJ30" s="9">
        <v>293.11122881355925</v>
      </c>
      <c r="CK30" s="116">
        <v>594.91937217802615</v>
      </c>
      <c r="CL30" s="28">
        <v>0.45200000000000001</v>
      </c>
      <c r="CM30">
        <v>334.1</v>
      </c>
      <c r="CN30" s="29">
        <v>285</v>
      </c>
      <c r="CO30" s="29">
        <v>5596</v>
      </c>
      <c r="CP30" s="29">
        <v>1733</v>
      </c>
      <c r="CQ30" s="29">
        <v>395</v>
      </c>
      <c r="CR30" s="29">
        <v>195</v>
      </c>
      <c r="CS30" s="29">
        <v>23005</v>
      </c>
      <c r="CT30" s="29">
        <v>1171.517732923493</v>
      </c>
      <c r="CU30" s="29">
        <v>18</v>
      </c>
      <c r="CV30" s="29">
        <v>0.91766318090608023</v>
      </c>
      <c r="CW30" s="29">
        <v>1276.6315106668685</v>
      </c>
      <c r="CX30" s="29">
        <v>6</v>
      </c>
      <c r="CY30" s="29">
        <v>3.058877269686934</v>
      </c>
      <c r="CZ30" s="29">
        <v>0.18444512757454656</v>
      </c>
      <c r="DA30">
        <v>4.0999999999999996</v>
      </c>
      <c r="DB30" s="30">
        <v>10.1</v>
      </c>
      <c r="DC30" s="30">
        <v>198.11190399999998</v>
      </c>
      <c r="DD30" s="30">
        <v>3.5</v>
      </c>
      <c r="DE30">
        <v>79.2</v>
      </c>
      <c r="DF30">
        <v>2.41</v>
      </c>
      <c r="DG30">
        <v>33.700000000000003</v>
      </c>
      <c r="DH30">
        <v>28</v>
      </c>
      <c r="DI30" s="135">
        <v>1</v>
      </c>
      <c r="DJ30" s="141">
        <v>267</v>
      </c>
      <c r="DK30" s="143">
        <v>1471365</v>
      </c>
      <c r="DL30" s="143">
        <v>0.75012082565215266</v>
      </c>
      <c r="DM30" s="10">
        <v>36284</v>
      </c>
      <c r="DN30" s="10">
        <v>182</v>
      </c>
      <c r="DO30" s="10">
        <v>6</v>
      </c>
      <c r="DP30" s="10">
        <v>2342</v>
      </c>
      <c r="DQ30" s="10">
        <v>977</v>
      </c>
      <c r="DR30" s="10">
        <v>9922</v>
      </c>
      <c r="DS30" s="10">
        <v>135</v>
      </c>
      <c r="DT30" s="10">
        <v>130</v>
      </c>
      <c r="DU30" s="10">
        <v>4784</v>
      </c>
      <c r="DV30" s="10">
        <v>15465</v>
      </c>
      <c r="DW30" s="10">
        <v>1750</v>
      </c>
      <c r="DX30" s="10">
        <v>240</v>
      </c>
      <c r="DY30" s="10">
        <v>351</v>
      </c>
      <c r="DZ30" s="138">
        <v>2466.0094538064996</v>
      </c>
      <c r="EA30" s="135">
        <v>12.36946644782226</v>
      </c>
      <c r="EB30" s="10">
        <v>0.40778460816996465</v>
      </c>
      <c r="EC30" s="135">
        <v>159.17192538900952</v>
      </c>
      <c r="ED30" s="135">
        <v>66.400927030342572</v>
      </c>
      <c r="EE30" s="135">
        <v>674.33981371039818</v>
      </c>
      <c r="EF30" s="135">
        <v>9.1751536838242043</v>
      </c>
      <c r="EG30" s="135">
        <v>8.8353331770159009</v>
      </c>
      <c r="EH30" s="135">
        <v>325.14026091418515</v>
      </c>
      <c r="EI30" s="135">
        <v>1051.0648275580838</v>
      </c>
      <c r="EJ30" s="135">
        <v>118.93717738290636</v>
      </c>
      <c r="EK30" s="135">
        <v>16.311384326798585</v>
      </c>
      <c r="EL30" s="31">
        <v>42.883559754279936</v>
      </c>
      <c r="EM30" s="3" t="s">
        <v>781</v>
      </c>
      <c r="EN30" s="3">
        <v>458637</v>
      </c>
      <c r="EO30" s="3">
        <v>444</v>
      </c>
      <c r="EP30" s="3">
        <v>459081</v>
      </c>
      <c r="EQ30" s="131">
        <v>0.23404540597419124</v>
      </c>
      <c r="ER30" s="3">
        <v>4981</v>
      </c>
      <c r="ES30" s="3">
        <v>214</v>
      </c>
      <c r="ET30" s="3">
        <v>5195</v>
      </c>
      <c r="EU30" s="3">
        <v>264.84779026706036</v>
      </c>
      <c r="EV30" s="3">
        <v>1129447</v>
      </c>
      <c r="EW30" s="3">
        <v>3655</v>
      </c>
      <c r="EX30" s="3">
        <v>1133102</v>
      </c>
      <c r="EY30" s="3">
        <v>0.57766999200613411</v>
      </c>
      <c r="EZ30" s="3">
        <v>355160</v>
      </c>
      <c r="FA30" s="3">
        <v>15</v>
      </c>
      <c r="FB30" s="3">
        <v>355175</v>
      </c>
      <c r="FC30" s="3">
        <v>181.07278904350946</v>
      </c>
      <c r="FD30" s="3">
        <v>1948225</v>
      </c>
      <c r="FE30" s="3">
        <v>4328</v>
      </c>
      <c r="FF30" s="3">
        <v>1952553</v>
      </c>
      <c r="FG30" s="3">
        <v>84</v>
      </c>
      <c r="FH30">
        <v>79</v>
      </c>
      <c r="FI30">
        <v>8</v>
      </c>
      <c r="FJ30" s="3">
        <v>34</v>
      </c>
      <c r="FK30" s="3">
        <v>18</v>
      </c>
      <c r="FL30" s="3">
        <v>1</v>
      </c>
      <c r="FM30" s="3">
        <v>233</v>
      </c>
      <c r="FN30">
        <v>6.5</v>
      </c>
      <c r="FO30" s="8">
        <v>0.04</v>
      </c>
      <c r="FP30" s="50">
        <v>0.34</v>
      </c>
      <c r="FQ30" s="8">
        <v>0.14499999999999999</v>
      </c>
      <c r="FR30" s="8">
        <v>8.7999999999999995E-2</v>
      </c>
      <c r="FS30" s="8">
        <v>5.6999999999999995E-2</v>
      </c>
      <c r="FT30" s="8">
        <v>0.11700000000000001</v>
      </c>
      <c r="FU30">
        <v>11.3</v>
      </c>
      <c r="FV30">
        <v>214</v>
      </c>
      <c r="FW30">
        <v>16.399999999999999</v>
      </c>
      <c r="FX30">
        <v>14.9</v>
      </c>
      <c r="FY30">
        <v>283</v>
      </c>
      <c r="FZ30">
        <v>4.41</v>
      </c>
      <c r="GA30" s="48">
        <v>18.2</v>
      </c>
      <c r="GB30" s="48">
        <v>2109</v>
      </c>
      <c r="GC30" s="48">
        <v>25307</v>
      </c>
      <c r="GD30" s="2">
        <v>8.3336626229896862E-2</v>
      </c>
      <c r="GE30" s="11">
        <v>1.0739973478529219</v>
      </c>
      <c r="GF30" s="11" t="s">
        <v>781</v>
      </c>
      <c r="GG30" s="11" t="s">
        <v>781</v>
      </c>
      <c r="GH30" s="11" t="s">
        <v>781</v>
      </c>
      <c r="GI30" s="11" t="s">
        <v>781</v>
      </c>
      <c r="GJ30" s="11" t="s">
        <v>781</v>
      </c>
      <c r="GK30" s="2">
        <v>7.7999999999999996E-3</v>
      </c>
      <c r="GL30" s="2">
        <v>7.0000000000000001E-3</v>
      </c>
      <c r="GM30" s="2">
        <v>4.7000000000000002E-3</v>
      </c>
      <c r="GN30" s="2">
        <v>1.2999999999999999E-3</v>
      </c>
      <c r="GO30" s="2">
        <v>4.1000000000000003E-3</v>
      </c>
      <c r="GP30" s="3">
        <v>1958</v>
      </c>
      <c r="GQ30">
        <v>5.3</v>
      </c>
      <c r="GR30">
        <v>76</v>
      </c>
      <c r="GS30">
        <v>207</v>
      </c>
      <c r="GT30" s="5">
        <v>15.3</v>
      </c>
      <c r="GU30" s="22">
        <v>64</v>
      </c>
      <c r="GV30" t="s">
        <v>180</v>
      </c>
      <c r="GW30" t="s">
        <v>84</v>
      </c>
      <c r="GX30" s="21" t="s">
        <v>122</v>
      </c>
      <c r="GY30" s="21" t="s">
        <v>4713</v>
      </c>
      <c r="GZ30" s="21" t="s">
        <v>4712</v>
      </c>
      <c r="HA30" s="21" t="s">
        <v>4712</v>
      </c>
      <c r="HB30">
        <v>33</v>
      </c>
      <c r="HC30">
        <v>36</v>
      </c>
      <c r="HD30">
        <v>37</v>
      </c>
      <c r="HE30" s="14">
        <v>23</v>
      </c>
      <c r="HF30">
        <v>16</v>
      </c>
      <c r="HG30">
        <v>17</v>
      </c>
      <c r="HH30">
        <v>32</v>
      </c>
      <c r="HI30" s="53">
        <v>0.92700000000000005</v>
      </c>
      <c r="HJ30" s="47">
        <v>12491</v>
      </c>
      <c r="HK30" s="53">
        <v>0.91</v>
      </c>
      <c r="HL30">
        <v>12571</v>
      </c>
      <c r="HM30" s="8">
        <v>0.21131993006993008</v>
      </c>
      <c r="HN30">
        <v>3</v>
      </c>
      <c r="HO30">
        <v>2731</v>
      </c>
      <c r="HP30">
        <v>522</v>
      </c>
      <c r="HQ30">
        <v>3253</v>
      </c>
      <c r="HR30" s="8">
        <v>0.83953273901014447</v>
      </c>
      <c r="HS30" s="14">
        <v>98.8</v>
      </c>
      <c r="HT30" t="s">
        <v>781</v>
      </c>
      <c r="HU30" t="s">
        <v>781</v>
      </c>
      <c r="HV30" t="s">
        <v>781</v>
      </c>
      <c r="HW30" t="s">
        <v>781</v>
      </c>
      <c r="HX30" t="s">
        <v>781</v>
      </c>
      <c r="HY30" t="s">
        <v>781</v>
      </c>
      <c r="HZ30" t="s">
        <v>781</v>
      </c>
      <c r="IA30" t="s">
        <v>781</v>
      </c>
      <c r="IB30" t="s">
        <v>781</v>
      </c>
      <c r="IC30" t="s">
        <v>782</v>
      </c>
      <c r="ID30" t="s">
        <v>781</v>
      </c>
      <c r="IE30" t="s">
        <v>781</v>
      </c>
      <c r="IF30" t="s">
        <v>782</v>
      </c>
      <c r="IG30">
        <v>35</v>
      </c>
      <c r="IH30">
        <v>71.900000000000006</v>
      </c>
      <c r="II30">
        <v>75.8</v>
      </c>
      <c r="IJ30">
        <v>9.6</v>
      </c>
      <c r="IK30">
        <v>3.6</v>
      </c>
      <c r="IL30">
        <v>4</v>
      </c>
      <c r="IM30">
        <v>1</v>
      </c>
      <c r="IN30">
        <v>3.4</v>
      </c>
      <c r="IO30">
        <v>2.2000000000000002</v>
      </c>
      <c r="IP30">
        <v>1.4</v>
      </c>
      <c r="IQ30">
        <v>1.3</v>
      </c>
      <c r="IR30">
        <v>2.9</v>
      </c>
      <c r="IS30">
        <v>1.2</v>
      </c>
      <c r="IT30">
        <v>129</v>
      </c>
      <c r="IU30" t="s">
        <v>223</v>
      </c>
      <c r="IV30" t="s">
        <v>224</v>
      </c>
      <c r="IW30">
        <v>0</v>
      </c>
      <c r="IX30" s="5" t="s">
        <v>171</v>
      </c>
      <c r="IY30" s="5">
        <v>74</v>
      </c>
      <c r="IZ30" s="5">
        <v>26536.37837837838</v>
      </c>
      <c r="JA30" s="5">
        <v>74</v>
      </c>
      <c r="JB30" s="5">
        <v>26536.37837837838</v>
      </c>
      <c r="JC30" s="11">
        <v>0.48128203127032443</v>
      </c>
      <c r="JD30">
        <v>1</v>
      </c>
      <c r="JE30" s="12">
        <v>6.5038112333827627E-2</v>
      </c>
      <c r="JF30" s="108">
        <v>0.50924483065572401</v>
      </c>
      <c r="JG30" s="3">
        <v>2860</v>
      </c>
      <c r="JH30" s="56">
        <v>0.73741258741258742</v>
      </c>
      <c r="JI30" s="11">
        <v>0.82300867132867128</v>
      </c>
      <c r="JJ30" s="3">
        <v>14.580648318841053</v>
      </c>
      <c r="JK30" s="3">
        <v>3.7201800254949404</v>
      </c>
      <c r="JL30" s="108">
        <v>14.580648318841053</v>
      </c>
      <c r="JM30" s="108">
        <v>3.7201800254949404</v>
      </c>
      <c r="JN30" s="108">
        <v>35</v>
      </c>
      <c r="JO30" s="108">
        <v>25</v>
      </c>
      <c r="JP30" s="108">
        <v>4</v>
      </c>
      <c r="JQ30" s="108">
        <v>2</v>
      </c>
      <c r="JR30" s="108">
        <v>5</v>
      </c>
      <c r="JS30" s="108">
        <v>28</v>
      </c>
      <c r="JT30" s="14" t="s">
        <v>822</v>
      </c>
      <c r="JU30" t="s">
        <v>303</v>
      </c>
      <c r="JV30" t="s">
        <v>831</v>
      </c>
      <c r="JW30" t="s">
        <v>171</v>
      </c>
      <c r="JX30" t="s">
        <v>823</v>
      </c>
      <c r="JY30" s="15" t="s">
        <v>171</v>
      </c>
      <c r="JZ30">
        <v>6.8</v>
      </c>
      <c r="KA30">
        <v>10.3</v>
      </c>
      <c r="KB30">
        <v>59.06</v>
      </c>
      <c r="KE30">
        <v>35.9</v>
      </c>
      <c r="KF30">
        <v>2.1</v>
      </c>
      <c r="KG30">
        <v>2.4</v>
      </c>
      <c r="KH30" s="2">
        <v>1.1999999999999999E-3</v>
      </c>
      <c r="KI30" s="108">
        <v>2353.8047999999999</v>
      </c>
      <c r="KJ30" s="3">
        <v>3295</v>
      </c>
      <c r="KK30" s="3">
        <v>1.7</v>
      </c>
      <c r="KL30" s="2">
        <v>8.2299999999999998E-2</v>
      </c>
      <c r="KM30" s="2">
        <v>0.10539999999999999</v>
      </c>
      <c r="KN30">
        <v>2.16</v>
      </c>
      <c r="KO30" s="2">
        <v>0.11</v>
      </c>
      <c r="KP30" s="2">
        <v>0.67400000000000004</v>
      </c>
      <c r="KQ30" s="2">
        <v>0.1174</v>
      </c>
      <c r="KR30" s="11">
        <v>-7.4000000000000038E-3</v>
      </c>
      <c r="KS30">
        <v>8</v>
      </c>
      <c r="KT30">
        <v>26</v>
      </c>
      <c r="KU30">
        <v>0.65800000000000003</v>
      </c>
      <c r="KV30">
        <v>15</v>
      </c>
      <c r="KW30" s="12">
        <v>5.1252000000000004</v>
      </c>
      <c r="KX30">
        <v>48.8</v>
      </c>
      <c r="KY30">
        <v>9.7200000000000006</v>
      </c>
      <c r="KZ30" s="108">
        <v>4949.8597539736375</v>
      </c>
      <c r="LA30" s="12">
        <v>126434.0903769609</v>
      </c>
      <c r="LB30">
        <v>3151</v>
      </c>
      <c r="LC30">
        <v>38.700000000000003</v>
      </c>
      <c r="LD30">
        <v>2.6</v>
      </c>
      <c r="LE30">
        <v>0</v>
      </c>
      <c r="LF30">
        <v>16.899999999999999</v>
      </c>
      <c r="LG30">
        <v>0.3</v>
      </c>
      <c r="LH30">
        <v>40.1</v>
      </c>
      <c r="LI30" t="s">
        <v>536</v>
      </c>
      <c r="LJ30" s="2">
        <v>1.0999999999999999E-2</v>
      </c>
      <c r="LK30" s="4">
        <v>123415700000</v>
      </c>
      <c r="LL30" s="4">
        <v>62848.807246757635</v>
      </c>
      <c r="LM30" s="77">
        <v>0</v>
      </c>
      <c r="LN30" s="47">
        <v>0</v>
      </c>
      <c r="LO30" s="47">
        <v>0</v>
      </c>
      <c r="LP30" s="47">
        <v>0</v>
      </c>
      <c r="LQ30" s="47">
        <v>0</v>
      </c>
      <c r="LR30" s="47">
        <v>4600</v>
      </c>
      <c r="LS30" s="47">
        <v>30750</v>
      </c>
      <c r="LT30" s="47">
        <v>41625</v>
      </c>
      <c r="LU30" s="14">
        <v>4</v>
      </c>
      <c r="LV30" t="s">
        <v>1255</v>
      </c>
      <c r="LW30" t="s">
        <v>1257</v>
      </c>
      <c r="LX30" t="s">
        <v>1255</v>
      </c>
      <c r="LY30" t="s">
        <v>1255</v>
      </c>
      <c r="LZ30" s="15" t="s">
        <v>1257</v>
      </c>
      <c r="MA30" s="26">
        <v>3</v>
      </c>
      <c r="MB30">
        <v>5</v>
      </c>
      <c r="MC30" s="3">
        <v>654564</v>
      </c>
      <c r="MD30" s="3">
        <v>2.5789399517446965</v>
      </c>
      <c r="ME30" s="3">
        <v>0.42106004825530352</v>
      </c>
      <c r="MF30" s="3">
        <v>981846</v>
      </c>
      <c r="MG30" s="3">
        <v>392738.4</v>
      </c>
      <c r="MH30" s="43">
        <v>818205</v>
      </c>
      <c r="MI30" s="194" t="s">
        <v>3874</v>
      </c>
      <c r="MJ30" s="47" t="s">
        <v>4667</v>
      </c>
      <c r="MK30" s="195" t="s">
        <v>313</v>
      </c>
      <c r="ML30" s="186">
        <v>0</v>
      </c>
      <c r="MM30" s="89">
        <v>0</v>
      </c>
      <c r="MN30" s="188">
        <v>0</v>
      </c>
      <c r="MO30" s="60">
        <v>0.39200000000000002</v>
      </c>
      <c r="MP30" s="45">
        <v>0.58199999999999996</v>
      </c>
      <c r="MQ30" s="22">
        <v>0</v>
      </c>
      <c r="MR30" s="215">
        <v>0</v>
      </c>
      <c r="MS30" s="161">
        <v>9.8000000000000004E-2</v>
      </c>
      <c r="MT30" s="11">
        <v>0</v>
      </c>
      <c r="MU30" s="11" t="s">
        <v>171</v>
      </c>
      <c r="MV30" s="11" t="s">
        <v>171</v>
      </c>
      <c r="MW30" s="11" t="s">
        <v>171</v>
      </c>
      <c r="MX30" s="11" t="s">
        <v>171</v>
      </c>
      <c r="MY30" s="11" t="s">
        <v>171</v>
      </c>
      <c r="MZ30" s="3">
        <f>StateByState5[[#This Row],[Population]]*0.8</f>
        <v>1569203.2000000002</v>
      </c>
      <c r="NA30" s="234">
        <f>StateByState5[[#This Row],[Adult Population]]*StateByState5[[#This Row],[Groceries Montly]]</f>
        <v>528664558.08000004</v>
      </c>
      <c r="NB30" s="234">
        <f>(StateByState5[[#This Row],[Rent (Studio)]]*StateByState5[[#This Row],[Adult Population]])/2</f>
        <v>461345740.80000007</v>
      </c>
      <c r="NC30" s="234">
        <f>StateByState5[[#This Row],[Average Electric Bill]]*StateByState5[[#This Row],[Adult Population]]</f>
        <v>166696455.93600002</v>
      </c>
      <c r="ND30" s="234">
        <f>(StateByState5[[#This Row],[Adult Population]]/10000)*1141815</f>
        <v>179173975.18080005</v>
      </c>
      <c r="NE30" s="237">
        <f>(StateByState5[[#This Row],[Adult Population]]/10000)*12.11</f>
        <v>1900.3050752000004</v>
      </c>
      <c r="NF30" s="234">
        <f>SUM(StateByState5[[#This Row],[Rent (Studio)]],StateByState5[[#This Row],[Groceries Montly]],StateByState5[[#This Row],[Average Electric Bill]])</f>
        <v>1031.1299999999999</v>
      </c>
      <c r="NG30" s="234">
        <f>StateByState5[[#This Row],[UBI Per Month]]*StateByState5[[#This Row],[Adult Population]]</f>
        <v>1618052495.6159999</v>
      </c>
      <c r="NH30" s="234">
        <f>SUM(StateByState5[[#This Row],[Total for UBI Payments]]+StateByState5[[#This Row],[Department of UBI]])</f>
        <v>1797226470.7967999</v>
      </c>
    </row>
    <row r="31" spans="1:375" ht="17.25" customHeight="1" x14ac:dyDescent="0.25">
      <c r="A31">
        <v>28</v>
      </c>
      <c r="B31" s="130" t="s">
        <v>56</v>
      </c>
      <c r="C31" t="s">
        <v>1303</v>
      </c>
      <c r="D31" s="3">
        <v>109806</v>
      </c>
      <c r="E31" s="113">
        <v>3104614</v>
      </c>
      <c r="F31" s="113">
        <v>1425952</v>
      </c>
      <c r="G31" s="208">
        <v>0.45929999999999999</v>
      </c>
      <c r="H31" s="113">
        <v>291960</v>
      </c>
      <c r="I31" s="208">
        <v>9.4E-2</v>
      </c>
      <c r="J31" s="113">
        <v>23392</v>
      </c>
      <c r="K31" s="208">
        <v>7.4999999999999997E-3</v>
      </c>
      <c r="L31" s="113">
        <v>265991</v>
      </c>
      <c r="M31" s="208">
        <v>8.5699999999999998E-2</v>
      </c>
      <c r="N31" s="113">
        <v>22970</v>
      </c>
      <c r="O31" s="106">
        <v>7.4000000000000003E-3</v>
      </c>
      <c r="P31" s="113">
        <v>17171</v>
      </c>
      <c r="Q31" s="106">
        <v>5.4999999999999997E-3</v>
      </c>
      <c r="R31" s="113">
        <v>166921</v>
      </c>
      <c r="S31" s="208">
        <v>5.3800000000000001E-2</v>
      </c>
      <c r="T31" s="113">
        <v>890257</v>
      </c>
      <c r="U31" s="208">
        <v>0.2868</v>
      </c>
      <c r="V31" s="106">
        <v>1.4041018557706453E-2</v>
      </c>
      <c r="W31" s="3">
        <v>28.273628034897911</v>
      </c>
      <c r="X31" s="3">
        <v>3</v>
      </c>
      <c r="Y31" s="118">
        <v>10.5</v>
      </c>
      <c r="Z31" s="4">
        <v>1163</v>
      </c>
      <c r="AA31" s="1">
        <v>5039.666666666667</v>
      </c>
      <c r="AB31" s="4">
        <v>60476</v>
      </c>
      <c r="AC31" s="1">
        <v>29.074999999999999</v>
      </c>
      <c r="AD31" s="47">
        <v>540025</v>
      </c>
      <c r="AE31" s="47">
        <v>205028</v>
      </c>
      <c r="AF31" s="39">
        <v>0.13500000000000001</v>
      </c>
      <c r="AG31" s="124">
        <v>3.1644030127176195</v>
      </c>
      <c r="AH31" s="33">
        <v>10.109861932938855</v>
      </c>
      <c r="AI31" s="33">
        <v>8.3347481170514879</v>
      </c>
      <c r="AJ31" s="33">
        <v>26.628451676528599</v>
      </c>
      <c r="AK31" s="33">
        <v>2.6339085393214585</v>
      </c>
      <c r="AL31">
        <v>11</v>
      </c>
      <c r="AM31" s="125">
        <v>1229</v>
      </c>
      <c r="AN31" s="4">
        <v>807</v>
      </c>
      <c r="AO31" s="4">
        <v>932</v>
      </c>
      <c r="AP31" s="4">
        <v>1191</v>
      </c>
      <c r="AQ31" s="4">
        <v>1653</v>
      </c>
      <c r="AR31" s="4">
        <v>1945</v>
      </c>
      <c r="AS31" s="4">
        <v>1469</v>
      </c>
      <c r="AT31" s="4">
        <v>239477</v>
      </c>
      <c r="AU31" s="8">
        <v>0.88868723532970362</v>
      </c>
      <c r="AV31" s="5">
        <v>22807.333333333332</v>
      </c>
      <c r="AW31" s="5">
        <v>113.42857142857143</v>
      </c>
      <c r="AX31" s="5">
        <v>40.963026655202064</v>
      </c>
      <c r="AY31" s="5">
        <v>3.9598683775381969</v>
      </c>
      <c r="AZ31" s="152">
        <v>0.1716</v>
      </c>
      <c r="BA31" s="5" t="s">
        <v>4767</v>
      </c>
      <c r="BB31" s="47">
        <v>164.56</v>
      </c>
      <c r="BC31" s="47">
        <v>61.69</v>
      </c>
      <c r="BD31" s="5">
        <v>88.036117381489845</v>
      </c>
      <c r="BE31" s="5">
        <v>281.26410835214449</v>
      </c>
      <c r="BF31" s="66">
        <v>293.43</v>
      </c>
      <c r="BG31">
        <v>8.15</v>
      </c>
      <c r="BH31" s="66">
        <v>4.6829999999999998</v>
      </c>
      <c r="BI31">
        <v>49</v>
      </c>
      <c r="BJ31" s="119">
        <v>4.43</v>
      </c>
      <c r="BK31" s="37">
        <v>932</v>
      </c>
      <c r="BL31" s="37">
        <v>1191</v>
      </c>
      <c r="BM31" s="37">
        <v>1653</v>
      </c>
      <c r="BN31" s="37">
        <v>1945</v>
      </c>
      <c r="BO31" s="37">
        <v>293.43</v>
      </c>
      <c r="BP31" s="37">
        <v>164.56</v>
      </c>
      <c r="BQ31" s="37">
        <v>10.5</v>
      </c>
      <c r="BR31" s="37">
        <v>16.038346153846156</v>
      </c>
      <c r="BS31" s="37">
        <v>5.538346153846156</v>
      </c>
      <c r="BT31" s="179">
        <v>29.074999999999999</v>
      </c>
      <c r="BU31" s="127">
        <v>0.55161981612540523</v>
      </c>
      <c r="BV31" s="37">
        <v>22.412538461538464</v>
      </c>
      <c r="BW31" s="37">
        <v>31.12903846153846</v>
      </c>
      <c r="BX31" s="37">
        <v>37.884</v>
      </c>
      <c r="BY31" s="176">
        <v>0</v>
      </c>
      <c r="BZ31" s="127" t="s">
        <v>240</v>
      </c>
      <c r="CA31" s="127">
        <v>6.8500000000000005E-2</v>
      </c>
      <c r="CB31" s="127">
        <v>1.38E-2</v>
      </c>
      <c r="CC31" s="127">
        <v>8.2299999999999998E-2</v>
      </c>
      <c r="CD31" s="127">
        <v>1.5299999999999999E-2</v>
      </c>
      <c r="CE31" s="2">
        <v>9.6000000000000002E-2</v>
      </c>
      <c r="CF31" s="62">
        <v>4555.858666666667</v>
      </c>
      <c r="CG31" s="62">
        <v>3364.858666666667</v>
      </c>
      <c r="CH31" s="62">
        <v>2906.8686666666672</v>
      </c>
      <c r="CI31" s="9">
        <v>656.17802859292715</v>
      </c>
      <c r="CJ31" s="9">
        <v>356.67100204498985</v>
      </c>
      <c r="CK31" s="116">
        <v>620.72788098797082</v>
      </c>
      <c r="CL31" s="28">
        <v>0.47299999999999998</v>
      </c>
      <c r="CM31">
        <v>460.3</v>
      </c>
      <c r="CN31" s="33">
        <v>396</v>
      </c>
      <c r="CO31" s="33">
        <v>12840</v>
      </c>
      <c r="CP31" s="33">
        <v>1543</v>
      </c>
      <c r="CQ31" s="33">
        <v>319</v>
      </c>
      <c r="CR31" s="33">
        <v>379</v>
      </c>
      <c r="CS31" s="33">
        <v>8947</v>
      </c>
      <c r="CT31" s="33">
        <v>284.57460597056416</v>
      </c>
      <c r="CU31" s="34">
        <v>175</v>
      </c>
      <c r="CV31" s="29">
        <v>5.6367715922172614</v>
      </c>
      <c r="CW31" s="29">
        <v>50.485388899468404</v>
      </c>
      <c r="CX31" s="29">
        <v>7</v>
      </c>
      <c r="CY31" s="29">
        <v>2.2547086368869045</v>
      </c>
      <c r="CZ31" s="29">
        <v>1.2544802867383513</v>
      </c>
      <c r="DA31">
        <v>7.3</v>
      </c>
      <c r="DB31" s="30">
        <v>17</v>
      </c>
      <c r="DC31" s="30">
        <v>527.78438000000006</v>
      </c>
      <c r="DD31" s="30">
        <v>3</v>
      </c>
      <c r="DE31">
        <v>78</v>
      </c>
      <c r="DF31">
        <v>0.17</v>
      </c>
      <c r="DG31">
        <v>43.8</v>
      </c>
      <c r="DH31">
        <v>32.799999999999997</v>
      </c>
      <c r="DI31" s="5">
        <v>1</v>
      </c>
      <c r="DJ31" s="142">
        <v>56</v>
      </c>
      <c r="DK31" s="131">
        <v>3130107</v>
      </c>
      <c r="DL31" s="131">
        <v>1.0082113267543082</v>
      </c>
      <c r="DM31" s="11">
        <v>115149</v>
      </c>
      <c r="DN31" s="11">
        <v>407</v>
      </c>
      <c r="DO31" s="11">
        <v>18</v>
      </c>
      <c r="DP31" s="11">
        <v>12406</v>
      </c>
      <c r="DQ31" s="11">
        <v>1585</v>
      </c>
      <c r="DR31" s="11">
        <v>21572</v>
      </c>
      <c r="DS31" s="11">
        <v>1172</v>
      </c>
      <c r="DT31" s="11">
        <v>267</v>
      </c>
      <c r="DU31" s="11">
        <v>13578</v>
      </c>
      <c r="DV31" s="11">
        <v>45412</v>
      </c>
      <c r="DW31" s="11">
        <v>13703</v>
      </c>
      <c r="DX31" s="11">
        <v>2312</v>
      </c>
      <c r="DY31" s="11">
        <v>2717</v>
      </c>
      <c r="DZ31" s="136">
        <v>3678.7560297459477</v>
      </c>
      <c r="EA31" s="5">
        <v>13.002750385210474</v>
      </c>
      <c r="EB31" s="11">
        <v>0.57506021359653192</v>
      </c>
      <c r="EC31" s="5">
        <v>396.34427832658758</v>
      </c>
      <c r="ED31" s="5">
        <v>50.637246586139071</v>
      </c>
      <c r="EE31" s="5">
        <v>689.17771820579935</v>
      </c>
      <c r="EF31" s="5">
        <v>37.442809463063085</v>
      </c>
      <c r="EG31" s="5">
        <v>8.5300598350152246</v>
      </c>
      <c r="EH31" s="5">
        <v>433.78708778965063</v>
      </c>
      <c r="EI31" s="5">
        <v>1450.8130233247618</v>
      </c>
      <c r="EJ31" s="5">
        <v>437.7805614951821</v>
      </c>
      <c r="EK31" s="5">
        <v>73.863289657510109</v>
      </c>
      <c r="EL31" s="22">
        <v>23.855399577942929</v>
      </c>
      <c r="EM31" s="3" t="s">
        <v>782</v>
      </c>
      <c r="EN31" s="3">
        <v>610897</v>
      </c>
      <c r="EO31" s="3">
        <v>14010</v>
      </c>
      <c r="EP31" s="3">
        <v>624907</v>
      </c>
      <c r="EQ31" s="131">
        <v>0.20128331573586924</v>
      </c>
      <c r="ER31" s="3">
        <v>13533</v>
      </c>
      <c r="ES31" s="3">
        <v>3756</v>
      </c>
      <c r="ET31" s="3">
        <v>17289</v>
      </c>
      <c r="EU31" s="3">
        <v>556.88082318768136</v>
      </c>
      <c r="EV31" s="3">
        <v>1213461</v>
      </c>
      <c r="EW31" s="3">
        <v>29327</v>
      </c>
      <c r="EX31" s="3">
        <v>1242788</v>
      </c>
      <c r="EY31" s="3">
        <v>0.40030354820277175</v>
      </c>
      <c r="EZ31" s="3">
        <v>50277</v>
      </c>
      <c r="FA31" s="3">
        <v>96</v>
      </c>
      <c r="FB31" s="3">
        <v>50373</v>
      </c>
      <c r="FC31" s="3">
        <v>16.225205452272004</v>
      </c>
      <c r="FD31" s="3">
        <v>1888168</v>
      </c>
      <c r="FE31" s="3">
        <v>47189</v>
      </c>
      <c r="FF31" s="3">
        <v>1935357</v>
      </c>
      <c r="FG31" s="3">
        <v>88</v>
      </c>
      <c r="FH31">
        <v>68</v>
      </c>
      <c r="FI31">
        <v>7</v>
      </c>
      <c r="FJ31" s="3">
        <v>58</v>
      </c>
      <c r="FK31" s="3">
        <v>79</v>
      </c>
      <c r="FL31" s="3">
        <v>11</v>
      </c>
      <c r="FM31" s="3">
        <v>317</v>
      </c>
      <c r="FN31">
        <v>5.67</v>
      </c>
      <c r="FO31" s="8">
        <v>0</v>
      </c>
      <c r="FP31" s="50">
        <v>0.08</v>
      </c>
      <c r="FQ31" s="8">
        <v>0.11799999999999999</v>
      </c>
      <c r="FR31" s="8">
        <v>9.5000000000000001E-2</v>
      </c>
      <c r="FS31" s="8">
        <v>2.2999999999999993E-2</v>
      </c>
      <c r="FT31" s="8">
        <v>0.106</v>
      </c>
      <c r="FU31">
        <v>26</v>
      </c>
      <c r="FV31">
        <v>832</v>
      </c>
      <c r="FW31">
        <v>13.2</v>
      </c>
      <c r="FX31">
        <v>18.2</v>
      </c>
      <c r="FY31">
        <v>603</v>
      </c>
      <c r="FZ31">
        <v>6.77</v>
      </c>
      <c r="GA31" s="48">
        <v>8.4</v>
      </c>
      <c r="GB31" s="48">
        <v>3186</v>
      </c>
      <c r="GC31" s="48">
        <v>29429</v>
      </c>
      <c r="GD31" s="2">
        <v>0.10826055931224303</v>
      </c>
      <c r="GE31" s="11">
        <v>1.0133616794704565</v>
      </c>
      <c r="GF31" s="11" t="s">
        <v>781</v>
      </c>
      <c r="GG31" s="11" t="s">
        <v>781</v>
      </c>
      <c r="GH31" s="11" t="s">
        <v>782</v>
      </c>
      <c r="GI31" s="11" t="s">
        <v>782</v>
      </c>
      <c r="GJ31" s="11" t="s">
        <v>781</v>
      </c>
      <c r="GK31" s="2">
        <v>9.4000000000000004E-3</v>
      </c>
      <c r="GL31" s="2">
        <v>1.12E-2</v>
      </c>
      <c r="GM31" s="2">
        <v>3.7000000000000002E-3</v>
      </c>
      <c r="GN31" s="2">
        <v>2.8E-3</v>
      </c>
      <c r="GO31" s="2">
        <v>4.4999999999999997E-3</v>
      </c>
      <c r="GP31" s="3">
        <v>7360</v>
      </c>
      <c r="GQ31">
        <v>12.5</v>
      </c>
      <c r="GR31">
        <v>206</v>
      </c>
      <c r="GS31">
        <v>393</v>
      </c>
      <c r="GT31" s="5">
        <v>18.899999999999999</v>
      </c>
      <c r="GU31" s="22">
        <v>67</v>
      </c>
      <c r="GV31" t="s">
        <v>178</v>
      </c>
      <c r="GW31" t="s">
        <v>83</v>
      </c>
      <c r="GX31" s="21"/>
      <c r="GY31" s="21" t="s">
        <v>4713</v>
      </c>
      <c r="GZ31" s="21" t="s">
        <v>4712</v>
      </c>
      <c r="HA31" s="21" t="s">
        <v>4713</v>
      </c>
      <c r="HB31">
        <v>2</v>
      </c>
      <c r="HC31">
        <v>17</v>
      </c>
      <c r="HD31">
        <v>16</v>
      </c>
      <c r="HE31" s="14">
        <v>48</v>
      </c>
      <c r="HF31">
        <v>43</v>
      </c>
      <c r="HG31">
        <v>41</v>
      </c>
      <c r="HH31">
        <v>44</v>
      </c>
      <c r="HI31" s="53">
        <v>0.83899999999999997</v>
      </c>
      <c r="HJ31" s="47">
        <v>9417</v>
      </c>
      <c r="HK31" s="53">
        <v>0.87</v>
      </c>
      <c r="HL31">
        <v>11408</v>
      </c>
      <c r="HM31" s="8">
        <v>0.17607111989134461</v>
      </c>
      <c r="HN31">
        <v>26</v>
      </c>
      <c r="HO31">
        <v>516</v>
      </c>
      <c r="HP31">
        <v>42</v>
      </c>
      <c r="HQ31">
        <v>558</v>
      </c>
      <c r="HR31" s="8">
        <v>0.92473118279569888</v>
      </c>
      <c r="HS31" s="14">
        <v>116.6</v>
      </c>
      <c r="HT31" t="s">
        <v>781</v>
      </c>
      <c r="HU31" t="s">
        <v>782</v>
      </c>
      <c r="HV31" t="s">
        <v>781</v>
      </c>
      <c r="HW31" t="s">
        <v>782</v>
      </c>
      <c r="HX31" t="s">
        <v>781</v>
      </c>
      <c r="HY31" t="s">
        <v>781</v>
      </c>
      <c r="HZ31" t="s">
        <v>782</v>
      </c>
      <c r="IA31" t="s">
        <v>781</v>
      </c>
      <c r="IB31" t="s">
        <v>782</v>
      </c>
      <c r="IC31" t="s">
        <v>782</v>
      </c>
      <c r="ID31" t="s">
        <v>782</v>
      </c>
      <c r="IE31" t="s">
        <v>781</v>
      </c>
      <c r="IF31" t="s">
        <v>781</v>
      </c>
      <c r="IG31">
        <v>14</v>
      </c>
      <c r="IH31">
        <v>84.8</v>
      </c>
      <c r="II31">
        <v>68.400000000000006</v>
      </c>
      <c r="IJ31">
        <v>6.1</v>
      </c>
      <c r="IK31">
        <v>8.1999999999999993</v>
      </c>
      <c r="IL31">
        <v>4.5999999999999996</v>
      </c>
      <c r="IM31">
        <v>0.9</v>
      </c>
      <c r="IN31">
        <v>2.1</v>
      </c>
      <c r="IO31">
        <v>2.6</v>
      </c>
      <c r="IP31">
        <v>1.8</v>
      </c>
      <c r="IQ31">
        <v>1.4</v>
      </c>
      <c r="IR31">
        <v>1.2</v>
      </c>
      <c r="IS31">
        <v>1.3</v>
      </c>
      <c r="IT31">
        <v>166</v>
      </c>
      <c r="IU31" t="s">
        <v>222</v>
      </c>
      <c r="IV31" t="b">
        <v>1</v>
      </c>
      <c r="IW31">
        <v>1</v>
      </c>
      <c r="IX31" s="5">
        <v>3143991</v>
      </c>
      <c r="IY31" s="5">
        <v>23</v>
      </c>
      <c r="IZ31" s="5">
        <v>136695.26086956522</v>
      </c>
      <c r="JA31" s="5">
        <v>24</v>
      </c>
      <c r="JB31" s="5">
        <v>130999.625</v>
      </c>
      <c r="JC31" s="11">
        <v>0.10928364570242062</v>
      </c>
      <c r="JD31">
        <v>1</v>
      </c>
      <c r="JE31" s="12">
        <v>4.55348523760086E-2</v>
      </c>
      <c r="JF31" s="108">
        <v>0.31806706825814707</v>
      </c>
      <c r="JG31" s="3">
        <v>1392</v>
      </c>
      <c r="JH31" s="56">
        <v>2.2887931034482758</v>
      </c>
      <c r="JI31" s="11">
        <v>5.5758153735632181</v>
      </c>
      <c r="JJ31" s="3">
        <v>4.4836491750665299</v>
      </c>
      <c r="JK31" s="3">
        <v>1.2676902901480793</v>
      </c>
      <c r="JL31" s="108">
        <v>4.4836491750665299</v>
      </c>
      <c r="JM31" s="108">
        <v>1.2676902901480793</v>
      </c>
      <c r="JN31" s="108">
        <v>30</v>
      </c>
      <c r="JO31" s="108">
        <v>26</v>
      </c>
      <c r="JP31" s="108">
        <v>1</v>
      </c>
      <c r="JQ31" s="108">
        <v>2</v>
      </c>
      <c r="JR31" s="108">
        <v>5</v>
      </c>
      <c r="JS31" s="108">
        <v>36</v>
      </c>
      <c r="JT31" s="14" t="s">
        <v>824</v>
      </c>
      <c r="JU31" t="s">
        <v>824</v>
      </c>
      <c r="JV31" t="s">
        <v>824</v>
      </c>
      <c r="JW31" t="s">
        <v>822</v>
      </c>
      <c r="JX31" t="s">
        <v>831</v>
      </c>
      <c r="JY31" s="15" t="s">
        <v>171</v>
      </c>
      <c r="JZ31">
        <v>15.4</v>
      </c>
      <c r="KA31">
        <v>25</v>
      </c>
      <c r="KB31">
        <v>53.67</v>
      </c>
      <c r="KE31">
        <v>31.3</v>
      </c>
      <c r="KF31">
        <v>4.4000000000000004</v>
      </c>
      <c r="KG31">
        <v>2.8</v>
      </c>
      <c r="KH31" s="2">
        <v>2.5000000000000001E-3</v>
      </c>
      <c r="KI31" s="108">
        <v>7761.5349999999999</v>
      </c>
      <c r="KJ31">
        <v>-970</v>
      </c>
      <c r="KK31">
        <v>-0.31</v>
      </c>
      <c r="KL31" s="2">
        <v>0.1389</v>
      </c>
      <c r="KM31" s="2">
        <v>0.1188</v>
      </c>
      <c r="KN31">
        <v>3.42</v>
      </c>
      <c r="KO31" s="2">
        <v>0.14000000000000001</v>
      </c>
      <c r="KP31" s="2">
        <v>0.58299999999999996</v>
      </c>
      <c r="KQ31" s="2">
        <v>0.2286</v>
      </c>
      <c r="KR31" s="11">
        <v>-8.8599999999999984E-2</v>
      </c>
      <c r="KS31">
        <v>48</v>
      </c>
      <c r="KT31">
        <v>19</v>
      </c>
      <c r="KU31">
        <v>0.38300000000000001</v>
      </c>
      <c r="KV31">
        <v>1</v>
      </c>
      <c r="KW31" s="12">
        <v>109.806</v>
      </c>
      <c r="KX31">
        <v>49.9</v>
      </c>
      <c r="KY31">
        <v>0.34</v>
      </c>
      <c r="KZ31" s="108">
        <v>108.14280320777</v>
      </c>
      <c r="LA31" s="12">
        <v>3096.3699615685846</v>
      </c>
      <c r="LB31">
        <v>2974</v>
      </c>
      <c r="LC31">
        <v>3.7</v>
      </c>
      <c r="LD31">
        <v>2.8</v>
      </c>
      <c r="LE31">
        <v>61.7</v>
      </c>
      <c r="LF31">
        <v>0</v>
      </c>
      <c r="LG31">
        <v>22.5</v>
      </c>
      <c r="LH31">
        <v>0.9</v>
      </c>
      <c r="LI31" t="s">
        <v>537</v>
      </c>
      <c r="LJ31" s="2">
        <v>1.2999999999999999E-2</v>
      </c>
      <c r="LK31" s="4">
        <v>159708000000</v>
      </c>
      <c r="LL31" s="4">
        <v>50797.855337372152</v>
      </c>
      <c r="LM31" s="77">
        <v>0</v>
      </c>
      <c r="LN31" s="47">
        <v>0</v>
      </c>
      <c r="LO31" s="47">
        <v>0</v>
      </c>
      <c r="LP31" s="47">
        <v>675</v>
      </c>
      <c r="LQ31" s="47">
        <v>675</v>
      </c>
      <c r="LR31" s="47">
        <v>51181</v>
      </c>
      <c r="LS31" s="47">
        <v>8592</v>
      </c>
      <c r="LT31" s="47">
        <v>103836</v>
      </c>
      <c r="LU31" s="14">
        <v>5</v>
      </c>
      <c r="LV31" t="s">
        <v>1255</v>
      </c>
      <c r="LW31" t="s">
        <v>1256</v>
      </c>
      <c r="LX31" t="s">
        <v>1255</v>
      </c>
      <c r="LY31" t="s">
        <v>1255</v>
      </c>
      <c r="LZ31" s="15" t="s">
        <v>1255</v>
      </c>
      <c r="MA31" s="26">
        <v>4</v>
      </c>
      <c r="MB31">
        <v>6</v>
      </c>
      <c r="MC31" s="3">
        <v>785997.75</v>
      </c>
      <c r="MD31" s="3">
        <v>4.1290406020016173</v>
      </c>
      <c r="ME31" s="3">
        <v>-0.12904060200161727</v>
      </c>
      <c r="MF31" s="3">
        <v>1571995.5</v>
      </c>
      <c r="MG31" s="3">
        <v>523998.5</v>
      </c>
      <c r="MH31" s="43">
        <v>1178996.625</v>
      </c>
      <c r="MI31" s="194" t="s">
        <v>3875</v>
      </c>
      <c r="MJ31" s="47" t="s">
        <v>4666</v>
      </c>
      <c r="MK31" s="195" t="s">
        <v>313</v>
      </c>
      <c r="ML31" s="223">
        <v>0</v>
      </c>
      <c r="MM31" s="144">
        <v>1</v>
      </c>
      <c r="MN31" s="188">
        <v>0.75</v>
      </c>
      <c r="MO31" s="60">
        <v>0.501</v>
      </c>
      <c r="MP31" s="45">
        <v>0.47699999999999998</v>
      </c>
      <c r="MQ31" s="22">
        <v>1</v>
      </c>
      <c r="MR31" s="215">
        <v>0.66666666666666663</v>
      </c>
      <c r="MS31" s="161">
        <v>0.56274999999999997</v>
      </c>
      <c r="MT31" s="11">
        <v>0</v>
      </c>
      <c r="MU31" s="11" t="s">
        <v>171</v>
      </c>
      <c r="MV31" s="11" t="s">
        <v>171</v>
      </c>
      <c r="MW31" s="11" t="s">
        <v>171</v>
      </c>
      <c r="MX31" s="11" t="s">
        <v>171</v>
      </c>
      <c r="MY31" s="11" t="s">
        <v>171</v>
      </c>
      <c r="MZ31" s="3">
        <f>StateByState5[[#This Row],[Population]]*0.8</f>
        <v>2483691.2000000002</v>
      </c>
      <c r="NA31" s="234">
        <f>StateByState5[[#This Row],[Adult Population]]*StateByState5[[#This Row],[Groceries Montly]]</f>
        <v>728789508.8160001</v>
      </c>
      <c r="NB31" s="234">
        <f>(StateByState5[[#This Row],[Rent (Studio)]]*StateByState5[[#This Row],[Adult Population]])/2</f>
        <v>1002169399.2</v>
      </c>
      <c r="NC31" s="234">
        <f>StateByState5[[#This Row],[Average Electric Bill]]*StateByState5[[#This Row],[Adult Population]]</f>
        <v>408716223.87200004</v>
      </c>
      <c r="ND31" s="234">
        <f>(StateByState5[[#This Row],[Adult Population]]/10000)*1141815</f>
        <v>283591586.75279999</v>
      </c>
      <c r="NE31" s="237">
        <f>(StateByState5[[#This Row],[Adult Population]]/10000)*12.11</f>
        <v>3007.7500432000002</v>
      </c>
      <c r="NF31" s="234">
        <f>SUM(StateByState5[[#This Row],[Rent (Studio)]],StateByState5[[#This Row],[Groceries Montly]],StateByState5[[#This Row],[Average Electric Bill]])</f>
        <v>1264.99</v>
      </c>
      <c r="NG31" s="234">
        <f>StateByState5[[#This Row],[UBI Per Month]]*StateByState5[[#This Row],[Adult Population]]</f>
        <v>3141844531.0880003</v>
      </c>
      <c r="NH31" s="234">
        <f>SUM(StateByState5[[#This Row],[Total for UBI Payments]]+StateByState5[[#This Row],[Department of UBI]])</f>
        <v>3425436117.8408003</v>
      </c>
    </row>
    <row r="32" spans="1:375" ht="17.25" customHeight="1" x14ac:dyDescent="0.25">
      <c r="A32">
        <v>29</v>
      </c>
      <c r="B32" s="130" t="s">
        <v>57</v>
      </c>
      <c r="C32" t="s">
        <v>1304</v>
      </c>
      <c r="D32" s="3">
        <v>8969</v>
      </c>
      <c r="E32" s="113">
        <v>1377529</v>
      </c>
      <c r="F32" s="113">
        <v>1200649</v>
      </c>
      <c r="G32" s="208">
        <v>0.87160000000000004</v>
      </c>
      <c r="H32" s="113">
        <v>18655</v>
      </c>
      <c r="I32" s="208">
        <v>1.35E-2</v>
      </c>
      <c r="J32" s="113">
        <v>2299</v>
      </c>
      <c r="K32" s="208">
        <v>1.6999999999999999E-3</v>
      </c>
      <c r="L32" s="113">
        <v>35604</v>
      </c>
      <c r="M32" s="208">
        <v>2.58E-2</v>
      </c>
      <c r="N32" s="113">
        <v>388</v>
      </c>
      <c r="O32" s="106">
        <v>2.9999999999999997E-4</v>
      </c>
      <c r="P32" s="113">
        <v>5916</v>
      </c>
      <c r="Q32" s="106">
        <v>4.3E-3</v>
      </c>
      <c r="R32" s="113">
        <v>54564</v>
      </c>
      <c r="S32" s="208">
        <v>3.9600000000000003E-2</v>
      </c>
      <c r="T32" s="113">
        <v>59454</v>
      </c>
      <c r="U32" s="208">
        <v>4.3200000000000002E-2</v>
      </c>
      <c r="V32" s="106">
        <v>4.5440331951116519E-3</v>
      </c>
      <c r="W32" s="3">
        <v>153.58780243059428</v>
      </c>
      <c r="X32" s="3">
        <v>11</v>
      </c>
      <c r="Y32" s="118">
        <v>7.25</v>
      </c>
      <c r="Z32" s="4">
        <v>1349</v>
      </c>
      <c r="AA32" s="1">
        <v>5845.666666666667</v>
      </c>
      <c r="AB32" s="4">
        <v>70148</v>
      </c>
      <c r="AC32" s="1">
        <v>33.725000000000001</v>
      </c>
      <c r="AD32" s="47">
        <v>568731</v>
      </c>
      <c r="AE32" s="47">
        <v>254995</v>
      </c>
      <c r="AF32" s="39">
        <v>0.214</v>
      </c>
      <c r="AG32" s="124">
        <v>3.1036392405063293</v>
      </c>
      <c r="AH32" s="33">
        <v>16.90948275862069</v>
      </c>
      <c r="AI32" s="33">
        <v>6.9222370983446933</v>
      </c>
      <c r="AJ32" s="33">
        <v>37.714257294429707</v>
      </c>
      <c r="AK32" s="33">
        <v>2.2303613796348949</v>
      </c>
      <c r="AL32">
        <v>0</v>
      </c>
      <c r="AM32" s="125">
        <v>1179</v>
      </c>
      <c r="AN32" s="4">
        <v>948</v>
      </c>
      <c r="AO32" s="4">
        <v>1061</v>
      </c>
      <c r="AP32" s="4">
        <v>1365</v>
      </c>
      <c r="AQ32" s="4">
        <v>1775</v>
      </c>
      <c r="AR32" s="4">
        <v>2011</v>
      </c>
      <c r="AS32" s="4">
        <v>1917</v>
      </c>
      <c r="AT32" s="4">
        <v>184468</v>
      </c>
      <c r="AU32" s="8">
        <v>1.08</v>
      </c>
      <c r="AV32" s="5">
        <v>25443.862068965518</v>
      </c>
      <c r="AW32" s="5">
        <v>188.27586206896552</v>
      </c>
      <c r="AX32" s="5">
        <v>40.474425500370643</v>
      </c>
      <c r="AY32" s="5">
        <v>2.6296972116097392</v>
      </c>
      <c r="AZ32" s="152">
        <v>0.30299999999999999</v>
      </c>
      <c r="BA32" s="5" t="s">
        <v>4768</v>
      </c>
      <c r="BB32" s="47">
        <v>191.19</v>
      </c>
      <c r="BC32" s="47">
        <v>48.99</v>
      </c>
      <c r="BD32" s="5">
        <v>60.041407867494826</v>
      </c>
      <c r="BE32" s="5">
        <v>327.12215320910974</v>
      </c>
      <c r="BF32" s="66">
        <v>183</v>
      </c>
      <c r="BG32">
        <v>11.31</v>
      </c>
      <c r="BH32" s="66">
        <v>4.6349999999999998</v>
      </c>
      <c r="BI32">
        <v>23.8</v>
      </c>
      <c r="BJ32" s="119">
        <v>4.83</v>
      </c>
      <c r="BK32" s="37">
        <v>1061</v>
      </c>
      <c r="BL32" s="37">
        <v>1365</v>
      </c>
      <c r="BM32" s="37">
        <v>1775</v>
      </c>
      <c r="BN32" s="37">
        <v>2011</v>
      </c>
      <c r="BO32" s="37">
        <v>183</v>
      </c>
      <c r="BP32" s="37">
        <v>191.19</v>
      </c>
      <c r="BQ32" s="37">
        <v>7.25</v>
      </c>
      <c r="BR32" s="37">
        <v>16.559884615384615</v>
      </c>
      <c r="BS32" s="37">
        <v>9.3098846153846146</v>
      </c>
      <c r="BT32" s="179">
        <v>33.725000000000001</v>
      </c>
      <c r="BU32" s="127">
        <v>0.49102697154587438</v>
      </c>
      <c r="BV32" s="37">
        <v>22.179115384615383</v>
      </c>
      <c r="BW32" s="37">
        <v>29.021423076923078</v>
      </c>
      <c r="BX32" s="37">
        <v>33.856038461538461</v>
      </c>
      <c r="BY32" s="176">
        <v>0</v>
      </c>
      <c r="BZ32" s="127" t="s">
        <v>240</v>
      </c>
      <c r="CA32" s="127">
        <v>0</v>
      </c>
      <c r="CB32" s="127">
        <v>0</v>
      </c>
      <c r="CC32" s="127">
        <v>0</v>
      </c>
      <c r="CD32" s="127">
        <v>0</v>
      </c>
      <c r="CE32" s="2">
        <v>9.6000000000000002E-2</v>
      </c>
      <c r="CF32" s="62">
        <v>5284.4826666666668</v>
      </c>
      <c r="CG32" s="62">
        <v>3919.4826666666668</v>
      </c>
      <c r="CH32" s="62">
        <v>3545.2926666666667</v>
      </c>
      <c r="CI32" s="9">
        <v>734.01504485852308</v>
      </c>
      <c r="CJ32" s="9">
        <v>313.46531093427643</v>
      </c>
      <c r="CK32" s="116">
        <v>764.89593671341254</v>
      </c>
      <c r="CL32" s="28">
        <v>0.41099999999999998</v>
      </c>
      <c r="CM32">
        <v>146.4</v>
      </c>
      <c r="CN32" s="33">
        <v>195</v>
      </c>
      <c r="CO32" s="33">
        <v>2691</v>
      </c>
      <c r="CP32" s="33">
        <v>742</v>
      </c>
      <c r="CQ32" s="33">
        <v>241</v>
      </c>
      <c r="CR32" s="33">
        <v>269</v>
      </c>
      <c r="CS32" s="33">
        <v>1238</v>
      </c>
      <c r="CT32" s="33">
        <v>89.129383034603507</v>
      </c>
      <c r="CU32" s="34">
        <v>41</v>
      </c>
      <c r="CV32" s="29">
        <v>2.9763438737042924</v>
      </c>
      <c r="CW32" s="29">
        <v>29.945929239579105</v>
      </c>
      <c r="CX32" s="29">
        <v>3</v>
      </c>
      <c r="CY32" s="29">
        <v>2.177812590515336</v>
      </c>
      <c r="CZ32" s="29">
        <v>0.23455824863174357</v>
      </c>
      <c r="DA32">
        <v>0</v>
      </c>
      <c r="DB32" s="30">
        <v>8.9</v>
      </c>
      <c r="DC32" s="30">
        <v>122.600081</v>
      </c>
      <c r="DD32" s="30">
        <v>2</v>
      </c>
      <c r="DE32">
        <v>79.400000000000006</v>
      </c>
      <c r="DF32">
        <v>1</v>
      </c>
      <c r="DG32">
        <v>34.700000000000003</v>
      </c>
      <c r="DH32">
        <v>35.4</v>
      </c>
      <c r="DI32" s="135">
        <v>0</v>
      </c>
      <c r="DJ32" s="141">
        <v>208</v>
      </c>
      <c r="DK32" s="143">
        <v>1355329</v>
      </c>
      <c r="DL32" s="143">
        <v>0.98388418683018652</v>
      </c>
      <c r="DM32" s="10">
        <v>27923</v>
      </c>
      <c r="DN32" s="10">
        <v>108</v>
      </c>
      <c r="DO32" s="10">
        <v>3</v>
      </c>
      <c r="DP32" s="10">
        <v>957</v>
      </c>
      <c r="DQ32" s="10">
        <v>629</v>
      </c>
      <c r="DR32" s="10">
        <v>7353</v>
      </c>
      <c r="DS32" s="10">
        <v>118</v>
      </c>
      <c r="DT32" s="10">
        <v>143</v>
      </c>
      <c r="DU32" s="10">
        <v>5334</v>
      </c>
      <c r="DV32" s="10">
        <v>11534</v>
      </c>
      <c r="DW32" s="10">
        <v>892</v>
      </c>
      <c r="DX32" s="10">
        <v>181</v>
      </c>
      <c r="DY32" s="10">
        <v>671</v>
      </c>
      <c r="DZ32" s="138">
        <v>2060.2377725260803</v>
      </c>
      <c r="EA32" s="135">
        <v>7.9685449068086047</v>
      </c>
      <c r="EB32" s="10">
        <v>0.22134846963357235</v>
      </c>
      <c r="EC32" s="135">
        <v>70.610161813109585</v>
      </c>
      <c r="ED32" s="135">
        <v>46.409395799839004</v>
      </c>
      <c r="EE32" s="135">
        <v>542.52509907188585</v>
      </c>
      <c r="EF32" s="135">
        <v>8.7063731389205135</v>
      </c>
      <c r="EG32" s="135">
        <v>10.550943719200284</v>
      </c>
      <c r="EH32" s="135">
        <v>393.55757900849164</v>
      </c>
      <c r="EI32" s="135">
        <v>851.01108291787455</v>
      </c>
      <c r="EJ32" s="135">
        <v>65.814278304382185</v>
      </c>
      <c r="EK32" s="135">
        <v>13.354691001225532</v>
      </c>
      <c r="EL32" s="31">
        <v>86.802144463432086</v>
      </c>
      <c r="EM32" s="3" t="s">
        <v>781</v>
      </c>
      <c r="EN32" s="3">
        <v>1020129</v>
      </c>
      <c r="EO32" s="3">
        <v>7374</v>
      </c>
      <c r="EP32" s="3">
        <v>1027503</v>
      </c>
      <c r="EQ32" s="131">
        <v>0.745902990064093</v>
      </c>
      <c r="ER32" s="3">
        <v>1578</v>
      </c>
      <c r="ES32" s="3">
        <v>2688</v>
      </c>
      <c r="ET32" s="3">
        <v>4266</v>
      </c>
      <c r="EU32" s="3">
        <v>309.68495037128076</v>
      </c>
      <c r="EV32" s="3">
        <v>1435681</v>
      </c>
      <c r="EW32" s="3">
        <v>13608</v>
      </c>
      <c r="EX32" s="3">
        <v>1449289</v>
      </c>
      <c r="EY32" s="3">
        <v>1.0520932771651268</v>
      </c>
      <c r="EZ32" s="3">
        <v>69356</v>
      </c>
      <c r="FA32" s="3">
        <v>0</v>
      </c>
      <c r="FB32" s="3">
        <v>69356</v>
      </c>
      <c r="FC32" s="3">
        <v>50.34812334259388</v>
      </c>
      <c r="FD32" s="3">
        <v>2526744</v>
      </c>
      <c r="FE32" s="3">
        <v>23670</v>
      </c>
      <c r="FF32" s="3">
        <v>2550414</v>
      </c>
      <c r="FG32" s="3">
        <v>39</v>
      </c>
      <c r="FH32">
        <v>20</v>
      </c>
      <c r="FI32">
        <v>1</v>
      </c>
      <c r="FJ32" s="3">
        <v>25</v>
      </c>
      <c r="FK32" s="3">
        <v>16</v>
      </c>
      <c r="FL32" s="3">
        <v>2</v>
      </c>
      <c r="FM32" s="3">
        <v>104</v>
      </c>
      <c r="FN32">
        <v>6</v>
      </c>
      <c r="FO32" s="8">
        <v>0.04</v>
      </c>
      <c r="FP32" s="50">
        <v>0.1</v>
      </c>
      <c r="FQ32" s="8">
        <v>0.155</v>
      </c>
      <c r="FR32" s="8">
        <v>0.124</v>
      </c>
      <c r="FS32" s="8">
        <v>3.1E-2</v>
      </c>
      <c r="FT32" s="8">
        <v>0.14000000000000001</v>
      </c>
      <c r="FU32">
        <v>30.3</v>
      </c>
      <c r="FV32">
        <v>393</v>
      </c>
      <c r="FW32">
        <v>7.1</v>
      </c>
      <c r="FX32">
        <v>16.399999999999999</v>
      </c>
      <c r="FY32">
        <v>234</v>
      </c>
      <c r="FZ32">
        <v>4</v>
      </c>
      <c r="GA32" s="48" t="s">
        <v>80</v>
      </c>
      <c r="GB32" s="48">
        <v>841</v>
      </c>
      <c r="GC32" s="48">
        <v>12796</v>
      </c>
      <c r="GD32" s="2">
        <v>6.5723663644889033E-2</v>
      </c>
      <c r="GE32" s="11">
        <v>0.60547504953232267</v>
      </c>
      <c r="GF32" s="11" t="s">
        <v>782</v>
      </c>
      <c r="GG32" s="11" t="s">
        <v>782</v>
      </c>
      <c r="GH32" s="11" t="s">
        <v>781</v>
      </c>
      <c r="GI32" s="11" t="s">
        <v>782</v>
      </c>
      <c r="GJ32" s="11" t="s">
        <v>781</v>
      </c>
      <c r="GK32" s="2">
        <v>1.67E-2</v>
      </c>
      <c r="GL32" s="2">
        <v>8.6999999999999994E-3</v>
      </c>
      <c r="GM32" s="2">
        <v>3.5000000000000001E-3</v>
      </c>
      <c r="GN32" s="2">
        <v>4.0000000000000002E-4</v>
      </c>
      <c r="GO32" s="2">
        <v>3.3999999999999998E-3</v>
      </c>
      <c r="GP32" s="3" t="s">
        <v>582</v>
      </c>
      <c r="GQ32" s="3" t="s">
        <v>582</v>
      </c>
      <c r="GR32" s="3" t="s">
        <v>582</v>
      </c>
      <c r="GS32" s="3" t="s">
        <v>582</v>
      </c>
      <c r="GT32" s="5">
        <v>6.6</v>
      </c>
      <c r="GU32" s="22">
        <v>43</v>
      </c>
      <c r="GV32">
        <v>40</v>
      </c>
      <c r="GW32" t="s">
        <v>83</v>
      </c>
      <c r="GX32" s="21"/>
      <c r="GY32" s="21" t="s">
        <v>4713</v>
      </c>
      <c r="GZ32" s="21" t="s">
        <v>4712</v>
      </c>
      <c r="HA32" s="21" t="s">
        <v>4712</v>
      </c>
      <c r="HB32">
        <v>47</v>
      </c>
      <c r="HC32">
        <v>30</v>
      </c>
      <c r="HD32">
        <v>21</v>
      </c>
      <c r="HE32" s="14">
        <v>8</v>
      </c>
      <c r="HF32">
        <v>5</v>
      </c>
      <c r="HG32">
        <v>4</v>
      </c>
      <c r="HH32">
        <v>7</v>
      </c>
      <c r="HI32" s="53">
        <v>0.94199999999999995</v>
      </c>
      <c r="HJ32" s="47">
        <v>16893</v>
      </c>
      <c r="HK32" s="53">
        <v>0.93</v>
      </c>
      <c r="HL32">
        <v>12791</v>
      </c>
      <c r="HM32" s="8">
        <v>0.15568403115871471</v>
      </c>
      <c r="HN32">
        <v>25</v>
      </c>
      <c r="HO32">
        <v>1099</v>
      </c>
      <c r="HP32">
        <v>180</v>
      </c>
      <c r="HQ32">
        <v>1279</v>
      </c>
      <c r="HR32" s="8">
        <v>0.85926505082095384</v>
      </c>
      <c r="HS32" s="14">
        <v>127.7</v>
      </c>
      <c r="HT32" t="s">
        <v>781</v>
      </c>
      <c r="HU32" t="s">
        <v>781</v>
      </c>
      <c r="HV32" t="s">
        <v>781</v>
      </c>
      <c r="HW32" t="s">
        <v>781</v>
      </c>
      <c r="HX32" t="s">
        <v>781</v>
      </c>
      <c r="HY32" t="s">
        <v>781</v>
      </c>
      <c r="HZ32" t="s">
        <v>781</v>
      </c>
      <c r="IA32" t="s">
        <v>781</v>
      </c>
      <c r="IB32" t="s">
        <v>781</v>
      </c>
      <c r="IC32" t="s">
        <v>782</v>
      </c>
      <c r="ID32" t="s">
        <v>781</v>
      </c>
      <c r="IE32" t="s">
        <v>781</v>
      </c>
      <c r="IF32" t="s">
        <v>781</v>
      </c>
      <c r="IG32">
        <v>18</v>
      </c>
      <c r="IH32">
        <v>79.8</v>
      </c>
      <c r="II32">
        <v>100.2</v>
      </c>
      <c r="IJ32">
        <v>6.3</v>
      </c>
      <c r="IK32">
        <v>2.4</v>
      </c>
      <c r="IL32">
        <v>4</v>
      </c>
      <c r="IM32">
        <v>16.2</v>
      </c>
      <c r="IN32">
        <v>2.2999999999999998</v>
      </c>
      <c r="IO32">
        <v>1.5</v>
      </c>
      <c r="IP32">
        <v>2.1</v>
      </c>
      <c r="IQ32">
        <v>1.7</v>
      </c>
      <c r="IR32">
        <v>0.9</v>
      </c>
      <c r="IS32">
        <v>1</v>
      </c>
      <c r="IT32">
        <v>129</v>
      </c>
      <c r="IU32" t="s">
        <v>223</v>
      </c>
      <c r="IV32" t="b">
        <v>1</v>
      </c>
      <c r="IW32">
        <v>0</v>
      </c>
      <c r="IX32" s="5" t="s">
        <v>171</v>
      </c>
      <c r="IY32" s="5">
        <v>68</v>
      </c>
      <c r="IZ32" s="5">
        <v>20426.352941176472</v>
      </c>
      <c r="JA32" s="5">
        <v>68</v>
      </c>
      <c r="JB32" s="5">
        <v>20426.352941176472</v>
      </c>
      <c r="JC32" s="11">
        <v>3.7908350986732078</v>
      </c>
      <c r="JD32">
        <v>3</v>
      </c>
      <c r="JE32" s="12">
        <v>1.6724272494146504</v>
      </c>
      <c r="JF32" s="108">
        <v>2.159839653504124</v>
      </c>
      <c r="JG32" s="3">
        <v>1025</v>
      </c>
      <c r="JH32" s="56">
        <v>0.82048780487804873</v>
      </c>
      <c r="JI32" s="11">
        <v>1.6127168780487804</v>
      </c>
      <c r="JJ32" s="3">
        <v>7.4408596842607304</v>
      </c>
      <c r="JK32" s="3">
        <v>11.428252871000112</v>
      </c>
      <c r="JL32" s="108">
        <v>7.4408596842607304</v>
      </c>
      <c r="JM32" s="108">
        <v>11.428252871000112</v>
      </c>
      <c r="JN32" s="108">
        <v>31</v>
      </c>
      <c r="JO32" s="108">
        <v>34</v>
      </c>
      <c r="JP32" s="108">
        <v>1</v>
      </c>
      <c r="JQ32" s="108">
        <v>2</v>
      </c>
      <c r="JR32" s="108">
        <v>14</v>
      </c>
      <c r="JS32" s="108">
        <v>18</v>
      </c>
      <c r="JT32" s="14" t="s">
        <v>831</v>
      </c>
      <c r="JU32" t="s">
        <v>828</v>
      </c>
      <c r="JV32" t="s">
        <v>171</v>
      </c>
      <c r="JW32" t="s">
        <v>171</v>
      </c>
      <c r="JX32" t="s">
        <v>171</v>
      </c>
      <c r="JY32" s="15" t="s">
        <v>303</v>
      </c>
      <c r="JZ32">
        <v>11</v>
      </c>
      <c r="KA32">
        <v>17.8</v>
      </c>
      <c r="KB32">
        <v>53.36</v>
      </c>
      <c r="KC32">
        <v>131</v>
      </c>
      <c r="KE32">
        <v>30.6</v>
      </c>
      <c r="KF32">
        <v>2</v>
      </c>
      <c r="KG32">
        <v>1.7</v>
      </c>
      <c r="KH32" s="2">
        <v>1.1999999999999999E-3</v>
      </c>
      <c r="KI32" s="108">
        <v>1653.0347999999999</v>
      </c>
      <c r="KJ32" s="3">
        <v>1947</v>
      </c>
      <c r="KK32" s="3">
        <v>1.43</v>
      </c>
      <c r="KL32" s="2">
        <v>5.4399999999999997E-2</v>
      </c>
      <c r="KM32" s="2">
        <v>7.1599999999999997E-2</v>
      </c>
      <c r="KN32">
        <v>4.67</v>
      </c>
      <c r="KO32" s="2">
        <v>0.04</v>
      </c>
      <c r="KP32" s="2">
        <v>0.76100000000000001</v>
      </c>
      <c r="KQ32" s="2">
        <v>0.1812</v>
      </c>
      <c r="KR32" s="11">
        <v>-0.14119999999999999</v>
      </c>
      <c r="KS32">
        <v>1</v>
      </c>
      <c r="KT32">
        <v>41</v>
      </c>
      <c r="KU32">
        <v>0.70399999999999996</v>
      </c>
      <c r="KV32">
        <v>20</v>
      </c>
      <c r="KW32" s="12">
        <v>0.44844999999999996</v>
      </c>
      <c r="KX32">
        <v>43.8</v>
      </c>
      <c r="KY32">
        <v>0.504</v>
      </c>
      <c r="KZ32" s="108">
        <v>362.8530617886928</v>
      </c>
      <c r="LA32" s="12">
        <v>56193.555580332257</v>
      </c>
      <c r="LB32">
        <v>1299</v>
      </c>
      <c r="LC32">
        <v>5.9</v>
      </c>
      <c r="LD32">
        <v>6.8</v>
      </c>
      <c r="LE32">
        <v>11.5</v>
      </c>
      <c r="LF32">
        <v>64.5</v>
      </c>
      <c r="LG32">
        <v>0</v>
      </c>
      <c r="LH32">
        <v>2.2999999999999998</v>
      </c>
      <c r="LI32" t="s">
        <v>538</v>
      </c>
      <c r="LJ32" s="2">
        <v>1.6E-2</v>
      </c>
      <c r="LK32" s="4">
        <v>83721800000</v>
      </c>
      <c r="LL32" s="4">
        <v>60275.221167580516</v>
      </c>
      <c r="LM32" s="77">
        <v>0</v>
      </c>
      <c r="LN32" s="47">
        <v>5000</v>
      </c>
      <c r="LO32" s="47">
        <v>0</v>
      </c>
      <c r="LP32" s="47">
        <v>0</v>
      </c>
      <c r="LQ32" s="47">
        <v>0</v>
      </c>
      <c r="LR32" s="47">
        <v>14479</v>
      </c>
      <c r="LS32" s="47">
        <v>8225</v>
      </c>
      <c r="LT32" s="47">
        <v>43243</v>
      </c>
      <c r="LU32" s="14">
        <v>5</v>
      </c>
      <c r="LV32" t="s">
        <v>1255</v>
      </c>
      <c r="LW32" t="s">
        <v>1255</v>
      </c>
      <c r="LX32" t="s">
        <v>1255</v>
      </c>
      <c r="LY32" t="s">
        <v>1255</v>
      </c>
      <c r="LZ32" s="15" t="s">
        <v>1255</v>
      </c>
      <c r="MA32" s="26">
        <v>2</v>
      </c>
      <c r="MB32">
        <v>4</v>
      </c>
      <c r="MC32" s="3">
        <v>694496</v>
      </c>
      <c r="MD32" s="3">
        <v>1.8241796378728279</v>
      </c>
      <c r="ME32" s="3">
        <v>0.17582036212717211</v>
      </c>
      <c r="MF32" s="3">
        <v>694496</v>
      </c>
      <c r="MG32" s="3">
        <v>347248</v>
      </c>
      <c r="MH32" s="43">
        <v>694496</v>
      </c>
      <c r="MI32" s="194" t="s">
        <v>336</v>
      </c>
      <c r="MJ32" t="s">
        <v>4665</v>
      </c>
      <c r="MK32" s="195" t="s">
        <v>313</v>
      </c>
      <c r="ML32" s="186">
        <v>0</v>
      </c>
      <c r="MM32" s="144">
        <v>1</v>
      </c>
      <c r="MN32" s="188">
        <v>1</v>
      </c>
      <c r="MO32" s="60">
        <v>0.52700000000000002</v>
      </c>
      <c r="MP32" s="45">
        <v>0.45400000000000001</v>
      </c>
      <c r="MQ32" s="22">
        <v>1</v>
      </c>
      <c r="MR32" s="215">
        <v>0.66666666666666663</v>
      </c>
      <c r="MS32" s="161">
        <v>0.63175000000000003</v>
      </c>
      <c r="MT32" s="11">
        <v>1</v>
      </c>
      <c r="MU32" s="11">
        <v>1</v>
      </c>
      <c r="MV32" s="11">
        <v>326073</v>
      </c>
      <c r="MW32" s="5">
        <v>326073</v>
      </c>
      <c r="MX32" s="5">
        <v>0</v>
      </c>
      <c r="MY32" s="2">
        <v>0</v>
      </c>
      <c r="MZ32" s="3">
        <f>StateByState5[[#This Row],[Population]]*0.8</f>
        <v>1102023.2</v>
      </c>
      <c r="NA32" s="234">
        <f>StateByState5[[#This Row],[Adult Population]]*StateByState5[[#This Row],[Groceries Montly]]</f>
        <v>201670245.59999999</v>
      </c>
      <c r="NB32" s="234">
        <f>(StateByState5[[#This Row],[Rent (Studio)]]*StateByState5[[#This Row],[Adult Population]])/2</f>
        <v>522358996.79999995</v>
      </c>
      <c r="NC32" s="234">
        <f>StateByState5[[#This Row],[Average Electric Bill]]*StateByState5[[#This Row],[Adult Population]]</f>
        <v>210695815.60799998</v>
      </c>
      <c r="ND32" s="234">
        <f>(StateByState5[[#This Row],[Adult Population]]/10000)*1141815</f>
        <v>125830662.0108</v>
      </c>
      <c r="NE32" s="237">
        <f>(StateByState5[[#This Row],[Adult Population]]/10000)*12.11</f>
        <v>1334.5500952</v>
      </c>
      <c r="NF32" s="234">
        <f>SUM(StateByState5[[#This Row],[Rent (Studio)]],StateByState5[[#This Row],[Groceries Montly]],StateByState5[[#This Row],[Average Electric Bill]])</f>
        <v>1322.19</v>
      </c>
      <c r="NG32" s="234">
        <f>StateByState5[[#This Row],[UBI Per Month]]*StateByState5[[#This Row],[Adult Population]]</f>
        <v>1457084054.8080001</v>
      </c>
      <c r="NH32" s="234">
        <f>SUM(StateByState5[[#This Row],[Total for UBI Payments]]+StateByState5[[#This Row],[Department of UBI]])</f>
        <v>1582914716.8188</v>
      </c>
    </row>
    <row r="33" spans="1:374" ht="17.25" customHeight="1" x14ac:dyDescent="0.25">
      <c r="A33">
        <v>30</v>
      </c>
      <c r="B33" s="130" t="s">
        <v>58</v>
      </c>
      <c r="C33" t="s">
        <v>1305</v>
      </c>
      <c r="D33" s="3">
        <v>7419</v>
      </c>
      <c r="E33" s="113">
        <v>9288994</v>
      </c>
      <c r="F33" s="113">
        <v>4816381</v>
      </c>
      <c r="G33" s="208">
        <v>0.51849999999999996</v>
      </c>
      <c r="H33" s="113">
        <v>1154142</v>
      </c>
      <c r="I33" s="208">
        <v>0.1242</v>
      </c>
      <c r="J33" s="113">
        <v>11206</v>
      </c>
      <c r="K33" s="208">
        <v>1.1999999999999999E-3</v>
      </c>
      <c r="L33" s="113">
        <v>942921</v>
      </c>
      <c r="M33" s="208">
        <v>0.10150000000000001</v>
      </c>
      <c r="N33" s="113">
        <v>1944</v>
      </c>
      <c r="O33" s="106">
        <v>2.0000000000000001E-4</v>
      </c>
      <c r="P33" s="113">
        <v>70354</v>
      </c>
      <c r="Q33" s="106">
        <v>7.6E-3</v>
      </c>
      <c r="R33" s="113">
        <v>289471</v>
      </c>
      <c r="S33" s="208">
        <v>3.1199999999999999E-2</v>
      </c>
      <c r="T33" s="113">
        <v>2002575</v>
      </c>
      <c r="U33" s="208">
        <v>0.21560000000000001</v>
      </c>
      <c r="V33" s="106">
        <v>5.5151626079279481E-3</v>
      </c>
      <c r="W33" s="3">
        <v>1252.0547243563822</v>
      </c>
      <c r="X33" s="3">
        <v>0</v>
      </c>
      <c r="Y33" s="118">
        <v>14.13</v>
      </c>
      <c r="Z33" s="4">
        <v>1440</v>
      </c>
      <c r="AA33" s="1">
        <v>6240</v>
      </c>
      <c r="AB33" s="4">
        <v>74880</v>
      </c>
      <c r="AC33" s="1">
        <v>36</v>
      </c>
      <c r="AD33" s="47">
        <v>760462</v>
      </c>
      <c r="AE33" s="47">
        <v>308976</v>
      </c>
      <c r="AF33" s="39">
        <v>0.19800000000000001</v>
      </c>
      <c r="AG33" s="124">
        <v>3.8015650376494907</v>
      </c>
      <c r="AH33" s="33">
        <v>11.426627218934911</v>
      </c>
      <c r="AI33" s="33">
        <v>9.3565382154633596</v>
      </c>
      <c r="AJ33" s="33">
        <v>28.123594674556212</v>
      </c>
      <c r="AK33" s="33">
        <v>2.4612332349438142</v>
      </c>
      <c r="AL33">
        <v>7</v>
      </c>
      <c r="AM33" s="125">
        <v>1394</v>
      </c>
      <c r="AN33" s="4">
        <v>1194</v>
      </c>
      <c r="AO33" s="4">
        <v>1356</v>
      </c>
      <c r="AP33" s="4">
        <v>1661</v>
      </c>
      <c r="AQ33" s="4">
        <v>2092</v>
      </c>
      <c r="AR33" s="4">
        <v>2388</v>
      </c>
      <c r="AS33" s="4">
        <v>2439</v>
      </c>
      <c r="AT33" s="4">
        <v>241772</v>
      </c>
      <c r="AU33" s="8">
        <v>1.1658699808795412</v>
      </c>
      <c r="AV33" s="5">
        <v>17110.544939844302</v>
      </c>
      <c r="AW33" s="5">
        <v>117.55130927105449</v>
      </c>
      <c r="AX33" s="5">
        <v>46.138888888888886</v>
      </c>
      <c r="AY33" s="5">
        <v>3.228792735042735</v>
      </c>
      <c r="AZ33" s="152">
        <v>0.17170000000000002</v>
      </c>
      <c r="BA33" s="5" t="s">
        <v>4769</v>
      </c>
      <c r="BB33" s="47">
        <v>117.96</v>
      </c>
      <c r="BC33" s="47">
        <v>82.2</v>
      </c>
      <c r="BD33" s="5">
        <v>100.1926782273603</v>
      </c>
      <c r="BE33" s="5">
        <v>301.15606936416185</v>
      </c>
      <c r="BF33" s="66">
        <v>343.77</v>
      </c>
      <c r="BG33">
        <v>8.74</v>
      </c>
      <c r="BH33" s="66">
        <v>4.9779999999999998</v>
      </c>
      <c r="BI33">
        <v>0</v>
      </c>
      <c r="BJ33" s="119">
        <v>5.19</v>
      </c>
      <c r="BK33" s="37">
        <v>1356</v>
      </c>
      <c r="BL33" s="37">
        <v>1661</v>
      </c>
      <c r="BM33" s="37">
        <v>2092</v>
      </c>
      <c r="BN33" s="37">
        <v>2388</v>
      </c>
      <c r="BO33" s="37">
        <v>343.77</v>
      </c>
      <c r="BP33" s="37">
        <v>117.96</v>
      </c>
      <c r="BQ33" s="37">
        <v>14.13</v>
      </c>
      <c r="BR33" s="37">
        <v>20.973807692307695</v>
      </c>
      <c r="BS33" s="37">
        <v>6.8438076923076938</v>
      </c>
      <c r="BT33" s="179">
        <v>36</v>
      </c>
      <c r="BU33" s="127">
        <v>0.58260576923076934</v>
      </c>
      <c r="BV33" s="37">
        <v>28.459615384615386</v>
      </c>
      <c r="BW33" s="37">
        <v>37.399269230769228</v>
      </c>
      <c r="BX33" s="37">
        <v>44.78123076923076</v>
      </c>
      <c r="BY33" s="176">
        <v>0.1075</v>
      </c>
      <c r="BZ33" s="127" t="s">
        <v>241</v>
      </c>
      <c r="CA33" s="127">
        <v>6.6250000000000003E-2</v>
      </c>
      <c r="CB33" s="127">
        <v>-2.9999999999999997E-4</v>
      </c>
      <c r="CC33" s="127">
        <v>6.6000000000000003E-2</v>
      </c>
      <c r="CD33" s="127">
        <v>3.313E-2</v>
      </c>
      <c r="CE33" s="2">
        <v>0.13200000000000001</v>
      </c>
      <c r="CF33" s="62">
        <v>5416.32</v>
      </c>
      <c r="CG33" s="62">
        <v>3755.3199999999997</v>
      </c>
      <c r="CH33" s="62">
        <v>3293.5899999999997</v>
      </c>
      <c r="CI33" s="9">
        <v>634.60308285163762</v>
      </c>
      <c r="CJ33" s="9">
        <v>376.84096109839811</v>
      </c>
      <c r="CK33" s="116">
        <v>661.62916834069904</v>
      </c>
      <c r="CL33" s="28">
        <v>0.14699999999999999</v>
      </c>
      <c r="CM33">
        <v>195.4</v>
      </c>
      <c r="CN33" s="33">
        <v>210</v>
      </c>
      <c r="CO33" s="33">
        <v>18613</v>
      </c>
      <c r="CP33" s="33">
        <v>1229</v>
      </c>
      <c r="CQ33" s="33">
        <v>393</v>
      </c>
      <c r="CR33" s="33">
        <v>216</v>
      </c>
      <c r="CS33" s="33">
        <v>6465</v>
      </c>
      <c r="CT33" s="33">
        <v>69.762698915413935</v>
      </c>
      <c r="CU33" s="34">
        <v>23</v>
      </c>
      <c r="CV33" s="29">
        <v>0.2476048536579957</v>
      </c>
      <c r="CW33" s="29">
        <v>281.75012680395065</v>
      </c>
      <c r="CX33" s="29">
        <v>11</v>
      </c>
      <c r="CY33" s="29">
        <v>1.1841971261904143</v>
      </c>
      <c r="CZ33" s="29">
        <v>1.6272189349112427</v>
      </c>
      <c r="DA33">
        <v>4.3</v>
      </c>
      <c r="DB33" s="30">
        <v>5</v>
      </c>
      <c r="DC33" s="30">
        <v>464.44970000000001</v>
      </c>
      <c r="DD33" s="30">
        <v>1.4</v>
      </c>
      <c r="DE33">
        <v>80.099999999999994</v>
      </c>
      <c r="DF33">
        <v>5.5</v>
      </c>
      <c r="DG33">
        <v>35.799999999999997</v>
      </c>
      <c r="DH33">
        <v>27.4</v>
      </c>
      <c r="DI33" s="5">
        <v>0</v>
      </c>
      <c r="DJ33" s="142">
        <v>177</v>
      </c>
      <c r="DK33" s="131">
        <v>3844336</v>
      </c>
      <c r="DL33" s="131">
        <v>0.41385924030094107</v>
      </c>
      <c r="DM33" s="11">
        <v>51188</v>
      </c>
      <c r="DN33" s="11">
        <v>93</v>
      </c>
      <c r="DO33" s="11">
        <v>1</v>
      </c>
      <c r="DP33" s="11">
        <v>3114</v>
      </c>
      <c r="DQ33" s="11">
        <v>1245</v>
      </c>
      <c r="DR33" s="11">
        <v>6052</v>
      </c>
      <c r="DS33" s="11">
        <v>125</v>
      </c>
      <c r="DT33" s="11">
        <v>201</v>
      </c>
      <c r="DU33" s="11">
        <v>10330</v>
      </c>
      <c r="DV33" s="11">
        <v>23380</v>
      </c>
      <c r="DW33" s="11">
        <v>5079</v>
      </c>
      <c r="DX33" s="11">
        <v>1243</v>
      </c>
      <c r="DY33" s="11">
        <v>325</v>
      </c>
      <c r="DZ33" s="136">
        <v>1331.5173283500715</v>
      </c>
      <c r="EA33" s="5">
        <v>2.4191433839289802</v>
      </c>
      <c r="EB33" s="11">
        <v>2.6012294450849249E-2</v>
      </c>
      <c r="EC33" s="5">
        <v>81.002284919944557</v>
      </c>
      <c r="ED33" s="5">
        <v>32.385306591307312</v>
      </c>
      <c r="EE33" s="5">
        <v>157.42640601653966</v>
      </c>
      <c r="EF33" s="5">
        <v>3.2515368063561563</v>
      </c>
      <c r="EG33" s="5">
        <v>5.228471184620699</v>
      </c>
      <c r="EH33" s="5">
        <v>268.70700167727273</v>
      </c>
      <c r="EI33" s="5">
        <v>608.1674442608554</v>
      </c>
      <c r="EJ33" s="5">
        <v>132.11644351586332</v>
      </c>
      <c r="EK33" s="5">
        <v>32.333282002405618</v>
      </c>
      <c r="EL33" s="22">
        <v>49.508274374709018</v>
      </c>
      <c r="EM33" s="3" t="s">
        <v>782</v>
      </c>
      <c r="EN33" s="3">
        <v>458256</v>
      </c>
      <c r="EO33" s="3">
        <v>2569</v>
      </c>
      <c r="EP33" s="3">
        <v>460825</v>
      </c>
      <c r="EQ33" s="131">
        <v>4.9609785516063418E-2</v>
      </c>
      <c r="ER33" s="3">
        <v>596</v>
      </c>
      <c r="ES33" s="3">
        <v>2484</v>
      </c>
      <c r="ET33" s="3">
        <v>3080</v>
      </c>
      <c r="EU33" s="3">
        <v>33.157519533331595</v>
      </c>
      <c r="EV33" s="3">
        <v>809332</v>
      </c>
      <c r="EW33" s="3">
        <v>5610</v>
      </c>
      <c r="EX33" s="3">
        <v>814942</v>
      </c>
      <c r="EY33" s="3">
        <v>8.7731997673806225E-2</v>
      </c>
      <c r="EZ33" s="3">
        <v>78616</v>
      </c>
      <c r="FA33" s="3">
        <v>72</v>
      </c>
      <c r="FB33" s="3">
        <v>78688</v>
      </c>
      <c r="FC33" s="3">
        <v>8.4711003150610278</v>
      </c>
      <c r="FD33" s="3">
        <v>1346800</v>
      </c>
      <c r="FE33" s="3">
        <v>10735</v>
      </c>
      <c r="FF33" s="3">
        <v>1357535</v>
      </c>
      <c r="FG33" s="3">
        <v>201</v>
      </c>
      <c r="FH33">
        <v>95</v>
      </c>
      <c r="FI33">
        <v>6</v>
      </c>
      <c r="FJ33" s="3">
        <v>78</v>
      </c>
      <c r="FK33" s="3">
        <v>173</v>
      </c>
      <c r="FL33" s="3">
        <v>18</v>
      </c>
      <c r="FM33" s="3">
        <v>584</v>
      </c>
      <c r="FN33">
        <v>4.83</v>
      </c>
      <c r="FO33" s="8">
        <v>0.1</v>
      </c>
      <c r="FP33" s="50">
        <v>0.31</v>
      </c>
      <c r="FQ33" s="8">
        <v>7.4999999999999997E-2</v>
      </c>
      <c r="FR33" s="8">
        <v>5.0999999999999997E-2</v>
      </c>
      <c r="FS33" s="8">
        <v>2.4E-2</v>
      </c>
      <c r="FT33" s="8">
        <v>6.3E-2</v>
      </c>
      <c r="FU33">
        <v>32.1</v>
      </c>
      <c r="FV33">
        <v>2840</v>
      </c>
      <c r="FW33">
        <v>24.2</v>
      </c>
      <c r="FX33">
        <v>7.1</v>
      </c>
      <c r="FY33">
        <v>679</v>
      </c>
      <c r="FZ33">
        <v>5.3</v>
      </c>
      <c r="GA33" s="48">
        <v>38.1</v>
      </c>
      <c r="GB33" s="48">
        <v>2642</v>
      </c>
      <c r="GC33" s="48">
        <v>78725</v>
      </c>
      <c r="GD33" s="2">
        <v>3.3559860273102572E-2</v>
      </c>
      <c r="GE33" s="11">
        <v>0.28509365898611544</v>
      </c>
      <c r="GF33" s="11" t="s">
        <v>782</v>
      </c>
      <c r="GG33" s="11" t="s">
        <v>782</v>
      </c>
      <c r="GH33" s="11" t="s">
        <v>781</v>
      </c>
      <c r="GI33" s="11" t="s">
        <v>782</v>
      </c>
      <c r="GJ33" s="11" t="s">
        <v>781</v>
      </c>
      <c r="GK33" s="2">
        <v>8.3999999999999995E-3</v>
      </c>
      <c r="GL33" s="2">
        <v>1.5299999999999999E-2</v>
      </c>
      <c r="GM33" s="2">
        <v>4.7999999999999996E-3</v>
      </c>
      <c r="GN33" s="2">
        <v>3.3999999999999998E-3</v>
      </c>
      <c r="GO33" s="2">
        <v>5.7000000000000002E-3</v>
      </c>
      <c r="GP33" s="3">
        <v>21484</v>
      </c>
      <c r="GQ33">
        <v>12.5</v>
      </c>
      <c r="GR33">
        <v>212</v>
      </c>
      <c r="GS33" s="3">
        <v>1164</v>
      </c>
      <c r="GT33" s="5">
        <v>10</v>
      </c>
      <c r="GU33" s="22">
        <v>17</v>
      </c>
      <c r="GV33">
        <v>40</v>
      </c>
      <c r="GW33" t="s">
        <v>83</v>
      </c>
      <c r="GX33" s="21"/>
      <c r="GY33" s="21" t="s">
        <v>4713</v>
      </c>
      <c r="GZ33" s="21" t="s">
        <v>4712</v>
      </c>
      <c r="HA33" s="21" t="s">
        <v>4713</v>
      </c>
      <c r="HB33">
        <v>7</v>
      </c>
      <c r="HC33">
        <v>13</v>
      </c>
      <c r="HD33">
        <v>16</v>
      </c>
      <c r="HE33" s="14">
        <v>3</v>
      </c>
      <c r="HF33">
        <v>2</v>
      </c>
      <c r="HG33">
        <v>2</v>
      </c>
      <c r="HH33">
        <v>1</v>
      </c>
      <c r="HI33" s="53">
        <v>0.83099999999999996</v>
      </c>
      <c r="HJ33" s="47">
        <v>20021</v>
      </c>
      <c r="HK33" s="53">
        <v>0.9</v>
      </c>
      <c r="HL33">
        <v>12988</v>
      </c>
      <c r="HM33" s="8">
        <v>0.15980117131748608</v>
      </c>
      <c r="HN33">
        <v>30</v>
      </c>
      <c r="HO33">
        <v>501</v>
      </c>
      <c r="HP33">
        <v>175</v>
      </c>
      <c r="HQ33">
        <v>676</v>
      </c>
      <c r="HR33" s="8">
        <v>0.74112426035502954</v>
      </c>
      <c r="HS33" s="14">
        <v>144.69999999999999</v>
      </c>
      <c r="HT33" t="s">
        <v>781</v>
      </c>
      <c r="HU33" t="s">
        <v>782</v>
      </c>
      <c r="HV33" t="s">
        <v>781</v>
      </c>
      <c r="HW33" t="s">
        <v>781</v>
      </c>
      <c r="HX33" t="s">
        <v>781</v>
      </c>
      <c r="HY33" t="s">
        <v>781</v>
      </c>
      <c r="HZ33" t="s">
        <v>781</v>
      </c>
      <c r="IA33" t="s">
        <v>781</v>
      </c>
      <c r="IB33" t="s">
        <v>781</v>
      </c>
      <c r="IC33" t="s">
        <v>782</v>
      </c>
      <c r="ID33" t="s">
        <v>781</v>
      </c>
      <c r="IE33" t="s">
        <v>781</v>
      </c>
      <c r="IF33" t="s">
        <v>781</v>
      </c>
      <c r="IG33">
        <v>3</v>
      </c>
      <c r="IH33">
        <v>81.2</v>
      </c>
      <c r="II33">
        <v>89.1</v>
      </c>
      <c r="IJ33">
        <v>2.2000000000000002</v>
      </c>
      <c r="IK33">
        <v>3.3</v>
      </c>
      <c r="IL33">
        <v>2.9</v>
      </c>
      <c r="IM33">
        <v>10.1</v>
      </c>
      <c r="IN33">
        <v>2.1</v>
      </c>
      <c r="IO33">
        <v>1.1000000000000001</v>
      </c>
      <c r="IP33">
        <v>1.8</v>
      </c>
      <c r="IQ33">
        <v>1.6</v>
      </c>
      <c r="IR33">
        <v>0.9</v>
      </c>
      <c r="IS33">
        <v>0.6</v>
      </c>
      <c r="IT33">
        <v>135</v>
      </c>
      <c r="IU33" t="s">
        <v>222</v>
      </c>
      <c r="IV33" t="b">
        <v>1</v>
      </c>
      <c r="IW33">
        <v>0</v>
      </c>
      <c r="IX33" s="5" t="s">
        <v>171</v>
      </c>
      <c r="IY33" s="5">
        <v>50</v>
      </c>
      <c r="IZ33" s="5">
        <v>185342.6</v>
      </c>
      <c r="JA33" s="5">
        <v>50</v>
      </c>
      <c r="JB33" s="5">
        <v>185342.6</v>
      </c>
      <c r="JC33" s="11">
        <v>3.3697263782180888</v>
      </c>
      <c r="JD33">
        <v>24</v>
      </c>
      <c r="JE33" s="12">
        <v>16.174686615446824</v>
      </c>
      <c r="JF33" s="108">
        <v>2.5897985676255755</v>
      </c>
      <c r="JG33" s="3">
        <v>6114</v>
      </c>
      <c r="JH33" s="56">
        <v>0.43212299640170099</v>
      </c>
      <c r="JI33" s="11">
        <v>1.36736908734053</v>
      </c>
      <c r="JJ33" s="3">
        <v>6.5819829359347208</v>
      </c>
      <c r="JK33" s="3">
        <v>82.410028305701573</v>
      </c>
      <c r="JL33" s="108">
        <v>6.5819829359347208</v>
      </c>
      <c r="JM33" s="108">
        <v>82.410028305701573</v>
      </c>
      <c r="JN33" s="108">
        <v>38</v>
      </c>
      <c r="JO33" s="108">
        <v>34</v>
      </c>
      <c r="JP33" s="108">
        <v>2</v>
      </c>
      <c r="JQ33" s="108">
        <v>1</v>
      </c>
      <c r="JR33" s="108">
        <v>4</v>
      </c>
      <c r="JS33" s="108">
        <v>21</v>
      </c>
      <c r="JT33" s="14" t="s">
        <v>822</v>
      </c>
      <c r="JU33" t="s">
        <v>831</v>
      </c>
      <c r="JV33" t="s">
        <v>171</v>
      </c>
      <c r="JW33" t="s">
        <v>171</v>
      </c>
      <c r="JX33" t="s">
        <v>831</v>
      </c>
      <c r="JY33" s="15" t="s">
        <v>821</v>
      </c>
      <c r="JZ33">
        <v>7.8</v>
      </c>
      <c r="KA33">
        <v>11.8</v>
      </c>
      <c r="KB33">
        <v>64.099999999999994</v>
      </c>
      <c r="KC33">
        <v>1792</v>
      </c>
      <c r="KD33">
        <v>15</v>
      </c>
      <c r="KE33">
        <v>28.2</v>
      </c>
      <c r="KF33">
        <v>4</v>
      </c>
      <c r="KG33" t="s">
        <v>4723</v>
      </c>
      <c r="KH33" s="2">
        <v>8.9999999999999998E-4</v>
      </c>
      <c r="KI33" s="108">
        <v>8360.0946000000004</v>
      </c>
      <c r="KJ33" s="3">
        <v>21284</v>
      </c>
      <c r="KK33" s="3">
        <v>2.4</v>
      </c>
      <c r="KL33" s="2">
        <v>7.7499999999999999E-2</v>
      </c>
      <c r="KM33" s="2">
        <v>9.8000000000000004E-2</v>
      </c>
      <c r="KN33">
        <v>2.36</v>
      </c>
      <c r="KO33" s="2">
        <v>0.14000000000000001</v>
      </c>
      <c r="KP33" s="2">
        <v>0.65200000000000002</v>
      </c>
      <c r="KQ33" s="2">
        <v>0.14580000000000001</v>
      </c>
      <c r="KR33" s="11">
        <v>-5.7999999999999996E-3</v>
      </c>
      <c r="KS33">
        <v>31</v>
      </c>
      <c r="KT33">
        <v>22</v>
      </c>
      <c r="KU33">
        <v>0.68500000000000005</v>
      </c>
      <c r="KV33">
        <v>113</v>
      </c>
      <c r="KW33" s="12">
        <v>6.5654867256637162E-2</v>
      </c>
      <c r="KX33">
        <v>52.7</v>
      </c>
      <c r="KY33">
        <v>0.02</v>
      </c>
      <c r="KZ33" s="108">
        <v>2.1581654730213131</v>
      </c>
      <c r="LA33" s="12">
        <v>2695.7811025744709</v>
      </c>
      <c r="LB33">
        <v>4111</v>
      </c>
      <c r="LC33">
        <v>0</v>
      </c>
      <c r="LD33">
        <v>0</v>
      </c>
      <c r="LE33">
        <v>36.799999999999997</v>
      </c>
      <c r="LF33">
        <v>58.3</v>
      </c>
      <c r="LG33">
        <v>8.1</v>
      </c>
      <c r="LH33">
        <v>0</v>
      </c>
      <c r="LI33" t="s">
        <v>516</v>
      </c>
      <c r="LJ33" s="2">
        <v>0.02</v>
      </c>
      <c r="LK33" s="4">
        <v>572753500000</v>
      </c>
      <c r="LL33" s="4">
        <v>61804.84141260563</v>
      </c>
      <c r="LM33" s="77">
        <v>0</v>
      </c>
      <c r="LN33" s="47">
        <v>0</v>
      </c>
      <c r="LO33" s="47">
        <v>0</v>
      </c>
      <c r="LP33" s="47">
        <v>2500</v>
      </c>
      <c r="LQ33" s="47">
        <v>2500</v>
      </c>
      <c r="LR33" s="47">
        <v>52300</v>
      </c>
      <c r="LS33" s="47">
        <v>16600</v>
      </c>
      <c r="LT33" s="47">
        <v>283007</v>
      </c>
      <c r="LU33" s="14">
        <v>2</v>
      </c>
      <c r="LV33" t="s">
        <v>1257</v>
      </c>
      <c r="LW33" t="s">
        <v>1261</v>
      </c>
      <c r="LX33" t="s">
        <v>1257</v>
      </c>
      <c r="LY33" t="s">
        <v>1260</v>
      </c>
      <c r="LZ33" s="15" t="s">
        <v>1256</v>
      </c>
      <c r="MA33" s="26">
        <v>12</v>
      </c>
      <c r="MB33">
        <v>14</v>
      </c>
      <c r="MC33" s="3">
        <v>772260.83333333337</v>
      </c>
      <c r="MD33" s="3">
        <v>12.170631542528985</v>
      </c>
      <c r="ME33" s="3">
        <v>-0.17063154252898549</v>
      </c>
      <c r="MF33" s="3">
        <v>4633565</v>
      </c>
      <c r="MG33" s="3">
        <v>661937.85714285716</v>
      </c>
      <c r="MH33" s="43">
        <v>2702912.9166666665</v>
      </c>
      <c r="MI33" s="192" t="s">
        <v>337</v>
      </c>
      <c r="MJ33" s="47" t="s">
        <v>4668</v>
      </c>
      <c r="MK33" s="193" t="s">
        <v>316</v>
      </c>
      <c r="ML33" s="187">
        <v>1</v>
      </c>
      <c r="MM33" s="144">
        <v>1</v>
      </c>
      <c r="MN33" s="188">
        <v>0.75</v>
      </c>
      <c r="MO33" s="60">
        <v>0.57099999999999995</v>
      </c>
      <c r="MP33" s="45">
        <v>0.41299999999999998</v>
      </c>
      <c r="MQ33" s="22">
        <v>1</v>
      </c>
      <c r="MR33" s="215">
        <v>1</v>
      </c>
      <c r="MS33" s="161">
        <v>0.83024999999999993</v>
      </c>
      <c r="MT33" s="11">
        <v>1</v>
      </c>
      <c r="MU33" s="11">
        <v>1</v>
      </c>
      <c r="MV33" s="11">
        <v>672035</v>
      </c>
      <c r="MW33" s="5">
        <v>672017</v>
      </c>
      <c r="MX33" s="5">
        <v>18</v>
      </c>
      <c r="MY33" s="2">
        <v>1E-4</v>
      </c>
      <c r="MZ33" s="3">
        <f>StateByState5[[#This Row],[Population]]*0.8</f>
        <v>7431195.2000000002</v>
      </c>
      <c r="NA33" s="234">
        <f>StateByState5[[#This Row],[Adult Population]]*StateByState5[[#This Row],[Groceries Montly]]</f>
        <v>2554621973.9039998</v>
      </c>
      <c r="NB33" s="234">
        <f>(StateByState5[[#This Row],[Rent (Studio)]]*StateByState5[[#This Row],[Adult Population]])/2</f>
        <v>4436423534.4000006</v>
      </c>
      <c r="NC33" s="234">
        <f>StateByState5[[#This Row],[Average Electric Bill]]*StateByState5[[#This Row],[Adult Population]]</f>
        <v>876583785.79199994</v>
      </c>
      <c r="ND33" s="234">
        <f>(StateByState5[[#This Row],[Adult Population]]/10000)*1141815</f>
        <v>848505014.72879994</v>
      </c>
      <c r="NE33" s="237">
        <f>(StateByState5[[#This Row],[Adult Population]]/10000)*12.11</f>
        <v>8999.1773871999994</v>
      </c>
      <c r="NF33" s="234">
        <f>SUM(StateByState5[[#This Row],[Rent (Studio)]],StateByState5[[#This Row],[Groceries Montly]],StateByState5[[#This Row],[Average Electric Bill]])</f>
        <v>1655.73</v>
      </c>
      <c r="NG33" s="234">
        <f>StateByState5[[#This Row],[UBI Per Month]]*StateByState5[[#This Row],[Adult Population]]</f>
        <v>12304052828.496</v>
      </c>
      <c r="NH33" s="234">
        <f>SUM(StateByState5[[#This Row],[Total for UBI Payments]]+StateByState5[[#This Row],[Department of UBI]])</f>
        <v>13152557843.2248</v>
      </c>
    </row>
    <row r="34" spans="1:374" ht="17.25" customHeight="1" x14ac:dyDescent="0.25">
      <c r="A34">
        <v>31</v>
      </c>
      <c r="B34" s="130" t="s">
        <v>59</v>
      </c>
      <c r="C34" t="s">
        <v>1306</v>
      </c>
      <c r="D34" s="3">
        <v>121365</v>
      </c>
      <c r="E34" s="113">
        <v>2117522</v>
      </c>
      <c r="F34" s="113">
        <v>772952</v>
      </c>
      <c r="G34" s="208">
        <v>0.36499999999999999</v>
      </c>
      <c r="H34" s="113">
        <v>38330</v>
      </c>
      <c r="I34" s="208">
        <v>1.8100000000000002E-2</v>
      </c>
      <c r="J34" s="113">
        <v>188610</v>
      </c>
      <c r="K34" s="208">
        <v>8.9099999999999999E-2</v>
      </c>
      <c r="L34" s="113">
        <v>35261</v>
      </c>
      <c r="M34" s="208">
        <v>1.67E-2</v>
      </c>
      <c r="N34" s="113">
        <v>1451</v>
      </c>
      <c r="O34" s="106">
        <v>6.9999999999999999E-4</v>
      </c>
      <c r="P34" s="113">
        <v>10340</v>
      </c>
      <c r="Q34" s="106">
        <v>4.8999999999999998E-3</v>
      </c>
      <c r="R34" s="113">
        <v>59767</v>
      </c>
      <c r="S34" s="208">
        <v>2.8199999999999999E-2</v>
      </c>
      <c r="T34" s="113">
        <v>1010811</v>
      </c>
      <c r="U34" s="208">
        <v>0.47739999999999999</v>
      </c>
      <c r="V34" s="106">
        <v>2.7978243683894899E-3</v>
      </c>
      <c r="W34" s="3">
        <v>17.447550776583036</v>
      </c>
      <c r="X34" s="3">
        <v>7</v>
      </c>
      <c r="Y34" s="118">
        <v>12</v>
      </c>
      <c r="Z34" s="4">
        <v>1040</v>
      </c>
      <c r="AA34" s="1">
        <v>4506.666666666667</v>
      </c>
      <c r="AB34" s="4">
        <v>54080</v>
      </c>
      <c r="AC34" s="1">
        <v>26</v>
      </c>
      <c r="AD34" s="47">
        <v>384427</v>
      </c>
      <c r="AE34" s="47">
        <v>185641</v>
      </c>
      <c r="AF34" s="39">
        <v>0.153</v>
      </c>
      <c r="AG34" s="124">
        <v>3.2543475212116961</v>
      </c>
      <c r="AH34" s="33">
        <v>7.7609113712374578</v>
      </c>
      <c r="AI34" s="33">
        <v>6.7391311969707592</v>
      </c>
      <c r="AJ34" s="33">
        <v>16.071362876254181</v>
      </c>
      <c r="AK34" s="33">
        <v>2.0708087114376674</v>
      </c>
      <c r="AL34">
        <v>0</v>
      </c>
      <c r="AM34" s="125">
        <v>834</v>
      </c>
      <c r="AN34" s="4">
        <v>662</v>
      </c>
      <c r="AO34" s="4">
        <v>735</v>
      </c>
      <c r="AP34" s="4">
        <v>896</v>
      </c>
      <c r="AQ34" s="4">
        <v>1204</v>
      </c>
      <c r="AR34" s="4">
        <v>1447</v>
      </c>
      <c r="AS34" s="4">
        <v>1262</v>
      </c>
      <c r="AT34" s="4">
        <v>163384</v>
      </c>
      <c r="AU34" s="8">
        <v>1.048172757475083</v>
      </c>
      <c r="AV34" s="5">
        <v>13615.333333333334</v>
      </c>
      <c r="AW34" s="5">
        <v>74.666666666666671</v>
      </c>
      <c r="AX34" s="5">
        <v>34.46153846153846</v>
      </c>
      <c r="AY34" s="5">
        <v>3.0211538461538461</v>
      </c>
      <c r="AZ34" s="152">
        <v>0.1336</v>
      </c>
      <c r="BA34" s="5" t="s">
        <v>4770</v>
      </c>
      <c r="BB34" s="47">
        <v>86.31</v>
      </c>
      <c r="BC34" s="47">
        <v>52.01</v>
      </c>
      <c r="BD34" s="5">
        <v>106.72853828306266</v>
      </c>
      <c r="BE34" s="5">
        <v>254.52436194895594</v>
      </c>
      <c r="BF34" s="66">
        <v>307.79000000000002</v>
      </c>
      <c r="BG34">
        <v>12.33</v>
      </c>
      <c r="BH34" s="66">
        <v>5.0359999999999996</v>
      </c>
      <c r="BI34">
        <v>59</v>
      </c>
      <c r="BJ34" s="119">
        <v>4.3099999999999996</v>
      </c>
      <c r="BK34" s="37">
        <v>735</v>
      </c>
      <c r="BL34" s="37">
        <v>896</v>
      </c>
      <c r="BM34" s="37">
        <v>1204</v>
      </c>
      <c r="BN34" s="37">
        <v>1447</v>
      </c>
      <c r="BO34" s="37">
        <v>307.79000000000002</v>
      </c>
      <c r="BP34" s="37">
        <v>86.31</v>
      </c>
      <c r="BQ34" s="37">
        <v>12</v>
      </c>
      <c r="BR34" s="37">
        <v>13.02807692307692</v>
      </c>
      <c r="BS34" s="37">
        <v>1.0280769230769202</v>
      </c>
      <c r="BT34" s="179">
        <v>26</v>
      </c>
      <c r="BU34" s="127">
        <v>0.50107988165680462</v>
      </c>
      <c r="BV34" s="37">
        <v>18.437192307692307</v>
      </c>
      <c r="BW34" s="37">
        <v>25.542461538461534</v>
      </c>
      <c r="BX34" s="37">
        <v>31.897730769230769</v>
      </c>
      <c r="BY34" s="176">
        <v>5.8999999999999997E-2</v>
      </c>
      <c r="BZ34" s="127" t="s">
        <v>241</v>
      </c>
      <c r="CA34" s="127">
        <v>5.1249999999999997E-2</v>
      </c>
      <c r="CB34" s="127">
        <v>2.7099999999999999E-2</v>
      </c>
      <c r="CC34" s="127">
        <v>7.8299999999999995E-2</v>
      </c>
      <c r="CD34" s="127">
        <v>4.3130000000000002E-2</v>
      </c>
      <c r="CE34" s="2">
        <v>0.10199999999999999</v>
      </c>
      <c r="CF34" s="62">
        <v>4046.9866666666671</v>
      </c>
      <c r="CG34" s="62">
        <v>3150.9866666666671</v>
      </c>
      <c r="CH34" s="62">
        <v>2756.8866666666672</v>
      </c>
      <c r="CI34" s="9">
        <v>639.64887857695305</v>
      </c>
      <c r="CJ34" s="9">
        <v>223.59178156258452</v>
      </c>
      <c r="CK34" s="116">
        <v>547.43579560497767</v>
      </c>
      <c r="CL34" s="28">
        <v>0.46200000000000002</v>
      </c>
      <c r="CM34">
        <v>778.3</v>
      </c>
      <c r="CN34" s="33">
        <v>315</v>
      </c>
      <c r="CO34" s="33">
        <v>6634</v>
      </c>
      <c r="CP34" s="33">
        <v>754</v>
      </c>
      <c r="CQ34" s="33">
        <v>285</v>
      </c>
      <c r="CR34" s="33">
        <v>96</v>
      </c>
      <c r="CS34" s="33">
        <v>6942</v>
      </c>
      <c r="CT34" s="33">
        <v>328.09090509514493</v>
      </c>
      <c r="CU34" s="34">
        <v>95</v>
      </c>
      <c r="CV34" s="29">
        <v>4.4863760565415616</v>
      </c>
      <c r="CW34" s="29">
        <v>73.13049574093489</v>
      </c>
      <c r="CX34" s="29">
        <v>13</v>
      </c>
      <c r="CY34" s="29">
        <v>6.1392514457937155</v>
      </c>
      <c r="CZ34" s="29">
        <v>0.38610038610038611</v>
      </c>
      <c r="DA34">
        <v>10.8</v>
      </c>
      <c r="DB34" s="30">
        <v>22.7</v>
      </c>
      <c r="DC34" s="30">
        <v>480.67749399999997</v>
      </c>
      <c r="DD34" s="30">
        <v>5.8</v>
      </c>
      <c r="DE34">
        <v>76.900000000000006</v>
      </c>
      <c r="DF34">
        <v>1.25</v>
      </c>
      <c r="DG34">
        <v>34.4</v>
      </c>
      <c r="DH34">
        <v>29.1</v>
      </c>
      <c r="DI34" s="135">
        <v>0</v>
      </c>
      <c r="DJ34" s="141">
        <v>42</v>
      </c>
      <c r="DK34" s="143">
        <v>1285483</v>
      </c>
      <c r="DL34" s="143">
        <v>0.60706948971486485</v>
      </c>
      <c r="DM34" s="10">
        <v>68916</v>
      </c>
      <c r="DN34" s="10">
        <v>230</v>
      </c>
      <c r="DO34" s="10">
        <v>38</v>
      </c>
      <c r="DP34" s="10">
        <v>7249</v>
      </c>
      <c r="DQ34" s="10">
        <v>593</v>
      </c>
      <c r="DR34" s="10">
        <v>15760</v>
      </c>
      <c r="DS34" s="10">
        <v>411</v>
      </c>
      <c r="DT34" s="10">
        <v>91</v>
      </c>
      <c r="DU34" s="10">
        <v>8583</v>
      </c>
      <c r="DV34" s="10">
        <v>25657</v>
      </c>
      <c r="DW34" s="10">
        <v>7316</v>
      </c>
      <c r="DX34" s="10">
        <v>2029</v>
      </c>
      <c r="DY34" s="10">
        <v>959</v>
      </c>
      <c r="DZ34" s="138">
        <v>5361.0977352481523</v>
      </c>
      <c r="EA34" s="135">
        <v>17.892107480223387</v>
      </c>
      <c r="EB34" s="10">
        <v>2.9560873228195161</v>
      </c>
      <c r="EC34" s="135">
        <v>563.91255271364923</v>
      </c>
      <c r="ED34" s="135">
        <v>46.130520590315079</v>
      </c>
      <c r="EE34" s="135">
        <v>1225.9983212535678</v>
      </c>
      <c r="EF34" s="135">
        <v>31.97241814944266</v>
      </c>
      <c r="EG34" s="135">
        <v>7.0790512204362095</v>
      </c>
      <c r="EH34" s="135">
        <v>667.68677609894496</v>
      </c>
      <c r="EI34" s="135">
        <v>1995.9034853047453</v>
      </c>
      <c r="EJ34" s="135">
        <v>569.12460141440999</v>
      </c>
      <c r="EK34" s="135">
        <v>157.83950468423154</v>
      </c>
      <c r="EL34" s="31">
        <v>8.4539956965260057</v>
      </c>
      <c r="EM34" s="3" t="s">
        <v>781</v>
      </c>
      <c r="EN34" s="3">
        <v>2518878</v>
      </c>
      <c r="EO34" s="3">
        <v>22247</v>
      </c>
      <c r="EP34" s="3">
        <v>2541125</v>
      </c>
      <c r="EQ34" s="131">
        <v>1.2000465638609659</v>
      </c>
      <c r="ER34" s="3">
        <v>23733</v>
      </c>
      <c r="ES34" s="3">
        <v>2225</v>
      </c>
      <c r="ET34" s="3">
        <v>25958</v>
      </c>
      <c r="EU34" s="3">
        <v>1225.8668386916406</v>
      </c>
      <c r="EV34" s="3">
        <v>3280303</v>
      </c>
      <c r="EW34" s="3">
        <v>37482</v>
      </c>
      <c r="EX34" s="3">
        <v>3317785</v>
      </c>
      <c r="EY34" s="3">
        <v>1.5668243352371309</v>
      </c>
      <c r="EZ34" s="3">
        <v>121379</v>
      </c>
      <c r="FA34" s="3">
        <v>0</v>
      </c>
      <c r="FB34" s="3">
        <v>121379</v>
      </c>
      <c r="FC34" s="3">
        <v>57.321246249153489</v>
      </c>
      <c r="FD34" s="3">
        <v>5944293</v>
      </c>
      <c r="FE34" s="3">
        <v>61954</v>
      </c>
      <c r="FF34" s="3">
        <v>6006247</v>
      </c>
      <c r="FG34" s="3">
        <v>103</v>
      </c>
      <c r="FH34">
        <v>137</v>
      </c>
      <c r="FI34">
        <v>10</v>
      </c>
      <c r="FJ34" s="3">
        <v>46</v>
      </c>
      <c r="FK34" s="3">
        <v>79</v>
      </c>
      <c r="FL34" s="3">
        <v>8</v>
      </c>
      <c r="FM34" s="3">
        <v>398</v>
      </c>
      <c r="FN34">
        <v>4.5</v>
      </c>
      <c r="FO34" s="8">
        <v>0.03</v>
      </c>
      <c r="FP34" s="50">
        <v>0.14000000000000001</v>
      </c>
      <c r="FQ34" s="8">
        <v>8.8999999999999996E-2</v>
      </c>
      <c r="FR34" s="8">
        <v>7.9000000000000001E-2</v>
      </c>
      <c r="FS34" s="8">
        <v>9.999999999999995E-3</v>
      </c>
      <c r="FT34" s="8">
        <v>8.4000000000000005E-2</v>
      </c>
      <c r="FU34">
        <v>39</v>
      </c>
      <c r="FV34">
        <v>784</v>
      </c>
      <c r="FW34">
        <v>8</v>
      </c>
      <c r="FX34">
        <v>24.2</v>
      </c>
      <c r="FY34">
        <v>516</v>
      </c>
      <c r="FZ34">
        <v>4.08</v>
      </c>
      <c r="GA34" s="48">
        <v>21.5</v>
      </c>
      <c r="GB34" s="48">
        <v>1430</v>
      </c>
      <c r="GC34" s="48">
        <v>26034</v>
      </c>
      <c r="GD34" s="2">
        <v>5.492817085349927E-2</v>
      </c>
      <c r="GE34" s="11">
        <v>0.67584268839823869</v>
      </c>
      <c r="GF34" s="11" t="s">
        <v>781</v>
      </c>
      <c r="GG34" s="11" t="s">
        <v>782</v>
      </c>
      <c r="GH34" s="11" t="s">
        <v>782</v>
      </c>
      <c r="GI34" s="11" t="s">
        <v>782</v>
      </c>
      <c r="GJ34" s="11" t="s">
        <v>781</v>
      </c>
      <c r="GK34" s="2">
        <v>6.7000000000000002E-3</v>
      </c>
      <c r="GL34" s="2">
        <v>1.67E-2</v>
      </c>
      <c r="GM34" s="2">
        <v>5.1999999999999998E-3</v>
      </c>
      <c r="GN34" s="2">
        <v>3.8E-3</v>
      </c>
      <c r="GO34" s="2">
        <v>6.1999999999999998E-3</v>
      </c>
      <c r="GP34" s="3">
        <v>3999</v>
      </c>
      <c r="GQ34">
        <v>10.1</v>
      </c>
      <c r="GR34">
        <v>168</v>
      </c>
      <c r="GS34">
        <v>893</v>
      </c>
      <c r="GT34" s="5">
        <v>24.4</v>
      </c>
      <c r="GU34" s="22">
        <v>61</v>
      </c>
      <c r="GV34">
        <v>40</v>
      </c>
      <c r="GW34" t="s">
        <v>83</v>
      </c>
      <c r="GX34" s="21"/>
      <c r="GY34" s="21" t="s">
        <v>4712</v>
      </c>
      <c r="GZ34" s="21" t="s">
        <v>4712</v>
      </c>
      <c r="HA34" s="21" t="s">
        <v>4713</v>
      </c>
      <c r="HB34">
        <v>5</v>
      </c>
      <c r="HC34">
        <v>18</v>
      </c>
      <c r="HD34">
        <v>20</v>
      </c>
      <c r="HE34" s="14">
        <v>50</v>
      </c>
      <c r="HF34">
        <v>49</v>
      </c>
      <c r="HG34">
        <v>49</v>
      </c>
      <c r="HH34">
        <v>25</v>
      </c>
      <c r="HI34" s="53">
        <v>0.83499999999999996</v>
      </c>
      <c r="HJ34" s="47">
        <v>9582</v>
      </c>
      <c r="HK34" s="53">
        <v>0.86</v>
      </c>
      <c r="HL34">
        <v>8617</v>
      </c>
      <c r="HM34" s="8">
        <v>0.15105883177897764</v>
      </c>
      <c r="HN34">
        <v>7</v>
      </c>
      <c r="HO34">
        <v>2586</v>
      </c>
      <c r="HP34">
        <v>781</v>
      </c>
      <c r="HQ34">
        <v>3367</v>
      </c>
      <c r="HR34" s="8">
        <v>0.76804276804276805</v>
      </c>
      <c r="HS34" s="14">
        <v>82.7</v>
      </c>
      <c r="HT34" t="s">
        <v>781</v>
      </c>
      <c r="HU34" t="s">
        <v>781</v>
      </c>
      <c r="HV34" t="s">
        <v>781</v>
      </c>
      <c r="HW34" t="s">
        <v>781</v>
      </c>
      <c r="HX34" t="s">
        <v>781</v>
      </c>
      <c r="HY34" t="s">
        <v>781</v>
      </c>
      <c r="HZ34" t="s">
        <v>781</v>
      </c>
      <c r="IA34" t="s">
        <v>781</v>
      </c>
      <c r="IB34" t="s">
        <v>782</v>
      </c>
      <c r="IC34" t="s">
        <v>782</v>
      </c>
      <c r="ID34" t="s">
        <v>782</v>
      </c>
      <c r="IE34" t="s">
        <v>781</v>
      </c>
      <c r="IF34" t="s">
        <v>781</v>
      </c>
      <c r="IG34">
        <v>32</v>
      </c>
      <c r="IH34">
        <v>73.400000000000006</v>
      </c>
      <c r="II34">
        <v>66.7</v>
      </c>
      <c r="IJ34">
        <v>7.8</v>
      </c>
      <c r="IK34">
        <v>4.5</v>
      </c>
      <c r="IL34">
        <v>5.0999999999999996</v>
      </c>
      <c r="IM34">
        <v>0.8</v>
      </c>
      <c r="IN34">
        <v>2.6</v>
      </c>
      <c r="IO34">
        <v>2.8</v>
      </c>
      <c r="IP34">
        <v>2.9</v>
      </c>
      <c r="IQ34">
        <v>2</v>
      </c>
      <c r="IR34">
        <v>1.6</v>
      </c>
      <c r="IS34">
        <v>1.8</v>
      </c>
      <c r="IT34">
        <v>93</v>
      </c>
      <c r="IU34" t="s">
        <v>223</v>
      </c>
      <c r="IV34" t="b">
        <v>1</v>
      </c>
      <c r="IW34">
        <v>1</v>
      </c>
      <c r="IX34" s="5">
        <v>2115877</v>
      </c>
      <c r="IY34" s="5">
        <v>34</v>
      </c>
      <c r="IZ34" s="5">
        <v>62231.676470588238</v>
      </c>
      <c r="JA34" s="5">
        <v>35</v>
      </c>
      <c r="JB34" s="5">
        <v>60453.62857142857</v>
      </c>
      <c r="JC34" s="11">
        <v>0.14419313640670703</v>
      </c>
      <c r="JD34">
        <v>1</v>
      </c>
      <c r="JE34" s="12">
        <v>4.1198038973344862E-2</v>
      </c>
      <c r="JF34" s="108">
        <v>0.47261726461415288</v>
      </c>
      <c r="JG34" s="3">
        <v>2447</v>
      </c>
      <c r="JH34" s="56">
        <v>0.58438904781364942</v>
      </c>
      <c r="JI34" s="11">
        <v>1.0384251736820596</v>
      </c>
      <c r="JJ34" s="3">
        <v>11.555960221428631</v>
      </c>
      <c r="JK34" s="3">
        <v>2.0162320273554979</v>
      </c>
      <c r="JL34" s="108">
        <v>11.555960221428631</v>
      </c>
      <c r="JM34" s="108">
        <v>2.0162320273554979</v>
      </c>
      <c r="JN34" s="108">
        <v>26</v>
      </c>
      <c r="JO34" s="108">
        <v>31</v>
      </c>
      <c r="JP34" s="108">
        <v>0</v>
      </c>
      <c r="JQ34" s="108">
        <v>2</v>
      </c>
      <c r="JR34" s="108">
        <v>12</v>
      </c>
      <c r="JS34" s="108">
        <v>27</v>
      </c>
      <c r="JT34" s="14" t="s">
        <v>827</v>
      </c>
      <c r="JU34" t="s">
        <v>827</v>
      </c>
      <c r="JV34" t="s">
        <v>831</v>
      </c>
      <c r="JW34" t="s">
        <v>830</v>
      </c>
      <c r="JX34" t="s">
        <v>171</v>
      </c>
      <c r="JY34" s="15" t="s">
        <v>171</v>
      </c>
      <c r="JZ34">
        <v>9.1</v>
      </c>
      <c r="KA34">
        <v>13.2</v>
      </c>
      <c r="KB34">
        <v>47.03</v>
      </c>
      <c r="KE34">
        <v>34.6</v>
      </c>
      <c r="KF34">
        <v>4.4000000000000004</v>
      </c>
      <c r="KG34">
        <v>1.8</v>
      </c>
      <c r="KH34" s="2">
        <v>1.1999999999999999E-3</v>
      </c>
      <c r="KI34" s="108">
        <v>2541.0263999999997</v>
      </c>
      <c r="KJ34" s="3">
        <v>1546</v>
      </c>
      <c r="KK34" s="3">
        <v>0.74</v>
      </c>
      <c r="KL34" s="2">
        <v>0.21490000000000001</v>
      </c>
      <c r="KM34" s="2">
        <v>0.18590000000000001</v>
      </c>
      <c r="KN34">
        <v>2.2599999999999998</v>
      </c>
      <c r="KO34" s="2">
        <v>7.0000000000000007E-2</v>
      </c>
      <c r="KP34" s="2">
        <v>0.70799999999999996</v>
      </c>
      <c r="KQ34" s="2">
        <v>0.15379999999999999</v>
      </c>
      <c r="KR34" s="11">
        <v>-8.3799999999999986E-2</v>
      </c>
      <c r="KS34">
        <v>46</v>
      </c>
      <c r="KT34">
        <v>46</v>
      </c>
      <c r="KU34">
        <v>0.45900000000000002</v>
      </c>
      <c r="KV34">
        <v>15</v>
      </c>
      <c r="KW34" s="12">
        <v>8.0909999999999993</v>
      </c>
      <c r="KX34">
        <v>53.4</v>
      </c>
      <c r="KY34">
        <v>10.648</v>
      </c>
      <c r="KZ34" s="108">
        <v>5032.4286336115001</v>
      </c>
      <c r="LA34" s="12">
        <v>87735.343797635229</v>
      </c>
      <c r="LB34">
        <v>3297</v>
      </c>
      <c r="LC34">
        <v>26.4</v>
      </c>
      <c r="LD34">
        <v>0</v>
      </c>
      <c r="LE34">
        <v>28.5</v>
      </c>
      <c r="LF34">
        <v>0</v>
      </c>
      <c r="LG34">
        <v>5</v>
      </c>
      <c r="LH34">
        <v>41.2</v>
      </c>
      <c r="LI34" t="s">
        <v>539</v>
      </c>
      <c r="LJ34" s="2">
        <v>1.2E-2</v>
      </c>
      <c r="LK34" s="4">
        <v>96488400000</v>
      </c>
      <c r="LL34" s="4">
        <v>45602.083674996233</v>
      </c>
      <c r="LM34" s="77">
        <v>0</v>
      </c>
      <c r="LN34" s="47">
        <v>0</v>
      </c>
      <c r="LO34" s="47">
        <v>0</v>
      </c>
      <c r="LP34" s="47">
        <v>2500</v>
      </c>
      <c r="LQ34" s="47">
        <v>2500</v>
      </c>
      <c r="LR34" s="47">
        <v>22826</v>
      </c>
      <c r="LS34" s="47">
        <v>2550</v>
      </c>
      <c r="LT34" s="47">
        <v>34192</v>
      </c>
      <c r="LU34" s="14">
        <v>5</v>
      </c>
      <c r="LV34" t="s">
        <v>1255</v>
      </c>
      <c r="LW34" t="s">
        <v>1256</v>
      </c>
      <c r="LX34" t="s">
        <v>1255</v>
      </c>
      <c r="LY34" t="s">
        <v>1255</v>
      </c>
      <c r="LZ34" s="15" t="s">
        <v>1255</v>
      </c>
      <c r="MA34" s="26">
        <v>3</v>
      </c>
      <c r="MB34">
        <v>5</v>
      </c>
      <c r="MC34" s="3">
        <v>705292.33333333337</v>
      </c>
      <c r="MD34" s="3">
        <v>2.7788063139625323</v>
      </c>
      <c r="ME34" s="3">
        <v>0.2211936860374677</v>
      </c>
      <c r="MF34" s="3">
        <v>1057938.5</v>
      </c>
      <c r="MG34" s="3">
        <v>423175.4</v>
      </c>
      <c r="MH34" s="43">
        <v>881615.41666666674</v>
      </c>
      <c r="MI34" s="192" t="s">
        <v>338</v>
      </c>
      <c r="MJ34" s="47" t="s">
        <v>4669</v>
      </c>
      <c r="MK34" s="193" t="s">
        <v>316</v>
      </c>
      <c r="ML34" s="187">
        <v>1</v>
      </c>
      <c r="MM34" s="144">
        <v>1</v>
      </c>
      <c r="MN34" s="188">
        <v>1</v>
      </c>
      <c r="MO34" s="60">
        <v>0.54300000000000004</v>
      </c>
      <c r="MP34" s="45">
        <v>0.435</v>
      </c>
      <c r="MQ34" s="22">
        <v>1</v>
      </c>
      <c r="MR34" s="215">
        <v>1</v>
      </c>
      <c r="MS34" s="161">
        <v>0.88575000000000004</v>
      </c>
      <c r="MT34" s="11">
        <v>0</v>
      </c>
      <c r="MU34" s="11" t="s">
        <v>171</v>
      </c>
      <c r="MV34" s="11" t="s">
        <v>171</v>
      </c>
      <c r="MW34" s="11" t="s">
        <v>171</v>
      </c>
      <c r="MX34" s="11" t="s">
        <v>171</v>
      </c>
      <c r="MY34" s="11" t="s">
        <v>171</v>
      </c>
      <c r="MZ34" s="3">
        <f>StateByState5[[#This Row],[Population]]*0.8</f>
        <v>1694017.6</v>
      </c>
      <c r="NA34" s="234">
        <f>StateByState5[[#This Row],[Adult Population]]*StateByState5[[#This Row],[Groceries Montly]]</f>
        <v>521401677.10400009</v>
      </c>
      <c r="NB34" s="234">
        <f>(StateByState5[[#This Row],[Rent (Studio)]]*StateByState5[[#This Row],[Adult Population]])/2</f>
        <v>560719825.60000002</v>
      </c>
      <c r="NC34" s="234">
        <f>StateByState5[[#This Row],[Average Electric Bill]]*StateByState5[[#This Row],[Adult Population]]</f>
        <v>146210659.05600002</v>
      </c>
      <c r="ND34" s="234">
        <f>(StateByState5[[#This Row],[Adult Population]]/10000)*1141815</f>
        <v>193425470.59439999</v>
      </c>
      <c r="NE34" s="237">
        <f>(StateByState5[[#This Row],[Adult Population]]/10000)*12.11</f>
        <v>2051.4553136</v>
      </c>
      <c r="NF34" s="234">
        <f>SUM(StateByState5[[#This Row],[Rent (Studio)]],StateByState5[[#This Row],[Groceries Montly]],StateByState5[[#This Row],[Average Electric Bill]])</f>
        <v>1056.0999999999999</v>
      </c>
      <c r="NG34" s="234">
        <f>StateByState5[[#This Row],[UBI Per Month]]*StateByState5[[#This Row],[Adult Population]]</f>
        <v>1789051987.3599999</v>
      </c>
      <c r="NH34" s="234">
        <f>SUM(StateByState5[[#This Row],[Total for UBI Payments]]+StateByState5[[#This Row],[Department of UBI]])</f>
        <v>1982477457.9543998</v>
      </c>
    </row>
    <row r="35" spans="1:374" ht="17.25" customHeight="1" x14ac:dyDescent="0.25">
      <c r="A35">
        <v>32</v>
      </c>
      <c r="B35" s="130" t="s">
        <v>60</v>
      </c>
      <c r="C35" t="s">
        <v>1307</v>
      </c>
      <c r="D35" s="3">
        <v>47224</v>
      </c>
      <c r="E35" s="113">
        <v>20201249</v>
      </c>
      <c r="F35" s="113">
        <v>10598907</v>
      </c>
      <c r="G35" s="208">
        <v>0.52470000000000006</v>
      </c>
      <c r="H35" s="113">
        <v>2759022</v>
      </c>
      <c r="I35" s="208">
        <v>0.1366</v>
      </c>
      <c r="J35" s="113">
        <v>54908</v>
      </c>
      <c r="K35" s="208">
        <v>2.7000000000000001E-3</v>
      </c>
      <c r="L35" s="113">
        <v>1916329</v>
      </c>
      <c r="M35" s="208">
        <v>9.4899999999999998E-2</v>
      </c>
      <c r="N35" s="113">
        <v>6097</v>
      </c>
      <c r="O35" s="106">
        <v>2.9999999999999997E-4</v>
      </c>
      <c r="P35" s="113">
        <v>197107</v>
      </c>
      <c r="Q35" s="106">
        <v>9.7999999999999997E-3</v>
      </c>
      <c r="R35" s="113">
        <v>720847</v>
      </c>
      <c r="S35" s="208">
        <v>3.5700000000000003E-2</v>
      </c>
      <c r="T35" s="113">
        <v>3948032</v>
      </c>
      <c r="U35" s="208">
        <v>0.19539999999999999</v>
      </c>
      <c r="V35" s="106">
        <v>4.168741984291513E-3</v>
      </c>
      <c r="W35" s="3">
        <v>427.77505082161611</v>
      </c>
      <c r="X35" s="3">
        <v>0</v>
      </c>
      <c r="Y35" s="118">
        <v>14.2</v>
      </c>
      <c r="Z35" s="4">
        <v>1587</v>
      </c>
      <c r="AA35" s="1">
        <v>6877</v>
      </c>
      <c r="AB35" s="4">
        <v>82524</v>
      </c>
      <c r="AC35" s="1">
        <v>39.674999999999997</v>
      </c>
      <c r="AD35" s="47">
        <v>777126</v>
      </c>
      <c r="AE35" s="47">
        <v>265630</v>
      </c>
      <c r="AF35" s="38">
        <v>0.11600000000000001</v>
      </c>
      <c r="AG35" s="123">
        <v>2.792930142574757</v>
      </c>
      <c r="AH35" s="29">
        <v>9.6747523310023311</v>
      </c>
      <c r="AI35" s="29">
        <v>8.170984564915674</v>
      </c>
      <c r="AJ35" s="29">
        <v>28.304414335664337</v>
      </c>
      <c r="AK35" s="29">
        <v>2.9255957534916988</v>
      </c>
      <c r="AL35">
        <v>114</v>
      </c>
      <c r="AM35" s="125">
        <v>1358</v>
      </c>
      <c r="AN35" s="4">
        <v>979</v>
      </c>
      <c r="AO35" s="4">
        <v>1058</v>
      </c>
      <c r="AP35" s="4">
        <v>1280</v>
      </c>
      <c r="AQ35" s="4">
        <v>1615</v>
      </c>
      <c r="AR35" s="4">
        <v>1788</v>
      </c>
      <c r="AS35" s="4">
        <v>2114</v>
      </c>
      <c r="AT35" s="4">
        <v>240795</v>
      </c>
      <c r="AU35" s="8">
        <v>1.3089783281733747</v>
      </c>
      <c r="AV35" s="5">
        <v>16957.394366197183</v>
      </c>
      <c r="AW35" s="5">
        <v>90.140845070422543</v>
      </c>
      <c r="AX35" s="5">
        <v>32.262129804662891</v>
      </c>
      <c r="AY35" s="5">
        <v>2.9178784353642575</v>
      </c>
      <c r="AZ35" s="152">
        <v>0.21179999999999999</v>
      </c>
      <c r="BA35" s="5" t="s">
        <v>4771</v>
      </c>
      <c r="BB35" s="47">
        <v>126.87</v>
      </c>
      <c r="BC35" s="47">
        <v>61.69</v>
      </c>
      <c r="BD35" s="5">
        <v>100.95602294455067</v>
      </c>
      <c r="BE35" s="5">
        <v>349.71319311663478</v>
      </c>
      <c r="BF35" s="66">
        <v>482.87</v>
      </c>
      <c r="BG35">
        <v>9.98</v>
      </c>
      <c r="BH35" s="66">
        <v>4.8040000000000003</v>
      </c>
      <c r="BI35">
        <v>27</v>
      </c>
      <c r="BJ35" s="119">
        <v>5.23</v>
      </c>
      <c r="BK35" s="37">
        <v>1058</v>
      </c>
      <c r="BL35" s="37">
        <v>1280</v>
      </c>
      <c r="BM35" s="37">
        <v>1615</v>
      </c>
      <c r="BN35" s="37">
        <v>1788</v>
      </c>
      <c r="BO35" s="37">
        <v>482.87</v>
      </c>
      <c r="BP35" s="37">
        <v>126.87</v>
      </c>
      <c r="BQ35" s="37">
        <v>14.2</v>
      </c>
      <c r="BR35" s="37">
        <v>19.243153846153842</v>
      </c>
      <c r="BS35" s="37">
        <v>5.0431538461538423</v>
      </c>
      <c r="BT35" s="179">
        <v>39.674999999999997</v>
      </c>
      <c r="BU35" s="127">
        <v>0.48501963065290088</v>
      </c>
      <c r="BV35" s="37">
        <v>27.376269230769225</v>
      </c>
      <c r="BW35" s="37">
        <v>36.813230769230771</v>
      </c>
      <c r="BX35" s="37">
        <v>44.380961538461534</v>
      </c>
      <c r="BY35" s="176">
        <v>8.8200000000000001E-2</v>
      </c>
      <c r="BZ35" s="127" t="s">
        <v>241</v>
      </c>
      <c r="CA35" s="127">
        <v>0.04</v>
      </c>
      <c r="CB35" s="127">
        <v>4.5199999999999997E-2</v>
      </c>
      <c r="CC35" s="127">
        <v>8.5199999999999998E-2</v>
      </c>
      <c r="CD35" s="127">
        <v>4.8750000000000002E-2</v>
      </c>
      <c r="CE35" s="2">
        <v>0.159</v>
      </c>
      <c r="CF35" s="62">
        <v>5783.5569999999998</v>
      </c>
      <c r="CG35" s="62">
        <v>4503.5569999999998</v>
      </c>
      <c r="CH35" s="62">
        <v>3893.817</v>
      </c>
      <c r="CI35" s="9">
        <v>744.51567877629054</v>
      </c>
      <c r="CJ35" s="9">
        <v>390.16202404809616</v>
      </c>
      <c r="CK35" s="116">
        <v>810.53642797668601</v>
      </c>
      <c r="CL35" s="28">
        <v>0.19900000000000001</v>
      </c>
      <c r="CM35">
        <v>363.8</v>
      </c>
      <c r="CN35" s="29">
        <v>226</v>
      </c>
      <c r="CO35" s="29">
        <v>43439</v>
      </c>
      <c r="CP35" s="29">
        <v>1009</v>
      </c>
      <c r="CQ35" s="29">
        <v>162</v>
      </c>
      <c r="CR35" s="29">
        <v>81</v>
      </c>
      <c r="CS35" s="29">
        <v>78062</v>
      </c>
      <c r="CT35" s="29">
        <v>393.53872947516959</v>
      </c>
      <c r="CU35" s="32">
        <v>137</v>
      </c>
      <c r="CV35" s="29">
        <v>0.67817588902547565</v>
      </c>
      <c r="CW35" s="29">
        <v>580.29006315850654</v>
      </c>
      <c r="CX35" s="29">
        <v>30</v>
      </c>
      <c r="CY35" s="29">
        <v>1.4850566912966621</v>
      </c>
      <c r="CZ35" s="29">
        <v>2.8544243577545196</v>
      </c>
      <c r="DA35">
        <v>4.7</v>
      </c>
      <c r="DB35" s="30">
        <v>5.3</v>
      </c>
      <c r="DC35" s="30">
        <v>1070.666197</v>
      </c>
      <c r="DD35" s="30">
        <v>1.5</v>
      </c>
      <c r="DE35">
        <v>80.7</v>
      </c>
      <c r="DF35">
        <v>2.8</v>
      </c>
      <c r="DG35">
        <v>31.7</v>
      </c>
      <c r="DH35">
        <v>29</v>
      </c>
      <c r="DI35" s="5">
        <v>0</v>
      </c>
      <c r="DJ35" s="142">
        <v>124</v>
      </c>
      <c r="DK35" s="131">
        <v>3719239</v>
      </c>
      <c r="DL35" s="131">
        <v>0.18410935878271686</v>
      </c>
      <c r="DM35" s="11">
        <v>85284</v>
      </c>
      <c r="DN35" s="11">
        <v>394</v>
      </c>
      <c r="DO35" s="11">
        <v>5</v>
      </c>
      <c r="DP35" s="11">
        <v>5305</v>
      </c>
      <c r="DQ35" s="11">
        <v>998</v>
      </c>
      <c r="DR35" s="11">
        <v>22160</v>
      </c>
      <c r="DS35" s="11">
        <v>25</v>
      </c>
      <c r="DT35" s="11">
        <v>155</v>
      </c>
      <c r="DU35" s="11">
        <v>10025</v>
      </c>
      <c r="DV35" s="11">
        <v>39528</v>
      </c>
      <c r="DW35" s="11">
        <v>4082</v>
      </c>
      <c r="DX35" s="11">
        <v>1520</v>
      </c>
      <c r="DY35" s="11">
        <v>1087</v>
      </c>
      <c r="DZ35" s="136">
        <v>2293.0497340988304</v>
      </c>
      <c r="EA35" s="5">
        <v>10.593564973909986</v>
      </c>
      <c r="EB35" s="11">
        <v>0.13443610372982215</v>
      </c>
      <c r="EC35" s="5">
        <v>142.63670605734131</v>
      </c>
      <c r="ED35" s="5">
        <v>26.833446304472503</v>
      </c>
      <c r="EE35" s="5">
        <v>595.82081173057179</v>
      </c>
      <c r="EF35" s="5">
        <v>0.67218051864911077</v>
      </c>
      <c r="EG35" s="5">
        <v>4.1675192156244867</v>
      </c>
      <c r="EH35" s="5">
        <v>269.5443879782934</v>
      </c>
      <c r="EI35" s="5">
        <v>1062.798061646482</v>
      </c>
      <c r="EJ35" s="5">
        <v>109.7536350850268</v>
      </c>
      <c r="EK35" s="5">
        <v>40.868575533865936</v>
      </c>
      <c r="EL35" s="22">
        <v>74.602309015366203</v>
      </c>
      <c r="EM35" s="3" t="s">
        <v>782</v>
      </c>
      <c r="EN35" s="3">
        <v>617536</v>
      </c>
      <c r="EO35" s="3">
        <v>6419</v>
      </c>
      <c r="EP35" s="3">
        <v>623955</v>
      </c>
      <c r="EQ35" s="131">
        <v>3.0886951593933624E-2</v>
      </c>
      <c r="ER35" s="3">
        <v>5347</v>
      </c>
      <c r="ES35" s="3">
        <v>4444</v>
      </c>
      <c r="ET35" s="3">
        <v>9791</v>
      </c>
      <c r="EU35" s="3">
        <v>48.467300214952054</v>
      </c>
      <c r="EV35" s="3">
        <v>1077744</v>
      </c>
      <c r="EW35" s="3">
        <v>16715</v>
      </c>
      <c r="EX35" s="3">
        <v>1094459</v>
      </c>
      <c r="EY35" s="3">
        <v>5.4177788709995109E-2</v>
      </c>
      <c r="EZ35" s="3">
        <v>54578</v>
      </c>
      <c r="FA35" s="3">
        <v>368</v>
      </c>
      <c r="FB35" s="3">
        <v>54946</v>
      </c>
      <c r="FC35" s="3">
        <v>2.7199308319995463</v>
      </c>
      <c r="FD35" s="3">
        <v>1755205</v>
      </c>
      <c r="FE35" s="3">
        <v>27946</v>
      </c>
      <c r="FF35" s="3">
        <v>1783151</v>
      </c>
      <c r="FG35" s="3">
        <v>332</v>
      </c>
      <c r="FH35">
        <v>168</v>
      </c>
      <c r="FI35">
        <v>16</v>
      </c>
      <c r="FJ35" s="3">
        <v>200</v>
      </c>
      <c r="FK35" s="3">
        <v>231</v>
      </c>
      <c r="FL35" s="3">
        <v>47</v>
      </c>
      <c r="FM35" s="3">
        <v>1046</v>
      </c>
      <c r="FN35">
        <v>5.85</v>
      </c>
      <c r="FO35" s="8">
        <v>0.05</v>
      </c>
      <c r="FP35" s="50">
        <v>0.3</v>
      </c>
      <c r="FQ35" s="8">
        <v>0.19400000000000001</v>
      </c>
      <c r="FR35" s="8">
        <v>0.14199999999999999</v>
      </c>
      <c r="FS35" s="8">
        <v>5.2000000000000018E-2</v>
      </c>
      <c r="FT35" s="8">
        <v>0.16700000000000001</v>
      </c>
      <c r="FU35">
        <v>25.4</v>
      </c>
      <c r="FV35">
        <v>4965</v>
      </c>
      <c r="FW35">
        <v>18.2</v>
      </c>
      <c r="FX35">
        <v>8</v>
      </c>
      <c r="FY35">
        <v>1642</v>
      </c>
      <c r="FZ35">
        <v>5.47</v>
      </c>
      <c r="GA35" s="48">
        <v>19.2</v>
      </c>
      <c r="GB35" s="48">
        <v>7918</v>
      </c>
      <c r="GC35" s="48">
        <v>215969</v>
      </c>
      <c r="GD35" s="2">
        <v>3.6662669179372963E-2</v>
      </c>
      <c r="GE35" s="11">
        <v>0.39917497117475764</v>
      </c>
      <c r="GF35" s="11" t="s">
        <v>782</v>
      </c>
      <c r="GG35" s="11" t="s">
        <v>782</v>
      </c>
      <c r="GH35" s="11" t="s">
        <v>781</v>
      </c>
      <c r="GI35" s="11" t="s">
        <v>782</v>
      </c>
      <c r="GJ35" s="11" t="s">
        <v>781</v>
      </c>
      <c r="GK35" s="2">
        <v>2.6200000000000001E-2</v>
      </c>
      <c r="GL35" s="2">
        <v>8.0999999999999996E-3</v>
      </c>
      <c r="GM35" s="2">
        <v>6.1999999999999998E-3</v>
      </c>
      <c r="GN35" s="2">
        <v>7.3000000000000001E-3</v>
      </c>
      <c r="GO35" s="2">
        <v>6.7000000000000002E-3</v>
      </c>
      <c r="GP35" s="3">
        <v>82966</v>
      </c>
      <c r="GQ35">
        <v>20.7</v>
      </c>
      <c r="GR35">
        <v>361</v>
      </c>
      <c r="GS35" s="3">
        <v>7534</v>
      </c>
      <c r="GT35" s="5">
        <v>11.4</v>
      </c>
      <c r="GU35" s="22">
        <v>34</v>
      </c>
      <c r="GV35" t="s">
        <v>177</v>
      </c>
      <c r="GW35" t="s">
        <v>83</v>
      </c>
      <c r="GX35" s="21"/>
      <c r="GY35" s="21" t="s">
        <v>4713</v>
      </c>
      <c r="GZ35" s="21" t="s">
        <v>4712</v>
      </c>
      <c r="HA35" s="21" t="s">
        <v>4713</v>
      </c>
      <c r="HB35">
        <v>8</v>
      </c>
      <c r="HC35">
        <v>19</v>
      </c>
      <c r="HD35">
        <v>8</v>
      </c>
      <c r="HE35" s="14">
        <v>11</v>
      </c>
      <c r="HF35">
        <v>27</v>
      </c>
      <c r="HG35">
        <v>30</v>
      </c>
      <c r="HH35">
        <v>6</v>
      </c>
      <c r="HI35" s="53">
        <v>0.77900000000000003</v>
      </c>
      <c r="HJ35" s="47">
        <v>24040</v>
      </c>
      <c r="HK35" s="53">
        <v>0.87</v>
      </c>
      <c r="HL35">
        <v>15394</v>
      </c>
      <c r="HM35" s="8">
        <v>0.1618580981620894</v>
      </c>
      <c r="HN35">
        <v>37</v>
      </c>
      <c r="HO35">
        <v>931</v>
      </c>
      <c r="HP35">
        <v>120</v>
      </c>
      <c r="HQ35">
        <v>1051</v>
      </c>
      <c r="HR35" s="8">
        <v>0.88582302568981919</v>
      </c>
      <c r="HS35" s="14">
        <v>121.8</v>
      </c>
      <c r="HT35" t="s">
        <v>782</v>
      </c>
      <c r="HU35" t="s">
        <v>782</v>
      </c>
      <c r="HV35" t="s">
        <v>782</v>
      </c>
      <c r="HW35" t="s">
        <v>782</v>
      </c>
      <c r="HX35" t="s">
        <v>782</v>
      </c>
      <c r="HY35" t="s">
        <v>781</v>
      </c>
      <c r="HZ35" t="s">
        <v>782</v>
      </c>
      <c r="IA35" t="s">
        <v>782</v>
      </c>
      <c r="IB35" t="s">
        <v>782</v>
      </c>
      <c r="IC35" t="s">
        <v>782</v>
      </c>
      <c r="ID35" t="s">
        <v>781</v>
      </c>
      <c r="IE35" t="s">
        <v>782</v>
      </c>
      <c r="IF35" t="s">
        <v>781</v>
      </c>
      <c r="IG35">
        <v>4</v>
      </c>
      <c r="IH35">
        <v>92.3</v>
      </c>
      <c r="II35">
        <v>106.1</v>
      </c>
      <c r="IJ35">
        <v>4.5</v>
      </c>
      <c r="IK35">
        <v>3.3</v>
      </c>
      <c r="IL35">
        <v>3.1</v>
      </c>
      <c r="IM35">
        <v>7.6</v>
      </c>
      <c r="IN35">
        <v>1.8</v>
      </c>
      <c r="IO35">
        <v>1</v>
      </c>
      <c r="IP35">
        <v>1.2</v>
      </c>
      <c r="IQ35">
        <v>1.1000000000000001</v>
      </c>
      <c r="IR35">
        <v>0.2</v>
      </c>
      <c r="IS35">
        <v>0.8</v>
      </c>
      <c r="IT35">
        <v>148</v>
      </c>
      <c r="IU35" t="s">
        <v>223</v>
      </c>
      <c r="IV35" t="b">
        <v>1</v>
      </c>
      <c r="IW35">
        <v>0</v>
      </c>
      <c r="IX35" s="5" t="s">
        <v>171</v>
      </c>
      <c r="IY35" s="5">
        <v>215</v>
      </c>
      <c r="IZ35" s="5">
        <v>92260.060465116272</v>
      </c>
      <c r="JA35" s="5">
        <v>215</v>
      </c>
      <c r="JB35" s="5">
        <v>92260.060465116272</v>
      </c>
      <c r="JC35" s="11">
        <v>2.2763848890394716</v>
      </c>
      <c r="JD35">
        <v>21</v>
      </c>
      <c r="JE35" s="12">
        <v>2.2234457055734373</v>
      </c>
      <c r="JF35" s="108">
        <v>1.0586858290818275</v>
      </c>
      <c r="JG35" s="3">
        <v>14110</v>
      </c>
      <c r="JH35" s="56">
        <v>0.56116229624379876</v>
      </c>
      <c r="JI35" s="11">
        <v>5.2972800354358611</v>
      </c>
      <c r="JJ35" s="3">
        <v>6.9847166380652999</v>
      </c>
      <c r="JK35" s="3">
        <v>29.87887514822971</v>
      </c>
      <c r="JL35" s="108">
        <v>6.9847166380652999</v>
      </c>
      <c r="JM35" s="108">
        <v>29.87887514822971</v>
      </c>
      <c r="JN35" s="108">
        <v>66</v>
      </c>
      <c r="JO35" s="108">
        <v>9</v>
      </c>
      <c r="JP35" s="108">
        <v>1</v>
      </c>
      <c r="JQ35" s="108">
        <v>2</v>
      </c>
      <c r="JR35" s="108">
        <v>3</v>
      </c>
      <c r="JS35" s="108">
        <v>20</v>
      </c>
      <c r="JT35" s="14" t="s">
        <v>826</v>
      </c>
      <c r="JU35" t="s">
        <v>829</v>
      </c>
      <c r="JV35" t="s">
        <v>826</v>
      </c>
      <c r="JW35" t="s">
        <v>171</v>
      </c>
      <c r="JX35" t="s">
        <v>826</v>
      </c>
      <c r="JY35" s="15" t="s">
        <v>830</v>
      </c>
      <c r="JZ35">
        <v>12.1</v>
      </c>
      <c r="KA35">
        <v>20.399999999999999</v>
      </c>
      <c r="KB35">
        <v>54.86</v>
      </c>
      <c r="KC35">
        <v>2625</v>
      </c>
      <c r="KD35">
        <v>12</v>
      </c>
      <c r="KE35">
        <v>29.1</v>
      </c>
      <c r="KF35">
        <v>4.7</v>
      </c>
      <c r="KG35">
        <v>2.4</v>
      </c>
      <c r="KH35" s="2">
        <v>3.7000000000000002E-3</v>
      </c>
      <c r="KI35" s="108">
        <v>74744.621299999999</v>
      </c>
      <c r="KJ35" s="3">
        <v>45753</v>
      </c>
      <c r="KK35" s="3">
        <v>2.35</v>
      </c>
      <c r="KL35" s="2">
        <v>0.13300000000000001</v>
      </c>
      <c r="KM35" s="2">
        <v>0.13950000000000001</v>
      </c>
      <c r="KN35">
        <v>2.21</v>
      </c>
      <c r="KO35" s="2">
        <v>0.11</v>
      </c>
      <c r="KP35" s="2">
        <v>0.54</v>
      </c>
      <c r="KQ35" s="2">
        <v>9.7299999999999998E-2</v>
      </c>
      <c r="KR35" s="11">
        <v>1.2700000000000003E-2</v>
      </c>
      <c r="KS35">
        <v>12</v>
      </c>
      <c r="KT35">
        <v>16</v>
      </c>
      <c r="KU35">
        <v>0.70699999999999996</v>
      </c>
      <c r="KV35">
        <v>85</v>
      </c>
      <c r="KW35" s="12">
        <v>0.55557647058823523</v>
      </c>
      <c r="KX35">
        <v>45.4</v>
      </c>
      <c r="KY35">
        <v>4.3869999999999996</v>
      </c>
      <c r="KZ35" s="108">
        <v>221.16451105628462</v>
      </c>
      <c r="LA35" s="12">
        <v>92897.679146196853</v>
      </c>
      <c r="LB35">
        <v>9310</v>
      </c>
      <c r="LC35">
        <v>0</v>
      </c>
      <c r="LD35">
        <v>23.3</v>
      </c>
      <c r="LE35">
        <v>42.1</v>
      </c>
      <c r="LF35">
        <v>23.5</v>
      </c>
      <c r="LG35">
        <v>4.0999999999999996</v>
      </c>
      <c r="LH35">
        <v>6.1</v>
      </c>
      <c r="LI35" t="s">
        <v>540</v>
      </c>
      <c r="LJ35" s="2">
        <v>3.4000000000000002E-2</v>
      </c>
      <c r="LK35" s="4">
        <v>1515818900000</v>
      </c>
      <c r="LL35" s="4">
        <v>76417.904232590648</v>
      </c>
      <c r="LM35" s="77">
        <v>0</v>
      </c>
      <c r="LN35" s="47">
        <v>0</v>
      </c>
      <c r="LO35" s="47">
        <v>8800</v>
      </c>
      <c r="LP35" s="47">
        <v>6000</v>
      </c>
      <c r="LQ35" s="47">
        <v>14800</v>
      </c>
      <c r="LR35" s="47">
        <v>0</v>
      </c>
      <c r="LS35" s="47">
        <v>0</v>
      </c>
      <c r="LT35" s="47">
        <v>0</v>
      </c>
      <c r="LU35" s="14">
        <v>2</v>
      </c>
      <c r="LV35" t="s">
        <v>1256</v>
      </c>
      <c r="LW35" t="s">
        <v>1257</v>
      </c>
      <c r="LX35" t="s">
        <v>1256</v>
      </c>
      <c r="LY35" t="s">
        <v>1257</v>
      </c>
      <c r="LZ35" s="15" t="s">
        <v>1256</v>
      </c>
      <c r="MA35" s="26">
        <v>27</v>
      </c>
      <c r="MB35">
        <v>29</v>
      </c>
      <c r="MC35" s="3">
        <v>734663.4444444445</v>
      </c>
      <c r="MD35" s="3">
        <v>26.050739380224595</v>
      </c>
      <c r="ME35" s="3">
        <v>0.94926061977540499</v>
      </c>
      <c r="MF35" s="3">
        <v>9917956.5</v>
      </c>
      <c r="MG35" s="3">
        <v>683997</v>
      </c>
      <c r="MH35" s="43">
        <v>5326309.972222222</v>
      </c>
      <c r="MI35" s="192" t="s">
        <v>339</v>
      </c>
      <c r="MJ35" s="47" t="s">
        <v>4670</v>
      </c>
      <c r="MK35" s="193" t="s">
        <v>316</v>
      </c>
      <c r="ML35" s="187">
        <v>1</v>
      </c>
      <c r="MM35" s="144">
        <v>1</v>
      </c>
      <c r="MN35" s="188">
        <v>0.57692307692307687</v>
      </c>
      <c r="MO35" s="60">
        <v>0.60899999999999999</v>
      </c>
      <c r="MP35" s="45">
        <v>0.377</v>
      </c>
      <c r="MQ35" s="22">
        <v>1</v>
      </c>
      <c r="MR35" s="215">
        <v>1</v>
      </c>
      <c r="MS35" s="161">
        <v>0.79648076923076916</v>
      </c>
      <c r="MT35" s="11">
        <v>1</v>
      </c>
      <c r="MU35" s="11">
        <v>1</v>
      </c>
      <c r="MV35" s="11">
        <v>3880735</v>
      </c>
      <c r="MW35" s="5">
        <v>3880735</v>
      </c>
      <c r="MX35" s="5">
        <v>0</v>
      </c>
      <c r="MY35" s="2">
        <v>0</v>
      </c>
      <c r="MZ35" s="3">
        <f>StateByState5[[#This Row],[Population]]*0.8</f>
        <v>16160999.200000001</v>
      </c>
      <c r="NA35" s="234">
        <f>StateByState5[[#This Row],[Adult Population]]*StateByState5[[#This Row],[Groceries Montly]]</f>
        <v>7803661683.7040005</v>
      </c>
      <c r="NB35" s="234">
        <f>(StateByState5[[#This Row],[Rent (Studio)]]*StateByState5[[#This Row],[Adult Population]])/2</f>
        <v>7910809108.4000006</v>
      </c>
      <c r="NC35" s="234">
        <f>StateByState5[[#This Row],[Average Electric Bill]]*StateByState5[[#This Row],[Adult Population]]</f>
        <v>2050345968.5040002</v>
      </c>
      <c r="ND35" s="234">
        <f>(StateByState5[[#This Row],[Adult Population]]/10000)*1141815</f>
        <v>1845287130.1548002</v>
      </c>
      <c r="NE35" s="237">
        <f>(StateByState5[[#This Row],[Adult Population]]/10000)*12.11</f>
        <v>19570.970031199999</v>
      </c>
      <c r="NF35" s="234">
        <f>SUM(StateByState5[[#This Row],[Rent (Studio)]],StateByState5[[#This Row],[Groceries Montly]],StateByState5[[#This Row],[Average Electric Bill]])</f>
        <v>1588.7399999999998</v>
      </c>
      <c r="NG35" s="234">
        <f>StateByState5[[#This Row],[UBI Per Month]]*StateByState5[[#This Row],[Adult Population]]</f>
        <v>25675625869.007999</v>
      </c>
      <c r="NH35" s="234">
        <f>SUM(StateByState5[[#This Row],[Total for UBI Payments]]+StateByState5[[#This Row],[Department of UBI]])</f>
        <v>27520912999.1628</v>
      </c>
    </row>
    <row r="36" spans="1:374" ht="17.25" customHeight="1" x14ac:dyDescent="0.25">
      <c r="A36">
        <v>33</v>
      </c>
      <c r="B36" s="130" t="s">
        <v>61</v>
      </c>
      <c r="C36" t="s">
        <v>1308</v>
      </c>
      <c r="D36" s="3">
        <v>48718</v>
      </c>
      <c r="E36" s="113">
        <v>10439388</v>
      </c>
      <c r="F36" s="113">
        <v>6312148</v>
      </c>
      <c r="G36" s="208">
        <v>0.60460000000000003</v>
      </c>
      <c r="H36" s="113">
        <v>2107526</v>
      </c>
      <c r="I36" s="208">
        <v>0.2019</v>
      </c>
      <c r="J36" s="113">
        <v>100886</v>
      </c>
      <c r="K36" s="208">
        <v>9.7000000000000003E-3</v>
      </c>
      <c r="L36" s="113">
        <v>340059</v>
      </c>
      <c r="M36" s="208">
        <v>3.2599999999999997E-2</v>
      </c>
      <c r="N36" s="113">
        <v>6980</v>
      </c>
      <c r="O36" s="106">
        <v>6.9999999999999999E-4</v>
      </c>
      <c r="P36" s="113">
        <v>46340</v>
      </c>
      <c r="Q36" s="106">
        <v>4.4000000000000003E-3</v>
      </c>
      <c r="R36" s="113">
        <v>406853</v>
      </c>
      <c r="S36" s="208">
        <v>3.9E-2</v>
      </c>
      <c r="T36" s="113">
        <v>1118596</v>
      </c>
      <c r="U36" s="208">
        <v>0.1072</v>
      </c>
      <c r="V36" s="106">
        <v>9.0977418298552326E-3</v>
      </c>
      <c r="W36" s="3">
        <v>214.28194917689561</v>
      </c>
      <c r="X36" s="3">
        <v>114</v>
      </c>
      <c r="Y36" s="118">
        <v>7.25</v>
      </c>
      <c r="Z36" s="4">
        <v>1160</v>
      </c>
      <c r="AA36" s="1">
        <v>5026.666666666667</v>
      </c>
      <c r="AB36" s="4">
        <v>60320</v>
      </c>
      <c r="AC36" s="1">
        <v>29</v>
      </c>
      <c r="AD36" s="47">
        <v>506795</v>
      </c>
      <c r="AE36" s="47">
        <v>218073</v>
      </c>
      <c r="AF36" s="39">
        <v>0.17599999999999999</v>
      </c>
      <c r="AG36" s="124">
        <v>3.3793001921527304</v>
      </c>
      <c r="AH36" s="33">
        <v>14.461074270557029</v>
      </c>
      <c r="AI36" s="33">
        <v>7.8533905659207832</v>
      </c>
      <c r="AJ36" s="33">
        <v>33.607095490716183</v>
      </c>
      <c r="AK36" s="33">
        <v>2.3239694964530226</v>
      </c>
      <c r="AL36">
        <v>3</v>
      </c>
      <c r="AM36" s="125">
        <v>943</v>
      </c>
      <c r="AN36" s="4">
        <v>752</v>
      </c>
      <c r="AO36" s="4">
        <v>782</v>
      </c>
      <c r="AP36" s="4">
        <v>947</v>
      </c>
      <c r="AQ36" s="4">
        <v>1234</v>
      </c>
      <c r="AR36" s="4">
        <v>1487</v>
      </c>
      <c r="AS36" s="4">
        <v>1290</v>
      </c>
      <c r="AT36" s="4">
        <v>165636</v>
      </c>
      <c r="AU36" s="8">
        <v>1.0453808752025933</v>
      </c>
      <c r="AV36" s="5">
        <v>22846.344827586207</v>
      </c>
      <c r="AW36" s="5">
        <v>130.62068965517241</v>
      </c>
      <c r="AX36" s="5">
        <v>32.655172413793103</v>
      </c>
      <c r="AY36" s="5">
        <v>2.7459549071618037</v>
      </c>
      <c r="AZ36" s="152">
        <v>0.12970000000000001</v>
      </c>
      <c r="BA36" s="5" t="s">
        <v>4772</v>
      </c>
      <c r="BB36" s="47">
        <v>137.87</v>
      </c>
      <c r="BC36" s="47">
        <v>61.69</v>
      </c>
      <c r="BD36" s="5">
        <v>69.879518072289144</v>
      </c>
      <c r="BE36" s="5">
        <v>299.03614457831321</v>
      </c>
      <c r="BF36" s="66">
        <v>341.1</v>
      </c>
      <c r="BG36">
        <v>15.1</v>
      </c>
      <c r="BH36" s="66">
        <v>5.5869999999999997</v>
      </c>
      <c r="BI36">
        <v>34</v>
      </c>
      <c r="BJ36" s="119">
        <v>4.1500000000000004</v>
      </c>
      <c r="BK36" s="37">
        <v>782</v>
      </c>
      <c r="BL36" s="37">
        <v>947</v>
      </c>
      <c r="BM36" s="37">
        <v>1234</v>
      </c>
      <c r="BN36" s="37">
        <v>1487</v>
      </c>
      <c r="BO36" s="37">
        <v>341.1</v>
      </c>
      <c r="BP36" s="37">
        <v>137.87</v>
      </c>
      <c r="BQ36" s="37">
        <v>7.25</v>
      </c>
      <c r="BR36" s="37">
        <v>14.549653846153845</v>
      </c>
      <c r="BS36" s="37">
        <v>7.2996538461538449</v>
      </c>
      <c r="BT36" s="179">
        <v>29</v>
      </c>
      <c r="BU36" s="127">
        <v>0.50171220159151186</v>
      </c>
      <c r="BV36" s="37">
        <v>20.389269230769237</v>
      </c>
      <c r="BW36" s="37">
        <v>27.636576923076923</v>
      </c>
      <c r="BX36" s="37">
        <v>34.49157692307692</v>
      </c>
      <c r="BY36" s="176">
        <v>5.2499999999999998E-2</v>
      </c>
      <c r="BZ36" s="127" t="s">
        <v>241</v>
      </c>
      <c r="CA36" s="127">
        <v>4.7500000000000001E-2</v>
      </c>
      <c r="CB36" s="127">
        <v>2.23E-2</v>
      </c>
      <c r="CC36" s="127">
        <v>6.9800000000000001E-2</v>
      </c>
      <c r="CD36" s="127">
        <v>2.75E-2</v>
      </c>
      <c r="CE36" s="2">
        <v>9.9000000000000005E-2</v>
      </c>
      <c r="CF36" s="62">
        <v>4529.0266666666666</v>
      </c>
      <c r="CG36" s="62">
        <v>3582.0266666666666</v>
      </c>
      <c r="CH36" s="62">
        <v>3103.0566666666664</v>
      </c>
      <c r="CI36" s="9">
        <v>747.72449799196772</v>
      </c>
      <c r="CJ36" s="9">
        <v>205.50044150110375</v>
      </c>
      <c r="CK36" s="116">
        <v>555.40659865163173</v>
      </c>
      <c r="CL36" s="28">
        <v>0.45800000000000002</v>
      </c>
      <c r="CM36">
        <v>419.3</v>
      </c>
      <c r="CN36" s="33">
        <v>306</v>
      </c>
      <c r="CO36" s="33">
        <v>33042</v>
      </c>
      <c r="CP36" s="33">
        <v>810</v>
      </c>
      <c r="CQ36" s="33">
        <v>194</v>
      </c>
      <c r="CR36" s="33">
        <v>209</v>
      </c>
      <c r="CS36" s="33">
        <v>10271</v>
      </c>
      <c r="CT36" s="33">
        <v>97.344728476351705</v>
      </c>
      <c r="CU36" s="33">
        <v>51</v>
      </c>
      <c r="CV36" s="29">
        <v>0.48853438534902621</v>
      </c>
      <c r="CW36" s="29">
        <v>199.25870398417339</v>
      </c>
      <c r="CX36" s="29">
        <v>32</v>
      </c>
      <c r="CY36" s="29">
        <v>3.0653137904252628</v>
      </c>
      <c r="CZ36" s="29">
        <v>3.6613272311212817</v>
      </c>
      <c r="DA36">
        <v>8.6</v>
      </c>
      <c r="DB36" s="30">
        <v>16</v>
      </c>
      <c r="DC36" s="30">
        <v>1670.3020799999999</v>
      </c>
      <c r="DD36" s="30">
        <v>4.0999999999999996</v>
      </c>
      <c r="DE36">
        <v>77.599999999999994</v>
      </c>
      <c r="DF36">
        <v>1.62</v>
      </c>
      <c r="DG36">
        <v>43.9</v>
      </c>
      <c r="DH36">
        <v>19.3</v>
      </c>
      <c r="DI36" s="135">
        <v>1</v>
      </c>
      <c r="DJ36" s="141">
        <v>387</v>
      </c>
      <c r="DK36" s="143">
        <v>9859219</v>
      </c>
      <c r="DL36" s="143">
        <v>0.94442499886008646</v>
      </c>
      <c r="DM36" s="10">
        <v>337746</v>
      </c>
      <c r="DN36" s="10">
        <v>1420</v>
      </c>
      <c r="DO36" s="10">
        <v>11</v>
      </c>
      <c r="DP36" s="10">
        <v>36508</v>
      </c>
      <c r="DQ36" s="10">
        <v>4324</v>
      </c>
      <c r="DR36" s="10">
        <v>61076</v>
      </c>
      <c r="DS36" s="10">
        <v>1913</v>
      </c>
      <c r="DT36" s="10">
        <v>816</v>
      </c>
      <c r="DU36" s="10">
        <v>43312</v>
      </c>
      <c r="DV36" s="10">
        <v>158155</v>
      </c>
      <c r="DW36" s="10">
        <v>18779</v>
      </c>
      <c r="DX36" s="10">
        <v>5840</v>
      </c>
      <c r="DY36" s="10">
        <v>5592</v>
      </c>
      <c r="DZ36" s="138">
        <v>3425.6871664986852</v>
      </c>
      <c r="EA36" s="135">
        <v>14.402763545469474</v>
      </c>
      <c r="EB36" s="10">
        <v>0.1115707035212424</v>
      </c>
      <c r="EC36" s="135">
        <v>370.29302219577431</v>
      </c>
      <c r="ED36" s="135">
        <v>43.857429275077465</v>
      </c>
      <c r="EE36" s="135">
        <v>619.48111711485467</v>
      </c>
      <c r="EF36" s="135">
        <v>19.403159621466973</v>
      </c>
      <c r="EG36" s="135">
        <v>8.2765176430303455</v>
      </c>
      <c r="EH36" s="135">
        <v>439.30457371927736</v>
      </c>
      <c r="EI36" s="135">
        <v>1604.1331468547357</v>
      </c>
      <c r="EJ36" s="135">
        <v>190.4714764932192</v>
      </c>
      <c r="EK36" s="135">
        <v>59.233900778550513</v>
      </c>
      <c r="EL36" s="31">
        <v>29.226408950863334</v>
      </c>
      <c r="EM36" s="3" t="s">
        <v>782</v>
      </c>
      <c r="EN36" s="3">
        <v>4214023</v>
      </c>
      <c r="EO36" s="3">
        <v>18725</v>
      </c>
      <c r="EP36" s="3">
        <v>4232748</v>
      </c>
      <c r="EQ36" s="131">
        <v>0.40545940049359214</v>
      </c>
      <c r="ER36" s="3">
        <v>76120</v>
      </c>
      <c r="ES36" s="3">
        <v>5562</v>
      </c>
      <c r="ET36" s="3">
        <v>81682</v>
      </c>
      <c r="EU36" s="3">
        <v>782.44050321723842</v>
      </c>
      <c r="EV36" s="3">
        <v>6585225</v>
      </c>
      <c r="EW36" s="3">
        <v>40480</v>
      </c>
      <c r="EX36" s="3">
        <v>6625705</v>
      </c>
      <c r="EY36" s="3">
        <v>0.63468327836842542</v>
      </c>
      <c r="EZ36" s="3">
        <v>384618</v>
      </c>
      <c r="FA36" s="3">
        <v>2</v>
      </c>
      <c r="FB36" s="3">
        <v>384620</v>
      </c>
      <c r="FC36" s="3">
        <v>36.843155939792638</v>
      </c>
      <c r="FD36" s="3">
        <v>11259986</v>
      </c>
      <c r="FE36" s="3">
        <v>64769</v>
      </c>
      <c r="FF36" s="3">
        <v>11324755</v>
      </c>
      <c r="FG36" s="3">
        <v>648</v>
      </c>
      <c r="FH36">
        <v>387</v>
      </c>
      <c r="FI36">
        <v>18</v>
      </c>
      <c r="FJ36" s="3">
        <v>192</v>
      </c>
      <c r="FK36" s="3">
        <v>228</v>
      </c>
      <c r="FL36" s="3">
        <v>26</v>
      </c>
      <c r="FM36" s="3">
        <v>1538</v>
      </c>
      <c r="FN36">
        <v>5.69</v>
      </c>
      <c r="FO36" s="8">
        <v>0.02</v>
      </c>
      <c r="FP36" s="50">
        <v>0.09</v>
      </c>
      <c r="FQ36" s="8">
        <v>9.0999999999999998E-2</v>
      </c>
      <c r="FR36" s="8">
        <v>4.3999999999999997E-2</v>
      </c>
      <c r="FS36" s="8">
        <v>4.7E-2</v>
      </c>
      <c r="FT36" s="8">
        <v>6.7000000000000004E-2</v>
      </c>
      <c r="FU36">
        <v>30.9</v>
      </c>
      <c r="FV36">
        <v>3146</v>
      </c>
      <c r="FW36">
        <v>14.9</v>
      </c>
      <c r="FX36">
        <v>13.2</v>
      </c>
      <c r="FY36">
        <v>1441</v>
      </c>
      <c r="FZ36">
        <v>5.68</v>
      </c>
      <c r="GA36" s="48">
        <v>18.600000000000001</v>
      </c>
      <c r="GB36" s="48">
        <v>5320</v>
      </c>
      <c r="GC36" s="48">
        <v>100086</v>
      </c>
      <c r="GD36" s="2">
        <v>5.31542873129109E-2</v>
      </c>
      <c r="GE36" s="11">
        <v>0.50420986806950741</v>
      </c>
      <c r="GF36" s="11" t="s">
        <v>781</v>
      </c>
      <c r="GG36" s="11" t="s">
        <v>781</v>
      </c>
      <c r="GH36" s="11" t="s">
        <v>781</v>
      </c>
      <c r="GI36" s="11" t="s">
        <v>782</v>
      </c>
      <c r="GJ36" s="11" t="s">
        <v>781</v>
      </c>
      <c r="GK36" s="2">
        <v>0.03</v>
      </c>
      <c r="GL36" s="2">
        <v>1.37E-2</v>
      </c>
      <c r="GM36" s="2">
        <v>4.5999999999999999E-3</v>
      </c>
      <c r="GN36" s="2">
        <v>3.0999999999999999E-3</v>
      </c>
      <c r="GO36" s="2">
        <v>5.3E-3</v>
      </c>
      <c r="GP36" s="3">
        <v>54391</v>
      </c>
      <c r="GQ36">
        <v>28.2</v>
      </c>
      <c r="GR36">
        <v>487</v>
      </c>
      <c r="GS36" s="3">
        <v>3947</v>
      </c>
      <c r="GT36" s="5">
        <v>18.2</v>
      </c>
      <c r="GU36" s="22">
        <v>30</v>
      </c>
      <c r="GV36" t="s">
        <v>177</v>
      </c>
      <c r="GW36" t="s">
        <v>84</v>
      </c>
      <c r="GX36" s="21" t="s">
        <v>123</v>
      </c>
      <c r="GY36" s="21" t="s">
        <v>4712</v>
      </c>
      <c r="GZ36" s="21" t="s">
        <v>4712</v>
      </c>
      <c r="HA36" s="21" t="s">
        <v>4713</v>
      </c>
      <c r="HB36">
        <v>20</v>
      </c>
      <c r="HC36">
        <v>20</v>
      </c>
      <c r="HD36">
        <v>23</v>
      </c>
      <c r="HE36" s="14">
        <v>14</v>
      </c>
      <c r="HF36">
        <v>20</v>
      </c>
      <c r="HG36">
        <v>22</v>
      </c>
      <c r="HH36">
        <v>30</v>
      </c>
      <c r="HI36" s="53">
        <v>0.86399999999999999</v>
      </c>
      <c r="HJ36" s="47">
        <v>9377</v>
      </c>
      <c r="HK36" s="53">
        <v>0.88</v>
      </c>
      <c r="HL36">
        <v>9480</v>
      </c>
      <c r="HM36" s="8">
        <v>0.14690386165003408</v>
      </c>
      <c r="HN36">
        <v>9</v>
      </c>
      <c r="HO36">
        <v>761</v>
      </c>
      <c r="HP36">
        <v>113</v>
      </c>
      <c r="HQ36">
        <v>874</v>
      </c>
      <c r="HR36" s="8">
        <v>0.87070938215102978</v>
      </c>
      <c r="HS36" s="14">
        <v>110.7</v>
      </c>
      <c r="HT36" t="s">
        <v>782</v>
      </c>
      <c r="HU36" t="s">
        <v>782</v>
      </c>
      <c r="HV36" t="s">
        <v>781</v>
      </c>
      <c r="HW36" t="s">
        <v>782</v>
      </c>
      <c r="HX36" t="s">
        <v>782</v>
      </c>
      <c r="HY36" t="s">
        <v>781</v>
      </c>
      <c r="HZ36" t="s">
        <v>782</v>
      </c>
      <c r="IA36" t="s">
        <v>781</v>
      </c>
      <c r="IB36" t="s">
        <v>781</v>
      </c>
      <c r="IC36" t="s">
        <v>782</v>
      </c>
      <c r="ID36" t="s">
        <v>781</v>
      </c>
      <c r="IE36" t="s">
        <v>782</v>
      </c>
      <c r="IF36" t="s">
        <v>781</v>
      </c>
      <c r="IG36">
        <v>24</v>
      </c>
      <c r="IH36">
        <v>76.900000000000006</v>
      </c>
      <c r="II36">
        <v>75.2</v>
      </c>
      <c r="IJ36">
        <v>7.2</v>
      </c>
      <c r="IK36">
        <v>3.9</v>
      </c>
      <c r="IL36">
        <v>4.5999999999999996</v>
      </c>
      <c r="IM36">
        <v>2</v>
      </c>
      <c r="IN36">
        <v>2.2999999999999998</v>
      </c>
      <c r="IO36">
        <v>2.4</v>
      </c>
      <c r="IP36">
        <v>2.7</v>
      </c>
      <c r="IQ36">
        <v>2.5</v>
      </c>
      <c r="IR36">
        <v>0.9</v>
      </c>
      <c r="IS36">
        <v>1.7</v>
      </c>
      <c r="IT36">
        <v>116</v>
      </c>
      <c r="IU36" t="s">
        <v>223</v>
      </c>
      <c r="IV36" t="s">
        <v>224</v>
      </c>
      <c r="IW36">
        <v>1</v>
      </c>
      <c r="IX36" s="5">
        <v>10551162</v>
      </c>
      <c r="IY36" s="5">
        <v>41</v>
      </c>
      <c r="IZ36" s="5">
        <v>257345.41463414635</v>
      </c>
      <c r="JA36" s="5">
        <v>42</v>
      </c>
      <c r="JB36" s="5">
        <v>251218.14285714287</v>
      </c>
      <c r="JC36" s="11">
        <v>0.43105217783981276</v>
      </c>
      <c r="JD36">
        <v>6</v>
      </c>
      <c r="JE36" s="12">
        <v>0.61578882548544689</v>
      </c>
      <c r="JF36" s="108">
        <v>0.56865774594305352</v>
      </c>
      <c r="JG36" s="3">
        <v>15737</v>
      </c>
      <c r="JH36" s="56">
        <v>0.33805680879456057</v>
      </c>
      <c r="JI36" s="11">
        <v>0.59702924318485096</v>
      </c>
      <c r="JJ36" s="3">
        <v>15.074638474975735</v>
      </c>
      <c r="JK36" s="3">
        <v>32.302229155548254</v>
      </c>
      <c r="JL36" s="108">
        <v>15.074638474975735</v>
      </c>
      <c r="JM36" s="108">
        <v>32.302229155548254</v>
      </c>
      <c r="JN36" s="108">
        <v>51</v>
      </c>
      <c r="JO36" s="108">
        <v>26</v>
      </c>
      <c r="JP36" s="108">
        <v>0</v>
      </c>
      <c r="JQ36" s="108">
        <v>0</v>
      </c>
      <c r="JR36" s="108">
        <v>3</v>
      </c>
      <c r="JS36" s="108">
        <v>20</v>
      </c>
      <c r="JT36" s="14" t="s">
        <v>825</v>
      </c>
      <c r="JU36" t="s">
        <v>825</v>
      </c>
      <c r="JV36" t="s">
        <v>825</v>
      </c>
      <c r="JW36" t="s">
        <v>829</v>
      </c>
      <c r="JX36" t="s">
        <v>827</v>
      </c>
      <c r="JY36" s="15" t="s">
        <v>831</v>
      </c>
      <c r="JZ36">
        <v>11.7</v>
      </c>
      <c r="KA36">
        <v>17.8</v>
      </c>
      <c r="KB36">
        <v>49.19</v>
      </c>
      <c r="KC36">
        <v>3375</v>
      </c>
      <c r="KE36">
        <v>36</v>
      </c>
      <c r="KF36">
        <v>3.5</v>
      </c>
      <c r="KG36">
        <v>2.8</v>
      </c>
      <c r="KH36" s="2">
        <v>8.9999999999999998E-4</v>
      </c>
      <c r="KI36" s="108">
        <v>9395.4491999999991</v>
      </c>
      <c r="KJ36" s="3">
        <v>14184</v>
      </c>
      <c r="KK36" s="3">
        <v>1.35</v>
      </c>
      <c r="KL36" s="2">
        <v>0.153</v>
      </c>
      <c r="KM36" s="2">
        <v>0.1358</v>
      </c>
      <c r="KN36">
        <v>2.17</v>
      </c>
      <c r="KO36" s="2">
        <v>0.16</v>
      </c>
      <c r="KP36" s="2">
        <v>0.66300000000000003</v>
      </c>
      <c r="KQ36" s="2">
        <v>9.64E-2</v>
      </c>
      <c r="KR36" s="11">
        <v>6.3600000000000004E-2</v>
      </c>
      <c r="KS36">
        <v>32</v>
      </c>
      <c r="KT36">
        <v>17</v>
      </c>
      <c r="KU36">
        <v>0.70599999999999996</v>
      </c>
      <c r="KV36">
        <v>39</v>
      </c>
      <c r="KW36" s="12">
        <v>1.2491794871794872</v>
      </c>
      <c r="KX36">
        <v>59</v>
      </c>
      <c r="KY36">
        <v>0.505</v>
      </c>
      <c r="KZ36" s="108">
        <v>47.862026950207003</v>
      </c>
      <c r="LA36" s="12">
        <v>10365.778562338355</v>
      </c>
      <c r="LB36">
        <v>8962</v>
      </c>
      <c r="LC36">
        <v>7.2</v>
      </c>
      <c r="LD36">
        <v>5.2</v>
      </c>
      <c r="LE36">
        <v>47.4</v>
      </c>
      <c r="LF36">
        <v>30.6</v>
      </c>
      <c r="LG36">
        <v>8</v>
      </c>
      <c r="LH36">
        <v>0.6</v>
      </c>
      <c r="LI36" t="s">
        <v>541</v>
      </c>
      <c r="LJ36" s="2">
        <v>6.0000000000000001E-3</v>
      </c>
      <c r="LK36" s="4">
        <v>544023200000</v>
      </c>
      <c r="LL36" s="4">
        <v>51560.50110878783</v>
      </c>
      <c r="LM36" s="77">
        <v>0</v>
      </c>
      <c r="LN36" s="47">
        <v>9501</v>
      </c>
      <c r="LO36" s="47">
        <v>0</v>
      </c>
      <c r="LP36" s="47">
        <v>2750</v>
      </c>
      <c r="LQ36" s="47">
        <v>2750</v>
      </c>
      <c r="LR36" s="47">
        <v>62039</v>
      </c>
      <c r="LS36" s="47">
        <v>280</v>
      </c>
      <c r="LT36" s="47">
        <v>27900</v>
      </c>
      <c r="LU36" s="14">
        <v>5</v>
      </c>
      <c r="LV36" t="s">
        <v>1255</v>
      </c>
      <c r="LW36" t="s">
        <v>1255</v>
      </c>
      <c r="LX36" t="s">
        <v>1255</v>
      </c>
      <c r="LY36" t="s">
        <v>1256</v>
      </c>
      <c r="LZ36" s="15" t="s">
        <v>1257</v>
      </c>
      <c r="MA36" s="26">
        <v>13</v>
      </c>
      <c r="MB36">
        <v>15</v>
      </c>
      <c r="MC36" s="3">
        <v>811627.84615384613</v>
      </c>
      <c r="MD36" s="3">
        <v>13.856965969780633</v>
      </c>
      <c r="ME36" s="3">
        <v>-0.85696596978063333</v>
      </c>
      <c r="MF36" s="3">
        <v>5275581</v>
      </c>
      <c r="MG36" s="3">
        <v>703410.8</v>
      </c>
      <c r="MH36" s="43">
        <v>3043604.423076923</v>
      </c>
      <c r="MI36" s="192" t="s">
        <v>340</v>
      </c>
      <c r="MJ36" s="47" t="s">
        <v>4671</v>
      </c>
      <c r="MK36" s="193" t="s">
        <v>316</v>
      </c>
      <c r="ML36" s="187">
        <v>1</v>
      </c>
      <c r="MM36" s="89">
        <v>0</v>
      </c>
      <c r="MN36" s="188">
        <v>0.5</v>
      </c>
      <c r="MO36" s="60">
        <v>0.48599999999999999</v>
      </c>
      <c r="MP36" s="45">
        <v>0.499</v>
      </c>
      <c r="MQ36" s="22">
        <v>0</v>
      </c>
      <c r="MR36" s="215">
        <v>0.33333333333333331</v>
      </c>
      <c r="MS36" s="161">
        <v>0.4965</v>
      </c>
      <c r="MT36" s="11">
        <v>0</v>
      </c>
      <c r="MU36" s="11">
        <v>0</v>
      </c>
      <c r="MV36" s="11">
        <v>992622</v>
      </c>
      <c r="MW36" s="5">
        <v>661563</v>
      </c>
      <c r="MX36" s="5">
        <v>331059</v>
      </c>
      <c r="MY36" s="2">
        <v>0.33400000000000002</v>
      </c>
      <c r="MZ36" s="3">
        <f>StateByState5[[#This Row],[Population]]*0.8</f>
        <v>8351510.4000000004</v>
      </c>
      <c r="NA36" s="234">
        <f>StateByState5[[#This Row],[Adult Population]]*StateByState5[[#This Row],[Groceries Montly]]</f>
        <v>2848700197.4400005</v>
      </c>
      <c r="NB36" s="234">
        <f>(StateByState5[[#This Row],[Rent (Studio)]]*StateByState5[[#This Row],[Adult Population]])/2</f>
        <v>3140167910.4000001</v>
      </c>
      <c r="NC36" s="234">
        <f>StateByState5[[#This Row],[Average Electric Bill]]*StateByState5[[#This Row],[Adult Population]]</f>
        <v>1151422738.848</v>
      </c>
      <c r="ND36" s="234">
        <f>(StateByState5[[#This Row],[Adult Population]]/10000)*1141815</f>
        <v>953587984.73760009</v>
      </c>
      <c r="NE36" s="237">
        <f>(StateByState5[[#This Row],[Adult Population]]/10000)*12.11</f>
        <v>10113.6790944</v>
      </c>
      <c r="NF36" s="234">
        <f>SUM(StateByState5[[#This Row],[Rent (Studio)]],StateByState5[[#This Row],[Groceries Montly]],StateByState5[[#This Row],[Average Electric Bill]])</f>
        <v>1230.9699999999998</v>
      </c>
      <c r="NG36" s="234">
        <f>StateByState5[[#This Row],[UBI Per Month]]*StateByState5[[#This Row],[Adult Population]]</f>
        <v>10280458757.087999</v>
      </c>
      <c r="NH36" s="234">
        <f>SUM(StateByState5[[#This Row],[Total for UBI Payments]]+StateByState5[[#This Row],[Department of UBI]])</f>
        <v>11234046741.8256</v>
      </c>
    </row>
    <row r="37" spans="1:374" ht="17.25" customHeight="1" x14ac:dyDescent="0.25">
      <c r="A37">
        <v>34</v>
      </c>
      <c r="B37" s="130" t="s">
        <v>62</v>
      </c>
      <c r="C37" t="s">
        <v>1309</v>
      </c>
      <c r="D37" s="3">
        <v>68994</v>
      </c>
      <c r="E37" s="113">
        <v>779094</v>
      </c>
      <c r="F37" s="113">
        <v>636160</v>
      </c>
      <c r="G37" s="208">
        <v>0.8165</v>
      </c>
      <c r="H37" s="113">
        <v>26152</v>
      </c>
      <c r="I37" s="208">
        <v>3.3599999999999998E-2</v>
      </c>
      <c r="J37" s="113">
        <v>37350</v>
      </c>
      <c r="K37" s="208">
        <v>4.7899999999999998E-2</v>
      </c>
      <c r="L37" s="113">
        <v>13050</v>
      </c>
      <c r="M37" s="208">
        <v>1.6799999999999999E-2</v>
      </c>
      <c r="N37" s="113">
        <v>869</v>
      </c>
      <c r="O37" s="106">
        <v>1.1000000000000001E-3</v>
      </c>
      <c r="P37" s="113">
        <v>1853</v>
      </c>
      <c r="Q37" s="106">
        <v>2.3999999999999998E-3</v>
      </c>
      <c r="R37" s="113">
        <v>30248</v>
      </c>
      <c r="S37" s="208">
        <v>3.8800000000000001E-2</v>
      </c>
      <c r="T37" s="113">
        <v>33412</v>
      </c>
      <c r="U37" s="208">
        <v>4.2900000000000001E-2</v>
      </c>
      <c r="V37" s="106">
        <v>1.4807996693748215E-2</v>
      </c>
      <c r="W37" s="3">
        <v>11.292199321680146</v>
      </c>
      <c r="X37" s="3">
        <v>3</v>
      </c>
      <c r="Y37" s="118">
        <v>7.25</v>
      </c>
      <c r="Z37" s="4">
        <v>1131</v>
      </c>
      <c r="AA37" s="1">
        <v>4901</v>
      </c>
      <c r="AB37" s="4">
        <v>58812</v>
      </c>
      <c r="AC37" s="1">
        <v>28.274999999999999</v>
      </c>
      <c r="AD37" s="47">
        <v>540837</v>
      </c>
      <c r="AE37" s="47">
        <v>223203</v>
      </c>
      <c r="AF37" s="39">
        <v>0.17299999999999999</v>
      </c>
      <c r="AG37" s="124">
        <v>3.6009776716572017</v>
      </c>
      <c r="AH37" s="33">
        <v>14.801259946949601</v>
      </c>
      <c r="AI37" s="33">
        <v>8.7254291430046464</v>
      </c>
      <c r="AJ37" s="33">
        <v>35.864522546419096</v>
      </c>
      <c r="AK37" s="33">
        <v>2.4230722705339982</v>
      </c>
      <c r="AL37">
        <v>0</v>
      </c>
      <c r="AM37" s="125">
        <v>748</v>
      </c>
      <c r="AN37" s="4">
        <v>685</v>
      </c>
      <c r="AO37" s="4">
        <v>706</v>
      </c>
      <c r="AP37" s="4">
        <v>879</v>
      </c>
      <c r="AQ37" s="4">
        <v>1190</v>
      </c>
      <c r="AR37" s="4">
        <v>1431</v>
      </c>
      <c r="AS37" s="4">
        <v>1389</v>
      </c>
      <c r="AT37" s="4">
        <v>167883</v>
      </c>
      <c r="AU37" s="8">
        <v>1.1672268907563026</v>
      </c>
      <c r="AV37" s="5">
        <v>23156.275862068964</v>
      </c>
      <c r="AW37" s="5">
        <v>121.24137931034483</v>
      </c>
      <c r="AX37" s="5">
        <v>31.087533156498676</v>
      </c>
      <c r="AY37" s="5">
        <v>2.85457049581718</v>
      </c>
      <c r="AZ37" s="152">
        <v>9.7200000000000009E-2</v>
      </c>
      <c r="BA37" s="5" t="s">
        <v>4773</v>
      </c>
      <c r="BB37" s="47">
        <v>101.19</v>
      </c>
      <c r="BC37" s="47">
        <v>71.47</v>
      </c>
      <c r="BD37" s="5">
        <v>70.5596107055961</v>
      </c>
      <c r="BE37" s="5">
        <v>290.02433090024329</v>
      </c>
      <c r="BF37" s="66">
        <v>326.66000000000003</v>
      </c>
      <c r="BG37">
        <v>8.5299999999999994</v>
      </c>
      <c r="BH37" s="66">
        <v>5.0090000000000003</v>
      </c>
      <c r="BI37">
        <v>48.5</v>
      </c>
      <c r="BJ37" s="119">
        <v>4.1100000000000003</v>
      </c>
      <c r="BK37" s="37">
        <v>706</v>
      </c>
      <c r="BL37" s="37">
        <v>879</v>
      </c>
      <c r="BM37" s="37">
        <v>1190</v>
      </c>
      <c r="BN37" s="37">
        <v>1431</v>
      </c>
      <c r="BO37" s="37">
        <v>326.66000000000003</v>
      </c>
      <c r="BP37" s="37">
        <v>101.19</v>
      </c>
      <c r="BQ37" s="37">
        <v>7.25</v>
      </c>
      <c r="BR37" s="37">
        <v>13.082884615384618</v>
      </c>
      <c r="BS37" s="37">
        <v>5.8328846153846179</v>
      </c>
      <c r="BT37" s="179">
        <v>28.274999999999999</v>
      </c>
      <c r="BU37" s="127">
        <v>0.46270148949194051</v>
      </c>
      <c r="BV37" s="37">
        <v>18.848192307692308</v>
      </c>
      <c r="BW37" s="37">
        <v>26.205807692307694</v>
      </c>
      <c r="BX37" s="37">
        <v>32.755730769230773</v>
      </c>
      <c r="BY37" s="176">
        <v>2.9000000000000001E-2</v>
      </c>
      <c r="BZ37" s="127" t="s">
        <v>241</v>
      </c>
      <c r="CA37" s="127">
        <v>0.05</v>
      </c>
      <c r="CB37" s="127">
        <v>1.9599999999999999E-2</v>
      </c>
      <c r="CC37" s="127">
        <v>6.9599999999999995E-2</v>
      </c>
      <c r="CD37" s="127">
        <v>3.5000000000000003E-2</v>
      </c>
      <c r="CE37" s="2">
        <v>8.7999999999999995E-2</v>
      </c>
      <c r="CF37" s="62">
        <v>4469.7120000000004</v>
      </c>
      <c r="CG37" s="62">
        <v>3590.7120000000004</v>
      </c>
      <c r="CH37" s="62">
        <v>3162.8620000000005</v>
      </c>
      <c r="CI37" s="9">
        <v>769.55279805352802</v>
      </c>
      <c r="CJ37" s="9">
        <v>370.79273153575622</v>
      </c>
      <c r="CK37" s="116">
        <v>631.4358155320424</v>
      </c>
      <c r="CL37" s="28">
        <v>0.55100000000000005</v>
      </c>
      <c r="CM37">
        <v>329</v>
      </c>
      <c r="CN37" s="33">
        <v>228</v>
      </c>
      <c r="CO37" s="33">
        <v>1767</v>
      </c>
      <c r="CP37" s="33">
        <v>848</v>
      </c>
      <c r="CQ37" s="33">
        <v>407</v>
      </c>
      <c r="CR37" s="33">
        <v>172</v>
      </c>
      <c r="CS37" s="33">
        <v>26726</v>
      </c>
      <c r="CT37" s="33">
        <v>3448.7475288664532</v>
      </c>
      <c r="CU37" s="33">
        <v>234</v>
      </c>
      <c r="CV37" s="29">
        <v>30.034886676062197</v>
      </c>
      <c r="CW37" s="29">
        <v>114.8247225322513</v>
      </c>
      <c r="CX37" s="29">
        <v>2</v>
      </c>
      <c r="CY37" s="29">
        <v>2.5670843312873672</v>
      </c>
      <c r="CZ37" s="29">
        <v>3.2310177705977383E-2</v>
      </c>
      <c r="DA37">
        <v>4.4000000000000004</v>
      </c>
      <c r="DB37" s="30">
        <v>13.8</v>
      </c>
      <c r="DC37" s="30">
        <v>107.51497200000001</v>
      </c>
      <c r="DD37" s="30">
        <v>6.1</v>
      </c>
      <c r="DE37">
        <v>78.8</v>
      </c>
      <c r="DF37">
        <v>1.99</v>
      </c>
      <c r="DG37">
        <v>25.3</v>
      </c>
      <c r="DH37">
        <v>26.1</v>
      </c>
      <c r="DI37" s="5">
        <v>0</v>
      </c>
      <c r="DJ37" s="142">
        <v>112</v>
      </c>
      <c r="DK37" s="131">
        <v>774948</v>
      </c>
      <c r="DL37" s="131">
        <v>0.99467843418124124</v>
      </c>
      <c r="DM37" s="11">
        <v>26333</v>
      </c>
      <c r="DN37" s="11">
        <v>105</v>
      </c>
      <c r="DO37" s="11">
        <v>3</v>
      </c>
      <c r="DP37" s="11">
        <v>2983</v>
      </c>
      <c r="DQ37" s="11">
        <v>579</v>
      </c>
      <c r="DR37" s="11">
        <v>4843</v>
      </c>
      <c r="DS37" s="11">
        <v>99</v>
      </c>
      <c r="DT37" s="11">
        <v>84</v>
      </c>
      <c r="DU37" s="11">
        <v>3032</v>
      </c>
      <c r="DV37" s="11">
        <v>11598</v>
      </c>
      <c r="DW37" s="11">
        <v>2085</v>
      </c>
      <c r="DX37" s="11">
        <v>191</v>
      </c>
      <c r="DY37" s="11">
        <v>731</v>
      </c>
      <c r="DZ37" s="136">
        <v>3398.0344487630141</v>
      </c>
      <c r="EA37" s="5">
        <v>13.549296210842535</v>
      </c>
      <c r="EB37" s="11">
        <v>0.38712274888121523</v>
      </c>
      <c r="EC37" s="5">
        <v>384.92905330422172</v>
      </c>
      <c r="ED37" s="5">
        <v>74.714690534074549</v>
      </c>
      <c r="EE37" s="5">
        <v>624.94515761057517</v>
      </c>
      <c r="EF37" s="5">
        <v>12.775050713080104</v>
      </c>
      <c r="EG37" s="5">
        <v>10.839436968674027</v>
      </c>
      <c r="EH37" s="5">
        <v>391.25205820261488</v>
      </c>
      <c r="EI37" s="5">
        <v>1496.6165471747781</v>
      </c>
      <c r="EJ37" s="5">
        <v>269.05031047244461</v>
      </c>
      <c r="EK37" s="5">
        <v>24.646815012104039</v>
      </c>
      <c r="EL37" s="22">
        <v>56.718488553707957</v>
      </c>
      <c r="EM37" s="3" t="s">
        <v>781</v>
      </c>
      <c r="EN37" s="3">
        <v>3352960</v>
      </c>
      <c r="EO37" s="3">
        <v>45510</v>
      </c>
      <c r="EP37" s="3">
        <v>3398470</v>
      </c>
      <c r="EQ37" s="131">
        <v>4.3620795436750894</v>
      </c>
      <c r="ER37" s="3">
        <v>11233</v>
      </c>
      <c r="ES37" s="3">
        <v>22099</v>
      </c>
      <c r="ET37" s="3">
        <v>33332</v>
      </c>
      <c r="EU37" s="3">
        <v>4278.3027465235264</v>
      </c>
      <c r="EV37" s="3">
        <v>5042146</v>
      </c>
      <c r="EW37" s="3">
        <v>75652</v>
      </c>
      <c r="EX37" s="3">
        <v>5117798</v>
      </c>
      <c r="EY37" s="3">
        <v>6.5689095282469125</v>
      </c>
      <c r="EZ37" s="3">
        <v>189368</v>
      </c>
      <c r="FA37" s="3">
        <v>312</v>
      </c>
      <c r="FB37" s="3">
        <v>189680</v>
      </c>
      <c r="FC37" s="3">
        <v>243.4622779792939</v>
      </c>
      <c r="FD37" s="3">
        <v>8595707</v>
      </c>
      <c r="FE37" s="3">
        <v>143573</v>
      </c>
      <c r="FF37" s="3">
        <v>8739280</v>
      </c>
      <c r="FG37" s="3">
        <v>22</v>
      </c>
      <c r="FH37">
        <v>40</v>
      </c>
      <c r="FI37">
        <v>1</v>
      </c>
      <c r="FJ37" s="3">
        <v>17</v>
      </c>
      <c r="FK37" s="3">
        <v>8</v>
      </c>
      <c r="FL37" s="3">
        <v>1</v>
      </c>
      <c r="FM37" s="3">
        <v>100</v>
      </c>
      <c r="FN37">
        <v>10</v>
      </c>
      <c r="FO37" s="8">
        <v>0.02</v>
      </c>
      <c r="FP37" s="50">
        <v>0.16</v>
      </c>
      <c r="FQ37" s="8">
        <v>0.16300000000000001</v>
      </c>
      <c r="FR37" s="8">
        <v>0.123</v>
      </c>
      <c r="FS37" s="8">
        <v>4.0000000000000008E-2</v>
      </c>
      <c r="FT37" s="8">
        <v>0.14299999999999999</v>
      </c>
      <c r="FU37">
        <v>15.6</v>
      </c>
      <c r="FV37">
        <v>114</v>
      </c>
      <c r="FW37">
        <v>18.2</v>
      </c>
      <c r="FX37">
        <v>18.2</v>
      </c>
      <c r="FY37">
        <v>135</v>
      </c>
      <c r="FZ37">
        <v>4.6399999999999997</v>
      </c>
      <c r="GA37" s="48">
        <v>20.100000000000001</v>
      </c>
      <c r="GB37" s="48">
        <v>976</v>
      </c>
      <c r="GC37" s="48">
        <v>6592</v>
      </c>
      <c r="GD37" s="2">
        <v>0.14805825242718446</v>
      </c>
      <c r="GE37" s="11">
        <v>1.2594393430268869</v>
      </c>
      <c r="GF37" s="11" t="s">
        <v>781</v>
      </c>
      <c r="GG37" s="11" t="s">
        <v>781</v>
      </c>
      <c r="GH37" s="11" t="s">
        <v>781</v>
      </c>
      <c r="GI37" s="11" t="s">
        <v>781</v>
      </c>
      <c r="GJ37" s="11" t="s">
        <v>782</v>
      </c>
      <c r="GK37" s="2">
        <v>1.2699999999999999E-2</v>
      </c>
      <c r="GL37" s="2">
        <v>2.46E-2</v>
      </c>
      <c r="GM37" s="2">
        <v>7.3000000000000001E-3</v>
      </c>
      <c r="GN37" s="2">
        <v>5.3E-3</v>
      </c>
      <c r="GO37" s="2">
        <v>8.6999999999999994E-3</v>
      </c>
      <c r="GP37" s="3">
        <v>28575</v>
      </c>
      <c r="GQ37">
        <v>13.8</v>
      </c>
      <c r="GR37">
        <v>242</v>
      </c>
      <c r="GS37" s="3">
        <v>3587</v>
      </c>
      <c r="GT37" s="5">
        <v>15.6</v>
      </c>
      <c r="GU37" s="22">
        <v>56</v>
      </c>
      <c r="GV37" t="s">
        <v>180</v>
      </c>
      <c r="GW37" t="s">
        <v>82</v>
      </c>
      <c r="GX37" s="21" t="s">
        <v>122</v>
      </c>
      <c r="GY37" s="21" t="s">
        <v>4712</v>
      </c>
      <c r="GZ37" s="21" t="s">
        <v>4712</v>
      </c>
      <c r="HA37" s="21" t="s">
        <v>4713</v>
      </c>
      <c r="HB37">
        <v>44</v>
      </c>
      <c r="HC37">
        <v>22</v>
      </c>
      <c r="HD37">
        <v>51</v>
      </c>
      <c r="HE37" s="14">
        <v>30</v>
      </c>
      <c r="HF37">
        <v>9</v>
      </c>
      <c r="HG37">
        <v>22</v>
      </c>
      <c r="HH37">
        <v>50</v>
      </c>
      <c r="HI37" s="53">
        <v>0.93700000000000006</v>
      </c>
      <c r="HJ37" s="47">
        <v>13758</v>
      </c>
      <c r="HK37" s="53">
        <v>0.93</v>
      </c>
      <c r="HL37">
        <v>9091</v>
      </c>
      <c r="HM37" s="8">
        <v>0.14666688177594217</v>
      </c>
      <c r="HN37">
        <v>40</v>
      </c>
      <c r="HO37">
        <v>4856</v>
      </c>
      <c r="HP37">
        <v>1334</v>
      </c>
      <c r="HQ37">
        <v>6190</v>
      </c>
      <c r="HR37" s="8">
        <v>0.78449111470113086</v>
      </c>
      <c r="HS37" s="14">
        <v>88</v>
      </c>
      <c r="HT37" t="s">
        <v>781</v>
      </c>
      <c r="HU37" t="s">
        <v>781</v>
      </c>
      <c r="HV37" t="s">
        <v>781</v>
      </c>
      <c r="HW37" t="s">
        <v>781</v>
      </c>
      <c r="HX37" t="s">
        <v>781</v>
      </c>
      <c r="HY37" t="s">
        <v>782</v>
      </c>
      <c r="HZ37" t="s">
        <v>781</v>
      </c>
      <c r="IA37" t="s">
        <v>781</v>
      </c>
      <c r="IB37" t="s">
        <v>781</v>
      </c>
      <c r="IC37" t="s">
        <v>781</v>
      </c>
      <c r="ID37" t="s">
        <v>782</v>
      </c>
      <c r="IE37" t="s">
        <v>781</v>
      </c>
      <c r="IF37" t="s">
        <v>781</v>
      </c>
      <c r="IG37">
        <v>36</v>
      </c>
      <c r="IH37">
        <v>65.599999999999994</v>
      </c>
      <c r="II37">
        <v>76.5</v>
      </c>
      <c r="IJ37">
        <v>8.6999999999999993</v>
      </c>
      <c r="IK37">
        <v>2.5</v>
      </c>
      <c r="IL37">
        <v>3.1</v>
      </c>
      <c r="IM37">
        <v>0</v>
      </c>
      <c r="IN37">
        <v>2.8</v>
      </c>
      <c r="IO37">
        <v>1.4</v>
      </c>
      <c r="IP37">
        <v>2.1</v>
      </c>
      <c r="IQ37">
        <v>1</v>
      </c>
      <c r="IR37">
        <v>5</v>
      </c>
      <c r="IS37">
        <v>1</v>
      </c>
      <c r="IT37">
        <v>123</v>
      </c>
      <c r="IU37" t="s">
        <v>223</v>
      </c>
      <c r="IV37" t="b">
        <v>1</v>
      </c>
      <c r="IW37">
        <v>1</v>
      </c>
      <c r="IX37" s="5">
        <v>774948</v>
      </c>
      <c r="IY37" s="5">
        <v>20</v>
      </c>
      <c r="IZ37" s="5">
        <v>38747.4</v>
      </c>
      <c r="JA37" s="5">
        <v>21</v>
      </c>
      <c r="JB37" s="5">
        <v>36902.285714285717</v>
      </c>
      <c r="JC37" s="11">
        <v>0.15218714670840941</v>
      </c>
      <c r="JD37">
        <v>0</v>
      </c>
      <c r="JE37" s="12">
        <v>0</v>
      </c>
      <c r="JF37" s="108">
        <v>0</v>
      </c>
      <c r="JG37" s="3">
        <v>1498</v>
      </c>
      <c r="JH37" s="56">
        <v>0.65153538050734316</v>
      </c>
      <c r="JI37" s="11">
        <v>0.41607156208277707</v>
      </c>
      <c r="JJ37" s="3">
        <v>19.22746164134238</v>
      </c>
      <c r="JK37" s="3">
        <v>2.1712032930399747</v>
      </c>
      <c r="JL37" s="108">
        <v>19.22746164134238</v>
      </c>
      <c r="JM37" s="108">
        <v>2.1712032930399747</v>
      </c>
      <c r="JN37" s="108">
        <v>53</v>
      </c>
      <c r="JO37" s="108">
        <v>18</v>
      </c>
      <c r="JP37" s="108">
        <v>1</v>
      </c>
      <c r="JQ37" s="108">
        <v>1</v>
      </c>
      <c r="JR37" s="108">
        <v>4</v>
      </c>
      <c r="JS37" s="108">
        <v>22</v>
      </c>
      <c r="JT37" s="14" t="s">
        <v>828</v>
      </c>
      <c r="JU37" t="s">
        <v>827</v>
      </c>
      <c r="JV37" t="s">
        <v>171</v>
      </c>
      <c r="JW37" t="s">
        <v>171</v>
      </c>
      <c r="JX37" t="s">
        <v>828</v>
      </c>
      <c r="JY37" s="15" t="s">
        <v>171</v>
      </c>
      <c r="JZ37">
        <v>13.8</v>
      </c>
      <c r="KA37">
        <v>20.7</v>
      </c>
      <c r="KB37">
        <v>60.02</v>
      </c>
      <c r="KE37">
        <v>35.200000000000003</v>
      </c>
      <c r="KF37">
        <v>2.2999999999999998</v>
      </c>
      <c r="KG37">
        <v>3</v>
      </c>
      <c r="KH37" s="2">
        <v>8.0000000000000004E-4</v>
      </c>
      <c r="KI37" s="108">
        <v>623.27520000000004</v>
      </c>
      <c r="KJ37">
        <v>951</v>
      </c>
      <c r="KK37">
        <v>1.25</v>
      </c>
      <c r="KL37" s="2">
        <v>6.3200000000000006E-2</v>
      </c>
      <c r="KM37" s="2">
        <v>0.10100000000000001</v>
      </c>
      <c r="KN37">
        <v>3.16</v>
      </c>
      <c r="KO37" s="2">
        <v>0.08</v>
      </c>
      <c r="KP37" s="2">
        <v>0.61799999999999999</v>
      </c>
      <c r="KQ37" s="2">
        <v>0.15809999999999999</v>
      </c>
      <c r="KR37" s="11">
        <v>-7.8099999999999989E-2</v>
      </c>
      <c r="KS37">
        <v>6</v>
      </c>
      <c r="KT37">
        <v>18</v>
      </c>
      <c r="KU37">
        <v>0.70899999999999996</v>
      </c>
      <c r="KV37">
        <v>0</v>
      </c>
      <c r="KW37" s="12">
        <v>0</v>
      </c>
      <c r="KX37">
        <v>40.4</v>
      </c>
      <c r="KY37">
        <v>14.541</v>
      </c>
      <c r="KZ37" s="108">
        <v>18763.839638272504</v>
      </c>
      <c r="LA37" s="12">
        <v>210757.45717018872</v>
      </c>
      <c r="LB37">
        <v>3822</v>
      </c>
      <c r="LC37">
        <v>52.1</v>
      </c>
      <c r="LD37">
        <v>3.7</v>
      </c>
      <c r="LE37">
        <v>3.2</v>
      </c>
      <c r="LF37">
        <v>0</v>
      </c>
      <c r="LG37">
        <v>0</v>
      </c>
      <c r="LH37">
        <v>40.700000000000003</v>
      </c>
      <c r="LI37" t="s">
        <v>542</v>
      </c>
      <c r="LJ37" s="2">
        <v>0.02</v>
      </c>
      <c r="LK37" s="4">
        <v>55530300000</v>
      </c>
      <c r="LL37" s="4">
        <v>71656.80794066182</v>
      </c>
      <c r="LM37" s="77">
        <v>14416</v>
      </c>
      <c r="LN37" s="47">
        <v>4000</v>
      </c>
      <c r="LO37" s="47">
        <v>0</v>
      </c>
      <c r="LP37" s="47">
        <v>0</v>
      </c>
      <c r="LQ37" s="47">
        <v>0</v>
      </c>
      <c r="LR37" s="47">
        <v>53621</v>
      </c>
      <c r="LS37" s="47">
        <v>297220</v>
      </c>
      <c r="LT37" s="47">
        <v>110503</v>
      </c>
      <c r="LU37" s="14">
        <v>5</v>
      </c>
      <c r="LV37" t="s">
        <v>1255</v>
      </c>
      <c r="LW37" t="s">
        <v>1255</v>
      </c>
      <c r="LX37" t="s">
        <v>1255</v>
      </c>
      <c r="LY37" t="s">
        <v>1255</v>
      </c>
      <c r="LZ37" s="15" t="s">
        <v>1255</v>
      </c>
      <c r="MA37" s="26">
        <v>1</v>
      </c>
      <c r="MB37">
        <v>3</v>
      </c>
      <c r="MC37" s="3">
        <v>774948</v>
      </c>
      <c r="MD37" s="3">
        <v>1.0177483830074416</v>
      </c>
      <c r="ME37" s="3">
        <v>-1.7748383007441637E-2</v>
      </c>
      <c r="MF37" s="3">
        <v>387474</v>
      </c>
      <c r="MG37" s="3">
        <v>258316</v>
      </c>
      <c r="MH37" s="43">
        <v>581211</v>
      </c>
      <c r="MI37" s="194" t="s">
        <v>341</v>
      </c>
      <c r="MJ37" s="47" t="s">
        <v>4672</v>
      </c>
      <c r="MK37" s="195" t="s">
        <v>313</v>
      </c>
      <c r="ML37" s="186">
        <v>0</v>
      </c>
      <c r="MM37" s="89">
        <v>0</v>
      </c>
      <c r="MN37" s="188">
        <v>0</v>
      </c>
      <c r="MO37" s="60">
        <v>0.318</v>
      </c>
      <c r="MP37" s="45">
        <v>0.65100000000000002</v>
      </c>
      <c r="MQ37" s="22">
        <v>0</v>
      </c>
      <c r="MR37" s="215">
        <v>0</v>
      </c>
      <c r="MS37" s="161">
        <v>7.9500000000000001E-2</v>
      </c>
      <c r="MT37" s="11">
        <v>0</v>
      </c>
      <c r="MU37" s="11" t="s">
        <v>171</v>
      </c>
      <c r="MV37" s="11" t="s">
        <v>171</v>
      </c>
      <c r="MW37" s="11" t="s">
        <v>171</v>
      </c>
      <c r="MX37" s="11" t="s">
        <v>171</v>
      </c>
      <c r="MY37" s="11" t="s">
        <v>171</v>
      </c>
      <c r="MZ37" s="3">
        <f>StateByState5[[#This Row],[Population]]*0.8</f>
        <v>623275.20000000007</v>
      </c>
      <c r="NA37" s="234">
        <f>StateByState5[[#This Row],[Adult Population]]*StateByState5[[#This Row],[Groceries Montly]]</f>
        <v>203599076.83200005</v>
      </c>
      <c r="NB37" s="234">
        <f>(StateByState5[[#This Row],[Rent (Studio)]]*StateByState5[[#This Row],[Adult Population]])/2</f>
        <v>213471756.00000003</v>
      </c>
      <c r="NC37" s="234">
        <f>StateByState5[[#This Row],[Average Electric Bill]]*StateByState5[[#This Row],[Adult Population]]</f>
        <v>63069217.488000005</v>
      </c>
      <c r="ND37" s="234">
        <f>(StateByState5[[#This Row],[Adult Population]]/10000)*1141815</f>
        <v>71166497.248800009</v>
      </c>
      <c r="NE37" s="237">
        <f>(StateByState5[[#This Row],[Adult Population]]/10000)*12.11</f>
        <v>754.7862672</v>
      </c>
      <c r="NF37" s="234">
        <f>SUM(StateByState5[[#This Row],[Rent (Studio)]],StateByState5[[#This Row],[Groceries Montly]],StateByState5[[#This Row],[Average Electric Bill]])</f>
        <v>1112.8500000000001</v>
      </c>
      <c r="NG37" s="234">
        <f>StateByState5[[#This Row],[UBI Per Month]]*StateByState5[[#This Row],[Adult Population]]</f>
        <v>693611806.32000017</v>
      </c>
      <c r="NH37" s="234">
        <f>SUM(StateByState5[[#This Row],[Total for UBI Payments]]+StateByState5[[#This Row],[Department of UBI]])</f>
        <v>764778303.56880021</v>
      </c>
      <c r="NJ37" s="213"/>
    </row>
    <row r="38" spans="1:374" ht="17.25" customHeight="1" x14ac:dyDescent="0.25">
      <c r="A38">
        <v>35</v>
      </c>
      <c r="B38" s="130" t="s">
        <v>63</v>
      </c>
      <c r="C38" t="s">
        <v>1310</v>
      </c>
      <c r="D38" s="3">
        <v>40953</v>
      </c>
      <c r="E38" s="113">
        <v>11799448</v>
      </c>
      <c r="F38" s="113">
        <v>8954135</v>
      </c>
      <c r="G38" s="208">
        <v>0.75890000000000002</v>
      </c>
      <c r="H38" s="113">
        <v>1457180</v>
      </c>
      <c r="I38" s="208">
        <v>0.1235</v>
      </c>
      <c r="J38" s="113">
        <v>18949</v>
      </c>
      <c r="K38" s="208">
        <v>1.6000000000000001E-3</v>
      </c>
      <c r="L38" s="113">
        <v>296604</v>
      </c>
      <c r="M38" s="208">
        <v>2.5100000000000001E-2</v>
      </c>
      <c r="N38" s="113">
        <v>4493</v>
      </c>
      <c r="O38" s="106">
        <v>4.0000000000000002E-4</v>
      </c>
      <c r="P38" s="113">
        <v>45217</v>
      </c>
      <c r="Q38" s="106">
        <v>3.8E-3</v>
      </c>
      <c r="R38" s="113">
        <v>501562</v>
      </c>
      <c r="S38" s="208">
        <v>4.2500000000000003E-2</v>
      </c>
      <c r="T38" s="113">
        <v>521308</v>
      </c>
      <c r="U38" s="208">
        <v>4.4200000000000003E-2</v>
      </c>
      <c r="V38" s="106">
        <v>2.2561895546004962E-3</v>
      </c>
      <c r="W38" s="3">
        <v>288.12170048592287</v>
      </c>
      <c r="X38" s="3">
        <v>0</v>
      </c>
      <c r="Y38" s="118">
        <v>10.1</v>
      </c>
      <c r="Z38" s="4">
        <v>1127</v>
      </c>
      <c r="AA38" s="1">
        <v>4883.666666666667</v>
      </c>
      <c r="AB38" s="4">
        <v>58604</v>
      </c>
      <c r="AC38" s="1">
        <v>28.175000000000001</v>
      </c>
      <c r="AD38" s="47">
        <v>460129</v>
      </c>
      <c r="AE38" s="47">
        <v>197621</v>
      </c>
      <c r="AF38" s="39">
        <v>0.223</v>
      </c>
      <c r="AG38" s="124">
        <v>3.1125338625338625</v>
      </c>
      <c r="AH38" s="33">
        <v>10.216139371381306</v>
      </c>
      <c r="AI38" s="33">
        <v>7.247038997038997</v>
      </c>
      <c r="AJ38" s="33">
        <v>23.786652191894127</v>
      </c>
      <c r="AK38" s="33">
        <v>2.328340611574681</v>
      </c>
      <c r="AL38">
        <v>6</v>
      </c>
      <c r="AM38" s="125">
        <v>831</v>
      </c>
      <c r="AN38" s="4">
        <v>640</v>
      </c>
      <c r="AO38" s="4">
        <v>706</v>
      </c>
      <c r="AP38" s="4">
        <v>886</v>
      </c>
      <c r="AQ38" s="4">
        <v>1141</v>
      </c>
      <c r="AR38" s="4">
        <v>1265</v>
      </c>
      <c r="AS38" s="4">
        <v>1269</v>
      </c>
      <c r="AT38" s="4">
        <v>125250</v>
      </c>
      <c r="AU38" s="8">
        <v>1.1121822962313759</v>
      </c>
      <c r="AV38" s="5">
        <v>12400.990099009901</v>
      </c>
      <c r="AW38" s="5">
        <v>87.722772277227719</v>
      </c>
      <c r="AX38" s="5">
        <v>31.446317657497779</v>
      </c>
      <c r="AY38" s="5">
        <v>2.1372261279093578</v>
      </c>
      <c r="AZ38" s="152">
        <v>0.14880000000000002</v>
      </c>
      <c r="BA38" s="5" t="s">
        <v>4774</v>
      </c>
      <c r="BB38" s="47">
        <v>130.80000000000001</v>
      </c>
      <c r="BC38" s="47">
        <v>61.69</v>
      </c>
      <c r="BD38" s="5">
        <v>92.307692307692307</v>
      </c>
      <c r="BE38" s="5">
        <v>302.9776674937965</v>
      </c>
      <c r="BF38" s="66">
        <v>341.48</v>
      </c>
      <c r="BG38">
        <v>9.32</v>
      </c>
      <c r="BH38" s="66">
        <v>5.0650000000000004</v>
      </c>
      <c r="BI38">
        <v>34.5</v>
      </c>
      <c r="BJ38" s="119">
        <v>4.03</v>
      </c>
      <c r="BK38" s="37">
        <v>706</v>
      </c>
      <c r="BL38" s="37">
        <v>886</v>
      </c>
      <c r="BM38" s="37">
        <v>1141</v>
      </c>
      <c r="BN38" s="37">
        <v>1265</v>
      </c>
      <c r="BO38" s="37">
        <v>341.48</v>
      </c>
      <c r="BP38" s="37">
        <v>130.80000000000001</v>
      </c>
      <c r="BQ38" s="37">
        <v>10.1</v>
      </c>
      <c r="BR38" s="37">
        <v>13.595538461538462</v>
      </c>
      <c r="BS38" s="37">
        <v>3.4955384615384624</v>
      </c>
      <c r="BT38" s="179">
        <v>28.175000000000001</v>
      </c>
      <c r="BU38" s="127">
        <v>0.48253907583100131</v>
      </c>
      <c r="BV38" s="37">
        <v>19.612615384615385</v>
      </c>
      <c r="BW38" s="37">
        <v>26.495076923076926</v>
      </c>
      <c r="BX38" s="37">
        <v>31.865999999999996</v>
      </c>
      <c r="BY38" s="176">
        <v>4.8000000000000001E-2</v>
      </c>
      <c r="BZ38" s="127" t="s">
        <v>241</v>
      </c>
      <c r="CA38" s="127">
        <v>5.7500000000000002E-2</v>
      </c>
      <c r="CB38" s="127">
        <v>1.4800000000000001E-2</v>
      </c>
      <c r="CC38" s="127">
        <v>7.2300000000000003E-2</v>
      </c>
      <c r="CD38" s="127">
        <v>2.2499999999999999E-2</v>
      </c>
      <c r="CE38" s="2">
        <v>0.1</v>
      </c>
      <c r="CF38" s="62">
        <v>4395.3</v>
      </c>
      <c r="CG38" s="62">
        <v>3509.3</v>
      </c>
      <c r="CH38" s="62">
        <v>3037.02</v>
      </c>
      <c r="CI38" s="9">
        <v>753.60297766749375</v>
      </c>
      <c r="CJ38" s="9">
        <v>325.86051502145921</v>
      </c>
      <c r="CK38" s="116">
        <v>599.60908193484693</v>
      </c>
      <c r="CL38" s="28">
        <v>0.4</v>
      </c>
      <c r="CM38">
        <v>308.8</v>
      </c>
      <c r="CN38" s="33">
        <v>429</v>
      </c>
      <c r="CO38" s="33">
        <v>50338</v>
      </c>
      <c r="CP38" s="33">
        <v>1530</v>
      </c>
      <c r="CQ38" s="33">
        <v>312</v>
      </c>
      <c r="CR38" s="33">
        <v>273</v>
      </c>
      <c r="CS38" s="33">
        <v>12407</v>
      </c>
      <c r="CT38" s="33">
        <v>105.3224286518432</v>
      </c>
      <c r="CU38" s="34">
        <v>150</v>
      </c>
      <c r="CV38" s="29">
        <v>1.2712459091306645</v>
      </c>
      <c r="CW38" s="29">
        <v>82.849768007408926</v>
      </c>
      <c r="CX38" s="29">
        <v>42</v>
      </c>
      <c r="CY38" s="29">
        <v>3.55948854556586</v>
      </c>
      <c r="CZ38" s="29">
        <v>0.91165617538528332</v>
      </c>
      <c r="DA38">
        <v>9.1</v>
      </c>
      <c r="DB38" s="30">
        <v>15.2</v>
      </c>
      <c r="DC38" s="30">
        <v>1793.5160959999998</v>
      </c>
      <c r="DD38" s="30">
        <v>2.9</v>
      </c>
      <c r="DE38">
        <v>76.900000000000006</v>
      </c>
      <c r="DF38">
        <v>3.92</v>
      </c>
      <c r="DG38">
        <v>35.6</v>
      </c>
      <c r="DH38">
        <v>30</v>
      </c>
      <c r="DI38" s="135">
        <v>1</v>
      </c>
      <c r="DJ38" s="141">
        <v>596</v>
      </c>
      <c r="DK38" s="143">
        <v>10536226</v>
      </c>
      <c r="DL38" s="143">
        <v>0.89294228001174292</v>
      </c>
      <c r="DM38" s="10">
        <v>288592</v>
      </c>
      <c r="DN38" s="10">
        <v>1012</v>
      </c>
      <c r="DO38" s="10">
        <v>18</v>
      </c>
      <c r="DP38" s="10">
        <v>27867</v>
      </c>
      <c r="DQ38" s="10">
        <v>2604</v>
      </c>
      <c r="DR38" s="10">
        <v>60964</v>
      </c>
      <c r="DS38" s="10">
        <v>138</v>
      </c>
      <c r="DT38" s="10">
        <v>500</v>
      </c>
      <c r="DU38" s="10">
        <v>34274</v>
      </c>
      <c r="DV38" s="10">
        <v>131168</v>
      </c>
      <c r="DW38" s="10">
        <v>19393</v>
      </c>
      <c r="DX38" s="10">
        <v>6613</v>
      </c>
      <c r="DY38" s="10">
        <v>4041</v>
      </c>
      <c r="DZ38" s="138">
        <v>2739.0452710486657</v>
      </c>
      <c r="EA38" s="135">
        <v>9.6049572209252148</v>
      </c>
      <c r="EB38" s="10">
        <v>0.1708391600559821</v>
      </c>
      <c r="EC38" s="135">
        <v>264.48749296000295</v>
      </c>
      <c r="ED38" s="135">
        <v>24.714731821432075</v>
      </c>
      <c r="EE38" s="135">
        <v>578.6132529807162</v>
      </c>
      <c r="EF38" s="135">
        <v>1.3097668937625293</v>
      </c>
      <c r="EG38" s="135">
        <v>4.7455322237772801</v>
      </c>
      <c r="EH38" s="135">
        <v>325.29674287548499</v>
      </c>
      <c r="EI38" s="135">
        <v>1244.9239414568367</v>
      </c>
      <c r="EJ38" s="135">
        <v>184.06021283142559</v>
      </c>
      <c r="EK38" s="135">
        <v>62.764409191678311</v>
      </c>
      <c r="EL38" s="31">
        <v>94.328909810722777</v>
      </c>
      <c r="EM38" s="3" t="s">
        <v>782</v>
      </c>
      <c r="EN38" s="3">
        <v>211955</v>
      </c>
      <c r="EO38" s="3">
        <v>3699</v>
      </c>
      <c r="EP38" s="3">
        <v>215654</v>
      </c>
      <c r="EQ38" s="131">
        <v>1.8276617685844286E-2</v>
      </c>
      <c r="ER38" s="3">
        <v>1409</v>
      </c>
      <c r="ES38" s="3">
        <v>2254</v>
      </c>
      <c r="ET38" s="3">
        <v>3663</v>
      </c>
      <c r="EU38" s="3">
        <v>31.043825100970825</v>
      </c>
      <c r="EV38" s="3">
        <v>630951</v>
      </c>
      <c r="EW38" s="3">
        <v>12581</v>
      </c>
      <c r="EX38" s="3">
        <v>643532</v>
      </c>
      <c r="EY38" s="3">
        <v>5.4539161492978314E-2</v>
      </c>
      <c r="EZ38" s="3">
        <v>36209</v>
      </c>
      <c r="FA38" s="3">
        <v>25</v>
      </c>
      <c r="FB38" s="3">
        <v>36234</v>
      </c>
      <c r="FC38" s="3">
        <v>3.070821618096033</v>
      </c>
      <c r="FD38" s="3">
        <v>880524</v>
      </c>
      <c r="FE38" s="3">
        <v>18559</v>
      </c>
      <c r="FF38" s="3">
        <v>899083</v>
      </c>
      <c r="FG38" s="3">
        <v>466</v>
      </c>
      <c r="FH38">
        <v>326</v>
      </c>
      <c r="FI38">
        <v>15</v>
      </c>
      <c r="FJ38" s="3">
        <v>211</v>
      </c>
      <c r="FK38" s="3">
        <v>159</v>
      </c>
      <c r="FL38" s="3">
        <v>18</v>
      </c>
      <c r="FM38" s="3">
        <v>1230</v>
      </c>
      <c r="FN38">
        <v>5.0599999999999996</v>
      </c>
      <c r="FO38" s="8">
        <v>0.02</v>
      </c>
      <c r="FP38" s="50">
        <v>0.17</v>
      </c>
      <c r="FQ38" s="8">
        <v>8.5999999999999993E-2</v>
      </c>
      <c r="FR38" s="8">
        <v>8.4000000000000005E-2</v>
      </c>
      <c r="FS38" s="8">
        <v>1.9999999999999879E-3</v>
      </c>
      <c r="FT38" s="8">
        <v>8.5000000000000006E-2</v>
      </c>
      <c r="FU38">
        <v>47.2</v>
      </c>
      <c r="FV38">
        <v>5204</v>
      </c>
      <c r="FW38">
        <v>13.8</v>
      </c>
      <c r="FX38">
        <v>13.8</v>
      </c>
      <c r="FY38">
        <v>1644</v>
      </c>
      <c r="FZ38">
        <v>6.7</v>
      </c>
      <c r="GA38" s="48">
        <v>19.2</v>
      </c>
      <c r="GB38" s="48">
        <v>11623</v>
      </c>
      <c r="GC38" s="48">
        <v>113008</v>
      </c>
      <c r="GD38" s="2">
        <v>0.10285112558402945</v>
      </c>
      <c r="GE38" s="11">
        <v>0.98667090208783226</v>
      </c>
      <c r="GF38" s="11" t="s">
        <v>781</v>
      </c>
      <c r="GG38" s="11" t="s">
        <v>782</v>
      </c>
      <c r="GH38" s="11" t="s">
        <v>781</v>
      </c>
      <c r="GI38" s="11" t="s">
        <v>781</v>
      </c>
      <c r="GJ38" s="11" t="s">
        <v>781</v>
      </c>
      <c r="GK38" s="2">
        <v>1.1599999999999999E-2</v>
      </c>
      <c r="GL38" s="2">
        <v>1.0200000000000001E-2</v>
      </c>
      <c r="GM38" s="2">
        <v>3.5999999999999999E-3</v>
      </c>
      <c r="GN38" s="2">
        <v>2.5999999999999999E-3</v>
      </c>
      <c r="GO38" s="2">
        <v>4.3E-3</v>
      </c>
      <c r="GP38" s="3">
        <v>27183</v>
      </c>
      <c r="GQ38">
        <v>13.5</v>
      </c>
      <c r="GR38">
        <v>226</v>
      </c>
      <c r="GS38" s="3">
        <v>4735</v>
      </c>
      <c r="GT38" s="5">
        <v>18.8</v>
      </c>
      <c r="GU38" s="22">
        <v>49</v>
      </c>
      <c r="GV38" t="s">
        <v>180</v>
      </c>
      <c r="GW38" t="s">
        <v>84</v>
      </c>
      <c r="GX38" s="21" t="s">
        <v>123</v>
      </c>
      <c r="GY38" s="21" t="s">
        <v>4713</v>
      </c>
      <c r="GZ38" s="21" t="s">
        <v>4712</v>
      </c>
      <c r="HA38" s="21" t="s">
        <v>4713</v>
      </c>
      <c r="HB38">
        <v>41</v>
      </c>
      <c r="HC38">
        <v>43</v>
      </c>
      <c r="HD38">
        <v>37</v>
      </c>
      <c r="HE38" s="14">
        <v>25</v>
      </c>
      <c r="HF38">
        <v>9</v>
      </c>
      <c r="HG38">
        <v>6</v>
      </c>
      <c r="HH38">
        <v>21</v>
      </c>
      <c r="HI38" s="53">
        <v>0.90900000000000003</v>
      </c>
      <c r="HJ38" s="47">
        <v>13027</v>
      </c>
      <c r="HK38" s="53">
        <v>0.9</v>
      </c>
      <c r="HL38">
        <v>9697</v>
      </c>
      <c r="HM38" s="8">
        <v>0.15272790272790274</v>
      </c>
      <c r="HN38">
        <v>24</v>
      </c>
      <c r="HO38">
        <v>3586</v>
      </c>
      <c r="HP38">
        <v>1021</v>
      </c>
      <c r="HQ38">
        <v>4607</v>
      </c>
      <c r="HR38" s="8">
        <v>0.77838072498372046</v>
      </c>
      <c r="HS38" s="14">
        <v>92.4</v>
      </c>
      <c r="HT38" t="s">
        <v>782</v>
      </c>
      <c r="HU38" t="s">
        <v>782</v>
      </c>
      <c r="HV38" t="s">
        <v>782</v>
      </c>
      <c r="HW38" t="s">
        <v>782</v>
      </c>
      <c r="HX38" t="s">
        <v>782</v>
      </c>
      <c r="HY38" t="s">
        <v>782</v>
      </c>
      <c r="HZ38" t="s">
        <v>782</v>
      </c>
      <c r="IA38" t="s">
        <v>782</v>
      </c>
      <c r="IB38" t="s">
        <v>781</v>
      </c>
      <c r="IC38" t="s">
        <v>782</v>
      </c>
      <c r="ID38" t="s">
        <v>782</v>
      </c>
      <c r="IE38" t="s">
        <v>781</v>
      </c>
      <c r="IF38" t="s">
        <v>781</v>
      </c>
      <c r="IG38">
        <v>21</v>
      </c>
      <c r="IH38">
        <v>82.8</v>
      </c>
      <c r="II38">
        <v>65.2</v>
      </c>
      <c r="IJ38">
        <v>8.9</v>
      </c>
      <c r="IK38">
        <v>3.8</v>
      </c>
      <c r="IL38">
        <v>5.2</v>
      </c>
      <c r="IM38">
        <v>1.9</v>
      </c>
      <c r="IN38">
        <v>2.9</v>
      </c>
      <c r="IO38">
        <v>3.2</v>
      </c>
      <c r="IP38">
        <v>2.2000000000000002</v>
      </c>
      <c r="IQ38">
        <v>3.5</v>
      </c>
      <c r="IR38">
        <v>2.2000000000000002</v>
      </c>
      <c r="IS38">
        <v>1.7</v>
      </c>
      <c r="IT38">
        <v>116</v>
      </c>
      <c r="IU38" t="s">
        <v>223</v>
      </c>
      <c r="IV38" t="b">
        <v>1</v>
      </c>
      <c r="IW38">
        <v>1</v>
      </c>
      <c r="IX38" s="5">
        <v>11780017</v>
      </c>
      <c r="IY38" s="5">
        <v>75</v>
      </c>
      <c r="IZ38" s="5">
        <v>157066.89333333334</v>
      </c>
      <c r="JA38" s="5">
        <v>76</v>
      </c>
      <c r="JB38" s="5">
        <v>155000.22368421053</v>
      </c>
      <c r="JC38" s="11">
        <v>0.9278929504554001</v>
      </c>
      <c r="JD38">
        <v>34</v>
      </c>
      <c r="JE38" s="12">
        <v>4.1511000415110004</v>
      </c>
      <c r="JF38" s="108">
        <v>2.8862437125515186</v>
      </c>
      <c r="JG38" s="3">
        <v>13606</v>
      </c>
      <c r="JH38" s="56">
        <v>0.8542554755255034</v>
      </c>
      <c r="JI38" s="11">
        <v>0.78050148463912972</v>
      </c>
      <c r="JJ38" s="3">
        <v>11.53104789308788</v>
      </c>
      <c r="JK38" s="3">
        <v>33.22345127341098</v>
      </c>
      <c r="JL38" s="108">
        <v>11.53104789308788</v>
      </c>
      <c r="JM38" s="108">
        <v>33.22345127341098</v>
      </c>
      <c r="JN38" s="108">
        <v>69</v>
      </c>
      <c r="JO38" s="108">
        <v>8</v>
      </c>
      <c r="JP38" s="108">
        <v>1</v>
      </c>
      <c r="JQ38" s="108">
        <v>0</v>
      </c>
      <c r="JR38" s="108">
        <v>2</v>
      </c>
      <c r="JS38" s="108">
        <v>18</v>
      </c>
      <c r="JT38" s="14" t="s">
        <v>821</v>
      </c>
      <c r="JU38" t="s">
        <v>824</v>
      </c>
      <c r="JV38" t="s">
        <v>303</v>
      </c>
      <c r="JW38" t="s">
        <v>171</v>
      </c>
      <c r="JX38" t="s">
        <v>303</v>
      </c>
      <c r="JY38" s="15" t="s">
        <v>171</v>
      </c>
      <c r="JZ38">
        <v>10.4</v>
      </c>
      <c r="KA38">
        <v>17.5</v>
      </c>
      <c r="KB38">
        <v>48.37</v>
      </c>
      <c r="KC38">
        <v>312</v>
      </c>
      <c r="KE38">
        <v>37.799999999999997</v>
      </c>
      <c r="KF38">
        <v>4</v>
      </c>
      <c r="KG38">
        <v>2.5</v>
      </c>
      <c r="KH38" s="2">
        <v>8.9999999999999998E-4</v>
      </c>
      <c r="KI38" s="108">
        <v>10619.503199999999</v>
      </c>
      <c r="KJ38" s="3">
        <v>9553</v>
      </c>
      <c r="KK38" s="3">
        <v>0.82</v>
      </c>
      <c r="KL38" s="2">
        <v>0.1177</v>
      </c>
      <c r="KM38" s="2">
        <v>0.13539999999999999</v>
      </c>
      <c r="KN38">
        <v>2.0299999999999998</v>
      </c>
      <c r="KO38" s="2">
        <v>0.16</v>
      </c>
      <c r="KP38" s="2">
        <v>0.67900000000000005</v>
      </c>
      <c r="KQ38" s="2">
        <v>9.5000000000000001E-2</v>
      </c>
      <c r="KR38" s="11">
        <v>6.5000000000000002E-2</v>
      </c>
      <c r="KS38">
        <v>41</v>
      </c>
      <c r="KT38">
        <v>9</v>
      </c>
      <c r="KU38">
        <v>0.71499999999999997</v>
      </c>
      <c r="KV38">
        <v>37</v>
      </c>
      <c r="KW38" s="12">
        <v>1.1068378378378378</v>
      </c>
      <c r="KX38">
        <v>50.7</v>
      </c>
      <c r="KY38">
        <v>2.597</v>
      </c>
      <c r="KZ38" s="108">
        <v>220.45808592636158</v>
      </c>
      <c r="LA38" s="12">
        <v>63414.157692965106</v>
      </c>
      <c r="LB38">
        <v>9542</v>
      </c>
      <c r="LC38">
        <v>24.5</v>
      </c>
      <c r="LD38">
        <v>0.5</v>
      </c>
      <c r="LE38">
        <v>59.6</v>
      </c>
      <c r="LF38">
        <v>10.3</v>
      </c>
      <c r="LG38">
        <v>0.8</v>
      </c>
      <c r="LH38">
        <v>3.5</v>
      </c>
      <c r="LI38" t="s">
        <v>543</v>
      </c>
      <c r="LJ38" s="2">
        <v>1.4E-2</v>
      </c>
      <c r="LK38" s="4">
        <v>623479600000</v>
      </c>
      <c r="LL38" s="4">
        <v>52926.884570709874</v>
      </c>
      <c r="LM38" s="77">
        <v>0</v>
      </c>
      <c r="LN38" s="47">
        <v>0</v>
      </c>
      <c r="LO38" s="47">
        <v>0</v>
      </c>
      <c r="LP38" s="47">
        <v>2500</v>
      </c>
      <c r="LQ38" s="47">
        <v>2500</v>
      </c>
      <c r="LR38" s="47">
        <v>40835</v>
      </c>
      <c r="LS38" s="47">
        <v>352</v>
      </c>
      <c r="LT38" s="47">
        <v>124783</v>
      </c>
      <c r="LU38" s="14">
        <v>2</v>
      </c>
      <c r="LV38" t="s">
        <v>1258</v>
      </c>
      <c r="LW38" t="s">
        <v>1257</v>
      </c>
      <c r="LX38" t="s">
        <v>1256</v>
      </c>
      <c r="LY38" t="s">
        <v>1257</v>
      </c>
      <c r="LZ38" s="15" t="s">
        <v>1255</v>
      </c>
      <c r="MA38" s="26">
        <v>16</v>
      </c>
      <c r="MB38">
        <v>18</v>
      </c>
      <c r="MC38" s="3">
        <v>736251.0625</v>
      </c>
      <c r="MD38" s="3">
        <v>15.470835789691918</v>
      </c>
      <c r="ME38" s="3">
        <v>0.52916421030808181</v>
      </c>
      <c r="MF38" s="3">
        <v>5890008.5</v>
      </c>
      <c r="MG38" s="3">
        <v>654445.38888888888</v>
      </c>
      <c r="MH38" s="43">
        <v>3313129.78125</v>
      </c>
      <c r="MI38" s="194" t="s">
        <v>342</v>
      </c>
      <c r="MJ38" s="47" t="s">
        <v>4673</v>
      </c>
      <c r="MK38" s="195" t="s">
        <v>313</v>
      </c>
      <c r="ML38" s="186">
        <v>0</v>
      </c>
      <c r="MM38" s="191">
        <v>0.5</v>
      </c>
      <c r="MN38" s="190">
        <v>0.33333333333333331</v>
      </c>
      <c r="MO38" s="60">
        <v>0.45200000000000001</v>
      </c>
      <c r="MP38" s="45">
        <v>0.53300000000000003</v>
      </c>
      <c r="MQ38" s="22">
        <v>0</v>
      </c>
      <c r="MR38" s="215">
        <v>0.16666666666666666</v>
      </c>
      <c r="MS38" s="161">
        <v>0.3213333333333333</v>
      </c>
      <c r="MT38" s="11">
        <v>0</v>
      </c>
      <c r="MU38" s="11">
        <v>1</v>
      </c>
      <c r="MV38" s="11">
        <v>2339511</v>
      </c>
      <c r="MW38" s="5">
        <v>2339511</v>
      </c>
      <c r="MX38" s="5">
        <v>0</v>
      </c>
      <c r="MY38" s="2">
        <v>0</v>
      </c>
      <c r="MZ38" s="3">
        <f>StateByState5[[#This Row],[Population]]*0.8</f>
        <v>9439558.4000000004</v>
      </c>
      <c r="NA38" s="234">
        <f>StateByState5[[#This Row],[Adult Population]]*StateByState5[[#This Row],[Groceries Montly]]</f>
        <v>3223420402.4320002</v>
      </c>
      <c r="NB38" s="234">
        <f>(StateByState5[[#This Row],[Rent (Studio)]]*StateByState5[[#This Row],[Adult Population]])/2</f>
        <v>3020658688</v>
      </c>
      <c r="NC38" s="234">
        <f>StateByState5[[#This Row],[Average Electric Bill]]*StateByState5[[#This Row],[Adult Population]]</f>
        <v>1234694238.7200003</v>
      </c>
      <c r="ND38" s="234">
        <f>(StateByState5[[#This Row],[Adult Population]]/10000)*1141815</f>
        <v>1077822937.4496</v>
      </c>
      <c r="NE38" s="237">
        <f>(StateByState5[[#This Row],[Adult Population]]/10000)*12.11</f>
        <v>11431.3052224</v>
      </c>
      <c r="NF38" s="234">
        <f>SUM(StateByState5[[#This Row],[Rent (Studio)]],StateByState5[[#This Row],[Groceries Montly]],StateByState5[[#This Row],[Average Electric Bill]])</f>
        <v>1112.28</v>
      </c>
      <c r="NG38" s="234">
        <f>StateByState5[[#This Row],[UBI Per Month]]*StateByState5[[#This Row],[Adult Population]]</f>
        <v>10499432017.152</v>
      </c>
      <c r="NH38" s="234">
        <f>SUM(StateByState5[[#This Row],[Total for UBI Payments]]+StateByState5[[#This Row],[Department of UBI]])</f>
        <v>11577254954.601601</v>
      </c>
    </row>
    <row r="39" spans="1:374" ht="17.25" customHeight="1" x14ac:dyDescent="0.25">
      <c r="A39">
        <v>36</v>
      </c>
      <c r="B39" s="130" t="s">
        <v>64</v>
      </c>
      <c r="C39" t="s">
        <v>1311</v>
      </c>
      <c r="D39" s="3">
        <v>68679</v>
      </c>
      <c r="E39" s="113">
        <v>3959353</v>
      </c>
      <c r="F39" s="113">
        <v>2407188</v>
      </c>
      <c r="G39" s="208">
        <v>0.60799999999999998</v>
      </c>
      <c r="H39" s="113">
        <v>283242</v>
      </c>
      <c r="I39" s="208">
        <v>7.1499999999999994E-2</v>
      </c>
      <c r="J39" s="113">
        <v>311890</v>
      </c>
      <c r="K39" s="208">
        <v>7.8799999999999995E-2</v>
      </c>
      <c r="L39" s="113">
        <v>89653</v>
      </c>
      <c r="M39" s="208">
        <v>2.2599999999999999E-2</v>
      </c>
      <c r="N39" s="113">
        <v>8168</v>
      </c>
      <c r="O39" s="106">
        <v>2.0999999999999999E-3</v>
      </c>
      <c r="P39" s="113">
        <v>13602</v>
      </c>
      <c r="Q39" s="106">
        <v>3.3999999999999998E-3</v>
      </c>
      <c r="R39" s="113">
        <v>373679</v>
      </c>
      <c r="S39" s="208">
        <v>9.4399999999999998E-2</v>
      </c>
      <c r="T39" s="113">
        <v>471931</v>
      </c>
      <c r="U39" s="208">
        <v>0.1192</v>
      </c>
      <c r="V39" s="106">
        <v>5.4110457417417823E-3</v>
      </c>
      <c r="W39" s="3">
        <v>57.650125948252011</v>
      </c>
      <c r="X39" s="3">
        <v>6</v>
      </c>
      <c r="Y39" s="118">
        <v>7.25</v>
      </c>
      <c r="Z39" s="4">
        <v>1016</v>
      </c>
      <c r="AA39" s="1">
        <v>4402.666666666667</v>
      </c>
      <c r="AB39" s="4">
        <v>52832</v>
      </c>
      <c r="AC39" s="1">
        <v>25.4</v>
      </c>
      <c r="AD39" s="47">
        <v>469311</v>
      </c>
      <c r="AE39" s="47">
        <v>197397</v>
      </c>
      <c r="AF39" s="39">
        <v>0.246</v>
      </c>
      <c r="AG39" s="124">
        <v>3.514903846153846</v>
      </c>
      <c r="AH39" s="33">
        <v>13.08998673740053</v>
      </c>
      <c r="AI39" s="33">
        <v>8.3566773504273506</v>
      </c>
      <c r="AJ39" s="33">
        <v>31.121419098143235</v>
      </c>
      <c r="AK39" s="33">
        <v>2.3774981382695786</v>
      </c>
      <c r="AL39">
        <v>6</v>
      </c>
      <c r="AM39" s="125">
        <v>811</v>
      </c>
      <c r="AN39" s="4">
        <v>633</v>
      </c>
      <c r="AO39" s="4">
        <v>661</v>
      </c>
      <c r="AP39" s="4">
        <v>838</v>
      </c>
      <c r="AQ39" s="4">
        <v>1095</v>
      </c>
      <c r="AR39" s="4">
        <v>1261</v>
      </c>
      <c r="AS39" s="4">
        <v>1214</v>
      </c>
      <c r="AT39" s="4">
        <v>138752</v>
      </c>
      <c r="AU39" s="8">
        <v>1.108675799086758</v>
      </c>
      <c r="AV39" s="5">
        <v>19138.206896551725</v>
      </c>
      <c r="AW39" s="5">
        <v>115.58620689655173</v>
      </c>
      <c r="AX39" s="5">
        <v>32.99212598425197</v>
      </c>
      <c r="AY39" s="5">
        <v>2.6262870987280436</v>
      </c>
      <c r="AZ39" s="152">
        <v>0.1193</v>
      </c>
      <c r="BA39" s="5" t="s">
        <v>4775</v>
      </c>
      <c r="BB39" s="47">
        <v>129.80000000000001</v>
      </c>
      <c r="BC39" s="47">
        <v>61.69</v>
      </c>
      <c r="BD39" s="5">
        <v>71.253071253071255</v>
      </c>
      <c r="BE39" s="5">
        <v>265.35626535626534</v>
      </c>
      <c r="BF39" s="66">
        <v>346.66</v>
      </c>
      <c r="BG39">
        <v>9.8000000000000007</v>
      </c>
      <c r="BH39" s="66">
        <v>4.5540000000000003</v>
      </c>
      <c r="BI39">
        <v>96</v>
      </c>
      <c r="BJ39" s="119">
        <v>4.07</v>
      </c>
      <c r="BK39" s="37">
        <v>661</v>
      </c>
      <c r="BL39" s="37">
        <v>838</v>
      </c>
      <c r="BM39" s="37">
        <v>1095</v>
      </c>
      <c r="BN39" s="37">
        <v>1261</v>
      </c>
      <c r="BO39" s="37">
        <v>346.66</v>
      </c>
      <c r="BP39" s="37">
        <v>129.80000000000001</v>
      </c>
      <c r="BQ39" s="37">
        <v>7.25</v>
      </c>
      <c r="BR39" s="37">
        <v>13.12453846153846</v>
      </c>
      <c r="BS39" s="37">
        <v>5.8745384615384602</v>
      </c>
      <c r="BT39" s="179">
        <v>25.4</v>
      </c>
      <c r="BU39" s="127">
        <v>0.51671411265899447</v>
      </c>
      <c r="BV39" s="37">
        <v>19.166769230769233</v>
      </c>
      <c r="BW39" s="37">
        <v>26.132076923076927</v>
      </c>
      <c r="BX39" s="37">
        <v>32.047384615384622</v>
      </c>
      <c r="BY39" s="176">
        <v>0.05</v>
      </c>
      <c r="BZ39" s="127" t="s">
        <v>241</v>
      </c>
      <c r="CA39" s="127">
        <v>4.4999999999999998E-2</v>
      </c>
      <c r="CB39" s="127">
        <v>4.4499999999999998E-2</v>
      </c>
      <c r="CC39" s="127">
        <v>8.9499999999999996E-2</v>
      </c>
      <c r="CD39" s="127">
        <v>7.0000000000000007E-2</v>
      </c>
      <c r="CE39" s="2">
        <v>0.09</v>
      </c>
      <c r="CF39" s="62">
        <v>4006.4266666666672</v>
      </c>
      <c r="CG39" s="62">
        <v>3168.4266666666672</v>
      </c>
      <c r="CH39" s="62">
        <v>2691.9666666666672</v>
      </c>
      <c r="CI39" s="9">
        <v>661.41687141687146</v>
      </c>
      <c r="CJ39" s="9">
        <v>274.6904761904762</v>
      </c>
      <c r="CK39" s="116">
        <v>591.12135851266294</v>
      </c>
      <c r="CL39" s="28">
        <v>0.54700000000000004</v>
      </c>
      <c r="CM39">
        <v>458.6</v>
      </c>
      <c r="CN39" s="33">
        <v>632</v>
      </c>
      <c r="CO39" s="33">
        <v>25338</v>
      </c>
      <c r="CP39" s="33">
        <v>2395</v>
      </c>
      <c r="CQ39" s="33">
        <v>480</v>
      </c>
      <c r="CR39" s="33">
        <v>511</v>
      </c>
      <c r="CS39" s="33">
        <v>4610</v>
      </c>
      <c r="CT39" s="33">
        <v>115.63625399741487</v>
      </c>
      <c r="CU39" s="34">
        <v>238</v>
      </c>
      <c r="CV39" s="29">
        <v>6.0110831239346432</v>
      </c>
      <c r="CW39" s="29">
        <v>19.237174335017922</v>
      </c>
      <c r="CX39" s="29">
        <v>9</v>
      </c>
      <c r="CY39" s="29">
        <v>2.2730986603114194</v>
      </c>
      <c r="CZ39" s="29">
        <v>0.46391752577319589</v>
      </c>
      <c r="DA39">
        <v>9</v>
      </c>
      <c r="DB39" s="30">
        <v>20.7</v>
      </c>
      <c r="DC39" s="30">
        <v>819.58607099999995</v>
      </c>
      <c r="DD39" s="30">
        <v>4.2</v>
      </c>
      <c r="DE39">
        <v>75.7</v>
      </c>
      <c r="DF39">
        <v>0.94</v>
      </c>
      <c r="DG39">
        <v>49.1</v>
      </c>
      <c r="DH39">
        <v>40.700000000000003</v>
      </c>
      <c r="DI39" s="5">
        <v>1</v>
      </c>
      <c r="DJ39" s="142">
        <v>452</v>
      </c>
      <c r="DK39" s="131">
        <v>3965482</v>
      </c>
      <c r="DL39" s="131">
        <v>1.0015479801876721</v>
      </c>
      <c r="DM39" s="11">
        <v>150315</v>
      </c>
      <c r="DN39" s="11">
        <v>834</v>
      </c>
      <c r="DO39" s="11">
        <v>13</v>
      </c>
      <c r="DP39" s="11">
        <v>20469</v>
      </c>
      <c r="DQ39" s="11">
        <v>3102</v>
      </c>
      <c r="DR39" s="11">
        <v>22946</v>
      </c>
      <c r="DS39" s="11">
        <v>1912</v>
      </c>
      <c r="DT39" s="11">
        <v>420</v>
      </c>
      <c r="DU39" s="11">
        <v>15471</v>
      </c>
      <c r="DV39" s="11">
        <v>64803</v>
      </c>
      <c r="DW39" s="11">
        <v>15256</v>
      </c>
      <c r="DX39" s="11">
        <v>1772</v>
      </c>
      <c r="DY39" s="11">
        <v>3317</v>
      </c>
      <c r="DZ39" s="136">
        <v>3790.5858606847796</v>
      </c>
      <c r="EA39" s="5">
        <v>21.031491253774448</v>
      </c>
      <c r="EB39" s="11">
        <v>0.32782900035859452</v>
      </c>
      <c r="EC39" s="5">
        <v>516.17936987231315</v>
      </c>
      <c r="ED39" s="5">
        <v>78.225043008643084</v>
      </c>
      <c r="EE39" s="5">
        <v>578.64340324833142</v>
      </c>
      <c r="EF39" s="5">
        <v>48.216080668125592</v>
      </c>
      <c r="EG39" s="5">
        <v>10.591398473123823</v>
      </c>
      <c r="EH39" s="5">
        <v>390.14172804213962</v>
      </c>
      <c r="EI39" s="5">
        <v>1634.1771315567692</v>
      </c>
      <c r="EJ39" s="5">
        <v>384.71994072851675</v>
      </c>
      <c r="EK39" s="5">
        <v>44.685614510417651</v>
      </c>
      <c r="EL39" s="22">
        <v>38.353391432567982</v>
      </c>
      <c r="EM39" s="3" t="s">
        <v>781</v>
      </c>
      <c r="EN39" s="3">
        <v>4208938</v>
      </c>
      <c r="EO39" s="3">
        <v>38905</v>
      </c>
      <c r="EP39" s="3">
        <v>4247843</v>
      </c>
      <c r="EQ39" s="131">
        <v>1.0728629147236934</v>
      </c>
      <c r="ER39" s="3">
        <v>35331</v>
      </c>
      <c r="ES39" s="3">
        <v>6151</v>
      </c>
      <c r="ET39" s="3">
        <v>41482</v>
      </c>
      <c r="EU39" s="3">
        <v>1047.6964291893146</v>
      </c>
      <c r="EV39" s="3">
        <v>5856331</v>
      </c>
      <c r="EW39" s="3">
        <v>66044</v>
      </c>
      <c r="EX39" s="3">
        <v>5922375</v>
      </c>
      <c r="EY39" s="3">
        <v>1.4957936309290938</v>
      </c>
      <c r="EZ39" s="3">
        <v>380600</v>
      </c>
      <c r="FA39" s="3">
        <v>17</v>
      </c>
      <c r="FB39" s="3">
        <v>380617</v>
      </c>
      <c r="FC39" s="3">
        <v>96.131110310194614</v>
      </c>
      <c r="FD39" s="3">
        <v>10481200</v>
      </c>
      <c r="FE39" s="3">
        <v>111117</v>
      </c>
      <c r="FF39" s="3">
        <v>10592317</v>
      </c>
      <c r="FG39" s="3">
        <v>198</v>
      </c>
      <c r="FH39">
        <v>254</v>
      </c>
      <c r="FI39">
        <v>8</v>
      </c>
      <c r="FJ39" s="3">
        <v>63</v>
      </c>
      <c r="FK39" s="3">
        <v>85</v>
      </c>
      <c r="FL39" s="3">
        <v>12</v>
      </c>
      <c r="FM39" s="3">
        <v>652</v>
      </c>
      <c r="FN39">
        <v>4.25</v>
      </c>
      <c r="FO39" s="8">
        <v>0.06</v>
      </c>
      <c r="FP39" s="50">
        <v>0.12</v>
      </c>
      <c r="FQ39" s="8">
        <v>0.10199999999999999</v>
      </c>
      <c r="FR39" s="8">
        <v>7.1999999999999995E-2</v>
      </c>
      <c r="FS39" s="8">
        <v>0.03</v>
      </c>
      <c r="FT39" s="8">
        <v>8.6999999999999994E-2</v>
      </c>
      <c r="FU39">
        <v>19.399999999999999</v>
      </c>
      <c r="FV39">
        <v>762</v>
      </c>
      <c r="FW39">
        <v>21.9</v>
      </c>
      <c r="FX39">
        <v>21.9</v>
      </c>
      <c r="FY39">
        <v>869</v>
      </c>
      <c r="FZ39">
        <v>5.9</v>
      </c>
      <c r="GA39" s="48">
        <v>21.1</v>
      </c>
      <c r="GB39" s="48">
        <v>4475</v>
      </c>
      <c r="GC39" s="48">
        <v>57481</v>
      </c>
      <c r="GD39" s="2">
        <v>7.7851811903063617E-2</v>
      </c>
      <c r="GE39" s="11">
        <v>1.1224994287167711</v>
      </c>
      <c r="GF39" s="11" t="s">
        <v>781</v>
      </c>
      <c r="GG39" s="11" t="s">
        <v>781</v>
      </c>
      <c r="GH39" s="11" t="s">
        <v>781</v>
      </c>
      <c r="GI39" s="11" t="s">
        <v>781</v>
      </c>
      <c r="GJ39" s="11" t="s">
        <v>782</v>
      </c>
      <c r="GK39" s="2">
        <v>1.15E-2</v>
      </c>
      <c r="GL39" s="2">
        <v>1.14E-2</v>
      </c>
      <c r="GM39" s="2">
        <v>4.4999999999999997E-3</v>
      </c>
      <c r="GN39" s="2">
        <v>3.5000000000000001E-3</v>
      </c>
      <c r="GO39" s="2">
        <v>5.1000000000000004E-3</v>
      </c>
      <c r="GP39" s="3">
        <v>1155</v>
      </c>
      <c r="GQ39">
        <v>7.9</v>
      </c>
      <c r="GR39">
        <v>108</v>
      </c>
      <c r="GS39">
        <v>314</v>
      </c>
      <c r="GT39" s="5">
        <v>27.4</v>
      </c>
      <c r="GU39" s="22">
        <v>57</v>
      </c>
      <c r="GV39" t="s">
        <v>180</v>
      </c>
      <c r="GW39" t="s">
        <v>82</v>
      </c>
      <c r="GX39" s="21" t="s">
        <v>122</v>
      </c>
      <c r="GY39" s="21" t="s">
        <v>4713</v>
      </c>
      <c r="GZ39" s="21" t="s">
        <v>4712</v>
      </c>
      <c r="HA39" s="21" t="s">
        <v>4713</v>
      </c>
      <c r="HB39">
        <v>22</v>
      </c>
      <c r="HC39">
        <v>39</v>
      </c>
      <c r="HD39">
        <v>27</v>
      </c>
      <c r="HE39" s="14">
        <v>41</v>
      </c>
      <c r="HF39">
        <v>38</v>
      </c>
      <c r="HG39">
        <v>41</v>
      </c>
      <c r="HH39">
        <v>37</v>
      </c>
      <c r="HI39" s="53">
        <v>0.877</v>
      </c>
      <c r="HJ39" s="47">
        <v>8239</v>
      </c>
      <c r="HK39" s="53">
        <v>0.88</v>
      </c>
      <c r="HL39">
        <v>8576</v>
      </c>
      <c r="HM39" s="8">
        <v>0.1527065527065527</v>
      </c>
      <c r="HN39">
        <v>12</v>
      </c>
      <c r="HO39">
        <v>1812</v>
      </c>
      <c r="HP39">
        <v>128</v>
      </c>
      <c r="HQ39">
        <v>1940</v>
      </c>
      <c r="HR39" s="8">
        <v>0.93402061855670104</v>
      </c>
      <c r="HS39" s="14">
        <v>101.2</v>
      </c>
      <c r="HT39" t="s">
        <v>781</v>
      </c>
      <c r="HU39" t="s">
        <v>781</v>
      </c>
      <c r="HV39" t="s">
        <v>781</v>
      </c>
      <c r="HW39" t="s">
        <v>781</v>
      </c>
      <c r="HX39" t="s">
        <v>782</v>
      </c>
      <c r="HY39" t="s">
        <v>781</v>
      </c>
      <c r="HZ39" t="s">
        <v>781</v>
      </c>
      <c r="IA39" t="s">
        <v>782</v>
      </c>
      <c r="IB39" t="s">
        <v>782</v>
      </c>
      <c r="IC39" t="s">
        <v>782</v>
      </c>
      <c r="ID39" t="s">
        <v>781</v>
      </c>
      <c r="IE39" t="s">
        <v>781</v>
      </c>
      <c r="IF39" t="s">
        <v>781</v>
      </c>
      <c r="IG39">
        <v>2</v>
      </c>
      <c r="IH39">
        <v>76</v>
      </c>
      <c r="II39">
        <v>72.099999999999994</v>
      </c>
      <c r="IJ39">
        <v>8.8000000000000007</v>
      </c>
      <c r="IK39">
        <v>2.1</v>
      </c>
      <c r="IL39">
        <v>5.2</v>
      </c>
      <c r="IM39">
        <v>0.3</v>
      </c>
      <c r="IN39">
        <v>1.6</v>
      </c>
      <c r="IO39">
        <v>2.8</v>
      </c>
      <c r="IP39">
        <v>1.9</v>
      </c>
      <c r="IQ39">
        <v>1.2</v>
      </c>
      <c r="IR39">
        <v>0.5</v>
      </c>
      <c r="IS39">
        <v>1.7</v>
      </c>
      <c r="IT39">
        <v>126</v>
      </c>
      <c r="IU39" t="s">
        <v>223</v>
      </c>
      <c r="IV39" t="b">
        <v>1</v>
      </c>
      <c r="IW39">
        <v>0</v>
      </c>
      <c r="IX39" s="5" t="s">
        <v>171</v>
      </c>
      <c r="IY39" s="5">
        <v>39</v>
      </c>
      <c r="IZ39" s="5">
        <v>102221.51282051283</v>
      </c>
      <c r="JA39" s="5">
        <v>39</v>
      </c>
      <c r="JB39" s="5">
        <v>102221.51282051283</v>
      </c>
      <c r="JC39" s="11">
        <v>0.28392958546280522</v>
      </c>
      <c r="JD39">
        <v>4</v>
      </c>
      <c r="JE39" s="12">
        <v>0.29120983124390282</v>
      </c>
      <c r="JF39" s="108">
        <v>1.0033514446630356</v>
      </c>
      <c r="JG39" s="3">
        <v>7057</v>
      </c>
      <c r="JH39" s="56">
        <v>0.63412214822162394</v>
      </c>
      <c r="JI39" s="11">
        <v>0.56105328043077796</v>
      </c>
      <c r="JJ39" s="3">
        <v>17.823619162019654</v>
      </c>
      <c r="JK39" s="3">
        <v>10.275338895441111</v>
      </c>
      <c r="JL39" s="108">
        <v>17.823619162019654</v>
      </c>
      <c r="JM39" s="108">
        <v>10.275338895441111</v>
      </c>
      <c r="JN39" s="108">
        <v>43</v>
      </c>
      <c r="JO39" s="108">
        <v>12</v>
      </c>
      <c r="JP39" s="108">
        <v>4</v>
      </c>
      <c r="JQ39" s="108">
        <v>2</v>
      </c>
      <c r="JR39" s="108">
        <v>7</v>
      </c>
      <c r="JS39" s="108">
        <v>31</v>
      </c>
      <c r="JT39" s="14" t="s">
        <v>828</v>
      </c>
      <c r="JU39" t="s">
        <v>828</v>
      </c>
      <c r="JV39" t="s">
        <v>827</v>
      </c>
      <c r="JW39" t="s">
        <v>831</v>
      </c>
      <c r="JX39" t="s">
        <v>303</v>
      </c>
      <c r="JY39" s="15" t="s">
        <v>171</v>
      </c>
      <c r="JZ39">
        <v>13.3</v>
      </c>
      <c r="KA39">
        <v>20.2</v>
      </c>
      <c r="KB39">
        <v>37.659999999999997</v>
      </c>
      <c r="KE39">
        <v>39.4</v>
      </c>
      <c r="KF39">
        <v>3.1</v>
      </c>
      <c r="KG39">
        <v>3.5</v>
      </c>
      <c r="KH39" s="2">
        <v>1E-3</v>
      </c>
      <c r="KI39" s="108">
        <v>3959.3530000000001</v>
      </c>
      <c r="KJ39" s="3">
        <v>4484</v>
      </c>
      <c r="KK39" s="3">
        <v>1.1299999999999999</v>
      </c>
      <c r="KL39" s="2">
        <v>0.1479</v>
      </c>
      <c r="KM39" s="2">
        <v>0.14929999999999999</v>
      </c>
      <c r="KN39">
        <v>1.85</v>
      </c>
      <c r="KO39" s="2">
        <v>0.18</v>
      </c>
      <c r="KP39" s="2">
        <v>0.68400000000000005</v>
      </c>
      <c r="KQ39" s="2">
        <v>9.1200000000000003E-2</v>
      </c>
      <c r="KR39" s="11">
        <v>8.879999999999999E-2</v>
      </c>
      <c r="KS39">
        <v>38</v>
      </c>
      <c r="KT39">
        <v>44</v>
      </c>
      <c r="KU39">
        <v>0.64</v>
      </c>
      <c r="KV39">
        <v>7</v>
      </c>
      <c r="KW39" s="12">
        <v>9.8112857142857148</v>
      </c>
      <c r="KX39">
        <v>59.6</v>
      </c>
      <c r="KY39">
        <v>33.387999999999998</v>
      </c>
      <c r="KZ39" s="108">
        <v>8374.9745086023595</v>
      </c>
      <c r="LA39" s="12">
        <v>486145.69227857131</v>
      </c>
      <c r="LB39">
        <v>6596</v>
      </c>
      <c r="LC39">
        <v>3</v>
      </c>
      <c r="LD39">
        <v>3.3</v>
      </c>
      <c r="LE39">
        <v>40.4</v>
      </c>
      <c r="LF39">
        <v>0</v>
      </c>
      <c r="LG39">
        <v>1.5</v>
      </c>
      <c r="LH39">
        <v>51.7</v>
      </c>
      <c r="LI39" t="s">
        <v>544</v>
      </c>
      <c r="LJ39" s="2">
        <v>1.2E-2</v>
      </c>
      <c r="LK39" s="4">
        <v>198827000000</v>
      </c>
      <c r="LL39" s="4">
        <v>49873.339422004348</v>
      </c>
      <c r="LM39" s="77">
        <v>16052</v>
      </c>
      <c r="LN39" s="47">
        <v>5000</v>
      </c>
      <c r="LO39" s="47">
        <v>0</v>
      </c>
      <c r="LP39" s="47">
        <v>2500</v>
      </c>
      <c r="LQ39" s="47">
        <v>2500</v>
      </c>
      <c r="LR39" s="47">
        <v>212945</v>
      </c>
      <c r="LS39" s="47">
        <v>426873</v>
      </c>
      <c r="LT39" s="47">
        <v>184009</v>
      </c>
      <c r="LU39" s="14">
        <v>4</v>
      </c>
      <c r="LV39" t="s">
        <v>1255</v>
      </c>
      <c r="LW39" t="s">
        <v>1256</v>
      </c>
      <c r="LX39" t="s">
        <v>1255</v>
      </c>
      <c r="LY39" t="s">
        <v>1256</v>
      </c>
      <c r="LZ39" s="15" t="s">
        <v>1256</v>
      </c>
      <c r="MA39" s="26">
        <v>5</v>
      </c>
      <c r="MB39">
        <v>7</v>
      </c>
      <c r="MC39" s="3">
        <v>797327.8</v>
      </c>
      <c r="MD39" s="3">
        <v>5.2357001965091898</v>
      </c>
      <c r="ME39" s="3">
        <v>-0.23570019650918983</v>
      </c>
      <c r="MF39" s="3">
        <v>1993319.5</v>
      </c>
      <c r="MG39" s="3">
        <v>569519.85714285716</v>
      </c>
      <c r="MH39" s="43">
        <v>1395323.65</v>
      </c>
      <c r="MI39" s="194" t="s">
        <v>343</v>
      </c>
      <c r="MJ39" s="47" t="s">
        <v>4674</v>
      </c>
      <c r="MK39" s="195" t="s">
        <v>313</v>
      </c>
      <c r="ML39" s="186">
        <v>0</v>
      </c>
      <c r="MM39" s="89">
        <v>0</v>
      </c>
      <c r="MN39" s="188">
        <v>0</v>
      </c>
      <c r="MO39" s="60">
        <v>0.32300000000000001</v>
      </c>
      <c r="MP39" s="45">
        <v>0.65400000000000003</v>
      </c>
      <c r="MQ39" s="22">
        <v>0</v>
      </c>
      <c r="MR39" s="215">
        <v>0</v>
      </c>
      <c r="MS39" s="161">
        <v>8.0750000000000002E-2</v>
      </c>
      <c r="MT39" s="11">
        <v>0</v>
      </c>
      <c r="MU39" s="11" t="s">
        <v>171</v>
      </c>
      <c r="MV39" s="11" t="s">
        <v>171</v>
      </c>
      <c r="MW39" s="11" t="s">
        <v>171</v>
      </c>
      <c r="MX39" s="11" t="s">
        <v>171</v>
      </c>
      <c r="MY39" s="11" t="s">
        <v>171</v>
      </c>
      <c r="MZ39" s="3">
        <f>StateByState5[[#This Row],[Population]]*0.8</f>
        <v>3167482.4000000004</v>
      </c>
      <c r="NA39" s="234">
        <f>StateByState5[[#This Row],[Adult Population]]*StateByState5[[#This Row],[Groceries Montly]]</f>
        <v>1098039448.7840002</v>
      </c>
      <c r="NB39" s="234">
        <f>(StateByState5[[#This Row],[Rent (Studio)]]*StateByState5[[#This Row],[Adult Population]])/2</f>
        <v>1002508179.6000001</v>
      </c>
      <c r="NC39" s="234">
        <f>StateByState5[[#This Row],[Average Electric Bill]]*StateByState5[[#This Row],[Adult Population]]</f>
        <v>411139215.5200001</v>
      </c>
      <c r="ND39" s="234">
        <f>(StateByState5[[#This Row],[Adult Population]]/10000)*1141815</f>
        <v>361667891.65560001</v>
      </c>
      <c r="NE39" s="237">
        <f>(StateByState5[[#This Row],[Adult Population]]/10000)*12.11</f>
        <v>3835.8211864</v>
      </c>
      <c r="NF39" s="234">
        <f>SUM(StateByState5[[#This Row],[Rent (Studio)]],StateByState5[[#This Row],[Groceries Montly]],StateByState5[[#This Row],[Average Electric Bill]])</f>
        <v>1109.46</v>
      </c>
      <c r="NG39" s="234">
        <f>StateByState5[[#This Row],[UBI Per Month]]*StateByState5[[#This Row],[Adult Population]]</f>
        <v>3514195023.5040007</v>
      </c>
      <c r="NH39" s="234">
        <f>SUM(StateByState5[[#This Row],[Total for UBI Payments]]+StateByState5[[#This Row],[Department of UBI]])</f>
        <v>3875862915.1596007</v>
      </c>
    </row>
    <row r="40" spans="1:374" ht="17.25" customHeight="1" x14ac:dyDescent="0.25">
      <c r="A40">
        <v>37</v>
      </c>
      <c r="B40" s="130" t="s">
        <v>65</v>
      </c>
      <c r="C40" t="s">
        <v>1312</v>
      </c>
      <c r="D40" s="3">
        <v>96003</v>
      </c>
      <c r="E40" s="113">
        <v>4327256</v>
      </c>
      <c r="F40" s="113">
        <v>3036158</v>
      </c>
      <c r="G40" s="208">
        <v>0.71650000000000003</v>
      </c>
      <c r="H40" s="113">
        <v>78658</v>
      </c>
      <c r="I40" s="208">
        <v>1.8599999999999998E-2</v>
      </c>
      <c r="J40" s="113">
        <v>42042</v>
      </c>
      <c r="K40" s="208">
        <v>9.9000000000000008E-3</v>
      </c>
      <c r="L40" s="113">
        <v>191797</v>
      </c>
      <c r="M40" s="208">
        <v>4.53E-2</v>
      </c>
      <c r="N40" s="113">
        <v>18197</v>
      </c>
      <c r="O40" s="106">
        <v>4.3E-3</v>
      </c>
      <c r="P40" s="113">
        <v>22962</v>
      </c>
      <c r="Q40" s="106">
        <v>5.4000000000000003E-3</v>
      </c>
      <c r="R40" s="113">
        <v>258685</v>
      </c>
      <c r="S40" s="208">
        <v>6.1100000000000002E-2</v>
      </c>
      <c r="T40" s="113">
        <v>588757</v>
      </c>
      <c r="U40" s="208">
        <v>0.1389</v>
      </c>
      <c r="V40" s="106">
        <v>1.0128015487794517E-2</v>
      </c>
      <c r="W40" s="3">
        <v>45.074174765371914</v>
      </c>
      <c r="X40" s="3">
        <v>6</v>
      </c>
      <c r="Y40" s="118">
        <v>13.5</v>
      </c>
      <c r="Z40" s="4">
        <v>1253</v>
      </c>
      <c r="AA40" s="1">
        <v>5429.666666666667</v>
      </c>
      <c r="AB40" s="4">
        <v>65156</v>
      </c>
      <c r="AC40" s="1">
        <v>31.324999999999999</v>
      </c>
      <c r="AD40" s="47">
        <v>517607</v>
      </c>
      <c r="AE40" s="47">
        <v>228006</v>
      </c>
      <c r="AF40" s="38">
        <v>0.17100000000000001</v>
      </c>
      <c r="AG40" s="123">
        <v>3.2918399168399168</v>
      </c>
      <c r="AH40" s="29">
        <v>9.1348557692307697</v>
      </c>
      <c r="AI40" s="29">
        <v>7.4729585354585355</v>
      </c>
      <c r="AJ40" s="29">
        <v>20.737459935897437</v>
      </c>
      <c r="AK40" s="29">
        <v>2.2701463996561495</v>
      </c>
      <c r="AL40">
        <v>2</v>
      </c>
      <c r="AM40" s="125">
        <v>1239</v>
      </c>
      <c r="AN40" s="4">
        <v>856</v>
      </c>
      <c r="AO40" s="4">
        <v>960</v>
      </c>
      <c r="AP40" s="4">
        <v>1198</v>
      </c>
      <c r="AQ40" s="4">
        <v>1681</v>
      </c>
      <c r="AR40" s="4">
        <v>1977</v>
      </c>
      <c r="AS40" s="4">
        <v>1647</v>
      </c>
      <c r="AT40" s="4">
        <v>236604</v>
      </c>
      <c r="AU40" s="8">
        <v>0.97977394408090424</v>
      </c>
      <c r="AV40" s="5">
        <v>17526.222222222223</v>
      </c>
      <c r="AW40" s="5">
        <v>88.740740740740748</v>
      </c>
      <c r="AX40" s="5">
        <v>38.244213886671986</v>
      </c>
      <c r="AY40" s="5">
        <v>3.6313463073239611</v>
      </c>
      <c r="AZ40" s="152">
        <v>0.1217</v>
      </c>
      <c r="BA40" s="5" t="s">
        <v>4776</v>
      </c>
      <c r="BB40" s="47">
        <v>113.91</v>
      </c>
      <c r="BC40" s="47">
        <v>52.16</v>
      </c>
      <c r="BD40" s="5">
        <v>107.38255033557047</v>
      </c>
      <c r="BE40" s="5">
        <v>297.98657718120808</v>
      </c>
      <c r="BF40" s="66">
        <v>375.41</v>
      </c>
      <c r="BG40">
        <v>10.32</v>
      </c>
      <c r="BH40" s="66">
        <v>5.508</v>
      </c>
      <c r="BI40">
        <v>112</v>
      </c>
      <c r="BJ40" s="119">
        <v>4.47</v>
      </c>
      <c r="BK40" s="37">
        <v>960</v>
      </c>
      <c r="BL40" s="37">
        <v>1198</v>
      </c>
      <c r="BM40" s="37">
        <v>1681</v>
      </c>
      <c r="BN40" s="37">
        <v>1977</v>
      </c>
      <c r="BO40" s="37">
        <v>375.41</v>
      </c>
      <c r="BP40" s="37">
        <v>113.91</v>
      </c>
      <c r="BQ40" s="37">
        <v>13.5</v>
      </c>
      <c r="BR40" s="37">
        <v>16.722923076923081</v>
      </c>
      <c r="BS40" s="37">
        <v>3.222923076923081</v>
      </c>
      <c r="BT40" s="179">
        <v>31.324999999999999</v>
      </c>
      <c r="BU40" s="127">
        <v>0.53385229295843839</v>
      </c>
      <c r="BV40" s="37">
        <v>23.800730769230771</v>
      </c>
      <c r="BW40" s="37">
        <v>33.705461538461535</v>
      </c>
      <c r="BX40" s="37">
        <v>41.452500000000001</v>
      </c>
      <c r="BY40" s="176">
        <v>9.9000000000000005E-2</v>
      </c>
      <c r="BZ40" s="127" t="s">
        <v>241</v>
      </c>
      <c r="CA40" s="127">
        <v>0</v>
      </c>
      <c r="CB40" s="127">
        <v>0</v>
      </c>
      <c r="CC40" s="127">
        <v>0</v>
      </c>
      <c r="CD40" s="127">
        <v>0</v>
      </c>
      <c r="CE40" s="2">
        <v>0.108</v>
      </c>
      <c r="CF40" s="62">
        <v>4843.2626666666674</v>
      </c>
      <c r="CG40" s="62">
        <v>3645.2626666666674</v>
      </c>
      <c r="CH40" s="62">
        <v>3155.9426666666673</v>
      </c>
      <c r="CI40" s="9">
        <v>706.02744220730813</v>
      </c>
      <c r="CJ40" s="9">
        <v>305.8083979328166</v>
      </c>
      <c r="CK40" s="116">
        <v>572.97434035342542</v>
      </c>
      <c r="CL40" s="28">
        <v>0.50800000000000001</v>
      </c>
      <c r="CM40">
        <v>291.89999999999998</v>
      </c>
      <c r="CN40" s="29">
        <v>345</v>
      </c>
      <c r="CO40" s="29">
        <v>14943</v>
      </c>
      <c r="CP40" s="29">
        <v>1932</v>
      </c>
      <c r="CQ40" s="29">
        <v>376</v>
      </c>
      <c r="CR40" s="29">
        <v>344</v>
      </c>
      <c r="CS40" s="29">
        <v>2751</v>
      </c>
      <c r="CT40" s="29">
        <v>64.788025872819063</v>
      </c>
      <c r="CU40" s="29">
        <v>229</v>
      </c>
      <c r="CV40" s="29">
        <v>5.2920372633373205</v>
      </c>
      <c r="CW40" s="29">
        <v>12.242549069271245</v>
      </c>
      <c r="CX40" s="29">
        <v>13</v>
      </c>
      <c r="CY40" s="29">
        <v>3.0042132935976058</v>
      </c>
      <c r="CZ40" s="29">
        <v>0.82749840865690638</v>
      </c>
      <c r="DA40">
        <v>3.8</v>
      </c>
      <c r="DB40" s="30">
        <v>13</v>
      </c>
      <c r="DC40" s="30">
        <v>562.54327999999998</v>
      </c>
      <c r="DD40" s="30">
        <v>3.3</v>
      </c>
      <c r="DE40">
        <v>79.599999999999994</v>
      </c>
      <c r="DF40">
        <v>3.74</v>
      </c>
      <c r="DG40">
        <v>37.299999999999997</v>
      </c>
      <c r="DH40">
        <v>33.6</v>
      </c>
      <c r="DI40" s="135">
        <v>1</v>
      </c>
      <c r="DJ40" s="141">
        <v>208</v>
      </c>
      <c r="DK40" s="143">
        <v>4093590</v>
      </c>
      <c r="DL40" s="143">
        <v>0.94600134588755558</v>
      </c>
      <c r="DM40" s="10">
        <v>172886</v>
      </c>
      <c r="DN40" s="10">
        <v>1402</v>
      </c>
      <c r="DO40" s="10">
        <v>11</v>
      </c>
      <c r="DP40" s="10">
        <v>13278</v>
      </c>
      <c r="DQ40" s="10">
        <v>2642</v>
      </c>
      <c r="DR40" s="10">
        <v>36405</v>
      </c>
      <c r="DS40" s="10">
        <v>238</v>
      </c>
      <c r="DT40" s="10">
        <v>226</v>
      </c>
      <c r="DU40" s="10">
        <v>16021</v>
      </c>
      <c r="DV40" s="10">
        <v>79546</v>
      </c>
      <c r="DW40" s="10">
        <v>19241</v>
      </c>
      <c r="DX40" s="10">
        <v>2498</v>
      </c>
      <c r="DY40" s="10">
        <v>1378</v>
      </c>
      <c r="DZ40" s="138">
        <v>4223.3345303266815</v>
      </c>
      <c r="EA40" s="135">
        <v>34.24866681812297</v>
      </c>
      <c r="EB40" s="10">
        <v>0.26871279243891061</v>
      </c>
      <c r="EC40" s="135">
        <v>324.36076890944133</v>
      </c>
      <c r="ED40" s="135">
        <v>64.53992705669107</v>
      </c>
      <c r="EE40" s="135">
        <v>889.31720079441277</v>
      </c>
      <c r="EF40" s="135">
        <v>5.8139676909509745</v>
      </c>
      <c r="EG40" s="135">
        <v>5.5208264628357995</v>
      </c>
      <c r="EH40" s="135">
        <v>391.36796796943514</v>
      </c>
      <c r="EI40" s="135">
        <v>1943.1843443041439</v>
      </c>
      <c r="EJ40" s="135">
        <v>470.02753084700714</v>
      </c>
      <c r="EK40" s="135">
        <v>61.022232319308969</v>
      </c>
      <c r="EL40" s="31">
        <v>83.646830322265998</v>
      </c>
      <c r="EM40" s="3" t="s">
        <v>782</v>
      </c>
      <c r="EN40" s="3">
        <v>1218261</v>
      </c>
      <c r="EO40" s="3">
        <v>5587</v>
      </c>
      <c r="EP40" s="3">
        <v>1223848</v>
      </c>
      <c r="EQ40" s="131">
        <v>0.28282311007252631</v>
      </c>
      <c r="ER40" s="3">
        <v>1761</v>
      </c>
      <c r="ES40" s="3">
        <v>1080</v>
      </c>
      <c r="ET40" s="3">
        <v>2841</v>
      </c>
      <c r="EU40" s="3">
        <v>65.653615131621521</v>
      </c>
      <c r="EV40" s="3">
        <v>2354872</v>
      </c>
      <c r="EW40" s="3">
        <v>14791</v>
      </c>
      <c r="EX40" s="3">
        <v>2369663</v>
      </c>
      <c r="EY40" s="3">
        <v>0.54761331430356786</v>
      </c>
      <c r="EZ40" s="3">
        <v>133895</v>
      </c>
      <c r="FA40" s="3">
        <v>0</v>
      </c>
      <c r="FB40" s="3">
        <v>133895</v>
      </c>
      <c r="FC40" s="3">
        <v>30.942241457403952</v>
      </c>
      <c r="FD40" s="3">
        <v>3708789</v>
      </c>
      <c r="FE40" s="3">
        <v>21458</v>
      </c>
      <c r="FF40" s="3">
        <v>3730247</v>
      </c>
      <c r="FG40" s="3">
        <v>167</v>
      </c>
      <c r="FH40">
        <v>128</v>
      </c>
      <c r="FI40">
        <v>6</v>
      </c>
      <c r="FJ40" s="3">
        <v>68</v>
      </c>
      <c r="FK40" s="3">
        <v>71</v>
      </c>
      <c r="FL40" s="3">
        <v>14</v>
      </c>
      <c r="FM40" s="3">
        <v>508</v>
      </c>
      <c r="FN40">
        <v>7</v>
      </c>
      <c r="FO40" s="8">
        <v>0.02</v>
      </c>
      <c r="FP40" s="50">
        <v>0.14000000000000001</v>
      </c>
      <c r="FQ40" s="8">
        <v>0.219</v>
      </c>
      <c r="FR40" s="8">
        <v>0.21199999999999999</v>
      </c>
      <c r="FS40" s="8">
        <v>7.0000000000000062E-3</v>
      </c>
      <c r="FT40" s="8">
        <v>0.216</v>
      </c>
      <c r="FU40">
        <v>18.7</v>
      </c>
      <c r="FV40">
        <v>803</v>
      </c>
      <c r="FW40">
        <v>18.3</v>
      </c>
      <c r="FX40">
        <v>18.3</v>
      </c>
      <c r="FY40">
        <v>833</v>
      </c>
      <c r="FZ40">
        <v>4.22</v>
      </c>
      <c r="GA40" s="48">
        <v>12.8</v>
      </c>
      <c r="GB40" s="48">
        <v>3294</v>
      </c>
      <c r="GC40" s="48">
        <v>55063</v>
      </c>
      <c r="GD40" s="2">
        <v>5.9822385267784176E-2</v>
      </c>
      <c r="GE40" s="11">
        <v>0.77576065876069056</v>
      </c>
      <c r="GF40" s="11" t="s">
        <v>782</v>
      </c>
      <c r="GG40" s="11" t="s">
        <v>782</v>
      </c>
      <c r="GH40" s="11" t="s">
        <v>781</v>
      </c>
      <c r="GI40" s="11" t="s">
        <v>782</v>
      </c>
      <c r="GJ40" s="11" t="s">
        <v>781</v>
      </c>
      <c r="GK40" s="2">
        <v>0.01</v>
      </c>
      <c r="GL40" s="2">
        <v>2.52E-2</v>
      </c>
      <c r="GM40" s="2">
        <v>4.4000000000000003E-3</v>
      </c>
      <c r="GN40" s="2">
        <v>1.9E-3</v>
      </c>
      <c r="GO40" s="2">
        <v>6.3E-3</v>
      </c>
      <c r="GP40" s="3">
        <v>20893</v>
      </c>
      <c r="GQ40">
        <v>9.5</v>
      </c>
      <c r="GR40">
        <v>153</v>
      </c>
      <c r="GS40" s="3">
        <v>1276</v>
      </c>
      <c r="GT40" s="5">
        <v>12.1</v>
      </c>
      <c r="GU40" s="22">
        <v>41</v>
      </c>
      <c r="GV40">
        <v>40</v>
      </c>
      <c r="GW40" t="s">
        <v>83</v>
      </c>
      <c r="GX40" s="21"/>
      <c r="GY40" s="21" t="s">
        <v>4713</v>
      </c>
      <c r="GZ40" s="21" t="s">
        <v>4712</v>
      </c>
      <c r="HA40" s="21" t="s">
        <v>4713</v>
      </c>
      <c r="HB40">
        <v>24</v>
      </c>
      <c r="HC40">
        <v>4</v>
      </c>
      <c r="HD40">
        <v>5</v>
      </c>
      <c r="HE40" s="14">
        <v>27</v>
      </c>
      <c r="HF40">
        <v>27</v>
      </c>
      <c r="HG40">
        <v>17</v>
      </c>
      <c r="HH40">
        <v>35</v>
      </c>
      <c r="HI40" s="53">
        <v>0.89800000000000002</v>
      </c>
      <c r="HJ40" s="47">
        <v>11920</v>
      </c>
      <c r="HK40" s="53">
        <v>0.91</v>
      </c>
      <c r="HL40">
        <v>13616</v>
      </c>
      <c r="HM40" s="8">
        <v>0.19658119658119658</v>
      </c>
      <c r="HN40">
        <v>43</v>
      </c>
      <c r="HO40">
        <v>1276</v>
      </c>
      <c r="HP40">
        <v>295</v>
      </c>
      <c r="HQ40">
        <v>1571</v>
      </c>
      <c r="HR40" s="8">
        <v>0.81222151495862505</v>
      </c>
      <c r="HS40" s="14">
        <v>111.4</v>
      </c>
      <c r="HT40" t="s">
        <v>782</v>
      </c>
      <c r="HU40" t="s">
        <v>781</v>
      </c>
      <c r="HV40" t="s">
        <v>781</v>
      </c>
      <c r="HW40" t="s">
        <v>781</v>
      </c>
      <c r="HX40" t="s">
        <v>782</v>
      </c>
      <c r="HY40" t="s">
        <v>781</v>
      </c>
      <c r="HZ40" t="s">
        <v>781</v>
      </c>
      <c r="IA40" t="s">
        <v>781</v>
      </c>
      <c r="IB40" t="s">
        <v>781</v>
      </c>
      <c r="IC40" t="s">
        <v>782</v>
      </c>
      <c r="ID40" t="s">
        <v>781</v>
      </c>
      <c r="IE40" t="s">
        <v>781</v>
      </c>
      <c r="IF40" t="s">
        <v>781</v>
      </c>
      <c r="IG40">
        <v>23</v>
      </c>
      <c r="IH40">
        <v>73.400000000000006</v>
      </c>
      <c r="II40">
        <v>104.1</v>
      </c>
      <c r="IJ40">
        <v>6.4</v>
      </c>
      <c r="IK40">
        <v>8.1999999999999993</v>
      </c>
      <c r="IL40">
        <v>3.8</v>
      </c>
      <c r="IM40">
        <v>0</v>
      </c>
      <c r="IN40">
        <v>2</v>
      </c>
      <c r="IO40">
        <v>2.7</v>
      </c>
      <c r="IP40">
        <v>1.9</v>
      </c>
      <c r="IQ40">
        <v>1</v>
      </c>
      <c r="IR40">
        <v>2.2999999999999998</v>
      </c>
      <c r="IS40">
        <v>1.2</v>
      </c>
      <c r="IT40">
        <v>113</v>
      </c>
      <c r="IU40" t="s">
        <v>222</v>
      </c>
      <c r="IV40" t="b">
        <v>1</v>
      </c>
      <c r="IW40">
        <v>1</v>
      </c>
      <c r="IX40" s="5">
        <v>4246155</v>
      </c>
      <c r="IY40" s="5">
        <v>195</v>
      </c>
      <c r="IZ40" s="5">
        <v>21775.153846153848</v>
      </c>
      <c r="JA40" s="5">
        <v>196</v>
      </c>
      <c r="JB40" s="5">
        <v>21664.056122448979</v>
      </c>
      <c r="JC40" s="11">
        <v>1.0208014332885431</v>
      </c>
      <c r="JD40">
        <v>1</v>
      </c>
      <c r="JE40" s="12">
        <v>5.2081705780027708E-2</v>
      </c>
      <c r="JF40" s="108">
        <v>0.23550718238029464</v>
      </c>
      <c r="JG40" s="3">
        <v>4026</v>
      </c>
      <c r="JH40" s="56">
        <v>0.81818181818181823</v>
      </c>
      <c r="JI40" s="11">
        <v>4.6217587680079477</v>
      </c>
      <c r="JJ40" s="3">
        <v>9.3038174769415072</v>
      </c>
      <c r="JK40" s="3">
        <v>4.1936189494078313</v>
      </c>
      <c r="JL40" s="108">
        <v>9.3038174769415072</v>
      </c>
      <c r="JM40" s="108">
        <v>4.1936189494078313</v>
      </c>
      <c r="JN40" s="108">
        <v>47</v>
      </c>
      <c r="JO40" s="108">
        <v>24</v>
      </c>
      <c r="JP40" s="108">
        <v>0</v>
      </c>
      <c r="JQ40" s="108">
        <v>1</v>
      </c>
      <c r="JR40" s="108">
        <v>6</v>
      </c>
      <c r="JS40" s="108">
        <v>21</v>
      </c>
      <c r="JT40" s="14" t="s">
        <v>827</v>
      </c>
      <c r="JU40" t="s">
        <v>824</v>
      </c>
      <c r="JV40" t="s">
        <v>829</v>
      </c>
      <c r="JW40" t="s">
        <v>825</v>
      </c>
      <c r="JX40" t="s">
        <v>828</v>
      </c>
      <c r="JY40" s="15" t="s">
        <v>823</v>
      </c>
      <c r="JZ40">
        <v>14.7</v>
      </c>
      <c r="KA40">
        <v>22.1</v>
      </c>
      <c r="KB40">
        <v>43.67</v>
      </c>
      <c r="KC40">
        <v>1410</v>
      </c>
      <c r="KD40">
        <v>29</v>
      </c>
      <c r="KE40">
        <v>30.4</v>
      </c>
      <c r="KF40">
        <v>3.7</v>
      </c>
      <c r="KG40">
        <v>2.6</v>
      </c>
      <c r="KH40" s="2">
        <v>4.3E-3</v>
      </c>
      <c r="KI40" s="108">
        <v>18607.200799999999</v>
      </c>
      <c r="KJ40" s="3">
        <v>3295</v>
      </c>
      <c r="KK40" s="3">
        <v>0.78</v>
      </c>
      <c r="KL40" s="2">
        <v>0.1409</v>
      </c>
      <c r="KM40" s="2">
        <v>0.1234</v>
      </c>
      <c r="KN40">
        <v>2.74</v>
      </c>
      <c r="KO40" s="2">
        <v>0.08</v>
      </c>
      <c r="KP40" s="2">
        <v>0.63700000000000001</v>
      </c>
      <c r="KQ40" s="2">
        <v>0.11849999999999999</v>
      </c>
      <c r="KR40" s="11">
        <v>-3.8499999999999993E-2</v>
      </c>
      <c r="KS40">
        <v>16</v>
      </c>
      <c r="KT40">
        <v>39</v>
      </c>
      <c r="KU40">
        <v>0.68600000000000005</v>
      </c>
      <c r="KV40">
        <v>13</v>
      </c>
      <c r="KW40" s="12">
        <v>7.3848461538461541</v>
      </c>
      <c r="KX40">
        <v>48.4</v>
      </c>
      <c r="KY40">
        <v>9.593</v>
      </c>
      <c r="KZ40" s="108">
        <v>2259.2204005741664</v>
      </c>
      <c r="LA40" s="12">
        <v>99923.960709561157</v>
      </c>
      <c r="LB40">
        <v>5318</v>
      </c>
      <c r="LC40">
        <v>0</v>
      </c>
      <c r="LD40">
        <v>41.7</v>
      </c>
      <c r="LE40">
        <v>36.9</v>
      </c>
      <c r="LF40">
        <v>0</v>
      </c>
      <c r="LG40">
        <v>2.2000000000000002</v>
      </c>
      <c r="LH40">
        <v>17.8</v>
      </c>
      <c r="LI40" t="s">
        <v>545</v>
      </c>
      <c r="LJ40" s="2">
        <v>2.5999999999999999E-2</v>
      </c>
      <c r="LK40" s="4">
        <v>229880500000</v>
      </c>
      <c r="LL40" s="4">
        <v>54138.508839173322</v>
      </c>
      <c r="LM40" s="77">
        <v>0</v>
      </c>
      <c r="LN40" s="47">
        <v>0</v>
      </c>
      <c r="LO40" s="47">
        <v>0</v>
      </c>
      <c r="LP40" s="47">
        <v>2500</v>
      </c>
      <c r="LQ40" s="47">
        <v>2500</v>
      </c>
      <c r="LR40" s="47">
        <v>307947</v>
      </c>
      <c r="LS40" s="47">
        <v>50635</v>
      </c>
      <c r="LT40" s="47">
        <v>433178</v>
      </c>
      <c r="LU40" s="14">
        <v>4</v>
      </c>
      <c r="LV40" t="s">
        <v>1255</v>
      </c>
      <c r="LW40" t="s">
        <v>1257</v>
      </c>
      <c r="LX40" t="s">
        <v>1255</v>
      </c>
      <c r="LY40" t="s">
        <v>1256</v>
      </c>
      <c r="LZ40" s="15" t="s">
        <v>1257</v>
      </c>
      <c r="MA40" s="26">
        <v>5</v>
      </c>
      <c r="MB40">
        <v>7</v>
      </c>
      <c r="MC40" s="3">
        <v>849231</v>
      </c>
      <c r="MD40" s="3">
        <v>5.576525631718467</v>
      </c>
      <c r="ME40" s="3">
        <v>-0.57652563171846705</v>
      </c>
      <c r="MF40" s="3">
        <v>2123077.5</v>
      </c>
      <c r="MG40" s="3">
        <v>606593.57142857148</v>
      </c>
      <c r="MH40" s="43">
        <v>1486154.25</v>
      </c>
      <c r="MI40" s="192" t="s">
        <v>3876</v>
      </c>
      <c r="MJ40" s="47" t="s">
        <v>4675</v>
      </c>
      <c r="MK40" s="193" t="s">
        <v>316</v>
      </c>
      <c r="ML40" s="187">
        <v>1</v>
      </c>
      <c r="MM40" s="144">
        <v>1</v>
      </c>
      <c r="MN40" s="188">
        <v>0.66666666666666663</v>
      </c>
      <c r="MO40" s="60">
        <v>0.56499999999999995</v>
      </c>
      <c r="MP40" s="45">
        <v>0.40400000000000003</v>
      </c>
      <c r="MQ40" s="22">
        <v>1</v>
      </c>
      <c r="MR40" s="215">
        <v>1</v>
      </c>
      <c r="MS40" s="161">
        <v>0.80791666666666662</v>
      </c>
      <c r="MT40" s="11">
        <v>0</v>
      </c>
      <c r="MU40" s="11">
        <v>1</v>
      </c>
      <c r="MV40" s="11">
        <v>52465</v>
      </c>
      <c r="MW40" s="5">
        <v>52465</v>
      </c>
      <c r="MX40" s="5">
        <v>0</v>
      </c>
      <c r="MY40" s="2">
        <v>0</v>
      </c>
      <c r="MZ40" s="3">
        <f>StateByState5[[#This Row],[Population]]*0.8</f>
        <v>3461804.8000000003</v>
      </c>
      <c r="NA40" s="234">
        <f>StateByState5[[#This Row],[Adult Population]]*StateByState5[[#This Row],[Groceries Montly]]</f>
        <v>1299596139.9680002</v>
      </c>
      <c r="NB40" s="234">
        <f>(StateByState5[[#This Row],[Rent (Studio)]]*StateByState5[[#This Row],[Adult Population]])/2</f>
        <v>1481652454.4000001</v>
      </c>
      <c r="NC40" s="234">
        <f>StateByState5[[#This Row],[Average Electric Bill]]*StateByState5[[#This Row],[Adult Population]]</f>
        <v>394334184.76800001</v>
      </c>
      <c r="ND40" s="234">
        <f>(StateByState5[[#This Row],[Adult Population]]/10000)*1141815</f>
        <v>395274064.77120006</v>
      </c>
      <c r="NE40" s="237">
        <f>(StateByState5[[#This Row],[Adult Population]]/10000)*12.11</f>
        <v>4192.2456128000003</v>
      </c>
      <c r="NF40" s="234">
        <f>SUM(StateByState5[[#This Row],[Rent (Studio)]],StateByState5[[#This Row],[Groceries Montly]],StateByState5[[#This Row],[Average Electric Bill]])</f>
        <v>1345.3200000000002</v>
      </c>
      <c r="NG40" s="234">
        <f>StateByState5[[#This Row],[UBI Per Month]]*StateByState5[[#This Row],[Adult Population]]</f>
        <v>4657235233.5360012</v>
      </c>
      <c r="NH40" s="234">
        <f>SUM(StateByState5[[#This Row],[Total for UBI Payments]]+StateByState5[[#This Row],[Department of UBI]])</f>
        <v>5052509298.3072014</v>
      </c>
    </row>
    <row r="41" spans="1:374" ht="17.25" customHeight="1" x14ac:dyDescent="0.25">
      <c r="A41">
        <v>38</v>
      </c>
      <c r="B41" s="130" t="s">
        <v>66</v>
      </c>
      <c r="C41" t="s">
        <v>1313</v>
      </c>
      <c r="D41" s="3">
        <v>44820</v>
      </c>
      <c r="E41" s="113">
        <v>13002700</v>
      </c>
      <c r="F41" s="113">
        <v>9553417</v>
      </c>
      <c r="G41" s="208">
        <v>0.73470000000000002</v>
      </c>
      <c r="H41" s="113">
        <v>1368978</v>
      </c>
      <c r="I41" s="208">
        <v>0.1053</v>
      </c>
      <c r="J41" s="113">
        <v>15028</v>
      </c>
      <c r="K41" s="208">
        <v>1.1999999999999999E-3</v>
      </c>
      <c r="L41" s="113">
        <v>506674</v>
      </c>
      <c r="M41" s="208">
        <v>3.9E-2</v>
      </c>
      <c r="N41" s="113">
        <v>3162</v>
      </c>
      <c r="O41" s="106">
        <v>2.0000000000000001E-4</v>
      </c>
      <c r="P41" s="113">
        <v>54541</v>
      </c>
      <c r="Q41" s="106">
        <v>4.1999999999999997E-3</v>
      </c>
      <c r="R41" s="113">
        <v>451285</v>
      </c>
      <c r="S41" s="208">
        <v>3.4700000000000002E-2</v>
      </c>
      <c r="T41" s="113">
        <v>1049615</v>
      </c>
      <c r="U41" s="208">
        <v>8.0699999999999994E-2</v>
      </c>
      <c r="V41" s="106">
        <v>2.3395053265726773E-3</v>
      </c>
      <c r="W41" s="3">
        <v>290.10932619366355</v>
      </c>
      <c r="X41" s="3">
        <v>2</v>
      </c>
      <c r="Y41" s="118">
        <v>7.25</v>
      </c>
      <c r="Z41" s="4">
        <v>1252</v>
      </c>
      <c r="AA41" s="1">
        <v>5425.333333333333</v>
      </c>
      <c r="AB41" s="4">
        <v>65104</v>
      </c>
      <c r="AC41" s="1">
        <v>31.3</v>
      </c>
      <c r="AD41" s="47">
        <v>541612</v>
      </c>
      <c r="AE41" s="47">
        <v>229015</v>
      </c>
      <c r="AF41" s="39">
        <v>0.20699999999999999</v>
      </c>
      <c r="AG41" s="124">
        <v>3.257496017296313</v>
      </c>
      <c r="AH41" s="33">
        <v>15.186671087533156</v>
      </c>
      <c r="AI41" s="33">
        <v>7.7038575329995451</v>
      </c>
      <c r="AJ41" s="33">
        <v>35.915915119363397</v>
      </c>
      <c r="AK41" s="33">
        <v>2.3649629936903698</v>
      </c>
      <c r="AL41">
        <v>12</v>
      </c>
      <c r="AM41" s="125">
        <v>979</v>
      </c>
      <c r="AN41" s="4">
        <v>748</v>
      </c>
      <c r="AO41" s="4">
        <v>822</v>
      </c>
      <c r="AP41" s="4">
        <v>1018</v>
      </c>
      <c r="AQ41" s="4">
        <v>1301</v>
      </c>
      <c r="AR41" s="4">
        <v>1465</v>
      </c>
      <c r="AS41" s="4">
        <v>1474</v>
      </c>
      <c r="AT41" s="4">
        <v>147148</v>
      </c>
      <c r="AU41" s="8">
        <v>1.1329746348962337</v>
      </c>
      <c r="AV41" s="5">
        <v>20296.275862068964</v>
      </c>
      <c r="AW41" s="5">
        <v>140.41379310344828</v>
      </c>
      <c r="AX41" s="5">
        <v>32.523961661341851</v>
      </c>
      <c r="AY41" s="5">
        <v>2.2601990661096094</v>
      </c>
      <c r="AZ41" s="152">
        <v>0.1812</v>
      </c>
      <c r="BA41" s="5" t="s">
        <v>4777</v>
      </c>
      <c r="BB41" s="47">
        <v>154.19999999999999</v>
      </c>
      <c r="BC41" s="47">
        <v>61.69</v>
      </c>
      <c r="BD41" s="5">
        <v>64.876957494407165</v>
      </c>
      <c r="BE41" s="5">
        <v>302.46085011185681</v>
      </c>
      <c r="BF41" s="66">
        <v>401.02</v>
      </c>
      <c r="BG41">
        <v>10.46</v>
      </c>
      <c r="BH41" s="66">
        <v>5.0469999999999997</v>
      </c>
      <c r="BI41">
        <v>37</v>
      </c>
      <c r="BJ41" s="119">
        <v>4.47</v>
      </c>
      <c r="BK41" s="37">
        <v>822</v>
      </c>
      <c r="BL41" s="37">
        <v>1018</v>
      </c>
      <c r="BM41" s="37">
        <v>1301</v>
      </c>
      <c r="BN41" s="37">
        <v>1465</v>
      </c>
      <c r="BO41" s="37">
        <v>401.02</v>
      </c>
      <c r="BP41" s="37">
        <v>154.19999999999999</v>
      </c>
      <c r="BQ41" s="37">
        <v>7.25</v>
      </c>
      <c r="BR41" s="37">
        <v>15.891</v>
      </c>
      <c r="BS41" s="37">
        <v>8.641</v>
      </c>
      <c r="BT41" s="179">
        <v>31.3</v>
      </c>
      <c r="BU41" s="127">
        <v>0.50769968051118208</v>
      </c>
      <c r="BV41" s="37">
        <v>22.779692307692308</v>
      </c>
      <c r="BW41" s="37">
        <v>30.672230769230765</v>
      </c>
      <c r="BX41" s="37">
        <v>37.191692307692307</v>
      </c>
      <c r="BY41" s="176">
        <v>3.0700000000000002E-2</v>
      </c>
      <c r="BZ41" s="127" t="s">
        <v>241</v>
      </c>
      <c r="CA41" s="127">
        <v>0.06</v>
      </c>
      <c r="CB41" s="127">
        <v>3.3999999999999998E-3</v>
      </c>
      <c r="CC41" s="127">
        <v>6.3399999999999998E-2</v>
      </c>
      <c r="CD41" s="127">
        <v>0.02</v>
      </c>
      <c r="CE41" s="2">
        <v>0.106</v>
      </c>
      <c r="CF41" s="62">
        <v>4850.2479999999996</v>
      </c>
      <c r="CG41" s="62">
        <v>3832.2479999999996</v>
      </c>
      <c r="CH41" s="62">
        <v>3277.0279999999993</v>
      </c>
      <c r="CI41" s="9">
        <v>733.11588366890373</v>
      </c>
      <c r="CJ41" s="9">
        <v>313.29139579349896</v>
      </c>
      <c r="CK41" s="116">
        <v>649.30215969883091</v>
      </c>
      <c r="CL41" s="28">
        <v>0.40699999999999997</v>
      </c>
      <c r="CM41">
        <v>389.5</v>
      </c>
      <c r="CN41" s="33">
        <v>355</v>
      </c>
      <c r="CO41" s="33">
        <v>45485</v>
      </c>
      <c r="CP41" s="33">
        <v>1523</v>
      </c>
      <c r="CQ41" s="33">
        <v>469</v>
      </c>
      <c r="CR41" s="33">
        <v>206</v>
      </c>
      <c r="CS41" s="33">
        <v>39145</v>
      </c>
      <c r="CT41" s="33">
        <v>301.95025384031049</v>
      </c>
      <c r="CU41" s="34">
        <v>135</v>
      </c>
      <c r="CV41" s="29">
        <v>1.0382459027740392</v>
      </c>
      <c r="CW41" s="29">
        <v>290.82730115625225</v>
      </c>
      <c r="CX41" s="29">
        <v>42</v>
      </c>
      <c r="CY41" s="29">
        <v>3.2300983641859</v>
      </c>
      <c r="CZ41" s="29">
        <v>0.88383838383838376</v>
      </c>
      <c r="DA41">
        <v>8.5</v>
      </c>
      <c r="DB41" s="30">
        <v>13.6</v>
      </c>
      <c r="DC41" s="30">
        <v>1768.3671999999999</v>
      </c>
      <c r="DD41" s="30">
        <v>2.5</v>
      </c>
      <c r="DE41">
        <v>78.3</v>
      </c>
      <c r="DF41">
        <v>0.61</v>
      </c>
      <c r="DG41">
        <v>37.700000000000003</v>
      </c>
      <c r="DH41">
        <v>27.5</v>
      </c>
      <c r="DI41" s="5">
        <v>1</v>
      </c>
      <c r="DJ41" s="142">
        <v>40</v>
      </c>
      <c r="DK41" s="131">
        <v>2173050</v>
      </c>
      <c r="DL41" s="131">
        <v>0.16712298214986118</v>
      </c>
      <c r="DM41" s="11">
        <v>75149</v>
      </c>
      <c r="DN41" s="11">
        <v>544</v>
      </c>
      <c r="DO41" s="11">
        <v>3</v>
      </c>
      <c r="DP41" s="11">
        <v>4690</v>
      </c>
      <c r="DQ41" s="11">
        <v>276</v>
      </c>
      <c r="DR41" s="11">
        <v>15707</v>
      </c>
      <c r="DS41" s="11">
        <v>170</v>
      </c>
      <c r="DT41" s="11">
        <v>112</v>
      </c>
      <c r="DU41" s="11">
        <v>10492</v>
      </c>
      <c r="DV41" s="11">
        <v>31604</v>
      </c>
      <c r="DW41" s="11">
        <v>7344</v>
      </c>
      <c r="DX41" s="11">
        <v>3886</v>
      </c>
      <c r="DY41" s="11">
        <v>321</v>
      </c>
      <c r="DZ41" s="136">
        <v>3458.2269160856863</v>
      </c>
      <c r="EA41" s="5">
        <v>25.033938473574008</v>
      </c>
      <c r="EB41" s="11">
        <v>0.1380548077586802</v>
      </c>
      <c r="EC41" s="5">
        <v>215.82568279607003</v>
      </c>
      <c r="ED41" s="5">
        <v>12.701042313798578</v>
      </c>
      <c r="EE41" s="5">
        <v>722.8089551551966</v>
      </c>
      <c r="EF41" s="5">
        <v>7.8231057729918776</v>
      </c>
      <c r="EG41" s="5">
        <v>5.1540461563240605</v>
      </c>
      <c r="EH41" s="5">
        <v>482.82368100135756</v>
      </c>
      <c r="EI41" s="5">
        <v>1454.3613814684429</v>
      </c>
      <c r="EJ41" s="5">
        <v>337.95816939324914</v>
      </c>
      <c r="EK41" s="5">
        <v>178.82699431674374</v>
      </c>
      <c r="EL41" s="22">
        <v>33.66238436189262</v>
      </c>
      <c r="EM41" s="3" t="s">
        <v>782</v>
      </c>
      <c r="EN41" s="3">
        <v>1416471</v>
      </c>
      <c r="EO41" s="3">
        <v>24377</v>
      </c>
      <c r="EP41" s="3">
        <v>1440848</v>
      </c>
      <c r="EQ41" s="131">
        <v>0.11081144685334585</v>
      </c>
      <c r="ER41" s="3">
        <v>8494</v>
      </c>
      <c r="ES41" s="3">
        <v>9347</v>
      </c>
      <c r="ET41" s="3">
        <v>17841</v>
      </c>
      <c r="EU41" s="3">
        <v>137.20996408438248</v>
      </c>
      <c r="EV41" s="3">
        <v>2466465</v>
      </c>
      <c r="EW41" s="3">
        <v>46671</v>
      </c>
      <c r="EX41" s="3">
        <v>2513136</v>
      </c>
      <c r="EY41" s="3">
        <v>0.19327801148992133</v>
      </c>
      <c r="EZ41" s="3">
        <v>123016</v>
      </c>
      <c r="FA41" s="3">
        <v>601</v>
      </c>
      <c r="FB41" s="3">
        <v>123617</v>
      </c>
      <c r="FC41" s="3">
        <v>9.5070254639421048</v>
      </c>
      <c r="FD41" s="3">
        <v>4014446</v>
      </c>
      <c r="FE41" s="3">
        <v>80996</v>
      </c>
      <c r="FF41" s="3">
        <v>4095442</v>
      </c>
      <c r="FG41" s="3">
        <v>429</v>
      </c>
      <c r="FH41">
        <v>236</v>
      </c>
      <c r="FI41">
        <v>19</v>
      </c>
      <c r="FJ41" s="3">
        <v>219</v>
      </c>
      <c r="FK41" s="3">
        <v>143</v>
      </c>
      <c r="FL41" s="3">
        <v>20</v>
      </c>
      <c r="FM41" s="3">
        <v>1129</v>
      </c>
      <c r="FN41">
        <v>5.61</v>
      </c>
      <c r="FO41" s="8">
        <v>0.04</v>
      </c>
      <c r="FP41" s="50">
        <v>0.21</v>
      </c>
      <c r="FQ41" s="8">
        <v>9.1999999999999998E-2</v>
      </c>
      <c r="FR41" s="8">
        <v>0.05</v>
      </c>
      <c r="FS41" s="8">
        <v>4.1999999999999996E-2</v>
      </c>
      <c r="FT41" s="8">
        <v>7.0000000000000007E-2</v>
      </c>
      <c r="FU41">
        <v>42.4</v>
      </c>
      <c r="FV41">
        <v>5168</v>
      </c>
      <c r="FW41">
        <v>12.6</v>
      </c>
      <c r="FX41">
        <v>12.6</v>
      </c>
      <c r="FY41">
        <v>1694</v>
      </c>
      <c r="FZ41">
        <v>5.58</v>
      </c>
      <c r="GA41" s="48">
        <v>18.600000000000001</v>
      </c>
      <c r="GB41" s="48">
        <v>9301</v>
      </c>
      <c r="GC41" s="48">
        <v>41010</v>
      </c>
      <c r="GD41" s="2">
        <v>0.22679834186783712</v>
      </c>
      <c r="GE41" s="11">
        <v>0.71744521930482252</v>
      </c>
      <c r="GF41" s="11" t="s">
        <v>782</v>
      </c>
      <c r="GG41" s="11" t="s">
        <v>781</v>
      </c>
      <c r="GH41" s="11" t="s">
        <v>781</v>
      </c>
      <c r="GI41" s="11" t="s">
        <v>781</v>
      </c>
      <c r="GJ41" s="11" t="s">
        <v>781</v>
      </c>
      <c r="GK41" s="2">
        <v>1.18E-2</v>
      </c>
      <c r="GL41" s="2">
        <v>1.5699999999999999E-2</v>
      </c>
      <c r="GM41" s="2">
        <v>5.1999999999999998E-3</v>
      </c>
      <c r="GN41" s="2">
        <v>3.5000000000000001E-3</v>
      </c>
      <c r="GO41" s="2">
        <v>5.8999999999999999E-3</v>
      </c>
      <c r="GP41" s="3">
        <v>4681</v>
      </c>
      <c r="GQ41">
        <v>6.1</v>
      </c>
      <c r="GR41">
        <v>93</v>
      </c>
      <c r="GS41">
        <v>312</v>
      </c>
      <c r="GT41" s="5">
        <v>13.3</v>
      </c>
      <c r="GU41" s="22">
        <v>34</v>
      </c>
      <c r="GV41" t="s">
        <v>178</v>
      </c>
      <c r="GW41" t="s">
        <v>83</v>
      </c>
      <c r="GX41" s="21" t="s">
        <v>122</v>
      </c>
      <c r="GY41" s="21" t="s">
        <v>4713</v>
      </c>
      <c r="GZ41" s="21" t="s">
        <v>4712</v>
      </c>
      <c r="HA41" s="21" t="s">
        <v>4713</v>
      </c>
      <c r="HB41">
        <v>32</v>
      </c>
      <c r="HC41">
        <v>26</v>
      </c>
      <c r="HD41">
        <v>22</v>
      </c>
      <c r="HE41" s="14">
        <v>20</v>
      </c>
      <c r="HF41">
        <v>16</v>
      </c>
      <c r="HG41">
        <v>17</v>
      </c>
      <c r="HH41">
        <v>29</v>
      </c>
      <c r="HI41" s="53">
        <v>0.874</v>
      </c>
      <c r="HJ41" s="47">
        <v>16395</v>
      </c>
      <c r="HK41" s="53">
        <v>0.91</v>
      </c>
      <c r="HL41">
        <v>11842</v>
      </c>
      <c r="HM41" s="8">
        <v>0.16843991807009559</v>
      </c>
      <c r="HN41">
        <v>2</v>
      </c>
      <c r="HO41">
        <v>2975</v>
      </c>
      <c r="HP41">
        <v>1777</v>
      </c>
      <c r="HQ41">
        <v>4752</v>
      </c>
      <c r="HR41" s="8">
        <v>0.62605218855218858</v>
      </c>
      <c r="HS41" s="14">
        <v>119</v>
      </c>
      <c r="HT41" t="s">
        <v>782</v>
      </c>
      <c r="HU41" t="s">
        <v>782</v>
      </c>
      <c r="HV41" t="s">
        <v>782</v>
      </c>
      <c r="HW41" t="s">
        <v>782</v>
      </c>
      <c r="HX41" t="s">
        <v>782</v>
      </c>
      <c r="HY41" t="s">
        <v>781</v>
      </c>
      <c r="HZ41" t="s">
        <v>782</v>
      </c>
      <c r="IA41" t="s">
        <v>782</v>
      </c>
      <c r="IB41" t="s">
        <v>782</v>
      </c>
      <c r="IC41" t="s">
        <v>782</v>
      </c>
      <c r="ID41" t="s">
        <v>781</v>
      </c>
      <c r="IE41" t="s">
        <v>781</v>
      </c>
      <c r="IF41" t="s">
        <v>781</v>
      </c>
      <c r="IG41">
        <v>10</v>
      </c>
      <c r="IH41">
        <v>75.5</v>
      </c>
      <c r="II41">
        <v>75.900000000000006</v>
      </c>
      <c r="IJ41">
        <v>5.6</v>
      </c>
      <c r="IK41">
        <v>3.1</v>
      </c>
      <c r="IL41">
        <v>3.8</v>
      </c>
      <c r="IM41">
        <v>5.0999999999999996</v>
      </c>
      <c r="IN41">
        <v>2.1</v>
      </c>
      <c r="IO41">
        <v>1.4</v>
      </c>
      <c r="IP41">
        <v>1.8</v>
      </c>
      <c r="IQ41">
        <v>2</v>
      </c>
      <c r="IR41">
        <v>1.5</v>
      </c>
      <c r="IS41">
        <v>1</v>
      </c>
      <c r="IT41">
        <v>125</v>
      </c>
      <c r="IU41" t="s">
        <v>223</v>
      </c>
      <c r="IV41" t="b">
        <v>1</v>
      </c>
      <c r="IW41">
        <v>0</v>
      </c>
      <c r="IX41" s="5" t="s">
        <v>171</v>
      </c>
      <c r="IY41" s="5">
        <v>121</v>
      </c>
      <c r="IZ41" s="5">
        <v>107140.95867768595</v>
      </c>
      <c r="JA41" s="5">
        <v>121</v>
      </c>
      <c r="JB41" s="5">
        <v>107140.95867768595</v>
      </c>
      <c r="JC41" s="11">
        <v>1.3498438197233378</v>
      </c>
      <c r="JD41">
        <v>32</v>
      </c>
      <c r="JE41" s="12">
        <v>3.5698348951361001</v>
      </c>
      <c r="JF41" s="108">
        <v>2.4683632961782949</v>
      </c>
      <c r="JG41" s="3">
        <v>15359</v>
      </c>
      <c r="JH41" s="56">
        <v>0.60557327951038475</v>
      </c>
      <c r="JI41" s="11">
        <v>0.84658506413177947</v>
      </c>
      <c r="JJ41" s="3">
        <v>11.812162089412199</v>
      </c>
      <c r="JK41" s="3">
        <v>34.268183846497102</v>
      </c>
      <c r="JL41" s="108">
        <v>11.812162089412199</v>
      </c>
      <c r="JM41" s="108">
        <v>34.268183846497102</v>
      </c>
      <c r="JN41" s="108">
        <v>30</v>
      </c>
      <c r="JO41" s="108">
        <v>42</v>
      </c>
      <c r="JP41" s="108">
        <v>1</v>
      </c>
      <c r="JQ41" s="108">
        <v>2</v>
      </c>
      <c r="JR41" s="108">
        <v>5</v>
      </c>
      <c r="JS41" s="108">
        <v>20</v>
      </c>
      <c r="JT41" s="14" t="s">
        <v>826</v>
      </c>
      <c r="JU41" t="s">
        <v>825</v>
      </c>
      <c r="JV41" t="s">
        <v>826</v>
      </c>
      <c r="JW41" t="s">
        <v>171</v>
      </c>
      <c r="JX41" t="s">
        <v>825</v>
      </c>
      <c r="JY41" s="15" t="s">
        <v>827</v>
      </c>
      <c r="JZ41">
        <v>12.7</v>
      </c>
      <c r="KA41">
        <v>20.6</v>
      </c>
      <c r="KB41">
        <v>50.16</v>
      </c>
      <c r="KC41">
        <v>140</v>
      </c>
      <c r="KE41">
        <v>33.299999999999997</v>
      </c>
      <c r="KF41">
        <v>4.2</v>
      </c>
      <c r="KG41">
        <v>2.2999999999999998</v>
      </c>
      <c r="KH41" s="2">
        <v>1E-3</v>
      </c>
      <c r="KI41" s="108">
        <v>13002.7</v>
      </c>
      <c r="KJ41" s="3">
        <v>19532</v>
      </c>
      <c r="KK41" s="3">
        <v>1.53</v>
      </c>
      <c r="KL41" s="2">
        <v>0.1371</v>
      </c>
      <c r="KM41" s="2">
        <v>0.1202</v>
      </c>
      <c r="KN41">
        <v>2.34</v>
      </c>
      <c r="KO41" s="2">
        <v>0.12</v>
      </c>
      <c r="KP41" s="2">
        <v>0.71299999999999997</v>
      </c>
      <c r="KQ41" s="2">
        <v>0.15060000000000001</v>
      </c>
      <c r="KR41" s="11">
        <v>-3.0600000000000016E-2</v>
      </c>
      <c r="KS41">
        <v>37</v>
      </c>
      <c r="KT41">
        <v>40</v>
      </c>
      <c r="KU41">
        <v>0.69599999999999995</v>
      </c>
      <c r="KV41">
        <v>95</v>
      </c>
      <c r="KW41" s="12">
        <v>0.47178947368421054</v>
      </c>
      <c r="KX41">
        <v>48.8</v>
      </c>
      <c r="KY41">
        <v>3.5350000000000001</v>
      </c>
      <c r="KZ41" s="108">
        <v>272.67700787469602</v>
      </c>
      <c r="LA41" s="12">
        <v>78871.039714413215</v>
      </c>
      <c r="LB41">
        <v>19678</v>
      </c>
      <c r="LC41">
        <v>5.7</v>
      </c>
      <c r="LD41">
        <v>1.3</v>
      </c>
      <c r="LE41">
        <v>58.3</v>
      </c>
      <c r="LF41">
        <v>31.6</v>
      </c>
      <c r="LG41">
        <v>0.4</v>
      </c>
      <c r="LH41">
        <v>2</v>
      </c>
      <c r="LI41" t="s">
        <v>546</v>
      </c>
      <c r="LJ41" s="2">
        <v>6.0000000000000001E-3</v>
      </c>
      <c r="LK41" s="4">
        <v>726164600000</v>
      </c>
      <c r="LL41" s="4">
        <v>56013.688925749782</v>
      </c>
      <c r="LM41" s="77">
        <v>0</v>
      </c>
      <c r="LN41" s="47">
        <v>30</v>
      </c>
      <c r="LO41" s="47">
        <v>2216</v>
      </c>
      <c r="LP41" s="47">
        <v>3079</v>
      </c>
      <c r="LQ41" s="47">
        <v>5295</v>
      </c>
      <c r="LR41" s="47">
        <v>113875</v>
      </c>
      <c r="LS41" s="47">
        <v>0</v>
      </c>
      <c r="LT41" s="47">
        <v>0</v>
      </c>
      <c r="LU41" s="14">
        <v>3</v>
      </c>
      <c r="LV41" t="s">
        <v>1260</v>
      </c>
      <c r="LW41" t="s">
        <v>1256</v>
      </c>
      <c r="LX41" t="s">
        <v>1256</v>
      </c>
      <c r="LY41" t="s">
        <v>1256</v>
      </c>
      <c r="LZ41" s="15" t="s">
        <v>1256</v>
      </c>
      <c r="MA41" s="26">
        <v>18</v>
      </c>
      <c r="MB41">
        <v>20</v>
      </c>
      <c r="MC41" s="3">
        <v>720225.33333333337</v>
      </c>
      <c r="MD41" s="3">
        <v>17.025848226226689</v>
      </c>
      <c r="ME41" s="3">
        <v>0.97415177377331119</v>
      </c>
      <c r="MF41" s="3">
        <v>6482028</v>
      </c>
      <c r="MG41" s="3">
        <v>648202.80000000005</v>
      </c>
      <c r="MH41" s="43">
        <v>3601126.6666666665</v>
      </c>
      <c r="MI41" s="192" t="s">
        <v>3879</v>
      </c>
      <c r="MJ41" s="47" t="s">
        <v>4676</v>
      </c>
      <c r="MK41" s="193" t="s">
        <v>316</v>
      </c>
      <c r="ML41" s="187">
        <v>1</v>
      </c>
      <c r="MM41" s="144">
        <v>1</v>
      </c>
      <c r="MN41" s="188">
        <v>0.52941176470588236</v>
      </c>
      <c r="MO41" s="60">
        <v>0.501</v>
      </c>
      <c r="MP41" s="45">
        <v>0.48799999999999999</v>
      </c>
      <c r="MQ41" s="22">
        <v>1</v>
      </c>
      <c r="MR41" s="215">
        <v>1</v>
      </c>
      <c r="MS41" s="161">
        <v>0.75760294117647053</v>
      </c>
      <c r="MT41" s="11">
        <v>0</v>
      </c>
      <c r="MU41" s="11">
        <v>1</v>
      </c>
      <c r="MV41" s="11">
        <v>2906215</v>
      </c>
      <c r="MW41" s="5">
        <v>2906215</v>
      </c>
      <c r="MX41" s="5">
        <v>0</v>
      </c>
      <c r="MY41" s="2">
        <v>0</v>
      </c>
      <c r="MZ41" s="3">
        <f>StateByState5[[#This Row],[Population]]*0.8</f>
        <v>10402160</v>
      </c>
      <c r="NA41" s="234">
        <f>StateByState5[[#This Row],[Adult Population]]*StateByState5[[#This Row],[Groceries Montly]]</f>
        <v>4171474203.1999998</v>
      </c>
      <c r="NB41" s="234">
        <f>(StateByState5[[#This Row],[Rent (Studio)]]*StateByState5[[#This Row],[Adult Population]])/2</f>
        <v>3890407840</v>
      </c>
      <c r="NC41" s="234">
        <f>StateByState5[[#This Row],[Average Electric Bill]]*StateByState5[[#This Row],[Adult Population]]</f>
        <v>1604013072</v>
      </c>
      <c r="ND41" s="234">
        <f>(StateByState5[[#This Row],[Adult Population]]/10000)*1141815</f>
        <v>1187734232.04</v>
      </c>
      <c r="NE41" s="237">
        <f>(StateByState5[[#This Row],[Adult Population]]/10000)*12.11</f>
        <v>12597.015759999998</v>
      </c>
      <c r="NF41" s="234">
        <f>SUM(StateByState5[[#This Row],[Rent (Studio)]],StateByState5[[#This Row],[Groceries Montly]],StateByState5[[#This Row],[Average Electric Bill]])</f>
        <v>1303.22</v>
      </c>
      <c r="NG41" s="234">
        <f>StateByState5[[#This Row],[UBI Per Month]]*StateByState5[[#This Row],[Adult Population]]</f>
        <v>13556302955.200001</v>
      </c>
      <c r="NH41" s="234">
        <f>SUM(StateByState5[[#This Row],[Total for UBI Payments]]+StateByState5[[#This Row],[Department of UBI]])</f>
        <v>14744037187.240002</v>
      </c>
    </row>
    <row r="42" spans="1:374" ht="17.25" customHeight="1" x14ac:dyDescent="0.25">
      <c r="A42">
        <v>39</v>
      </c>
      <c r="B42" s="130" t="s">
        <v>67</v>
      </c>
      <c r="C42" t="s">
        <v>1314</v>
      </c>
      <c r="D42" s="3">
        <v>1034</v>
      </c>
      <c r="E42" s="113">
        <v>1097379</v>
      </c>
      <c r="F42" s="113">
        <v>754050</v>
      </c>
      <c r="G42" s="208">
        <v>0.68710000000000004</v>
      </c>
      <c r="H42" s="113">
        <v>55386</v>
      </c>
      <c r="I42" s="208">
        <v>5.0500000000000003E-2</v>
      </c>
      <c r="J42" s="113">
        <v>3513</v>
      </c>
      <c r="K42" s="208">
        <v>3.2000000000000002E-3</v>
      </c>
      <c r="L42" s="113">
        <v>38367</v>
      </c>
      <c r="M42" s="208">
        <v>3.5000000000000003E-2</v>
      </c>
      <c r="N42" s="113">
        <v>320</v>
      </c>
      <c r="O42" s="106">
        <v>2.9999999999999997E-4</v>
      </c>
      <c r="P42" s="113">
        <v>11392</v>
      </c>
      <c r="Q42" s="106">
        <v>1.04E-2</v>
      </c>
      <c r="R42" s="113">
        <v>52250</v>
      </c>
      <c r="S42" s="208">
        <v>4.7600000000000003E-2</v>
      </c>
      <c r="T42" s="113">
        <v>182101</v>
      </c>
      <c r="U42" s="208">
        <v>0.16589999999999999</v>
      </c>
      <c r="V42" s="106">
        <v>4.1779701652526757E-3</v>
      </c>
      <c r="W42" s="3">
        <v>1061.2949709864604</v>
      </c>
      <c r="X42" s="3">
        <v>12</v>
      </c>
      <c r="Y42" s="118">
        <v>13</v>
      </c>
      <c r="Z42" s="4">
        <v>1227</v>
      </c>
      <c r="AA42" s="1">
        <v>5317</v>
      </c>
      <c r="AB42" s="4">
        <v>63804</v>
      </c>
      <c r="AC42" s="1">
        <v>30.675000000000001</v>
      </c>
      <c r="AD42" s="47">
        <v>493748</v>
      </c>
      <c r="AE42" s="47">
        <v>220113</v>
      </c>
      <c r="AF42" s="38">
        <v>0.19900000000000001</v>
      </c>
      <c r="AG42" s="123">
        <v>3.2189675343667741</v>
      </c>
      <c r="AH42" s="29">
        <v>8.6386577708006271</v>
      </c>
      <c r="AI42" s="29">
        <v>7.2206493126645217</v>
      </c>
      <c r="AJ42" s="29">
        <v>19.377864992150705</v>
      </c>
      <c r="AK42" s="29">
        <v>2.2431569239436109</v>
      </c>
      <c r="AL42">
        <v>1</v>
      </c>
      <c r="AM42" s="125">
        <v>1069</v>
      </c>
      <c r="AN42" s="4">
        <v>1108</v>
      </c>
      <c r="AO42" s="4">
        <v>1199</v>
      </c>
      <c r="AP42" s="4">
        <v>1453</v>
      </c>
      <c r="AQ42" s="4">
        <v>1798</v>
      </c>
      <c r="AR42" s="4">
        <v>2229</v>
      </c>
      <c r="AS42" s="4">
        <v>1838</v>
      </c>
      <c r="AT42" s="4">
        <v>189946</v>
      </c>
      <c r="AU42" s="8">
        <v>1.0222469410456063</v>
      </c>
      <c r="AV42" s="5">
        <v>14611.23076923077</v>
      </c>
      <c r="AW42" s="5">
        <v>111.76923076923077</v>
      </c>
      <c r="AX42" s="5">
        <v>47.36756316218419</v>
      </c>
      <c r="AY42" s="5">
        <v>2.9770233841138487</v>
      </c>
      <c r="AZ42" s="152">
        <v>0.28050000000000003</v>
      </c>
      <c r="BA42" s="5" t="s">
        <v>4778</v>
      </c>
      <c r="BB42" s="47">
        <v>164.09</v>
      </c>
      <c r="BC42" s="47">
        <v>59.88</v>
      </c>
      <c r="BD42" s="5">
        <v>109.61968680089485</v>
      </c>
      <c r="BE42" s="5">
        <v>294.18344519015659</v>
      </c>
      <c r="BF42" s="66">
        <v>390.19</v>
      </c>
      <c r="BG42">
        <v>11.07</v>
      </c>
      <c r="BH42" s="66">
        <v>5.0010000000000003</v>
      </c>
      <c r="BI42">
        <v>45</v>
      </c>
      <c r="BJ42" s="119">
        <v>4.47</v>
      </c>
      <c r="BK42" s="37">
        <v>1199</v>
      </c>
      <c r="BL42" s="37">
        <v>1453</v>
      </c>
      <c r="BM42" s="37">
        <v>1798</v>
      </c>
      <c r="BN42" s="37">
        <v>2229</v>
      </c>
      <c r="BO42" s="37">
        <v>390.19</v>
      </c>
      <c r="BP42" s="37">
        <v>164.09</v>
      </c>
      <c r="BQ42" s="37">
        <v>13</v>
      </c>
      <c r="BR42" s="37">
        <v>20.230153846153847</v>
      </c>
      <c r="BS42" s="37">
        <v>7.230153846153847</v>
      </c>
      <c r="BT42" s="179">
        <v>30.675000000000001</v>
      </c>
      <c r="BU42" s="127">
        <v>0.65949971788602602</v>
      </c>
      <c r="BV42" s="37">
        <v>27.663115384615388</v>
      </c>
      <c r="BW42" s="37">
        <v>36.146076923076919</v>
      </c>
      <c r="BX42" s="37">
        <v>45.621346153846154</v>
      </c>
      <c r="BY42" s="176">
        <v>5.9900000000000002E-2</v>
      </c>
      <c r="BZ42" s="127" t="s">
        <v>241</v>
      </c>
      <c r="CA42" s="127">
        <v>7.0000000000000007E-2</v>
      </c>
      <c r="CB42" s="127">
        <v>0</v>
      </c>
      <c r="CC42" s="127">
        <v>7.0000000000000007E-2</v>
      </c>
      <c r="CD42" s="127">
        <v>0</v>
      </c>
      <c r="CE42" s="2">
        <v>0.114</v>
      </c>
      <c r="CF42" s="62">
        <v>4710.8620000000001</v>
      </c>
      <c r="CG42" s="62">
        <v>3257.8620000000001</v>
      </c>
      <c r="CH42" s="62">
        <v>2703.5820000000003</v>
      </c>
      <c r="CI42" s="9">
        <v>604.82818791946318</v>
      </c>
      <c r="CJ42" s="9">
        <v>244.22601626016262</v>
      </c>
      <c r="CK42" s="116">
        <v>540.60827834433121</v>
      </c>
      <c r="CL42" s="28">
        <v>0.14799999999999999</v>
      </c>
      <c r="CM42">
        <v>230.8</v>
      </c>
      <c r="CN42" s="29">
        <v>156</v>
      </c>
      <c r="CO42" s="29">
        <v>1656</v>
      </c>
      <c r="CP42" s="29">
        <v>821</v>
      </c>
      <c r="CQ42" s="29">
        <v>239</v>
      </c>
      <c r="CR42" s="29">
        <v>131</v>
      </c>
      <c r="CS42" s="29">
        <v>3581</v>
      </c>
      <c r="CT42" s="29">
        <v>326.84988271373936</v>
      </c>
      <c r="CU42" s="32">
        <v>170</v>
      </c>
      <c r="CV42" s="29">
        <v>15.491457372521253</v>
      </c>
      <c r="CW42" s="29">
        <v>21.098717496618857</v>
      </c>
      <c r="CX42" s="29">
        <v>3</v>
      </c>
      <c r="CY42" s="29">
        <v>2.7337865951508094</v>
      </c>
      <c r="CZ42" s="29">
        <v>0.74812967581047385</v>
      </c>
      <c r="DA42">
        <v>3</v>
      </c>
      <c r="DB42" s="30">
        <v>5.0999999999999996</v>
      </c>
      <c r="DC42" s="30">
        <v>55.966328999999995</v>
      </c>
      <c r="DD42" s="30">
        <v>3.2</v>
      </c>
      <c r="DE42">
        <v>79.5</v>
      </c>
      <c r="DF42">
        <v>1.04</v>
      </c>
      <c r="DG42">
        <v>29.9</v>
      </c>
      <c r="DH42">
        <v>19.3</v>
      </c>
      <c r="DI42" s="135">
        <v>0</v>
      </c>
      <c r="DJ42" s="141">
        <v>47</v>
      </c>
      <c r="DK42" s="143">
        <v>1094546</v>
      </c>
      <c r="DL42" s="143">
        <v>0.99741839419197931</v>
      </c>
      <c r="DM42" s="10">
        <v>24698</v>
      </c>
      <c r="DN42" s="10">
        <v>95</v>
      </c>
      <c r="DO42" s="10">
        <v>4</v>
      </c>
      <c r="DP42" s="10">
        <v>1542</v>
      </c>
      <c r="DQ42" s="10">
        <v>495</v>
      </c>
      <c r="DR42" s="10">
        <v>6065</v>
      </c>
      <c r="DS42" s="10">
        <v>99</v>
      </c>
      <c r="DT42" s="10">
        <v>64</v>
      </c>
      <c r="DU42" s="10">
        <v>3561</v>
      </c>
      <c r="DV42" s="10">
        <v>10398</v>
      </c>
      <c r="DW42" s="10">
        <v>1635</v>
      </c>
      <c r="DX42" s="10">
        <v>278</v>
      </c>
      <c r="DY42" s="10">
        <v>462</v>
      </c>
      <c r="DZ42" s="138">
        <v>2256.4606695378725</v>
      </c>
      <c r="EA42" s="135">
        <v>8.6793976680742517</v>
      </c>
      <c r="EB42" s="10">
        <v>0.36544832286628426</v>
      </c>
      <c r="EC42" s="135">
        <v>140.88032846495258</v>
      </c>
      <c r="ED42" s="135">
        <v>45.224229954702679</v>
      </c>
      <c r="EE42" s="135">
        <v>554.1110195460036</v>
      </c>
      <c r="EF42" s="135">
        <v>9.0448459909405354</v>
      </c>
      <c r="EG42" s="135">
        <v>5.8471731658605481</v>
      </c>
      <c r="EH42" s="135">
        <v>325.34036943170958</v>
      </c>
      <c r="EI42" s="135">
        <v>949.98291529090602</v>
      </c>
      <c r="EJ42" s="135">
        <v>149.3770019715937</v>
      </c>
      <c r="EK42" s="135">
        <v>25.398658439206759</v>
      </c>
      <c r="EL42" s="31">
        <v>14.77186443017878</v>
      </c>
      <c r="EM42" s="3" t="s">
        <v>782</v>
      </c>
      <c r="EN42" s="3">
        <v>3999144</v>
      </c>
      <c r="EO42" s="3">
        <v>44571</v>
      </c>
      <c r="EP42" s="3">
        <v>4043715</v>
      </c>
      <c r="EQ42" s="131">
        <v>3.6848846205367516</v>
      </c>
      <c r="ER42" s="3">
        <v>52492</v>
      </c>
      <c r="ES42" s="3">
        <v>2775</v>
      </c>
      <c r="ET42" s="3">
        <v>55267</v>
      </c>
      <c r="EU42" s="3">
        <v>5036.2727918066594</v>
      </c>
      <c r="EV42" s="3">
        <v>6151650</v>
      </c>
      <c r="EW42" s="3">
        <v>79062</v>
      </c>
      <c r="EX42" s="3">
        <v>6230712</v>
      </c>
      <c r="EY42" s="3">
        <v>5.6778123146150969</v>
      </c>
      <c r="EZ42" s="3">
        <v>359724</v>
      </c>
      <c r="FA42" s="3">
        <v>769</v>
      </c>
      <c r="FB42" s="3">
        <v>360493</v>
      </c>
      <c r="FC42" s="3">
        <v>328.50364368190026</v>
      </c>
      <c r="FD42" s="3">
        <v>10563010</v>
      </c>
      <c r="FE42" s="3">
        <v>127177</v>
      </c>
      <c r="FF42" s="3">
        <v>10690187</v>
      </c>
      <c r="FG42" s="3">
        <v>29</v>
      </c>
      <c r="FH42">
        <v>5</v>
      </c>
      <c r="FI42">
        <v>1</v>
      </c>
      <c r="FJ42" s="3">
        <v>13</v>
      </c>
      <c r="FK42" s="3">
        <v>17</v>
      </c>
      <c r="FL42" s="3">
        <v>2</v>
      </c>
      <c r="FM42" s="3">
        <v>67</v>
      </c>
      <c r="FN42">
        <v>6.5</v>
      </c>
      <c r="FO42" s="8">
        <v>0.26</v>
      </c>
      <c r="FP42" s="50">
        <v>0.42</v>
      </c>
      <c r="FQ42" s="8">
        <v>8.3000000000000004E-2</v>
      </c>
      <c r="FR42" s="8">
        <v>6.0999999999999999E-2</v>
      </c>
      <c r="FS42" s="8">
        <v>2.2000000000000006E-2</v>
      </c>
      <c r="FT42" s="8">
        <v>7.1999999999999995E-2</v>
      </c>
      <c r="FU42">
        <v>38.200000000000003</v>
      </c>
      <c r="FV42">
        <v>397</v>
      </c>
      <c r="FW42">
        <v>8.5</v>
      </c>
      <c r="FX42">
        <v>8.5</v>
      </c>
      <c r="FY42">
        <v>94</v>
      </c>
      <c r="FZ42">
        <v>3.96</v>
      </c>
      <c r="GA42" s="48">
        <v>22.1</v>
      </c>
      <c r="GB42" s="48">
        <v>1099</v>
      </c>
      <c r="GC42" s="48">
        <v>9331</v>
      </c>
      <c r="GD42" s="2">
        <v>0.1177794448612153</v>
      </c>
      <c r="GE42" s="11">
        <v>1.0030941667199094</v>
      </c>
      <c r="GF42" s="11" t="s">
        <v>782</v>
      </c>
      <c r="GG42" s="11" t="s">
        <v>782</v>
      </c>
      <c r="GH42" s="11" t="s">
        <v>781</v>
      </c>
      <c r="GI42" s="11" t="s">
        <v>782</v>
      </c>
      <c r="GJ42" s="11" t="s">
        <v>781</v>
      </c>
      <c r="GK42" s="2">
        <v>1.2999999999999999E-2</v>
      </c>
      <c r="GL42" s="2">
        <v>1.4999999999999999E-2</v>
      </c>
      <c r="GM42" s="2">
        <v>5.1000000000000004E-3</v>
      </c>
      <c r="GN42" s="2">
        <v>2.3999999999999998E-3</v>
      </c>
      <c r="GO42" s="2">
        <v>5.4999999999999997E-3</v>
      </c>
      <c r="GP42" s="3">
        <v>8506</v>
      </c>
      <c r="GQ42">
        <v>10.5</v>
      </c>
      <c r="GR42">
        <v>195</v>
      </c>
      <c r="GS42">
        <v>844</v>
      </c>
      <c r="GT42" s="5">
        <v>10</v>
      </c>
      <c r="GU42" s="22">
        <v>46</v>
      </c>
      <c r="GV42" t="s">
        <v>177</v>
      </c>
      <c r="GW42" t="s">
        <v>83</v>
      </c>
      <c r="GX42" s="21"/>
      <c r="GY42" s="21" t="s">
        <v>4713</v>
      </c>
      <c r="GZ42" s="21" t="s">
        <v>4712</v>
      </c>
      <c r="HA42" s="21" t="s">
        <v>4713</v>
      </c>
      <c r="HB42">
        <v>21</v>
      </c>
      <c r="HC42">
        <v>15</v>
      </c>
      <c r="HD42">
        <v>9</v>
      </c>
      <c r="HE42" s="14">
        <v>7</v>
      </c>
      <c r="HF42">
        <v>38</v>
      </c>
      <c r="HG42">
        <v>30</v>
      </c>
      <c r="HH42">
        <v>17</v>
      </c>
      <c r="HI42" s="53">
        <v>0.91500000000000004</v>
      </c>
      <c r="HJ42" s="47">
        <v>16121</v>
      </c>
      <c r="HK42" s="53">
        <v>0.89</v>
      </c>
      <c r="HL42">
        <v>13696</v>
      </c>
      <c r="HM42" s="8">
        <v>0.20029248318221701</v>
      </c>
      <c r="HN42">
        <v>4</v>
      </c>
      <c r="HO42">
        <v>317</v>
      </c>
      <c r="HP42">
        <v>84</v>
      </c>
      <c r="HQ42">
        <v>401</v>
      </c>
      <c r="HR42" s="8">
        <v>0.79052369077306728</v>
      </c>
      <c r="HS42" s="14">
        <v>134.5</v>
      </c>
      <c r="HT42" t="s">
        <v>781</v>
      </c>
      <c r="HU42" t="s">
        <v>781</v>
      </c>
      <c r="HV42" t="s">
        <v>781</v>
      </c>
      <c r="HW42" t="s">
        <v>781</v>
      </c>
      <c r="HX42" t="s">
        <v>781</v>
      </c>
      <c r="HY42" t="s">
        <v>781</v>
      </c>
      <c r="HZ42" t="s">
        <v>782</v>
      </c>
      <c r="IA42" t="s">
        <v>781</v>
      </c>
      <c r="IB42" t="s">
        <v>781</v>
      </c>
      <c r="IC42" t="s">
        <v>781</v>
      </c>
      <c r="ID42" t="s">
        <v>781</v>
      </c>
      <c r="IE42" t="s">
        <v>781</v>
      </c>
      <c r="IF42" t="s">
        <v>781</v>
      </c>
      <c r="IG42">
        <v>9</v>
      </c>
      <c r="IH42">
        <v>81.3</v>
      </c>
      <c r="II42">
        <v>110</v>
      </c>
      <c r="IJ42">
        <v>5.9</v>
      </c>
      <c r="IK42">
        <v>2.4</v>
      </c>
      <c r="IL42">
        <v>2.9</v>
      </c>
      <c r="IM42">
        <v>16.399999999999999</v>
      </c>
      <c r="IN42">
        <v>2.2999999999999998</v>
      </c>
      <c r="IO42">
        <v>1.5</v>
      </c>
      <c r="IP42">
        <v>2.5</v>
      </c>
      <c r="IQ42">
        <v>1.7</v>
      </c>
      <c r="IR42">
        <v>0.2</v>
      </c>
      <c r="IS42">
        <v>1.3</v>
      </c>
      <c r="IT42">
        <v>129</v>
      </c>
      <c r="IU42" t="s">
        <v>223</v>
      </c>
      <c r="IV42" t="b">
        <v>1</v>
      </c>
      <c r="IW42">
        <v>0</v>
      </c>
      <c r="IX42" s="5" t="s">
        <v>171</v>
      </c>
      <c r="IY42" s="5">
        <v>15</v>
      </c>
      <c r="IZ42" s="5">
        <v>73040.666666666672</v>
      </c>
      <c r="JA42" s="5">
        <v>15</v>
      </c>
      <c r="JB42" s="5">
        <v>73040.666666666672</v>
      </c>
      <c r="JC42" s="11">
        <v>7.2533849129593806</v>
      </c>
      <c r="JD42">
        <v>0</v>
      </c>
      <c r="JE42" s="12">
        <v>0</v>
      </c>
      <c r="JF42" s="108">
        <v>0</v>
      </c>
      <c r="JG42" s="3">
        <v>677</v>
      </c>
      <c r="JH42" s="56">
        <v>1.6233382570162482</v>
      </c>
      <c r="JI42" s="11">
        <v>2.2693214180206795</v>
      </c>
      <c r="JJ42" s="3">
        <v>6.1692450830569934</v>
      </c>
      <c r="JK42" s="3">
        <v>65.473887814313343</v>
      </c>
      <c r="JL42" s="108">
        <v>6.1692450830569934</v>
      </c>
      <c r="JM42" s="108">
        <v>65.473887814313343</v>
      </c>
      <c r="JN42" s="108">
        <v>66</v>
      </c>
      <c r="JO42" s="108">
        <v>10</v>
      </c>
      <c r="JP42" s="108">
        <v>1</v>
      </c>
      <c r="JQ42" s="108">
        <v>2</v>
      </c>
      <c r="JR42" s="108">
        <v>3</v>
      </c>
      <c r="JS42" s="108">
        <v>19</v>
      </c>
      <c r="JT42" s="14" t="s">
        <v>830</v>
      </c>
      <c r="JU42" t="s">
        <v>830</v>
      </c>
      <c r="JV42" t="s">
        <v>171</v>
      </c>
      <c r="JW42" t="s">
        <v>171</v>
      </c>
      <c r="JX42" t="s">
        <v>830</v>
      </c>
      <c r="JY42" s="15" t="s">
        <v>828</v>
      </c>
      <c r="JZ42">
        <v>11.2</v>
      </c>
      <c r="KA42">
        <v>16.899999999999999</v>
      </c>
      <c r="KB42">
        <v>50.96</v>
      </c>
      <c r="KC42">
        <v>384</v>
      </c>
      <c r="KD42">
        <v>2</v>
      </c>
      <c r="KE42">
        <v>30.1</v>
      </c>
      <c r="KF42">
        <v>2.8</v>
      </c>
      <c r="KG42">
        <v>1.9</v>
      </c>
      <c r="KH42" s="2">
        <v>1.4E-3</v>
      </c>
      <c r="KI42" s="108">
        <v>1536.3306</v>
      </c>
      <c r="KJ42" s="3">
        <v>7733</v>
      </c>
      <c r="KK42" s="3">
        <v>2.42</v>
      </c>
      <c r="KL42" s="2">
        <v>0.1401</v>
      </c>
      <c r="KM42" s="2">
        <v>0.11840000000000001</v>
      </c>
      <c r="KN42">
        <v>2.63</v>
      </c>
      <c r="KO42" s="2">
        <v>0.13</v>
      </c>
      <c r="KP42" s="2">
        <v>0.629</v>
      </c>
      <c r="KQ42" s="2">
        <v>0.13600000000000001</v>
      </c>
      <c r="KR42" s="11">
        <v>-6.0000000000000053E-3</v>
      </c>
      <c r="KS42">
        <v>17</v>
      </c>
      <c r="KT42">
        <v>20</v>
      </c>
      <c r="KU42">
        <v>0.71399999999999997</v>
      </c>
      <c r="KV42">
        <v>12</v>
      </c>
      <c r="KW42" s="12">
        <v>8.6166666666666669E-2</v>
      </c>
      <c r="KX42">
        <v>50.1</v>
      </c>
      <c r="KY42">
        <v>0.17399999999999999</v>
      </c>
      <c r="KZ42" s="108">
        <v>158.81563695110486</v>
      </c>
      <c r="LA42" s="12">
        <v>168278.52998065765</v>
      </c>
      <c r="LB42">
        <v>566</v>
      </c>
      <c r="LC42">
        <v>0</v>
      </c>
      <c r="LD42">
        <v>0</v>
      </c>
      <c r="LE42">
        <v>85.5</v>
      </c>
      <c r="LF42">
        <v>0</v>
      </c>
      <c r="LG42">
        <v>11.3</v>
      </c>
      <c r="LH42">
        <v>3.2</v>
      </c>
      <c r="LI42" t="s">
        <v>547</v>
      </c>
      <c r="LJ42" s="2">
        <v>1.9E-2</v>
      </c>
      <c r="LK42" s="4">
        <v>55447000000</v>
      </c>
      <c r="LL42" s="4">
        <v>50608.336908206387</v>
      </c>
      <c r="LM42" s="77">
        <v>0</v>
      </c>
      <c r="LN42" s="47">
        <v>0</v>
      </c>
      <c r="LO42" s="47">
        <v>0</v>
      </c>
      <c r="LP42" s="47">
        <v>0</v>
      </c>
      <c r="LQ42" s="47">
        <v>0</v>
      </c>
      <c r="LR42" s="47">
        <v>9550</v>
      </c>
      <c r="LS42" s="47">
        <v>150</v>
      </c>
      <c r="LT42" s="47">
        <v>70287</v>
      </c>
      <c r="LU42" s="14">
        <v>5</v>
      </c>
      <c r="LV42" t="s">
        <v>1255</v>
      </c>
      <c r="LW42" t="s">
        <v>1255</v>
      </c>
      <c r="LX42" t="s">
        <v>1255</v>
      </c>
      <c r="LY42" t="s">
        <v>1255</v>
      </c>
      <c r="LZ42" s="15" t="s">
        <v>1256</v>
      </c>
      <c r="MA42" s="26">
        <v>2</v>
      </c>
      <c r="MB42">
        <v>4</v>
      </c>
      <c r="MC42" s="3">
        <v>547805</v>
      </c>
      <c r="MD42" s="3">
        <v>1.4388775839240608</v>
      </c>
      <c r="ME42" s="3">
        <v>0.56112241607593916</v>
      </c>
      <c r="MF42" s="3">
        <v>547805</v>
      </c>
      <c r="MG42" s="3">
        <v>273902.5</v>
      </c>
      <c r="MH42" s="43">
        <v>547805</v>
      </c>
      <c r="MI42" s="192" t="s">
        <v>344</v>
      </c>
      <c r="MJ42" s="47" t="s">
        <v>4677</v>
      </c>
      <c r="MK42" s="193" t="s">
        <v>316</v>
      </c>
      <c r="ML42" s="187">
        <v>1</v>
      </c>
      <c r="MM42" s="144">
        <v>1</v>
      </c>
      <c r="MN42" s="188">
        <v>1</v>
      </c>
      <c r="MO42" s="60">
        <v>0.59399999999999997</v>
      </c>
      <c r="MP42" s="45">
        <v>0.38600000000000001</v>
      </c>
      <c r="MQ42" s="22">
        <v>1</v>
      </c>
      <c r="MR42" s="215">
        <v>1</v>
      </c>
      <c r="MS42" s="161">
        <v>0.89849999999999997</v>
      </c>
      <c r="MT42" s="11">
        <v>0</v>
      </c>
      <c r="MU42" s="11">
        <v>1</v>
      </c>
      <c r="MV42" s="11">
        <v>174620</v>
      </c>
      <c r="MW42" s="5">
        <v>174620</v>
      </c>
      <c r="MX42" s="5">
        <v>0</v>
      </c>
      <c r="MY42" s="2">
        <v>0</v>
      </c>
      <c r="MZ42" s="3">
        <f>StateByState5[[#This Row],[Population]]*0.8</f>
        <v>877903.20000000007</v>
      </c>
      <c r="NA42" s="234">
        <f>StateByState5[[#This Row],[Adult Population]]*StateByState5[[#This Row],[Groceries Montly]]</f>
        <v>342549049.60800004</v>
      </c>
      <c r="NB42" s="234">
        <f>(StateByState5[[#This Row],[Rent (Studio)]]*StateByState5[[#This Row],[Adult Population]])/2</f>
        <v>486358372.80000001</v>
      </c>
      <c r="NC42" s="234">
        <f>StateByState5[[#This Row],[Average Electric Bill]]*StateByState5[[#This Row],[Adult Population]]</f>
        <v>144055136.08800003</v>
      </c>
      <c r="ND42" s="234">
        <f>(StateByState5[[#This Row],[Adult Population]]/10000)*1141815</f>
        <v>100240304.2308</v>
      </c>
      <c r="NE42" s="237">
        <f>(StateByState5[[#This Row],[Adult Population]]/10000)*12.11</f>
        <v>1063.1407752</v>
      </c>
      <c r="NF42" s="234">
        <f>SUM(StateByState5[[#This Row],[Rent (Studio)]],StateByState5[[#This Row],[Groceries Montly]],StateByState5[[#This Row],[Average Electric Bill]])</f>
        <v>1662.28</v>
      </c>
      <c r="NG42" s="234">
        <f>StateByState5[[#This Row],[UBI Per Month]]*StateByState5[[#This Row],[Adult Population]]</f>
        <v>1459320931.296</v>
      </c>
      <c r="NH42" s="234">
        <f>SUM(StateByState5[[#This Row],[Total for UBI Payments]]+StateByState5[[#This Row],[Department of UBI]])</f>
        <v>1559561235.5267999</v>
      </c>
    </row>
    <row r="43" spans="1:374" ht="17.25" customHeight="1" x14ac:dyDescent="0.25">
      <c r="A43">
        <v>40</v>
      </c>
      <c r="B43" s="130" t="s">
        <v>68</v>
      </c>
      <c r="C43" t="s">
        <v>1315</v>
      </c>
      <c r="D43" s="3">
        <v>30111</v>
      </c>
      <c r="E43" s="113">
        <v>5118425</v>
      </c>
      <c r="F43" s="113">
        <v>3178552</v>
      </c>
      <c r="G43" s="208">
        <v>0.621</v>
      </c>
      <c r="H43" s="113">
        <v>1269031</v>
      </c>
      <c r="I43" s="208">
        <v>0.24790000000000001</v>
      </c>
      <c r="J43" s="113">
        <v>16591</v>
      </c>
      <c r="K43" s="208">
        <v>3.2000000000000002E-3</v>
      </c>
      <c r="L43" s="113">
        <v>89394</v>
      </c>
      <c r="M43" s="208">
        <v>1.7500000000000002E-2</v>
      </c>
      <c r="N43" s="113">
        <v>3085</v>
      </c>
      <c r="O43" s="106">
        <v>5.9999999999999995E-4</v>
      </c>
      <c r="P43" s="113">
        <v>19354</v>
      </c>
      <c r="Q43" s="106">
        <v>3.8E-3</v>
      </c>
      <c r="R43" s="113">
        <v>189580</v>
      </c>
      <c r="S43" s="208">
        <v>3.6999999999999998E-2</v>
      </c>
      <c r="T43" s="113">
        <v>352838</v>
      </c>
      <c r="U43" s="208">
        <v>6.8900000000000003E-2</v>
      </c>
      <c r="V43" s="106">
        <v>1.0180644091926982E-2</v>
      </c>
      <c r="W43" s="3">
        <v>169.98522134768024</v>
      </c>
      <c r="X43" s="3">
        <v>1</v>
      </c>
      <c r="Y43" s="118">
        <v>7.25</v>
      </c>
      <c r="Z43" s="4">
        <v>1043</v>
      </c>
      <c r="AA43" s="1">
        <v>4519.666666666667</v>
      </c>
      <c r="AB43" s="4">
        <v>54236</v>
      </c>
      <c r="AC43" s="1">
        <v>26.074999999999999</v>
      </c>
      <c r="AD43" s="47">
        <v>463976</v>
      </c>
      <c r="AE43" s="47">
        <v>202000</v>
      </c>
      <c r="AF43" s="39">
        <v>0.19900000000000001</v>
      </c>
      <c r="AG43" s="124">
        <v>3.5282610214490324</v>
      </c>
      <c r="AH43" s="33">
        <v>13.395225464190981</v>
      </c>
      <c r="AI43" s="33">
        <v>8.104101166771466</v>
      </c>
      <c r="AJ43" s="33">
        <v>30.76763925729443</v>
      </c>
      <c r="AK43" s="33">
        <v>2.2969108910891087</v>
      </c>
      <c r="AL43">
        <v>1</v>
      </c>
      <c r="AM43" s="125">
        <v>937</v>
      </c>
      <c r="AN43" s="4">
        <v>772</v>
      </c>
      <c r="AO43" s="4">
        <v>805</v>
      </c>
      <c r="AP43" s="4">
        <v>960</v>
      </c>
      <c r="AQ43" s="4">
        <v>1243</v>
      </c>
      <c r="AR43" s="4">
        <v>1460</v>
      </c>
      <c r="AS43" s="4">
        <v>1227</v>
      </c>
      <c r="AT43" s="4">
        <v>165649</v>
      </c>
      <c r="AU43" s="8">
        <v>0.98712791633145613</v>
      </c>
      <c r="AV43" s="5">
        <v>22848.137931034482</v>
      </c>
      <c r="AW43" s="5">
        <v>132.41379310344828</v>
      </c>
      <c r="AX43" s="5">
        <v>36.81687440076702</v>
      </c>
      <c r="AY43" s="5">
        <v>3.054225975366915</v>
      </c>
      <c r="AZ43" s="152">
        <v>0.1426</v>
      </c>
      <c r="BA43" s="5" t="s">
        <v>4779</v>
      </c>
      <c r="BB43" s="47">
        <v>153.72</v>
      </c>
      <c r="BC43" s="47">
        <v>81.55</v>
      </c>
      <c r="BD43" s="5">
        <v>70.5596107055961</v>
      </c>
      <c r="BE43" s="5">
        <v>267.88321167883208</v>
      </c>
      <c r="BF43" s="66">
        <v>411.29</v>
      </c>
      <c r="BG43">
        <v>12.33</v>
      </c>
      <c r="BH43" s="66">
        <v>4.585</v>
      </c>
      <c r="BI43">
        <v>40</v>
      </c>
      <c r="BJ43" s="119">
        <v>4.1100000000000003</v>
      </c>
      <c r="BK43" s="37">
        <v>805</v>
      </c>
      <c r="BL43" s="37">
        <v>960</v>
      </c>
      <c r="BM43" s="37">
        <v>1243</v>
      </c>
      <c r="BN43" s="37">
        <v>1460</v>
      </c>
      <c r="BO43" s="37">
        <v>411.29</v>
      </c>
      <c r="BP43" s="37">
        <v>153.72</v>
      </c>
      <c r="BQ43" s="37">
        <v>7.25</v>
      </c>
      <c r="BR43" s="37">
        <v>15.807807692307691</v>
      </c>
      <c r="BS43" s="37">
        <v>8.5578076923076907</v>
      </c>
      <c r="BT43" s="179">
        <v>26.074999999999999</v>
      </c>
      <c r="BU43" s="127">
        <v>0.60624382329080306</v>
      </c>
      <c r="BV43" s="37">
        <v>22.341923076923074</v>
      </c>
      <c r="BW43" s="37">
        <v>30.352961538461535</v>
      </c>
      <c r="BX43" s="37">
        <v>37.602461538461533</v>
      </c>
      <c r="BY43" s="176">
        <v>7.0000000000000007E-2</v>
      </c>
      <c r="BZ43" s="127" t="s">
        <v>241</v>
      </c>
      <c r="CA43" s="127">
        <v>0.06</v>
      </c>
      <c r="CB43" s="127">
        <v>1.46E-2</v>
      </c>
      <c r="CC43" s="127">
        <v>7.46E-2</v>
      </c>
      <c r="CD43" s="127">
        <v>0.03</v>
      </c>
      <c r="CE43" s="2">
        <v>8.8999999999999996E-2</v>
      </c>
      <c r="CF43" s="62">
        <v>4117.4163333333336</v>
      </c>
      <c r="CG43" s="62">
        <v>3157.4163333333336</v>
      </c>
      <c r="CH43" s="62">
        <v>2592.4063333333334</v>
      </c>
      <c r="CI43" s="9">
        <v>630.75579886455796</v>
      </c>
      <c r="CJ43" s="9">
        <v>210.25193295485266</v>
      </c>
      <c r="CK43" s="116">
        <v>565.41032351872047</v>
      </c>
      <c r="CL43" s="28">
        <v>0.49399999999999999</v>
      </c>
      <c r="CM43">
        <v>530.70000000000005</v>
      </c>
      <c r="CN43" s="33">
        <v>342</v>
      </c>
      <c r="CO43" s="33">
        <v>18295</v>
      </c>
      <c r="CP43" s="33">
        <v>823</v>
      </c>
      <c r="CQ43" s="33">
        <v>172</v>
      </c>
      <c r="CR43" s="33">
        <v>217</v>
      </c>
      <c r="CS43" s="33">
        <v>3082</v>
      </c>
      <c r="CT43" s="33">
        <v>59.37536423279689</v>
      </c>
      <c r="CU43" s="33">
        <v>6</v>
      </c>
      <c r="CV43" s="29">
        <v>0.11722355998183034</v>
      </c>
      <c r="CW43" s="29">
        <v>506.51391445542237</v>
      </c>
      <c r="CX43" s="29">
        <v>21</v>
      </c>
      <c r="CY43" s="29">
        <v>4.1028245993640624</v>
      </c>
      <c r="CZ43" s="29">
        <v>1.3265950726468732</v>
      </c>
      <c r="DA43">
        <v>12.7</v>
      </c>
      <c r="DB43" s="30">
        <v>22</v>
      </c>
      <c r="DC43" s="30">
        <v>1126.0535</v>
      </c>
      <c r="DD43" s="30">
        <v>6.3</v>
      </c>
      <c r="DE43">
        <v>76.8</v>
      </c>
      <c r="DF43">
        <v>1.74</v>
      </c>
      <c r="DG43">
        <v>41.5</v>
      </c>
      <c r="DH43">
        <v>17.399999999999999</v>
      </c>
      <c r="DI43" s="5">
        <v>1</v>
      </c>
      <c r="DJ43" s="142">
        <v>411</v>
      </c>
      <c r="DK43" s="131">
        <v>5112587</v>
      </c>
      <c r="DL43" s="131">
        <v>0.99885941476137674</v>
      </c>
      <c r="DM43" s="11">
        <v>191881</v>
      </c>
      <c r="DN43" s="11">
        <v>677</v>
      </c>
      <c r="DO43" s="11">
        <v>11</v>
      </c>
      <c r="DP43" s="11">
        <v>18353</v>
      </c>
      <c r="DQ43" s="11">
        <v>3522</v>
      </c>
      <c r="DR43" s="11">
        <v>34272</v>
      </c>
      <c r="DS43" s="11">
        <v>774</v>
      </c>
      <c r="DT43" s="11">
        <v>269</v>
      </c>
      <c r="DU43" s="11">
        <v>20095</v>
      </c>
      <c r="DV43" s="11">
        <v>93193</v>
      </c>
      <c r="DW43" s="11">
        <v>13937</v>
      </c>
      <c r="DX43" s="11">
        <v>2516</v>
      </c>
      <c r="DY43" s="11">
        <v>4262</v>
      </c>
      <c r="DZ43" s="136">
        <v>3753.1097270325176</v>
      </c>
      <c r="EA43" s="5">
        <v>13.241828452014607</v>
      </c>
      <c r="EB43" s="11">
        <v>0.21515526288354603</v>
      </c>
      <c r="EC43" s="5">
        <v>358.97677633652006</v>
      </c>
      <c r="ED43" s="5">
        <v>68.888803261440827</v>
      </c>
      <c r="EE43" s="5">
        <v>670.34556086771727</v>
      </c>
      <c r="EF43" s="5">
        <v>15.139106679260422</v>
      </c>
      <c r="EG43" s="5">
        <v>5.2615241559703536</v>
      </c>
      <c r="EH43" s="5">
        <v>393.04954614953249</v>
      </c>
      <c r="EI43" s="5">
        <v>1822.8149467187552</v>
      </c>
      <c r="EJ43" s="5">
        <v>272.60171807345284</v>
      </c>
      <c r="EK43" s="5">
        <v>49.211876492272893</v>
      </c>
      <c r="EL43" s="22">
        <v>42.209281291055838</v>
      </c>
      <c r="EM43" s="3" t="s">
        <v>781</v>
      </c>
      <c r="EN43" s="3">
        <v>374939</v>
      </c>
      <c r="EO43" s="3">
        <v>6828</v>
      </c>
      <c r="EP43" s="3">
        <v>381767</v>
      </c>
      <c r="EQ43" s="131">
        <v>7.4586811372639047E-2</v>
      </c>
      <c r="ER43" s="3">
        <v>1853</v>
      </c>
      <c r="ES43" s="3">
        <v>424</v>
      </c>
      <c r="ET43" s="3">
        <v>2277</v>
      </c>
      <c r="EU43" s="3">
        <v>44.486341013104614</v>
      </c>
      <c r="EV43" s="3">
        <v>449562</v>
      </c>
      <c r="EW43" s="3">
        <v>9371</v>
      </c>
      <c r="EX43" s="3">
        <v>458933</v>
      </c>
      <c r="EY43" s="3">
        <v>8.9662933421902249E-2</v>
      </c>
      <c r="EZ43" s="3">
        <v>23517</v>
      </c>
      <c r="FA43" s="3">
        <v>90</v>
      </c>
      <c r="FB43" s="3">
        <v>23607</v>
      </c>
      <c r="FC43" s="3">
        <v>4.6121609674851154</v>
      </c>
      <c r="FD43" s="3">
        <v>849871</v>
      </c>
      <c r="FE43" s="3">
        <v>16713</v>
      </c>
      <c r="FF43" s="3">
        <v>866584</v>
      </c>
      <c r="FG43" s="3">
        <v>406</v>
      </c>
      <c r="FH43">
        <v>281</v>
      </c>
      <c r="FI43">
        <v>16</v>
      </c>
      <c r="FJ43" s="3">
        <v>137</v>
      </c>
      <c r="FK43" s="3">
        <v>187</v>
      </c>
      <c r="FL43" s="3">
        <v>14</v>
      </c>
      <c r="FM43" s="3">
        <v>1064</v>
      </c>
      <c r="FN43">
        <v>4</v>
      </c>
      <c r="FO43" s="8">
        <v>0.04</v>
      </c>
      <c r="FP43" s="50">
        <v>0.12</v>
      </c>
      <c r="FQ43" s="8">
        <v>5.6000000000000001E-2</v>
      </c>
      <c r="FR43" s="8">
        <v>3.9E-2</v>
      </c>
      <c r="FS43" s="8">
        <v>1.7000000000000001E-2</v>
      </c>
      <c r="FT43" s="8">
        <v>4.8000000000000001E-2</v>
      </c>
      <c r="FU43">
        <v>34.9</v>
      </c>
      <c r="FV43">
        <v>1739</v>
      </c>
      <c r="FW43">
        <v>16.3</v>
      </c>
      <c r="FX43">
        <v>16.3</v>
      </c>
      <c r="FY43">
        <v>868</v>
      </c>
      <c r="FZ43">
        <v>6.64</v>
      </c>
      <c r="GA43" s="48">
        <v>27.9</v>
      </c>
      <c r="GB43" s="48">
        <v>3876</v>
      </c>
      <c r="GC43" s="48">
        <v>84837</v>
      </c>
      <c r="GD43" s="2">
        <v>4.5687612716149795E-2</v>
      </c>
      <c r="GE43" s="11">
        <v>0.74671937626969742</v>
      </c>
      <c r="GF43" s="11" t="s">
        <v>781</v>
      </c>
      <c r="GG43" s="11" t="s">
        <v>781</v>
      </c>
      <c r="GH43" s="11" t="s">
        <v>781</v>
      </c>
      <c r="GI43" s="11" t="s">
        <v>781</v>
      </c>
      <c r="GJ43" s="11" t="s">
        <v>782</v>
      </c>
      <c r="GK43" s="2">
        <v>1.9300000000000001E-2</v>
      </c>
      <c r="GL43" s="2">
        <v>2.1100000000000001E-2</v>
      </c>
      <c r="GM43" s="2">
        <v>5.4000000000000003E-3</v>
      </c>
      <c r="GN43" s="2">
        <v>2.0999999999999999E-3</v>
      </c>
      <c r="GO43" s="2">
        <v>6.6E-3</v>
      </c>
      <c r="GP43" s="3">
        <v>30011</v>
      </c>
      <c r="GQ43">
        <v>12.6</v>
      </c>
      <c r="GR43">
        <v>218</v>
      </c>
      <c r="GS43" s="3">
        <v>1777</v>
      </c>
      <c r="GT43" s="5">
        <v>21.6</v>
      </c>
      <c r="GU43" s="22">
        <v>46</v>
      </c>
      <c r="GV43" t="s">
        <v>180</v>
      </c>
      <c r="GW43" t="s">
        <v>82</v>
      </c>
      <c r="GX43" s="21" t="s">
        <v>122</v>
      </c>
      <c r="GY43" s="21" t="s">
        <v>4713</v>
      </c>
      <c r="GZ43" s="21" t="s">
        <v>4712</v>
      </c>
      <c r="HA43" s="21" t="s">
        <v>4713</v>
      </c>
      <c r="HB43">
        <v>23</v>
      </c>
      <c r="HC43">
        <v>41</v>
      </c>
      <c r="HD43">
        <v>37</v>
      </c>
      <c r="HE43" s="14">
        <v>24</v>
      </c>
      <c r="HF43">
        <v>38</v>
      </c>
      <c r="HG43">
        <v>37</v>
      </c>
      <c r="HH43">
        <v>36</v>
      </c>
      <c r="HI43" s="53">
        <v>0.85299999999999998</v>
      </c>
      <c r="HJ43" s="47">
        <v>10856</v>
      </c>
      <c r="HK43" s="53">
        <v>0.88</v>
      </c>
      <c r="HL43">
        <v>7007</v>
      </c>
      <c r="HM43" s="8">
        <v>0.12238873751135332</v>
      </c>
      <c r="HN43">
        <v>5</v>
      </c>
      <c r="HO43">
        <v>1292</v>
      </c>
      <c r="HP43">
        <v>291</v>
      </c>
      <c r="HQ43">
        <v>1583</v>
      </c>
      <c r="HR43" s="8">
        <v>0.81617182564750479</v>
      </c>
      <c r="HS43" s="14">
        <v>110.8</v>
      </c>
      <c r="HT43" t="s">
        <v>781</v>
      </c>
      <c r="HU43" t="s">
        <v>781</v>
      </c>
      <c r="HV43" t="s">
        <v>781</v>
      </c>
      <c r="HW43" t="s">
        <v>781</v>
      </c>
      <c r="HX43" t="s">
        <v>781</v>
      </c>
      <c r="HY43" t="s">
        <v>781</v>
      </c>
      <c r="HZ43" t="s">
        <v>781</v>
      </c>
      <c r="IA43" t="s">
        <v>782</v>
      </c>
      <c r="IB43" t="s">
        <v>782</v>
      </c>
      <c r="IC43" t="s">
        <v>782</v>
      </c>
      <c r="ID43" t="s">
        <v>781</v>
      </c>
      <c r="IE43" t="s">
        <v>781</v>
      </c>
      <c r="IF43" t="s">
        <v>781</v>
      </c>
      <c r="IG43">
        <v>19</v>
      </c>
      <c r="IH43">
        <v>73.5</v>
      </c>
      <c r="II43">
        <v>83.9</v>
      </c>
      <c r="IJ43">
        <v>7.1</v>
      </c>
      <c r="IK43">
        <v>3.8</v>
      </c>
      <c r="IL43">
        <v>4.4000000000000004</v>
      </c>
      <c r="IM43">
        <v>2</v>
      </c>
      <c r="IN43">
        <v>2.9</v>
      </c>
      <c r="IO43">
        <v>2.2000000000000002</v>
      </c>
      <c r="IP43">
        <v>2.2000000000000002</v>
      </c>
      <c r="IQ43">
        <v>2.5</v>
      </c>
      <c r="IR43">
        <v>0.6</v>
      </c>
      <c r="IS43">
        <v>1.9</v>
      </c>
      <c r="IT43">
        <v>90</v>
      </c>
      <c r="IU43" t="s">
        <v>221</v>
      </c>
      <c r="IV43" t="s">
        <v>224</v>
      </c>
      <c r="IW43">
        <v>1</v>
      </c>
      <c r="IX43" s="5">
        <v>5190705</v>
      </c>
      <c r="IY43" s="5">
        <v>47</v>
      </c>
      <c r="IZ43" s="5">
        <v>110440.53191489361</v>
      </c>
      <c r="JA43" s="5">
        <v>48</v>
      </c>
      <c r="JB43" s="5">
        <v>108139.6875</v>
      </c>
      <c r="JC43" s="11">
        <v>0.79705091162698016</v>
      </c>
      <c r="JD43">
        <v>9</v>
      </c>
      <c r="JE43" s="12">
        <v>1.4944704593005878</v>
      </c>
      <c r="JF43" s="108">
        <v>1.7338685207500715</v>
      </c>
      <c r="JG43" s="3">
        <v>8051</v>
      </c>
      <c r="JH43" s="56">
        <v>0.48143087815178237</v>
      </c>
      <c r="JI43" s="11">
        <v>0.44502515215501182</v>
      </c>
      <c r="JJ43" s="3">
        <v>15.729448023561936</v>
      </c>
      <c r="JK43" s="3">
        <v>26.737737039620075</v>
      </c>
      <c r="JL43" s="108">
        <v>15.729448023561936</v>
      </c>
      <c r="JM43" s="108">
        <v>26.737737039620075</v>
      </c>
      <c r="JN43" s="108">
        <v>57</v>
      </c>
      <c r="JO43" s="108">
        <v>22</v>
      </c>
      <c r="JP43" s="108">
        <v>0</v>
      </c>
      <c r="JQ43" s="108">
        <v>0</v>
      </c>
      <c r="JR43" s="108">
        <v>3</v>
      </c>
      <c r="JS43" s="108">
        <v>18</v>
      </c>
      <c r="JT43" s="14" t="s">
        <v>823</v>
      </c>
      <c r="JU43" t="s">
        <v>823</v>
      </c>
      <c r="JV43" t="s">
        <v>171</v>
      </c>
      <c r="JW43" t="s">
        <v>830</v>
      </c>
      <c r="JX43" t="s">
        <v>831</v>
      </c>
      <c r="JY43" s="15" t="s">
        <v>303</v>
      </c>
      <c r="JZ43">
        <v>10.6</v>
      </c>
      <c r="KA43">
        <v>17.600000000000001</v>
      </c>
      <c r="KB43">
        <v>48.78</v>
      </c>
      <c r="KC43">
        <v>2876</v>
      </c>
      <c r="KD43">
        <v>111</v>
      </c>
      <c r="KE43">
        <v>36.1</v>
      </c>
      <c r="KF43">
        <v>3.1</v>
      </c>
      <c r="KG43">
        <v>2</v>
      </c>
      <c r="KH43" s="2">
        <v>6.9999999999999999E-4</v>
      </c>
      <c r="KI43" s="108">
        <v>3582.8975</v>
      </c>
      <c r="KJ43" s="3">
        <v>3645</v>
      </c>
      <c r="KK43" s="3">
        <v>3.44</v>
      </c>
      <c r="KL43" s="2">
        <v>0.11609999999999999</v>
      </c>
      <c r="KM43" s="2">
        <v>0.13880000000000001</v>
      </c>
      <c r="KN43">
        <v>2.16</v>
      </c>
      <c r="KO43" s="2">
        <v>0.13</v>
      </c>
      <c r="KP43" s="2">
        <v>0.71299999999999997</v>
      </c>
      <c r="KQ43" s="2">
        <v>0.13059999999999999</v>
      </c>
      <c r="KR43" s="11">
        <v>-5.9999999999998943E-4</v>
      </c>
      <c r="KS43">
        <v>27</v>
      </c>
      <c r="KT43">
        <v>3</v>
      </c>
      <c r="KU43">
        <v>0.69099999999999995</v>
      </c>
      <c r="KV43">
        <v>25</v>
      </c>
      <c r="KW43" s="12">
        <v>1.20444</v>
      </c>
      <c r="KX43">
        <v>62.4</v>
      </c>
      <c r="KY43">
        <v>0</v>
      </c>
      <c r="KZ43" s="108">
        <v>0</v>
      </c>
      <c r="LA43" s="12">
        <v>0</v>
      </c>
      <c r="LB43">
        <v>7611</v>
      </c>
      <c r="LC43">
        <v>10.9</v>
      </c>
      <c r="LD43">
        <v>2.9</v>
      </c>
      <c r="LE43">
        <v>22.8</v>
      </c>
      <c r="LF43">
        <v>59.7</v>
      </c>
      <c r="LG43">
        <v>2.5</v>
      </c>
      <c r="LH43">
        <v>0</v>
      </c>
      <c r="LI43" t="s">
        <v>548</v>
      </c>
      <c r="LJ43" s="2">
        <v>3.5000000000000003E-2</v>
      </c>
      <c r="LK43" s="4">
        <v>224541700000</v>
      </c>
      <c r="LL43" s="4">
        <v>43258.42058063404</v>
      </c>
      <c r="LM43" s="77">
        <v>80549</v>
      </c>
      <c r="LN43" s="47">
        <v>10650</v>
      </c>
      <c r="LO43" s="47">
        <v>2500</v>
      </c>
      <c r="LP43" s="47">
        <v>5125</v>
      </c>
      <c r="LQ43" s="47">
        <v>7625</v>
      </c>
      <c r="LR43" s="47">
        <v>143585</v>
      </c>
      <c r="LS43" s="47">
        <v>306620</v>
      </c>
      <c r="LT43" s="47">
        <v>1234199</v>
      </c>
      <c r="LU43" s="14">
        <v>5</v>
      </c>
      <c r="LV43" t="s">
        <v>1255</v>
      </c>
      <c r="LW43" t="s">
        <v>1255</v>
      </c>
      <c r="LX43" t="s">
        <v>1255</v>
      </c>
      <c r="LY43" t="s">
        <v>1255</v>
      </c>
      <c r="LZ43" s="15" t="s">
        <v>1255</v>
      </c>
      <c r="MA43" s="26">
        <v>7</v>
      </c>
      <c r="MB43">
        <v>9</v>
      </c>
      <c r="MC43" s="3">
        <v>741529.28571428568</v>
      </c>
      <c r="MD43" s="3">
        <v>6.8170143292435643</v>
      </c>
      <c r="ME43" s="3">
        <v>0.18298567075643568</v>
      </c>
      <c r="MF43" s="3">
        <v>2595352.5</v>
      </c>
      <c r="MG43" s="3">
        <v>576745</v>
      </c>
      <c r="MH43" s="43">
        <v>1668440.8928571427</v>
      </c>
      <c r="MI43" s="194" t="s">
        <v>345</v>
      </c>
      <c r="MJ43" s="47" t="s">
        <v>4678</v>
      </c>
      <c r="MK43" s="195" t="s">
        <v>313</v>
      </c>
      <c r="ML43" s="186">
        <v>0</v>
      </c>
      <c r="MM43" s="89">
        <v>0</v>
      </c>
      <c r="MN43" s="189">
        <v>0.14285714285714285</v>
      </c>
      <c r="MO43" s="60">
        <v>0.434</v>
      </c>
      <c r="MP43" s="45">
        <v>0.55100000000000005</v>
      </c>
      <c r="MQ43" s="22">
        <v>0</v>
      </c>
      <c r="MR43" s="215">
        <v>0</v>
      </c>
      <c r="MS43" s="161">
        <v>0.14421428571428571</v>
      </c>
      <c r="MT43" s="11">
        <v>0</v>
      </c>
      <c r="MU43" s="11">
        <v>0</v>
      </c>
      <c r="MV43" s="11">
        <v>703708</v>
      </c>
      <c r="MW43" s="5">
        <v>301302</v>
      </c>
      <c r="MX43" s="5">
        <v>402406</v>
      </c>
      <c r="MY43" s="2">
        <v>0.57200000000000006</v>
      </c>
      <c r="MZ43" s="3">
        <f>StateByState5[[#This Row],[Population]]*0.8</f>
        <v>4094740</v>
      </c>
      <c r="NA43" s="234">
        <f>StateByState5[[#This Row],[Adult Population]]*StateByState5[[#This Row],[Groceries Montly]]</f>
        <v>1684125614.6000001</v>
      </c>
      <c r="NB43" s="234">
        <f>(StateByState5[[#This Row],[Rent (Studio)]]*StateByState5[[#This Row],[Adult Population]])/2</f>
        <v>1580569640</v>
      </c>
      <c r="NC43" s="234">
        <f>StateByState5[[#This Row],[Average Electric Bill]]*StateByState5[[#This Row],[Adult Population]]</f>
        <v>629443432.79999995</v>
      </c>
      <c r="ND43" s="234">
        <f>(StateByState5[[#This Row],[Adult Population]]/10000)*1141815</f>
        <v>467543555.31</v>
      </c>
      <c r="NE43" s="237">
        <f>(StateByState5[[#This Row],[Adult Population]]/10000)*12.11</f>
        <v>4958.7301399999997</v>
      </c>
      <c r="NF43" s="234">
        <f>SUM(StateByState5[[#This Row],[Rent (Studio)]],StateByState5[[#This Row],[Groceries Montly]],StateByState5[[#This Row],[Average Electric Bill]])</f>
        <v>1337.01</v>
      </c>
      <c r="NG43" s="234">
        <f>StateByState5[[#This Row],[UBI Per Month]]*StateByState5[[#This Row],[Adult Population]]</f>
        <v>5474708327.3999996</v>
      </c>
      <c r="NH43" s="234">
        <f>SUM(StateByState5[[#This Row],[Total for UBI Payments]]+StateByState5[[#This Row],[Department of UBI]])</f>
        <v>5942251882.71</v>
      </c>
    </row>
    <row r="44" spans="1:374" ht="17.25" customHeight="1" x14ac:dyDescent="0.25">
      <c r="A44">
        <v>41</v>
      </c>
      <c r="B44" s="130" t="s">
        <v>69</v>
      </c>
      <c r="C44" t="s">
        <v>1316</v>
      </c>
      <c r="D44" s="3">
        <v>75898</v>
      </c>
      <c r="E44" s="113">
        <v>886667</v>
      </c>
      <c r="F44" s="113">
        <v>705583</v>
      </c>
      <c r="G44" s="208">
        <v>0.79579999999999995</v>
      </c>
      <c r="H44" s="113">
        <v>17441</v>
      </c>
      <c r="I44" s="208">
        <v>1.9699999999999999E-2</v>
      </c>
      <c r="J44" s="113">
        <v>74595</v>
      </c>
      <c r="K44" s="208">
        <v>8.4099999999999994E-2</v>
      </c>
      <c r="L44" s="113">
        <v>13332</v>
      </c>
      <c r="M44" s="208">
        <v>1.4999999999999999E-2</v>
      </c>
      <c r="N44" s="113">
        <v>493</v>
      </c>
      <c r="O44" s="106">
        <v>5.9999999999999995E-4</v>
      </c>
      <c r="P44" s="113">
        <v>2050</v>
      </c>
      <c r="Q44" s="106">
        <v>2.3E-3</v>
      </c>
      <c r="R44" s="113">
        <v>34432</v>
      </c>
      <c r="S44" s="208">
        <v>3.8800000000000001E-2</v>
      </c>
      <c r="T44" s="113">
        <v>38741</v>
      </c>
      <c r="U44" s="208">
        <v>4.3700000000000003E-2</v>
      </c>
      <c r="V44" s="106">
        <v>8.5652755753922172E-3</v>
      </c>
      <c r="W44" s="3">
        <v>11.682349996047327</v>
      </c>
      <c r="X44" s="3">
        <v>1</v>
      </c>
      <c r="Y44" s="118">
        <v>10.8</v>
      </c>
      <c r="Z44" s="4">
        <v>997</v>
      </c>
      <c r="AA44" s="1">
        <v>4320.333333333333</v>
      </c>
      <c r="AB44" s="4">
        <v>51844</v>
      </c>
      <c r="AC44" s="1">
        <v>24.925000000000001</v>
      </c>
      <c r="AD44" s="47">
        <v>504422</v>
      </c>
      <c r="AE44" s="47">
        <v>203185</v>
      </c>
      <c r="AF44" s="38">
        <v>0.186</v>
      </c>
      <c r="AG44" s="123">
        <v>3.526537767286865</v>
      </c>
      <c r="AH44" s="29">
        <v>9.817597603401623</v>
      </c>
      <c r="AI44" s="29">
        <v>8.7548944737572896</v>
      </c>
      <c r="AJ44" s="29">
        <v>24.372922303826826</v>
      </c>
      <c r="AK44" s="29">
        <v>2.4825749932327681</v>
      </c>
      <c r="AL44">
        <v>1</v>
      </c>
      <c r="AM44" s="125">
        <v>724</v>
      </c>
      <c r="AN44" s="4">
        <v>601</v>
      </c>
      <c r="AO44" s="4">
        <v>673</v>
      </c>
      <c r="AP44" s="4">
        <v>861</v>
      </c>
      <c r="AQ44" s="4">
        <v>1143</v>
      </c>
      <c r="AR44" s="4">
        <v>1377</v>
      </c>
      <c r="AS44" s="4">
        <v>1298</v>
      </c>
      <c r="AT44" s="4">
        <v>158728</v>
      </c>
      <c r="AU44" s="8">
        <v>1.1356080489938758</v>
      </c>
      <c r="AV44" s="5">
        <v>14697.037037037036</v>
      </c>
      <c r="AW44" s="5">
        <v>79.722222222222214</v>
      </c>
      <c r="AX44" s="5">
        <v>34.543630892678031</v>
      </c>
      <c r="AY44" s="5">
        <v>3.0616464778952239</v>
      </c>
      <c r="AZ44" s="152">
        <v>0.11310000000000001</v>
      </c>
      <c r="BA44" s="5" t="s">
        <v>4780</v>
      </c>
      <c r="BB44" s="47">
        <v>115.25</v>
      </c>
      <c r="BC44" s="47">
        <v>61.69</v>
      </c>
      <c r="BD44" s="5">
        <v>99.749373433583955</v>
      </c>
      <c r="BE44" s="5">
        <v>277.69423558897239</v>
      </c>
      <c r="BF44" s="66">
        <v>286.23</v>
      </c>
      <c r="BG44">
        <v>10.75</v>
      </c>
      <c r="BH44" s="66">
        <v>4.6680000000000001</v>
      </c>
      <c r="BI44">
        <v>36</v>
      </c>
      <c r="BJ44" s="119">
        <v>3.99</v>
      </c>
      <c r="BK44" s="37">
        <v>673</v>
      </c>
      <c r="BL44" s="37">
        <v>861</v>
      </c>
      <c r="BM44" s="37">
        <v>1143</v>
      </c>
      <c r="BN44" s="37">
        <v>1377</v>
      </c>
      <c r="BO44" s="37">
        <v>286.23</v>
      </c>
      <c r="BP44" s="37">
        <v>115.25</v>
      </c>
      <c r="BQ44" s="37">
        <v>10.8</v>
      </c>
      <c r="BR44" s="37">
        <v>12.397846153846155</v>
      </c>
      <c r="BS44" s="37">
        <v>1.5978461538461541</v>
      </c>
      <c r="BT44" s="179">
        <v>24.925000000000001</v>
      </c>
      <c r="BU44" s="127">
        <v>0.49740606434688683</v>
      </c>
      <c r="BV44" s="37">
        <v>17.86973076923077</v>
      </c>
      <c r="BW44" s="37">
        <v>24.426230769230767</v>
      </c>
      <c r="BX44" s="37">
        <v>30.428884615384618</v>
      </c>
      <c r="BY44" s="176">
        <v>0</v>
      </c>
      <c r="BZ44" s="127" t="s">
        <v>240</v>
      </c>
      <c r="CA44" s="127">
        <v>4.4999999999999998E-2</v>
      </c>
      <c r="CB44" s="127">
        <v>1.9E-2</v>
      </c>
      <c r="CC44" s="127">
        <v>6.4000000000000001E-2</v>
      </c>
      <c r="CD44" s="127">
        <v>4.4999999999999998E-2</v>
      </c>
      <c r="CE44" s="2">
        <v>8.4000000000000005E-2</v>
      </c>
      <c r="CF44" s="62">
        <v>3957.4253333333331</v>
      </c>
      <c r="CG44" s="62">
        <v>3096.4253333333331</v>
      </c>
      <c r="CH44" s="62">
        <v>2694.9453333333331</v>
      </c>
      <c r="CI44" s="9">
        <v>675.42489557226395</v>
      </c>
      <c r="CJ44" s="9">
        <v>250.69258914728681</v>
      </c>
      <c r="CK44" s="116">
        <v>577.32333618966004</v>
      </c>
      <c r="CL44" s="28">
        <v>0.55300000000000005</v>
      </c>
      <c r="CM44">
        <v>501.4</v>
      </c>
      <c r="CN44" s="29">
        <v>421</v>
      </c>
      <c r="CO44" s="29">
        <v>3797</v>
      </c>
      <c r="CP44" s="29">
        <v>1660</v>
      </c>
      <c r="CQ44" s="29">
        <v>432</v>
      </c>
      <c r="CR44" s="29">
        <v>280</v>
      </c>
      <c r="CS44" s="29">
        <v>15466</v>
      </c>
      <c r="CT44" s="29">
        <v>1727.319025750076</v>
      </c>
      <c r="CU44" s="29">
        <v>131</v>
      </c>
      <c r="CV44" s="29">
        <v>14.774430535928371</v>
      </c>
      <c r="CW44" s="29">
        <v>116.91273119120171</v>
      </c>
      <c r="CX44" s="29">
        <v>3</v>
      </c>
      <c r="CY44" s="29">
        <v>3.3834573746400847</v>
      </c>
      <c r="CZ44" s="29">
        <v>0.37926675094816686</v>
      </c>
      <c r="DA44">
        <v>6.5</v>
      </c>
      <c r="DB44" s="30">
        <v>13.6</v>
      </c>
      <c r="DC44" s="30">
        <v>120.58671199999999</v>
      </c>
      <c r="DD44" s="30">
        <v>4</v>
      </c>
      <c r="DE44">
        <v>78.400000000000006</v>
      </c>
      <c r="DF44">
        <v>2.13</v>
      </c>
      <c r="DG44">
        <v>33.700000000000003</v>
      </c>
      <c r="DH44">
        <v>30.2</v>
      </c>
      <c r="DI44" s="135">
        <v>1</v>
      </c>
      <c r="DJ44" s="141">
        <v>110</v>
      </c>
      <c r="DK44" s="143">
        <v>824054</v>
      </c>
      <c r="DL44" s="143">
        <v>0.92938386113388682</v>
      </c>
      <c r="DM44" s="10">
        <v>21932</v>
      </c>
      <c r="DN44" s="10">
        <v>72</v>
      </c>
      <c r="DO44" s="10">
        <v>5</v>
      </c>
      <c r="DP44" s="10">
        <v>2024</v>
      </c>
      <c r="DQ44" s="10">
        <v>580</v>
      </c>
      <c r="DR44" s="10">
        <v>4306</v>
      </c>
      <c r="DS44" s="10">
        <v>183</v>
      </c>
      <c r="DT44" s="10">
        <v>23</v>
      </c>
      <c r="DU44" s="10">
        <v>1732</v>
      </c>
      <c r="DV44" s="10">
        <v>10572</v>
      </c>
      <c r="DW44" s="10">
        <v>1959</v>
      </c>
      <c r="DX44" s="10">
        <v>169</v>
      </c>
      <c r="DY44" s="10">
        <v>307</v>
      </c>
      <c r="DZ44" s="138">
        <v>2661.4760683159116</v>
      </c>
      <c r="EA44" s="135">
        <v>8.7372914881791726</v>
      </c>
      <c r="EB44" s="10">
        <v>0.60675635334577582</v>
      </c>
      <c r="EC44" s="135">
        <v>245.61497183437007</v>
      </c>
      <c r="ED44" s="135">
        <v>70.383736988110002</v>
      </c>
      <c r="EE44" s="135">
        <v>522.53857150138219</v>
      </c>
      <c r="EF44" s="135">
        <v>22.207282532455398</v>
      </c>
      <c r="EG44" s="135">
        <v>2.7910792253905692</v>
      </c>
      <c r="EH44" s="135">
        <v>210.18040079897676</v>
      </c>
      <c r="EI44" s="135">
        <v>1282.9256335143086</v>
      </c>
      <c r="EJ44" s="135">
        <v>237.727139240875</v>
      </c>
      <c r="EK44" s="135">
        <v>20.508364743087224</v>
      </c>
      <c r="EL44" s="31">
        <v>83.362884582697561</v>
      </c>
      <c r="EM44" s="3" t="s">
        <v>781</v>
      </c>
      <c r="EN44" s="3">
        <v>1692051</v>
      </c>
      <c r="EO44" s="3">
        <v>75297</v>
      </c>
      <c r="EP44" s="3">
        <v>1767348</v>
      </c>
      <c r="EQ44" s="131">
        <v>1.9932488747184682</v>
      </c>
      <c r="ER44" s="3">
        <v>5109</v>
      </c>
      <c r="ES44" s="3">
        <v>11357</v>
      </c>
      <c r="ET44" s="3">
        <v>16466</v>
      </c>
      <c r="EU44" s="3">
        <v>1857.0669710274544</v>
      </c>
      <c r="EV44" s="3">
        <v>2545151</v>
      </c>
      <c r="EW44" s="3">
        <v>117820</v>
      </c>
      <c r="EX44" s="3">
        <v>2662971</v>
      </c>
      <c r="EY44" s="3">
        <v>3.0033496228008936</v>
      </c>
      <c r="EZ44" s="3">
        <v>114085</v>
      </c>
      <c r="FA44" s="3">
        <v>429</v>
      </c>
      <c r="FB44" s="3">
        <v>114514</v>
      </c>
      <c r="FC44" s="3">
        <v>129.15107926651154</v>
      </c>
      <c r="FD44" s="3">
        <v>4356396</v>
      </c>
      <c r="FE44" s="3">
        <v>204903</v>
      </c>
      <c r="FF44" s="3">
        <v>4561299</v>
      </c>
      <c r="FG44" s="3">
        <v>33</v>
      </c>
      <c r="FH44">
        <v>58</v>
      </c>
      <c r="FI44">
        <v>2</v>
      </c>
      <c r="FJ44" s="3">
        <v>27</v>
      </c>
      <c r="FK44" s="3">
        <v>14</v>
      </c>
      <c r="FL44" s="3">
        <v>0</v>
      </c>
      <c r="FM44" s="3">
        <v>141</v>
      </c>
      <c r="FN44">
        <v>2</v>
      </c>
      <c r="FO44" s="8">
        <v>0.04</v>
      </c>
      <c r="FP44" s="50">
        <v>0.15</v>
      </c>
      <c r="FQ44" s="8">
        <v>0.128</v>
      </c>
      <c r="FR44" s="8">
        <v>0.122</v>
      </c>
      <c r="FS44" s="8">
        <v>6.0000000000000053E-3</v>
      </c>
      <c r="FT44" s="8">
        <v>0.125</v>
      </c>
      <c r="FU44">
        <v>10.3</v>
      </c>
      <c r="FV44">
        <v>83</v>
      </c>
      <c r="FW44">
        <v>21</v>
      </c>
      <c r="FX44">
        <v>21</v>
      </c>
      <c r="FY44">
        <v>186</v>
      </c>
      <c r="FZ44">
        <v>7.3</v>
      </c>
      <c r="GA44" s="48">
        <v>24.5</v>
      </c>
      <c r="GB44" s="48">
        <v>1196</v>
      </c>
      <c r="GC44" s="48">
        <v>4031</v>
      </c>
      <c r="GD44" s="2">
        <v>0.29670057057802035</v>
      </c>
      <c r="GE44" s="11">
        <v>1.3357516842086452</v>
      </c>
      <c r="GF44" s="11" t="s">
        <v>782</v>
      </c>
      <c r="GG44" s="11" t="s">
        <v>781</v>
      </c>
      <c r="GH44" s="11" t="s">
        <v>781</v>
      </c>
      <c r="GI44" s="11" t="s">
        <v>781</v>
      </c>
      <c r="GJ44" s="11" t="s">
        <v>782</v>
      </c>
      <c r="GK44" s="2">
        <v>1.14E-2</v>
      </c>
      <c r="GL44" s="2">
        <v>8.6999999999999994E-3</v>
      </c>
      <c r="GM44" s="2">
        <v>4.3E-3</v>
      </c>
      <c r="GN44" s="2">
        <v>3.8E-3</v>
      </c>
      <c r="GO44" s="2">
        <v>4.7000000000000002E-3</v>
      </c>
      <c r="GP44" s="3">
        <v>3101</v>
      </c>
      <c r="GQ44">
        <v>14.8</v>
      </c>
      <c r="GR44">
        <v>292</v>
      </c>
      <c r="GS44">
        <v>461</v>
      </c>
      <c r="GT44" s="5">
        <v>19.2</v>
      </c>
      <c r="GU44" s="22">
        <v>71</v>
      </c>
      <c r="GV44" t="s">
        <v>180</v>
      </c>
      <c r="GW44" t="s">
        <v>84</v>
      </c>
      <c r="GX44" s="21" t="s">
        <v>123</v>
      </c>
      <c r="GY44" s="21" t="s">
        <v>4712</v>
      </c>
      <c r="GZ44" s="21" t="s">
        <v>4712</v>
      </c>
      <c r="HA44" s="21" t="s">
        <v>4713</v>
      </c>
      <c r="HB44">
        <v>42</v>
      </c>
      <c r="HC44">
        <v>42</v>
      </c>
      <c r="HD44">
        <v>50</v>
      </c>
      <c r="HE44" s="14">
        <v>35</v>
      </c>
      <c r="HF44">
        <v>5</v>
      </c>
      <c r="HG44">
        <v>22</v>
      </c>
      <c r="HH44">
        <v>40</v>
      </c>
      <c r="HI44" s="53">
        <v>0.93</v>
      </c>
      <c r="HJ44" s="47">
        <v>10073</v>
      </c>
      <c r="HK44" s="53">
        <v>0.92</v>
      </c>
      <c r="HL44">
        <v>6511</v>
      </c>
      <c r="HM44" s="8">
        <v>0.11300680366564843</v>
      </c>
      <c r="HN44">
        <v>49</v>
      </c>
      <c r="HO44">
        <v>725</v>
      </c>
      <c r="HP44">
        <v>66</v>
      </c>
      <c r="HQ44">
        <v>791</v>
      </c>
      <c r="HR44" s="8">
        <v>0.91656131479140324</v>
      </c>
      <c r="HS44" s="14">
        <v>83.1</v>
      </c>
      <c r="HT44" t="s">
        <v>781</v>
      </c>
      <c r="HU44" t="s">
        <v>781</v>
      </c>
      <c r="HV44" t="s">
        <v>781</v>
      </c>
      <c r="HW44" t="s">
        <v>781</v>
      </c>
      <c r="HX44" t="s">
        <v>781</v>
      </c>
      <c r="HY44" t="s">
        <v>782</v>
      </c>
      <c r="HZ44" t="s">
        <v>781</v>
      </c>
      <c r="IA44" t="s">
        <v>782</v>
      </c>
      <c r="IB44" t="s">
        <v>781</v>
      </c>
      <c r="IC44" t="s">
        <v>781</v>
      </c>
      <c r="ID44" t="s">
        <v>782</v>
      </c>
      <c r="IE44" t="s">
        <v>781</v>
      </c>
      <c r="IF44" t="s">
        <v>782</v>
      </c>
      <c r="IG44">
        <v>42</v>
      </c>
      <c r="IH44">
        <v>63.9</v>
      </c>
      <c r="II44">
        <v>81.5</v>
      </c>
      <c r="IJ44">
        <v>10.1</v>
      </c>
      <c r="IK44">
        <v>3.3</v>
      </c>
      <c r="IL44">
        <v>3.4</v>
      </c>
      <c r="IM44">
        <v>0</v>
      </c>
      <c r="IN44">
        <v>3.1</v>
      </c>
      <c r="IO44">
        <v>1.8</v>
      </c>
      <c r="IP44">
        <v>1.9</v>
      </c>
      <c r="IQ44">
        <v>0.8</v>
      </c>
      <c r="IR44">
        <v>4.5</v>
      </c>
      <c r="IS44">
        <v>0.8</v>
      </c>
      <c r="IT44">
        <v>88</v>
      </c>
      <c r="IU44" t="s">
        <v>221</v>
      </c>
      <c r="IV44" t="b">
        <v>1</v>
      </c>
      <c r="IW44">
        <v>2</v>
      </c>
      <c r="IX44" s="5">
        <v>447688</v>
      </c>
      <c r="IY44" s="5">
        <v>63</v>
      </c>
      <c r="IZ44" s="5">
        <v>14212.317460317461</v>
      </c>
      <c r="JA44" s="5">
        <v>65</v>
      </c>
      <c r="JB44" s="5">
        <v>13775.015384615384</v>
      </c>
      <c r="JC44" s="11">
        <v>0.42820627684523965</v>
      </c>
      <c r="JD44">
        <v>0</v>
      </c>
      <c r="JE44" s="12">
        <v>0</v>
      </c>
      <c r="JF44" s="108">
        <v>0</v>
      </c>
      <c r="JG44" s="3">
        <v>1819</v>
      </c>
      <c r="JH44" s="56">
        <v>0.65750412314458495</v>
      </c>
      <c r="JI44" s="11">
        <v>0.77991599780098964</v>
      </c>
      <c r="JJ44" s="3">
        <v>20.515029881567713</v>
      </c>
      <c r="JK44" s="3">
        <v>2.3966375925584336</v>
      </c>
      <c r="JL44" s="108">
        <v>20.515029881567713</v>
      </c>
      <c r="JM44" s="108">
        <v>2.3966375925584336</v>
      </c>
      <c r="JN44" s="108">
        <v>73</v>
      </c>
      <c r="JO44" s="108">
        <v>6</v>
      </c>
      <c r="JP44" s="108">
        <v>1</v>
      </c>
      <c r="JQ44" s="108">
        <v>1</v>
      </c>
      <c r="JR44" s="108">
        <v>3</v>
      </c>
      <c r="JS44" s="108">
        <v>14</v>
      </c>
      <c r="JT44" s="14" t="s">
        <v>821</v>
      </c>
      <c r="JU44" t="s">
        <v>822</v>
      </c>
      <c r="JV44" t="s">
        <v>824</v>
      </c>
      <c r="JW44" t="s">
        <v>171</v>
      </c>
      <c r="JX44" t="s">
        <v>824</v>
      </c>
      <c r="JY44" s="15" t="s">
        <v>171</v>
      </c>
      <c r="JZ44">
        <v>12.6</v>
      </c>
      <c r="KA44">
        <v>18.5</v>
      </c>
      <c r="KB44">
        <v>58.53</v>
      </c>
      <c r="KE44">
        <v>38.4</v>
      </c>
      <c r="KF44">
        <v>2.2999999999999998</v>
      </c>
      <c r="KG44">
        <v>2.5</v>
      </c>
      <c r="KH44" s="2">
        <v>1.6000000000000001E-3</v>
      </c>
      <c r="KI44" s="108">
        <v>1418.6672000000001</v>
      </c>
      <c r="KJ44" s="3">
        <v>5724</v>
      </c>
      <c r="KK44" s="3">
        <v>1.1100000000000001</v>
      </c>
      <c r="KL44" s="2">
        <v>9.0800000000000006E-2</v>
      </c>
      <c r="KM44" s="2">
        <v>0.1225</v>
      </c>
      <c r="KN44">
        <v>2.37</v>
      </c>
      <c r="KO44" s="2">
        <v>0.09</v>
      </c>
      <c r="KP44" s="2">
        <v>0.71799999999999997</v>
      </c>
      <c r="KQ44" s="2">
        <v>0.13830000000000001</v>
      </c>
      <c r="KR44" s="11">
        <v>-4.830000000000001E-2</v>
      </c>
      <c r="KS44">
        <v>13</v>
      </c>
      <c r="KT44">
        <v>32</v>
      </c>
      <c r="KU44">
        <v>0.66400000000000003</v>
      </c>
      <c r="KV44">
        <v>2</v>
      </c>
      <c r="KW44" s="12">
        <v>37.948999999999998</v>
      </c>
      <c r="KX44">
        <v>45.2</v>
      </c>
      <c r="KY44">
        <v>9.3219999999999992</v>
      </c>
      <c r="KZ44" s="108">
        <v>10411.268562034275</v>
      </c>
      <c r="LA44" s="12">
        <v>122822.73577696382</v>
      </c>
      <c r="LB44">
        <v>1477</v>
      </c>
      <c r="LC44">
        <v>5.2</v>
      </c>
      <c r="LD44">
        <v>23.6</v>
      </c>
      <c r="LE44">
        <v>0</v>
      </c>
      <c r="LF44">
        <v>0</v>
      </c>
      <c r="LG44">
        <v>0</v>
      </c>
      <c r="LH44">
        <v>67.400000000000006</v>
      </c>
      <c r="LI44" t="s">
        <v>549</v>
      </c>
      <c r="LJ44" s="2">
        <v>2.7E-2</v>
      </c>
      <c r="LK44" s="4">
        <v>48979000000</v>
      </c>
      <c r="LL44" s="4">
        <v>54702.158646200034</v>
      </c>
      <c r="LM44" s="77">
        <v>37379</v>
      </c>
      <c r="LN44" s="47">
        <v>12000</v>
      </c>
      <c r="LO44" s="47">
        <v>7900</v>
      </c>
      <c r="LP44" s="47">
        <v>6500</v>
      </c>
      <c r="LQ44" s="47">
        <v>14400</v>
      </c>
      <c r="LR44" s="47">
        <v>77099</v>
      </c>
      <c r="LS44" s="47">
        <v>170995</v>
      </c>
      <c r="LT44" s="47">
        <v>292700</v>
      </c>
      <c r="LU44" s="14">
        <v>5</v>
      </c>
      <c r="LV44" t="s">
        <v>1255</v>
      </c>
      <c r="LW44" t="s">
        <v>1255</v>
      </c>
      <c r="LX44" t="s">
        <v>1255</v>
      </c>
      <c r="LY44" t="s">
        <v>1255</v>
      </c>
      <c r="LZ44" s="15" t="s">
        <v>1255</v>
      </c>
      <c r="MA44" s="26">
        <v>1</v>
      </c>
      <c r="MB44">
        <v>3</v>
      </c>
      <c r="MC44" s="3">
        <v>895376</v>
      </c>
      <c r="MD44" s="3">
        <v>1.1759079011542335</v>
      </c>
      <c r="ME44" s="3">
        <v>-0.17590790115423349</v>
      </c>
      <c r="MF44" s="3">
        <v>447688</v>
      </c>
      <c r="MG44" s="3">
        <v>298458.66666666669</v>
      </c>
      <c r="MH44" s="43">
        <v>671532</v>
      </c>
      <c r="MI44" s="194" t="s">
        <v>346</v>
      </c>
      <c r="MJ44" s="47" t="s">
        <v>4679</v>
      </c>
      <c r="MK44" s="195" t="s">
        <v>313</v>
      </c>
      <c r="ML44" s="186">
        <v>0</v>
      </c>
      <c r="MM44" s="89">
        <v>0</v>
      </c>
      <c r="MN44" s="188">
        <v>0</v>
      </c>
      <c r="MO44" s="60">
        <v>0.35599999999999998</v>
      </c>
      <c r="MP44" s="45">
        <v>0.61799999999999999</v>
      </c>
      <c r="MQ44" s="22">
        <v>0</v>
      </c>
      <c r="MR44" s="215">
        <v>0</v>
      </c>
      <c r="MS44" s="161">
        <v>8.8999999999999996E-2</v>
      </c>
      <c r="MT44" s="11">
        <v>0</v>
      </c>
      <c r="MU44" s="11" t="s">
        <v>171</v>
      </c>
      <c r="MV44" s="11" t="s">
        <v>171</v>
      </c>
      <c r="MW44" s="11" t="s">
        <v>171</v>
      </c>
      <c r="MX44" s="11" t="s">
        <v>171</v>
      </c>
      <c r="MY44" s="11" t="s">
        <v>171</v>
      </c>
      <c r="MZ44" s="3">
        <f>StateByState5[[#This Row],[Population]]*0.8</f>
        <v>709333.60000000009</v>
      </c>
      <c r="NA44" s="234">
        <f>StateByState5[[#This Row],[Adult Population]]*StateByState5[[#This Row],[Groceries Montly]]</f>
        <v>203032556.32800004</v>
      </c>
      <c r="NB44" s="234">
        <f>(StateByState5[[#This Row],[Rent (Studio)]]*StateByState5[[#This Row],[Adult Population]])/2</f>
        <v>213154746.80000004</v>
      </c>
      <c r="NC44" s="234">
        <f>StateByState5[[#This Row],[Average Electric Bill]]*StateByState5[[#This Row],[Adult Population]]</f>
        <v>81750697.400000006</v>
      </c>
      <c r="ND44" s="234">
        <f>(StateByState5[[#This Row],[Adult Population]]/10000)*1141815</f>
        <v>80992774.448400006</v>
      </c>
      <c r="NE44" s="237">
        <f>(StateByState5[[#This Row],[Adult Population]]/10000)*12.11</f>
        <v>859.00298960000009</v>
      </c>
      <c r="NF44" s="234">
        <f>SUM(StateByState5[[#This Row],[Rent (Studio)]],StateByState5[[#This Row],[Groceries Montly]],StateByState5[[#This Row],[Average Electric Bill]])</f>
        <v>1002.48</v>
      </c>
      <c r="NG44" s="234">
        <f>StateByState5[[#This Row],[UBI Per Month]]*StateByState5[[#This Row],[Adult Population]]</f>
        <v>711092747.32800007</v>
      </c>
      <c r="NH44" s="234">
        <f>SUM(StateByState5[[#This Row],[Total for UBI Payments]]+StateByState5[[#This Row],[Department of UBI]])</f>
        <v>792085521.77640009</v>
      </c>
    </row>
    <row r="45" spans="1:374" ht="17.25" customHeight="1" x14ac:dyDescent="0.25">
      <c r="A45">
        <v>42</v>
      </c>
      <c r="B45" s="130" t="s">
        <v>70</v>
      </c>
      <c r="C45" t="s">
        <v>1317</v>
      </c>
      <c r="D45" s="3">
        <v>41220</v>
      </c>
      <c r="E45" s="113">
        <v>6910246</v>
      </c>
      <c r="F45" s="113">
        <v>4900246</v>
      </c>
      <c r="G45" s="208">
        <v>0.70909999999999995</v>
      </c>
      <c r="H45" s="113">
        <v>1083772</v>
      </c>
      <c r="I45" s="208">
        <v>0.15679999999999999</v>
      </c>
      <c r="J45" s="113">
        <v>15539</v>
      </c>
      <c r="K45" s="208">
        <v>2.2000000000000001E-3</v>
      </c>
      <c r="L45" s="113">
        <v>134302</v>
      </c>
      <c r="M45" s="208">
        <v>1.9400000000000001E-2</v>
      </c>
      <c r="N45" s="113">
        <v>3594</v>
      </c>
      <c r="O45" s="106">
        <v>5.0000000000000001E-4</v>
      </c>
      <c r="P45" s="113">
        <v>23977</v>
      </c>
      <c r="Q45" s="106">
        <v>3.5000000000000001E-3</v>
      </c>
      <c r="R45" s="113">
        <v>270223</v>
      </c>
      <c r="S45" s="208">
        <v>3.9100000000000003E-2</v>
      </c>
      <c r="T45" s="113">
        <v>479187</v>
      </c>
      <c r="U45" s="208">
        <v>6.93E-2</v>
      </c>
      <c r="V45" s="106">
        <v>8.5614367002999625E-3</v>
      </c>
      <c r="W45" s="3">
        <v>167.64303736050462</v>
      </c>
      <c r="X45" s="3">
        <v>1</v>
      </c>
      <c r="Y45" s="118">
        <v>7.25</v>
      </c>
      <c r="Z45" s="4">
        <v>1152</v>
      </c>
      <c r="AA45" s="1">
        <v>4992</v>
      </c>
      <c r="AB45" s="4">
        <v>59904</v>
      </c>
      <c r="AC45" s="1">
        <v>28.8</v>
      </c>
      <c r="AD45" s="47">
        <v>492583</v>
      </c>
      <c r="AE45" s="47">
        <v>201597</v>
      </c>
      <c r="AF45" s="38">
        <v>0.20799999999999999</v>
      </c>
      <c r="AG45" s="123">
        <v>3.0817689861807507</v>
      </c>
      <c r="AH45" s="29">
        <v>13.368501326259947</v>
      </c>
      <c r="AI45" s="29">
        <v>7.5300079491255962</v>
      </c>
      <c r="AJ45" s="29">
        <v>32.664655172413795</v>
      </c>
      <c r="AK45" s="29">
        <v>2.4434044157403134</v>
      </c>
      <c r="AL45">
        <v>8</v>
      </c>
      <c r="AM45" s="125">
        <v>907</v>
      </c>
      <c r="AN45" s="4">
        <v>703</v>
      </c>
      <c r="AO45" s="4">
        <v>732</v>
      </c>
      <c r="AP45" s="4">
        <v>894</v>
      </c>
      <c r="AQ45" s="4">
        <v>1164</v>
      </c>
      <c r="AR45" s="4">
        <v>1337</v>
      </c>
      <c r="AS45" s="4">
        <v>1224</v>
      </c>
      <c r="AT45" s="4">
        <v>165260</v>
      </c>
      <c r="AU45" s="8">
        <v>1.0515463917525774</v>
      </c>
      <c r="AV45" s="5">
        <v>22794.482758620688</v>
      </c>
      <c r="AW45" s="5">
        <v>123.31034482758621</v>
      </c>
      <c r="AX45" s="5">
        <v>31.041666666666664</v>
      </c>
      <c r="AY45" s="5">
        <v>2.7587473290598292</v>
      </c>
      <c r="AZ45" s="152">
        <v>0.12480000000000001</v>
      </c>
      <c r="BA45" s="5" t="s">
        <v>4781</v>
      </c>
      <c r="BB45" s="47">
        <v>147.63999999999999</v>
      </c>
      <c r="BC45" s="47">
        <v>49.59</v>
      </c>
      <c r="BD45" s="5">
        <v>70.5596107055961</v>
      </c>
      <c r="BE45" s="5">
        <v>306.08272506082722</v>
      </c>
      <c r="BF45" s="66">
        <v>346.37</v>
      </c>
      <c r="BG45">
        <v>9.57</v>
      </c>
      <c r="BH45" s="66">
        <v>4.6280000000000001</v>
      </c>
      <c r="BI45">
        <v>29</v>
      </c>
      <c r="BJ45" s="119">
        <v>4.1100000000000003</v>
      </c>
      <c r="BK45" s="37">
        <v>732</v>
      </c>
      <c r="BL45" s="37">
        <v>894</v>
      </c>
      <c r="BM45" s="37">
        <v>1164</v>
      </c>
      <c r="BN45" s="37">
        <v>1337</v>
      </c>
      <c r="BO45" s="37">
        <v>346.37</v>
      </c>
      <c r="BP45" s="37">
        <v>147.63999999999999</v>
      </c>
      <c r="BQ45" s="37">
        <v>7.25</v>
      </c>
      <c r="BR45" s="37">
        <v>14.14626923076923</v>
      </c>
      <c r="BS45" s="37">
        <v>6.8962692307692297</v>
      </c>
      <c r="BT45" s="179">
        <v>28.8</v>
      </c>
      <c r="BU45" s="127">
        <v>0.4911899038461538</v>
      </c>
      <c r="BV45" s="37">
        <v>20.012076923076926</v>
      </c>
      <c r="BW45" s="37">
        <v>27.124038461538465</v>
      </c>
      <c r="BX45" s="37">
        <v>33.116769230769236</v>
      </c>
      <c r="BY45" s="176">
        <v>0</v>
      </c>
      <c r="BZ45" s="127" t="s">
        <v>241</v>
      </c>
      <c r="CA45" s="127">
        <v>7.0000000000000007E-2</v>
      </c>
      <c r="CB45" s="127">
        <v>2.5499999999999998E-2</v>
      </c>
      <c r="CC45" s="127">
        <v>9.5500000000000002E-2</v>
      </c>
      <c r="CD45" s="127">
        <v>2.75E-2</v>
      </c>
      <c r="CE45" s="2">
        <v>7.5999999999999998E-2</v>
      </c>
      <c r="CF45" s="62">
        <v>4612.6080000000002</v>
      </c>
      <c r="CG45" s="62">
        <v>3718.6080000000002</v>
      </c>
      <c r="CH45" s="62">
        <v>3224.598</v>
      </c>
      <c r="CI45" s="9">
        <v>784.5737226277372</v>
      </c>
      <c r="CJ45" s="9">
        <v>336.94858934169275</v>
      </c>
      <c r="CK45" s="116">
        <v>696.75842696629206</v>
      </c>
      <c r="CL45" s="28">
        <v>0.51600000000000001</v>
      </c>
      <c r="CM45">
        <v>672.7</v>
      </c>
      <c r="CN45" s="29">
        <v>376</v>
      </c>
      <c r="CO45" s="29">
        <v>26349</v>
      </c>
      <c r="CP45" s="29">
        <v>989</v>
      </c>
      <c r="CQ45" s="29">
        <v>163</v>
      </c>
      <c r="CR45" s="29">
        <v>296</v>
      </c>
      <c r="CS45" s="29">
        <v>47887</v>
      </c>
      <c r="CT45" s="29">
        <v>686.53051417174345</v>
      </c>
      <c r="CU45" s="29">
        <v>29</v>
      </c>
      <c r="CV45" s="29">
        <v>0.4196666804626058</v>
      </c>
      <c r="CW45" s="29">
        <v>1635.8947377355978</v>
      </c>
      <c r="CX45" s="29">
        <v>30</v>
      </c>
      <c r="CY45" s="29">
        <v>4.3413794530614398</v>
      </c>
      <c r="CZ45" s="29">
        <v>1.29926375054136</v>
      </c>
      <c r="DA45">
        <v>11.5</v>
      </c>
      <c r="DB45" s="30">
        <v>21.3</v>
      </c>
      <c r="DC45" s="30">
        <v>1471.8823980000002</v>
      </c>
      <c r="DD45" s="30">
        <v>3.7</v>
      </c>
      <c r="DE45">
        <v>75.599999999999994</v>
      </c>
      <c r="DF45">
        <v>2.0299999999999998</v>
      </c>
      <c r="DG45">
        <v>40</v>
      </c>
      <c r="DH45">
        <v>32.5</v>
      </c>
      <c r="DI45" s="5">
        <v>1</v>
      </c>
      <c r="DJ45" s="142">
        <v>437</v>
      </c>
      <c r="DK45" s="131">
        <v>6968993</v>
      </c>
      <c r="DL45" s="131">
        <v>1.0085014339576333</v>
      </c>
      <c r="DM45" s="11">
        <v>241615</v>
      </c>
      <c r="DN45" s="11">
        <v>936</v>
      </c>
      <c r="DO45" s="11">
        <v>24</v>
      </c>
      <c r="DP45" s="11">
        <v>22517</v>
      </c>
      <c r="DQ45" s="11">
        <v>4597</v>
      </c>
      <c r="DR45" s="11">
        <v>45554</v>
      </c>
      <c r="DS45" s="11">
        <v>1430</v>
      </c>
      <c r="DT45" s="11">
        <v>609</v>
      </c>
      <c r="DU45" s="11">
        <v>25247</v>
      </c>
      <c r="DV45" s="11">
        <v>112912</v>
      </c>
      <c r="DW45" s="11">
        <v>20142</v>
      </c>
      <c r="DX45" s="11">
        <v>4924</v>
      </c>
      <c r="DY45" s="11">
        <v>2723</v>
      </c>
      <c r="DZ45" s="136">
        <v>3467.0001820923048</v>
      </c>
      <c r="EA45" s="5">
        <v>13.430921798888305</v>
      </c>
      <c r="EB45" s="11">
        <v>0.34438261022790523</v>
      </c>
      <c r="EC45" s="5">
        <v>323.10263477090592</v>
      </c>
      <c r="ED45" s="5">
        <v>65.963619134070015</v>
      </c>
      <c r="EE45" s="5">
        <v>653.66689276341651</v>
      </c>
      <c r="EF45" s="5">
        <v>20.519463859412689</v>
      </c>
      <c r="EG45" s="5">
        <v>8.7387087345330947</v>
      </c>
      <c r="EH45" s="5">
        <v>362.27615668433015</v>
      </c>
      <c r="EI45" s="5">
        <v>1620.2053869188849</v>
      </c>
      <c r="EJ45" s="5">
        <v>289.02310563376949</v>
      </c>
      <c r="EK45" s="5">
        <v>70.65583219842523</v>
      </c>
      <c r="EL45" s="22">
        <v>37.254840095430637</v>
      </c>
      <c r="EM45" s="3" t="s">
        <v>782</v>
      </c>
      <c r="EN45" s="3">
        <v>319820</v>
      </c>
      <c r="EO45" s="3">
        <v>5181</v>
      </c>
      <c r="EP45" s="3">
        <v>325001</v>
      </c>
      <c r="EQ45" s="131">
        <v>4.703175545414736E-2</v>
      </c>
      <c r="ER45" s="3">
        <v>0</v>
      </c>
      <c r="ES45" s="3">
        <v>2669</v>
      </c>
      <c r="ET45" s="3">
        <v>2669</v>
      </c>
      <c r="EU45" s="3">
        <v>38.62380586740327</v>
      </c>
      <c r="EV45" s="3">
        <v>822483</v>
      </c>
      <c r="EW45" s="3">
        <v>14360</v>
      </c>
      <c r="EX45" s="3">
        <v>836843</v>
      </c>
      <c r="EY45" s="3">
        <v>0.12110176685460981</v>
      </c>
      <c r="EZ45" s="3">
        <v>128885</v>
      </c>
      <c r="FA45" s="3">
        <v>884</v>
      </c>
      <c r="FB45" s="3">
        <v>129769</v>
      </c>
      <c r="FC45" s="3">
        <v>18.779215674810999</v>
      </c>
      <c r="FD45" s="3">
        <v>1271188</v>
      </c>
      <c r="FE45" s="3">
        <v>23094</v>
      </c>
      <c r="FF45" s="3">
        <v>1294282</v>
      </c>
      <c r="FG45" s="3">
        <v>469</v>
      </c>
      <c r="FH45">
        <v>343</v>
      </c>
      <c r="FI45">
        <v>28</v>
      </c>
      <c r="FJ45" s="3">
        <v>151</v>
      </c>
      <c r="FK45" s="3">
        <v>172</v>
      </c>
      <c r="FL45" s="3">
        <v>13</v>
      </c>
      <c r="FM45" s="3">
        <v>1217</v>
      </c>
      <c r="FN45">
        <v>5</v>
      </c>
      <c r="FO45" s="8">
        <v>0.02</v>
      </c>
      <c r="FP45" s="50">
        <v>0.09</v>
      </c>
      <c r="FQ45" s="8">
        <v>0.11799999999999999</v>
      </c>
      <c r="FR45" s="8">
        <v>0.10199999999999999</v>
      </c>
      <c r="FS45" s="8">
        <v>1.6E-2</v>
      </c>
      <c r="FT45" s="8">
        <v>0.11</v>
      </c>
      <c r="FU45">
        <v>45.6</v>
      </c>
      <c r="FV45">
        <v>3034</v>
      </c>
      <c r="FW45">
        <v>17.2</v>
      </c>
      <c r="FX45">
        <v>17.2</v>
      </c>
      <c r="FY45">
        <v>1220</v>
      </c>
      <c r="FZ45">
        <v>6.38</v>
      </c>
      <c r="GA45" s="48">
        <v>26.7</v>
      </c>
      <c r="GB45" s="48">
        <v>6251</v>
      </c>
      <c r="GC45" s="48">
        <v>94907</v>
      </c>
      <c r="GD45" s="2">
        <v>6.5864477857270801E-2</v>
      </c>
      <c r="GE45" s="11">
        <v>0.89617270743366018</v>
      </c>
      <c r="GF45" s="11" t="s">
        <v>781</v>
      </c>
      <c r="GG45" s="11" t="s">
        <v>781</v>
      </c>
      <c r="GH45" s="11" t="s">
        <v>781</v>
      </c>
      <c r="GI45" s="11" t="s">
        <v>781</v>
      </c>
      <c r="GJ45" s="11" t="s">
        <v>782</v>
      </c>
      <c r="GK45" s="2">
        <v>8.9999999999999993E-3</v>
      </c>
      <c r="GL45" s="2">
        <v>1.12E-2</v>
      </c>
      <c r="GM45" s="2">
        <v>3.7000000000000002E-3</v>
      </c>
      <c r="GN45" s="2">
        <v>2.7000000000000001E-3</v>
      </c>
      <c r="GO45" s="2">
        <v>4.4000000000000003E-3</v>
      </c>
      <c r="GP45" s="3">
        <v>5112</v>
      </c>
      <c r="GQ45">
        <v>5.3</v>
      </c>
      <c r="GR45">
        <v>90</v>
      </c>
      <c r="GS45">
        <v>275</v>
      </c>
      <c r="GT45" s="5">
        <v>23.7</v>
      </c>
      <c r="GU45" s="22">
        <v>40</v>
      </c>
      <c r="GV45" t="s">
        <v>177</v>
      </c>
      <c r="GW45" t="s">
        <v>82</v>
      </c>
      <c r="GX45" s="21" t="s">
        <v>122</v>
      </c>
      <c r="GY45" s="21" t="s">
        <v>4713</v>
      </c>
      <c r="GZ45" s="21" t="s">
        <v>4712</v>
      </c>
      <c r="HA45" s="21" t="s">
        <v>4713</v>
      </c>
      <c r="HB45">
        <v>31</v>
      </c>
      <c r="HC45">
        <v>24</v>
      </c>
      <c r="HD45">
        <v>37</v>
      </c>
      <c r="HE45" s="14">
        <v>34</v>
      </c>
      <c r="HF45">
        <v>27</v>
      </c>
      <c r="HG45">
        <v>30</v>
      </c>
      <c r="HH45">
        <v>41</v>
      </c>
      <c r="HI45" s="53">
        <v>0.86799999999999999</v>
      </c>
      <c r="HJ45" s="47">
        <v>9544</v>
      </c>
      <c r="HK45" s="53">
        <v>0.88</v>
      </c>
      <c r="HL45">
        <v>8732</v>
      </c>
      <c r="HM45" s="8">
        <v>0.1334841628959276</v>
      </c>
      <c r="HN45">
        <v>34</v>
      </c>
      <c r="HO45">
        <v>1907</v>
      </c>
      <c r="HP45">
        <v>402</v>
      </c>
      <c r="HQ45">
        <v>2309</v>
      </c>
      <c r="HR45" s="8">
        <v>0.82589865742745783</v>
      </c>
      <c r="HS45" s="14">
        <v>115.6</v>
      </c>
      <c r="HT45" t="s">
        <v>782</v>
      </c>
      <c r="HU45" t="s">
        <v>782</v>
      </c>
      <c r="HV45" t="s">
        <v>781</v>
      </c>
      <c r="HW45" t="s">
        <v>782</v>
      </c>
      <c r="HX45" t="s">
        <v>782</v>
      </c>
      <c r="HY45" t="s">
        <v>781</v>
      </c>
      <c r="HZ45" t="s">
        <v>781</v>
      </c>
      <c r="IA45" t="s">
        <v>781</v>
      </c>
      <c r="IB45" t="s">
        <v>782</v>
      </c>
      <c r="IC45" t="s">
        <v>782</v>
      </c>
      <c r="ID45" t="s">
        <v>781</v>
      </c>
      <c r="IE45" t="s">
        <v>781</v>
      </c>
      <c r="IF45" t="s">
        <v>781</v>
      </c>
      <c r="IG45">
        <v>28</v>
      </c>
      <c r="IH45">
        <v>77.8</v>
      </c>
      <c r="II45">
        <v>68.2</v>
      </c>
      <c r="IJ45">
        <v>8.4</v>
      </c>
      <c r="IK45">
        <v>3.4</v>
      </c>
      <c r="IL45">
        <v>4.8</v>
      </c>
      <c r="IM45">
        <v>1.6</v>
      </c>
      <c r="IN45">
        <v>2.7</v>
      </c>
      <c r="IO45">
        <v>3.5</v>
      </c>
      <c r="IP45">
        <v>2.2999999999999998</v>
      </c>
      <c r="IQ45">
        <v>2.5</v>
      </c>
      <c r="IR45">
        <v>1.2</v>
      </c>
      <c r="IS45">
        <v>1.9</v>
      </c>
      <c r="IT45">
        <v>104</v>
      </c>
      <c r="IU45" t="s">
        <v>221</v>
      </c>
      <c r="IV45" t="s">
        <v>224</v>
      </c>
      <c r="IW45">
        <v>1</v>
      </c>
      <c r="IX45" s="5">
        <v>6975218</v>
      </c>
      <c r="IY45" s="5">
        <v>56</v>
      </c>
      <c r="IZ45" s="5">
        <v>124557.46428571429</v>
      </c>
      <c r="JA45" s="5">
        <v>57</v>
      </c>
      <c r="JB45" s="5">
        <v>122372.24561403508</v>
      </c>
      <c r="JC45" s="11">
        <v>0.69141193595342065</v>
      </c>
      <c r="JD45">
        <v>7</v>
      </c>
      <c r="JE45" s="12">
        <v>0.84910237748665696</v>
      </c>
      <c r="JF45" s="108">
        <v>1.0035528638674807</v>
      </c>
      <c r="JG45" s="3">
        <v>11542</v>
      </c>
      <c r="JH45" s="56">
        <v>0.54158724657771617</v>
      </c>
      <c r="JI45" s="11">
        <v>0.89805657598336519</v>
      </c>
      <c r="JJ45" s="3">
        <v>16.70273388241171</v>
      </c>
      <c r="JK45" s="3">
        <v>28.00097040271713</v>
      </c>
      <c r="JL45" s="108">
        <v>16.70273388241171</v>
      </c>
      <c r="JM45" s="108">
        <v>28.00097040271713</v>
      </c>
      <c r="JN45" s="108">
        <v>50</v>
      </c>
      <c r="JO45" s="108">
        <v>23</v>
      </c>
      <c r="JP45" s="108">
        <v>1</v>
      </c>
      <c r="JQ45" s="108">
        <v>2</v>
      </c>
      <c r="JR45" s="108">
        <v>4</v>
      </c>
      <c r="JS45" s="108">
        <v>18</v>
      </c>
      <c r="JT45" s="14" t="s">
        <v>831</v>
      </c>
      <c r="JU45" t="s">
        <v>828</v>
      </c>
      <c r="JV45" t="s">
        <v>828</v>
      </c>
      <c r="JW45" t="s">
        <v>828</v>
      </c>
      <c r="JX45" t="s">
        <v>303</v>
      </c>
      <c r="JY45" s="15" t="s">
        <v>171</v>
      </c>
      <c r="JZ45">
        <v>10.199999999999999</v>
      </c>
      <c r="KA45">
        <v>16.7</v>
      </c>
      <c r="KB45">
        <v>39.21</v>
      </c>
      <c r="KE45">
        <v>35</v>
      </c>
      <c r="KF45">
        <v>3.4</v>
      </c>
      <c r="KG45">
        <v>3.2</v>
      </c>
      <c r="KH45" s="2">
        <v>1.5E-3</v>
      </c>
      <c r="KI45" s="108">
        <v>10365.369000000001</v>
      </c>
      <c r="KJ45">
        <v>418</v>
      </c>
      <c r="KK45">
        <v>0.47</v>
      </c>
      <c r="KL45" s="2">
        <v>0.13059999999999999</v>
      </c>
      <c r="KM45" s="2">
        <v>0.1424</v>
      </c>
      <c r="KN45">
        <v>2.14</v>
      </c>
      <c r="KO45" s="2">
        <v>0.11</v>
      </c>
      <c r="KP45" s="2">
        <v>0.67600000000000005</v>
      </c>
      <c r="KQ45" s="2">
        <v>0.11310000000000001</v>
      </c>
      <c r="KR45" s="11">
        <v>-3.1000000000000055E-3</v>
      </c>
      <c r="KS45">
        <v>35</v>
      </c>
      <c r="KT45">
        <v>4</v>
      </c>
      <c r="KU45">
        <v>0.69399999999999995</v>
      </c>
      <c r="KV45">
        <v>17</v>
      </c>
      <c r="KW45" s="12">
        <v>2.4247058823529413</v>
      </c>
      <c r="KX45">
        <v>57.6</v>
      </c>
      <c r="KY45">
        <v>4.1000000000000002E-2</v>
      </c>
      <c r="KZ45" s="108">
        <v>5.8779524883666721</v>
      </c>
      <c r="LA45" s="12">
        <v>994.66278505579817</v>
      </c>
      <c r="LB45">
        <v>6310</v>
      </c>
      <c r="LC45">
        <v>19.100000000000001</v>
      </c>
      <c r="LD45">
        <v>13.6</v>
      </c>
      <c r="LE45">
        <v>16.8</v>
      </c>
      <c r="LF45">
        <v>49.9</v>
      </c>
      <c r="LG45">
        <v>0.7</v>
      </c>
      <c r="LH45">
        <v>0</v>
      </c>
      <c r="LI45" t="s">
        <v>550</v>
      </c>
      <c r="LJ45" s="2">
        <v>0.01</v>
      </c>
      <c r="LK45" s="4">
        <v>351709500000</v>
      </c>
      <c r="LL45" s="4">
        <v>50422.725139199953</v>
      </c>
      <c r="LM45" s="77">
        <v>8500</v>
      </c>
      <c r="LN45" s="47">
        <v>15000</v>
      </c>
      <c r="LO45" s="47">
        <v>1000</v>
      </c>
      <c r="LP45" s="47">
        <v>6655</v>
      </c>
      <c r="LQ45" s="47">
        <v>7655</v>
      </c>
      <c r="LR45" s="47">
        <v>62125</v>
      </c>
      <c r="LS45" s="47">
        <v>70881</v>
      </c>
      <c r="LT45" s="47">
        <v>241673</v>
      </c>
      <c r="LU45" s="14">
        <v>5</v>
      </c>
      <c r="LV45" t="s">
        <v>1255</v>
      </c>
      <c r="LW45" t="s">
        <v>1255</v>
      </c>
      <c r="LX45" t="s">
        <v>1255</v>
      </c>
      <c r="LY45" t="s">
        <v>1255</v>
      </c>
      <c r="LZ45" s="15" t="s">
        <v>1256</v>
      </c>
      <c r="MA45" s="26">
        <v>9</v>
      </c>
      <c r="MB45">
        <v>11</v>
      </c>
      <c r="MC45" s="3">
        <v>775024.22222222225</v>
      </c>
      <c r="MD45" s="3">
        <v>9.1606363789885261</v>
      </c>
      <c r="ME45" s="3">
        <v>-0.16063637898852612</v>
      </c>
      <c r="MF45" s="3">
        <v>3487609</v>
      </c>
      <c r="MG45" s="3">
        <v>634110.72727272729</v>
      </c>
      <c r="MH45" s="43">
        <v>2131316.611111111</v>
      </c>
      <c r="MI45" s="194" t="s">
        <v>347</v>
      </c>
      <c r="MJ45" s="47" t="s">
        <v>4680</v>
      </c>
      <c r="MK45" s="195" t="s">
        <v>313</v>
      </c>
      <c r="ML45" s="186">
        <v>0</v>
      </c>
      <c r="MM45" s="89">
        <v>0</v>
      </c>
      <c r="MN45" s="189">
        <v>0.1111111111111111</v>
      </c>
      <c r="MO45" s="60">
        <v>0.375</v>
      </c>
      <c r="MP45" s="45">
        <v>0.60699999999999998</v>
      </c>
      <c r="MQ45" s="22">
        <v>0</v>
      </c>
      <c r="MR45" s="215">
        <v>0</v>
      </c>
      <c r="MS45" s="161">
        <v>0.12152777777777778</v>
      </c>
      <c r="MT45" s="11">
        <v>0</v>
      </c>
      <c r="MU45" s="11">
        <v>0</v>
      </c>
      <c r="MV45" s="11">
        <v>1109801</v>
      </c>
      <c r="MW45" s="5">
        <v>834082</v>
      </c>
      <c r="MX45" s="5">
        <v>275719</v>
      </c>
      <c r="MY45" s="2">
        <v>0.24800000000000003</v>
      </c>
      <c r="MZ45" s="3">
        <f>StateByState5[[#This Row],[Population]]*0.8</f>
        <v>5528196.8000000007</v>
      </c>
      <c r="NA45" s="234">
        <f>StateByState5[[#This Row],[Adult Population]]*StateByState5[[#This Row],[Groceries Montly]]</f>
        <v>1914801525.6160002</v>
      </c>
      <c r="NB45" s="234">
        <f>(StateByState5[[#This Row],[Rent (Studio)]]*StateByState5[[#This Row],[Adult Population]])/2</f>
        <v>1943161175.2000003</v>
      </c>
      <c r="NC45" s="234">
        <f>StateByState5[[#This Row],[Average Electric Bill]]*StateByState5[[#This Row],[Adult Population]]</f>
        <v>816182975.55200005</v>
      </c>
      <c r="ND45" s="234">
        <f>(StateByState5[[#This Row],[Adult Population]]/10000)*1141815</f>
        <v>631217802.91920006</v>
      </c>
      <c r="NE45" s="237">
        <f>(StateByState5[[#This Row],[Adult Population]]/10000)*12.11</f>
        <v>6694.6463248</v>
      </c>
      <c r="NF45" s="234">
        <f>SUM(StateByState5[[#This Row],[Rent (Studio)]],StateByState5[[#This Row],[Groceries Montly]],StateByState5[[#This Row],[Average Electric Bill]])</f>
        <v>1197.0099999999998</v>
      </c>
      <c r="NG45" s="234">
        <f>StateByState5[[#This Row],[UBI Per Month]]*StateByState5[[#This Row],[Adult Population]]</f>
        <v>6617306851.5679998</v>
      </c>
      <c r="NH45" s="234">
        <f>SUM(StateByState5[[#This Row],[Total for UBI Payments]]+StateByState5[[#This Row],[Department of UBI]])</f>
        <v>7248524654.4871998</v>
      </c>
    </row>
    <row r="46" spans="1:374" ht="17.25" customHeight="1" x14ac:dyDescent="0.25">
      <c r="A46">
        <v>43</v>
      </c>
      <c r="B46" s="130" t="s">
        <v>71</v>
      </c>
      <c r="C46" t="s">
        <v>1318</v>
      </c>
      <c r="D46" s="3">
        <v>261914</v>
      </c>
      <c r="E46" s="113">
        <v>29145505</v>
      </c>
      <c r="F46" s="113">
        <v>11584597</v>
      </c>
      <c r="G46" s="208">
        <v>0.39750000000000002</v>
      </c>
      <c r="H46" s="113">
        <v>3444712</v>
      </c>
      <c r="I46" s="208">
        <v>0.1182</v>
      </c>
      <c r="J46" s="113">
        <v>85425</v>
      </c>
      <c r="K46" s="208">
        <v>2.8999999999999998E-3</v>
      </c>
      <c r="L46" s="113">
        <v>1561518</v>
      </c>
      <c r="M46" s="208">
        <v>5.3600000000000002E-2</v>
      </c>
      <c r="N46" s="113">
        <v>27857</v>
      </c>
      <c r="O46" s="106">
        <v>1E-3</v>
      </c>
      <c r="P46" s="113">
        <v>113584</v>
      </c>
      <c r="Q46" s="106">
        <v>3.8999999999999998E-3</v>
      </c>
      <c r="R46" s="113">
        <v>886095</v>
      </c>
      <c r="S46" s="208">
        <v>3.04E-2</v>
      </c>
      <c r="T46" s="113">
        <v>11441717</v>
      </c>
      <c r="U46" s="208">
        <v>0.3926</v>
      </c>
      <c r="V46" s="106">
        <v>1.4871427293761785E-2</v>
      </c>
      <c r="W46" s="3">
        <v>111.27891216200737</v>
      </c>
      <c r="X46" s="3">
        <v>8</v>
      </c>
      <c r="Y46" s="118">
        <v>7.25</v>
      </c>
      <c r="Z46" s="4">
        <v>1284</v>
      </c>
      <c r="AA46" s="1">
        <v>5564</v>
      </c>
      <c r="AB46" s="4">
        <v>66768</v>
      </c>
      <c r="AC46" s="1">
        <v>32.1</v>
      </c>
      <c r="AD46" s="47">
        <v>594313</v>
      </c>
      <c r="AE46" s="47">
        <v>237383</v>
      </c>
      <c r="AF46" s="39">
        <v>0.188</v>
      </c>
      <c r="AG46" s="124">
        <v>3.3176291368515205</v>
      </c>
      <c r="AH46" s="33">
        <v>15.74157824933687</v>
      </c>
      <c r="AI46" s="33">
        <v>8.3060291815742389</v>
      </c>
      <c r="AJ46" s="33">
        <v>39.410676392572945</v>
      </c>
      <c r="AK46" s="33">
        <v>2.5036038806485723</v>
      </c>
      <c r="AL46">
        <v>58</v>
      </c>
      <c r="AM46" s="125">
        <v>1113</v>
      </c>
      <c r="AN46" s="4">
        <v>733</v>
      </c>
      <c r="AO46" s="4">
        <v>795</v>
      </c>
      <c r="AP46" s="4">
        <v>978</v>
      </c>
      <c r="AQ46" s="4">
        <v>1284</v>
      </c>
      <c r="AR46" s="4">
        <v>1493</v>
      </c>
      <c r="AS46" s="4">
        <v>1549</v>
      </c>
      <c r="AT46" s="4">
        <v>186696</v>
      </c>
      <c r="AU46" s="8">
        <v>1.206386292834891</v>
      </c>
      <c r="AV46" s="5">
        <v>25751.172413793105</v>
      </c>
      <c r="AW46" s="5">
        <v>134.89655172413794</v>
      </c>
      <c r="AX46" s="5">
        <v>30.467289719626166</v>
      </c>
      <c r="AY46" s="5">
        <v>2.7961897915168943</v>
      </c>
      <c r="AZ46" s="152">
        <v>0.14460000000000001</v>
      </c>
      <c r="BA46" s="5" t="s">
        <v>4782</v>
      </c>
      <c r="BB46" s="47">
        <v>158.19</v>
      </c>
      <c r="BC46" s="47">
        <v>61.69</v>
      </c>
      <c r="BD46" s="5">
        <v>66.059225512528485</v>
      </c>
      <c r="BE46" s="5">
        <v>313.43963553530756</v>
      </c>
      <c r="BF46" s="66">
        <v>286.64</v>
      </c>
      <c r="BG46">
        <v>10.15</v>
      </c>
      <c r="BH46" s="66">
        <v>4.6239999999999997</v>
      </c>
      <c r="BI46">
        <v>51.75</v>
      </c>
      <c r="BJ46" s="119">
        <v>4.3899999999999997</v>
      </c>
      <c r="BK46" s="37">
        <v>795</v>
      </c>
      <c r="BL46" s="37">
        <v>978</v>
      </c>
      <c r="BM46" s="37">
        <v>1284</v>
      </c>
      <c r="BN46" s="37">
        <v>1493</v>
      </c>
      <c r="BO46" s="37">
        <v>286.64</v>
      </c>
      <c r="BP46" s="37">
        <v>158.19</v>
      </c>
      <c r="BQ46" s="37">
        <v>7.25</v>
      </c>
      <c r="BR46" s="37">
        <v>14.305730769230768</v>
      </c>
      <c r="BS46" s="37">
        <v>7.0557307692307685</v>
      </c>
      <c r="BT46" s="179">
        <v>32.1</v>
      </c>
      <c r="BU46" s="127">
        <v>0.4456613946800862</v>
      </c>
      <c r="BV46" s="37">
        <v>19.724653846153846</v>
      </c>
      <c r="BW46" s="37">
        <v>26.562807692307693</v>
      </c>
      <c r="BX46" s="37">
        <v>32.281730769230769</v>
      </c>
      <c r="BY46" s="176">
        <v>0</v>
      </c>
      <c r="BZ46" s="127" t="s">
        <v>240</v>
      </c>
      <c r="CA46" s="127">
        <v>6.25E-2</v>
      </c>
      <c r="CB46" s="127">
        <v>1.9400000000000001E-2</v>
      </c>
      <c r="CC46" s="127">
        <v>8.1900000000000001E-2</v>
      </c>
      <c r="CD46" s="127">
        <v>0.02</v>
      </c>
      <c r="CE46" s="2">
        <v>8.5999999999999993E-2</v>
      </c>
      <c r="CF46" s="62">
        <v>5085.4960000000001</v>
      </c>
      <c r="CG46" s="62">
        <v>4107.4960000000001</v>
      </c>
      <c r="CH46" s="62">
        <v>3662.6660000000002</v>
      </c>
      <c r="CI46" s="9">
        <v>834.32027334851944</v>
      </c>
      <c r="CJ46" s="9">
        <v>360.85379310344825</v>
      </c>
      <c r="CK46" s="116">
        <v>792.09904844290668</v>
      </c>
      <c r="CL46" s="28">
        <v>0.45700000000000002</v>
      </c>
      <c r="CM46">
        <v>446.5</v>
      </c>
      <c r="CN46" s="33">
        <v>513</v>
      </c>
      <c r="CO46" s="33">
        <v>154479</v>
      </c>
      <c r="CP46" s="33">
        <v>1547</v>
      </c>
      <c r="CQ46" s="33">
        <v>471</v>
      </c>
      <c r="CR46" s="33">
        <v>452</v>
      </c>
      <c r="CS46" s="33">
        <v>34534</v>
      </c>
      <c r="CT46" s="33">
        <v>116.95363384802212</v>
      </c>
      <c r="CU46" s="33">
        <v>228</v>
      </c>
      <c r="CV46" s="29">
        <v>0.78228186473351546</v>
      </c>
      <c r="CW46" s="29">
        <v>149.5031894774429</v>
      </c>
      <c r="CX46" s="29">
        <v>65</v>
      </c>
      <c r="CY46" s="29">
        <v>2.2301895266525662</v>
      </c>
      <c r="CZ46" s="29">
        <v>0.60481994975341957</v>
      </c>
      <c r="DA46">
        <v>7.6</v>
      </c>
      <c r="DB46" s="30">
        <v>14.2</v>
      </c>
      <c r="DC46" s="30">
        <v>4138.6617100000003</v>
      </c>
      <c r="DD46" s="30">
        <v>3.2</v>
      </c>
      <c r="DE46">
        <v>78.599999999999994</v>
      </c>
      <c r="DF46">
        <v>0.68</v>
      </c>
      <c r="DG46">
        <v>34.5</v>
      </c>
      <c r="DH46">
        <v>35.1</v>
      </c>
      <c r="DI46" s="135">
        <v>1</v>
      </c>
      <c r="DJ46" s="141">
        <v>1007</v>
      </c>
      <c r="DK46" s="143">
        <v>28865719</v>
      </c>
      <c r="DL46" s="143">
        <v>0.9904003722014767</v>
      </c>
      <c r="DM46" s="10">
        <v>946717</v>
      </c>
      <c r="DN46" s="10">
        <v>2921</v>
      </c>
      <c r="DO46" s="10">
        <v>112</v>
      </c>
      <c r="DP46" s="10">
        <v>91628</v>
      </c>
      <c r="DQ46" s="10">
        <v>18646</v>
      </c>
      <c r="DR46" s="10">
        <v>165521</v>
      </c>
      <c r="DS46" s="10">
        <v>2394</v>
      </c>
      <c r="DT46" s="10">
        <v>775</v>
      </c>
      <c r="DU46" s="10">
        <v>98477</v>
      </c>
      <c r="DV46" s="10">
        <v>452357</v>
      </c>
      <c r="DW46" s="10">
        <v>87047</v>
      </c>
      <c r="DX46" s="10">
        <v>22438</v>
      </c>
      <c r="DY46" s="10">
        <v>4401</v>
      </c>
      <c r="DZ46" s="138">
        <v>3279.7277628871807</v>
      </c>
      <c r="EA46" s="135">
        <v>10.119269850856652</v>
      </c>
      <c r="EB46" s="10">
        <v>0.38800349993014205</v>
      </c>
      <c r="EC46" s="135">
        <v>317.42843474642012</v>
      </c>
      <c r="ED46" s="135">
        <v>64.595654104441323</v>
      </c>
      <c r="EE46" s="135">
        <v>573.41720814229507</v>
      </c>
      <c r="EF46" s="135">
        <v>8.2935748110067866</v>
      </c>
      <c r="EG46" s="135">
        <v>2.6848456468380366</v>
      </c>
      <c r="EH46" s="135">
        <v>341.15554163054105</v>
      </c>
      <c r="EI46" s="135">
        <v>1567.1080287312434</v>
      </c>
      <c r="EJ46" s="135">
        <v>301.55839873588462</v>
      </c>
      <c r="EK46" s="135">
        <v>77.732344030647567</v>
      </c>
      <c r="EL46" s="31">
        <v>39.073076985441084</v>
      </c>
      <c r="EM46" s="3" t="s">
        <v>782</v>
      </c>
      <c r="EN46" s="3">
        <v>2069406</v>
      </c>
      <c r="EO46" s="3">
        <v>46226</v>
      </c>
      <c r="EP46" s="3">
        <v>2115632</v>
      </c>
      <c r="EQ46" s="131">
        <v>7.2588620440784957E-2</v>
      </c>
      <c r="ER46" s="3">
        <v>3013</v>
      </c>
      <c r="ES46" s="3">
        <v>26547</v>
      </c>
      <c r="ET46" s="3">
        <v>29560</v>
      </c>
      <c r="EU46" s="3">
        <v>101.42215755053824</v>
      </c>
      <c r="EV46" s="3">
        <v>3451227</v>
      </c>
      <c r="EW46" s="3">
        <v>81684</v>
      </c>
      <c r="EX46" s="3">
        <v>3532911</v>
      </c>
      <c r="EY46" s="3">
        <v>0.12121632478147144</v>
      </c>
      <c r="EZ46" s="3">
        <v>176264</v>
      </c>
      <c r="FA46" s="3">
        <v>1006</v>
      </c>
      <c r="FB46" s="3">
        <v>177270</v>
      </c>
      <c r="FC46" s="3">
        <v>6.082241498303083</v>
      </c>
      <c r="FD46" s="3">
        <v>5699910</v>
      </c>
      <c r="FE46" s="3">
        <v>155463</v>
      </c>
      <c r="FF46" s="3">
        <v>5855373</v>
      </c>
      <c r="FG46" s="3">
        <v>1209</v>
      </c>
      <c r="FH46" s="3">
        <v>1232</v>
      </c>
      <c r="FI46">
        <v>80</v>
      </c>
      <c r="FJ46" s="3">
        <v>483</v>
      </c>
      <c r="FK46" s="3">
        <v>687</v>
      </c>
      <c r="FL46" s="3">
        <v>79</v>
      </c>
      <c r="FM46" s="3">
        <v>3874</v>
      </c>
      <c r="FN46">
        <v>5.66</v>
      </c>
      <c r="FO46" s="8">
        <v>0.02</v>
      </c>
      <c r="FP46" s="50">
        <v>0.19</v>
      </c>
      <c r="FQ46" s="8">
        <v>0.17699999999999999</v>
      </c>
      <c r="FR46" s="8">
        <v>0.13700000000000001</v>
      </c>
      <c r="FS46" s="8">
        <v>3.999999999999998E-2</v>
      </c>
      <c r="FT46" s="8">
        <v>0.157</v>
      </c>
      <c r="FU46">
        <v>14.1</v>
      </c>
      <c r="FV46">
        <v>4172</v>
      </c>
      <c r="FW46">
        <v>13.3</v>
      </c>
      <c r="FX46">
        <v>13.3</v>
      </c>
      <c r="FY46">
        <v>3924</v>
      </c>
      <c r="FZ46">
        <v>5.29</v>
      </c>
      <c r="GA46" s="48">
        <v>34.5</v>
      </c>
      <c r="GB46" s="48">
        <v>18263</v>
      </c>
      <c r="GC46" s="48">
        <v>277797</v>
      </c>
      <c r="GD46" s="2">
        <v>6.5742250636255967E-2</v>
      </c>
      <c r="GE46" s="11">
        <v>0.61849893292593616</v>
      </c>
      <c r="GF46" s="11" t="s">
        <v>781</v>
      </c>
      <c r="GG46" s="11" t="s">
        <v>781</v>
      </c>
      <c r="GH46" s="11" t="s">
        <v>781</v>
      </c>
      <c r="GI46" s="11" t="s">
        <v>782</v>
      </c>
      <c r="GJ46" s="11" t="s">
        <v>782</v>
      </c>
      <c r="GK46" s="2">
        <v>7.4000000000000003E-3</v>
      </c>
      <c r="GL46" s="2">
        <v>1.95E-2</v>
      </c>
      <c r="GM46" s="2">
        <v>4.4000000000000003E-3</v>
      </c>
      <c r="GN46" s="2">
        <v>8.9999999999999998E-4</v>
      </c>
      <c r="GO46" s="2">
        <v>5.1999999999999998E-3</v>
      </c>
      <c r="GP46">
        <v>497</v>
      </c>
      <c r="GQ46">
        <v>3.1</v>
      </c>
      <c r="GR46">
        <v>41</v>
      </c>
      <c r="GS46">
        <v>74</v>
      </c>
      <c r="GT46" s="5">
        <v>24</v>
      </c>
      <c r="GU46" s="22">
        <v>49</v>
      </c>
      <c r="GV46" t="s">
        <v>181</v>
      </c>
      <c r="GW46" t="s">
        <v>82</v>
      </c>
      <c r="GX46" s="21" t="s">
        <v>122</v>
      </c>
      <c r="GY46" s="21" t="s">
        <v>4713</v>
      </c>
      <c r="GZ46" s="21" t="s">
        <v>4712</v>
      </c>
      <c r="HA46" s="21" t="s">
        <v>4713</v>
      </c>
      <c r="HB46">
        <v>4</v>
      </c>
      <c r="HC46">
        <v>27</v>
      </c>
      <c r="HD46">
        <v>32</v>
      </c>
      <c r="HE46" s="14">
        <v>28</v>
      </c>
      <c r="HF46">
        <v>27</v>
      </c>
      <c r="HG46">
        <v>45</v>
      </c>
      <c r="HH46">
        <v>34</v>
      </c>
      <c r="HI46" s="53">
        <v>0.81</v>
      </c>
      <c r="HJ46" s="47">
        <v>9606</v>
      </c>
      <c r="HK46" s="53">
        <v>0.84</v>
      </c>
      <c r="HL46">
        <v>9324</v>
      </c>
      <c r="HM46" s="8">
        <v>0.1303108228980322</v>
      </c>
      <c r="HN46">
        <v>41</v>
      </c>
      <c r="HO46">
        <v>9559</v>
      </c>
      <c r="HP46">
        <v>1188</v>
      </c>
      <c r="HQ46">
        <v>10747</v>
      </c>
      <c r="HR46" s="8">
        <v>0.88945752302968273</v>
      </c>
      <c r="HS46" s="14">
        <v>133.69999999999999</v>
      </c>
      <c r="HT46" t="s">
        <v>782</v>
      </c>
      <c r="HU46" t="s">
        <v>782</v>
      </c>
      <c r="HV46" t="s">
        <v>782</v>
      </c>
      <c r="HW46" t="s">
        <v>782</v>
      </c>
      <c r="HX46" t="s">
        <v>782</v>
      </c>
      <c r="HY46" t="s">
        <v>781</v>
      </c>
      <c r="HZ46" t="s">
        <v>782</v>
      </c>
      <c r="IA46" t="s">
        <v>782</v>
      </c>
      <c r="IB46" t="s">
        <v>782</v>
      </c>
      <c r="IC46" t="s">
        <v>782</v>
      </c>
      <c r="ID46" t="s">
        <v>782</v>
      </c>
      <c r="IE46" t="s">
        <v>782</v>
      </c>
      <c r="IF46" t="s">
        <v>781</v>
      </c>
      <c r="IG46">
        <v>13</v>
      </c>
      <c r="IH46">
        <v>75.8</v>
      </c>
      <c r="II46">
        <v>63.8</v>
      </c>
      <c r="IJ46">
        <v>6.8</v>
      </c>
      <c r="IK46">
        <v>4.0999999999999996</v>
      </c>
      <c r="IL46">
        <v>4.0999999999999996</v>
      </c>
      <c r="IM46">
        <v>0.6</v>
      </c>
      <c r="IN46">
        <v>2</v>
      </c>
      <c r="IO46">
        <v>2.2999999999999998</v>
      </c>
      <c r="IP46">
        <v>2.2999999999999998</v>
      </c>
      <c r="IQ46">
        <v>1.5</v>
      </c>
      <c r="IR46">
        <v>2</v>
      </c>
      <c r="IS46">
        <v>1</v>
      </c>
      <c r="IT46">
        <v>139</v>
      </c>
      <c r="IU46" t="s">
        <v>223</v>
      </c>
      <c r="IV46" t="b">
        <v>1</v>
      </c>
      <c r="IW46">
        <v>2</v>
      </c>
      <c r="IX46" s="5">
        <v>14763970.5</v>
      </c>
      <c r="IY46" s="5">
        <v>99</v>
      </c>
      <c r="IZ46" s="5">
        <v>298262.03030303027</v>
      </c>
      <c r="JA46" s="5">
        <v>101</v>
      </c>
      <c r="JB46" s="5">
        <v>292355.85148514854</v>
      </c>
      <c r="JC46" s="11">
        <v>0.19281138083493055</v>
      </c>
      <c r="JD46">
        <v>32</v>
      </c>
      <c r="JE46" s="12">
        <v>0.61088754323938388</v>
      </c>
      <c r="JF46" s="108">
        <v>1.0837193152072473</v>
      </c>
      <c r="JG46" s="3">
        <v>27848</v>
      </c>
      <c r="JH46" s="56">
        <v>0.65581011203677109</v>
      </c>
      <c r="JI46" s="11">
        <v>0.83727391554151109</v>
      </c>
      <c r="JJ46" s="3">
        <v>9.55481814434164</v>
      </c>
      <c r="JK46" s="3">
        <v>10.632497690081477</v>
      </c>
      <c r="JL46" s="108">
        <v>9.55481814434164</v>
      </c>
      <c r="JM46" s="108">
        <v>10.632497690081477</v>
      </c>
      <c r="JN46" s="108">
        <v>46.5</v>
      </c>
      <c r="JO46" s="108">
        <v>20.8</v>
      </c>
      <c r="JP46" s="108">
        <v>1.6</v>
      </c>
      <c r="JQ46" s="108">
        <v>1.7</v>
      </c>
      <c r="JR46" s="108">
        <v>5.9</v>
      </c>
      <c r="JS46" s="108">
        <v>22.8</v>
      </c>
      <c r="JT46" s="14" t="s">
        <v>824</v>
      </c>
      <c r="JU46" t="s">
        <v>824</v>
      </c>
      <c r="JV46" t="s">
        <v>821</v>
      </c>
      <c r="JW46" t="s">
        <v>303</v>
      </c>
      <c r="JX46" t="s">
        <v>171</v>
      </c>
      <c r="JY46" s="15" t="s">
        <v>822</v>
      </c>
      <c r="JZ46">
        <v>13.5</v>
      </c>
      <c r="KA46">
        <v>19.8</v>
      </c>
      <c r="KB46">
        <v>51.04</v>
      </c>
      <c r="KC46">
        <v>3359</v>
      </c>
      <c r="KD46">
        <v>44</v>
      </c>
      <c r="KE46">
        <v>36.1</v>
      </c>
      <c r="KF46">
        <v>4.0999999999999996</v>
      </c>
      <c r="KG46">
        <v>1.5</v>
      </c>
      <c r="KH46" s="2">
        <v>8.0000000000000004E-4</v>
      </c>
      <c r="KI46" s="108">
        <v>23316.404000000002</v>
      </c>
      <c r="KJ46" s="3">
        <v>9293</v>
      </c>
      <c r="KK46" s="3">
        <v>1.36</v>
      </c>
      <c r="KL46" s="2">
        <v>0.1176</v>
      </c>
      <c r="KM46" s="2">
        <v>0.1353</v>
      </c>
      <c r="KN46">
        <v>2.2599999999999998</v>
      </c>
      <c r="KO46" s="2">
        <v>0.28000000000000003</v>
      </c>
      <c r="KP46" s="2">
        <v>0.64800000000000002</v>
      </c>
      <c r="KQ46" s="2">
        <v>9.9900000000000003E-2</v>
      </c>
      <c r="KR46" s="11">
        <v>0.18010000000000004</v>
      </c>
      <c r="KS46">
        <v>44</v>
      </c>
      <c r="KT46">
        <v>30</v>
      </c>
      <c r="KU46">
        <v>0.64900000000000002</v>
      </c>
      <c r="KV46">
        <v>51</v>
      </c>
      <c r="KW46" s="12">
        <v>5.1355686274509802</v>
      </c>
      <c r="KX46">
        <v>64.8</v>
      </c>
      <c r="KY46">
        <v>100.04900000000001</v>
      </c>
      <c r="KZ46" s="108">
        <v>3388.2823052240587</v>
      </c>
      <c r="LA46" s="12">
        <v>381991.79883473204</v>
      </c>
      <c r="LB46">
        <v>38117</v>
      </c>
      <c r="LC46">
        <v>11.1</v>
      </c>
      <c r="LD46">
        <v>0.3</v>
      </c>
      <c r="LE46">
        <v>46.3</v>
      </c>
      <c r="LF46">
        <v>9</v>
      </c>
      <c r="LG46">
        <v>4</v>
      </c>
      <c r="LH46">
        <v>29.3</v>
      </c>
      <c r="LI46" t="s">
        <v>551</v>
      </c>
      <c r="LJ46" s="2">
        <v>8.0000000000000002E-3</v>
      </c>
      <c r="LK46" s="4">
        <v>1881751000000</v>
      </c>
      <c r="LL46" s="4">
        <v>63727.809534704771</v>
      </c>
      <c r="LM46" s="77">
        <v>5400</v>
      </c>
      <c r="LN46" s="47">
        <v>5000</v>
      </c>
      <c r="LO46" s="47">
        <v>35</v>
      </c>
      <c r="LP46" s="47">
        <v>385</v>
      </c>
      <c r="LQ46" s="47">
        <v>420</v>
      </c>
      <c r="LR46" s="47">
        <v>37986</v>
      </c>
      <c r="LS46" s="47">
        <v>233132</v>
      </c>
      <c r="LT46" s="47">
        <v>369512</v>
      </c>
      <c r="LU46" s="14">
        <v>5</v>
      </c>
      <c r="LV46" t="s">
        <v>1255</v>
      </c>
      <c r="LW46" t="s">
        <v>1255</v>
      </c>
      <c r="LX46" t="s">
        <v>1255</v>
      </c>
      <c r="LY46" t="s">
        <v>1255</v>
      </c>
      <c r="LZ46" s="15" t="s">
        <v>1255</v>
      </c>
      <c r="MA46" s="26">
        <v>36</v>
      </c>
      <c r="MB46">
        <v>38</v>
      </c>
      <c r="MC46" s="3">
        <v>820220.58333333337</v>
      </c>
      <c r="MD46" s="3">
        <v>38.779394496519942</v>
      </c>
      <c r="ME46" s="3">
        <v>-2.7793944965199415</v>
      </c>
      <c r="MF46" s="3">
        <v>14763970.5</v>
      </c>
      <c r="MG46" s="3">
        <v>777051.07894736843</v>
      </c>
      <c r="MH46" s="43">
        <v>7792095.541666667</v>
      </c>
      <c r="MI46" s="194" t="s">
        <v>348</v>
      </c>
      <c r="MJ46" s="47" t="s">
        <v>4681</v>
      </c>
      <c r="MK46" s="195" t="s">
        <v>313</v>
      </c>
      <c r="ML46" s="186">
        <v>0</v>
      </c>
      <c r="MM46" s="89">
        <v>0</v>
      </c>
      <c r="MN46" s="190">
        <v>0.34210526315789475</v>
      </c>
      <c r="MO46" s="60">
        <v>0.46500000000000002</v>
      </c>
      <c r="MP46" s="45">
        <v>0.52100000000000002</v>
      </c>
      <c r="MQ46" s="22">
        <v>0</v>
      </c>
      <c r="MR46" s="215">
        <v>0</v>
      </c>
      <c r="MS46" s="161">
        <v>0.20177631578947369</v>
      </c>
      <c r="MT46" s="11">
        <v>0</v>
      </c>
      <c r="MU46" s="11">
        <v>0</v>
      </c>
      <c r="MV46" s="11">
        <v>604215</v>
      </c>
      <c r="MW46" s="5">
        <v>421649</v>
      </c>
      <c r="MX46" s="5">
        <v>182566</v>
      </c>
      <c r="MY46" s="2">
        <v>0.30199999999999999</v>
      </c>
      <c r="MZ46" s="3">
        <f>StateByState5[[#This Row],[Population]]*0.8</f>
        <v>23316404</v>
      </c>
      <c r="NA46" s="234">
        <f>StateByState5[[#This Row],[Adult Population]]*StateByState5[[#This Row],[Groceries Montly]]</f>
        <v>6683414042.5599995</v>
      </c>
      <c r="NB46" s="234">
        <f>(StateByState5[[#This Row],[Rent (Studio)]]*StateByState5[[#This Row],[Adult Population]])/2</f>
        <v>8545462066</v>
      </c>
      <c r="NC46" s="234">
        <f>StateByState5[[#This Row],[Average Electric Bill]]*StateByState5[[#This Row],[Adult Population]]</f>
        <v>3688421948.7599998</v>
      </c>
      <c r="ND46" s="234">
        <f>(StateByState5[[#This Row],[Adult Population]]/10000)*1141815</f>
        <v>2662301983.3260002</v>
      </c>
      <c r="NE46" s="237">
        <f>(StateByState5[[#This Row],[Adult Population]]/10000)*12.11</f>
        <v>28236.165244</v>
      </c>
      <c r="NF46" s="234">
        <f>SUM(StateByState5[[#This Row],[Rent (Studio)]],StateByState5[[#This Row],[Groceries Montly]],StateByState5[[#This Row],[Average Electric Bill]])</f>
        <v>1177.83</v>
      </c>
      <c r="NG46" s="234">
        <f>StateByState5[[#This Row],[UBI Per Month]]*StateByState5[[#This Row],[Adult Population]]</f>
        <v>27462760123.32</v>
      </c>
      <c r="NH46" s="234">
        <f>SUM(StateByState5[[#This Row],[Total for UBI Payments]]+StateByState5[[#This Row],[Department of UBI]])</f>
        <v>30125062106.646</v>
      </c>
    </row>
    <row r="47" spans="1:374" ht="17.25" customHeight="1" x14ac:dyDescent="0.25">
      <c r="A47">
        <v>44</v>
      </c>
      <c r="B47" s="130" t="s">
        <v>72</v>
      </c>
      <c r="C47" t="s">
        <v>1319</v>
      </c>
      <c r="D47" s="3">
        <v>82168</v>
      </c>
      <c r="E47" s="113">
        <v>3271616</v>
      </c>
      <c r="F47" s="113">
        <v>2465355</v>
      </c>
      <c r="G47" s="208">
        <v>0.75360000000000005</v>
      </c>
      <c r="H47" s="113">
        <v>37192</v>
      </c>
      <c r="I47" s="208">
        <v>1.14E-2</v>
      </c>
      <c r="J47" s="113">
        <v>28690</v>
      </c>
      <c r="K47" s="208">
        <v>8.8000000000000005E-3</v>
      </c>
      <c r="L47" s="113">
        <v>78618</v>
      </c>
      <c r="M47" s="208">
        <v>2.4E-2</v>
      </c>
      <c r="N47" s="113">
        <v>35831</v>
      </c>
      <c r="O47" s="106">
        <v>1.0999999999999999E-2</v>
      </c>
      <c r="P47" s="113">
        <v>12566</v>
      </c>
      <c r="Q47" s="106">
        <v>3.8E-3</v>
      </c>
      <c r="R47" s="113">
        <v>120452</v>
      </c>
      <c r="S47" s="208">
        <v>3.6799999999999999E-2</v>
      </c>
      <c r="T47" s="113">
        <v>492912</v>
      </c>
      <c r="U47" s="208">
        <v>0.1507</v>
      </c>
      <c r="V47" s="106">
        <v>1.7007686830690094E-2</v>
      </c>
      <c r="W47" s="3">
        <v>39.816181481842079</v>
      </c>
      <c r="X47" s="3">
        <v>58</v>
      </c>
      <c r="Y47" s="118">
        <v>7.25</v>
      </c>
      <c r="Z47" s="4">
        <v>1137</v>
      </c>
      <c r="AA47" s="1">
        <v>4927</v>
      </c>
      <c r="AB47" s="4">
        <v>59124</v>
      </c>
      <c r="AC47" s="1">
        <v>28.425000000000001</v>
      </c>
      <c r="AD47" s="47">
        <v>528864</v>
      </c>
      <c r="AE47" s="47">
        <v>217757</v>
      </c>
      <c r="AF47" s="39">
        <v>0.309</v>
      </c>
      <c r="AG47" s="124">
        <v>3.401815284634131</v>
      </c>
      <c r="AH47" s="33">
        <v>14.440119363395226</v>
      </c>
      <c r="AI47" s="33">
        <v>8.2619508842092113</v>
      </c>
      <c r="AJ47" s="33">
        <v>35.070557029177721</v>
      </c>
      <c r="AK47" s="33">
        <v>2.4286888596003804</v>
      </c>
      <c r="AL47">
        <v>4</v>
      </c>
      <c r="AM47" s="125">
        <v>1158</v>
      </c>
      <c r="AN47" s="4">
        <v>719</v>
      </c>
      <c r="AO47" s="4">
        <v>825</v>
      </c>
      <c r="AP47" s="4">
        <v>1010</v>
      </c>
      <c r="AQ47" s="4">
        <v>1358</v>
      </c>
      <c r="AR47" s="4">
        <v>1636</v>
      </c>
      <c r="AS47" s="4">
        <v>1497</v>
      </c>
      <c r="AT47" s="4">
        <v>230545</v>
      </c>
      <c r="AU47" s="8">
        <v>1.1023564064801179</v>
      </c>
      <c r="AV47" s="5">
        <v>31799.310344827587</v>
      </c>
      <c r="AW47" s="5">
        <v>139.31034482758622</v>
      </c>
      <c r="AX47" s="5">
        <v>35.532102022867193</v>
      </c>
      <c r="AY47" s="5">
        <v>3.8993471348352613</v>
      </c>
      <c r="AZ47" s="152">
        <v>0.10880000000000001</v>
      </c>
      <c r="BA47" s="5" t="s">
        <v>4783</v>
      </c>
      <c r="BB47" s="47">
        <v>84.32</v>
      </c>
      <c r="BC47" s="47">
        <v>61.69</v>
      </c>
      <c r="BD47" s="5">
        <v>66.059225512528485</v>
      </c>
      <c r="BE47" s="5">
        <v>280.41002277904329</v>
      </c>
      <c r="BF47" s="66">
        <v>282.23</v>
      </c>
      <c r="BG47">
        <v>11.81</v>
      </c>
      <c r="BH47" s="66">
        <v>5.0049999999999999</v>
      </c>
      <c r="BI47">
        <v>0</v>
      </c>
      <c r="BJ47" s="119">
        <v>4.3899999999999997</v>
      </c>
      <c r="BK47" s="37">
        <v>825</v>
      </c>
      <c r="BL47" s="37">
        <v>1010</v>
      </c>
      <c r="BM47" s="37">
        <v>1358</v>
      </c>
      <c r="BN47" s="37">
        <v>1636</v>
      </c>
      <c r="BO47" s="37">
        <v>282.23</v>
      </c>
      <c r="BP47" s="37">
        <v>84.32</v>
      </c>
      <c r="BQ47" s="37">
        <v>7.25</v>
      </c>
      <c r="BR47" s="37">
        <v>13.748653846153847</v>
      </c>
      <c r="BS47" s="37">
        <v>6.4986538461538466</v>
      </c>
      <c r="BT47" s="179">
        <v>28.425000000000001</v>
      </c>
      <c r="BU47" s="127">
        <v>0.48368175360259791</v>
      </c>
      <c r="BV47" s="37">
        <v>19.139769230769232</v>
      </c>
      <c r="BW47" s="37">
        <v>26.411653846153847</v>
      </c>
      <c r="BX47" s="37">
        <v>32.875846153846155</v>
      </c>
      <c r="BY47" s="176">
        <v>4.9500000000000002E-2</v>
      </c>
      <c r="BZ47" s="127" t="s">
        <v>241</v>
      </c>
      <c r="CA47" s="127">
        <v>6.0999999999999999E-2</v>
      </c>
      <c r="CB47" s="127">
        <v>1.09E-2</v>
      </c>
      <c r="CC47" s="127">
        <v>7.1900000000000006E-2</v>
      </c>
      <c r="CD47" s="127">
        <v>2.9499999999999998E-2</v>
      </c>
      <c r="CE47" s="2">
        <v>0.121</v>
      </c>
      <c r="CF47" s="62">
        <v>4330.8329999999996</v>
      </c>
      <c r="CG47" s="62">
        <v>3320.8329999999996</v>
      </c>
      <c r="CH47" s="62">
        <v>2954.2829999999994</v>
      </c>
      <c r="CI47" s="9">
        <v>672.95740318906599</v>
      </c>
      <c r="CJ47" s="9">
        <v>250.15097375105836</v>
      </c>
      <c r="CK47" s="116">
        <v>590.26633366633359</v>
      </c>
      <c r="CL47" s="28">
        <v>0.46800000000000003</v>
      </c>
      <c r="CM47">
        <v>260.7</v>
      </c>
      <c r="CN47" s="33">
        <v>198</v>
      </c>
      <c r="CO47" s="33">
        <v>6662</v>
      </c>
      <c r="CP47" s="33">
        <v>1383</v>
      </c>
      <c r="CQ47" s="33">
        <v>299</v>
      </c>
      <c r="CR47" s="33">
        <v>167</v>
      </c>
      <c r="CS47" s="33">
        <v>1492</v>
      </c>
      <c r="CT47" s="33">
        <v>44.697758371467728</v>
      </c>
      <c r="CU47" s="33">
        <v>758</v>
      </c>
      <c r="CV47" s="29">
        <v>23.168978266398014</v>
      </c>
      <c r="CW47" s="29">
        <v>1.9292071431692315</v>
      </c>
      <c r="CX47" s="29">
        <v>8</v>
      </c>
      <c r="CY47" s="29">
        <v>2.4452747510710302</v>
      </c>
      <c r="CZ47" s="29">
        <v>0.65146579804560267</v>
      </c>
      <c r="DA47">
        <v>2.9</v>
      </c>
      <c r="DB47" s="30">
        <v>13.6</v>
      </c>
      <c r="DC47" s="30">
        <v>444.93977599999999</v>
      </c>
      <c r="DD47" s="30">
        <v>1.7</v>
      </c>
      <c r="DE47">
        <v>79.7</v>
      </c>
      <c r="DF47">
        <v>2.5499999999999998</v>
      </c>
      <c r="DG47">
        <v>36.9</v>
      </c>
      <c r="DH47">
        <v>19.600000000000001</v>
      </c>
      <c r="DI47" s="5">
        <v>1</v>
      </c>
      <c r="DJ47" s="142">
        <v>126</v>
      </c>
      <c r="DK47" s="131">
        <v>3188815</v>
      </c>
      <c r="DL47" s="131">
        <v>0.97469110066707099</v>
      </c>
      <c r="DM47" s="11">
        <v>107749</v>
      </c>
      <c r="DN47" s="11">
        <v>256</v>
      </c>
      <c r="DO47" s="11">
        <v>7</v>
      </c>
      <c r="DP47" s="11">
        <v>6968</v>
      </c>
      <c r="DQ47" s="11">
        <v>1812</v>
      </c>
      <c r="DR47" s="11">
        <v>23747</v>
      </c>
      <c r="DS47" s="11">
        <v>82</v>
      </c>
      <c r="DT47" s="11">
        <v>309</v>
      </c>
      <c r="DU47" s="11">
        <v>12751</v>
      </c>
      <c r="DV47" s="11">
        <v>50959</v>
      </c>
      <c r="DW47" s="11">
        <v>7960</v>
      </c>
      <c r="DX47" s="11">
        <v>1038</v>
      </c>
      <c r="DY47" s="11">
        <v>1860</v>
      </c>
      <c r="DZ47" s="136">
        <v>3378.9667948752121</v>
      </c>
      <c r="EA47" s="5">
        <v>8.0280605804977707</v>
      </c>
      <c r="EB47" s="11">
        <v>0.21951728149798591</v>
      </c>
      <c r="EC47" s="5">
        <v>218.51377392542372</v>
      </c>
      <c r="ED47" s="5">
        <v>56.823616296335786</v>
      </c>
      <c r="EE47" s="5">
        <v>744.69669767609594</v>
      </c>
      <c r="EF47" s="5">
        <v>2.5714881546906923</v>
      </c>
      <c r="EG47" s="5">
        <v>9.6901199975539498</v>
      </c>
      <c r="EH47" s="5">
        <v>399.86640805440265</v>
      </c>
      <c r="EI47" s="5">
        <v>1598.054449693695</v>
      </c>
      <c r="EJ47" s="5">
        <v>249.62250867485258</v>
      </c>
      <c r="EK47" s="5">
        <v>32.551276884987054</v>
      </c>
      <c r="EL47" s="22">
        <v>15.246458957076385</v>
      </c>
      <c r="EM47" s="3" t="s">
        <v>782</v>
      </c>
      <c r="EN47" s="3">
        <v>8000313</v>
      </c>
      <c r="EO47" s="3">
        <v>87745</v>
      </c>
      <c r="EP47" s="3">
        <v>8088058</v>
      </c>
      <c r="EQ47" s="131">
        <v>2.4721905015747567</v>
      </c>
      <c r="ER47" s="3">
        <v>17920</v>
      </c>
      <c r="ES47" s="3">
        <v>53011</v>
      </c>
      <c r="ET47" s="3">
        <v>70931</v>
      </c>
      <c r="EU47" s="3">
        <v>2168.0722921027404</v>
      </c>
      <c r="EV47" s="3">
        <v>13756057</v>
      </c>
      <c r="EW47" s="3">
        <v>176144</v>
      </c>
      <c r="EX47" s="3">
        <v>13932201</v>
      </c>
      <c r="EY47" s="3">
        <v>4.2585074165183201</v>
      </c>
      <c r="EZ47" s="3">
        <v>325877</v>
      </c>
      <c r="FA47" s="3">
        <v>2423</v>
      </c>
      <c r="FB47" s="3">
        <v>328300</v>
      </c>
      <c r="FC47" s="3">
        <v>100.34796259707741</v>
      </c>
      <c r="FD47" s="3">
        <v>22100167</v>
      </c>
      <c r="FE47" s="3">
        <v>319323</v>
      </c>
      <c r="FF47" s="3">
        <v>22419490</v>
      </c>
      <c r="FG47" s="3">
        <v>99</v>
      </c>
      <c r="FH47">
        <v>76</v>
      </c>
      <c r="FI47">
        <v>3</v>
      </c>
      <c r="FJ47" s="3">
        <v>44</v>
      </c>
      <c r="FK47" s="3">
        <v>33</v>
      </c>
      <c r="FL47" s="3">
        <v>8</v>
      </c>
      <c r="FM47" s="3">
        <v>276</v>
      </c>
      <c r="FN47">
        <v>6.67</v>
      </c>
      <c r="FO47" s="8">
        <v>0.02</v>
      </c>
      <c r="FP47" s="50">
        <v>0.06</v>
      </c>
      <c r="FQ47" s="8">
        <v>0.26100000000000001</v>
      </c>
      <c r="FR47" s="8">
        <v>0.221</v>
      </c>
      <c r="FS47" s="8">
        <v>4.0000000000000008E-2</v>
      </c>
      <c r="FT47" s="8">
        <v>0.24099999999999999</v>
      </c>
      <c r="FU47">
        <v>20.5</v>
      </c>
      <c r="FV47">
        <v>622</v>
      </c>
      <c r="FW47">
        <v>20.8</v>
      </c>
      <c r="FX47">
        <v>20.8</v>
      </c>
      <c r="FY47">
        <v>651</v>
      </c>
      <c r="FZ47">
        <v>5.43</v>
      </c>
      <c r="GA47" s="48">
        <v>16.5</v>
      </c>
      <c r="GB47" s="48">
        <v>2005</v>
      </c>
      <c r="GC47" s="48">
        <v>26916</v>
      </c>
      <c r="GD47" s="2">
        <v>7.4491009065240005E-2</v>
      </c>
      <c r="GE47" s="11">
        <v>0.60066357597046116</v>
      </c>
      <c r="GF47" s="11" t="s">
        <v>781</v>
      </c>
      <c r="GG47" s="11" t="s">
        <v>781</v>
      </c>
      <c r="GH47" s="11" t="s">
        <v>782</v>
      </c>
      <c r="GI47" s="11" t="s">
        <v>782</v>
      </c>
      <c r="GJ47" s="11" t="s">
        <v>781</v>
      </c>
      <c r="GK47" s="2">
        <v>1.4200000000000001E-2</v>
      </c>
      <c r="GL47" s="2">
        <v>7.1000000000000004E-3</v>
      </c>
      <c r="GM47" s="2">
        <v>4.1999999999999997E-3</v>
      </c>
      <c r="GN47" s="2">
        <v>3.0999999999999999E-3</v>
      </c>
      <c r="GO47" s="2">
        <v>4.3E-3</v>
      </c>
      <c r="GP47" s="3">
        <v>10810</v>
      </c>
      <c r="GQ47">
        <v>8.1999999999999993</v>
      </c>
      <c r="GR47">
        <v>133</v>
      </c>
      <c r="GS47" s="3">
        <v>2160</v>
      </c>
      <c r="GT47" s="5">
        <v>12</v>
      </c>
      <c r="GU47" s="22">
        <v>54</v>
      </c>
      <c r="GV47" t="s">
        <v>177</v>
      </c>
      <c r="GW47" t="s">
        <v>82</v>
      </c>
      <c r="GX47" s="21" t="s">
        <v>122</v>
      </c>
      <c r="GY47" s="21" t="s">
        <v>4713</v>
      </c>
      <c r="GZ47" s="21" t="s">
        <v>4712</v>
      </c>
      <c r="HA47" s="21" t="s">
        <v>4713</v>
      </c>
      <c r="HB47">
        <v>30</v>
      </c>
      <c r="HC47">
        <v>25</v>
      </c>
      <c r="HD47">
        <v>29</v>
      </c>
      <c r="HE47" s="14">
        <v>36</v>
      </c>
      <c r="HF47">
        <v>16</v>
      </c>
      <c r="HG47">
        <v>6</v>
      </c>
      <c r="HH47">
        <v>31</v>
      </c>
      <c r="HI47" s="53">
        <v>0.90600000000000003</v>
      </c>
      <c r="HJ47" s="47">
        <v>7628</v>
      </c>
      <c r="HK47" s="53">
        <v>0.92</v>
      </c>
      <c r="HL47">
        <v>9945</v>
      </c>
      <c r="HM47" s="8">
        <v>0.15536149471974006</v>
      </c>
      <c r="HN47">
        <v>44</v>
      </c>
      <c r="HO47">
        <v>1105</v>
      </c>
      <c r="HP47">
        <v>123</v>
      </c>
      <c r="HQ47">
        <v>1228</v>
      </c>
      <c r="HR47" s="8">
        <v>0.89983713355048855</v>
      </c>
      <c r="HS47" s="14">
        <v>111.3</v>
      </c>
      <c r="HT47" t="s">
        <v>782</v>
      </c>
      <c r="HU47" t="s">
        <v>781</v>
      </c>
      <c r="HV47" t="s">
        <v>781</v>
      </c>
      <c r="HW47" t="s">
        <v>781</v>
      </c>
      <c r="HX47" t="s">
        <v>782</v>
      </c>
      <c r="HY47" t="s">
        <v>781</v>
      </c>
      <c r="HZ47" t="s">
        <v>781</v>
      </c>
      <c r="IA47" t="s">
        <v>782</v>
      </c>
      <c r="IB47" t="s">
        <v>781</v>
      </c>
      <c r="IC47" t="s">
        <v>782</v>
      </c>
      <c r="ID47" t="s">
        <v>781</v>
      </c>
      <c r="IE47" t="s">
        <v>781</v>
      </c>
      <c r="IF47" t="s">
        <v>781</v>
      </c>
      <c r="IG47">
        <v>40</v>
      </c>
      <c r="IH47">
        <v>76.2</v>
      </c>
      <c r="II47">
        <v>53.1</v>
      </c>
      <c r="IJ47">
        <v>6.1</v>
      </c>
      <c r="IK47">
        <v>3.7</v>
      </c>
      <c r="IL47">
        <v>3.5</v>
      </c>
      <c r="IM47">
        <v>0</v>
      </c>
      <c r="IN47">
        <v>2.2000000000000002</v>
      </c>
      <c r="IO47">
        <v>1.9</v>
      </c>
      <c r="IP47">
        <v>2.2000000000000002</v>
      </c>
      <c r="IQ47">
        <v>2.6</v>
      </c>
      <c r="IR47">
        <v>0.8</v>
      </c>
      <c r="IS47">
        <v>1.2</v>
      </c>
      <c r="IT47">
        <v>94</v>
      </c>
      <c r="IU47" t="s">
        <v>223</v>
      </c>
      <c r="IV47" t="b">
        <v>1</v>
      </c>
      <c r="IW47">
        <v>5</v>
      </c>
      <c r="IX47" s="5">
        <v>667595</v>
      </c>
      <c r="IY47" s="5">
        <v>44</v>
      </c>
      <c r="IZ47" s="5">
        <v>75863.068181818177</v>
      </c>
      <c r="JA47" s="5">
        <v>49</v>
      </c>
      <c r="JB47" s="5">
        <v>68121.938775510207</v>
      </c>
      <c r="JC47" s="11">
        <v>0.29816960373868168</v>
      </c>
      <c r="JD47">
        <v>10</v>
      </c>
      <c r="JE47" s="12">
        <v>0.60850939538506477</v>
      </c>
      <c r="JF47" s="108">
        <v>2.9958283090796067</v>
      </c>
      <c r="JG47" s="3">
        <v>5557</v>
      </c>
      <c r="JH47" s="56">
        <v>0.36080619039049849</v>
      </c>
      <c r="JI47" s="11">
        <v>0.64761158898686344</v>
      </c>
      <c r="JJ47" s="3">
        <v>16.985489739627145</v>
      </c>
      <c r="JK47" s="3">
        <v>6.762973420309609</v>
      </c>
      <c r="JL47" s="108">
        <v>16.985489739627145</v>
      </c>
      <c r="JM47" s="108">
        <v>6.762973420309609</v>
      </c>
      <c r="JN47" s="108">
        <v>13</v>
      </c>
      <c r="JO47" s="108">
        <v>5</v>
      </c>
      <c r="JP47" s="108">
        <v>55</v>
      </c>
      <c r="JQ47" s="108">
        <v>0</v>
      </c>
      <c r="JR47" s="108">
        <v>4</v>
      </c>
      <c r="JS47" s="108">
        <v>22</v>
      </c>
      <c r="JT47" s="14" t="s">
        <v>828</v>
      </c>
      <c r="JU47" t="s">
        <v>303</v>
      </c>
      <c r="JV47" t="s">
        <v>827</v>
      </c>
      <c r="JW47" t="s">
        <v>827</v>
      </c>
      <c r="JX47" t="s">
        <v>171</v>
      </c>
      <c r="JY47" s="15" t="s">
        <v>171</v>
      </c>
      <c r="JZ47">
        <v>14.8</v>
      </c>
      <c r="KA47">
        <v>22.8</v>
      </c>
      <c r="KB47">
        <v>67.84</v>
      </c>
      <c r="KE47">
        <v>30.9</v>
      </c>
      <c r="KF47">
        <v>2</v>
      </c>
      <c r="KG47">
        <v>3.3</v>
      </c>
      <c r="KH47" s="2">
        <v>1.1000000000000001E-3</v>
      </c>
      <c r="KI47" s="108">
        <v>3598.7776000000003</v>
      </c>
      <c r="KJ47" s="3">
        <v>65044</v>
      </c>
      <c r="KK47" s="3">
        <v>2.2400000000000002</v>
      </c>
      <c r="KL47" s="2">
        <v>5.3400000000000003E-2</v>
      </c>
      <c r="KM47" s="2">
        <v>8.8800000000000004E-2</v>
      </c>
      <c r="KN47">
        <v>1.35</v>
      </c>
      <c r="KO47" s="2">
        <v>0.16</v>
      </c>
      <c r="KP47" s="2">
        <v>0.72199999999999998</v>
      </c>
      <c r="KQ47" s="2">
        <v>0.126</v>
      </c>
      <c r="KR47" s="11">
        <v>3.4000000000000002E-2</v>
      </c>
      <c r="KS47">
        <v>45</v>
      </c>
      <c r="KT47">
        <v>36</v>
      </c>
      <c r="KU47">
        <v>0.51700000000000002</v>
      </c>
      <c r="KV47">
        <v>15</v>
      </c>
      <c r="KW47" s="12">
        <v>5.4778666666666673</v>
      </c>
      <c r="KX47">
        <v>48.6</v>
      </c>
      <c r="KY47">
        <v>0.82599999999999996</v>
      </c>
      <c r="KZ47" s="108">
        <v>247.45541832997552</v>
      </c>
      <c r="LA47" s="12">
        <v>10052.57521176127</v>
      </c>
      <c r="LB47">
        <v>2839</v>
      </c>
      <c r="LC47">
        <v>51.6</v>
      </c>
      <c r="LD47">
        <v>1.2</v>
      </c>
      <c r="LE47">
        <v>34.200000000000003</v>
      </c>
      <c r="LF47">
        <v>0</v>
      </c>
      <c r="LG47">
        <v>10.4</v>
      </c>
      <c r="LH47">
        <v>2.5</v>
      </c>
      <c r="LI47" t="s">
        <v>552</v>
      </c>
      <c r="LJ47" s="2">
        <v>2.3E-2</v>
      </c>
      <c r="LK47" s="4">
        <v>186132100000</v>
      </c>
      <c r="LL47" s="4">
        <v>55761.981440843629</v>
      </c>
      <c r="LM47" s="77">
        <v>31866</v>
      </c>
      <c r="LN47" s="47">
        <v>14500</v>
      </c>
      <c r="LO47" s="47">
        <v>1000</v>
      </c>
      <c r="LP47" s="47">
        <v>38</v>
      </c>
      <c r="LQ47" s="47">
        <v>1038</v>
      </c>
      <c r="LR47" s="47">
        <v>85458</v>
      </c>
      <c r="LS47" s="47">
        <v>267330</v>
      </c>
      <c r="LT47" s="47">
        <v>356084</v>
      </c>
      <c r="LU47" s="14">
        <v>5</v>
      </c>
      <c r="LV47" t="s">
        <v>1255</v>
      </c>
      <c r="LW47" t="s">
        <v>1257</v>
      </c>
      <c r="LX47" t="s">
        <v>1255</v>
      </c>
      <c r="LY47" t="s">
        <v>1255</v>
      </c>
      <c r="LZ47" s="15" t="s">
        <v>1255</v>
      </c>
      <c r="MA47" s="26">
        <v>4</v>
      </c>
      <c r="MB47">
        <v>6</v>
      </c>
      <c r="MC47" s="3">
        <v>834493.75</v>
      </c>
      <c r="MD47" s="3">
        <v>4.3838020857777096</v>
      </c>
      <c r="ME47" s="3">
        <v>-0.38380208577770958</v>
      </c>
      <c r="MF47" s="3">
        <v>1668987.5</v>
      </c>
      <c r="MG47" s="3">
        <v>556329.16666666663</v>
      </c>
      <c r="MH47" s="43">
        <v>1251740.625</v>
      </c>
      <c r="MI47" s="194" t="s">
        <v>349</v>
      </c>
      <c r="MJ47" s="47" t="s">
        <v>4682</v>
      </c>
      <c r="MK47" s="195" t="s">
        <v>313</v>
      </c>
      <c r="ML47" s="186">
        <v>0</v>
      </c>
      <c r="MM47" s="89">
        <v>0</v>
      </c>
      <c r="MN47" s="188">
        <v>0</v>
      </c>
      <c r="MO47" s="60">
        <v>0.376</v>
      </c>
      <c r="MP47" s="45">
        <v>0.58099999999999996</v>
      </c>
      <c r="MQ47" s="22">
        <v>0</v>
      </c>
      <c r="MR47" s="215">
        <v>0</v>
      </c>
      <c r="MS47" s="161">
        <v>9.4E-2</v>
      </c>
      <c r="MT47" s="11">
        <v>0</v>
      </c>
      <c r="MU47" s="11" t="s">
        <v>171</v>
      </c>
      <c r="MV47" s="11" t="s">
        <v>171</v>
      </c>
      <c r="MW47" s="11" t="s">
        <v>171</v>
      </c>
      <c r="MX47" s="11" t="s">
        <v>171</v>
      </c>
      <c r="MY47" s="11" t="s">
        <v>171</v>
      </c>
      <c r="MZ47" s="3">
        <f>StateByState5[[#This Row],[Population]]*0.8</f>
        <v>2617292.8000000003</v>
      </c>
      <c r="NA47" s="234">
        <f>StateByState5[[#This Row],[Adult Population]]*StateByState5[[#This Row],[Groceries Montly]]</f>
        <v>738678546.94400012</v>
      </c>
      <c r="NB47" s="234">
        <f>(StateByState5[[#This Row],[Rent (Studio)]]*StateByState5[[#This Row],[Adult Population]])/2</f>
        <v>940916761.60000014</v>
      </c>
      <c r="NC47" s="234">
        <f>StateByState5[[#This Row],[Average Electric Bill]]*StateByState5[[#This Row],[Adult Population]]</f>
        <v>220690128.896</v>
      </c>
      <c r="ND47" s="234">
        <f>(StateByState5[[#This Row],[Adult Population]]/10000)*1141815</f>
        <v>298846417.84320003</v>
      </c>
      <c r="NE47" s="237">
        <f>(StateByState5[[#This Row],[Adult Population]]/10000)*12.11</f>
        <v>3169.5415808000002</v>
      </c>
      <c r="NF47" s="234">
        <f>SUM(StateByState5[[#This Row],[Rent (Studio)]],StateByState5[[#This Row],[Groceries Montly]],StateByState5[[#This Row],[Average Electric Bill]])</f>
        <v>1085.55</v>
      </c>
      <c r="NG47" s="234">
        <f>StateByState5[[#This Row],[UBI Per Month]]*StateByState5[[#This Row],[Adult Population]]</f>
        <v>2841202199.04</v>
      </c>
      <c r="NH47" s="234">
        <f>SUM(StateByState5[[#This Row],[Total for UBI Payments]]+StateByState5[[#This Row],[Department of UBI]])</f>
        <v>3140048616.8832002</v>
      </c>
    </row>
    <row r="48" spans="1:374" ht="17.25" customHeight="1" x14ac:dyDescent="0.25">
      <c r="A48">
        <v>45</v>
      </c>
      <c r="B48" s="130" t="s">
        <v>73</v>
      </c>
      <c r="C48" t="s">
        <v>1320</v>
      </c>
      <c r="D48" s="3">
        <v>9249</v>
      </c>
      <c r="E48" s="113">
        <v>643077</v>
      </c>
      <c r="F48" s="113">
        <v>573201</v>
      </c>
      <c r="G48" s="208">
        <v>0.89129999999999998</v>
      </c>
      <c r="H48" s="113">
        <v>8649</v>
      </c>
      <c r="I48" s="208">
        <v>1.34E-2</v>
      </c>
      <c r="J48" s="113">
        <v>1986</v>
      </c>
      <c r="K48" s="208">
        <v>3.0999999999999999E-3</v>
      </c>
      <c r="L48" s="113">
        <v>11457</v>
      </c>
      <c r="M48" s="208">
        <v>1.78E-2</v>
      </c>
      <c r="N48" s="113">
        <v>170</v>
      </c>
      <c r="O48" s="106">
        <v>2.9999999999999997E-4</v>
      </c>
      <c r="P48" s="113">
        <v>2561</v>
      </c>
      <c r="Q48" s="106">
        <v>4.0000000000000001E-3</v>
      </c>
      <c r="R48" s="113">
        <v>29549</v>
      </c>
      <c r="S48" s="208">
        <v>4.5900000000000003E-2</v>
      </c>
      <c r="T48" s="113">
        <v>15504</v>
      </c>
      <c r="U48" s="208">
        <v>2.41E-2</v>
      </c>
      <c r="V48" s="106">
        <v>2.7365295567458592E-3</v>
      </c>
      <c r="W48" s="3">
        <v>69.529354524813499</v>
      </c>
      <c r="X48" s="3">
        <v>3</v>
      </c>
      <c r="Y48" s="118">
        <v>13.18</v>
      </c>
      <c r="Z48" s="4">
        <v>1135</v>
      </c>
      <c r="AA48" s="1">
        <v>4918.333333333333</v>
      </c>
      <c r="AB48" s="4">
        <v>59020</v>
      </c>
      <c r="AC48" s="1">
        <v>28.375</v>
      </c>
      <c r="AD48" s="47">
        <v>451765</v>
      </c>
      <c r="AE48" s="47">
        <v>206007</v>
      </c>
      <c r="AF48" s="39">
        <v>0.104</v>
      </c>
      <c r="AG48" s="124">
        <v>3.3319369864786181</v>
      </c>
      <c r="AH48" s="33">
        <v>7.8917790376953727</v>
      </c>
      <c r="AI48" s="33">
        <v>7.3068027430937441</v>
      </c>
      <c r="AJ48" s="33">
        <v>17.306351517008888</v>
      </c>
      <c r="AK48" s="33">
        <v>2.192959462542535</v>
      </c>
      <c r="AL48">
        <v>0</v>
      </c>
      <c r="AM48" s="125">
        <v>1007</v>
      </c>
      <c r="AN48" s="4">
        <v>871</v>
      </c>
      <c r="AO48" s="4">
        <v>948</v>
      </c>
      <c r="AP48" s="4">
        <v>1169</v>
      </c>
      <c r="AQ48" s="4">
        <v>1499</v>
      </c>
      <c r="AR48" s="4">
        <v>1646</v>
      </c>
      <c r="AS48" s="4">
        <v>1594</v>
      </c>
      <c r="AT48" s="4">
        <v>151884</v>
      </c>
      <c r="AU48" s="8">
        <v>1.0633755837224816</v>
      </c>
      <c r="AV48" s="5">
        <v>11523.823975720788</v>
      </c>
      <c r="AW48" s="5">
        <v>88.694992412746586</v>
      </c>
      <c r="AX48" s="5">
        <v>41.198237885462554</v>
      </c>
      <c r="AY48" s="5">
        <v>2.5734327346662149</v>
      </c>
      <c r="AZ48" s="152">
        <v>0.20379999999999998</v>
      </c>
      <c r="BA48" s="5" t="s">
        <v>4784</v>
      </c>
      <c r="BB48" s="47">
        <v>115.55</v>
      </c>
      <c r="BC48" s="47">
        <v>45.31</v>
      </c>
      <c r="BD48" s="5">
        <v>109.3681917211329</v>
      </c>
      <c r="BE48" s="5">
        <v>259.041394335512</v>
      </c>
      <c r="BF48" s="66">
        <v>497.41</v>
      </c>
      <c r="BG48">
        <v>9.2100000000000009</v>
      </c>
      <c r="BH48" s="66">
        <v>4.7969999999999997</v>
      </c>
      <c r="BI48">
        <v>40.75</v>
      </c>
      <c r="BJ48" s="119">
        <v>4.59</v>
      </c>
      <c r="BK48" s="37">
        <v>948</v>
      </c>
      <c r="BL48" s="37">
        <v>1169</v>
      </c>
      <c r="BM48" s="37">
        <v>1499</v>
      </c>
      <c r="BN48" s="37">
        <v>1646</v>
      </c>
      <c r="BO48" s="37">
        <v>497.41</v>
      </c>
      <c r="BP48" s="37">
        <v>115.55</v>
      </c>
      <c r="BQ48" s="37">
        <v>13.18</v>
      </c>
      <c r="BR48" s="37">
        <v>18.011076923076921</v>
      </c>
      <c r="BS48" s="37">
        <v>4.831076923076921</v>
      </c>
      <c r="BT48" s="179">
        <v>28.375</v>
      </c>
      <c r="BU48" s="127">
        <v>0.63475160962385624</v>
      </c>
      <c r="BV48" s="37">
        <v>26.300423076923078</v>
      </c>
      <c r="BW48" s="37">
        <v>35.847461538461538</v>
      </c>
      <c r="BX48" s="37">
        <v>43.282961538461549</v>
      </c>
      <c r="BY48" s="176">
        <v>8.7499999999999994E-2</v>
      </c>
      <c r="BZ48" s="127" t="s">
        <v>241</v>
      </c>
      <c r="CA48" s="127">
        <v>0.06</v>
      </c>
      <c r="CB48" s="127">
        <v>2.3999999999999998E-3</v>
      </c>
      <c r="CC48" s="127">
        <v>6.2399999999999997E-2</v>
      </c>
      <c r="CD48" s="127">
        <v>0.01</v>
      </c>
      <c r="CE48" s="2">
        <v>0.13600000000000001</v>
      </c>
      <c r="CF48" s="62">
        <v>4249.4399999999996</v>
      </c>
      <c r="CG48" s="62">
        <v>3080.4399999999996</v>
      </c>
      <c r="CH48" s="62">
        <v>2467.4799999999996</v>
      </c>
      <c r="CI48" s="9">
        <v>537.57734204793019</v>
      </c>
      <c r="CJ48" s="9">
        <v>267.91313789359384</v>
      </c>
      <c r="CK48" s="116">
        <v>514.37982072128409</v>
      </c>
      <c r="CL48" s="28">
        <v>0.505</v>
      </c>
      <c r="CM48">
        <v>173.4</v>
      </c>
      <c r="CN48" s="33">
        <v>183</v>
      </c>
      <c r="CO48" s="33">
        <v>1137</v>
      </c>
      <c r="CP48" s="33">
        <v>1737</v>
      </c>
      <c r="CQ48" s="33"/>
      <c r="CR48" s="33">
        <v>239</v>
      </c>
      <c r="CS48" s="33">
        <v>12448</v>
      </c>
      <c r="CT48" s="33">
        <v>1928.2184735969763</v>
      </c>
      <c r="CU48" s="34">
        <v>151</v>
      </c>
      <c r="CV48" s="29">
        <v>23.480858435304015</v>
      </c>
      <c r="CW48" s="29">
        <v>82.118738499690252</v>
      </c>
      <c r="CX48" s="29">
        <v>2</v>
      </c>
      <c r="CY48" s="29">
        <v>3.1100474748747042</v>
      </c>
      <c r="CZ48" s="29">
        <v>7.2228241242325755E-2</v>
      </c>
      <c r="DA48">
        <v>0</v>
      </c>
      <c r="DB48" s="30">
        <v>11.6</v>
      </c>
      <c r="DC48" s="30">
        <v>74.596931999999995</v>
      </c>
      <c r="DD48" s="30">
        <v>2.9</v>
      </c>
      <c r="DE48">
        <v>79.8</v>
      </c>
      <c r="DF48">
        <v>5.45</v>
      </c>
      <c r="DG48">
        <v>33.6</v>
      </c>
      <c r="DI48" s="135">
        <v>0</v>
      </c>
      <c r="DJ48" s="141">
        <v>88</v>
      </c>
      <c r="DK48" s="143">
        <v>645570</v>
      </c>
      <c r="DL48" s="143">
        <v>1.0038766741774314</v>
      </c>
      <c r="DM48" s="10">
        <v>13817</v>
      </c>
      <c r="DN48" s="10">
        <v>43</v>
      </c>
      <c r="DO48" s="10">
        <v>0</v>
      </c>
      <c r="DP48" s="10">
        <v>1129</v>
      </c>
      <c r="DQ48" s="10">
        <v>179</v>
      </c>
      <c r="DR48" s="10">
        <v>3249</v>
      </c>
      <c r="DS48" s="10">
        <v>59</v>
      </c>
      <c r="DT48" s="10">
        <v>17</v>
      </c>
      <c r="DU48" s="10">
        <v>1455</v>
      </c>
      <c r="DV48" s="10">
        <v>7006</v>
      </c>
      <c r="DW48" s="10">
        <v>450</v>
      </c>
      <c r="DX48" s="10">
        <v>65</v>
      </c>
      <c r="DY48" s="10">
        <v>165</v>
      </c>
      <c r="DZ48" s="138">
        <v>2140.2791331691374</v>
      </c>
      <c r="EA48" s="135">
        <v>6.6607803956193754</v>
      </c>
      <c r="EB48" s="10">
        <v>0</v>
      </c>
      <c r="EC48" s="135">
        <v>174.88421085242499</v>
      </c>
      <c r="ED48" s="135">
        <v>27.727434670136468</v>
      </c>
      <c r="EE48" s="135">
        <v>503.27617454342675</v>
      </c>
      <c r="EF48" s="135">
        <v>9.1392103102684441</v>
      </c>
      <c r="EG48" s="135">
        <v>2.6333317843146369</v>
      </c>
      <c r="EH48" s="135">
        <v>225.3822203633998</v>
      </c>
      <c r="EI48" s="135">
        <v>1085.2424988769615</v>
      </c>
      <c r="EJ48" s="135">
        <v>69.705841349505093</v>
      </c>
      <c r="EK48" s="135">
        <v>10.068621528261847</v>
      </c>
      <c r="EL48" s="31">
        <v>58.32887765517912</v>
      </c>
      <c r="EM48" s="3" t="s">
        <v>782</v>
      </c>
      <c r="EN48" s="3">
        <v>891867</v>
      </c>
      <c r="EO48" s="3">
        <v>10856</v>
      </c>
      <c r="EP48" s="3">
        <v>902723</v>
      </c>
      <c r="EQ48" s="131">
        <v>1.4037556933306587</v>
      </c>
      <c r="ER48" s="3">
        <v>2381</v>
      </c>
      <c r="ES48" s="3">
        <v>4040</v>
      </c>
      <c r="ET48" s="3">
        <v>6421</v>
      </c>
      <c r="EU48" s="3">
        <v>998.4807418085237</v>
      </c>
      <c r="EV48" s="3">
        <v>1425394</v>
      </c>
      <c r="EW48" s="3">
        <v>21142</v>
      </c>
      <c r="EX48" s="3">
        <v>1446536</v>
      </c>
      <c r="EY48" s="3">
        <v>2.2493978170576776</v>
      </c>
      <c r="EZ48" s="3">
        <v>123410</v>
      </c>
      <c r="FA48" s="3">
        <v>514</v>
      </c>
      <c r="FB48" s="3">
        <v>123924</v>
      </c>
      <c r="FC48" s="3">
        <v>192.7047616381864</v>
      </c>
      <c r="FD48" s="3">
        <v>2443052</v>
      </c>
      <c r="FE48" s="3">
        <v>36552</v>
      </c>
      <c r="FF48" s="3">
        <v>2479604</v>
      </c>
      <c r="FG48" s="3">
        <v>27</v>
      </c>
      <c r="FH48">
        <v>10</v>
      </c>
      <c r="FI48">
        <v>1</v>
      </c>
      <c r="FJ48" s="3">
        <v>10</v>
      </c>
      <c r="FK48" s="3">
        <v>8</v>
      </c>
      <c r="FL48" s="3">
        <v>1</v>
      </c>
      <c r="FM48" s="3">
        <v>62</v>
      </c>
      <c r="FN48">
        <v>4.5</v>
      </c>
      <c r="FO48" s="8">
        <v>0.02</v>
      </c>
      <c r="FP48" s="50">
        <v>7.0000000000000007E-2</v>
      </c>
      <c r="FQ48" s="8">
        <v>0.13400000000000001</v>
      </c>
      <c r="FR48" s="8">
        <v>0.11700000000000001</v>
      </c>
      <c r="FS48" s="8">
        <v>1.7000000000000001E-2</v>
      </c>
      <c r="FT48" s="8">
        <v>0.125</v>
      </c>
      <c r="FU48">
        <v>32.9</v>
      </c>
      <c r="FV48">
        <v>190</v>
      </c>
      <c r="FW48">
        <v>13.5</v>
      </c>
      <c r="FX48">
        <v>18.100000000000001</v>
      </c>
      <c r="FY48">
        <v>117</v>
      </c>
      <c r="FZ48">
        <v>5.76</v>
      </c>
      <c r="GA48" s="48">
        <v>0.1</v>
      </c>
      <c r="GB48" s="48">
        <v>725</v>
      </c>
      <c r="GC48" s="48">
        <v>4428</v>
      </c>
      <c r="GD48" s="2">
        <v>0.16373080397470641</v>
      </c>
      <c r="GE48" s="11">
        <v>1.1230385550753597</v>
      </c>
      <c r="GF48" s="11" t="s">
        <v>782</v>
      </c>
      <c r="GG48" s="11" t="s">
        <v>782</v>
      </c>
      <c r="GH48" s="11" t="s">
        <v>781</v>
      </c>
      <c r="GI48" s="11" t="s">
        <v>782</v>
      </c>
      <c r="GJ48" s="11" t="s">
        <v>781</v>
      </c>
      <c r="GK48" s="2">
        <v>8.3000000000000001E-3</v>
      </c>
      <c r="GL48" s="2">
        <v>1.34E-2</v>
      </c>
      <c r="GM48" s="2">
        <v>4.7000000000000002E-3</v>
      </c>
      <c r="GN48" s="2">
        <v>4.3E-3</v>
      </c>
      <c r="GO48" s="2">
        <v>6.0000000000000001E-3</v>
      </c>
      <c r="GP48" s="3">
        <v>53277</v>
      </c>
      <c r="GQ48">
        <v>9.1</v>
      </c>
      <c r="GR48">
        <v>139</v>
      </c>
      <c r="GS48" s="3">
        <v>1164</v>
      </c>
      <c r="GT48" s="5">
        <v>7.6</v>
      </c>
      <c r="GU48" s="22">
        <v>45</v>
      </c>
      <c r="GV48">
        <v>40</v>
      </c>
      <c r="GW48" t="s">
        <v>83</v>
      </c>
      <c r="GX48" s="21"/>
      <c r="GY48" s="21" t="s">
        <v>4713</v>
      </c>
      <c r="GZ48" s="21" t="s">
        <v>4712</v>
      </c>
      <c r="HA48" s="21" t="s">
        <v>4713</v>
      </c>
      <c r="HB48">
        <v>48</v>
      </c>
      <c r="HC48">
        <v>2</v>
      </c>
      <c r="HD48">
        <v>1</v>
      </c>
      <c r="HE48" s="14">
        <v>12</v>
      </c>
      <c r="HF48">
        <v>5</v>
      </c>
      <c r="HG48">
        <v>4</v>
      </c>
      <c r="HH48">
        <v>2</v>
      </c>
      <c r="HI48" s="53">
        <v>0.93400000000000005</v>
      </c>
      <c r="HJ48" s="47">
        <v>9340</v>
      </c>
      <c r="HK48" s="53">
        <v>0.93</v>
      </c>
      <c r="HL48">
        <v>12813</v>
      </c>
      <c r="HM48" s="8">
        <v>0.20723620366177137</v>
      </c>
      <c r="HN48">
        <v>39</v>
      </c>
      <c r="HO48">
        <v>2131</v>
      </c>
      <c r="HP48">
        <v>638</v>
      </c>
      <c r="HQ48">
        <v>2769</v>
      </c>
      <c r="HR48" s="8">
        <v>0.76959191043698083</v>
      </c>
      <c r="HS48" s="14">
        <v>89.6</v>
      </c>
      <c r="HT48" t="s">
        <v>781</v>
      </c>
      <c r="HU48" t="s">
        <v>781</v>
      </c>
      <c r="HV48" t="s">
        <v>781</v>
      </c>
      <c r="HW48" t="s">
        <v>781</v>
      </c>
      <c r="HX48" t="s">
        <v>781</v>
      </c>
      <c r="HY48" t="s">
        <v>781</v>
      </c>
      <c r="HZ48" t="s">
        <v>781</v>
      </c>
      <c r="IA48" t="s">
        <v>781</v>
      </c>
      <c r="IB48" t="s">
        <v>781</v>
      </c>
      <c r="IC48" t="s">
        <v>781</v>
      </c>
      <c r="ID48" t="s">
        <v>781</v>
      </c>
      <c r="IE48" t="s">
        <v>781</v>
      </c>
      <c r="IF48" t="s">
        <v>781</v>
      </c>
      <c r="IG48">
        <v>7</v>
      </c>
      <c r="IH48">
        <v>68.3</v>
      </c>
      <c r="II48">
        <v>109.9</v>
      </c>
      <c r="IJ48">
        <v>7.2</v>
      </c>
      <c r="IK48">
        <v>1.9</v>
      </c>
      <c r="IL48">
        <v>4.2</v>
      </c>
      <c r="IM48">
        <v>8.1999999999999993</v>
      </c>
      <c r="IN48">
        <v>1.1000000000000001</v>
      </c>
      <c r="IO48">
        <v>0.8</v>
      </c>
      <c r="IP48">
        <v>2.4</v>
      </c>
      <c r="IQ48">
        <v>0.6</v>
      </c>
      <c r="IR48">
        <v>0</v>
      </c>
      <c r="IS48">
        <v>1.1000000000000001</v>
      </c>
      <c r="IT48">
        <v>106</v>
      </c>
      <c r="IU48" t="s">
        <v>222</v>
      </c>
      <c r="IV48" t="b">
        <v>1</v>
      </c>
      <c r="IW48">
        <v>0</v>
      </c>
      <c r="IX48" s="5" t="s">
        <v>171</v>
      </c>
      <c r="IY48" s="5">
        <v>58</v>
      </c>
      <c r="IZ48" s="5">
        <v>11130.51724137931</v>
      </c>
      <c r="JA48" s="5">
        <v>58</v>
      </c>
      <c r="JB48" s="5">
        <v>11130.51724137931</v>
      </c>
      <c r="JC48" s="11">
        <v>3.1354741053086821</v>
      </c>
      <c r="JD48">
        <v>0</v>
      </c>
      <c r="JE48" s="12">
        <v>0</v>
      </c>
      <c r="JF48" s="108">
        <v>0</v>
      </c>
      <c r="JG48" s="3">
        <v>854</v>
      </c>
      <c r="JH48" s="56">
        <v>0.84894613583138179</v>
      </c>
      <c r="JI48" s="11">
        <v>3.2379755269320842</v>
      </c>
      <c r="JJ48" s="3">
        <v>13.279902717714986</v>
      </c>
      <c r="JK48" s="3">
        <v>9.2334306411503952</v>
      </c>
      <c r="JL48" s="108">
        <v>13.279902717714986</v>
      </c>
      <c r="JM48" s="108">
        <v>9.2334306411503952</v>
      </c>
      <c r="JN48" s="108">
        <v>30</v>
      </c>
      <c r="JO48" s="108">
        <v>22</v>
      </c>
      <c r="JP48" s="108">
        <v>0</v>
      </c>
      <c r="JQ48" s="108">
        <v>1</v>
      </c>
      <c r="JR48" s="108">
        <v>8</v>
      </c>
      <c r="JS48" s="108">
        <v>37</v>
      </c>
      <c r="JT48" s="14" t="s">
        <v>828</v>
      </c>
      <c r="JU48" t="s">
        <v>827</v>
      </c>
      <c r="JV48" t="s">
        <v>171</v>
      </c>
      <c r="JW48" t="s">
        <v>171</v>
      </c>
      <c r="JX48" t="s">
        <v>171</v>
      </c>
      <c r="JY48" s="15" t="s">
        <v>171</v>
      </c>
      <c r="JZ48">
        <v>9.5</v>
      </c>
      <c r="KA48">
        <v>12.9</v>
      </c>
      <c r="KB48">
        <v>55.59</v>
      </c>
      <c r="KE48">
        <v>29</v>
      </c>
      <c r="KF48">
        <v>2.1</v>
      </c>
      <c r="KG48">
        <v>2.6</v>
      </c>
      <c r="KH48" s="2">
        <v>4.3E-3</v>
      </c>
      <c r="KI48" s="108">
        <v>2765.2311</v>
      </c>
      <c r="KJ48" s="3">
        <v>5579</v>
      </c>
      <c r="KK48" s="3">
        <v>1.74</v>
      </c>
      <c r="KL48" s="2">
        <v>0.10730000000000001</v>
      </c>
      <c r="KM48" s="2">
        <v>0.10539999999999999</v>
      </c>
      <c r="KN48">
        <v>3.06</v>
      </c>
      <c r="KO48" s="2">
        <v>0</v>
      </c>
      <c r="KP48" s="2">
        <v>0.73099999999999998</v>
      </c>
      <c r="KQ48" s="2">
        <v>0.1179</v>
      </c>
      <c r="KR48" s="11">
        <v>-0.1179</v>
      </c>
      <c r="KS48">
        <v>4</v>
      </c>
      <c r="KT48">
        <v>45</v>
      </c>
      <c r="KU48">
        <v>0.71699999999999997</v>
      </c>
      <c r="KV48">
        <v>12</v>
      </c>
      <c r="KW48" s="12">
        <v>0.77075000000000005</v>
      </c>
      <c r="KX48">
        <v>42.9</v>
      </c>
      <c r="KY48">
        <v>0.33800000000000002</v>
      </c>
      <c r="KZ48" s="108">
        <v>523.56831946961597</v>
      </c>
      <c r="LA48" s="12">
        <v>36544.491296356362</v>
      </c>
      <c r="LB48">
        <v>176</v>
      </c>
      <c r="LC48">
        <v>0</v>
      </c>
      <c r="LD48">
        <v>50.6</v>
      </c>
      <c r="LE48">
        <v>0</v>
      </c>
      <c r="LF48">
        <v>0</v>
      </c>
      <c r="LG48">
        <v>14.2</v>
      </c>
      <c r="LH48">
        <v>17</v>
      </c>
      <c r="LI48" t="s">
        <v>553</v>
      </c>
      <c r="LJ48" s="2">
        <v>2.1999999999999999E-2</v>
      </c>
      <c r="LK48" s="4">
        <v>30130000000</v>
      </c>
      <c r="LL48" s="4">
        <v>46671.933330235297</v>
      </c>
      <c r="LM48" s="77">
        <v>0</v>
      </c>
      <c r="LN48" s="47">
        <v>0</v>
      </c>
      <c r="LO48" s="47">
        <v>0</v>
      </c>
      <c r="LP48" s="47">
        <v>0</v>
      </c>
      <c r="LQ48" s="47">
        <v>0</v>
      </c>
      <c r="LR48" s="47">
        <v>16650</v>
      </c>
      <c r="LS48" s="47">
        <v>0</v>
      </c>
      <c r="LT48" s="47">
        <v>0</v>
      </c>
      <c r="LU48" s="14">
        <v>4</v>
      </c>
      <c r="LV48" t="s">
        <v>1255</v>
      </c>
      <c r="LW48" t="s">
        <v>1255</v>
      </c>
      <c r="LX48" t="s">
        <v>1256</v>
      </c>
      <c r="LY48" t="s">
        <v>1256</v>
      </c>
      <c r="LZ48" s="15" t="s">
        <v>1257</v>
      </c>
      <c r="MA48" s="26">
        <v>1</v>
      </c>
      <c r="MB48">
        <v>3</v>
      </c>
      <c r="MC48" s="3">
        <v>645570</v>
      </c>
      <c r="MD48" s="3">
        <v>0.84783472390162185</v>
      </c>
      <c r="ME48" s="3">
        <v>0.15216527609837815</v>
      </c>
      <c r="MF48" s="3">
        <v>322785</v>
      </c>
      <c r="MG48" s="3">
        <v>215190</v>
      </c>
      <c r="MH48" s="43">
        <v>484177.5</v>
      </c>
      <c r="MI48" s="194" t="s">
        <v>350</v>
      </c>
      <c r="MJ48" s="47" t="s">
        <v>4683</v>
      </c>
      <c r="MK48" s="195" t="s">
        <v>313</v>
      </c>
      <c r="ML48" s="186">
        <v>0</v>
      </c>
      <c r="MM48" s="191">
        <v>0.5</v>
      </c>
      <c r="MN48" s="188">
        <v>1</v>
      </c>
      <c r="MO48" s="60">
        <v>0.66100000000000003</v>
      </c>
      <c r="MP48" s="45">
        <v>0.307</v>
      </c>
      <c r="MQ48" s="22">
        <v>1</v>
      </c>
      <c r="MR48" s="215">
        <v>0.5</v>
      </c>
      <c r="MS48" s="161">
        <v>0.54025000000000001</v>
      </c>
      <c r="MT48" s="11">
        <v>1</v>
      </c>
      <c r="MU48" s="11">
        <v>1</v>
      </c>
      <c r="MV48" s="11">
        <v>315098</v>
      </c>
      <c r="MW48" s="5">
        <v>315098</v>
      </c>
      <c r="MX48" s="5">
        <v>0</v>
      </c>
      <c r="MY48" s="2">
        <v>0</v>
      </c>
      <c r="MZ48" s="3">
        <f>StateByState5[[#This Row],[Population]]*0.8</f>
        <v>514461.60000000003</v>
      </c>
      <c r="NA48" s="234">
        <f>StateByState5[[#This Row],[Adult Population]]*StateByState5[[#This Row],[Groceries Montly]]</f>
        <v>255898344.45600003</v>
      </c>
      <c r="NB48" s="234">
        <f>(StateByState5[[#This Row],[Rent (Studio)]]*StateByState5[[#This Row],[Adult Population]])/2</f>
        <v>224048026.80000001</v>
      </c>
      <c r="NC48" s="234">
        <f>StateByState5[[#This Row],[Average Electric Bill]]*StateByState5[[#This Row],[Adult Population]]</f>
        <v>59446037.880000003</v>
      </c>
      <c r="ND48" s="234">
        <f>(StateByState5[[#This Row],[Adult Population]]/10000)*1141815</f>
        <v>58741997.180400006</v>
      </c>
      <c r="NE48" s="237">
        <f>(StateByState5[[#This Row],[Adult Population]]/10000)*12.11</f>
        <v>623.01299760000006</v>
      </c>
      <c r="NF48" s="234">
        <f>SUM(StateByState5[[#This Row],[Rent (Studio)]],StateByState5[[#This Row],[Groceries Montly]],StateByState5[[#This Row],[Average Electric Bill]])</f>
        <v>1483.96</v>
      </c>
      <c r="NG48" s="234">
        <f>StateByState5[[#This Row],[UBI Per Month]]*StateByState5[[#This Row],[Adult Population]]</f>
        <v>763440435.93600011</v>
      </c>
      <c r="NH48" s="234">
        <f>SUM(StateByState5[[#This Row],[Total for UBI Payments]]+StateByState5[[#This Row],[Department of UBI]])</f>
        <v>822182433.11640012</v>
      </c>
    </row>
    <row r="49" spans="1:373" ht="17.25" customHeight="1" x14ac:dyDescent="0.25">
      <c r="A49">
        <v>46</v>
      </c>
      <c r="B49" s="130" t="s">
        <v>74</v>
      </c>
      <c r="C49" t="s">
        <v>1321</v>
      </c>
      <c r="D49" s="3">
        <v>39598</v>
      </c>
      <c r="E49" s="113">
        <v>8631393</v>
      </c>
      <c r="F49" s="113">
        <v>5058363</v>
      </c>
      <c r="G49" s="208">
        <v>0.58599999999999997</v>
      </c>
      <c r="H49" s="113">
        <v>1578090</v>
      </c>
      <c r="I49" s="208">
        <v>0.18279999999999999</v>
      </c>
      <c r="J49" s="113">
        <v>19080</v>
      </c>
      <c r="K49" s="208">
        <v>2.2000000000000001E-3</v>
      </c>
      <c r="L49" s="113">
        <v>610612</v>
      </c>
      <c r="M49" s="208">
        <v>7.0699999999999999E-2</v>
      </c>
      <c r="N49" s="113">
        <v>6195</v>
      </c>
      <c r="O49" s="106">
        <v>6.9999999999999999E-4</v>
      </c>
      <c r="P49" s="113">
        <v>45394</v>
      </c>
      <c r="Q49" s="106">
        <v>5.3E-3</v>
      </c>
      <c r="R49" s="113">
        <v>404910</v>
      </c>
      <c r="S49" s="208">
        <v>4.6899999999999997E-2</v>
      </c>
      <c r="T49" s="113">
        <v>908749</v>
      </c>
      <c r="U49" s="208">
        <v>0.1053</v>
      </c>
      <c r="V49" s="106">
        <v>7.6124658313598825E-3</v>
      </c>
      <c r="W49" s="3">
        <v>217.9754785595232</v>
      </c>
      <c r="X49" s="3">
        <v>0</v>
      </c>
      <c r="Y49" s="118">
        <v>12</v>
      </c>
      <c r="Z49" s="4">
        <v>1014</v>
      </c>
      <c r="AA49" s="1">
        <v>4394</v>
      </c>
      <c r="AB49" s="4">
        <v>52728</v>
      </c>
      <c r="AC49" s="1">
        <v>25.35</v>
      </c>
      <c r="AD49" s="47">
        <v>584784</v>
      </c>
      <c r="AE49" s="47">
        <v>270360</v>
      </c>
      <c r="AF49" s="39">
        <v>0.18099999999999999</v>
      </c>
      <c r="AG49" s="124">
        <v>3.6511452031114953</v>
      </c>
      <c r="AH49" s="33">
        <v>11.816433566433567</v>
      </c>
      <c r="AI49" s="33">
        <v>7.8973638720829733</v>
      </c>
      <c r="AJ49" s="33">
        <v>25.558741258741257</v>
      </c>
      <c r="AK49" s="33">
        <v>2.1629826897470039</v>
      </c>
      <c r="AL49">
        <v>10</v>
      </c>
      <c r="AM49" s="125">
        <v>1269</v>
      </c>
      <c r="AN49" s="4">
        <v>901</v>
      </c>
      <c r="AO49" s="4">
        <v>939</v>
      </c>
      <c r="AP49" s="4">
        <v>1116</v>
      </c>
      <c r="AQ49" s="4">
        <v>1468</v>
      </c>
      <c r="AR49" s="4">
        <v>1739</v>
      </c>
      <c r="AS49" s="4">
        <v>1767</v>
      </c>
      <c r="AT49" s="4">
        <v>245054</v>
      </c>
      <c r="AU49" s="8">
        <v>1.2036784741144415</v>
      </c>
      <c r="AV49" s="5">
        <v>20421.166666666668</v>
      </c>
      <c r="AW49" s="5">
        <v>93</v>
      </c>
      <c r="AX49" s="5">
        <v>44.023668639053255</v>
      </c>
      <c r="AY49" s="5">
        <v>4.6475117584585037</v>
      </c>
      <c r="AZ49" s="152">
        <v>0.1474</v>
      </c>
      <c r="BA49" s="5" t="s">
        <v>4782</v>
      </c>
      <c r="BB49" s="47">
        <v>161.26</v>
      </c>
      <c r="BC49" s="47">
        <v>70.61</v>
      </c>
      <c r="BD49" s="5">
        <v>94.218415417558887</v>
      </c>
      <c r="BE49" s="5">
        <v>304.92505353319058</v>
      </c>
      <c r="BF49" s="66">
        <v>298.01</v>
      </c>
      <c r="BG49">
        <v>9.74</v>
      </c>
      <c r="BH49" s="66">
        <v>5.016</v>
      </c>
      <c r="BI49">
        <v>76</v>
      </c>
      <c r="BJ49" s="119">
        <v>4.67</v>
      </c>
      <c r="BK49" s="37">
        <v>939</v>
      </c>
      <c r="BL49" s="37">
        <v>1116</v>
      </c>
      <c r="BM49" s="37">
        <v>1468</v>
      </c>
      <c r="BN49" s="37">
        <v>1739</v>
      </c>
      <c r="BO49" s="37">
        <v>298.01</v>
      </c>
      <c r="BP49" s="37">
        <v>161.26</v>
      </c>
      <c r="BQ49" s="37">
        <v>12</v>
      </c>
      <c r="BR49" s="37">
        <v>16.133884615384613</v>
      </c>
      <c r="BS49" s="37">
        <v>4.1338846153846127</v>
      </c>
      <c r="BT49" s="179">
        <v>25.35</v>
      </c>
      <c r="BU49" s="127">
        <v>0.63644515248065525</v>
      </c>
      <c r="BV49" s="37">
        <v>21.614769230769234</v>
      </c>
      <c r="BW49" s="37">
        <v>29.114884615384614</v>
      </c>
      <c r="BX49" s="37">
        <v>35.680384615384625</v>
      </c>
      <c r="BY49" s="176">
        <v>5.7500000000000002E-2</v>
      </c>
      <c r="BZ49" s="127" t="s">
        <v>241</v>
      </c>
      <c r="CA49" s="127">
        <v>5.2999999999999999E-2</v>
      </c>
      <c r="CB49" s="127">
        <v>4.3E-3</v>
      </c>
      <c r="CC49" s="127">
        <v>5.7299999999999997E-2</v>
      </c>
      <c r="CD49" s="127">
        <v>7.0000000000000001E-3</v>
      </c>
      <c r="CE49" s="2">
        <v>0.125</v>
      </c>
      <c r="CF49" s="62">
        <v>3844.75</v>
      </c>
      <c r="CG49" s="62">
        <v>2728.75</v>
      </c>
      <c r="CH49" s="62">
        <v>2269.48</v>
      </c>
      <c r="CI49" s="9">
        <v>485.97002141327624</v>
      </c>
      <c r="CJ49" s="9">
        <v>233.00616016427105</v>
      </c>
      <c r="CK49" s="116">
        <v>452.44816586921849</v>
      </c>
      <c r="CL49" s="28">
        <v>0.44600000000000001</v>
      </c>
      <c r="CM49">
        <v>208</v>
      </c>
      <c r="CN49" s="33">
        <v>418</v>
      </c>
      <c r="CO49" s="33">
        <v>36091</v>
      </c>
      <c r="CP49" s="33">
        <v>1246</v>
      </c>
      <c r="CQ49" s="33">
        <v>135</v>
      </c>
      <c r="CR49" s="33">
        <v>287</v>
      </c>
      <c r="CS49" s="33">
        <v>8501</v>
      </c>
      <c r="CT49" s="33">
        <v>98.365314499401435</v>
      </c>
      <c r="CU49" s="34">
        <v>98</v>
      </c>
      <c r="CV49" s="29">
        <v>1.135390313012048</v>
      </c>
      <c r="CW49" s="29">
        <v>86.635682348258371</v>
      </c>
      <c r="CX49" s="29">
        <v>32</v>
      </c>
      <c r="CY49" s="29">
        <v>3.707396940447504</v>
      </c>
      <c r="CZ49" s="29">
        <v>8.1632653061224492</v>
      </c>
      <c r="DA49">
        <v>6.4</v>
      </c>
      <c r="DB49" s="30">
        <v>13.4</v>
      </c>
      <c r="DC49" s="30">
        <v>1156.6066620000001</v>
      </c>
      <c r="DD49" s="30">
        <v>2.9</v>
      </c>
      <c r="DE49">
        <v>79.099999999999994</v>
      </c>
      <c r="DF49">
        <v>2.2799999999999998</v>
      </c>
      <c r="DG49">
        <v>31.3</v>
      </c>
      <c r="DH49">
        <v>22.1</v>
      </c>
      <c r="DI49" s="5">
        <v>1</v>
      </c>
      <c r="DJ49" s="142">
        <v>411</v>
      </c>
      <c r="DK49" s="131">
        <v>8640726</v>
      </c>
      <c r="DL49" s="131">
        <v>1.0010812854889124</v>
      </c>
      <c r="DM49" s="11">
        <v>221013</v>
      </c>
      <c r="DN49" s="11">
        <v>647</v>
      </c>
      <c r="DO49" s="11">
        <v>30</v>
      </c>
      <c r="DP49" s="11">
        <v>10464</v>
      </c>
      <c r="DQ49" s="11">
        <v>3489</v>
      </c>
      <c r="DR49" s="11">
        <v>47560</v>
      </c>
      <c r="DS49" s="11">
        <v>1569</v>
      </c>
      <c r="DT49" s="11">
        <v>814</v>
      </c>
      <c r="DU49" s="11">
        <v>36400</v>
      </c>
      <c r="DV49" s="11">
        <v>104537</v>
      </c>
      <c r="DW49" s="11">
        <v>11248</v>
      </c>
      <c r="DX49" s="11">
        <v>2929</v>
      </c>
      <c r="DY49" s="11">
        <v>1326</v>
      </c>
      <c r="DZ49" s="136">
        <v>2557.8059065870161</v>
      </c>
      <c r="EA49" s="5">
        <v>7.48779674300516</v>
      </c>
      <c r="EB49" s="11">
        <v>0.34719304836190851</v>
      </c>
      <c r="EC49" s="5">
        <v>121.10093526863368</v>
      </c>
      <c r="ED49" s="5">
        <v>40.378551524489957</v>
      </c>
      <c r="EE49" s="5">
        <v>550.41671266974561</v>
      </c>
      <c r="EF49" s="5">
        <v>18.158196429327813</v>
      </c>
      <c r="EG49" s="5">
        <v>9.4205047122197829</v>
      </c>
      <c r="EH49" s="5">
        <v>421.2608986791156</v>
      </c>
      <c r="EI49" s="5">
        <v>1209.8173232202942</v>
      </c>
      <c r="EJ49" s="5">
        <v>130.17424693249154</v>
      </c>
      <c r="EK49" s="5">
        <v>33.897614621734334</v>
      </c>
      <c r="EL49" s="22">
        <v>25.558808494818532</v>
      </c>
      <c r="EM49" s="3" t="s">
        <v>782</v>
      </c>
      <c r="EN49" s="3">
        <v>189922</v>
      </c>
      <c r="EO49" s="3">
        <v>3485</v>
      </c>
      <c r="EP49" s="3">
        <v>193407</v>
      </c>
      <c r="EQ49" s="131">
        <v>2.2407391251910325E-2</v>
      </c>
      <c r="ER49" s="3">
        <v>629</v>
      </c>
      <c r="ES49" s="3">
        <v>757</v>
      </c>
      <c r="ET49" s="3">
        <v>1386</v>
      </c>
      <c r="EU49" s="3">
        <v>16.057662998313251</v>
      </c>
      <c r="EV49" s="3">
        <v>377111</v>
      </c>
      <c r="EW49" s="3">
        <v>7351</v>
      </c>
      <c r="EX49" s="3">
        <v>384462</v>
      </c>
      <c r="EY49" s="3">
        <v>4.4542288828697756E-2</v>
      </c>
      <c r="EZ49" s="3">
        <v>28942</v>
      </c>
      <c r="FA49" s="3">
        <v>0</v>
      </c>
      <c r="FB49" s="3">
        <v>28942</v>
      </c>
      <c r="FC49" s="3">
        <v>3.3531088203259891</v>
      </c>
      <c r="FD49" s="3">
        <v>596604</v>
      </c>
      <c r="FE49" s="3">
        <v>11593</v>
      </c>
      <c r="FF49" s="3">
        <v>608197</v>
      </c>
      <c r="FG49" s="3">
        <v>324</v>
      </c>
      <c r="FH49">
        <v>253</v>
      </c>
      <c r="FI49">
        <v>24</v>
      </c>
      <c r="FJ49" s="3">
        <v>101</v>
      </c>
      <c r="FK49" s="3">
        <v>111</v>
      </c>
      <c r="FL49" s="3">
        <v>7</v>
      </c>
      <c r="FM49" s="3">
        <v>850</v>
      </c>
      <c r="FN49">
        <v>5.91</v>
      </c>
      <c r="FO49" s="8">
        <v>0.01</v>
      </c>
      <c r="FP49" s="50">
        <v>0.13</v>
      </c>
      <c r="FQ49" s="8">
        <v>5.5E-2</v>
      </c>
      <c r="FR49" s="8">
        <v>3.2000000000000001E-2</v>
      </c>
      <c r="FS49" s="8">
        <v>2.3E-2</v>
      </c>
      <c r="FT49" s="8">
        <v>4.2999999999999997E-2</v>
      </c>
      <c r="FU49">
        <v>26.6</v>
      </c>
      <c r="FV49">
        <v>2240</v>
      </c>
      <c r="FW49">
        <v>18.100000000000001</v>
      </c>
      <c r="FX49">
        <v>13.5</v>
      </c>
      <c r="FY49">
        <v>1202</v>
      </c>
      <c r="FZ49">
        <v>0</v>
      </c>
      <c r="GA49" s="48">
        <v>20</v>
      </c>
      <c r="GB49" s="48">
        <v>2661</v>
      </c>
      <c r="GC49" s="48">
        <v>49292</v>
      </c>
      <c r="GD49" s="2">
        <v>5.3984419378398117E-2</v>
      </c>
      <c r="GE49" s="11">
        <v>0.30790507220669006</v>
      </c>
      <c r="GF49" s="11" t="s">
        <v>781</v>
      </c>
      <c r="GG49" s="11" t="s">
        <v>781</v>
      </c>
      <c r="GH49" s="11" t="s">
        <v>781</v>
      </c>
      <c r="GI49" s="11" t="s">
        <v>781</v>
      </c>
      <c r="GJ49" s="11" t="s">
        <v>782</v>
      </c>
      <c r="GK49" s="2">
        <v>1.3299999999999999E-2</v>
      </c>
      <c r="GL49" s="2">
        <v>1.26E-2</v>
      </c>
      <c r="GM49" s="2">
        <v>4.7999999999999996E-3</v>
      </c>
      <c r="GN49" s="2">
        <v>2.8999999999999998E-3</v>
      </c>
      <c r="GO49" s="2">
        <v>5.3E-3</v>
      </c>
      <c r="GP49" s="3">
        <v>2923</v>
      </c>
      <c r="GQ49">
        <v>4.3</v>
      </c>
      <c r="GR49">
        <v>60</v>
      </c>
      <c r="GS49">
        <v>164</v>
      </c>
      <c r="GT49" s="5">
        <v>13.6</v>
      </c>
      <c r="GU49" s="22">
        <v>33</v>
      </c>
      <c r="GV49" t="s">
        <v>179</v>
      </c>
      <c r="GW49" t="s">
        <v>84</v>
      </c>
      <c r="GX49" s="21" t="s">
        <v>123</v>
      </c>
      <c r="GY49" s="21" t="s">
        <v>4712</v>
      </c>
      <c r="GZ49" s="21" t="s">
        <v>4712</v>
      </c>
      <c r="HA49" s="21" t="s">
        <v>4713</v>
      </c>
      <c r="HB49">
        <v>14</v>
      </c>
      <c r="HC49">
        <v>35</v>
      </c>
      <c r="HD49">
        <v>32</v>
      </c>
      <c r="HE49" s="14">
        <v>22</v>
      </c>
      <c r="HF49">
        <v>5</v>
      </c>
      <c r="HG49">
        <v>30</v>
      </c>
      <c r="HH49">
        <v>14</v>
      </c>
      <c r="HI49" s="53">
        <v>0.88</v>
      </c>
      <c r="HJ49" s="47">
        <v>12216</v>
      </c>
      <c r="HK49" s="53">
        <v>0.9</v>
      </c>
      <c r="HL49">
        <v>14063</v>
      </c>
      <c r="HM49" s="8">
        <v>0.18991735090751943</v>
      </c>
      <c r="HN49">
        <v>11</v>
      </c>
      <c r="HO49">
        <v>309</v>
      </c>
      <c r="HP49">
        <v>83</v>
      </c>
      <c r="HQ49">
        <v>392</v>
      </c>
      <c r="HR49" s="8">
        <v>0.78826530612244894</v>
      </c>
      <c r="HS49" s="14">
        <v>139.6</v>
      </c>
      <c r="HT49" t="s">
        <v>781</v>
      </c>
      <c r="HU49" t="s">
        <v>781</v>
      </c>
      <c r="HV49" t="s">
        <v>781</v>
      </c>
      <c r="HW49" t="s">
        <v>781</v>
      </c>
      <c r="HX49" t="s">
        <v>781</v>
      </c>
      <c r="HY49" t="s">
        <v>781</v>
      </c>
      <c r="HZ49" t="s">
        <v>781</v>
      </c>
      <c r="IA49" t="s">
        <v>782</v>
      </c>
      <c r="IB49" t="s">
        <v>782</v>
      </c>
      <c r="IC49" t="s">
        <v>782</v>
      </c>
      <c r="ID49" t="s">
        <v>781</v>
      </c>
      <c r="IE49" t="s">
        <v>781</v>
      </c>
      <c r="IF49" t="s">
        <v>781</v>
      </c>
      <c r="IG49">
        <v>22</v>
      </c>
      <c r="IH49">
        <v>80.099999999999994</v>
      </c>
      <c r="II49">
        <v>81.7</v>
      </c>
      <c r="IJ49">
        <v>7.3</v>
      </c>
      <c r="IK49">
        <v>5.2</v>
      </c>
      <c r="IL49">
        <v>4.7</v>
      </c>
      <c r="IM49">
        <v>2.8</v>
      </c>
      <c r="IN49">
        <v>2.2999999999999998</v>
      </c>
      <c r="IO49">
        <v>2.4</v>
      </c>
      <c r="IP49">
        <v>2.6</v>
      </c>
      <c r="IQ49">
        <v>2.6</v>
      </c>
      <c r="IR49">
        <v>1.1000000000000001</v>
      </c>
      <c r="IS49">
        <v>1.4</v>
      </c>
      <c r="IT49">
        <v>146</v>
      </c>
      <c r="IU49" t="s">
        <v>222</v>
      </c>
      <c r="IV49" t="b">
        <v>1</v>
      </c>
      <c r="IW49">
        <v>1</v>
      </c>
      <c r="IX49" s="5">
        <v>8642274</v>
      </c>
      <c r="IY49" s="5">
        <v>37</v>
      </c>
      <c r="IZ49" s="5">
        <v>233574.97297297296</v>
      </c>
      <c r="JA49" s="5">
        <v>38</v>
      </c>
      <c r="JB49" s="5">
        <v>227428.26315789475</v>
      </c>
      <c r="JC49" s="11">
        <v>0.4798222132430931</v>
      </c>
      <c r="JD49">
        <v>22</v>
      </c>
      <c r="JE49" s="12">
        <v>2.7779180766705389</v>
      </c>
      <c r="JF49" s="108">
        <v>2.5456263015960845</v>
      </c>
      <c r="JG49" s="3">
        <v>10088</v>
      </c>
      <c r="JH49" s="56">
        <v>0.26377874702616971</v>
      </c>
      <c r="JI49" s="11">
        <v>0.684487946074544</v>
      </c>
      <c r="JJ49" s="3">
        <v>11.687568854760755</v>
      </c>
      <c r="JK49" s="3">
        <v>25.476034143138541</v>
      </c>
      <c r="JL49" s="108">
        <v>11.687568854760755</v>
      </c>
      <c r="JM49" s="108">
        <v>25.476034143138541</v>
      </c>
      <c r="JN49" s="108">
        <v>58</v>
      </c>
      <c r="JO49" s="108">
        <v>12</v>
      </c>
      <c r="JP49" s="108">
        <v>2</v>
      </c>
      <c r="JQ49" s="108">
        <v>1</v>
      </c>
      <c r="JR49" s="108">
        <v>6</v>
      </c>
      <c r="JS49" s="108">
        <v>20</v>
      </c>
      <c r="JT49" s="14" t="s">
        <v>830</v>
      </c>
      <c r="JU49" t="s">
        <v>825</v>
      </c>
      <c r="JV49" t="s">
        <v>171</v>
      </c>
      <c r="JW49" t="s">
        <v>171</v>
      </c>
      <c r="JX49" t="s">
        <v>830</v>
      </c>
      <c r="JY49" s="15" t="s">
        <v>828</v>
      </c>
      <c r="JZ49">
        <v>12.4</v>
      </c>
      <c r="KA49">
        <v>15.7</v>
      </c>
      <c r="KB49">
        <v>56.27</v>
      </c>
      <c r="KC49">
        <v>3315</v>
      </c>
      <c r="KD49">
        <v>5</v>
      </c>
      <c r="KE49">
        <v>34.200000000000003</v>
      </c>
      <c r="KF49">
        <v>2.6</v>
      </c>
      <c r="KG49">
        <v>2.1</v>
      </c>
      <c r="KH49" s="2">
        <v>8.0000000000000004E-4</v>
      </c>
      <c r="KI49" s="108">
        <v>6905.1144000000004</v>
      </c>
      <c r="KJ49">
        <v>383</v>
      </c>
      <c r="KK49">
        <v>0.61</v>
      </c>
      <c r="KL49" s="2">
        <v>8.2199999999999995E-2</v>
      </c>
      <c r="KM49" s="2">
        <v>0.1002</v>
      </c>
      <c r="KN49">
        <v>2.13</v>
      </c>
      <c r="KO49" s="2">
        <v>0.1</v>
      </c>
      <c r="KP49" s="2">
        <v>0.66500000000000004</v>
      </c>
      <c r="KQ49" s="2">
        <v>0.16739999999999999</v>
      </c>
      <c r="KR49" s="11">
        <v>-6.7399999999999988E-2</v>
      </c>
      <c r="KS49">
        <v>10</v>
      </c>
      <c r="KT49">
        <v>13</v>
      </c>
      <c r="KU49">
        <v>0.68700000000000006</v>
      </c>
      <c r="KV49">
        <v>31</v>
      </c>
      <c r="KW49" s="12">
        <v>1.2773548387096774</v>
      </c>
      <c r="KX49">
        <v>55.1</v>
      </c>
      <c r="KY49">
        <v>0.05</v>
      </c>
      <c r="KZ49" s="108">
        <v>5.7855143218092833</v>
      </c>
      <c r="LA49" s="12">
        <v>1262.690034850245</v>
      </c>
      <c r="LB49">
        <v>7383</v>
      </c>
      <c r="LC49">
        <v>3.9</v>
      </c>
      <c r="LD49">
        <v>1.5</v>
      </c>
      <c r="LE49">
        <v>53.3</v>
      </c>
      <c r="LF49">
        <v>33.700000000000003</v>
      </c>
      <c r="LG49">
        <v>4.4000000000000004</v>
      </c>
      <c r="LH49">
        <v>0.1</v>
      </c>
      <c r="LI49" t="s">
        <v>554</v>
      </c>
      <c r="LJ49" s="2">
        <v>0.01</v>
      </c>
      <c r="LK49" s="4">
        <v>500941300000</v>
      </c>
      <c r="LL49" s="4">
        <v>57964.061310715209</v>
      </c>
      <c r="LM49" s="77">
        <v>0</v>
      </c>
      <c r="LN49" s="47">
        <v>0</v>
      </c>
      <c r="LO49" s="47">
        <v>0</v>
      </c>
      <c r="LP49" s="47">
        <v>0</v>
      </c>
      <c r="LQ49" s="47">
        <v>0</v>
      </c>
      <c r="LR49" s="47">
        <v>19342</v>
      </c>
      <c r="LS49" s="47">
        <v>10950</v>
      </c>
      <c r="LT49" s="47">
        <v>154346</v>
      </c>
      <c r="LU49" s="14">
        <v>2</v>
      </c>
      <c r="LV49" t="s">
        <v>1256</v>
      </c>
      <c r="LW49" t="s">
        <v>1257</v>
      </c>
      <c r="LX49" t="s">
        <v>1257</v>
      </c>
      <c r="LY49" t="s">
        <v>1256</v>
      </c>
      <c r="LZ49" s="15" t="s">
        <v>1256</v>
      </c>
      <c r="MA49" s="26">
        <v>11</v>
      </c>
      <c r="MB49">
        <v>13</v>
      </c>
      <c r="MC49" s="3">
        <v>785661.27272727271</v>
      </c>
      <c r="MD49" s="3">
        <v>11.350000760060357</v>
      </c>
      <c r="ME49" s="3">
        <v>-0.35000076006035741</v>
      </c>
      <c r="MF49" s="3">
        <v>4321137</v>
      </c>
      <c r="MG49" s="3">
        <v>664790.30769230775</v>
      </c>
      <c r="MH49" s="43">
        <v>2553399.1363636362</v>
      </c>
      <c r="MI49" s="194" t="s">
        <v>351</v>
      </c>
      <c r="MJ49" s="47" t="s">
        <v>4684</v>
      </c>
      <c r="MK49" s="195" t="s">
        <v>313</v>
      </c>
      <c r="ML49" s="186">
        <v>0</v>
      </c>
      <c r="MM49" s="144">
        <v>1</v>
      </c>
      <c r="MN49" s="188">
        <v>0.5</v>
      </c>
      <c r="MO49" s="60">
        <v>0.54100000000000004</v>
      </c>
      <c r="MP49" s="45">
        <v>0.44</v>
      </c>
      <c r="MQ49" s="22">
        <v>1</v>
      </c>
      <c r="MR49" s="215">
        <v>0.66666666666666663</v>
      </c>
      <c r="MS49" s="161">
        <v>0.51024999999999998</v>
      </c>
      <c r="MT49" s="11">
        <v>0</v>
      </c>
      <c r="MU49" s="11">
        <v>0</v>
      </c>
      <c r="MV49" s="11">
        <v>1596318</v>
      </c>
      <c r="MW49" s="5">
        <v>1105453</v>
      </c>
      <c r="MX49" s="5">
        <v>490865</v>
      </c>
      <c r="MY49" s="2">
        <v>0.307</v>
      </c>
      <c r="MZ49" s="3">
        <f>StateByState5[[#This Row],[Population]]*0.8</f>
        <v>6905114.4000000004</v>
      </c>
      <c r="NA49" s="234">
        <f>StateByState5[[#This Row],[Adult Population]]*StateByState5[[#This Row],[Groceries Montly]]</f>
        <v>2057793142.3440001</v>
      </c>
      <c r="NB49" s="234">
        <f>(StateByState5[[#This Row],[Rent (Studio)]]*StateByState5[[#This Row],[Adult Population]])/2</f>
        <v>3110754037.2000003</v>
      </c>
      <c r="NC49" s="234">
        <f>StateByState5[[#This Row],[Average Electric Bill]]*StateByState5[[#This Row],[Adult Population]]</f>
        <v>1113518748.1440001</v>
      </c>
      <c r="ND49" s="234">
        <f>(StateByState5[[#This Row],[Adult Population]]/10000)*1141815</f>
        <v>788436319.86360002</v>
      </c>
      <c r="NE49" s="237">
        <f>(StateByState5[[#This Row],[Adult Population]]/10000)*12.11</f>
        <v>8362.0935384000004</v>
      </c>
      <c r="NF49" s="234">
        <f>SUM(StateByState5[[#This Row],[Rent (Studio)]],StateByState5[[#This Row],[Groceries Montly]],StateByState5[[#This Row],[Average Electric Bill]])</f>
        <v>1360.27</v>
      </c>
      <c r="NG49" s="234">
        <f>StateByState5[[#This Row],[UBI Per Month]]*StateByState5[[#This Row],[Adult Population]]</f>
        <v>9392819964.8880005</v>
      </c>
      <c r="NH49" s="234">
        <f>SUM(StateByState5[[#This Row],[Total for UBI Payments]]+StateByState5[[#This Row],[Department of UBI]])</f>
        <v>10181256284.7516</v>
      </c>
    </row>
    <row r="50" spans="1:373" ht="17.25" customHeight="1" x14ac:dyDescent="0.25">
      <c r="A50">
        <v>47</v>
      </c>
      <c r="B50" s="130" t="s">
        <v>75</v>
      </c>
      <c r="C50" t="s">
        <v>1322</v>
      </c>
      <c r="D50" s="3">
        <v>66582</v>
      </c>
      <c r="E50" s="113">
        <v>7705281</v>
      </c>
      <c r="F50" s="113">
        <v>4918820</v>
      </c>
      <c r="G50" s="208">
        <v>0.63839999999999997</v>
      </c>
      <c r="H50" s="113">
        <v>296170</v>
      </c>
      <c r="I50" s="208">
        <v>3.8399999999999997E-2</v>
      </c>
      <c r="J50" s="113">
        <v>91191</v>
      </c>
      <c r="K50" s="208">
        <v>1.18E-2</v>
      </c>
      <c r="L50" s="113">
        <v>723062</v>
      </c>
      <c r="M50" s="208">
        <v>9.3799999999999994E-2</v>
      </c>
      <c r="N50" s="113">
        <v>62490</v>
      </c>
      <c r="O50" s="106">
        <v>8.0999999999999996E-3</v>
      </c>
      <c r="P50" s="113">
        <v>43221</v>
      </c>
      <c r="Q50" s="106">
        <v>5.5999999999999999E-3</v>
      </c>
      <c r="R50" s="113">
        <v>511114</v>
      </c>
      <c r="S50" s="208">
        <v>6.6299999999999998E-2</v>
      </c>
      <c r="T50" s="113">
        <v>1059213</v>
      </c>
      <c r="U50" s="208">
        <v>0.13750000000000001</v>
      </c>
      <c r="V50" s="106">
        <v>1.3707337411006826E-2</v>
      </c>
      <c r="W50" s="3">
        <v>115.72618725781743</v>
      </c>
      <c r="X50" s="3">
        <v>10</v>
      </c>
      <c r="Y50" s="118">
        <v>15.74</v>
      </c>
      <c r="Z50" s="4">
        <v>1316</v>
      </c>
      <c r="AA50" s="1">
        <v>5702.666666666667</v>
      </c>
      <c r="AB50" s="4">
        <v>68432</v>
      </c>
      <c r="AC50" s="1">
        <v>32.9</v>
      </c>
      <c r="AD50" s="47">
        <v>685128</v>
      </c>
      <c r="AE50" s="47">
        <v>283574</v>
      </c>
      <c r="AF50" s="39">
        <v>0.20300000000000001</v>
      </c>
      <c r="AG50" s="124">
        <v>3.2402532108414461</v>
      </c>
      <c r="AH50" s="33">
        <v>9.4088097892445717</v>
      </c>
      <c r="AI50" s="33">
        <v>7.8286027697792404</v>
      </c>
      <c r="AJ50" s="33">
        <v>22.732122949514252</v>
      </c>
      <c r="AK50" s="33">
        <v>2.4160466051189462</v>
      </c>
      <c r="AL50">
        <v>12</v>
      </c>
      <c r="AM50" s="125">
        <v>1401</v>
      </c>
      <c r="AN50" s="4">
        <v>905</v>
      </c>
      <c r="AO50" s="4">
        <v>1016</v>
      </c>
      <c r="AP50" s="4">
        <v>1265</v>
      </c>
      <c r="AQ50" s="4">
        <v>1744</v>
      </c>
      <c r="AR50" s="4">
        <v>2056</v>
      </c>
      <c r="AS50" s="4">
        <v>1826</v>
      </c>
      <c r="AT50" s="4">
        <v>278851</v>
      </c>
      <c r="AU50" s="8">
        <v>1.0470183486238531</v>
      </c>
      <c r="AV50" s="5">
        <v>17716.073697585769</v>
      </c>
      <c r="AW50" s="5">
        <v>80.368487928843706</v>
      </c>
      <c r="AX50" s="5">
        <v>38.449848024316111</v>
      </c>
      <c r="AY50" s="5">
        <v>4.0748626373626378</v>
      </c>
      <c r="AZ50" s="152">
        <v>0.10800000000000001</v>
      </c>
      <c r="BA50" s="5" t="s">
        <v>4785</v>
      </c>
      <c r="BB50" s="47">
        <v>106.27</v>
      </c>
      <c r="BC50" s="47">
        <v>61.69</v>
      </c>
      <c r="BD50" s="5">
        <v>124.11134903640257</v>
      </c>
      <c r="BE50" s="5">
        <v>360.38543897216277</v>
      </c>
      <c r="BF50" s="66">
        <v>402.08</v>
      </c>
      <c r="BG50">
        <v>8.5299999999999994</v>
      </c>
      <c r="BH50" s="66">
        <v>5.5110000000000001</v>
      </c>
      <c r="BI50">
        <v>30</v>
      </c>
      <c r="BJ50" s="119">
        <v>4.67</v>
      </c>
      <c r="BK50" s="37">
        <v>1016</v>
      </c>
      <c r="BL50" s="37">
        <v>1265</v>
      </c>
      <c r="BM50" s="37">
        <v>1744</v>
      </c>
      <c r="BN50" s="37">
        <v>2056</v>
      </c>
      <c r="BO50" s="37">
        <v>402.08</v>
      </c>
      <c r="BP50" s="37">
        <v>106.27</v>
      </c>
      <c r="BQ50" s="37">
        <v>15.74</v>
      </c>
      <c r="BR50" s="37">
        <v>17.588653846153843</v>
      </c>
      <c r="BS50" s="37">
        <v>1.8486538461538427</v>
      </c>
      <c r="BT50" s="179">
        <v>32.9</v>
      </c>
      <c r="BU50" s="127">
        <v>0.53460953939677336</v>
      </c>
      <c r="BV50" s="37">
        <v>25.10111538461538</v>
      </c>
      <c r="BW50" s="37">
        <v>35.267423076923073</v>
      </c>
      <c r="BX50" s="37">
        <v>43.506807692307689</v>
      </c>
      <c r="BY50" s="176">
        <v>0</v>
      </c>
      <c r="BZ50" s="127" t="s">
        <v>240</v>
      </c>
      <c r="CA50" s="127">
        <v>6.5000000000000002E-2</v>
      </c>
      <c r="CB50" s="127">
        <v>2.7300000000000001E-2</v>
      </c>
      <c r="CC50" s="127">
        <v>9.2299999999999993E-2</v>
      </c>
      <c r="CD50" s="127">
        <v>0.04</v>
      </c>
      <c r="CE50" s="2">
        <v>0.107</v>
      </c>
      <c r="CF50" s="62">
        <v>5092.4813333333332</v>
      </c>
      <c r="CG50" s="62">
        <v>3827.4813333333332</v>
      </c>
      <c r="CH50" s="62">
        <v>3319.1313333333333</v>
      </c>
      <c r="CI50" s="9">
        <v>710.7347608850821</v>
      </c>
      <c r="CJ50" s="9">
        <v>389.11270027354436</v>
      </c>
      <c r="CK50" s="116">
        <v>602.27387648944534</v>
      </c>
      <c r="CL50" s="28">
        <v>0.42099999999999999</v>
      </c>
      <c r="CM50">
        <v>293.7</v>
      </c>
      <c r="CN50" s="33">
        <v>243</v>
      </c>
      <c r="CO50" s="33">
        <v>19184</v>
      </c>
      <c r="CP50" s="33">
        <v>1195</v>
      </c>
      <c r="CQ50" s="33">
        <v>287</v>
      </c>
      <c r="CR50" s="33">
        <v>222</v>
      </c>
      <c r="CS50" s="33">
        <v>3707</v>
      </c>
      <c r="CT50" s="33">
        <v>47.902151939888547</v>
      </c>
      <c r="CU50" s="33">
        <v>13</v>
      </c>
      <c r="CV50" s="29">
        <v>0.16871545632145019</v>
      </c>
      <c r="CW50" s="29">
        <v>283.92272400118179</v>
      </c>
      <c r="CX50" s="29">
        <v>22</v>
      </c>
      <c r="CY50" s="29">
        <v>2.8551846454399263</v>
      </c>
      <c r="CZ50" s="29">
        <v>0.72368421052631582</v>
      </c>
      <c r="DA50">
        <v>4.2</v>
      </c>
      <c r="DB50" s="30">
        <v>10.9</v>
      </c>
      <c r="DC50" s="30">
        <v>839.875629</v>
      </c>
      <c r="DD50" s="30">
        <v>2.4</v>
      </c>
      <c r="DE50">
        <v>80</v>
      </c>
      <c r="DF50">
        <v>6.9</v>
      </c>
      <c r="DG50">
        <v>42.6</v>
      </c>
      <c r="DH50">
        <v>28.3</v>
      </c>
      <c r="DI50" s="135">
        <v>0</v>
      </c>
      <c r="DJ50" s="141">
        <v>248</v>
      </c>
      <c r="DK50" s="143">
        <v>7700987</v>
      </c>
      <c r="DL50" s="143">
        <v>0.99944271986965827</v>
      </c>
      <c r="DM50" s="10">
        <v>357551</v>
      </c>
      <c r="DN50" s="10">
        <v>1587</v>
      </c>
      <c r="DO50" s="10">
        <v>11</v>
      </c>
      <c r="DP50" s="10">
        <v>39475</v>
      </c>
      <c r="DQ50" s="10">
        <v>3560</v>
      </c>
      <c r="DR50" s="10">
        <v>77062</v>
      </c>
      <c r="DS50" s="10">
        <v>140</v>
      </c>
      <c r="DT50" s="10">
        <v>718</v>
      </c>
      <c r="DU50" s="10">
        <v>24008</v>
      </c>
      <c r="DV50" s="10">
        <v>164309</v>
      </c>
      <c r="DW50" s="10">
        <v>35326</v>
      </c>
      <c r="DX50" s="10">
        <v>5680</v>
      </c>
      <c r="DY50" s="10">
        <v>5675</v>
      </c>
      <c r="DZ50" s="138">
        <v>4642.9243420356379</v>
      </c>
      <c r="EA50" s="135">
        <v>20.607748071773138</v>
      </c>
      <c r="EB50" s="10">
        <v>0.14283883351575583</v>
      </c>
      <c r="EC50" s="135">
        <v>512.59663209404198</v>
      </c>
      <c r="ED50" s="135">
        <v>46.227840665099158</v>
      </c>
      <c r="EE50" s="135">
        <v>1000.6769262173797</v>
      </c>
      <c r="EF50" s="135">
        <v>1.8179487902005289</v>
      </c>
      <c r="EG50" s="135">
        <v>9.323480224028426</v>
      </c>
      <c r="EH50" s="135">
        <v>311.7522468223878</v>
      </c>
      <c r="EI50" s="135">
        <v>2133.6096269218478</v>
      </c>
      <c r="EJ50" s="135">
        <v>458.72042116159918</v>
      </c>
      <c r="EK50" s="135">
        <v>73.756779488135749</v>
      </c>
      <c r="EL50" s="31">
        <v>15.345932737596355</v>
      </c>
      <c r="EM50" s="3" t="s">
        <v>782</v>
      </c>
      <c r="EN50" s="3">
        <v>3014609</v>
      </c>
      <c r="EO50" s="3">
        <v>42645</v>
      </c>
      <c r="EP50" s="3">
        <v>3057254</v>
      </c>
      <c r="EQ50" s="131">
        <v>0.39677384900044527</v>
      </c>
      <c r="ER50" s="3">
        <v>8016</v>
      </c>
      <c r="ES50" s="3">
        <v>27447</v>
      </c>
      <c r="ET50" s="3">
        <v>35463</v>
      </c>
      <c r="EU50" s="3">
        <v>460.24278673289137</v>
      </c>
      <c r="EV50" s="3">
        <v>4257801</v>
      </c>
      <c r="EW50" s="3">
        <v>71493</v>
      </c>
      <c r="EX50" s="3">
        <v>4329294</v>
      </c>
      <c r="EY50" s="3">
        <v>0.56186062519978186</v>
      </c>
      <c r="EZ50" s="3">
        <v>183717</v>
      </c>
      <c r="FA50" s="3">
        <v>724</v>
      </c>
      <c r="FB50" s="3">
        <v>184441</v>
      </c>
      <c r="FC50" s="3">
        <v>23.93695959952661</v>
      </c>
      <c r="FD50" s="3">
        <v>7464143</v>
      </c>
      <c r="FE50" s="3">
        <v>142309</v>
      </c>
      <c r="FF50" s="3">
        <v>7606452</v>
      </c>
      <c r="FG50" s="3">
        <v>202</v>
      </c>
      <c r="FH50">
        <v>131</v>
      </c>
      <c r="FI50">
        <v>1</v>
      </c>
      <c r="FJ50" s="3">
        <v>91</v>
      </c>
      <c r="FK50" s="3">
        <v>97</v>
      </c>
      <c r="FL50" s="3">
        <v>11</v>
      </c>
      <c r="FM50" s="3">
        <v>560</v>
      </c>
      <c r="FN50">
        <v>5.73</v>
      </c>
      <c r="FO50" s="8">
        <v>0.05</v>
      </c>
      <c r="FP50" s="50">
        <v>0.23</v>
      </c>
      <c r="FQ50" s="8">
        <v>8.3000000000000004E-2</v>
      </c>
      <c r="FR50" s="8">
        <v>7.8E-2</v>
      </c>
      <c r="FS50" s="8">
        <v>5.0000000000000044E-3</v>
      </c>
      <c r="FT50" s="8">
        <v>0.08</v>
      </c>
      <c r="FU50">
        <v>22</v>
      </c>
      <c r="FV50">
        <v>1733</v>
      </c>
      <c r="FW50">
        <v>15.2</v>
      </c>
      <c r="FX50">
        <v>15.2</v>
      </c>
      <c r="FY50">
        <v>1212</v>
      </c>
      <c r="FZ50">
        <v>4.51</v>
      </c>
      <c r="GA50" s="48">
        <v>13.8</v>
      </c>
      <c r="GB50" s="48">
        <v>5205</v>
      </c>
      <c r="GC50" s="48">
        <v>49174</v>
      </c>
      <c r="GD50" s="2">
        <v>0.10584861918900232</v>
      </c>
      <c r="GE50" s="11">
        <v>0.67259428337501992</v>
      </c>
      <c r="GF50" s="11" t="s">
        <v>781</v>
      </c>
      <c r="GG50" s="11" t="s">
        <v>781</v>
      </c>
      <c r="GH50" s="11" t="s">
        <v>781</v>
      </c>
      <c r="GI50" s="11" t="s">
        <v>782</v>
      </c>
      <c r="GJ50" s="11" t="s">
        <v>781</v>
      </c>
      <c r="GK50" s="2">
        <v>1.18E-2</v>
      </c>
      <c r="GL50" s="2">
        <v>1.11E-2</v>
      </c>
      <c r="GM50" s="2">
        <v>4.0000000000000001E-3</v>
      </c>
      <c r="GN50" s="2">
        <v>3.3999999999999998E-3</v>
      </c>
      <c r="GO50" s="2">
        <v>4.7000000000000002E-3</v>
      </c>
      <c r="GP50" s="3">
        <v>1203</v>
      </c>
      <c r="GQ50">
        <v>10.6</v>
      </c>
      <c r="GR50">
        <v>213</v>
      </c>
      <c r="GS50">
        <v>211</v>
      </c>
      <c r="GT50" s="5">
        <v>12.7</v>
      </c>
      <c r="GU50" s="22">
        <v>42</v>
      </c>
      <c r="GV50" t="s">
        <v>177</v>
      </c>
      <c r="GW50" t="s">
        <v>83</v>
      </c>
      <c r="GX50" s="21"/>
      <c r="GY50" s="21" t="s">
        <v>4712</v>
      </c>
      <c r="GZ50" s="21" t="s">
        <v>4712</v>
      </c>
      <c r="HA50" s="21" t="s">
        <v>4713</v>
      </c>
      <c r="HB50">
        <v>16</v>
      </c>
      <c r="HC50">
        <v>3</v>
      </c>
      <c r="HD50">
        <v>4</v>
      </c>
      <c r="HE50" s="14">
        <v>26</v>
      </c>
      <c r="HF50">
        <v>9</v>
      </c>
      <c r="HG50">
        <v>10</v>
      </c>
      <c r="HH50">
        <v>22</v>
      </c>
      <c r="HI50" s="53">
        <v>0.90200000000000002</v>
      </c>
      <c r="HJ50" s="47">
        <v>12995</v>
      </c>
      <c r="HK50" s="53">
        <v>0.91</v>
      </c>
      <c r="HL50">
        <v>14554</v>
      </c>
      <c r="HM50" s="8">
        <v>0.1663010192421957</v>
      </c>
      <c r="HN50">
        <v>47</v>
      </c>
      <c r="HO50">
        <v>2536</v>
      </c>
      <c r="HP50">
        <v>504</v>
      </c>
      <c r="HQ50">
        <v>3040</v>
      </c>
      <c r="HR50" s="8">
        <v>0.83421052631578951</v>
      </c>
      <c r="HS50" s="14">
        <v>124.34</v>
      </c>
      <c r="HT50" t="s">
        <v>782</v>
      </c>
      <c r="HU50" t="s">
        <v>782</v>
      </c>
      <c r="HV50" t="s">
        <v>782</v>
      </c>
      <c r="HW50" t="s">
        <v>782</v>
      </c>
      <c r="HX50" t="s">
        <v>781</v>
      </c>
      <c r="HY50" t="s">
        <v>781</v>
      </c>
      <c r="HZ50" t="s">
        <v>781</v>
      </c>
      <c r="IA50" t="s">
        <v>781</v>
      </c>
      <c r="IB50" t="s">
        <v>781</v>
      </c>
      <c r="IC50" t="s">
        <v>782</v>
      </c>
      <c r="ID50" t="s">
        <v>781</v>
      </c>
      <c r="IE50" t="s">
        <v>781</v>
      </c>
      <c r="IF50" t="s">
        <v>781</v>
      </c>
      <c r="IG50">
        <v>37</v>
      </c>
      <c r="IH50">
        <v>66.8</v>
      </c>
      <c r="II50">
        <v>85.1</v>
      </c>
      <c r="IJ50">
        <v>6.8</v>
      </c>
      <c r="IK50">
        <v>9.6999999999999993</v>
      </c>
      <c r="IL50">
        <v>3.4</v>
      </c>
      <c r="IM50">
        <v>0</v>
      </c>
      <c r="IN50">
        <v>1.6</v>
      </c>
      <c r="IO50">
        <v>1.9</v>
      </c>
      <c r="IP50">
        <v>2</v>
      </c>
      <c r="IQ50">
        <v>1</v>
      </c>
      <c r="IR50">
        <v>1.3</v>
      </c>
      <c r="IS50">
        <v>1</v>
      </c>
      <c r="IT50">
        <v>141</v>
      </c>
      <c r="IU50" t="s">
        <v>222</v>
      </c>
      <c r="IV50" t="b">
        <v>1</v>
      </c>
      <c r="IW50">
        <v>3</v>
      </c>
      <c r="IX50" s="5">
        <v>2579564</v>
      </c>
      <c r="IY50" s="5">
        <v>212</v>
      </c>
      <c r="IZ50" s="5">
        <v>36503.264150943396</v>
      </c>
      <c r="JA50" s="5">
        <v>215</v>
      </c>
      <c r="JB50" s="5">
        <v>35993.916279069766</v>
      </c>
      <c r="JC50" s="11">
        <v>1.6145504791084677</v>
      </c>
      <c r="JD50">
        <v>0</v>
      </c>
      <c r="JE50" s="12">
        <v>0</v>
      </c>
      <c r="JF50" s="108">
        <v>0</v>
      </c>
      <c r="JG50" s="3">
        <v>6114</v>
      </c>
      <c r="JH50" s="56">
        <v>0.85132482826300293</v>
      </c>
      <c r="JI50" s="11">
        <v>4.1588857212953876</v>
      </c>
      <c r="JJ50" s="3">
        <v>7.9348176919180498</v>
      </c>
      <c r="JK50" s="3">
        <v>9.1826619807155083</v>
      </c>
      <c r="JL50" s="108">
        <v>7.9348176919180498</v>
      </c>
      <c r="JM50" s="108">
        <v>9.1826619807155083</v>
      </c>
      <c r="JN50" s="108">
        <v>40</v>
      </c>
      <c r="JO50" s="108">
        <v>17</v>
      </c>
      <c r="JP50" s="108">
        <v>3</v>
      </c>
      <c r="JQ50" s="108">
        <v>3</v>
      </c>
      <c r="JR50" s="108">
        <v>6</v>
      </c>
      <c r="JS50" s="108">
        <v>32</v>
      </c>
      <c r="JT50" s="14" t="s">
        <v>825</v>
      </c>
      <c r="JU50" t="s">
        <v>821</v>
      </c>
      <c r="JV50" t="s">
        <v>830</v>
      </c>
      <c r="JW50" t="s">
        <v>826</v>
      </c>
      <c r="JX50" t="s">
        <v>830</v>
      </c>
      <c r="JY50" s="15" t="s">
        <v>831</v>
      </c>
      <c r="JZ50">
        <v>10.199999999999999</v>
      </c>
      <c r="KA50">
        <v>15.5</v>
      </c>
      <c r="KB50">
        <v>55.6</v>
      </c>
      <c r="KC50">
        <v>3026</v>
      </c>
      <c r="KD50">
        <v>2</v>
      </c>
      <c r="KE50">
        <v>28.8</v>
      </c>
      <c r="KF50">
        <v>3.7</v>
      </c>
      <c r="KG50">
        <v>2.8</v>
      </c>
      <c r="KH50" s="2">
        <v>3.3E-3</v>
      </c>
      <c r="KI50" s="108">
        <v>25427.427299999999</v>
      </c>
      <c r="KJ50" s="3">
        <v>14869</v>
      </c>
      <c r="KK50" s="3">
        <v>1.74</v>
      </c>
      <c r="KL50" s="2">
        <v>0.1075</v>
      </c>
      <c r="KM50" s="2">
        <v>9.9500000000000005E-2</v>
      </c>
      <c r="KN50">
        <v>2.2200000000000002</v>
      </c>
      <c r="KO50" s="2">
        <v>0.09</v>
      </c>
      <c r="KP50" s="2">
        <v>0.624</v>
      </c>
      <c r="KQ50" s="2">
        <v>0.13950000000000001</v>
      </c>
      <c r="KR50" s="11">
        <v>-4.9500000000000016E-2</v>
      </c>
      <c r="KS50">
        <v>23</v>
      </c>
      <c r="KT50">
        <v>23</v>
      </c>
      <c r="KU50">
        <v>0.71399999999999997</v>
      </c>
      <c r="KV50">
        <v>51</v>
      </c>
      <c r="KW50" s="12">
        <v>1.3055294117647058</v>
      </c>
      <c r="KX50">
        <v>48.3</v>
      </c>
      <c r="KY50">
        <v>9.5079999999999991</v>
      </c>
      <c r="KZ50" s="108">
        <v>1228.6314017924476</v>
      </c>
      <c r="LA50" s="12">
        <v>142801.35772430987</v>
      </c>
      <c r="LB50">
        <v>8582</v>
      </c>
      <c r="LC50">
        <v>5</v>
      </c>
      <c r="LD50">
        <v>58.4</v>
      </c>
      <c r="LE50">
        <v>14.6</v>
      </c>
      <c r="LF50">
        <v>9</v>
      </c>
      <c r="LG50">
        <v>0.6</v>
      </c>
      <c r="LH50">
        <v>11</v>
      </c>
      <c r="LI50" t="s">
        <v>555</v>
      </c>
      <c r="LJ50" s="2">
        <v>0.112</v>
      </c>
      <c r="LK50" s="4">
        <v>582097200000</v>
      </c>
      <c r="LL50" s="4">
        <v>75219.068028550566</v>
      </c>
      <c r="LM50" s="77">
        <v>0</v>
      </c>
      <c r="LN50" s="47">
        <v>0</v>
      </c>
      <c r="LO50" s="47">
        <v>0</v>
      </c>
      <c r="LP50" s="47">
        <v>100</v>
      </c>
      <c r="LQ50" s="47">
        <v>100</v>
      </c>
      <c r="LR50" s="47">
        <v>148327</v>
      </c>
      <c r="LS50" s="47">
        <v>10750</v>
      </c>
      <c r="LT50" s="47">
        <v>371009</v>
      </c>
      <c r="LU50" s="14">
        <v>1</v>
      </c>
      <c r="LV50" t="s">
        <v>1257</v>
      </c>
      <c r="LW50" t="s">
        <v>1256</v>
      </c>
      <c r="LX50" t="s">
        <v>1257</v>
      </c>
      <c r="LY50" t="s">
        <v>1257</v>
      </c>
      <c r="LZ50" s="15" t="s">
        <v>1257</v>
      </c>
      <c r="MA50" s="26">
        <v>10</v>
      </c>
      <c r="MB50">
        <v>12</v>
      </c>
      <c r="MC50" s="3">
        <v>773869.2</v>
      </c>
      <c r="MD50" s="3">
        <v>10.16331582195531</v>
      </c>
      <c r="ME50" s="3">
        <v>-0.16331582195530991</v>
      </c>
      <c r="MF50" s="3">
        <v>3869346</v>
      </c>
      <c r="MG50" s="3">
        <v>644891</v>
      </c>
      <c r="MH50" s="43">
        <v>2321607.6</v>
      </c>
      <c r="MI50" s="192" t="s">
        <v>352</v>
      </c>
      <c r="MJ50" s="47" t="s">
        <v>4685</v>
      </c>
      <c r="MK50" s="193" t="s">
        <v>316</v>
      </c>
      <c r="ML50" s="187">
        <v>1</v>
      </c>
      <c r="MM50" s="144">
        <v>1</v>
      </c>
      <c r="MN50" s="188">
        <v>0.8</v>
      </c>
      <c r="MO50" s="60">
        <v>0.57999999999999996</v>
      </c>
      <c r="MP50" s="45">
        <v>0.38800000000000001</v>
      </c>
      <c r="MQ50" s="22">
        <v>1</v>
      </c>
      <c r="MR50" s="215">
        <v>1</v>
      </c>
      <c r="MS50" s="161">
        <v>0.84499999999999997</v>
      </c>
      <c r="MT50" s="11">
        <v>0</v>
      </c>
      <c r="MU50" s="11" t="s">
        <v>171</v>
      </c>
      <c r="MV50" s="11" t="s">
        <v>171</v>
      </c>
      <c r="MW50" s="11" t="s">
        <v>171</v>
      </c>
      <c r="MX50" s="11" t="s">
        <v>171</v>
      </c>
      <c r="MY50" s="11" t="s">
        <v>171</v>
      </c>
      <c r="MZ50" s="3">
        <f>StateByState5[[#This Row],[Population]]*0.8</f>
        <v>6164224.8000000007</v>
      </c>
      <c r="NA50" s="234">
        <f>StateByState5[[#This Row],[Adult Population]]*StateByState5[[#This Row],[Groceries Montly]]</f>
        <v>2478511507.5840001</v>
      </c>
      <c r="NB50" s="234">
        <f>(StateByState5[[#This Row],[Rent (Studio)]]*StateByState5[[#This Row],[Adult Population]])/2</f>
        <v>2789311722.0000005</v>
      </c>
      <c r="NC50" s="234">
        <f>StateByState5[[#This Row],[Average Electric Bill]]*StateByState5[[#This Row],[Adult Population]]</f>
        <v>655072169.49600005</v>
      </c>
      <c r="ND50" s="234">
        <f>(StateByState5[[#This Row],[Adult Population]]/10000)*1141815</f>
        <v>703840434.00120008</v>
      </c>
      <c r="NE50" s="237">
        <f>(StateByState5[[#This Row],[Adult Population]]/10000)*12.11</f>
        <v>7464.8762328000003</v>
      </c>
      <c r="NF50" s="234">
        <f>SUM(StateByState5[[#This Row],[Rent (Studio)]],StateByState5[[#This Row],[Groceries Montly]],StateByState5[[#This Row],[Average Electric Bill]])</f>
        <v>1413.35</v>
      </c>
      <c r="NG50" s="234">
        <f>StateByState5[[#This Row],[UBI Per Month]]*StateByState5[[#This Row],[Adult Population]]</f>
        <v>8712207121.0799999</v>
      </c>
      <c r="NH50" s="234">
        <f>SUM(StateByState5[[#This Row],[Total for UBI Payments]]+StateByState5[[#This Row],[Department of UBI]])</f>
        <v>9416047555.0811996</v>
      </c>
    </row>
    <row r="51" spans="1:373" ht="17.25" customHeight="1" x14ac:dyDescent="0.25">
      <c r="A51">
        <v>48</v>
      </c>
      <c r="B51" s="130" t="s">
        <v>76</v>
      </c>
      <c r="C51" t="s">
        <v>1323</v>
      </c>
      <c r="D51" s="3">
        <v>24087</v>
      </c>
      <c r="E51" s="113">
        <v>1793716</v>
      </c>
      <c r="F51" s="113">
        <v>1598834</v>
      </c>
      <c r="G51" s="208">
        <v>0.89139999999999997</v>
      </c>
      <c r="H51" s="113">
        <v>64749</v>
      </c>
      <c r="I51" s="208">
        <v>3.61E-2</v>
      </c>
      <c r="J51" s="113">
        <v>3187</v>
      </c>
      <c r="K51" s="208">
        <v>1.8E-3</v>
      </c>
      <c r="L51" s="113">
        <v>14903</v>
      </c>
      <c r="M51" s="208">
        <v>8.3000000000000001E-3</v>
      </c>
      <c r="N51" s="113">
        <v>429</v>
      </c>
      <c r="O51" s="106">
        <v>2.0000000000000001E-4</v>
      </c>
      <c r="P51" s="113">
        <v>4652</v>
      </c>
      <c r="Q51" s="106">
        <v>2.5999999999999999E-3</v>
      </c>
      <c r="R51" s="113">
        <v>72135</v>
      </c>
      <c r="S51" s="208">
        <v>4.02E-2</v>
      </c>
      <c r="T51" s="113">
        <v>34827</v>
      </c>
      <c r="U51" s="208">
        <v>1.9400000000000001E-2</v>
      </c>
      <c r="V51" s="106">
        <v>-3.246046528460278E-3</v>
      </c>
      <c r="W51" s="3">
        <v>74.468219371445173</v>
      </c>
      <c r="X51" s="3">
        <v>12</v>
      </c>
      <c r="Y51" s="118">
        <v>8.75</v>
      </c>
      <c r="Z51" s="4">
        <v>1569</v>
      </c>
      <c r="AA51" s="1">
        <v>6799</v>
      </c>
      <c r="AB51" s="4">
        <v>81588</v>
      </c>
      <c r="AC51" s="1">
        <v>39.225000000000001</v>
      </c>
      <c r="AD51" s="47">
        <v>350212</v>
      </c>
      <c r="AE51" s="47">
        <v>171135</v>
      </c>
      <c r="AF51" s="39">
        <v>0.218</v>
      </c>
      <c r="AG51" s="124">
        <v>3.1254109138724524</v>
      </c>
      <c r="AH51" s="33">
        <v>9.4030219780219788</v>
      </c>
      <c r="AI51" s="33">
        <v>6.395865293301191</v>
      </c>
      <c r="AJ51" s="33">
        <v>19.242417582417584</v>
      </c>
      <c r="AK51" s="33">
        <v>2.046407806702311</v>
      </c>
      <c r="AL51">
        <v>0</v>
      </c>
      <c r="AM51" s="125">
        <v>723</v>
      </c>
      <c r="AN51" s="4">
        <v>621</v>
      </c>
      <c r="AO51" s="4">
        <v>659</v>
      </c>
      <c r="AP51" s="4">
        <v>810</v>
      </c>
      <c r="AQ51" s="4">
        <v>1070</v>
      </c>
      <c r="AR51" s="4">
        <v>1214</v>
      </c>
      <c r="AS51" s="4">
        <v>1023</v>
      </c>
      <c r="AT51" s="4">
        <v>112912</v>
      </c>
      <c r="AU51" s="8">
        <v>0.95607476635514022</v>
      </c>
      <c r="AV51" s="5">
        <v>12904.228571428572</v>
      </c>
      <c r="AW51" s="5">
        <v>92.571428571428569</v>
      </c>
      <c r="AX51" s="5">
        <v>20.650095602294453</v>
      </c>
      <c r="AY51" s="5">
        <v>1.383929009168015</v>
      </c>
      <c r="AZ51" s="152">
        <v>0.14199999999999999</v>
      </c>
      <c r="BA51" s="5" t="s">
        <v>4786</v>
      </c>
      <c r="BB51" s="47">
        <v>151.37</v>
      </c>
      <c r="BC51" s="47">
        <v>61.69</v>
      </c>
      <c r="BD51" s="5">
        <v>86.848635235732004</v>
      </c>
      <c r="BE51" s="5">
        <v>261.29032258064512</v>
      </c>
      <c r="BF51" s="66">
        <v>427.19</v>
      </c>
      <c r="BG51">
        <v>11.07</v>
      </c>
      <c r="BH51" s="66">
        <v>4.9189999999999996</v>
      </c>
      <c r="BI51">
        <v>75</v>
      </c>
      <c r="BJ51" s="119">
        <v>4.03</v>
      </c>
      <c r="BK51" s="37">
        <v>659</v>
      </c>
      <c r="BL51" s="37">
        <v>810</v>
      </c>
      <c r="BM51" s="37">
        <v>1070</v>
      </c>
      <c r="BN51" s="37">
        <v>1214</v>
      </c>
      <c r="BO51" s="37">
        <v>427.19</v>
      </c>
      <c r="BP51" s="37">
        <v>151.37</v>
      </c>
      <c r="BQ51" s="37">
        <v>8.75</v>
      </c>
      <c r="BR51" s="37">
        <v>14.279538461538461</v>
      </c>
      <c r="BS51" s="37">
        <v>5.5295384615384613</v>
      </c>
      <c r="BT51" s="179">
        <v>39.225000000000001</v>
      </c>
      <c r="BU51" s="127">
        <v>0.36404177084865419</v>
      </c>
      <c r="BV51" s="37">
        <v>20.950961538461538</v>
      </c>
      <c r="BW51" s="37">
        <v>28.880076923076917</v>
      </c>
      <c r="BX51" s="37">
        <v>35.470730769230769</v>
      </c>
      <c r="BY51" s="176">
        <v>6.5000000000000002E-2</v>
      </c>
      <c r="BZ51" s="127" t="s">
        <v>241</v>
      </c>
      <c r="CA51" s="127">
        <v>0.06</v>
      </c>
      <c r="CB51" s="127">
        <v>5.0000000000000001E-3</v>
      </c>
      <c r="CC51" s="127">
        <v>6.5000000000000002E-2</v>
      </c>
      <c r="CD51" s="127">
        <v>0.01</v>
      </c>
      <c r="CE51" s="2">
        <v>9.8000000000000004E-2</v>
      </c>
      <c r="CF51" s="62">
        <v>6132.6980000000003</v>
      </c>
      <c r="CG51" s="62">
        <v>5322.6980000000003</v>
      </c>
      <c r="CH51" s="62">
        <v>4744.1380000000008</v>
      </c>
      <c r="CI51" s="9">
        <v>1177.2054590570722</v>
      </c>
      <c r="CJ51" s="9">
        <v>428.55808491418253</v>
      </c>
      <c r="CK51" s="116">
        <v>964.45171782882721</v>
      </c>
      <c r="CL51" s="28">
        <v>0.58499999999999996</v>
      </c>
      <c r="CM51">
        <v>355.9</v>
      </c>
      <c r="CN51" s="33">
        <v>387</v>
      </c>
      <c r="CO51" s="33">
        <v>6800</v>
      </c>
      <c r="CP51" s="33">
        <v>1337</v>
      </c>
      <c r="CQ51" s="33">
        <v>155</v>
      </c>
      <c r="CR51" s="33">
        <v>348</v>
      </c>
      <c r="CS51" s="33">
        <v>5091</v>
      </c>
      <c r="CT51" s="33">
        <v>285.53657150837455</v>
      </c>
      <c r="CU51" s="33">
        <v>127</v>
      </c>
      <c r="CV51" s="29">
        <v>7.0802735773110124</v>
      </c>
      <c r="CW51" s="29">
        <v>40.328465897615402</v>
      </c>
      <c r="CX51" s="29">
        <v>3</v>
      </c>
      <c r="CY51" s="29">
        <v>1.6725055694435462</v>
      </c>
      <c r="CZ51" s="29">
        <v>0.1</v>
      </c>
      <c r="DA51">
        <v>7</v>
      </c>
      <c r="DB51" s="30">
        <v>18.100000000000001</v>
      </c>
      <c r="DC51" s="30">
        <v>324.66259600000001</v>
      </c>
      <c r="DD51" s="30">
        <v>4</v>
      </c>
      <c r="DE51">
        <v>74.5</v>
      </c>
      <c r="DF51">
        <v>1.95</v>
      </c>
      <c r="DG51">
        <v>33.6</v>
      </c>
      <c r="DH51">
        <v>41.2</v>
      </c>
      <c r="DI51" s="5">
        <v>0</v>
      </c>
      <c r="DJ51" s="142">
        <v>247</v>
      </c>
      <c r="DK51" s="131">
        <v>1575083</v>
      </c>
      <c r="DL51" s="131">
        <v>0.87811169661194977</v>
      </c>
      <c r="DM51" s="11">
        <v>30705</v>
      </c>
      <c r="DN51" s="11">
        <v>237</v>
      </c>
      <c r="DO51" s="11">
        <v>4</v>
      </c>
      <c r="DP51" s="11">
        <v>3344</v>
      </c>
      <c r="DQ51" s="11">
        <v>663</v>
      </c>
      <c r="DR51" s="11">
        <v>5807</v>
      </c>
      <c r="DS51" s="11">
        <v>101</v>
      </c>
      <c r="DT51" s="11">
        <v>13</v>
      </c>
      <c r="DU51" s="11">
        <v>2615</v>
      </c>
      <c r="DV51" s="11">
        <v>15198</v>
      </c>
      <c r="DW51" s="11">
        <v>1797</v>
      </c>
      <c r="DX51" s="11">
        <v>198</v>
      </c>
      <c r="DY51" s="11">
        <v>728</v>
      </c>
      <c r="DZ51" s="136">
        <v>1949.4210781273114</v>
      </c>
      <c r="EA51" s="5">
        <v>15.046826103767231</v>
      </c>
      <c r="EB51" s="11">
        <v>0.25395487094965791</v>
      </c>
      <c r="EC51" s="5">
        <v>212.30627211391399</v>
      </c>
      <c r="ED51" s="5">
        <v>42.093019859905795</v>
      </c>
      <c r="EE51" s="5">
        <v>368.67898390116585</v>
      </c>
      <c r="EF51" s="5">
        <v>6.4123604914788617</v>
      </c>
      <c r="EG51" s="5">
        <v>0.82535333058638816</v>
      </c>
      <c r="EH51" s="5">
        <v>166.02299688333883</v>
      </c>
      <c r="EI51" s="5">
        <v>964.90153217322518</v>
      </c>
      <c r="EJ51" s="5">
        <v>114.08922577413381</v>
      </c>
      <c r="EK51" s="5">
        <v>12.570766112008066</v>
      </c>
      <c r="EL51" s="22">
        <v>73.69185274562858</v>
      </c>
      <c r="EM51" s="3" t="s">
        <v>781</v>
      </c>
      <c r="EN51" s="3">
        <v>2735895</v>
      </c>
      <c r="EO51" s="3">
        <v>64475</v>
      </c>
      <c r="EP51" s="3">
        <v>2800370</v>
      </c>
      <c r="EQ51" s="131">
        <v>1.5612114738342078</v>
      </c>
      <c r="ER51" s="3">
        <v>5773</v>
      </c>
      <c r="ES51" s="3">
        <v>18399</v>
      </c>
      <c r="ET51" s="3">
        <v>24172</v>
      </c>
      <c r="EU51" s="3">
        <v>1347.5934874863133</v>
      </c>
      <c r="EV51" s="3">
        <v>4105801</v>
      </c>
      <c r="EW51" s="3">
        <v>105610</v>
      </c>
      <c r="EX51" s="3">
        <v>4211411</v>
      </c>
      <c r="EY51" s="3">
        <v>2.3478694509052715</v>
      </c>
      <c r="EZ51" s="3">
        <v>221448</v>
      </c>
      <c r="FA51" s="3">
        <v>0</v>
      </c>
      <c r="FB51" s="3">
        <v>221448</v>
      </c>
      <c r="FC51" s="3">
        <v>123.45767111404481</v>
      </c>
      <c r="FD51" s="3">
        <v>7068917</v>
      </c>
      <c r="FE51" s="3">
        <v>188484</v>
      </c>
      <c r="FF51" s="3">
        <v>7257401</v>
      </c>
      <c r="FG51" s="3">
        <v>77</v>
      </c>
      <c r="FH51">
        <v>100</v>
      </c>
      <c r="FI51">
        <v>8</v>
      </c>
      <c r="FJ51" s="3">
        <v>38</v>
      </c>
      <c r="FK51" s="3">
        <v>18</v>
      </c>
      <c r="FL51" s="3">
        <v>2</v>
      </c>
      <c r="FM51" s="3">
        <v>267</v>
      </c>
      <c r="FN51">
        <v>6.5</v>
      </c>
      <c r="FO51" s="8">
        <v>0.08</v>
      </c>
      <c r="FP51" s="50">
        <v>0.12</v>
      </c>
      <c r="FQ51" s="8">
        <v>0.128</v>
      </c>
      <c r="FR51" s="8">
        <v>8.5999999999999993E-2</v>
      </c>
      <c r="FS51" s="8">
        <v>4.200000000000001E-2</v>
      </c>
      <c r="FT51" s="8">
        <v>0.107</v>
      </c>
      <c r="FU51">
        <v>81.400000000000006</v>
      </c>
      <c r="FV51">
        <v>1330</v>
      </c>
      <c r="FW51">
        <v>14.5</v>
      </c>
      <c r="FX51">
        <v>19.399999999999999</v>
      </c>
      <c r="FY51">
        <v>354</v>
      </c>
      <c r="FZ51">
        <v>5.94</v>
      </c>
      <c r="GA51" s="48">
        <v>12.9</v>
      </c>
      <c r="GB51" s="48">
        <v>4950</v>
      </c>
      <c r="GC51" s="48">
        <v>53476</v>
      </c>
      <c r="GD51" s="2">
        <v>9.2564888922133298E-2</v>
      </c>
      <c r="GE51" s="11">
        <v>2.7762836946895582</v>
      </c>
      <c r="GF51" s="11" t="s">
        <v>781</v>
      </c>
      <c r="GG51" s="11" t="s">
        <v>781</v>
      </c>
      <c r="GH51" s="11" t="s">
        <v>781</v>
      </c>
      <c r="GI51" s="11" t="s">
        <v>781</v>
      </c>
      <c r="GJ51" s="11" t="s">
        <v>781</v>
      </c>
      <c r="GK51" s="2">
        <v>1.09E-2</v>
      </c>
      <c r="GL51" s="2">
        <v>2.01E-2</v>
      </c>
      <c r="GM51" s="2">
        <v>4.1000000000000003E-3</v>
      </c>
      <c r="GN51" s="2">
        <v>2.5999999999999999E-3</v>
      </c>
      <c r="GO51" s="2">
        <v>5.5999999999999999E-3</v>
      </c>
      <c r="GP51" s="3">
        <v>15381</v>
      </c>
      <c r="GQ51">
        <v>9.1</v>
      </c>
      <c r="GR51">
        <v>153</v>
      </c>
      <c r="GS51">
        <v>920</v>
      </c>
      <c r="GT51" s="5">
        <v>25.2</v>
      </c>
      <c r="GU51" s="22">
        <v>43</v>
      </c>
      <c r="GV51" t="s">
        <v>180</v>
      </c>
      <c r="GW51" t="s">
        <v>82</v>
      </c>
      <c r="GX51" s="21" t="s">
        <v>122</v>
      </c>
      <c r="GY51" s="21" t="s">
        <v>4713</v>
      </c>
      <c r="GZ51" s="21" t="s">
        <v>4712</v>
      </c>
      <c r="HA51" s="21" t="s">
        <v>4712</v>
      </c>
      <c r="HB51">
        <v>50</v>
      </c>
      <c r="HC51">
        <v>38</v>
      </c>
      <c r="HD51">
        <v>35</v>
      </c>
      <c r="HE51" s="14">
        <v>19</v>
      </c>
      <c r="HF51">
        <v>47</v>
      </c>
      <c r="HG51">
        <v>45</v>
      </c>
      <c r="HH51">
        <v>49</v>
      </c>
      <c r="HI51" s="53">
        <v>0.86599999999999999</v>
      </c>
      <c r="HJ51" s="47">
        <v>11334</v>
      </c>
      <c r="HK51" s="53">
        <v>0.87</v>
      </c>
      <c r="HL51">
        <v>8736</v>
      </c>
      <c r="HM51" s="8">
        <v>0.15954415954415954</v>
      </c>
      <c r="HN51">
        <v>10</v>
      </c>
      <c r="HO51">
        <v>2276</v>
      </c>
      <c r="HP51">
        <v>724</v>
      </c>
      <c r="HQ51">
        <v>3000</v>
      </c>
      <c r="HR51" s="8">
        <v>0.75866666666666671</v>
      </c>
      <c r="HS51" s="14">
        <v>60.7</v>
      </c>
      <c r="HT51" t="s">
        <v>781</v>
      </c>
      <c r="HU51" t="s">
        <v>781</v>
      </c>
      <c r="HV51" t="s">
        <v>781</v>
      </c>
      <c r="HW51" t="s">
        <v>781</v>
      </c>
      <c r="HX51" t="s">
        <v>781</v>
      </c>
      <c r="HY51" t="s">
        <v>781</v>
      </c>
      <c r="HZ51" t="s">
        <v>781</v>
      </c>
      <c r="IA51" t="s">
        <v>782</v>
      </c>
      <c r="IB51" t="s">
        <v>781</v>
      </c>
      <c r="IC51" t="s">
        <v>781</v>
      </c>
      <c r="ID51" t="s">
        <v>781</v>
      </c>
      <c r="IE51" t="s">
        <v>781</v>
      </c>
      <c r="IF51" t="s">
        <v>781</v>
      </c>
      <c r="IG51">
        <v>46</v>
      </c>
      <c r="IH51">
        <v>73.8</v>
      </c>
      <c r="II51">
        <v>66.2</v>
      </c>
      <c r="IJ51">
        <v>9.6999999999999993</v>
      </c>
      <c r="IK51">
        <v>2.2000000000000002</v>
      </c>
      <c r="IL51">
        <v>5.8</v>
      </c>
      <c r="IM51">
        <v>1.3</v>
      </c>
      <c r="IN51">
        <v>3.5</v>
      </c>
      <c r="IO51">
        <v>3.5</v>
      </c>
      <c r="IP51">
        <v>2.2999999999999998</v>
      </c>
      <c r="IQ51">
        <v>3.9</v>
      </c>
      <c r="IR51">
        <v>3.9</v>
      </c>
      <c r="IS51">
        <v>2.1</v>
      </c>
      <c r="IT51">
        <v>88</v>
      </c>
      <c r="IU51" t="s">
        <v>223</v>
      </c>
      <c r="IV51" t="b">
        <v>1</v>
      </c>
      <c r="IW51">
        <v>1</v>
      </c>
      <c r="IX51" s="5">
        <v>1782959</v>
      </c>
      <c r="IY51" s="5">
        <v>45</v>
      </c>
      <c r="IZ51" s="5">
        <v>39621.311111111114</v>
      </c>
      <c r="JA51" s="5">
        <v>46</v>
      </c>
      <c r="JB51" s="5">
        <v>38759.978260869568</v>
      </c>
      <c r="JC51" s="11">
        <v>0.95487192261385812</v>
      </c>
      <c r="JD51">
        <v>1</v>
      </c>
      <c r="JE51" s="12">
        <v>0.20758085274214305</v>
      </c>
      <c r="JF51" s="108">
        <v>0.56086539286657744</v>
      </c>
      <c r="JG51" s="3">
        <v>4413</v>
      </c>
      <c r="JH51" s="56">
        <v>1.1216859279401767</v>
      </c>
      <c r="JI51" s="11">
        <v>0.32516945388624519</v>
      </c>
      <c r="JJ51" s="3">
        <v>24.602556926514563</v>
      </c>
      <c r="JK51" s="3">
        <v>18.321086063021546</v>
      </c>
      <c r="JL51" s="108">
        <v>24.602556926514563</v>
      </c>
      <c r="JM51" s="108">
        <v>18.321086063021546</v>
      </c>
      <c r="JN51" s="108">
        <v>70</v>
      </c>
      <c r="JO51" s="108">
        <v>6</v>
      </c>
      <c r="JP51" s="108">
        <v>2</v>
      </c>
      <c r="JQ51" s="108">
        <v>0</v>
      </c>
      <c r="JR51" s="108">
        <v>3</v>
      </c>
      <c r="JS51" s="108">
        <v>18</v>
      </c>
      <c r="JT51" s="14" t="s">
        <v>831</v>
      </c>
      <c r="JU51" t="s">
        <v>831</v>
      </c>
      <c r="JV51" t="s">
        <v>171</v>
      </c>
      <c r="JW51" t="s">
        <v>171</v>
      </c>
      <c r="JX51" t="s">
        <v>822</v>
      </c>
      <c r="JY51" s="15" t="s">
        <v>171</v>
      </c>
      <c r="JZ51">
        <v>9.6999999999999993</v>
      </c>
      <c r="KA51">
        <v>16.600000000000001</v>
      </c>
      <c r="KB51">
        <v>33.42</v>
      </c>
      <c r="KE51">
        <v>40.6</v>
      </c>
      <c r="KF51">
        <v>3.9</v>
      </c>
      <c r="KG51">
        <v>2</v>
      </c>
      <c r="KH51" s="2">
        <v>8.0000000000000004E-4</v>
      </c>
      <c r="KI51" s="108">
        <v>1434.9728</v>
      </c>
      <c r="KJ51" s="3">
        <v>24103</v>
      </c>
      <c r="KK51" s="3">
        <v>3.17</v>
      </c>
      <c r="KL51" s="2">
        <v>5.2600000000000001E-2</v>
      </c>
      <c r="KM51" s="2">
        <v>0.17660000000000001</v>
      </c>
      <c r="KN51">
        <v>3.77</v>
      </c>
      <c r="KO51" s="2">
        <v>0.11</v>
      </c>
      <c r="KP51" s="2">
        <v>0.78800000000000003</v>
      </c>
      <c r="KQ51" s="2">
        <v>0.2051</v>
      </c>
      <c r="KR51" s="11">
        <v>-9.5100000000000004E-2</v>
      </c>
      <c r="KS51">
        <v>5</v>
      </c>
      <c r="KT51">
        <v>48</v>
      </c>
      <c r="KU51">
        <v>0.69699999999999995</v>
      </c>
      <c r="KV51">
        <v>9</v>
      </c>
      <c r="KW51" s="12">
        <v>2.6763333333333335</v>
      </c>
      <c r="KX51">
        <v>51.8</v>
      </c>
      <c r="KY51">
        <v>1.6240000000000001</v>
      </c>
      <c r="KZ51" s="108">
        <v>910.84539801532173</v>
      </c>
      <c r="LA51" s="12">
        <v>67422.260970648073</v>
      </c>
      <c r="LB51">
        <v>3972</v>
      </c>
      <c r="LC51">
        <v>86</v>
      </c>
      <c r="LD51">
        <v>3.4</v>
      </c>
      <c r="LE51">
        <v>3.9</v>
      </c>
      <c r="LF51">
        <v>0</v>
      </c>
      <c r="LG51">
        <v>0.1</v>
      </c>
      <c r="LH51">
        <v>6.4</v>
      </c>
      <c r="LI51" t="s">
        <v>523</v>
      </c>
      <c r="LJ51" s="2">
        <v>2.9000000000000001E-2</v>
      </c>
      <c r="LK51" s="4">
        <v>72854100000</v>
      </c>
      <c r="LL51" s="4">
        <v>40861.34341844092</v>
      </c>
      <c r="LM51" s="77">
        <v>0</v>
      </c>
      <c r="LN51" s="47">
        <v>0</v>
      </c>
      <c r="LO51" s="47">
        <v>5000</v>
      </c>
      <c r="LP51" s="47">
        <v>0</v>
      </c>
      <c r="LQ51" s="47">
        <v>5000</v>
      </c>
      <c r="LR51" s="47">
        <v>10050</v>
      </c>
      <c r="LS51" s="47">
        <v>91500</v>
      </c>
      <c r="LT51" s="47">
        <v>2750</v>
      </c>
      <c r="LU51" s="14">
        <v>5</v>
      </c>
      <c r="LV51" t="s">
        <v>1255</v>
      </c>
      <c r="LW51" t="s">
        <v>1255</v>
      </c>
      <c r="LX51" t="s">
        <v>1255</v>
      </c>
      <c r="LY51" t="s">
        <v>1255</v>
      </c>
      <c r="LZ51" s="15" t="s">
        <v>1255</v>
      </c>
      <c r="MA51" s="26">
        <v>3</v>
      </c>
      <c r="MB51">
        <v>5</v>
      </c>
      <c r="MC51" s="3">
        <v>594319.66666666663</v>
      </c>
      <c r="MD51" s="3">
        <v>2.3415811631471595</v>
      </c>
      <c r="ME51" s="3">
        <v>0.65841883685284053</v>
      </c>
      <c r="MF51" s="3">
        <v>891479.5</v>
      </c>
      <c r="MG51" s="3">
        <v>356591.8</v>
      </c>
      <c r="MH51" s="43">
        <v>742899.58333333326</v>
      </c>
      <c r="MI51" s="194" t="s">
        <v>353</v>
      </c>
      <c r="MJ51" s="47" t="s">
        <v>4686</v>
      </c>
      <c r="MK51" s="195" t="s">
        <v>313</v>
      </c>
      <c r="ML51" s="186">
        <v>0</v>
      </c>
      <c r="MM51" s="191">
        <v>0.5</v>
      </c>
      <c r="MN51" s="188">
        <v>0</v>
      </c>
      <c r="MO51" s="60">
        <v>0.29699999999999999</v>
      </c>
      <c r="MP51" s="45">
        <v>0.68600000000000005</v>
      </c>
      <c r="MQ51" s="22">
        <v>0</v>
      </c>
      <c r="MR51" s="215">
        <v>0.16666666666666666</v>
      </c>
      <c r="MS51" s="161">
        <v>0.19924999999999998</v>
      </c>
      <c r="MT51" s="11">
        <v>0</v>
      </c>
      <c r="MU51" s="11" t="s">
        <v>171</v>
      </c>
      <c r="MV51" s="11" t="s">
        <v>171</v>
      </c>
      <c r="MW51" s="11" t="s">
        <v>171</v>
      </c>
      <c r="MX51" s="11" t="s">
        <v>171</v>
      </c>
      <c r="MY51" s="11" t="s">
        <v>171</v>
      </c>
      <c r="MZ51" s="3">
        <f>StateByState5[[#This Row],[Population]]*0.8</f>
        <v>1434972.8</v>
      </c>
      <c r="NA51" s="234">
        <f>StateByState5[[#This Row],[Adult Population]]*StateByState5[[#This Row],[Groceries Montly]]</f>
        <v>613006030.43200004</v>
      </c>
      <c r="NB51" s="234">
        <f>(StateByState5[[#This Row],[Rent (Studio)]]*StateByState5[[#This Row],[Adult Population]])/2</f>
        <v>445559054.40000004</v>
      </c>
      <c r="NC51" s="234">
        <f>StateByState5[[#This Row],[Average Electric Bill]]*StateByState5[[#This Row],[Adult Population]]</f>
        <v>217211832.736</v>
      </c>
      <c r="ND51" s="234">
        <f>(StateByState5[[#This Row],[Adult Population]]/10000)*1141815</f>
        <v>163847346.76320001</v>
      </c>
      <c r="NE51" s="237">
        <f>(StateByState5[[#This Row],[Adult Population]]/10000)*12.11</f>
        <v>1737.7520608000002</v>
      </c>
      <c r="NF51" s="234">
        <f>SUM(StateByState5[[#This Row],[Rent (Studio)]],StateByState5[[#This Row],[Groceries Montly]],StateByState5[[#This Row],[Average Electric Bill]])</f>
        <v>1199.56</v>
      </c>
      <c r="NG51" s="234">
        <f>StateByState5[[#This Row],[UBI Per Month]]*StateByState5[[#This Row],[Adult Population]]</f>
        <v>1721335971.9679999</v>
      </c>
      <c r="NH51" s="234">
        <f>SUM(StateByState5[[#This Row],[Total for UBI Payments]]+StateByState5[[#This Row],[Department of UBI]])</f>
        <v>1885183318.7312</v>
      </c>
    </row>
    <row r="52" spans="1:373" ht="17.25" customHeight="1" thickBot="1" x14ac:dyDescent="0.3">
      <c r="A52">
        <v>49</v>
      </c>
      <c r="B52" s="130" t="s">
        <v>77</v>
      </c>
      <c r="C52" t="s">
        <v>1324</v>
      </c>
      <c r="D52" s="3">
        <v>54314</v>
      </c>
      <c r="E52" s="113">
        <v>5893718</v>
      </c>
      <c r="F52" s="113">
        <v>4634018</v>
      </c>
      <c r="G52" s="208">
        <v>0.7863</v>
      </c>
      <c r="H52" s="113">
        <v>366508</v>
      </c>
      <c r="I52" s="208">
        <v>6.2199999999999998E-2</v>
      </c>
      <c r="J52" s="113">
        <v>48384</v>
      </c>
      <c r="K52" s="208">
        <v>8.2000000000000007E-3</v>
      </c>
      <c r="L52" s="113">
        <v>174267</v>
      </c>
      <c r="M52" s="208">
        <v>2.9600000000000001E-2</v>
      </c>
      <c r="N52" s="113">
        <v>1892</v>
      </c>
      <c r="O52" s="106">
        <v>2.9999999999999997E-4</v>
      </c>
      <c r="P52" s="113">
        <v>17613</v>
      </c>
      <c r="Q52" s="106">
        <v>3.0000000000000001E-3</v>
      </c>
      <c r="R52" s="113">
        <v>203746</v>
      </c>
      <c r="S52" s="208">
        <v>3.4599999999999999E-2</v>
      </c>
      <c r="T52" s="113">
        <v>447290</v>
      </c>
      <c r="U52" s="208">
        <v>7.5899999999999995E-2</v>
      </c>
      <c r="V52" s="106">
        <v>3.5770455456030081E-3</v>
      </c>
      <c r="W52" s="3">
        <v>108.51194903708068</v>
      </c>
      <c r="X52" s="3">
        <v>4</v>
      </c>
      <c r="Y52" s="118">
        <v>7.25</v>
      </c>
      <c r="Z52" s="4">
        <v>1013</v>
      </c>
      <c r="AA52" s="1">
        <v>4389.666666666667</v>
      </c>
      <c r="AB52" s="4">
        <v>52676</v>
      </c>
      <c r="AC52" s="1">
        <v>25.324999999999999</v>
      </c>
      <c r="AD52" s="47">
        <v>475584</v>
      </c>
      <c r="AE52" s="47">
        <v>204669</v>
      </c>
      <c r="AF52" s="39">
        <v>0.19600000000000001</v>
      </c>
      <c r="AG52" s="124">
        <v>3.2744944323563292</v>
      </c>
      <c r="AH52" s="33">
        <v>13.572214854111406</v>
      </c>
      <c r="AI52" s="33">
        <v>7.6088570331498788</v>
      </c>
      <c r="AJ52" s="33">
        <v>31.53740053050398</v>
      </c>
      <c r="AK52" s="33">
        <v>2.3236738343373937</v>
      </c>
      <c r="AL52">
        <v>8</v>
      </c>
      <c r="AM52" s="125">
        <v>872</v>
      </c>
      <c r="AN52" s="4">
        <v>657</v>
      </c>
      <c r="AO52" s="4">
        <v>729</v>
      </c>
      <c r="AP52" s="4">
        <v>929</v>
      </c>
      <c r="AQ52" s="4">
        <v>1204</v>
      </c>
      <c r="AR52" s="4">
        <v>1343</v>
      </c>
      <c r="AS52" s="4">
        <v>1418</v>
      </c>
      <c r="AT52" s="4">
        <v>143979</v>
      </c>
      <c r="AU52" s="8">
        <v>1.1777408637873754</v>
      </c>
      <c r="AV52" s="5">
        <v>19859.172413793105</v>
      </c>
      <c r="AW52" s="5">
        <v>128.13793103448276</v>
      </c>
      <c r="AX52" s="5">
        <v>36.683119447186577</v>
      </c>
      <c r="AY52" s="5">
        <v>2.7332940997797857</v>
      </c>
      <c r="AZ52" s="152">
        <v>0.16339999999999999</v>
      </c>
      <c r="BA52" s="5" t="s">
        <v>4787</v>
      </c>
      <c r="BB52" s="47">
        <v>112.75</v>
      </c>
      <c r="BC52" s="47">
        <v>61.69</v>
      </c>
      <c r="BD52" s="5">
        <v>69.212410501193304</v>
      </c>
      <c r="BE52" s="5">
        <v>286.87350835322195</v>
      </c>
      <c r="BF52" s="66">
        <v>385.97</v>
      </c>
      <c r="BG52">
        <v>9.8000000000000007</v>
      </c>
      <c r="BH52" s="66">
        <v>4.875</v>
      </c>
      <c r="BI52">
        <v>51.5</v>
      </c>
      <c r="BJ52" s="119">
        <v>4.1900000000000004</v>
      </c>
      <c r="BK52" s="37">
        <v>729</v>
      </c>
      <c r="BL52" s="37">
        <v>929</v>
      </c>
      <c r="BM52" s="37">
        <v>1204</v>
      </c>
      <c r="BN52" s="37">
        <v>1343</v>
      </c>
      <c r="BO52" s="37">
        <v>385.97</v>
      </c>
      <c r="BP52" s="37">
        <v>112.75</v>
      </c>
      <c r="BQ52" s="37">
        <v>7.25</v>
      </c>
      <c r="BR52" s="37">
        <v>14.166</v>
      </c>
      <c r="BS52" s="37">
        <v>6.9160000000000004</v>
      </c>
      <c r="BT52" s="179">
        <v>25.324999999999999</v>
      </c>
      <c r="BU52" s="127">
        <v>0.55936821322803554</v>
      </c>
      <c r="BV52" s="37">
        <v>20.927192307692305</v>
      </c>
      <c r="BW52" s="37">
        <v>28.553769230769227</v>
      </c>
      <c r="BX52" s="37">
        <v>34.611115384615381</v>
      </c>
      <c r="BY52" s="176">
        <v>7.6499999999999999E-2</v>
      </c>
      <c r="BZ52" s="127" t="s">
        <v>241</v>
      </c>
      <c r="CA52" s="127">
        <v>0.05</v>
      </c>
      <c r="CB52" s="127">
        <v>4.3E-3</v>
      </c>
      <c r="CC52" s="127">
        <v>5.4300000000000001E-2</v>
      </c>
      <c r="CD52" s="127">
        <v>1.7500000000000002E-2</v>
      </c>
      <c r="CE52" s="2">
        <v>0.109</v>
      </c>
      <c r="CF52" s="62">
        <v>3911.1930000000002</v>
      </c>
      <c r="CG52" s="62">
        <v>2982.1930000000002</v>
      </c>
      <c r="CH52" s="62">
        <v>2483.473</v>
      </c>
      <c r="CI52" s="9">
        <v>592.71431980906914</v>
      </c>
      <c r="CJ52" s="9">
        <v>253.41561224489794</v>
      </c>
      <c r="CK52" s="116">
        <v>509.43035897435897</v>
      </c>
      <c r="CL52" s="28">
        <v>0.45300000000000001</v>
      </c>
      <c r="CM52">
        <v>323.39999999999998</v>
      </c>
      <c r="CN52" s="33">
        <v>376</v>
      </c>
      <c r="CO52" s="33">
        <v>22039</v>
      </c>
      <c r="CP52" s="33">
        <v>2742</v>
      </c>
      <c r="CQ52" s="33">
        <v>475</v>
      </c>
      <c r="CR52" s="33">
        <v>230</v>
      </c>
      <c r="CS52" s="33">
        <v>17537</v>
      </c>
      <c r="CT52" s="33">
        <v>297.44358290529635</v>
      </c>
      <c r="CU52" s="33">
        <v>226</v>
      </c>
      <c r="CV52" s="29">
        <v>3.8345913394566895</v>
      </c>
      <c r="CW52" s="29">
        <v>77.568522059886604</v>
      </c>
      <c r="CX52" s="29">
        <v>15</v>
      </c>
      <c r="CY52" s="29">
        <v>2.5450827474270059</v>
      </c>
      <c r="CZ52" s="29">
        <v>1.8159806295399514</v>
      </c>
      <c r="DA52">
        <v>6.1</v>
      </c>
      <c r="DB52" s="30">
        <v>12.2</v>
      </c>
      <c r="DC52" s="30">
        <v>719.03359599999999</v>
      </c>
      <c r="DD52" s="30">
        <v>3.3</v>
      </c>
      <c r="DE52">
        <v>79.3</v>
      </c>
      <c r="DF52">
        <v>0.8</v>
      </c>
      <c r="DG52">
        <v>32.4</v>
      </c>
      <c r="DH52">
        <v>23</v>
      </c>
      <c r="DI52" s="135">
        <v>0</v>
      </c>
      <c r="DJ52" s="141">
        <v>323</v>
      </c>
      <c r="DK52" s="143">
        <v>5423821</v>
      </c>
      <c r="DL52" s="143">
        <v>0.92027155014881945</v>
      </c>
      <c r="DM52" s="10">
        <v>131390</v>
      </c>
      <c r="DN52" s="10">
        <v>474</v>
      </c>
      <c r="DO52" s="10">
        <v>0</v>
      </c>
      <c r="DP52" s="10">
        <v>9298</v>
      </c>
      <c r="DQ52" s="10">
        <v>2005</v>
      </c>
      <c r="DR52" s="10">
        <v>25830</v>
      </c>
      <c r="DS52" s="10">
        <v>540</v>
      </c>
      <c r="DT52" s="10">
        <v>275</v>
      </c>
      <c r="DU52" s="10">
        <v>15565</v>
      </c>
      <c r="DV52" s="10">
        <v>57234</v>
      </c>
      <c r="DW52" s="10">
        <v>15950</v>
      </c>
      <c r="DX52" s="10">
        <v>2648</v>
      </c>
      <c r="DY52" s="10">
        <v>1571</v>
      </c>
      <c r="DZ52" s="138">
        <v>2422.4619507170314</v>
      </c>
      <c r="EA52" s="135">
        <v>8.7392264604602552</v>
      </c>
      <c r="EB52" s="10">
        <v>0</v>
      </c>
      <c r="EC52" s="135">
        <v>171.42896124337437</v>
      </c>
      <c r="ED52" s="135">
        <v>36.966559184014372</v>
      </c>
      <c r="EE52" s="135">
        <v>476.23253053520756</v>
      </c>
      <c r="EF52" s="135">
        <v>9.9560807777395315</v>
      </c>
      <c r="EG52" s="135">
        <v>5.0702263219969836</v>
      </c>
      <c r="EH52" s="135">
        <v>286.97480982502924</v>
      </c>
      <c r="EI52" s="135">
        <v>1055.2339393206375</v>
      </c>
      <c r="EJ52" s="135">
        <v>294.07312667582505</v>
      </c>
      <c r="EK52" s="135">
        <v>48.821670184174586</v>
      </c>
      <c r="EL52" s="31">
        <v>46.219786512837736</v>
      </c>
      <c r="EM52" s="3" t="s">
        <v>782</v>
      </c>
      <c r="EN52" s="3">
        <v>497785</v>
      </c>
      <c r="EO52" s="3">
        <v>10878</v>
      </c>
      <c r="EP52" s="3">
        <v>508663</v>
      </c>
      <c r="EQ52" s="131">
        <v>8.6305961703630876E-2</v>
      </c>
      <c r="ER52" s="3">
        <v>224</v>
      </c>
      <c r="ES52" s="3">
        <v>2931</v>
      </c>
      <c r="ET52" s="3">
        <v>3155</v>
      </c>
      <c r="EU52" s="3">
        <v>53.531573787548027</v>
      </c>
      <c r="EV52" s="3">
        <v>1077315</v>
      </c>
      <c r="EW52" s="3">
        <v>24700</v>
      </c>
      <c r="EX52" s="3">
        <v>1102015</v>
      </c>
      <c r="EY52" s="3">
        <v>0.18698129092705149</v>
      </c>
      <c r="EZ52" s="3">
        <v>42609</v>
      </c>
      <c r="FA52" s="3">
        <v>920</v>
      </c>
      <c r="FB52" s="3">
        <v>43529</v>
      </c>
      <c r="FC52" s="3">
        <v>7.3856604608500103</v>
      </c>
      <c r="FD52" s="3">
        <v>1617933</v>
      </c>
      <c r="FE52" s="3">
        <v>39429</v>
      </c>
      <c r="FF52" s="3">
        <v>1657362</v>
      </c>
      <c r="FG52" s="3">
        <v>221</v>
      </c>
      <c r="FH52">
        <v>178</v>
      </c>
      <c r="FI52">
        <v>4</v>
      </c>
      <c r="FJ52" s="3">
        <v>116</v>
      </c>
      <c r="FK52" s="3">
        <v>50</v>
      </c>
      <c r="FL52" s="3">
        <v>12</v>
      </c>
      <c r="FM52" s="3">
        <v>614</v>
      </c>
      <c r="FN52">
        <v>5.67</v>
      </c>
      <c r="FO52" s="8">
        <v>0.06</v>
      </c>
      <c r="FP52" s="50">
        <v>0.28999999999999998</v>
      </c>
      <c r="FQ52" s="8">
        <v>9.1999999999999998E-2</v>
      </c>
      <c r="FR52" s="8">
        <v>6.3E-2</v>
      </c>
      <c r="FS52" s="8">
        <v>2.8999999999999998E-2</v>
      </c>
      <c r="FT52" s="8">
        <v>7.8E-2</v>
      </c>
      <c r="FU52">
        <v>27.7</v>
      </c>
      <c r="FV52">
        <v>1531</v>
      </c>
      <c r="FW52">
        <v>19.399999999999999</v>
      </c>
      <c r="FX52">
        <v>14.5</v>
      </c>
      <c r="FY52">
        <v>866</v>
      </c>
      <c r="FZ52">
        <v>7.33</v>
      </c>
      <c r="GA52" s="48">
        <v>13.7</v>
      </c>
      <c r="GB52" s="48">
        <v>4559</v>
      </c>
      <c r="GC52" s="48">
        <v>35075</v>
      </c>
      <c r="GD52" s="2">
        <v>0.12997861724875268</v>
      </c>
      <c r="GE52" s="11">
        <v>0.77324815787491941</v>
      </c>
      <c r="GF52" s="11" t="s">
        <v>781</v>
      </c>
      <c r="GG52" s="11" t="s">
        <v>782</v>
      </c>
      <c r="GH52" s="11" t="s">
        <v>781</v>
      </c>
      <c r="GI52" s="11" t="s">
        <v>782</v>
      </c>
      <c r="GJ52" s="11" t="s">
        <v>781</v>
      </c>
      <c r="GK52" s="2">
        <v>6.7999999999999996E-3</v>
      </c>
      <c r="GL52" s="2">
        <v>1.18E-2</v>
      </c>
      <c r="GM52" s="2">
        <v>3.5999999999999999E-3</v>
      </c>
      <c r="GN52" s="2">
        <v>2.2000000000000001E-3</v>
      </c>
      <c r="GO52" s="2">
        <v>4.0000000000000001E-3</v>
      </c>
      <c r="GP52" s="3">
        <v>17207</v>
      </c>
      <c r="GQ52">
        <v>11.7</v>
      </c>
      <c r="GR52">
        <v>197</v>
      </c>
      <c r="GS52">
        <v>891</v>
      </c>
      <c r="GT52" s="5">
        <v>12.5</v>
      </c>
      <c r="GU52" s="22">
        <v>51</v>
      </c>
      <c r="GV52" t="s">
        <v>180</v>
      </c>
      <c r="GW52" t="s">
        <v>82</v>
      </c>
      <c r="GX52" s="21" t="s">
        <v>122</v>
      </c>
      <c r="GY52" s="21" t="s">
        <v>4713</v>
      </c>
      <c r="GZ52" s="21" t="s">
        <v>4712</v>
      </c>
      <c r="HA52" s="21" t="s">
        <v>4713</v>
      </c>
      <c r="HB52">
        <v>40</v>
      </c>
      <c r="HC52">
        <v>33</v>
      </c>
      <c r="HD52">
        <v>23</v>
      </c>
      <c r="HE52" s="14">
        <v>32</v>
      </c>
      <c r="HF52">
        <v>4</v>
      </c>
      <c r="HG52">
        <v>6</v>
      </c>
      <c r="HH52">
        <v>39</v>
      </c>
      <c r="HI52" s="53">
        <v>0.92700000000000005</v>
      </c>
      <c r="HJ52" s="47">
        <v>12285</v>
      </c>
      <c r="HK52" s="53">
        <v>0.92</v>
      </c>
      <c r="HL52">
        <v>12567</v>
      </c>
      <c r="HM52" s="8">
        <v>0.2010591322155382</v>
      </c>
      <c r="HN52">
        <v>13</v>
      </c>
      <c r="HO52">
        <v>725</v>
      </c>
      <c r="HP52">
        <v>101</v>
      </c>
      <c r="HQ52">
        <v>826</v>
      </c>
      <c r="HR52" s="8">
        <v>0.87772397094430987</v>
      </c>
      <c r="HS52" s="14">
        <v>85.1</v>
      </c>
      <c r="HT52" t="s">
        <v>781</v>
      </c>
      <c r="HU52" t="s">
        <v>781</v>
      </c>
      <c r="HV52" t="s">
        <v>782</v>
      </c>
      <c r="HW52" t="s">
        <v>782</v>
      </c>
      <c r="HX52" t="s">
        <v>782</v>
      </c>
      <c r="HY52" t="s">
        <v>782</v>
      </c>
      <c r="HZ52" t="s">
        <v>782</v>
      </c>
      <c r="IA52" t="s">
        <v>781</v>
      </c>
      <c r="IB52" t="s">
        <v>781</v>
      </c>
      <c r="IC52" t="s">
        <v>782</v>
      </c>
      <c r="ID52" t="s">
        <v>782</v>
      </c>
      <c r="IE52" t="s">
        <v>781</v>
      </c>
      <c r="IF52" t="s">
        <v>781</v>
      </c>
      <c r="IG52">
        <v>38</v>
      </c>
      <c r="IH52">
        <v>65</v>
      </c>
      <c r="II52">
        <v>86.4</v>
      </c>
      <c r="IJ52">
        <v>9.1</v>
      </c>
      <c r="IK52">
        <v>3</v>
      </c>
      <c r="IL52">
        <v>5.0999999999999996</v>
      </c>
      <c r="IM52">
        <v>1.2</v>
      </c>
      <c r="IN52">
        <v>2.1</v>
      </c>
      <c r="IO52">
        <v>2.2999999999999998</v>
      </c>
      <c r="IP52">
        <v>1.8</v>
      </c>
      <c r="IQ52">
        <v>0.9</v>
      </c>
      <c r="IR52">
        <v>2.2000000000000002</v>
      </c>
      <c r="IS52">
        <v>1.1000000000000001</v>
      </c>
      <c r="IT52">
        <v>113</v>
      </c>
      <c r="IU52" t="s">
        <v>223</v>
      </c>
      <c r="IV52" t="s">
        <v>224</v>
      </c>
      <c r="IW52">
        <v>0</v>
      </c>
      <c r="IX52" s="5" t="s">
        <v>171</v>
      </c>
      <c r="IY52" s="5">
        <v>76</v>
      </c>
      <c r="IZ52" s="5">
        <v>77577.736842105267</v>
      </c>
      <c r="JA52" s="5">
        <v>76</v>
      </c>
      <c r="JB52" s="5">
        <v>77577.736842105267</v>
      </c>
      <c r="JC52" s="11">
        <v>0.69963545310601316</v>
      </c>
      <c r="JD52">
        <v>5</v>
      </c>
      <c r="JE52" s="12">
        <v>0.46028648230658759</v>
      </c>
      <c r="JF52" s="108">
        <v>0.84804579718679463</v>
      </c>
      <c r="JG52" s="3">
        <v>6078</v>
      </c>
      <c r="JH52" s="56">
        <v>0.75008226390259958</v>
      </c>
      <c r="JI52" s="11">
        <v>0.77574438960184278</v>
      </c>
      <c r="JJ52" s="3">
        <v>10.312675292574228</v>
      </c>
      <c r="JK52" s="3">
        <v>11.190484957837759</v>
      </c>
      <c r="JL52" s="122">
        <v>10.312675292574228</v>
      </c>
      <c r="JM52" s="122">
        <v>11.190484957837759</v>
      </c>
      <c r="JN52" s="108">
        <v>44</v>
      </c>
      <c r="JO52" s="108">
        <v>25</v>
      </c>
      <c r="JP52" s="108">
        <v>0</v>
      </c>
      <c r="JQ52" s="108">
        <v>2</v>
      </c>
      <c r="JR52" s="108">
        <v>4</v>
      </c>
      <c r="JS52" s="108">
        <v>25</v>
      </c>
      <c r="JT52" s="14" t="s">
        <v>827</v>
      </c>
      <c r="JU52" t="s">
        <v>830</v>
      </c>
      <c r="JV52" t="s">
        <v>823</v>
      </c>
      <c r="JW52" t="s">
        <v>171</v>
      </c>
      <c r="JX52" t="s">
        <v>828</v>
      </c>
      <c r="JY52" s="15" t="s">
        <v>171</v>
      </c>
      <c r="JZ52">
        <v>11.7</v>
      </c>
      <c r="KA52">
        <v>18.5</v>
      </c>
      <c r="KB52">
        <v>54.32</v>
      </c>
      <c r="KC52">
        <v>820</v>
      </c>
      <c r="KE52">
        <v>33.9</v>
      </c>
      <c r="KF52">
        <v>3.1</v>
      </c>
      <c r="KG52">
        <v>3.1</v>
      </c>
      <c r="KH52" s="2">
        <v>8.0000000000000004E-4</v>
      </c>
      <c r="KI52" s="108">
        <v>4714.9744000000001</v>
      </c>
      <c r="KJ52">
        <v>-349</v>
      </c>
      <c r="KK52">
        <v>-0.19</v>
      </c>
      <c r="KL52" s="2">
        <v>0.10489999999999999</v>
      </c>
      <c r="KM52" s="2">
        <v>0.1089</v>
      </c>
      <c r="KN52">
        <v>1.74</v>
      </c>
      <c r="KO52" s="2">
        <v>0.12</v>
      </c>
      <c r="KP52" s="2">
        <v>0.70099999999999996</v>
      </c>
      <c r="KQ52" s="2">
        <v>7.7600000000000002E-2</v>
      </c>
      <c r="KR52" s="11">
        <v>4.2399999999999993E-2</v>
      </c>
      <c r="KS52">
        <v>20</v>
      </c>
      <c r="KT52">
        <v>24</v>
      </c>
      <c r="KU52">
        <v>0.71599999999999997</v>
      </c>
      <c r="KV52">
        <v>37</v>
      </c>
      <c r="KW52" s="12">
        <v>1.4679459459459459</v>
      </c>
      <c r="KX52">
        <v>43.1</v>
      </c>
      <c r="KY52">
        <v>1.615</v>
      </c>
      <c r="KZ52" s="108">
        <v>273.91879249133467</v>
      </c>
      <c r="LA52" s="12">
        <v>29734.506757005562</v>
      </c>
      <c r="LB52">
        <v>4694</v>
      </c>
      <c r="LC52">
        <v>26.8</v>
      </c>
      <c r="LD52">
        <v>3.5</v>
      </c>
      <c r="LE52">
        <v>44.5</v>
      </c>
      <c r="LF52">
        <v>17.100000000000001</v>
      </c>
      <c r="LG52">
        <v>2</v>
      </c>
      <c r="LH52">
        <v>4.2</v>
      </c>
      <c r="LI52" t="s">
        <v>556</v>
      </c>
      <c r="LJ52" s="2">
        <v>7.0000000000000001E-3</v>
      </c>
      <c r="LK52" s="4">
        <v>306733000000</v>
      </c>
      <c r="LL52" s="4">
        <v>52024.726301699418</v>
      </c>
      <c r="LM52" s="77">
        <v>183212</v>
      </c>
      <c r="LN52" s="47">
        <v>0</v>
      </c>
      <c r="LO52" s="47">
        <v>0</v>
      </c>
      <c r="LP52" s="47">
        <v>500</v>
      </c>
      <c r="LQ52" s="47">
        <v>500</v>
      </c>
      <c r="LR52" s="47">
        <v>76525</v>
      </c>
      <c r="LS52" s="47">
        <v>322951</v>
      </c>
      <c r="LT52" s="47">
        <v>973167</v>
      </c>
      <c r="LU52" s="14">
        <v>5</v>
      </c>
      <c r="LV52" t="s">
        <v>1255</v>
      </c>
      <c r="LW52" t="s">
        <v>1255</v>
      </c>
      <c r="LX52" t="s">
        <v>1256</v>
      </c>
      <c r="LY52" t="s">
        <v>1255</v>
      </c>
      <c r="LZ52" s="15" t="s">
        <v>1255</v>
      </c>
      <c r="MA52" s="26">
        <v>8</v>
      </c>
      <c r="MB52">
        <v>10</v>
      </c>
      <c r="MC52" s="3">
        <v>736988.5</v>
      </c>
      <c r="MD52" s="3">
        <v>7.7431657780401251</v>
      </c>
      <c r="ME52" s="3">
        <v>0.25683422195987493</v>
      </c>
      <c r="MF52" s="3">
        <v>2947954</v>
      </c>
      <c r="MG52" s="3">
        <v>589590.80000000005</v>
      </c>
      <c r="MH52" s="43">
        <v>1842471.25</v>
      </c>
      <c r="MI52" s="192" t="s">
        <v>354</v>
      </c>
      <c r="MJ52" s="47" t="s">
        <v>4687</v>
      </c>
      <c r="MK52" s="193" t="s">
        <v>316</v>
      </c>
      <c r="ML52" s="187">
        <v>1</v>
      </c>
      <c r="MM52" s="191">
        <v>0.5</v>
      </c>
      <c r="MN52" s="190">
        <v>0.25</v>
      </c>
      <c r="MO52" s="60">
        <v>0.495</v>
      </c>
      <c r="MP52" s="45">
        <v>0.48799999999999999</v>
      </c>
      <c r="MQ52" s="22">
        <v>1</v>
      </c>
      <c r="MR52" s="215">
        <v>0.83333333333333337</v>
      </c>
      <c r="MS52" s="161">
        <v>0.56125000000000003</v>
      </c>
      <c r="MT52" s="11">
        <v>1</v>
      </c>
      <c r="MU52" s="11">
        <v>1</v>
      </c>
      <c r="MV52" s="11">
        <v>775881</v>
      </c>
      <c r="MW52" s="5">
        <v>775881</v>
      </c>
      <c r="MX52" s="5">
        <v>0</v>
      </c>
      <c r="MY52" s="2">
        <v>0</v>
      </c>
      <c r="MZ52" s="3">
        <f>StateByState5[[#This Row],[Population]]*0.8</f>
        <v>4714974.4000000004</v>
      </c>
      <c r="NA52" s="234">
        <f>StateByState5[[#This Row],[Adult Population]]*StateByState5[[#This Row],[Groceries Montly]]</f>
        <v>1819838669.1680002</v>
      </c>
      <c r="NB52" s="234">
        <f>(StateByState5[[#This Row],[Rent (Studio)]]*StateByState5[[#This Row],[Adult Population]])/2</f>
        <v>1548869090.4000001</v>
      </c>
      <c r="NC52" s="234">
        <f>StateByState5[[#This Row],[Average Electric Bill]]*StateByState5[[#This Row],[Adult Population]]</f>
        <v>531613363.60000002</v>
      </c>
      <c r="ND52" s="234">
        <f>(StateByState5[[#This Row],[Adult Population]]/10000)*1141815</f>
        <v>538362849.45360005</v>
      </c>
      <c r="NE52" s="237">
        <f>(StateByState5[[#This Row],[Adult Population]]/10000)*12.11</f>
        <v>5709.8339984000004</v>
      </c>
      <c r="NF52" s="234">
        <f>SUM(StateByState5[[#This Row],[Rent (Studio)]],StateByState5[[#This Row],[Groceries Montly]],StateByState5[[#This Row],[Average Electric Bill]])</f>
        <v>1155.72</v>
      </c>
      <c r="NG52" s="234">
        <f>StateByState5[[#This Row],[UBI Per Month]]*StateByState5[[#This Row],[Adult Population]]</f>
        <v>5449190213.5680008</v>
      </c>
      <c r="NH52" s="234">
        <f>SUM(StateByState5[[#This Row],[Total for UBI Payments]]+StateByState5[[#This Row],[Department of UBI]])</f>
        <v>5987553063.0216007</v>
      </c>
    </row>
    <row r="53" spans="1:373" ht="17.25" customHeight="1" thickBot="1" x14ac:dyDescent="0.3">
      <c r="A53" s="17">
        <v>50</v>
      </c>
      <c r="B53" s="130" t="s">
        <v>78</v>
      </c>
      <c r="C53" s="17" t="s">
        <v>1325</v>
      </c>
      <c r="D53" s="103">
        <v>97105</v>
      </c>
      <c r="E53" s="114">
        <v>576851</v>
      </c>
      <c r="F53" s="114">
        <v>469664</v>
      </c>
      <c r="G53" s="209">
        <v>0.81420000000000003</v>
      </c>
      <c r="H53" s="114">
        <v>4735</v>
      </c>
      <c r="I53" s="209">
        <v>8.2000000000000007E-3</v>
      </c>
      <c r="J53" s="114">
        <v>11781</v>
      </c>
      <c r="K53" s="209">
        <v>2.0400000000000001E-2</v>
      </c>
      <c r="L53" s="114">
        <v>5037</v>
      </c>
      <c r="M53" s="209">
        <v>8.6999999999999994E-3</v>
      </c>
      <c r="N53" s="114">
        <v>489</v>
      </c>
      <c r="O53" s="107">
        <v>8.0000000000000004E-4</v>
      </c>
      <c r="P53" s="114">
        <v>2425</v>
      </c>
      <c r="Q53" s="107">
        <v>4.1999999999999997E-3</v>
      </c>
      <c r="R53" s="114">
        <v>23674</v>
      </c>
      <c r="S53" s="209">
        <v>4.1000000000000002E-2</v>
      </c>
      <c r="T53" s="114">
        <v>59046</v>
      </c>
      <c r="U53" s="209">
        <v>0.1024</v>
      </c>
      <c r="V53" s="107">
        <v>2.322000673222302E-3</v>
      </c>
      <c r="W53" s="3">
        <v>5.940487101591061</v>
      </c>
      <c r="X53" s="103">
        <v>8</v>
      </c>
      <c r="Y53" s="120">
        <v>7.25</v>
      </c>
      <c r="Z53" s="4">
        <v>1097</v>
      </c>
      <c r="AA53" s="1">
        <v>4753.666666666667</v>
      </c>
      <c r="AB53" s="4">
        <v>57044</v>
      </c>
      <c r="AC53" s="1">
        <v>27.425000000000001</v>
      </c>
      <c r="AD53" s="55">
        <v>578298</v>
      </c>
      <c r="AE53" s="55">
        <v>212937</v>
      </c>
      <c r="AF53" s="249">
        <v>0.34599999999999997</v>
      </c>
      <c r="AG53" s="250">
        <v>3.5826266908944073</v>
      </c>
      <c r="AH53" s="251">
        <v>14.120490716180372</v>
      </c>
      <c r="AI53" s="251">
        <v>9.7297597415707653</v>
      </c>
      <c r="AJ53" s="251">
        <v>38.348673740053052</v>
      </c>
      <c r="AK53" s="251">
        <v>2.7158173544287747</v>
      </c>
      <c r="AL53" s="17">
        <v>5</v>
      </c>
      <c r="AM53" s="129">
        <v>800</v>
      </c>
      <c r="AN53" s="42">
        <v>690</v>
      </c>
      <c r="AO53" s="42">
        <v>713</v>
      </c>
      <c r="AP53" s="42">
        <v>901</v>
      </c>
      <c r="AQ53" s="42">
        <v>1223</v>
      </c>
      <c r="AR53" s="42">
        <v>1502</v>
      </c>
      <c r="AS53" s="42">
        <v>1428</v>
      </c>
      <c r="AT53" s="42">
        <v>191545</v>
      </c>
      <c r="AU53" s="8">
        <v>1.1676206050695013</v>
      </c>
      <c r="AV53" s="5">
        <v>26420</v>
      </c>
      <c r="AW53" s="5">
        <v>124.27586206896552</v>
      </c>
      <c r="AX53" s="5">
        <v>32.853236098450317</v>
      </c>
      <c r="AY53" s="5">
        <v>3.3578465745740131</v>
      </c>
      <c r="AZ53" s="153">
        <v>0.10619999999999999</v>
      </c>
      <c r="BA53" s="24" t="s">
        <v>4788</v>
      </c>
      <c r="BB53" s="55">
        <v>92.08</v>
      </c>
      <c r="BC53" s="55">
        <v>61.69</v>
      </c>
      <c r="BD53" s="24">
        <v>66.666666666666671</v>
      </c>
      <c r="BE53" s="24">
        <v>262.75862068965517</v>
      </c>
      <c r="BF53" s="65">
        <v>345.62</v>
      </c>
      <c r="BG53" s="17">
        <v>10.38</v>
      </c>
      <c r="BH53" s="65">
        <v>4.6970000000000001</v>
      </c>
      <c r="BI53" s="17">
        <v>30</v>
      </c>
      <c r="BJ53" s="121">
        <v>4.3499999999999996</v>
      </c>
      <c r="BK53" s="175">
        <v>713</v>
      </c>
      <c r="BL53" s="175">
        <v>901</v>
      </c>
      <c r="BM53" s="175">
        <v>1223</v>
      </c>
      <c r="BN53" s="175">
        <v>1502</v>
      </c>
      <c r="BO53" s="175">
        <v>345.62</v>
      </c>
      <c r="BP53" s="175">
        <v>92.08</v>
      </c>
      <c r="BQ53" s="175">
        <v>7.25</v>
      </c>
      <c r="BR53" s="175">
        <v>13.277307692307691</v>
      </c>
      <c r="BS53" s="175">
        <v>6.0273076923076907</v>
      </c>
      <c r="BT53" s="180">
        <v>27.425000000000001</v>
      </c>
      <c r="BU53" s="128">
        <v>0.4841315475773087</v>
      </c>
      <c r="BV53" s="175">
        <v>19.434461538461541</v>
      </c>
      <c r="BW53" s="175">
        <v>27.13776923076923</v>
      </c>
      <c r="BX53" s="37">
        <v>34.344923076923081</v>
      </c>
      <c r="BY53" s="177">
        <v>0</v>
      </c>
      <c r="BZ53" s="128" t="s">
        <v>240</v>
      </c>
      <c r="CA53" s="128">
        <v>0.04</v>
      </c>
      <c r="CB53" s="128">
        <v>1.3299999999999999E-2</v>
      </c>
      <c r="CC53" s="128">
        <v>5.33E-2</v>
      </c>
      <c r="CD53" s="128">
        <v>0.02</v>
      </c>
      <c r="CE53" s="19">
        <v>7.4999999999999997E-2</v>
      </c>
      <c r="CF53" s="62">
        <v>4397.1416666666673</v>
      </c>
      <c r="CG53" s="62">
        <v>3496.1416666666673</v>
      </c>
      <c r="CH53" s="62">
        <v>3058.4416666666675</v>
      </c>
      <c r="CI53" s="9">
        <v>703.09003831417647</v>
      </c>
      <c r="CJ53" s="9">
        <v>294.64755940912016</v>
      </c>
      <c r="CK53" s="116">
        <v>651.14789582002709</v>
      </c>
      <c r="CL53" s="35">
        <v>0.66200000000000003</v>
      </c>
      <c r="CM53" s="17">
        <v>234.2</v>
      </c>
      <c r="CN53" s="251">
        <v>426</v>
      </c>
      <c r="CO53" s="251">
        <v>2479</v>
      </c>
      <c r="CP53" s="251">
        <v>1337</v>
      </c>
      <c r="CQ53" s="251">
        <v>525</v>
      </c>
      <c r="CR53" s="251">
        <v>381</v>
      </c>
      <c r="CS53" s="251">
        <v>12825</v>
      </c>
      <c r="CT53" s="251">
        <v>2215.7798076374866</v>
      </c>
      <c r="CU53" s="251">
        <v>79</v>
      </c>
      <c r="CV53" s="29">
        <v>13.695044300867988</v>
      </c>
      <c r="CW53" s="29">
        <v>161.79427820449263</v>
      </c>
      <c r="CX53" s="29">
        <v>0</v>
      </c>
      <c r="CY53" s="29">
        <v>0</v>
      </c>
      <c r="CZ53" s="29">
        <v>0</v>
      </c>
      <c r="DA53" s="17">
        <v>4.9000000000000004</v>
      </c>
      <c r="DB53" s="36">
        <v>25.9</v>
      </c>
      <c r="DC53" s="36">
        <v>149.40440899999999</v>
      </c>
      <c r="DD53" s="36">
        <v>7.6</v>
      </c>
      <c r="DE53" s="17">
        <v>77.7</v>
      </c>
      <c r="DF53" s="17">
        <v>0.72</v>
      </c>
      <c r="DG53" s="17">
        <v>35.799999999999997</v>
      </c>
      <c r="DH53" s="17">
        <v>35.799999999999997</v>
      </c>
      <c r="DI53" s="24">
        <v>1</v>
      </c>
      <c r="DJ53" s="253">
        <v>47</v>
      </c>
      <c r="DK53" s="211">
        <v>450309</v>
      </c>
      <c r="DL53" s="211">
        <v>0.78063312709867883</v>
      </c>
      <c r="DM53" s="57">
        <v>10750</v>
      </c>
      <c r="DN53" s="57">
        <v>52</v>
      </c>
      <c r="DO53" s="57">
        <v>1</v>
      </c>
      <c r="DP53" s="57">
        <v>1056</v>
      </c>
      <c r="DQ53" s="57">
        <v>174</v>
      </c>
      <c r="DR53" s="57">
        <v>2577</v>
      </c>
      <c r="DS53" s="57">
        <v>9</v>
      </c>
      <c r="DT53" s="57">
        <v>60</v>
      </c>
      <c r="DU53" s="57">
        <v>896</v>
      </c>
      <c r="DV53" s="57">
        <v>5005</v>
      </c>
      <c r="DW53" s="57">
        <v>851</v>
      </c>
      <c r="DX53" s="57">
        <v>47</v>
      </c>
      <c r="DY53" s="57">
        <v>22</v>
      </c>
      <c r="DZ53" s="254">
        <v>2387.249644133251</v>
      </c>
      <c r="EA53" s="24">
        <v>11.547626185574794</v>
      </c>
      <c r="EB53" s="57">
        <v>0.2220697343379768</v>
      </c>
      <c r="EC53" s="24">
        <v>234.50563946090352</v>
      </c>
      <c r="ED53" s="24">
        <v>38.640133774807964</v>
      </c>
      <c r="EE53" s="24">
        <v>572.27370538896628</v>
      </c>
      <c r="EF53" s="24">
        <v>1.9986276090417914</v>
      </c>
      <c r="EG53" s="24">
        <v>13.324184060278609</v>
      </c>
      <c r="EH53" s="24">
        <v>198.97448196682723</v>
      </c>
      <c r="EI53" s="24">
        <v>1111.4590203615739</v>
      </c>
      <c r="EJ53" s="24">
        <v>188.98134392161828</v>
      </c>
      <c r="EK53" s="24">
        <v>10.43727751388491</v>
      </c>
      <c r="EL53" s="25">
        <v>28.964820188571856</v>
      </c>
      <c r="EM53" s="103" t="s">
        <v>781</v>
      </c>
      <c r="EN53" s="103">
        <v>1873334</v>
      </c>
      <c r="EO53" s="103">
        <v>28163</v>
      </c>
      <c r="EP53" s="103">
        <v>1901497</v>
      </c>
      <c r="EQ53" s="211">
        <v>3.2963399560718454</v>
      </c>
      <c r="ER53" s="103">
        <v>14893</v>
      </c>
      <c r="ES53" s="103">
        <v>48</v>
      </c>
      <c r="ET53" s="103">
        <v>14941</v>
      </c>
      <c r="EU53" s="103">
        <v>2590.0969227755522</v>
      </c>
      <c r="EV53" s="103">
        <v>3368180</v>
      </c>
      <c r="EW53" s="103">
        <v>55343</v>
      </c>
      <c r="EX53" s="103">
        <v>3423523</v>
      </c>
      <c r="EY53" s="103">
        <v>5.9348479936760103</v>
      </c>
      <c r="EZ53" s="103">
        <v>275880</v>
      </c>
      <c r="FA53" s="103">
        <v>430</v>
      </c>
      <c r="FB53" s="103">
        <v>276310</v>
      </c>
      <c r="FC53" s="103">
        <v>478.99717604719416</v>
      </c>
      <c r="FD53" s="103">
        <v>5532287</v>
      </c>
      <c r="FE53" s="103">
        <v>83984</v>
      </c>
      <c r="FF53" s="103">
        <v>5616271</v>
      </c>
      <c r="FG53" s="103">
        <v>27</v>
      </c>
      <c r="FH53" s="17">
        <v>61</v>
      </c>
      <c r="FI53" s="17">
        <v>7</v>
      </c>
      <c r="FJ53" s="103">
        <v>19</v>
      </c>
      <c r="FK53" s="103">
        <v>6</v>
      </c>
      <c r="FL53" s="103">
        <v>1</v>
      </c>
      <c r="FM53" s="103">
        <v>127</v>
      </c>
      <c r="FN53" s="17">
        <v>4</v>
      </c>
      <c r="FO53" s="52">
        <v>0.02</v>
      </c>
      <c r="FP53" s="51">
        <v>0.13</v>
      </c>
      <c r="FQ53" s="52">
        <v>5.8000000000000003E-2</v>
      </c>
      <c r="FR53" s="52">
        <v>5.8999999999999997E-2</v>
      </c>
      <c r="FS53" s="52">
        <v>-9.9999999999999395E-4</v>
      </c>
      <c r="FT53" s="52">
        <v>5.8000000000000003E-2</v>
      </c>
      <c r="FU53" s="17">
        <v>17.399999999999999</v>
      </c>
      <c r="FV53" s="17">
        <v>99</v>
      </c>
      <c r="FW53" s="17">
        <v>30.5</v>
      </c>
      <c r="FX53" s="17">
        <v>30.5</v>
      </c>
      <c r="FY53" s="17">
        <v>182</v>
      </c>
      <c r="FZ53">
        <v>5.22</v>
      </c>
      <c r="GA53" s="49">
        <v>26.3</v>
      </c>
      <c r="GB53" s="49">
        <v>1027</v>
      </c>
      <c r="GC53" s="49">
        <v>5093</v>
      </c>
      <c r="GD53" s="19">
        <v>0.20164932259964657</v>
      </c>
      <c r="GE53" s="57">
        <v>1.7743515496637026</v>
      </c>
      <c r="GF53" s="57" t="s">
        <v>781</v>
      </c>
      <c r="GG53" s="57" t="s">
        <v>781</v>
      </c>
      <c r="GH53" s="57" t="s">
        <v>781</v>
      </c>
      <c r="GI53" s="57" t="s">
        <v>781</v>
      </c>
      <c r="GJ53" s="57" t="s">
        <v>781</v>
      </c>
      <c r="GK53" s="19">
        <v>1.7500000000000002E-2</v>
      </c>
      <c r="GL53" s="19">
        <v>9.9000000000000008E-3</v>
      </c>
      <c r="GM53" s="19">
        <v>2.8999999999999998E-3</v>
      </c>
      <c r="GN53" s="19">
        <v>1.6999999999999999E-3</v>
      </c>
      <c r="GO53" s="19">
        <v>3.3999999999999998E-3</v>
      </c>
      <c r="GP53" s="103">
        <v>1436</v>
      </c>
      <c r="GQ53" s="17">
        <v>4.5</v>
      </c>
      <c r="GR53" s="17">
        <v>77</v>
      </c>
      <c r="GS53" s="17">
        <v>160</v>
      </c>
      <c r="GT53" s="24">
        <v>19.399999999999999</v>
      </c>
      <c r="GU53" s="25">
        <v>56</v>
      </c>
      <c r="GV53" s="17" t="s">
        <v>177</v>
      </c>
      <c r="GW53" s="17" t="s">
        <v>82</v>
      </c>
      <c r="GX53" s="23" t="s">
        <v>122</v>
      </c>
      <c r="GY53" s="23" t="s">
        <v>4713</v>
      </c>
      <c r="GZ53" s="23" t="s">
        <v>4712</v>
      </c>
      <c r="HA53" s="23" t="s">
        <v>4712</v>
      </c>
      <c r="HB53" s="17">
        <v>38</v>
      </c>
      <c r="HC53" s="17">
        <v>48</v>
      </c>
      <c r="HD53" s="17">
        <v>43</v>
      </c>
      <c r="HE53" s="16">
        <v>43</v>
      </c>
      <c r="HF53" s="17">
        <v>9</v>
      </c>
      <c r="HG53" s="17">
        <v>13</v>
      </c>
      <c r="HH53" s="17">
        <v>47</v>
      </c>
      <c r="HI53" s="54">
        <v>0.91100000000000003</v>
      </c>
      <c r="HJ53" s="55">
        <v>16224</v>
      </c>
      <c r="HK53" s="54">
        <v>0.93</v>
      </c>
      <c r="HL53" s="17">
        <v>10647</v>
      </c>
      <c r="HM53" s="52">
        <v>0.17913385826771652</v>
      </c>
      <c r="HN53" s="17">
        <v>18</v>
      </c>
      <c r="HO53" s="17">
        <v>368</v>
      </c>
      <c r="HP53" s="17">
        <v>30</v>
      </c>
      <c r="HQ53" s="17">
        <v>398</v>
      </c>
      <c r="HR53" s="52">
        <v>0.92462311557788945</v>
      </c>
      <c r="HS53" s="16">
        <v>69.900000000000006</v>
      </c>
      <c r="HT53" s="17" t="s">
        <v>781</v>
      </c>
      <c r="HU53" s="17" t="s">
        <v>781</v>
      </c>
      <c r="HV53" s="17" t="s">
        <v>781</v>
      </c>
      <c r="HW53" s="17" t="s">
        <v>781</v>
      </c>
      <c r="HX53" s="17" t="s">
        <v>781</v>
      </c>
      <c r="HY53" s="17" t="s">
        <v>781</v>
      </c>
      <c r="HZ53" s="17" t="s">
        <v>781</v>
      </c>
      <c r="IA53" s="17" t="s">
        <v>781</v>
      </c>
      <c r="IB53" s="17" t="s">
        <v>781</v>
      </c>
      <c r="IC53" s="17" t="s">
        <v>781</v>
      </c>
      <c r="ID53" s="17" t="s">
        <v>781</v>
      </c>
      <c r="IE53" s="17" t="s">
        <v>781</v>
      </c>
      <c r="IF53" s="17" t="s">
        <v>782</v>
      </c>
      <c r="IG53">
        <v>48</v>
      </c>
      <c r="IH53" s="17">
        <v>62.5</v>
      </c>
      <c r="II53" s="17">
        <v>96.2</v>
      </c>
      <c r="IJ53" s="17">
        <v>10</v>
      </c>
      <c r="IK53" s="17">
        <v>4.3</v>
      </c>
      <c r="IL53" s="17">
        <v>4.8</v>
      </c>
      <c r="IM53" s="17">
        <v>0.2</v>
      </c>
      <c r="IN53" s="17">
        <v>2.8</v>
      </c>
      <c r="IO53" s="17">
        <v>2.4</v>
      </c>
      <c r="IP53" s="17">
        <v>3.8</v>
      </c>
      <c r="IQ53" s="17">
        <v>2.4</v>
      </c>
      <c r="IR53" s="17">
        <v>1.6</v>
      </c>
      <c r="IS53" s="17">
        <v>1</v>
      </c>
      <c r="IT53" s="17">
        <v>89</v>
      </c>
      <c r="IU53" s="17" t="s">
        <v>221</v>
      </c>
      <c r="IV53" s="17" t="s">
        <v>224</v>
      </c>
      <c r="IW53" s="17">
        <v>2</v>
      </c>
      <c r="IX53" s="24">
        <v>289401.5</v>
      </c>
      <c r="IY53" s="24">
        <v>31</v>
      </c>
      <c r="IZ53" s="24">
        <v>18671.064516129034</v>
      </c>
      <c r="JA53" s="24">
        <v>33</v>
      </c>
      <c r="JB53" s="24">
        <v>17539.484848484848</v>
      </c>
      <c r="JC53" s="57">
        <v>0.16991915967251944</v>
      </c>
      <c r="JD53" s="17">
        <v>0</v>
      </c>
      <c r="JE53" s="58">
        <v>0</v>
      </c>
      <c r="JF53" s="122">
        <v>0</v>
      </c>
      <c r="JG53" s="103">
        <v>948</v>
      </c>
      <c r="JH53" s="217">
        <v>1.0833333333333333</v>
      </c>
      <c r="JI53" s="11">
        <v>0.66934187763713082</v>
      </c>
      <c r="JJ53" s="103">
        <v>16.434053161041586</v>
      </c>
      <c r="JK53" s="103">
        <v>0.97626280830029355</v>
      </c>
      <c r="JL53" s="108">
        <v>16.434053161041586</v>
      </c>
      <c r="JM53" s="108">
        <v>0.97626280830029355</v>
      </c>
      <c r="JN53" s="122">
        <v>43</v>
      </c>
      <c r="JO53" s="122">
        <v>14</v>
      </c>
      <c r="JP53" s="122">
        <v>9</v>
      </c>
      <c r="JQ53" s="122">
        <v>4</v>
      </c>
      <c r="JR53" s="122">
        <v>3</v>
      </c>
      <c r="JS53" s="122">
        <v>26</v>
      </c>
      <c r="JT53" s="16" t="s">
        <v>303</v>
      </c>
      <c r="JU53" s="17" t="s">
        <v>823</v>
      </c>
      <c r="JV53" s="17" t="s">
        <v>821</v>
      </c>
      <c r="JW53" s="17" t="s">
        <v>303</v>
      </c>
      <c r="JX53" s="17" t="s">
        <v>171</v>
      </c>
      <c r="JY53" s="20" t="s">
        <v>171</v>
      </c>
      <c r="JZ53" s="17">
        <v>12.7</v>
      </c>
      <c r="KA53" s="17">
        <v>19.2</v>
      </c>
      <c r="KB53" s="17">
        <v>49.26</v>
      </c>
      <c r="KC53" s="17"/>
      <c r="KD53" s="17"/>
      <c r="KE53" s="17">
        <v>32</v>
      </c>
      <c r="KF53" s="17">
        <v>3.1</v>
      </c>
      <c r="KG53">
        <v>3.8</v>
      </c>
      <c r="KH53" s="2">
        <v>1.1000000000000001E-3</v>
      </c>
      <c r="KI53" s="108">
        <v>634.53610000000003</v>
      </c>
      <c r="KJ53" s="103">
        <v>3341</v>
      </c>
      <c r="KK53" s="103">
        <v>0.56999999999999995</v>
      </c>
      <c r="KL53" s="19">
        <v>4.3900000000000002E-2</v>
      </c>
      <c r="KM53" s="19">
        <v>0.1069</v>
      </c>
      <c r="KN53" s="17">
        <v>2.93</v>
      </c>
      <c r="KO53" s="19">
        <v>0.08</v>
      </c>
      <c r="KP53" s="19">
        <v>0.71099999999999997</v>
      </c>
      <c r="KQ53" s="19">
        <v>0.10589999999999999</v>
      </c>
      <c r="KR53" s="57">
        <v>-2.5899999999999992E-2</v>
      </c>
      <c r="KS53" s="17">
        <v>18</v>
      </c>
      <c r="KT53" s="17">
        <v>43</v>
      </c>
      <c r="KU53" s="17">
        <v>0.57099999999999995</v>
      </c>
      <c r="KV53" s="17">
        <v>2</v>
      </c>
      <c r="KW53" s="58">
        <v>48.552500000000002</v>
      </c>
      <c r="KX53" s="17">
        <v>42</v>
      </c>
      <c r="KY53" s="17">
        <v>8.4489999999999998</v>
      </c>
      <c r="KZ53" s="122">
        <v>14597.367325324851</v>
      </c>
      <c r="LA53" s="58">
        <v>87008.907883219203</v>
      </c>
      <c r="LB53" s="17">
        <v>3300</v>
      </c>
      <c r="LC53" s="17">
        <v>61.6</v>
      </c>
      <c r="LD53" s="17">
        <v>1.6</v>
      </c>
      <c r="LE53" s="17">
        <v>5</v>
      </c>
      <c r="LF53" s="17">
        <v>0</v>
      </c>
      <c r="LG53" s="17">
        <v>0.4</v>
      </c>
      <c r="LH53" s="17">
        <v>30.2</v>
      </c>
      <c r="LI53" s="17" t="s">
        <v>538</v>
      </c>
      <c r="LJ53" s="19">
        <v>8.0000000000000002E-3</v>
      </c>
      <c r="LK53" s="42">
        <v>36979400000</v>
      </c>
      <c r="LL53" s="42">
        <v>63889.44079419077</v>
      </c>
      <c r="LM53" s="78">
        <v>0</v>
      </c>
      <c r="LN53" s="55">
        <v>0</v>
      </c>
      <c r="LO53" s="55">
        <v>0</v>
      </c>
      <c r="LP53" s="55">
        <v>0</v>
      </c>
      <c r="LQ53" s="55">
        <v>0</v>
      </c>
      <c r="LR53" s="55">
        <v>0</v>
      </c>
      <c r="LS53" s="55">
        <v>0</v>
      </c>
      <c r="LT53" s="55">
        <v>0</v>
      </c>
      <c r="LU53" s="16">
        <v>5</v>
      </c>
      <c r="LV53" s="17" t="s">
        <v>1255</v>
      </c>
      <c r="LW53" s="17" t="s">
        <v>1255</v>
      </c>
      <c r="LX53" s="17" t="s">
        <v>1255</v>
      </c>
      <c r="LY53" s="17" t="s">
        <v>1255</v>
      </c>
      <c r="LZ53" s="20" t="s">
        <v>1256</v>
      </c>
      <c r="MA53" s="27">
        <v>1</v>
      </c>
      <c r="MB53" s="17">
        <v>3</v>
      </c>
      <c r="MC53" s="103">
        <v>578803</v>
      </c>
      <c r="MD53" s="103">
        <v>0.76014883234727515</v>
      </c>
      <c r="ME53" s="103">
        <v>0.23985116765272485</v>
      </c>
      <c r="MF53" s="103">
        <v>289401.5</v>
      </c>
      <c r="MG53" s="103">
        <v>192934.33333333334</v>
      </c>
      <c r="MH53" s="44">
        <v>434102.25</v>
      </c>
      <c r="MI53" s="255" t="s">
        <v>355</v>
      </c>
      <c r="MJ53" s="55" t="s">
        <v>4688</v>
      </c>
      <c r="MK53" s="256" t="s">
        <v>313</v>
      </c>
      <c r="ML53" s="257">
        <v>0</v>
      </c>
      <c r="MM53" s="258">
        <v>0</v>
      </c>
      <c r="MN53" s="244">
        <v>0</v>
      </c>
      <c r="MO53" s="76">
        <v>0.26600000000000001</v>
      </c>
      <c r="MP53" s="46">
        <v>0.69900000000000007</v>
      </c>
      <c r="MQ53" s="22">
        <v>0</v>
      </c>
      <c r="MR53" s="215">
        <v>0</v>
      </c>
      <c r="MS53" s="224">
        <v>6.6500000000000004E-2</v>
      </c>
      <c r="MT53" s="11">
        <v>0</v>
      </c>
      <c r="MU53" s="11" t="s">
        <v>171</v>
      </c>
      <c r="MV53" s="11" t="s">
        <v>171</v>
      </c>
      <c r="MW53" s="11" t="s">
        <v>171</v>
      </c>
      <c r="MX53" s="11" t="s">
        <v>171</v>
      </c>
      <c r="MY53" s="11" t="s">
        <v>171</v>
      </c>
      <c r="MZ53" s="3">
        <f>StateByState5[[#This Row],[Population]]*0.8</f>
        <v>461480.80000000005</v>
      </c>
      <c r="NA53" s="234">
        <f>StateByState5[[#This Row],[Adult Population]]*StateByState5[[#This Row],[Groceries Montly]]</f>
        <v>159496994.09600002</v>
      </c>
      <c r="NB53" s="234">
        <f>(StateByState5[[#This Row],[Rent (Studio)]]*StateByState5[[#This Row],[Adult Population]])/2</f>
        <v>159210876.00000003</v>
      </c>
      <c r="NC53" s="234">
        <f>StateByState5[[#This Row],[Average Electric Bill]]*StateByState5[[#This Row],[Adult Population]]</f>
        <v>42493152.064000003</v>
      </c>
      <c r="ND53" s="234">
        <f>(StateByState5[[#This Row],[Adult Population]]/10000)*1141815</f>
        <v>52692569.965200007</v>
      </c>
      <c r="NE53" s="237">
        <f>(StateByState5[[#This Row],[Adult Population]]/10000)*12.11</f>
        <v>558.85324880000007</v>
      </c>
      <c r="NF53" s="234">
        <f>SUM(StateByState5[[#This Row],[Rent (Studio)]],StateByState5[[#This Row],[Groceries Montly]],StateByState5[[#This Row],[Average Electric Bill]])</f>
        <v>1127.6999999999998</v>
      </c>
      <c r="NG53" s="234">
        <f>StateByState5[[#This Row],[UBI Per Month]]*StateByState5[[#This Row],[Adult Population]]</f>
        <v>520411898.15999997</v>
      </c>
      <c r="NH53" s="234">
        <f>SUM(StateByState5[[#This Row],[Total for UBI Payments]]+StateByState5[[#This Row],[Department of UBI]])</f>
        <v>573104468.12520003</v>
      </c>
    </row>
    <row r="54" spans="1:373" ht="16.350000000000001" customHeight="1" thickBot="1" x14ac:dyDescent="0.35">
      <c r="A54">
        <v>51</v>
      </c>
      <c r="B54" s="130" t="s">
        <v>168</v>
      </c>
      <c r="C54" t="s">
        <v>1283</v>
      </c>
      <c r="D54" s="3">
        <v>68</v>
      </c>
      <c r="E54">
        <v>705749</v>
      </c>
      <c r="W54" s="81">
        <f>StateByState5[[#This Row],[Population]]/StateByState5[[#This Row],[Size (Sq Miles)]]</f>
        <v>10378.661764705883</v>
      </c>
      <c r="X54" s="81">
        <v>5</v>
      </c>
      <c r="Y54" s="1">
        <v>15.2</v>
      </c>
      <c r="Z54" s="4">
        <v>1048</v>
      </c>
      <c r="AA54" s="1">
        <f>StateByState5[[#This Row],[Median Income/Yr]]/12</f>
        <v>7688.833333333333</v>
      </c>
      <c r="AB54" s="4">
        <v>92266</v>
      </c>
      <c r="AC54" s="1">
        <f>AB54/52/40</f>
        <v>44.358653846153842</v>
      </c>
      <c r="AD54" s="1"/>
      <c r="AE54" s="1"/>
      <c r="AF54" s="82">
        <v>8.1000000000000003E-2</v>
      </c>
      <c r="AG54" s="82" t="e">
        <v>#REF!</v>
      </c>
      <c r="AH54" s="82" t="e">
        <v>#REF!</v>
      </c>
      <c r="AI54" s="82" t="e">
        <v>#REF!</v>
      </c>
      <c r="AJ54" s="82" t="e">
        <v>#REF!</v>
      </c>
      <c r="AK54" s="82" t="e">
        <v>#REF!</v>
      </c>
      <c r="AL54">
        <v>1</v>
      </c>
      <c r="AM54" s="4">
        <v>1701</v>
      </c>
      <c r="AN54" s="4">
        <v>1589</v>
      </c>
      <c r="AO54" s="4">
        <v>1615</v>
      </c>
      <c r="AP54" s="4">
        <v>1838</v>
      </c>
      <c r="AQ54" s="4">
        <v>2299</v>
      </c>
      <c r="AR54" s="4">
        <v>2742</v>
      </c>
      <c r="AS54" s="4"/>
      <c r="AT54">
        <v>681726</v>
      </c>
      <c r="AU54" s="8">
        <f t="shared" ref="AU54" si="0">AS54/AQ54</f>
        <v>0</v>
      </c>
      <c r="AV54" s="5">
        <f>AT54/Y54</f>
        <v>44850.394736842107</v>
      </c>
      <c r="AW54" s="5">
        <f>StateByState5[[#This Row],[Rent(2Bdr)]]/StateByState5[[#This Row],[Minimum Wage]]</f>
        <v>120.92105263157896</v>
      </c>
      <c r="AX54" s="5">
        <f>StateByState5[[#This Row],[Rent(2Bdr)]]/StateByState5[[#This Row],[MedianWage/HR]]</f>
        <v>41.434981466629097</v>
      </c>
      <c r="AY54" s="5">
        <f>(StateByState5[[#This Row],[Median Mortgage Total]])/(StateByState5[[#This Row],[Median Income/Yr]])</f>
        <v>7.3887022305074455</v>
      </c>
      <c r="AZ54" s="5"/>
      <c r="BA54" s="5"/>
      <c r="BB54" s="5"/>
      <c r="BC54" s="5">
        <v>50.6</v>
      </c>
      <c r="BD54" s="5">
        <f>(StateByState5[[#This Row],[Minimum Wage]]*40)/StateByState5[[#This Row],[Big Mac Price]]</f>
        <v>97.28</v>
      </c>
      <c r="BE54" s="5">
        <f>(StateByState5[[#This Row],[Big Mac Price]]*100)/StateByState5[[#This Row],[MedianWage/HR]]</f>
        <v>14.089697179892919</v>
      </c>
      <c r="BF54" s="5"/>
      <c r="BG54">
        <v>9.0500000000000007</v>
      </c>
      <c r="BH54" s="66">
        <v>4.9829999999999997</v>
      </c>
      <c r="BI54" s="66"/>
      <c r="BJ54" s="37">
        <v>6.25</v>
      </c>
      <c r="BK54" s="37">
        <f>StateByState5[[#This Row],[Rent (1Bdr)]]</f>
        <v>1615</v>
      </c>
      <c r="BL54" s="37">
        <f>StateByState5[[#This Row],[Rent(2Bdr)]]</f>
        <v>1838</v>
      </c>
      <c r="BM54" s="37">
        <f>StateByState5[[#This Row],[Rent (3Bdr)]]</f>
        <v>2299</v>
      </c>
      <c r="BN54" s="37">
        <f>StateByState5[[#This Row],[Rent (4bdr)]]</f>
        <v>2742</v>
      </c>
      <c r="BO54" s="37">
        <f>StateByState5[[#This Row],[Groceries Montly]]</f>
        <v>0</v>
      </c>
      <c r="BP54" s="37">
        <f>StateByState5[[#This Row],[Average Electric Bill]]</f>
        <v>0</v>
      </c>
      <c r="BQ54" s="37">
        <f>StateByState5[[#This Row],[Minimum Wage]]</f>
        <v>15.2</v>
      </c>
      <c r="BR54" s="37">
        <f>((((StateByState5[[#This Row],[1 Bedroom Apartment]]+StateByState5[[#This Row],[Grocery Cost]]+StateByState5[[#This Row],[Electricity Cost]])*2)*12)/52)/40</f>
        <v>18.634615384615383</v>
      </c>
      <c r="BS54" s="37">
        <f t="shared" ref="BS54" si="1">BR54-BQ54</f>
        <v>3.434615384615384</v>
      </c>
      <c r="BT54" s="179">
        <f>StateByState5[[#This Row],[MedianWage/HR]]</f>
        <v>44.358653846153842</v>
      </c>
      <c r="BU54" s="179">
        <f>StateByState5[[#This Row],[Adjusted for 1 Person]]/StateByState5[[#This Row],[MedianWage/HR]]</f>
        <v>0.42008974053280734</v>
      </c>
      <c r="BV54" s="179">
        <f>((((StateByState5[[#This Row],[2 Bedroom Apartment]]+(StateByState5[[#This Row],[Grocery Cost]]*2)+StateByState5[[#This Row],[Electricity Cost]])*2)*12)/52)/40</f>
        <v>21.207692307692305</v>
      </c>
      <c r="BW54" s="179">
        <f>((((StateByState5[[#This Row],[3 Bedroom Apartment]]+(StateByState5[[#This Row],[Grocery Cost]]*3)+StateByState5[[#This Row],[Electricity Cost]])*2)*12)/52)/40</f>
        <v>26.526923076923076</v>
      </c>
      <c r="BX54" s="37">
        <f>((((StateByState5[[#This Row],[4 Bedroom Apartment]]+(StateByState5[[#This Row],[Grocery Cost]]*4)+StateByState5[[#This Row],[Electricity Cost]])*2)*12)/52)/40</f>
        <v>31.638461538461534</v>
      </c>
      <c r="BY54" s="178"/>
      <c r="BZ54" s="37"/>
      <c r="CA54" s="37"/>
      <c r="CB54" s="37"/>
      <c r="CC54" s="37"/>
      <c r="CD54" s="37"/>
      <c r="CE54" s="2">
        <v>0.12</v>
      </c>
      <c r="CF54" s="63">
        <f>StateByState5[[#This Row],[Median Wage/Month]]-(StateByState5[[#This Row],[Median Wage/Month]]*StateByState5[[#This Row],[Effective Tax Rate]])</f>
        <v>6766.1733333333332</v>
      </c>
      <c r="CG54" s="62">
        <f>StateByState5[[#This Row],[Income-Tax]]-StateByState5[[#This Row],[Rent(2Bdr)]]</f>
        <v>4928.1733333333332</v>
      </c>
      <c r="CH54" s="63">
        <f>(StateByState5[[#This Row],[Income-Tax/Rent]]-StateByState5[[#This Row],[Groceries Montly]])-StateByState5[[#This Row],[Average Electric Bill]]</f>
        <v>4928.1733333333332</v>
      </c>
      <c r="CI54" s="64">
        <f>StateByState5[[#This Row],[Income-Tax/Rent]]/StateByState5[[#This Row],[Big Mac Price]]</f>
        <v>788.50773333333336</v>
      </c>
      <c r="CJ54" s="64">
        <f>StateByState5[[#This Row],[Income-Tax/Rent/Food/Power]]/StateByState5[[#This Row],[Average Movie Ticket Price]]</f>
        <v>544.5495395948434</v>
      </c>
      <c r="CK54" s="149">
        <f>StateByState5[[#This Row],[Income-Tax/Rent]]/StateByState5[[#This Row],[Average Gas Price]]</f>
        <v>988.99725734162826</v>
      </c>
      <c r="CL54" s="13" t="s">
        <v>171</v>
      </c>
      <c r="CM54">
        <v>999.8</v>
      </c>
      <c r="CN54" s="33" t="s">
        <v>171</v>
      </c>
      <c r="CO54" s="33"/>
      <c r="CP54" s="33"/>
      <c r="CQ54" s="33"/>
      <c r="CR54" s="33"/>
      <c r="CS54" s="33"/>
      <c r="CT54" s="33">
        <f>(StateByState5[[#This Row],[Number of Police Officers]]*100000)/StateByState5[[#This Row],[Population]]</f>
        <v>0</v>
      </c>
      <c r="CU54" s="32">
        <v>28</v>
      </c>
      <c r="CV54" s="29">
        <f>(StateByState5[[#This Row],[Police Shootings]]*100000)/StateByState5[[#This Row],[Population]]</f>
        <v>3.9674161777062382</v>
      </c>
      <c r="CW54" s="29">
        <f>StateByState5[[#This Row],[Police per 100k people]]/StateByState5[[#This Row],[Police Shootings Per 100k]]</f>
        <v>0</v>
      </c>
      <c r="CX54" s="29">
        <v>34</v>
      </c>
      <c r="CY54" s="29">
        <f>(StateByState5[[#This Row],[School Shootings Since 2015]]/StateByState5[[#This Row],[Population]])*1000000</f>
        <v>48.175767872147176</v>
      </c>
      <c r="CZ54" s="29" t="e">
        <f>(StateByState5[[#This Row],[School Shootings Since 2015]]/StateByState5[[#This Row],[Total Schools]])*100</f>
        <v>#DIV/0!</v>
      </c>
      <c r="DA54" s="13" t="s">
        <v>171</v>
      </c>
      <c r="DB54" s="33" t="s">
        <v>171</v>
      </c>
      <c r="DC54" s="33" t="e">
        <f>(StateByState5[[#This Row],[Firearm Deaths Per 100,000]]*(StateByState5[[#This Row],[Population]])/100000)</f>
        <v>#VALUE!</v>
      </c>
      <c r="DD54" s="33">
        <v>2.2999999999999998</v>
      </c>
      <c r="DE54" s="33" t="s">
        <v>171</v>
      </c>
      <c r="DF54" s="32" t="s">
        <v>171</v>
      </c>
      <c r="DG54" s="247" t="s">
        <v>171</v>
      </c>
      <c r="DH54" s="13"/>
      <c r="DI54" s="13" t="s">
        <v>171</v>
      </c>
      <c r="DJ54" s="132">
        <v>2</v>
      </c>
      <c r="DK54" s="132">
        <v>670050</v>
      </c>
      <c r="DL54" s="132">
        <f>StateByState5[[#This Row],[Population
Covered ]]/StateByState5[[#This Row],[Population]]</f>
        <v>0.94941686066859465</v>
      </c>
      <c r="DM54" s="132">
        <v>24749</v>
      </c>
      <c r="DN54" s="132">
        <v>5</v>
      </c>
      <c r="DO54" s="132">
        <v>1</v>
      </c>
      <c r="DP54" s="132">
        <v>760</v>
      </c>
      <c r="DQ54" s="132">
        <v>140</v>
      </c>
      <c r="DR54" s="132">
        <v>7923</v>
      </c>
      <c r="DS54" s="132">
        <v>0</v>
      </c>
      <c r="DT54" s="132">
        <v>33</v>
      </c>
      <c r="DU54" s="132">
        <v>3390</v>
      </c>
      <c r="DV54" s="132">
        <v>9400</v>
      </c>
      <c r="DW54" s="248">
        <v>1716</v>
      </c>
      <c r="DX54" s="132">
        <v>1205</v>
      </c>
      <c r="DY54" s="132">
        <v>176</v>
      </c>
      <c r="DZ54" s="132">
        <v>3693.6049548541155</v>
      </c>
      <c r="EA54" s="132">
        <v>0.74621296918140434</v>
      </c>
      <c r="EB54" s="9">
        <v>0.14924259383628088</v>
      </c>
      <c r="EC54" s="132">
        <v>113.42437131557347</v>
      </c>
      <c r="ED54" s="132">
        <v>20.893963137079322</v>
      </c>
      <c r="EE54" s="132">
        <v>1182.4490709648533</v>
      </c>
      <c r="EF54" s="132">
        <v>0</v>
      </c>
      <c r="EG54" s="132">
        <v>4.925005596597269</v>
      </c>
      <c r="EH54" s="132">
        <v>505.93239310499217</v>
      </c>
      <c r="EI54" s="132">
        <v>1402.8803820610401</v>
      </c>
      <c r="EJ54" s="132">
        <v>256.10029102305799</v>
      </c>
      <c r="EK54" s="132">
        <v>179.83732557271844</v>
      </c>
      <c r="EL54" s="32">
        <v>4.8855341554354901</v>
      </c>
      <c r="EM54" s="3" t="s">
        <v>781</v>
      </c>
      <c r="EN54" s="3">
        <v>188354</v>
      </c>
      <c r="EO54" s="3">
        <v>2978</v>
      </c>
      <c r="EP54" s="3">
        <v>191332</v>
      </c>
      <c r="EQ54" s="3">
        <f>StateByState5[[#This Row],[Total Automobiles]]/StateByState5[[#This Row],[Population]]</f>
        <v>0.27110488289746071</v>
      </c>
      <c r="ER54" s="3">
        <v>2563</v>
      </c>
      <c r="ES54" s="3">
        <v>1538</v>
      </c>
      <c r="ET54" s="3">
        <v>4101</v>
      </c>
      <c r="EU54" s="3">
        <f>(StateByState5[[#This Row],[Total Busses]]*100000)/StateByState5[[#This Row],[Population]]</f>
        <v>581.08477659904588</v>
      </c>
      <c r="EV54" s="3">
        <v>625702</v>
      </c>
      <c r="EW54" s="3">
        <v>11405</v>
      </c>
      <c r="EX54" s="3">
        <v>637107</v>
      </c>
      <c r="EY54" s="3">
        <f>StateByState5[[#This Row],[Total Trucks]]/StateByState5[[#This Row],[Population]]</f>
        <v>0.90273879240353161</v>
      </c>
      <c r="EZ54" s="3">
        <v>28476</v>
      </c>
      <c r="FA54" s="3">
        <v>12</v>
      </c>
      <c r="FB54" s="3">
        <v>28488</v>
      </c>
      <c r="FC54" s="3">
        <f>(StateByState5[[#This Row],[Total Motorcycles]]*1000)/StateByState5[[#This Row],[Population]]</f>
        <v>40.365625739462615</v>
      </c>
      <c r="FD54" s="3">
        <v>845095</v>
      </c>
      <c r="FE54" s="3">
        <v>15933</v>
      </c>
      <c r="FF54" s="3">
        <v>861028</v>
      </c>
      <c r="FG54" s="3"/>
      <c r="FH54" s="3"/>
      <c r="FI54" s="3"/>
      <c r="FJ54" s="3"/>
      <c r="FK54" s="3"/>
      <c r="FL54" s="3"/>
      <c r="FM54" s="3"/>
      <c r="FN54" s="13" t="s">
        <v>171</v>
      </c>
      <c r="FO54" s="13" t="s">
        <v>171</v>
      </c>
      <c r="FP54" s="13" t="s">
        <v>171</v>
      </c>
      <c r="FQ54">
        <v>0.153</v>
      </c>
      <c r="FR54">
        <v>0.11899999999999999</v>
      </c>
      <c r="FS54" s="8">
        <f>StateByState5[[#This Row],[Healthcare Male Uninsured %]]-StateByState5[[#This Row],[Healthcare Female Uninsured %]]</f>
        <v>3.4000000000000002E-2</v>
      </c>
      <c r="FT54">
        <v>0.13600000000000001</v>
      </c>
      <c r="FX54" s="13"/>
      <c r="FY54" s="13"/>
      <c r="GA54" s="33">
        <v>40.9</v>
      </c>
      <c r="GB54" s="33">
        <v>357</v>
      </c>
      <c r="GC54" s="33">
        <v>12312</v>
      </c>
      <c r="GD54" s="59">
        <f>(StateByState5[[#This Row],['# Children in Foster Care 2019]])/StateByState5[[#This Row],['# Children involved in Investigation]]</f>
        <v>2.8996101364522416E-2</v>
      </c>
      <c r="GE54" s="61">
        <f>(StateByState5[[#This Row],['# Children in Foster Care 2019]]*1000)/StateByState5[[#This Row],[Population]]</f>
        <v>0.50584556265754543</v>
      </c>
      <c r="GF54" s="61" t="s">
        <v>782</v>
      </c>
      <c r="GG54" s="61" t="s">
        <v>782</v>
      </c>
      <c r="GH54" s="61" t="s">
        <v>782</v>
      </c>
      <c r="GI54" s="61" t="s">
        <v>782</v>
      </c>
      <c r="GJ54" s="61" t="s">
        <v>781</v>
      </c>
      <c r="GK54" s="59">
        <v>5.5999999999999999E-3</v>
      </c>
      <c r="GL54" s="59">
        <v>1.21E-2</v>
      </c>
      <c r="GM54" s="59">
        <v>4.1000000000000003E-3</v>
      </c>
      <c r="GN54" s="59">
        <v>2.8999999999999998E-3</v>
      </c>
      <c r="GO54" s="59">
        <v>4.7999999999999996E-3</v>
      </c>
      <c r="GP54" s="3">
        <v>5818</v>
      </c>
      <c r="GQ54">
        <v>5.4</v>
      </c>
      <c r="GR54">
        <v>90</v>
      </c>
      <c r="GS54">
        <v>178</v>
      </c>
      <c r="GV54">
        <v>40</v>
      </c>
      <c r="GW54" s="48" t="s">
        <v>83</v>
      </c>
      <c r="GX54" s="21"/>
      <c r="GY54" s="21" t="s">
        <v>4713</v>
      </c>
      <c r="GZ54" s="21" t="s">
        <v>4712</v>
      </c>
      <c r="HA54" s="21" t="s">
        <v>4713</v>
      </c>
      <c r="HB54" s="21" t="s">
        <v>171</v>
      </c>
      <c r="HC54" t="s">
        <v>171</v>
      </c>
      <c r="HD54">
        <v>16</v>
      </c>
      <c r="HE54" s="5" t="s">
        <v>171</v>
      </c>
      <c r="HF54" s="5" t="s">
        <v>171</v>
      </c>
      <c r="HG54" s="5" t="s">
        <v>171</v>
      </c>
      <c r="HH54" s="5" t="s">
        <v>171</v>
      </c>
      <c r="HI54" s="5"/>
      <c r="HJ54" s="5"/>
      <c r="HK54" s="53">
        <v>0.70899999999999996</v>
      </c>
      <c r="HL54" s="53"/>
      <c r="HM54" s="53">
        <f>StateByState5[[#This Row],[Childcare Costs Per Year]]/StateByState5[[#This Row],[Median Income/Yr]]</f>
        <v>0</v>
      </c>
      <c r="HN54">
        <v>29</v>
      </c>
      <c r="HQ54">
        <f>StateByState5[[#This Row],[Public Schools]]+StateByState5[[#This Row],[Private Schools]]</f>
        <v>0</v>
      </c>
      <c r="HR54" t="e">
        <f>StateByState5[[#This Row],[Public Schools]]/StateByState5[[#This Row],[Total Schools]]</f>
        <v>#DIV/0!</v>
      </c>
      <c r="HS54" s="83">
        <v>120.9</v>
      </c>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53"/>
      <c r="IV54" s="53"/>
      <c r="IW54" s="53"/>
      <c r="IX54" s="53" t="str">
        <f>IF(StateByState5[[#This Row],[National Parks]]=0,"N/A",StateByState5[[#This Row],[Population]]/StateByState5[[#This Row],[National Parks]])</f>
        <v>N/A</v>
      </c>
      <c r="IY54" s="53"/>
      <c r="IZ54" s="53" t="str">
        <f>IF(StateByState5[[#This Row],[State Parks]]=0,"N/A",StateByState5[[#This Row],[Population]]/StateByState5[[#This Row],[State Parks]])</f>
        <v>N/A</v>
      </c>
      <c r="JA54" s="53">
        <f>StateByState5[[#This Row],[National Parks]]+StateByState5[[#This Row],[State Parks]]</f>
        <v>0</v>
      </c>
      <c r="JB54" s="53" t="e">
        <f>StateByState5[[#This Row],[Population]]/StateByState5[[#This Row],[Total Parks]]</f>
        <v>#DIV/0!</v>
      </c>
      <c r="JC54" s="53" t="e">
        <f>StateByState5[[#This Row],[Size (Sq Miles)]]/StateByState5[[#This Row],[Total Parks]]</f>
        <v>#DIV/0!</v>
      </c>
      <c r="JD54" s="53"/>
      <c r="JE54" s="53">
        <f>(StateByState5[[#This Row],[Number of Roller Coasters]]/StateByState5[[#This Row],[Size (Sq Miles)]])*5000</f>
        <v>0</v>
      </c>
      <c r="JF54" s="53"/>
      <c r="JG54" s="53" t="e">
        <f>#REF!</f>
        <v>#REF!</v>
      </c>
      <c r="JH54" s="53" t="e">
        <f>StateByState5[[#This Row],['# Children in Foster Care 2019]]/StateByState5[[#This Row],['# of Religious Congregations]]</f>
        <v>#REF!</v>
      </c>
      <c r="JI54" s="3" t="e">
        <f>StateByState5[[#This Row],[Homeless Population Per State]]/StateByState5[[#This Row],['# of Religious Congregations]]</f>
        <v>#REF!</v>
      </c>
      <c r="JJ54" s="103" t="e">
        <f>(StateByState5[[#This Row],['# of Religious Congregations]]/StateByState5[[#This Row],[Population]])*10000</f>
        <v>#REF!</v>
      </c>
      <c r="JK54" s="53" t="e">
        <f>(StateByState5[[#This Row],['# of Religious Congregations]]/StateByState5[[#This Row],[Size (Sq Miles)]])*100</f>
        <v>#REF!</v>
      </c>
      <c r="JL54" s="108"/>
      <c r="JM54" s="108"/>
      <c r="JN54" s="53">
        <v>46</v>
      </c>
      <c r="JO54" s="53">
        <v>21</v>
      </c>
      <c r="JP54" s="53">
        <v>1</v>
      </c>
      <c r="JQ54" s="53">
        <v>2</v>
      </c>
      <c r="JR54" s="53">
        <v>6</v>
      </c>
      <c r="JS54" s="53">
        <v>24</v>
      </c>
      <c r="JT54" s="53"/>
      <c r="JU54" s="53"/>
      <c r="JV54" s="53"/>
      <c r="JW54" s="53"/>
      <c r="JX54" s="53"/>
      <c r="JY54" s="53"/>
      <c r="JZ54" s="53">
        <v>11.8</v>
      </c>
      <c r="KA54">
        <v>17.399999999999999</v>
      </c>
      <c r="KE54">
        <v>24.7</v>
      </c>
      <c r="KI54" s="108">
        <f>StateByState5[[#This Row],[Homeless Population Per Capita]]*StateByState5[[#This Row],[Population]]</f>
        <v>0</v>
      </c>
      <c r="KJ54">
        <v>538</v>
      </c>
      <c r="KK54">
        <v>0.93</v>
      </c>
      <c r="KL54" s="2">
        <v>0.15</v>
      </c>
      <c r="KM54" s="2">
        <v>0.122</v>
      </c>
      <c r="KN54">
        <v>2.78</v>
      </c>
      <c r="KO54" s="2"/>
      <c r="KP54" s="2">
        <v>0.40400000000000003</v>
      </c>
      <c r="KQ54" s="2"/>
      <c r="KR54" s="2">
        <f>(StateByState5[[#This Row],[Corporate Home Ownership]]-StateByState5[[#This Row],[Home Vacancy Rate]])</f>
        <v>0</v>
      </c>
      <c r="KS54" s="2"/>
      <c r="KT54" s="2"/>
      <c r="KU54" s="2"/>
      <c r="KV54" s="2"/>
      <c r="KX54" s="2"/>
      <c r="KY54" s="2"/>
      <c r="KZ54" s="108">
        <f>(StateByState5[[#This Row],[Wind Power Produced (Billion KWh)]]*1000000000)/StateByState5[[#This Row],[Population]]</f>
        <v>0</v>
      </c>
      <c r="LA54">
        <f>(StateByState5[[#This Row],[Wind Power Produced (Billion KWh)]]*1000000000)/StateByState5[[#This Row],[Size (Sq Miles)]]</f>
        <v>0</v>
      </c>
      <c r="LB54" s="3">
        <v>42010989000</v>
      </c>
      <c r="LI54" t="s">
        <v>557</v>
      </c>
      <c r="LJ54" s="2">
        <v>8.9999999999999993E-3</v>
      </c>
      <c r="LK54" s="4">
        <v>127705100000</v>
      </c>
      <c r="LL54" s="4">
        <f>StateByState5[[#This Row],[State GDP Q4 2021]]/StateByState5[[#This Row],[Population]]</f>
        <v>180949.74275556891</v>
      </c>
      <c r="LN54">
        <v>53300</v>
      </c>
      <c r="LO54" s="2"/>
      <c r="LQ54" t="e">
        <f>GETPIVOTDATA("Sum of Planned Parenthood",#REF!,"STATE",StateByState5[[#This Row],[State]])</f>
        <v>#REF!</v>
      </c>
      <c r="LR54" s="47" t="e">
        <f>GETPIVOTDATA("Sum of For Profit Education",#REF!,"STATE",StateByState5[[#This Row],[State]])</f>
        <v>#REF!</v>
      </c>
      <c r="LS54" s="47" t="e">
        <f>GETPIVOTDATA("Sum of Non-Profit Institutions",#REF!,"STATE",StateByState5[[#This Row],[State]])</f>
        <v>#REF!</v>
      </c>
      <c r="LT54" s="47" t="e">
        <f>GETPIVOTDATA("Sum of Private Equity Investors",#REF!,"STATE",StateByState5[[#This Row],[State]])</f>
        <v>#REF!</v>
      </c>
      <c r="LU54" s="47"/>
      <c r="LV54" s="47"/>
      <c r="LW54" s="47"/>
      <c r="LX54" s="47"/>
      <c r="LY54" s="47"/>
      <c r="LZ54" s="47"/>
      <c r="MA54" s="47"/>
      <c r="MB54" s="47">
        <v>3</v>
      </c>
      <c r="MC54" s="47" t="e">
        <f>StateByState5[[#This Row],[Population]]/StateByState5[[#This Row],[House Seats]]</f>
        <v>#DIV/0!</v>
      </c>
      <c r="MD54" s="47">
        <f>(StateByState5[[#This Row],[Population]]*435)/331223695</f>
        <v>0.92686851706065287</v>
      </c>
      <c r="ME54" s="47">
        <f>StateByState5[[#This Row],[House Seats]]-StateByState5[[#This Row],[House Seat Based on Population]]</f>
        <v>-0.92686851706065287</v>
      </c>
      <c r="MF54" s="47">
        <f>StateByState5[[#This Row],[Population]]/2</f>
        <v>352874.5</v>
      </c>
      <c r="MG54" s="47">
        <f>StateByState5[[#This Row],[Population]]/StateByState5[[#This Row],[Electoral College Votes]]</f>
        <v>235249.66666666666</v>
      </c>
      <c r="MH54" s="47" t="e">
        <f>AVERAGE(StateByState5[[#This Row],[Population per House Seat]],StateByState5[[#This Row],[Population per Senator]])</f>
        <v>#DIV/0!</v>
      </c>
      <c r="MI54" s="47" t="e">
        <f>#REF!</f>
        <v>#REF!</v>
      </c>
      <c r="MJ54" s="47"/>
      <c r="MK54" s="47" t="e">
        <f>#REF!</f>
        <v>#REF!</v>
      </c>
      <c r="ML54" s="47" t="e">
        <f>IF(StateByState5[[#This Row],[Governor Affiliation]]="Republican",0,1)</f>
        <v>#REF!</v>
      </c>
      <c r="MM54" s="47" t="e">
        <f>GETPIVOTDATA("Party Quantified",#REF!,"State","[@State] ")</f>
        <v>#REF!</v>
      </c>
      <c r="MN54" s="47" t="e">
        <f>GETPIVOTDATA("Average of Political Affiliation (FOR PIVOT AND LINK TO MAIN)",#REF!,"STATE",StateByState5[[#This Row],[State]])</f>
        <v>#REF!</v>
      </c>
      <c r="MO54" s="60"/>
      <c r="MP54" s="60"/>
      <c r="MQ54" s="60" t="e" cm="1">
        <f t="array" ref="MQ54">IF(#REF!&gt;0,1,0)</f>
        <v>#REF!</v>
      </c>
      <c r="MR54" s="60" t="e">
        <f>AVERAGE(StateByState5[[#This Row],[President Affiliation]],StateByState5[[#This Row],[Senate Affiliation]],StateByState5[[#This Row],[Governor Quantified]])</f>
        <v>#REF!</v>
      </c>
      <c r="MS54" s="60" t="e">
        <f>AVERAGE(StateByState5[[#This Row],[Governor Quantified]:[Voted Biden]])</f>
        <v>#REF!</v>
      </c>
      <c r="MT54" s="60"/>
      <c r="MU54" s="11">
        <v>1</v>
      </c>
      <c r="MV54" s="11">
        <v>75080</v>
      </c>
      <c r="MW54" s="245">
        <v>71985</v>
      </c>
      <c r="MX54" s="245">
        <v>3185</v>
      </c>
      <c r="MY54" s="246">
        <v>4.4000000000000004E-2</v>
      </c>
      <c r="MZ54" s="60">
        <f>StateByState5[[#This Row],[Homeless Population Per State]]</f>
        <v>0</v>
      </c>
      <c r="NA54" s="60">
        <f>StateByState5[[#This Row],[Homeless Population Per State]]*(StateByState5[[#This Row],[Rent (Studio)]]*12)</f>
        <v>0</v>
      </c>
      <c r="NB54" s="60" t="e">
        <f>SUM(#REF!)</f>
        <v>#REF!</v>
      </c>
      <c r="NC54" s="60">
        <f>StateByState5[[#This Row],[Average Electric Bill]]*StateByState5[[#This Row],[Adult Population]]</f>
        <v>0</v>
      </c>
      <c r="ND54" s="60">
        <f>(StateByState5[[#This Row],[Adult Population]]/10000)*1141815</f>
        <v>0</v>
      </c>
      <c r="NE54" s="60">
        <f>(StateByState5[[#This Row],[Adult Population]]/10000)*12.11</f>
        <v>0</v>
      </c>
      <c r="NF54" s="60">
        <f>SUM(StateByState5[[#This Row],[Rent (Studio)]],StateByState5[[#This Row],[Groceries Montly]],StateByState5[[#This Row],[Average Electric Bill]])</f>
        <v>1589</v>
      </c>
      <c r="NG54" s="60">
        <f>StateByState5[[#This Row],[UBI Per Month]]*StateByState5[[#This Row],[Adult Population]]</f>
        <v>0</v>
      </c>
      <c r="NH54" s="5" t="e">
        <f>AVERAGE(StateByState5[[#This Row],[Governor Quantified]:[Voted Biden]])</f>
        <v>#REF!</v>
      </c>
    </row>
    <row r="55" spans="1:373" x14ac:dyDescent="0.25">
      <c r="AI55" t="s">
        <v>1453</v>
      </c>
      <c r="AK55" t="s">
        <v>799</v>
      </c>
      <c r="KL55" t="s">
        <v>799</v>
      </c>
    </row>
    <row r="56" spans="1:373" x14ac:dyDescent="0.25">
      <c r="MA56" t="s">
        <v>1173</v>
      </c>
      <c r="MD56" s="3">
        <f>SUM(MD4:MD53)</f>
        <v>435</v>
      </c>
    </row>
    <row r="57" spans="1:373" ht="46.5" x14ac:dyDescent="0.7">
      <c r="F57" s="108"/>
      <c r="G57" s="108"/>
      <c r="H57" s="108"/>
      <c r="I57" s="108"/>
      <c r="J57" s="108"/>
      <c r="K57" s="108"/>
      <c r="L57" s="108"/>
      <c r="M57" s="108"/>
      <c r="N57" s="108"/>
      <c r="O57" s="108"/>
      <c r="P57" s="108"/>
      <c r="Q57" s="108"/>
      <c r="R57" s="108"/>
      <c r="S57" s="108"/>
      <c r="T57" s="108"/>
      <c r="U57" s="108"/>
      <c r="AM57">
        <f>CORREL(AM4:AM53,KB4:KB53)</f>
        <v>0.56927105516786713</v>
      </c>
      <c r="CC57" s="2"/>
      <c r="CL57" s="150"/>
      <c r="CM57" s="150"/>
      <c r="CN57" s="150"/>
      <c r="CO57" s="150"/>
      <c r="CP57" s="150"/>
      <c r="CQ57" s="150"/>
      <c r="CR57" s="150"/>
      <c r="CS57" s="150"/>
      <c r="CT57" s="150"/>
      <c r="CU57" s="150"/>
      <c r="CV57" s="150"/>
      <c r="CW57" s="150"/>
      <c r="CX57" s="150"/>
      <c r="CY57" s="150"/>
      <c r="CZ57" s="150"/>
      <c r="DA57" s="150"/>
      <c r="DB57" s="150"/>
      <c r="DC57" s="150"/>
      <c r="DE57">
        <f>CORREL(KB4:KB53,DE4:DE53)</f>
        <v>0.74774456738915351</v>
      </c>
      <c r="GB57" s="218" t="s">
        <v>4737</v>
      </c>
      <c r="GC57" s="218"/>
      <c r="GD57" s="218"/>
      <c r="GE57" s="218"/>
      <c r="GF57" s="218"/>
      <c r="GG57" s="218"/>
      <c r="GH57" s="218"/>
      <c r="GI57" s="218"/>
      <c r="GJ57" s="218"/>
      <c r="GK57" s="218"/>
      <c r="GL57" s="218"/>
      <c r="GM57" s="218"/>
      <c r="GN57" s="218"/>
      <c r="GO57" s="218"/>
      <c r="GP57" s="218"/>
      <c r="GQ57" s="218"/>
      <c r="GR57" s="218"/>
      <c r="GS57" s="218"/>
      <c r="GT57" s="218"/>
      <c r="GU57" s="218"/>
      <c r="GV57" s="218"/>
      <c r="GW57" s="218"/>
      <c r="GX57" s="218"/>
      <c r="GY57" s="218"/>
      <c r="GZ57" s="218"/>
      <c r="HA57" s="218"/>
      <c r="HB57" s="218">
        <f>CORREL(HB4:HB53,CM4:CM53)</f>
        <v>-0.29750664723162246</v>
      </c>
      <c r="HC57" s="218"/>
      <c r="HD57" s="218"/>
      <c r="HE57" s="218"/>
      <c r="HF57" s="218"/>
      <c r="HG57" s="218"/>
      <c r="HH57" s="218"/>
      <c r="HI57" s="218"/>
      <c r="HJ57" s="218"/>
      <c r="HK57" s="218"/>
      <c r="HL57" s="218"/>
      <c r="HM57" s="218"/>
      <c r="HN57" s="218"/>
      <c r="HO57" s="218"/>
      <c r="HP57" s="218"/>
      <c r="HQ57" s="218"/>
      <c r="HR57" s="218"/>
      <c r="HS57" s="218"/>
      <c r="HT57" s="218"/>
      <c r="HU57" s="218"/>
      <c r="HV57" s="218"/>
      <c r="HW57" s="218"/>
      <c r="HX57" s="218"/>
      <c r="HY57" s="218"/>
      <c r="HZ57" s="218"/>
      <c r="IA57" s="218"/>
      <c r="IB57" s="218"/>
      <c r="IC57" s="218"/>
      <c r="ID57" s="218"/>
      <c r="IE57" s="218"/>
      <c r="IF57" s="218"/>
      <c r="IG57" s="218"/>
      <c r="IH57" s="218"/>
      <c r="II57" s="218"/>
      <c r="IJ57" s="218"/>
      <c r="IK57" s="218"/>
      <c r="IL57" s="218">
        <f>CORREL(IL4:IL53,KB4:KB53)</f>
        <v>-0.55888617075469482</v>
      </c>
      <c r="IM57" s="218"/>
      <c r="IN57" s="218"/>
      <c r="IO57" s="218">
        <f>CORREL(IO4:IO53,KB4:KB53)</f>
        <v>-0.64039982681714691</v>
      </c>
      <c r="IP57" s="218"/>
      <c r="IQ57" s="218">
        <f>CORREL(KB4:KB53,IQ4:IQ53)</f>
        <v>-0.46117860938998084</v>
      </c>
      <c r="IR57" s="218"/>
      <c r="IS57" s="218">
        <f>CORREL(IS4:IS53,KB4:KB53)</f>
        <v>-0.67206807588541162</v>
      </c>
      <c r="IT57" s="218"/>
      <c r="IU57" s="218"/>
      <c r="IV57" s="218"/>
      <c r="IW57" s="218"/>
      <c r="IX57" s="218"/>
      <c r="IY57" s="218"/>
      <c r="IZ57" s="218"/>
      <c r="JA57" s="218"/>
      <c r="JB57" s="218"/>
      <c r="JC57" s="218"/>
      <c r="JD57" s="218"/>
      <c r="JE57" s="218"/>
      <c r="JF57" s="218"/>
      <c r="JG57" s="218" t="s">
        <v>4738</v>
      </c>
      <c r="JH57" s="218" t="s">
        <v>4739</v>
      </c>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c r="MS57" t="s">
        <v>571</v>
      </c>
      <c r="MZ57" s="238" t="s">
        <v>571</v>
      </c>
      <c r="NA57" s="108"/>
      <c r="NB57" s="239">
        <f t="shared" ref="NB57:NC57" si="2">SUM(NB4:NB53)</f>
        <v>112473510392.39998</v>
      </c>
      <c r="NC57" s="235">
        <f t="shared" si="2"/>
        <v>37414759565.248016</v>
      </c>
      <c r="ND57" s="235">
        <f>SUM(ND4:ND53)</f>
        <v>30221481045.818401</v>
      </c>
      <c r="NE57" s="235">
        <f>SUM(NE4:NE53)</f>
        <v>320526.64876959997</v>
      </c>
      <c r="NF57" s="236">
        <f>SUM(NF4:NF53)</f>
        <v>64536.38</v>
      </c>
      <c r="NG57" s="236">
        <f>SUM(NG4:NG53)</f>
        <v>356657206220.52008</v>
      </c>
      <c r="NH57" s="236">
        <f>SUM(ND57+NG57)</f>
        <v>386878687266.3385</v>
      </c>
      <c r="NI57" s="212"/>
    </row>
    <row r="58" spans="1:373" ht="21" x14ac:dyDescent="0.35">
      <c r="AT58" t="s">
        <v>799</v>
      </c>
      <c r="GB58" s="221">
        <f>SUM(KI4:KI53)</f>
        <v>573245.9452999999</v>
      </c>
      <c r="GC58" s="219"/>
      <c r="GD58" s="219"/>
      <c r="GE58" s="219"/>
      <c r="GF58" s="219"/>
      <c r="GG58" s="219"/>
      <c r="GH58" s="219"/>
      <c r="GI58" s="219"/>
      <c r="GJ58" s="219"/>
      <c r="GK58" s="219"/>
      <c r="GL58" s="219"/>
      <c r="GM58" s="219"/>
      <c r="GN58" s="219"/>
      <c r="GO58" s="219"/>
      <c r="GP58" s="219"/>
      <c r="GQ58" s="219"/>
      <c r="GR58" s="219"/>
      <c r="GS58" s="219"/>
      <c r="GT58" s="219"/>
      <c r="GU58" s="219"/>
      <c r="GV58" s="219"/>
      <c r="GW58" s="219"/>
      <c r="GX58" s="219"/>
      <c r="GY58" s="219"/>
      <c r="GZ58" s="219"/>
      <c r="HA58" s="219"/>
      <c r="HB58" s="219"/>
      <c r="HC58" s="219"/>
      <c r="HD58" s="219"/>
      <c r="HE58" s="219"/>
      <c r="HF58" s="219"/>
      <c r="HG58" s="219"/>
      <c r="HH58" s="219"/>
      <c r="HI58" s="219"/>
      <c r="HJ58" s="219"/>
      <c r="HK58" s="219"/>
      <c r="HL58" s="219"/>
      <c r="HM58" s="219"/>
      <c r="HN58" s="219"/>
      <c r="HO58" s="219"/>
      <c r="HP58" s="219"/>
      <c r="HQ58" s="219"/>
      <c r="HR58" s="219"/>
      <c r="HS58" s="219"/>
      <c r="HT58" s="219"/>
      <c r="HU58" s="219"/>
      <c r="HV58" s="219"/>
      <c r="HW58" s="219"/>
      <c r="HX58" s="219"/>
      <c r="HY58" s="219"/>
      <c r="HZ58" s="219"/>
      <c r="IA58" s="219"/>
      <c r="IB58" s="219"/>
      <c r="IC58" s="219"/>
      <c r="ID58" s="219"/>
      <c r="IE58" s="219"/>
      <c r="IF58" s="219"/>
      <c r="IG58" s="219"/>
      <c r="IH58" s="219"/>
      <c r="II58" s="219"/>
      <c r="IJ58" s="219"/>
      <c r="IK58" s="219"/>
      <c r="IL58" s="219"/>
      <c r="IM58" s="219"/>
      <c r="IN58" s="219"/>
      <c r="IO58" s="219"/>
      <c r="IP58" s="219"/>
      <c r="IQ58" s="219"/>
      <c r="IR58" s="219"/>
      <c r="IS58" s="219"/>
      <c r="IT58" s="219"/>
      <c r="IU58" s="219"/>
      <c r="IV58" s="219"/>
      <c r="IW58" s="219"/>
      <c r="IX58" s="219"/>
      <c r="IY58" s="219"/>
      <c r="IZ58" s="219"/>
      <c r="JA58" s="219"/>
      <c r="JB58" s="219"/>
      <c r="JC58" s="219"/>
      <c r="JD58" s="219"/>
      <c r="JE58" s="219"/>
      <c r="JF58" s="219"/>
      <c r="JG58" s="220">
        <v>344285</v>
      </c>
      <c r="JH58" s="222">
        <f>GB58/JG58</f>
        <v>1.66503317106467</v>
      </c>
      <c r="JQ58" t="s">
        <v>799</v>
      </c>
    </row>
    <row r="59" spans="1:373" ht="26.25" x14ac:dyDescent="0.4">
      <c r="NH59" s="236">
        <v>386878687266.33832</v>
      </c>
    </row>
    <row r="60" spans="1:373" ht="32.25" customHeight="1" x14ac:dyDescent="0.25"/>
    <row r="61" spans="1:373" x14ac:dyDescent="0.25">
      <c r="BH61" t="s">
        <v>799</v>
      </c>
    </row>
    <row r="62" spans="1:373" x14ac:dyDescent="0.25">
      <c r="EB62"/>
    </row>
    <row r="63" spans="1:373" x14ac:dyDescent="0.25">
      <c r="EB63"/>
    </row>
    <row r="107" spans="376:376" x14ac:dyDescent="0.25">
      <c r="NL107" t="s">
        <v>167</v>
      </c>
    </row>
  </sheetData>
  <autoFilter ref="MZ57" xr:uid="{95C1F1A4-7BBD-4089-B1F7-731B56C346CE}">
    <sortState xmlns:xlrd2="http://schemas.microsoft.com/office/spreadsheetml/2017/richdata2" ref="MZ58:MZ57">
      <sortCondition ref="MZ57"/>
    </sortState>
  </autoFilter>
  <dataConsolidate/>
  <mergeCells count="28">
    <mergeCell ref="MZ1:NH1"/>
    <mergeCell ref="LI2:LL2"/>
    <mergeCell ref="LM2:LT2"/>
    <mergeCell ref="LU2:LZ2"/>
    <mergeCell ref="MA2:MH2"/>
    <mergeCell ref="BY2:CK2"/>
    <mergeCell ref="CL2:DI2"/>
    <mergeCell ref="DJ2:DY2"/>
    <mergeCell ref="DZ2:EL2"/>
    <mergeCell ref="EM2:FP2"/>
    <mergeCell ref="FQ2:GU2"/>
    <mergeCell ref="BK2:BX2"/>
    <mergeCell ref="HE2:HR2"/>
    <mergeCell ref="HS2:JF2"/>
    <mergeCell ref="NI15:NK21"/>
    <mergeCell ref="GV2:HD2"/>
    <mergeCell ref="JT2:JY2"/>
    <mergeCell ref="JZ2:KX2"/>
    <mergeCell ref="KY2:LH2"/>
    <mergeCell ref="MI2:MS2"/>
    <mergeCell ref="JG2:JS2"/>
    <mergeCell ref="MT2:NH2"/>
    <mergeCell ref="A1:B2"/>
    <mergeCell ref="C1:AW1"/>
    <mergeCell ref="C2:W2"/>
    <mergeCell ref="Y2:AF2"/>
    <mergeCell ref="AG2:AK2"/>
    <mergeCell ref="AM2:BJ2"/>
  </mergeCells>
  <phoneticPr fontId="5" type="noConversion"/>
  <conditionalFormatting sqref="D54">
    <cfRule type="dataBar" priority="349">
      <dataBar>
        <cfvo type="min"/>
        <cfvo type="max"/>
        <color rgb="FF63C384"/>
      </dataBar>
      <extLst>
        <ext xmlns:x14="http://schemas.microsoft.com/office/spreadsheetml/2009/9/main" uri="{B025F937-C7B1-47D3-B67F-A62EFF666E3E}">
          <x14:id>{9AC80051-A8EF-4BF5-BBC2-BFC604AA397E}</x14:id>
        </ext>
      </extLst>
    </cfRule>
  </conditionalFormatting>
  <conditionalFormatting sqref="D54:V54 AM54">
    <cfRule type="dataBar" priority="333">
      <dataBar>
        <cfvo type="min"/>
        <cfvo type="max"/>
        <color rgb="FF008AEF"/>
      </dataBar>
      <extLst>
        <ext xmlns:x14="http://schemas.microsoft.com/office/spreadsheetml/2009/9/main" uri="{B025F937-C7B1-47D3-B67F-A62EFF666E3E}">
          <x14:id>{0E7C6595-B878-407B-A08D-F0F3C0943E66}</x14:id>
        </ext>
      </extLst>
    </cfRule>
  </conditionalFormatting>
  <conditionalFormatting sqref="E54:V54 AM54">
    <cfRule type="dataBar" priority="334">
      <dataBar>
        <cfvo type="min"/>
        <cfvo type="max"/>
        <color rgb="FF638EC6"/>
      </dataBar>
      <extLst>
        <ext xmlns:x14="http://schemas.microsoft.com/office/spreadsheetml/2009/9/main" uri="{B025F937-C7B1-47D3-B67F-A62EFF666E3E}">
          <x14:id>{F47BE1EE-FAB1-43DB-B4AA-C94B7BB4F9B3}</x14:id>
        </ext>
      </extLst>
    </cfRule>
  </conditionalFormatting>
  <conditionalFormatting sqref="Y54">
    <cfRule type="colorScale" priority="307">
      <colorScale>
        <cfvo type="min"/>
        <cfvo type="max"/>
        <color rgb="FFFCFCFF"/>
        <color rgb="FF63BE7B"/>
      </colorScale>
    </cfRule>
  </conditionalFormatting>
  <conditionalFormatting sqref="AA54">
    <cfRule type="colorScale" priority="230">
      <colorScale>
        <cfvo type="min"/>
        <cfvo type="percentile" val="50"/>
        <cfvo type="max"/>
        <color rgb="FFF8696B"/>
        <color rgb="FFFFEB84"/>
        <color rgb="FF63BE7B"/>
      </colorScale>
    </cfRule>
  </conditionalFormatting>
  <conditionalFormatting sqref="AB54">
    <cfRule type="colorScale" priority="345">
      <colorScale>
        <cfvo type="min"/>
        <cfvo type="max"/>
        <color rgb="FFFCFCFF"/>
        <color rgb="FF63BE7B"/>
      </colorScale>
    </cfRule>
  </conditionalFormatting>
  <conditionalFormatting sqref="AC54:AE54">
    <cfRule type="colorScale" priority="313">
      <colorScale>
        <cfvo type="min"/>
        <cfvo type="max"/>
        <color rgb="FFFCFCFF"/>
        <color rgb="FF63BE7B"/>
      </colorScale>
    </cfRule>
  </conditionalFormatting>
  <conditionalFormatting sqref="AF54:AL54">
    <cfRule type="colorScale" priority="286">
      <colorScale>
        <cfvo type="min"/>
        <cfvo type="percentile" val="50"/>
        <cfvo type="max"/>
        <color rgb="FF63BE7B"/>
        <color rgb="FFFFEB84"/>
        <color rgb="FFF8696B"/>
      </colorScale>
    </cfRule>
    <cfRule type="colorScale" priority="287">
      <colorScale>
        <cfvo type="min"/>
        <cfvo type="max"/>
        <color rgb="FF63BE7B"/>
        <color rgb="FFFCFCFF"/>
      </colorScale>
    </cfRule>
  </conditionalFormatting>
  <conditionalFormatting sqref="AF54:AL54 CL54 CN54:CT54 CV54:DA54">
    <cfRule type="colorScale" priority="339">
      <colorScale>
        <cfvo type="min"/>
        <cfvo type="max"/>
        <color theme="0" tint="-4.9989318521683403E-2"/>
        <color theme="5" tint="-0.249977111117893"/>
      </colorScale>
    </cfRule>
  </conditionalFormatting>
  <conditionalFormatting sqref="AF54:AL54">
    <cfRule type="colorScale" priority="315">
      <colorScale>
        <cfvo type="min"/>
        <cfvo type="percentile" val="50"/>
        <cfvo type="max"/>
        <color rgb="FF63BE7B"/>
        <color rgb="FFFFEB84"/>
        <color rgb="FFF8696B"/>
      </colorScale>
    </cfRule>
  </conditionalFormatting>
  <conditionalFormatting sqref="AM54">
    <cfRule type="colorScale" priority="350">
      <colorScale>
        <cfvo type="min"/>
        <cfvo type="percentile" val="50"/>
        <cfvo type="max"/>
        <color rgb="FF63BE7B"/>
        <color rgb="FFFFEB84"/>
        <color rgb="FFF8696B"/>
      </colorScale>
    </cfRule>
  </conditionalFormatting>
  <conditionalFormatting sqref="AN54">
    <cfRule type="colorScale" priority="74">
      <colorScale>
        <cfvo type="min"/>
        <cfvo type="percentile" val="50"/>
        <cfvo type="max"/>
        <color rgb="FF63BE7B"/>
        <color rgb="FFFFEB84"/>
        <color rgb="FFF8696B"/>
      </colorScale>
    </cfRule>
  </conditionalFormatting>
  <conditionalFormatting sqref="AO54">
    <cfRule type="colorScale" priority="73">
      <colorScale>
        <cfvo type="min"/>
        <cfvo type="percentile" val="50"/>
        <cfvo type="max"/>
        <color rgb="FF63BE7B"/>
        <color rgb="FFFFEB84"/>
        <color rgb="FFF8696B"/>
      </colorScale>
    </cfRule>
  </conditionalFormatting>
  <conditionalFormatting sqref="AP54">
    <cfRule type="colorScale" priority="72">
      <colorScale>
        <cfvo type="min"/>
        <cfvo type="percentile" val="50"/>
        <cfvo type="max"/>
        <color rgb="FF63BE7B"/>
        <color rgb="FFFFEB84"/>
        <color rgb="FFF8696B"/>
      </colorScale>
    </cfRule>
  </conditionalFormatting>
  <conditionalFormatting sqref="AQ54">
    <cfRule type="colorScale" priority="71">
      <colorScale>
        <cfvo type="min"/>
        <cfvo type="percentile" val="50"/>
        <cfvo type="max"/>
        <color rgb="FF63BE7B"/>
        <color rgb="FFFFEB84"/>
        <color rgb="FFF8696B"/>
      </colorScale>
    </cfRule>
  </conditionalFormatting>
  <conditionalFormatting sqref="AR54:AS54">
    <cfRule type="colorScale" priority="70">
      <colorScale>
        <cfvo type="min"/>
        <cfvo type="percentile" val="50"/>
        <cfvo type="max"/>
        <color rgb="FF63BE7B"/>
        <color rgb="FFFFEB84"/>
        <color rgb="FFF8696B"/>
      </colorScale>
    </cfRule>
  </conditionalFormatting>
  <conditionalFormatting sqref="AT54:AU54">
    <cfRule type="colorScale" priority="347">
      <colorScale>
        <cfvo type="min"/>
        <cfvo type="percentile" val="50"/>
        <cfvo type="max"/>
        <color rgb="FF63BE7B"/>
        <color rgb="FFFFEB84"/>
        <color rgb="FFF8696B"/>
      </colorScale>
    </cfRule>
    <cfRule type="colorScale" priority="348">
      <colorScale>
        <cfvo type="min"/>
        <cfvo type="max"/>
        <color theme="0"/>
        <color theme="5" tint="-0.249977111117893"/>
      </colorScale>
    </cfRule>
  </conditionalFormatting>
  <conditionalFormatting sqref="AV54">
    <cfRule type="colorScale" priority="346">
      <colorScale>
        <cfvo type="min"/>
        <cfvo type="percentile" val="50"/>
        <cfvo type="max"/>
        <color rgb="FF63BE7B"/>
        <color rgb="FFFFEB84"/>
        <color rgb="FFF8696B"/>
      </colorScale>
    </cfRule>
  </conditionalFormatting>
  <conditionalFormatting sqref="AW54">
    <cfRule type="colorScale" priority="317">
      <colorScale>
        <cfvo type="min"/>
        <cfvo type="percentile" val="50"/>
        <cfvo type="max"/>
        <color rgb="FF63BE7B"/>
        <color rgb="FFFFEB84"/>
        <color rgb="FFF8696B"/>
      </colorScale>
    </cfRule>
  </conditionalFormatting>
  <conditionalFormatting sqref="AX54">
    <cfRule type="colorScale" priority="229">
      <colorScale>
        <cfvo type="min"/>
        <cfvo type="percentile" val="50"/>
        <cfvo type="max"/>
        <color rgb="FF63BE7B"/>
        <color rgb="FFFFEB84"/>
        <color rgb="FFF8696B"/>
      </colorScale>
    </cfRule>
  </conditionalFormatting>
  <conditionalFormatting sqref="AY54:BD54">
    <cfRule type="colorScale" priority="2041">
      <colorScale>
        <cfvo type="min"/>
        <cfvo type="percentile" val="50"/>
        <cfvo type="max"/>
        <color rgb="FF63BE7B"/>
        <color rgb="FFFFEB84"/>
        <color rgb="FFF8696B"/>
      </colorScale>
    </cfRule>
    <cfRule type="colorScale" priority="2042">
      <colorScale>
        <cfvo type="min"/>
        <cfvo type="max"/>
        <color rgb="FF63BE7B"/>
        <color rgb="FFFFEF9C"/>
      </colorScale>
    </cfRule>
  </conditionalFormatting>
  <conditionalFormatting sqref="BE54:BG54">
    <cfRule type="colorScale" priority="291">
      <colorScale>
        <cfvo type="min"/>
        <cfvo type="max"/>
        <color theme="0"/>
        <color theme="5" tint="-0.249977111117893"/>
      </colorScale>
    </cfRule>
  </conditionalFormatting>
  <conditionalFormatting sqref="BH54:BI54">
    <cfRule type="colorScale" priority="322">
      <colorScale>
        <cfvo type="min"/>
        <cfvo type="percentile" val="50"/>
        <cfvo type="max"/>
        <color rgb="FF63BE7B"/>
        <color rgb="FFFFEB84"/>
        <color rgb="FFF8696B"/>
      </colorScale>
    </cfRule>
  </conditionalFormatting>
  <conditionalFormatting sqref="BJ54:BK54 BY54:CD54">
    <cfRule type="colorScale" priority="312">
      <colorScale>
        <cfvo type="min"/>
        <cfvo type="max"/>
        <color theme="0"/>
        <color theme="5" tint="-0.249977111117893"/>
      </colorScale>
    </cfRule>
  </conditionalFormatting>
  <conditionalFormatting sqref="BJ54:BK54">
    <cfRule type="colorScale" priority="67">
      <colorScale>
        <cfvo type="min"/>
        <cfvo type="max"/>
        <color rgb="FFFCFCFF"/>
        <color rgb="FFF8696B"/>
      </colorScale>
    </cfRule>
  </conditionalFormatting>
  <conditionalFormatting sqref="BS54">
    <cfRule type="colorScale" priority="69">
      <colorScale>
        <cfvo type="min"/>
        <cfvo type="percentile" val="50"/>
        <cfvo type="max"/>
        <color rgb="FF63BE7B"/>
        <color rgb="FFFFEB84"/>
        <color rgb="FFF8696B"/>
      </colorScale>
    </cfRule>
  </conditionalFormatting>
  <conditionalFormatting sqref="CE54">
    <cfRule type="colorScale" priority="379">
      <colorScale>
        <cfvo type="min"/>
        <cfvo type="percentile" val="50"/>
        <cfvo type="max"/>
        <color rgb="FF63BE7B"/>
        <color rgb="FFFFEB84"/>
        <color rgb="FFF8696B"/>
      </colorScale>
    </cfRule>
  </conditionalFormatting>
  <conditionalFormatting sqref="CG54">
    <cfRule type="colorScale" priority="270">
      <colorScale>
        <cfvo type="min"/>
        <cfvo type="percentile" val="50"/>
        <cfvo type="max"/>
        <color rgb="FFF8696B"/>
        <color rgb="FFFFEB84"/>
        <color rgb="FF63BE7B"/>
      </colorScale>
    </cfRule>
  </conditionalFormatting>
  <conditionalFormatting sqref="AF54:AL54 CL54">
    <cfRule type="colorScale" priority="336">
      <colorScale>
        <cfvo type="min"/>
        <cfvo type="max"/>
        <color theme="0"/>
        <color theme="5" tint="-0.249977111117893"/>
      </colorScale>
    </cfRule>
  </conditionalFormatting>
  <conditionalFormatting sqref="CL54">
    <cfRule type="colorScale" priority="342">
      <colorScale>
        <cfvo type="min"/>
        <cfvo type="max"/>
        <color theme="7" tint="0.39997558519241921"/>
        <color rgb="FFC00000"/>
      </colorScale>
    </cfRule>
    <cfRule type="colorScale" priority="343">
      <colorScale>
        <cfvo type="min"/>
        <cfvo type="percentile" val="50"/>
        <cfvo type="max"/>
        <color theme="0"/>
        <color theme="5" tint="0.59999389629810485"/>
        <color theme="5" tint="-0.249977111117893"/>
      </colorScale>
    </cfRule>
    <cfRule type="colorScale" priority="344">
      <colorScale>
        <cfvo type="min"/>
        <cfvo type="max"/>
        <color theme="0"/>
        <color theme="5" tint="-0.249977111117893"/>
      </colorScale>
    </cfRule>
  </conditionalFormatting>
  <conditionalFormatting sqref="CL54">
    <cfRule type="colorScale" priority="364">
      <colorScale>
        <cfvo type="min"/>
        <cfvo type="percentile" val="50"/>
        <cfvo type="max"/>
        <color theme="0"/>
        <color theme="7" tint="-0.249977111117893"/>
        <color rgb="FFC00000"/>
      </colorScale>
    </cfRule>
    <cfRule type="colorScale" priority="365">
      <colorScale>
        <cfvo type="min"/>
        <cfvo type="max"/>
        <color theme="7" tint="0.59999389629810485"/>
        <color rgb="FFC00000"/>
      </colorScale>
    </cfRule>
  </conditionalFormatting>
  <conditionalFormatting sqref="CM54">
    <cfRule type="colorScale" priority="366">
      <colorScale>
        <cfvo type="min"/>
        <cfvo type="percentile" val="50"/>
        <cfvo type="max"/>
        <color theme="0" tint="-4.9989318521683403E-2"/>
        <color theme="7" tint="0.39997558519241921"/>
        <color rgb="FFC00000"/>
      </colorScale>
    </cfRule>
    <cfRule type="colorScale" priority="367">
      <colorScale>
        <cfvo type="min"/>
        <cfvo type="max"/>
        <color theme="7" tint="0.59999389629810485"/>
        <color rgb="FFC00000"/>
      </colorScale>
    </cfRule>
  </conditionalFormatting>
  <conditionalFormatting sqref="CN54">
    <cfRule type="colorScale" priority="340">
      <colorScale>
        <cfvo type="min"/>
        <cfvo type="max"/>
        <color theme="7" tint="0.59999389629810485"/>
        <color rgb="FFC00000"/>
      </colorScale>
    </cfRule>
    <cfRule type="colorScale" priority="341">
      <colorScale>
        <cfvo type="min"/>
        <cfvo type="max"/>
        <color theme="0"/>
        <color theme="5" tint="-0.249977111117893"/>
      </colorScale>
    </cfRule>
  </conditionalFormatting>
  <conditionalFormatting sqref="CO54:CT54">
    <cfRule type="colorScale" priority="310">
      <colorScale>
        <cfvo type="min"/>
        <cfvo type="max"/>
        <color theme="7" tint="0.59999389629810485"/>
        <color rgb="FFC00000"/>
      </colorScale>
    </cfRule>
    <cfRule type="colorScale" priority="311">
      <colorScale>
        <cfvo type="min"/>
        <cfvo type="max"/>
        <color theme="0"/>
        <color theme="5" tint="-0.249977111117893"/>
      </colorScale>
    </cfRule>
  </conditionalFormatting>
  <conditionalFormatting sqref="CU54">
    <cfRule type="colorScale" priority="53">
      <colorScale>
        <cfvo type="min"/>
        <cfvo type="max"/>
        <color rgb="FFFCFCFF"/>
        <color rgb="FFF8696B"/>
      </colorScale>
    </cfRule>
  </conditionalFormatting>
  <conditionalFormatting sqref="CV54:CZ54">
    <cfRule type="colorScale" priority="314">
      <colorScale>
        <cfvo type="min"/>
        <cfvo type="max"/>
        <color theme="7" tint="0.59999389629810485"/>
        <color rgb="FFC00000"/>
      </colorScale>
    </cfRule>
  </conditionalFormatting>
  <conditionalFormatting sqref="CV54:DA54">
    <cfRule type="colorScale" priority="281">
      <colorScale>
        <cfvo type="min"/>
        <cfvo type="max"/>
        <color theme="0"/>
        <color theme="5" tint="-0.249977111117893"/>
      </colorScale>
    </cfRule>
  </conditionalFormatting>
  <conditionalFormatting sqref="DA54">
    <cfRule type="colorScale" priority="283">
      <colorScale>
        <cfvo type="min"/>
        <cfvo type="max"/>
        <color theme="7" tint="0.59999389629810485"/>
        <color rgb="FFC00000"/>
      </colorScale>
    </cfRule>
    <cfRule type="colorScale" priority="284">
      <colorScale>
        <cfvo type="min"/>
        <cfvo type="max"/>
        <color theme="0"/>
        <color theme="5" tint="-0.249977111117893"/>
      </colorScale>
    </cfRule>
  </conditionalFormatting>
  <conditionalFormatting sqref="DB54:DD54">
    <cfRule type="colorScale" priority="278">
      <colorScale>
        <cfvo type="min"/>
        <cfvo type="max"/>
        <color theme="7" tint="0.59999389629810485"/>
        <color rgb="FFC00000"/>
      </colorScale>
    </cfRule>
    <cfRule type="colorScale" priority="279">
      <colorScale>
        <cfvo type="min"/>
        <cfvo type="max"/>
        <color theme="7" tint="0.59999389629810485"/>
        <color rgb="FFC00000"/>
      </colorScale>
    </cfRule>
    <cfRule type="colorScale" priority="280">
      <colorScale>
        <cfvo type="min"/>
        <cfvo type="max"/>
        <color theme="0"/>
        <color theme="5" tint="-0.249977111117893"/>
      </colorScale>
    </cfRule>
  </conditionalFormatting>
  <conditionalFormatting sqref="DD54">
    <cfRule type="colorScale" priority="316">
      <colorScale>
        <cfvo type="min"/>
        <cfvo type="max"/>
        <color theme="7" tint="0.59999389629810485"/>
        <color rgb="FFC00000"/>
      </colorScale>
    </cfRule>
  </conditionalFormatting>
  <conditionalFormatting sqref="DE54">
    <cfRule type="colorScale" priority="363">
      <colorScale>
        <cfvo type="min"/>
        <cfvo type="max"/>
        <color rgb="FFC00000"/>
        <color rgb="FF00B050"/>
      </colorScale>
    </cfRule>
  </conditionalFormatting>
  <conditionalFormatting sqref="DE54">
    <cfRule type="colorScale" priority="294">
      <colorScale>
        <cfvo type="min"/>
        <cfvo type="max"/>
        <color theme="7" tint="0.59999389629810485"/>
        <color rgb="FFC00000"/>
      </colorScale>
    </cfRule>
    <cfRule type="colorScale" priority="295">
      <colorScale>
        <cfvo type="min"/>
        <cfvo type="max"/>
        <color theme="5" tint="-0.249977111117893"/>
        <color theme="0"/>
      </colorScale>
    </cfRule>
    <cfRule type="colorScale" priority="296">
      <colorScale>
        <cfvo type="min"/>
        <cfvo type="max"/>
        <color rgb="FFFFEF9C"/>
        <color rgb="FF63BE7B"/>
      </colorScale>
    </cfRule>
    <cfRule type="colorScale" priority="297">
      <colorScale>
        <cfvo type="min"/>
        <cfvo type="percentile" val="50"/>
        <cfvo type="max"/>
        <color rgb="FFF8696B"/>
        <color rgb="FFFFEB84"/>
        <color rgb="FF63BE7B"/>
      </colorScale>
    </cfRule>
  </conditionalFormatting>
  <conditionalFormatting sqref="DE54:DF54">
    <cfRule type="colorScale" priority="285">
      <colorScale>
        <cfvo type="min"/>
        <cfvo type="max"/>
        <color rgb="FFFFEF9C"/>
        <color rgb="FF63BE7B"/>
      </colorScale>
    </cfRule>
  </conditionalFormatting>
  <conditionalFormatting sqref="DE54:DF54">
    <cfRule type="colorScale" priority="288">
      <colorScale>
        <cfvo type="min"/>
        <cfvo type="percentile" val="50"/>
        <cfvo type="max"/>
        <color rgb="FFF8696B"/>
        <color rgb="FFFFEB84"/>
        <color rgb="FF63BE7B"/>
      </colorScale>
    </cfRule>
  </conditionalFormatting>
  <conditionalFormatting sqref="DF54">
    <cfRule type="colorScale" priority="289">
      <colorScale>
        <cfvo type="min"/>
        <cfvo type="max"/>
        <color theme="7" tint="0.59999389629810485"/>
        <color rgb="FFC00000"/>
      </colorScale>
    </cfRule>
    <cfRule type="colorScale" priority="290">
      <colorScale>
        <cfvo type="min"/>
        <cfvo type="max"/>
        <color theme="0"/>
        <color theme="5" tint="-0.249977111117893"/>
      </colorScale>
    </cfRule>
  </conditionalFormatting>
  <conditionalFormatting sqref="DG54:DH54">
    <cfRule type="colorScale" priority="302">
      <colorScale>
        <cfvo type="min"/>
        <cfvo type="max"/>
        <color theme="7" tint="0.59999389629810485"/>
        <color rgb="FFC00000"/>
      </colorScale>
    </cfRule>
    <cfRule type="colorScale" priority="303">
      <colorScale>
        <cfvo type="min"/>
        <cfvo type="max"/>
        <color theme="0"/>
        <color theme="5" tint="-0.249977111117893"/>
      </colorScale>
    </cfRule>
  </conditionalFormatting>
  <conditionalFormatting sqref="DI54">
    <cfRule type="cellIs" dxfId="14" priority="304" operator="between">
      <formula>1</formula>
      <formula>1</formula>
    </cfRule>
    <cfRule type="cellIs" dxfId="13" priority="305" operator="between">
      <formula>0</formula>
      <formula>0</formula>
    </cfRule>
    <cfRule type="colorScale" priority="306">
      <colorScale>
        <cfvo type="min"/>
        <cfvo type="max"/>
        <color rgb="FF00B050"/>
        <color rgb="FFFF0000"/>
      </colorScale>
    </cfRule>
  </conditionalFormatting>
  <conditionalFormatting sqref="DJ1:DJ2 DJ54:DJ1048576">
    <cfRule type="colorScale" priority="103">
      <colorScale>
        <cfvo type="min"/>
        <cfvo type="percentile" val="50"/>
        <cfvo type="max"/>
        <color rgb="FF63BE7B"/>
        <color rgb="FFFFEB84"/>
        <color rgb="FFF8696B"/>
      </colorScale>
    </cfRule>
  </conditionalFormatting>
  <conditionalFormatting sqref="DK1:DL2 DK54:DL1048576">
    <cfRule type="colorScale" priority="385">
      <colorScale>
        <cfvo type="min"/>
        <cfvo type="percentile" val="50"/>
        <cfvo type="max"/>
        <color rgb="FF63BE7B"/>
        <color rgb="FFFFEB84"/>
        <color rgb="FFF8696B"/>
      </colorScale>
    </cfRule>
  </conditionalFormatting>
  <conditionalFormatting sqref="DM1:DM2 DM54:DM1048576">
    <cfRule type="colorScale" priority="104">
      <colorScale>
        <cfvo type="min"/>
        <cfvo type="percentile" val="50"/>
        <cfvo type="max"/>
        <color rgb="FF63BE7B"/>
        <color rgb="FFFFEB84"/>
        <color rgb="FFF8696B"/>
      </colorScale>
    </cfRule>
  </conditionalFormatting>
  <conditionalFormatting sqref="DN1:DN2 DN54:DN1048576">
    <cfRule type="colorScale" priority="105">
      <colorScale>
        <cfvo type="min"/>
        <cfvo type="percentile" val="50"/>
        <cfvo type="max"/>
        <color rgb="FF63BE7B"/>
        <color rgb="FFFFEB84"/>
        <color rgb="FFF8696B"/>
      </colorScale>
    </cfRule>
  </conditionalFormatting>
  <conditionalFormatting sqref="DO1:DO2 DO54:DO1048576">
    <cfRule type="colorScale" priority="106">
      <colorScale>
        <cfvo type="min"/>
        <cfvo type="percentile" val="50"/>
        <cfvo type="max"/>
        <color rgb="FF63BE7B"/>
        <color rgb="FFFFEB84"/>
        <color rgb="FFF8696B"/>
      </colorScale>
    </cfRule>
  </conditionalFormatting>
  <conditionalFormatting sqref="DP1:DP2 DP54:DP1048576">
    <cfRule type="colorScale" priority="107">
      <colorScale>
        <cfvo type="min"/>
        <cfvo type="percentile" val="50"/>
        <cfvo type="max"/>
        <color rgb="FF63BE7B"/>
        <color rgb="FFFFEB84"/>
        <color rgb="FFF8696B"/>
      </colorScale>
    </cfRule>
  </conditionalFormatting>
  <conditionalFormatting sqref="DQ1:DQ2 DQ54:DQ1048576">
    <cfRule type="colorScale" priority="108">
      <colorScale>
        <cfvo type="min"/>
        <cfvo type="percentile" val="50"/>
        <cfvo type="max"/>
        <color rgb="FF63BE7B"/>
        <color rgb="FFFFEB84"/>
        <color rgb="FFF8696B"/>
      </colorScale>
    </cfRule>
  </conditionalFormatting>
  <conditionalFormatting sqref="DR1:DR2 DR54:DR1048576">
    <cfRule type="colorScale" priority="109">
      <colorScale>
        <cfvo type="min"/>
        <cfvo type="percentile" val="50"/>
        <cfvo type="max"/>
        <color rgb="FF63BE7B"/>
        <color rgb="FFFFEB84"/>
        <color rgb="FFF8696B"/>
      </colorScale>
    </cfRule>
  </conditionalFormatting>
  <conditionalFormatting sqref="DS1:DS2 DS54:DS1048576">
    <cfRule type="colorScale" priority="110">
      <colorScale>
        <cfvo type="min"/>
        <cfvo type="percentile" val="50"/>
        <cfvo type="max"/>
        <color rgb="FF63BE7B"/>
        <color rgb="FFFFEB84"/>
        <color rgb="FFF8696B"/>
      </colorScale>
    </cfRule>
  </conditionalFormatting>
  <conditionalFormatting sqref="DT1:DT2 DT54:DT1048576">
    <cfRule type="colorScale" priority="111">
      <colorScale>
        <cfvo type="min"/>
        <cfvo type="percentile" val="50"/>
        <cfvo type="max"/>
        <color rgb="FF63BE7B"/>
        <color rgb="FFFFEB84"/>
        <color rgb="FFF8696B"/>
      </colorScale>
    </cfRule>
  </conditionalFormatting>
  <conditionalFormatting sqref="DU1:DU2 DU54:DU1048576">
    <cfRule type="colorScale" priority="112">
      <colorScale>
        <cfvo type="min"/>
        <cfvo type="percentile" val="50"/>
        <cfvo type="max"/>
        <color rgb="FF63BE7B"/>
        <color rgb="FFFFEB84"/>
        <color rgb="FFF8696B"/>
      </colorScale>
    </cfRule>
  </conditionalFormatting>
  <conditionalFormatting sqref="DV1:DV2 DV54:DV1048576">
    <cfRule type="colorScale" priority="113">
      <colorScale>
        <cfvo type="min"/>
        <cfvo type="percentile" val="50"/>
        <cfvo type="max"/>
        <color rgb="FF63BE7B"/>
        <color rgb="FFFFEB84"/>
        <color rgb="FFF8696B"/>
      </colorScale>
    </cfRule>
  </conditionalFormatting>
  <conditionalFormatting sqref="DW1:DW2 DW54:DW1048576">
    <cfRule type="colorScale" priority="114">
      <colorScale>
        <cfvo type="min"/>
        <cfvo type="percentile" val="50"/>
        <cfvo type="max"/>
        <color rgb="FF63BE7B"/>
        <color rgb="FFFFEB84"/>
        <color rgb="FFF8696B"/>
      </colorScale>
    </cfRule>
  </conditionalFormatting>
  <conditionalFormatting sqref="DX1:DX2 DX54:DX1048576">
    <cfRule type="colorScale" priority="115">
      <colorScale>
        <cfvo type="min"/>
        <cfvo type="percentile" val="50"/>
        <cfvo type="max"/>
        <color rgb="FF63BE7B"/>
        <color rgb="FFFFEB84"/>
        <color rgb="FFF8696B"/>
      </colorScale>
    </cfRule>
  </conditionalFormatting>
  <conditionalFormatting sqref="DY1:DY2 DY54:DY1048576">
    <cfRule type="colorScale" priority="116">
      <colorScale>
        <cfvo type="min"/>
        <cfvo type="percentile" val="50"/>
        <cfvo type="max"/>
        <color rgb="FF63BE7B"/>
        <color rgb="FFFFEB84"/>
        <color rgb="FFF8696B"/>
      </colorScale>
    </cfRule>
  </conditionalFormatting>
  <conditionalFormatting sqref="DZ1:DZ2 DZ54:DZ1048576">
    <cfRule type="colorScale" priority="133">
      <colorScale>
        <cfvo type="min"/>
        <cfvo type="percentile" val="50"/>
        <cfvo type="max"/>
        <color rgb="FF63BE7B"/>
        <color rgb="FFFFEB84"/>
        <color rgb="FFF8696B"/>
      </colorScale>
    </cfRule>
  </conditionalFormatting>
  <conditionalFormatting sqref="EA1:EA2 EA54:EA1048576">
    <cfRule type="colorScale" priority="132">
      <colorScale>
        <cfvo type="min"/>
        <cfvo type="percentile" val="50"/>
        <cfvo type="max"/>
        <color rgb="FF63BE7B"/>
        <color rgb="FFFFEB84"/>
        <color rgb="FFF8696B"/>
      </colorScale>
    </cfRule>
  </conditionalFormatting>
  <conditionalFormatting sqref="EB64:EB1048576 EB1:EB2 EB54:EB61">
    <cfRule type="colorScale" priority="131">
      <colorScale>
        <cfvo type="min"/>
        <cfvo type="percentile" val="50"/>
        <cfvo type="max"/>
        <color rgb="FF63BE7B"/>
        <color rgb="FFFFEB84"/>
        <color rgb="FFF8696B"/>
      </colorScale>
    </cfRule>
  </conditionalFormatting>
  <conditionalFormatting sqref="EB62:EB63 EC1:EC2 EC64:EC1048576 EC54:EC60">
    <cfRule type="colorScale" priority="130">
      <colorScale>
        <cfvo type="min"/>
        <cfvo type="percentile" val="50"/>
        <cfvo type="max"/>
        <color rgb="FF63BE7B"/>
        <color rgb="FFFFEB84"/>
        <color rgb="FFF8696B"/>
      </colorScale>
    </cfRule>
  </conditionalFormatting>
  <conditionalFormatting sqref="EC62:EC63 ED1:ED2 ED64:ED1048576 ED54:ED60">
    <cfRule type="colorScale" priority="129">
      <colorScale>
        <cfvo type="min"/>
        <cfvo type="percentile" val="50"/>
        <cfvo type="max"/>
        <color rgb="FF63BE7B"/>
        <color rgb="FFFFEB84"/>
        <color rgb="FFF8696B"/>
      </colorScale>
    </cfRule>
  </conditionalFormatting>
  <conditionalFormatting sqref="ED62:ED63 EE1:EE2 EE64:EE1048576 EE54:EE60">
    <cfRule type="colorScale" priority="128">
      <colorScale>
        <cfvo type="min"/>
        <cfvo type="percentile" val="50"/>
        <cfvo type="max"/>
        <color rgb="FF63BE7B"/>
        <color rgb="FFFFEB84"/>
        <color rgb="FFF8696B"/>
      </colorScale>
    </cfRule>
  </conditionalFormatting>
  <conditionalFormatting sqref="EE62:EE63 EF1:EF2 EF63:EF1048576 EF54:EF60">
    <cfRule type="colorScale" priority="127">
      <colorScale>
        <cfvo type="min"/>
        <cfvo type="percentile" val="50"/>
        <cfvo type="max"/>
        <color rgb="FF63BE7B"/>
        <color rgb="FFFFEB84"/>
        <color rgb="FFF8696B"/>
      </colorScale>
    </cfRule>
  </conditionalFormatting>
  <conditionalFormatting sqref="EG1:EG2 EG54:EG1048576">
    <cfRule type="colorScale" priority="126">
      <colorScale>
        <cfvo type="min"/>
        <cfvo type="percentile" val="50"/>
        <cfvo type="max"/>
        <color rgb="FF63BE7B"/>
        <color rgb="FFFFEB84"/>
        <color rgb="FFF8696B"/>
      </colorScale>
    </cfRule>
  </conditionalFormatting>
  <conditionalFormatting sqref="EH1:EH2 EH54:EH1048576">
    <cfRule type="colorScale" priority="125">
      <colorScale>
        <cfvo type="min"/>
        <cfvo type="percentile" val="50"/>
        <cfvo type="max"/>
        <color rgb="FF63BE7B"/>
        <color rgb="FFFFEB84"/>
        <color rgb="FFF8696B"/>
      </colorScale>
    </cfRule>
  </conditionalFormatting>
  <conditionalFormatting sqref="EI1:EI2 EI54:EI1048576">
    <cfRule type="colorScale" priority="124">
      <colorScale>
        <cfvo type="min"/>
        <cfvo type="percentile" val="50"/>
        <cfvo type="max"/>
        <color rgb="FF63BE7B"/>
        <color rgb="FFFFEB84"/>
        <color rgb="FFF8696B"/>
      </colorScale>
    </cfRule>
  </conditionalFormatting>
  <conditionalFormatting sqref="EJ1:EJ2 EJ54:EJ1048576">
    <cfRule type="colorScale" priority="123">
      <colorScale>
        <cfvo type="min"/>
        <cfvo type="percentile" val="50"/>
        <cfvo type="max"/>
        <color rgb="FF63BE7B"/>
        <color rgb="FFFFEB84"/>
        <color rgb="FFF8696B"/>
      </colorScale>
    </cfRule>
  </conditionalFormatting>
  <conditionalFormatting sqref="EK1:EK2 EK54:EK1048576">
    <cfRule type="colorScale" priority="122">
      <colorScale>
        <cfvo type="min"/>
        <cfvo type="percentile" val="50"/>
        <cfvo type="max"/>
        <color rgb="FF63BE7B"/>
        <color rgb="FFFFEB84"/>
        <color rgb="FFF8696B"/>
      </colorScale>
    </cfRule>
  </conditionalFormatting>
  <conditionalFormatting sqref="EL1:EL2 EL54:EL1048576">
    <cfRule type="colorScale" priority="121">
      <colorScale>
        <cfvo type="min"/>
        <cfvo type="percentile" val="50"/>
        <cfvo type="max"/>
        <color rgb="FF63BE7B"/>
        <color rgb="FFFFEB84"/>
        <color rgb="FFF8696B"/>
      </colorScale>
    </cfRule>
  </conditionalFormatting>
  <conditionalFormatting sqref="EM54">
    <cfRule type="colorScale" priority="1877">
      <colorScale>
        <cfvo type="min"/>
        <cfvo type="max"/>
        <color rgb="FFFCFCFF"/>
        <color rgb="FF63BE7B"/>
      </colorScale>
    </cfRule>
  </conditionalFormatting>
  <conditionalFormatting sqref="FN54">
    <cfRule type="colorScale" priority="299">
      <colorScale>
        <cfvo type="min"/>
        <cfvo type="percentile" val="50"/>
        <cfvo type="max"/>
        <color rgb="FFF8696B"/>
        <color rgb="FFFFEB84"/>
        <color rgb="FF63BE7B"/>
      </colorScale>
    </cfRule>
  </conditionalFormatting>
  <conditionalFormatting sqref="FO54">
    <cfRule type="colorScale" priority="300">
      <colorScale>
        <cfvo type="min"/>
        <cfvo type="percentile" val="50"/>
        <cfvo type="max"/>
        <color rgb="FF63BE7B"/>
        <color rgb="FFFFEB84"/>
        <color rgb="FFF8696B"/>
      </colorScale>
    </cfRule>
  </conditionalFormatting>
  <conditionalFormatting sqref="FX54:FY54 FP54">
    <cfRule type="colorScale" priority="301">
      <colorScale>
        <cfvo type="min"/>
        <cfvo type="percentile" val="50"/>
        <cfvo type="max"/>
        <color rgb="FF63BE7B"/>
        <color rgb="FFFFEB84"/>
        <color rgb="FFF8696B"/>
      </colorScale>
    </cfRule>
  </conditionalFormatting>
  <conditionalFormatting sqref="GA54">
    <cfRule type="colorScale" priority="323">
      <colorScale>
        <cfvo type="min"/>
        <cfvo type="percentile" val="50"/>
        <cfvo type="max"/>
        <color rgb="FF63BE7B"/>
        <color rgb="FFFFEB84"/>
        <color rgb="FFF8696B"/>
      </colorScale>
    </cfRule>
    <cfRule type="colorScale" priority="324">
      <colorScale>
        <cfvo type="min"/>
        <cfvo type="max"/>
        <color theme="0"/>
        <color theme="5" tint="-0.249977111117893"/>
      </colorScale>
    </cfRule>
    <cfRule type="colorScale" priority="325">
      <colorScale>
        <cfvo type="min"/>
        <cfvo type="max"/>
        <color theme="0"/>
        <color rgb="FFFE50A7"/>
      </colorScale>
    </cfRule>
  </conditionalFormatting>
  <conditionalFormatting sqref="GB54">
    <cfRule type="colorScale" priority="375">
      <colorScale>
        <cfvo type="min"/>
        <cfvo type="max"/>
        <color rgb="FFFCFCFF"/>
        <color rgb="FFF8696B"/>
      </colorScale>
    </cfRule>
    <cfRule type="colorScale" priority="376">
      <colorScale>
        <cfvo type="min"/>
        <cfvo type="percentile" val="50"/>
        <cfvo type="max"/>
        <color rgb="FF63BE7B"/>
        <color rgb="FFFFEB84"/>
        <color rgb="FFF8696B"/>
      </colorScale>
    </cfRule>
  </conditionalFormatting>
  <conditionalFormatting sqref="GC54">
    <cfRule type="colorScale" priority="378">
      <colorScale>
        <cfvo type="min"/>
        <cfvo type="max"/>
        <color rgb="FFFCFCFF"/>
        <color rgb="FFF8696B"/>
      </colorScale>
    </cfRule>
  </conditionalFormatting>
  <conditionalFormatting sqref="GD54">
    <cfRule type="colorScale" priority="377">
      <colorScale>
        <cfvo type="min"/>
        <cfvo type="max"/>
        <color rgb="FFFCFCFF"/>
        <color rgb="FFF8696B"/>
      </colorScale>
    </cfRule>
  </conditionalFormatting>
  <conditionalFormatting sqref="GE54:GR54">
    <cfRule type="colorScale" priority="2028">
      <colorScale>
        <cfvo type="min"/>
        <cfvo type="max"/>
        <color rgb="FFFCFCFF"/>
        <color rgb="FFF8696B"/>
      </colorScale>
    </cfRule>
    <cfRule type="colorScale" priority="2029">
      <colorScale>
        <cfvo type="min"/>
        <cfvo type="percentile" val="50"/>
        <cfvo type="max"/>
        <color rgb="FF63BE7B"/>
        <color rgb="FFFFEB84"/>
        <color rgb="FFF8696B"/>
      </colorScale>
    </cfRule>
  </conditionalFormatting>
  <conditionalFormatting sqref="GV54">
    <cfRule type="containsText" dxfId="12" priority="356" operator="containsText" text="6 Weeks">
      <formula>NOT(ISERROR(SEARCH("6 Weeks",GV54)))</formula>
    </cfRule>
    <cfRule type="iconSet" priority="357">
      <iconSet iconSet="3Symbols">
        <cfvo type="percent" val="0"/>
        <cfvo type="percent" val="33"/>
        <cfvo type="percent" val="67"/>
      </iconSet>
    </cfRule>
    <cfRule type="containsText" dxfId="11" priority="358" operator="containsText" text="40">
      <formula>NOT(ISERROR(SEARCH("40",GV54)))</formula>
    </cfRule>
    <cfRule type="containsText" dxfId="10" priority="359" operator="containsText" text="3rd">
      <formula>NOT(ISERROR(SEARCH("3rd",GV54)))</formula>
    </cfRule>
    <cfRule type="containsText" dxfId="9" priority="360" operator="containsText" text="24">
      <formula>NOT(ISERROR(SEARCH("24",GV54)))</formula>
    </cfRule>
    <cfRule type="containsText" dxfId="8" priority="361" operator="containsText" text="Viability">
      <formula>NOT(ISERROR(SEARCH("Viability",GV54)))</formula>
    </cfRule>
    <cfRule type="containsText" dxfId="7" priority="362" operator="containsText" text="20 weeks">
      <formula>NOT(ISERROR(SEARCH("20 weeks",GV54)))</formula>
    </cfRule>
  </conditionalFormatting>
  <conditionalFormatting sqref="GW54">
    <cfRule type="containsText" dxfId="6" priority="259" operator="containsText" text="Not Protected">
      <formula>NOT(ISERROR(SEARCH("Not Protected",GW54)))</formula>
    </cfRule>
    <cfRule type="containsText" dxfId="5" priority="260" operator="containsText" text="Restricted">
      <formula>NOT(ISERROR(SEARCH("Restricted",GW54)))</formula>
    </cfRule>
    <cfRule type="beginsWith" dxfId="4" priority="261" operator="beginsWith" text="Protected">
      <formula>LEFT(GW54,LEN("Protected"))="Protected"</formula>
    </cfRule>
    <cfRule type="containsText" dxfId="3" priority="262" operator="containsText" text="Banned">
      <formula>NOT(ISERROR(SEARCH("Banned",GW54)))</formula>
    </cfRule>
    <cfRule type="cellIs" dxfId="2" priority="263" operator="between">
      <formula>1</formula>
      <formula>1</formula>
    </cfRule>
    <cfRule type="cellIs" dxfId="1" priority="264" operator="between">
      <formula>0.5</formula>
      <formula>0.5</formula>
    </cfRule>
    <cfRule type="cellIs" dxfId="0" priority="265" operator="between">
      <formula>0</formula>
      <formula>0</formula>
    </cfRule>
  </conditionalFormatting>
  <conditionalFormatting sqref="HB54 HD54">
    <cfRule type="colorScale" priority="355">
      <colorScale>
        <cfvo type="min"/>
        <cfvo type="max"/>
        <color rgb="FF63BE7B"/>
        <color rgb="FFFCFCFF"/>
      </colorScale>
    </cfRule>
  </conditionalFormatting>
  <conditionalFormatting sqref="HB54">
    <cfRule type="colorScale" priority="372">
      <colorScale>
        <cfvo type="min"/>
        <cfvo type="percentile" val="50"/>
        <cfvo type="max"/>
        <color rgb="FF63BE7B"/>
        <color rgb="FFFFEB84"/>
        <color rgb="FFF8696B"/>
      </colorScale>
    </cfRule>
  </conditionalFormatting>
  <conditionalFormatting sqref="HC54">
    <cfRule type="colorScale" priority="370">
      <colorScale>
        <cfvo type="min"/>
        <cfvo type="percentile" val="50"/>
        <cfvo type="max"/>
        <color rgb="FF63BE7B"/>
        <color rgb="FFFFEB84"/>
        <color rgb="FFF8696B"/>
      </colorScale>
    </cfRule>
  </conditionalFormatting>
  <conditionalFormatting sqref="HD54">
    <cfRule type="colorScale" priority="371">
      <colorScale>
        <cfvo type="min"/>
        <cfvo type="percentile" val="50"/>
        <cfvo type="max"/>
        <color rgb="FF63BE7B"/>
        <color rgb="FFFFEB84"/>
        <color rgb="FFF8696B"/>
      </colorScale>
    </cfRule>
  </conditionalFormatting>
  <conditionalFormatting sqref="HE54">
    <cfRule type="colorScale" priority="352">
      <colorScale>
        <cfvo type="min"/>
        <cfvo type="max"/>
        <color theme="4" tint="0.79998168889431442"/>
        <color theme="4" tint="-0.249977111117893"/>
      </colorScale>
    </cfRule>
  </conditionalFormatting>
  <conditionalFormatting sqref="HE54:HJ54">
    <cfRule type="colorScale" priority="326">
      <colorScale>
        <cfvo type="min"/>
        <cfvo type="max"/>
        <color theme="0"/>
        <color theme="5" tint="-0.249977111117893"/>
      </colorScale>
    </cfRule>
    <cfRule type="colorScale" priority="327">
      <colorScale>
        <cfvo type="min"/>
        <cfvo type="max"/>
        <color theme="0"/>
        <color rgb="FFFE50A7"/>
      </colorScale>
    </cfRule>
  </conditionalFormatting>
  <conditionalFormatting sqref="HF54">
    <cfRule type="colorScale" priority="353">
      <colorScale>
        <cfvo type="min"/>
        <cfvo type="max"/>
        <color theme="4" tint="0.79998168889431442"/>
        <color theme="4" tint="-0.249977111117893"/>
      </colorScale>
    </cfRule>
  </conditionalFormatting>
  <conditionalFormatting sqref="HG54">
    <cfRule type="colorScale" priority="354">
      <colorScale>
        <cfvo type="min"/>
        <cfvo type="max"/>
        <color theme="4" tint="0.79998168889431442"/>
        <color theme="4" tint="-0.249977111117893"/>
      </colorScale>
    </cfRule>
  </conditionalFormatting>
  <conditionalFormatting sqref="HH54:HJ54">
    <cfRule type="colorScale" priority="298">
      <colorScale>
        <cfvo type="min"/>
        <cfvo type="max"/>
        <color theme="4" tint="0.79998168889431442"/>
        <color theme="4" tint="-0.249977111117893"/>
      </colorScale>
    </cfRule>
  </conditionalFormatting>
  <conditionalFormatting sqref="HN54:HR54">
    <cfRule type="colorScale" priority="373">
      <colorScale>
        <cfvo type="min"/>
        <cfvo type="percentile" val="50"/>
        <cfvo type="max"/>
        <color rgb="FF63BE7B"/>
        <color rgb="FFFFEB84"/>
        <color rgb="FFF8696B"/>
      </colorScale>
    </cfRule>
  </conditionalFormatting>
  <conditionalFormatting sqref="HS54:IT54">
    <cfRule type="colorScale" priority="331">
      <colorScale>
        <cfvo type="min"/>
        <cfvo type="max"/>
        <color rgb="FFFCFCFF"/>
        <color rgb="FF63BE7B"/>
      </colorScale>
    </cfRule>
  </conditionalFormatting>
  <conditionalFormatting sqref="HS54:IT54">
    <cfRule type="colorScale" priority="332">
      <colorScale>
        <cfvo type="min"/>
        <cfvo type="max"/>
        <color rgb="FFFCFCFF"/>
        <color rgb="FF63BE7B"/>
      </colorScale>
    </cfRule>
  </conditionalFormatting>
  <conditionalFormatting sqref="JI54">
    <cfRule type="colorScale" priority="21">
      <colorScale>
        <cfvo type="min"/>
        <cfvo type="percentile" val="50"/>
        <cfvo type="max"/>
        <color rgb="FF63BE7B"/>
        <color rgb="FFFFEB84"/>
        <color rgb="FFF8696B"/>
      </colorScale>
    </cfRule>
  </conditionalFormatting>
  <conditionalFormatting sqref="JJ54">
    <cfRule type="colorScale" priority="34">
      <colorScale>
        <cfvo type="min"/>
        <cfvo type="percentile" val="50"/>
        <cfvo type="max"/>
        <color rgb="FF5A8AC6"/>
        <color rgb="FFFCFCFF"/>
        <color rgb="FFF8696B"/>
      </colorScale>
    </cfRule>
  </conditionalFormatting>
  <conditionalFormatting sqref="JN54:JY54 JK54 HK54:HM54 IU54:JH54">
    <cfRule type="colorScale" priority="2063">
      <colorScale>
        <cfvo type="min"/>
        <cfvo type="percentile" val="50"/>
        <cfvo type="max"/>
        <color rgb="FFF8696B"/>
        <color rgb="FFFFEB84"/>
        <color rgb="FF63BE7B"/>
      </colorScale>
    </cfRule>
    <cfRule type="colorScale" priority="2064">
      <colorScale>
        <cfvo type="min"/>
        <cfvo type="max"/>
        <color rgb="FFFF7128"/>
        <color theme="0"/>
      </colorScale>
    </cfRule>
  </conditionalFormatting>
  <conditionalFormatting sqref="JZ54">
    <cfRule type="colorScale" priority="381">
      <colorScale>
        <cfvo type="min"/>
        <cfvo type="percentile" val="50"/>
        <cfvo type="max"/>
        <color rgb="FF63BE7B"/>
        <color rgb="FFFFEB84"/>
        <color rgb="FFF8696B"/>
      </colorScale>
    </cfRule>
  </conditionalFormatting>
  <conditionalFormatting sqref="KA54:KD54 KF54:KI54">
    <cfRule type="colorScale" priority="2049">
      <colorScale>
        <cfvo type="min"/>
        <cfvo type="percentile" val="50"/>
        <cfvo type="max"/>
        <color rgb="FF63BE7B"/>
        <color rgb="FFFFEB84"/>
        <color rgb="FFF8696B"/>
      </colorScale>
    </cfRule>
  </conditionalFormatting>
  <conditionalFormatting sqref="KE54">
    <cfRule type="colorScale" priority="86">
      <colorScale>
        <cfvo type="min"/>
        <cfvo type="percentile" val="50"/>
        <cfvo type="max"/>
        <color rgb="FF63BE7B"/>
        <color rgb="FFFFEB84"/>
        <color rgb="FFF8696B"/>
      </colorScale>
    </cfRule>
  </conditionalFormatting>
  <conditionalFormatting sqref="KJ54">
    <cfRule type="colorScale" priority="383">
      <colorScale>
        <cfvo type="min"/>
        <cfvo type="max"/>
        <color theme="0"/>
        <color theme="4" tint="-0.249977111117893"/>
      </colorScale>
    </cfRule>
  </conditionalFormatting>
  <conditionalFormatting sqref="KK54">
    <cfRule type="colorScale" priority="384">
      <colorScale>
        <cfvo type="min"/>
        <cfvo type="max"/>
        <color theme="0"/>
        <color theme="4" tint="-0.249977111117893"/>
      </colorScale>
    </cfRule>
  </conditionalFormatting>
  <conditionalFormatting sqref="KL54">
    <cfRule type="colorScale" priority="351">
      <colorScale>
        <cfvo type="min"/>
        <cfvo type="max"/>
        <color theme="0"/>
        <color theme="5" tint="-0.249977111117893"/>
      </colorScale>
    </cfRule>
  </conditionalFormatting>
  <conditionalFormatting sqref="KL54">
    <cfRule type="colorScale" priority="282">
      <colorScale>
        <cfvo type="min"/>
        <cfvo type="max"/>
        <color theme="0"/>
        <color theme="5" tint="-0.249977111117893"/>
      </colorScale>
    </cfRule>
  </conditionalFormatting>
  <conditionalFormatting sqref="KN54">
    <cfRule type="colorScale" priority="382">
      <colorScale>
        <cfvo type="min"/>
        <cfvo type="percentile" val="50"/>
        <cfvo type="max"/>
        <color rgb="FF63BE7B"/>
        <color rgb="FFFFEB84"/>
        <color rgb="FFF8696B"/>
      </colorScale>
    </cfRule>
  </conditionalFormatting>
  <conditionalFormatting sqref="KQ1:KR1 KQ54:KR1048576">
    <cfRule type="colorScale" priority="180">
      <colorScale>
        <cfvo type="min"/>
        <cfvo type="percentile" val="50"/>
        <cfvo type="max"/>
        <color rgb="FF63BE7B"/>
        <color rgb="FFFFEB84"/>
        <color rgb="FFF8696B"/>
      </colorScale>
    </cfRule>
  </conditionalFormatting>
  <conditionalFormatting sqref="LT54:MC1048576 MF54:MH1048576">
    <cfRule type="colorScale" priority="274">
      <colorScale>
        <cfvo type="min"/>
        <cfvo type="percentile" val="50"/>
        <cfvo type="max"/>
        <color rgb="FF63BE7B"/>
        <color rgb="FFFFEB84"/>
        <color rgb="FFF8696B"/>
      </colorScale>
    </cfRule>
  </conditionalFormatting>
  <conditionalFormatting sqref="MI54:MN54 LK54:LR54 KM54 KO54 KS54:KZ54">
    <cfRule type="colorScale" priority="335">
      <colorScale>
        <cfvo type="min"/>
        <cfvo type="max"/>
        <color theme="0"/>
        <color theme="5" tint="-0.249977111117893"/>
      </colorScale>
    </cfRule>
  </conditionalFormatting>
  <conditionalFormatting sqref="MO54">
    <cfRule type="colorScale" priority="337">
      <colorScale>
        <cfvo type="min"/>
        <cfvo type="max"/>
        <color rgb="FFC00000"/>
        <color rgb="FF0070C0"/>
      </colorScale>
    </cfRule>
  </conditionalFormatting>
  <conditionalFormatting sqref="MP54:MS54 MZ54:NG54">
    <cfRule type="colorScale" priority="2050">
      <colorScale>
        <cfvo type="min"/>
        <cfvo type="max"/>
        <color rgb="FF0070C0"/>
        <color rgb="FFC00000"/>
      </colorScale>
    </cfRule>
  </conditionalFormatting>
  <hyperlinks>
    <hyperlink ref="A1" r:id="rId1" display="Donate!" xr:uid="{6F545AA4-2635-4FA0-9EF4-9C699628C111}"/>
    <hyperlink ref="BL3" r:id="rId2" xr:uid="{848097CC-277E-4B27-A4CC-EE04781FDABD}"/>
    <hyperlink ref="BO3" r:id="rId3" xr:uid="{14143B6E-8BFD-41E8-8434-88A210A6F3B5}"/>
    <hyperlink ref="BP3" r:id="rId4" xr:uid="{C5B7F7FD-2BB8-4F2E-BA8C-A85AAB0251DB}"/>
    <hyperlink ref="BT3" r:id="rId5" xr:uid="{3F10962E-A6A0-49DA-B438-BE3B653A4C80}"/>
    <hyperlink ref="AN3:AR3" r:id="rId6" display="Rent (Studio)" xr:uid="{3CC5ADE1-BFF6-4699-95ED-8027CB14B686}"/>
    <hyperlink ref="BF3" r:id="rId7" xr:uid="{2DB06454-EDB6-406D-8BD3-8310AE835380}"/>
    <hyperlink ref="BK3:BM3" r:id="rId8" display="1 Bedroom Apartment" xr:uid="{2908B145-0B21-44AC-852B-8382B4979BA3}"/>
    <hyperlink ref="F3:U3" r:id="rId9" display="White" xr:uid="{DB186384-DD25-4AC5-AF4C-6CB29D032C4D}"/>
  </hyperlinks>
  <pageMargins left="0.7" right="0.7" top="0.75" bottom="0.75" header="0.3" footer="0.3"/>
  <pageSetup orientation="portrait" horizontalDpi="4294967293" r:id="rId10"/>
  <drawing r:id="rId11"/>
  <tableParts count="1">
    <tablePart r:id="rId12"/>
  </tableParts>
  <extLst>
    <ext xmlns:x14="http://schemas.microsoft.com/office/spreadsheetml/2009/9/main" uri="{78C0D931-6437-407d-A8EE-F0AAD7539E65}">
      <x14:conditionalFormattings>
        <x14:conditionalFormatting xmlns:xm="http://schemas.microsoft.com/office/excel/2006/main">
          <x14:cfRule type="dataBar" id="{9AC80051-A8EF-4BF5-BBC2-BFC604AA397E}">
            <x14:dataBar minLength="0" maxLength="100" border="1" negativeBarBorderColorSameAsPositive="0">
              <x14:cfvo type="autoMin"/>
              <x14:cfvo type="autoMax"/>
              <x14:borderColor rgb="FF63C384"/>
              <x14:negativeFillColor rgb="FFFF0000"/>
              <x14:negativeBorderColor rgb="FFFF0000"/>
              <x14:axisColor rgb="FF000000"/>
            </x14:dataBar>
          </x14:cfRule>
          <xm:sqref>D54</xm:sqref>
        </x14:conditionalFormatting>
        <x14:conditionalFormatting xmlns:xm="http://schemas.microsoft.com/office/excel/2006/main">
          <x14:cfRule type="dataBar" id="{0E7C6595-B878-407B-A08D-F0F3C0943E66}">
            <x14:dataBar minLength="0" maxLength="100" border="1" negativeBarBorderColorSameAsPositive="0">
              <x14:cfvo type="autoMin"/>
              <x14:cfvo type="autoMax"/>
              <x14:borderColor rgb="FF008AEF"/>
              <x14:negativeFillColor rgb="FFFF0000"/>
              <x14:negativeBorderColor rgb="FFFF0000"/>
              <x14:axisColor rgb="FF000000"/>
            </x14:dataBar>
          </x14:cfRule>
          <xm:sqref>D54:V54 AM54</xm:sqref>
        </x14:conditionalFormatting>
        <x14:conditionalFormatting xmlns:xm="http://schemas.microsoft.com/office/excel/2006/main">
          <x14:cfRule type="dataBar" id="{F47BE1EE-FAB1-43DB-B4AA-C94B7BB4F9B3}">
            <x14:dataBar minLength="0" maxLength="100" border="1" negativeBarBorderColorSameAsPositive="0">
              <x14:cfvo type="autoMin"/>
              <x14:cfvo type="autoMax"/>
              <x14:borderColor rgb="FF638EC6"/>
              <x14:negativeFillColor rgb="FFFF0000"/>
              <x14:negativeBorderColor rgb="FFFF0000"/>
              <x14:axisColor rgb="FF000000"/>
            </x14:dataBar>
          </x14:cfRule>
          <xm:sqref>E54:V54 AM54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F2B7A-A6CA-45A8-ACC5-93EAD6DF5AE0}">
  <dimension ref="A1:AJ5409"/>
  <sheetViews>
    <sheetView workbookViewId="0">
      <pane ySplit="1" topLeftCell="A26" activePane="bottomLeft" state="frozen"/>
      <selection activeCell="C1" sqref="C1"/>
      <selection pane="bottomLeft" activeCell="AJ1" sqref="A1:AJ1048576"/>
    </sheetView>
  </sheetViews>
  <sheetFormatPr defaultRowHeight="15" x14ac:dyDescent="0.25"/>
  <cols>
    <col min="3" max="3" width="18.28515625" customWidth="1"/>
    <col min="10" max="14" width="9.140625" style="2"/>
    <col min="15" max="15" width="9.140625" style="2" customWidth="1"/>
    <col min="18" max="18" width="14.140625" customWidth="1"/>
    <col min="22" max="22" width="16" customWidth="1"/>
  </cols>
  <sheetData>
    <row r="1" spans="1:36" x14ac:dyDescent="0.25">
      <c r="A1" s="233" t="s">
        <v>203</v>
      </c>
      <c r="B1" s="233" t="s">
        <v>0</v>
      </c>
      <c r="C1" s="233" t="s">
        <v>6262</v>
      </c>
      <c r="D1" s="231" t="s">
        <v>6261</v>
      </c>
      <c r="E1" s="231" t="s">
        <v>6260</v>
      </c>
      <c r="F1" s="231" t="s">
        <v>6259</v>
      </c>
      <c r="G1" s="231" t="s">
        <v>6258</v>
      </c>
      <c r="H1" s="231" t="s">
        <v>6257</v>
      </c>
      <c r="I1" s="231" t="s">
        <v>6256</v>
      </c>
      <c r="J1" s="102" t="s">
        <v>6255</v>
      </c>
      <c r="K1" s="102" t="s">
        <v>6254</v>
      </c>
      <c r="L1" s="102" t="s">
        <v>6253</v>
      </c>
      <c r="M1" s="102" t="s">
        <v>6252</v>
      </c>
      <c r="N1" s="102" t="s">
        <v>6251</v>
      </c>
      <c r="O1" s="102" t="s">
        <v>6250</v>
      </c>
      <c r="P1" s="231" t="s">
        <v>6249</v>
      </c>
      <c r="Q1" s="231" t="s">
        <v>81</v>
      </c>
      <c r="R1" s="231" t="s">
        <v>6248</v>
      </c>
      <c r="S1" s="231" t="s">
        <v>6247</v>
      </c>
      <c r="T1" s="231" t="s">
        <v>6246</v>
      </c>
      <c r="U1" s="231" t="s">
        <v>6245</v>
      </c>
      <c r="V1" s="231" t="s">
        <v>6244</v>
      </c>
      <c r="W1" s="231" t="s">
        <v>6243</v>
      </c>
      <c r="X1" s="231" t="s">
        <v>6242</v>
      </c>
      <c r="Y1" s="231" t="s">
        <v>1430</v>
      </c>
      <c r="Z1" s="231" t="s">
        <v>1443</v>
      </c>
      <c r="AA1" s="231" t="s">
        <v>6241</v>
      </c>
      <c r="AB1" s="231" t="s">
        <v>6240</v>
      </c>
      <c r="AC1" s="232" t="s">
        <v>6239</v>
      </c>
      <c r="AD1" s="231" t="s">
        <v>6238</v>
      </c>
      <c r="AE1" s="231" t="s">
        <v>6237</v>
      </c>
      <c r="AF1" s="231" t="s">
        <v>6236</v>
      </c>
      <c r="AG1" s="231" t="s">
        <v>6235</v>
      </c>
      <c r="AH1" s="231" t="s">
        <v>6234</v>
      </c>
      <c r="AI1" s="231" t="s">
        <v>6233</v>
      </c>
      <c r="AJ1" s="231" t="s">
        <v>6232</v>
      </c>
    </row>
    <row r="2" spans="1:36" x14ac:dyDescent="0.25">
      <c r="A2">
        <v>2017</v>
      </c>
      <c r="B2" t="s">
        <v>71</v>
      </c>
      <c r="C2" s="212" t="s">
        <v>5258</v>
      </c>
      <c r="D2" s="47" t="s">
        <v>5257</v>
      </c>
      <c r="E2" s="11">
        <v>0</v>
      </c>
      <c r="F2" s="2">
        <v>0.85119999999999996</v>
      </c>
      <c r="G2" s="2">
        <v>0.14369999999999999</v>
      </c>
      <c r="H2" s="2">
        <v>0.70750000000000002</v>
      </c>
      <c r="I2" s="2">
        <v>0.81850000000000001</v>
      </c>
      <c r="J2" s="2">
        <v>0.15029999999999999</v>
      </c>
      <c r="K2" s="2">
        <v>0.66820000000000002</v>
      </c>
      <c r="L2" s="2">
        <v>0.75019999999999998</v>
      </c>
      <c r="M2" s="2">
        <v>0.23899999999999999</v>
      </c>
      <c r="N2" s="2">
        <v>0.51119999999999999</v>
      </c>
      <c r="O2" s="2">
        <v>0.62896666666666678</v>
      </c>
      <c r="P2" s="2" t="s">
        <v>4792</v>
      </c>
      <c r="Q2" s="5">
        <v>136</v>
      </c>
      <c r="R2" s="5" t="s">
        <v>4791</v>
      </c>
      <c r="S2" s="5">
        <v>0</v>
      </c>
      <c r="T2" s="5">
        <v>0</v>
      </c>
      <c r="U2" s="5">
        <v>0</v>
      </c>
      <c r="V2" s="5">
        <v>0</v>
      </c>
      <c r="W2" s="5">
        <v>0</v>
      </c>
      <c r="X2" s="5">
        <v>0</v>
      </c>
      <c r="Y2" s="5">
        <v>0</v>
      </c>
      <c r="Z2" s="5">
        <v>0</v>
      </c>
      <c r="AA2" s="5">
        <v>0</v>
      </c>
      <c r="AB2" s="5">
        <v>0</v>
      </c>
      <c r="AC2" s="225">
        <v>0</v>
      </c>
      <c r="AD2" s="5">
        <v>0</v>
      </c>
      <c r="AE2" s="5">
        <v>0</v>
      </c>
      <c r="AF2" s="5">
        <v>0</v>
      </c>
      <c r="AG2" s="5">
        <v>0</v>
      </c>
      <c r="AH2" s="5">
        <v>0</v>
      </c>
      <c r="AI2" s="5">
        <v>0</v>
      </c>
      <c r="AJ2" s="5">
        <v>0</v>
      </c>
    </row>
    <row r="3" spans="1:36" x14ac:dyDescent="0.25">
      <c r="A3">
        <v>2018</v>
      </c>
      <c r="B3" t="s">
        <v>41</v>
      </c>
      <c r="C3" s="133" t="s">
        <v>6231</v>
      </c>
      <c r="D3" s="47" t="s">
        <v>6146</v>
      </c>
      <c r="E3" s="11">
        <v>4.5810000000000004</v>
      </c>
      <c r="F3" s="2">
        <v>0.44619999999999999</v>
      </c>
      <c r="G3" s="2">
        <v>0.53339999999999999</v>
      </c>
      <c r="H3" s="2">
        <v>-8.72E-2</v>
      </c>
      <c r="I3" s="2">
        <v>0.44350000000000001</v>
      </c>
      <c r="J3" s="2">
        <v>0.50029999999999997</v>
      </c>
      <c r="K3" s="2">
        <v>-5.6799999999999962E-2</v>
      </c>
      <c r="L3" s="2">
        <v>0.41830000000000001</v>
      </c>
      <c r="M3" s="2">
        <v>0.5615</v>
      </c>
      <c r="N3" s="2">
        <v>-0.14319999999999999</v>
      </c>
      <c r="O3" s="2">
        <v>-9.5733333333333323E-2</v>
      </c>
      <c r="P3" s="2" t="s">
        <v>5900</v>
      </c>
      <c r="Q3" s="5">
        <v>148</v>
      </c>
      <c r="R3" s="5">
        <v>32.307356472385941</v>
      </c>
      <c r="S3" s="226">
        <v>2</v>
      </c>
      <c r="T3" s="226">
        <v>1351.3513513513515</v>
      </c>
      <c r="U3" s="226">
        <v>1</v>
      </c>
      <c r="V3" s="226">
        <v>675.67567567567573</v>
      </c>
      <c r="W3" s="226">
        <v>0</v>
      </c>
      <c r="X3" s="226">
        <v>0</v>
      </c>
      <c r="Y3" s="226">
        <v>1</v>
      </c>
      <c r="Z3" s="226">
        <v>675.67567567567573</v>
      </c>
      <c r="AA3" s="226">
        <v>0</v>
      </c>
      <c r="AB3" s="226">
        <v>0</v>
      </c>
      <c r="AC3" s="227">
        <v>47</v>
      </c>
      <c r="AD3" s="5">
        <v>31756.756756756753</v>
      </c>
      <c r="AE3" s="5">
        <v>7</v>
      </c>
      <c r="AF3" s="5">
        <v>4729.72972972973</v>
      </c>
      <c r="AG3" s="5">
        <v>28</v>
      </c>
      <c r="AH3" s="5">
        <v>18918.91891891892</v>
      </c>
      <c r="AI3" s="5">
        <v>12</v>
      </c>
      <c r="AJ3" s="5">
        <v>8108.1081081081084</v>
      </c>
    </row>
    <row r="4" spans="1:36" x14ac:dyDescent="0.25">
      <c r="A4">
        <v>2017</v>
      </c>
      <c r="B4" t="s">
        <v>41</v>
      </c>
      <c r="C4" s="133" t="s">
        <v>6231</v>
      </c>
      <c r="D4" s="47" t="s">
        <v>6146</v>
      </c>
      <c r="E4" s="11">
        <v>4.5810000000000004</v>
      </c>
      <c r="F4" s="2">
        <v>0.44619999999999999</v>
      </c>
      <c r="G4" s="2">
        <v>0.53339999999999999</v>
      </c>
      <c r="H4" s="2">
        <v>-8.72E-2</v>
      </c>
      <c r="I4" s="2">
        <v>0.44350000000000001</v>
      </c>
      <c r="J4" s="2">
        <v>0.50029999999999997</v>
      </c>
      <c r="K4" s="2">
        <v>-5.6799999999999962E-2</v>
      </c>
      <c r="L4" s="2">
        <v>0.41830000000000001</v>
      </c>
      <c r="M4" s="2">
        <v>0.5615</v>
      </c>
      <c r="N4" s="2">
        <v>-0.14319999999999999</v>
      </c>
      <c r="O4" s="2">
        <v>-9.5733333333333323E-2</v>
      </c>
      <c r="P4" s="2" t="s">
        <v>5900</v>
      </c>
      <c r="Q4" s="5">
        <v>150</v>
      </c>
      <c r="R4" s="5">
        <v>32.743942370661422</v>
      </c>
      <c r="S4" s="226">
        <v>1</v>
      </c>
      <c r="T4" s="226">
        <v>666.66666666666674</v>
      </c>
      <c r="U4" s="226">
        <v>0</v>
      </c>
      <c r="V4" s="226">
        <v>0</v>
      </c>
      <c r="W4" s="226">
        <v>0</v>
      </c>
      <c r="X4" s="226">
        <v>0</v>
      </c>
      <c r="Y4" s="226">
        <v>1</v>
      </c>
      <c r="Z4" s="226">
        <v>666.66666666666674</v>
      </c>
      <c r="AA4" s="226">
        <v>0</v>
      </c>
      <c r="AB4" s="226">
        <v>0</v>
      </c>
      <c r="AC4" s="227">
        <v>46</v>
      </c>
      <c r="AD4" s="5">
        <v>30666.666666666664</v>
      </c>
      <c r="AE4" s="5">
        <v>6</v>
      </c>
      <c r="AF4" s="5">
        <v>4000</v>
      </c>
      <c r="AG4" s="5">
        <v>31</v>
      </c>
      <c r="AH4" s="5">
        <v>20666.666666666668</v>
      </c>
      <c r="AI4" s="5">
        <v>9</v>
      </c>
      <c r="AJ4" s="5">
        <v>6000</v>
      </c>
    </row>
    <row r="5" spans="1:36" x14ac:dyDescent="0.25">
      <c r="A5">
        <v>2019</v>
      </c>
      <c r="B5" t="s">
        <v>41</v>
      </c>
      <c r="C5" s="133" t="s">
        <v>5731</v>
      </c>
      <c r="D5" s="230" t="s">
        <v>5562</v>
      </c>
      <c r="E5" s="229">
        <v>0.22</v>
      </c>
      <c r="F5" s="228">
        <v>0.56189999999999996</v>
      </c>
      <c r="G5" s="228">
        <v>0.41880000000000001</v>
      </c>
      <c r="H5" s="228">
        <v>0.14309999999999995</v>
      </c>
      <c r="I5" s="228">
        <v>0.54259999999999997</v>
      </c>
      <c r="J5" s="228">
        <v>0.39729999999999999</v>
      </c>
      <c r="K5" s="228">
        <v>0.14529999999999998</v>
      </c>
      <c r="L5" s="228">
        <v>0.49209999999999998</v>
      </c>
      <c r="M5" s="228">
        <v>0.48820000000000002</v>
      </c>
      <c r="N5" s="228">
        <v>3.8999999999999591E-3</v>
      </c>
      <c r="O5" s="228">
        <v>9.7433333333333302E-2</v>
      </c>
      <c r="P5" s="228" t="s">
        <v>4792</v>
      </c>
      <c r="Q5" s="226">
        <v>152</v>
      </c>
      <c r="R5" s="5">
        <v>690.90909090909088</v>
      </c>
      <c r="S5" s="226">
        <v>0</v>
      </c>
      <c r="T5" s="226">
        <v>0</v>
      </c>
      <c r="U5" s="226">
        <v>0</v>
      </c>
      <c r="V5" s="226">
        <v>0</v>
      </c>
      <c r="W5" s="226">
        <v>0</v>
      </c>
      <c r="X5" s="226">
        <v>0</v>
      </c>
      <c r="Y5" s="226">
        <v>0</v>
      </c>
      <c r="Z5" s="226">
        <v>0</v>
      </c>
      <c r="AA5" s="226">
        <v>0</v>
      </c>
      <c r="AB5" s="226">
        <v>0</v>
      </c>
      <c r="AC5" s="227">
        <v>1</v>
      </c>
      <c r="AD5" s="5">
        <v>657.8947368421052</v>
      </c>
      <c r="AE5" s="5">
        <v>1</v>
      </c>
      <c r="AF5" s="5">
        <v>657.8947368421052</v>
      </c>
      <c r="AG5" s="5">
        <v>0</v>
      </c>
      <c r="AH5" s="5">
        <v>0</v>
      </c>
      <c r="AI5" s="5">
        <v>0</v>
      </c>
      <c r="AJ5" s="5">
        <v>0</v>
      </c>
    </row>
    <row r="6" spans="1:36" x14ac:dyDescent="0.25">
      <c r="A6">
        <v>2018</v>
      </c>
      <c r="B6" t="s">
        <v>41</v>
      </c>
      <c r="C6" s="133" t="s">
        <v>5731</v>
      </c>
      <c r="D6" s="230" t="s">
        <v>5562</v>
      </c>
      <c r="E6" s="229">
        <v>0.22</v>
      </c>
      <c r="F6" s="228">
        <v>0.56189999999999996</v>
      </c>
      <c r="G6" s="228">
        <v>0.41880000000000001</v>
      </c>
      <c r="H6" s="228">
        <v>0.14309999999999995</v>
      </c>
      <c r="I6" s="228">
        <v>0.54259999999999997</v>
      </c>
      <c r="J6" s="228">
        <v>0.39729999999999999</v>
      </c>
      <c r="K6" s="228">
        <v>0.14529999999999998</v>
      </c>
      <c r="L6" s="228">
        <v>0.49209999999999998</v>
      </c>
      <c r="M6" s="228">
        <v>0.48820000000000002</v>
      </c>
      <c r="N6" s="228">
        <v>3.8999999999999591E-3</v>
      </c>
      <c r="O6" s="228">
        <v>9.7433333333333302E-2</v>
      </c>
      <c r="P6" s="228" t="s">
        <v>4792</v>
      </c>
      <c r="Q6" s="226">
        <v>153</v>
      </c>
      <c r="R6" s="5">
        <v>695.4545454545455</v>
      </c>
      <c r="S6" s="226">
        <v>0</v>
      </c>
      <c r="T6" s="226">
        <v>0</v>
      </c>
      <c r="U6" s="226">
        <v>0</v>
      </c>
      <c r="V6" s="226">
        <v>0</v>
      </c>
      <c r="W6" s="226">
        <v>0</v>
      </c>
      <c r="X6" s="226">
        <v>0</v>
      </c>
      <c r="Y6" s="226">
        <v>0</v>
      </c>
      <c r="Z6" s="226">
        <v>0</v>
      </c>
      <c r="AA6" s="226">
        <v>0</v>
      </c>
      <c r="AB6" s="226">
        <v>0</v>
      </c>
      <c r="AC6" s="227">
        <v>0</v>
      </c>
      <c r="AD6" s="5">
        <v>0</v>
      </c>
      <c r="AE6" s="5">
        <v>0</v>
      </c>
      <c r="AF6" s="5">
        <v>0</v>
      </c>
      <c r="AG6" s="5">
        <v>0</v>
      </c>
      <c r="AH6" s="5">
        <v>0</v>
      </c>
      <c r="AI6" s="5">
        <v>0</v>
      </c>
      <c r="AJ6" s="5">
        <v>0</v>
      </c>
    </row>
    <row r="7" spans="1:36" x14ac:dyDescent="0.25">
      <c r="A7">
        <v>2019</v>
      </c>
      <c r="B7" t="s">
        <v>41</v>
      </c>
      <c r="C7" s="133" t="s">
        <v>6231</v>
      </c>
      <c r="D7" s="230" t="s">
        <v>6146</v>
      </c>
      <c r="E7" s="229">
        <v>4.5810000000000004</v>
      </c>
      <c r="F7" s="228">
        <v>0.44619999999999999</v>
      </c>
      <c r="G7" s="228">
        <v>0.53339999999999999</v>
      </c>
      <c r="H7" s="228">
        <v>-8.72E-2</v>
      </c>
      <c r="I7" s="228">
        <v>0.44350000000000001</v>
      </c>
      <c r="J7" s="228">
        <v>0.50029999999999997</v>
      </c>
      <c r="K7" s="228">
        <v>-5.6799999999999962E-2</v>
      </c>
      <c r="L7" s="228">
        <v>0.41830000000000001</v>
      </c>
      <c r="M7" s="228">
        <v>0.5615</v>
      </c>
      <c r="N7" s="228">
        <v>-0.14319999999999999</v>
      </c>
      <c r="O7" s="228">
        <v>-9.5733333333333323E-2</v>
      </c>
      <c r="P7" s="228" t="s">
        <v>5900</v>
      </c>
      <c r="Q7" s="226">
        <v>164</v>
      </c>
      <c r="R7" s="5">
        <v>35.800043658589821</v>
      </c>
      <c r="S7" s="226">
        <v>3</v>
      </c>
      <c r="T7" s="226">
        <v>1829.2682926829268</v>
      </c>
      <c r="U7" s="226">
        <v>0</v>
      </c>
      <c r="V7" s="226">
        <v>0</v>
      </c>
      <c r="W7" s="226">
        <v>0</v>
      </c>
      <c r="X7" s="226">
        <v>0</v>
      </c>
      <c r="Y7" s="226">
        <v>2</v>
      </c>
      <c r="Z7" s="226">
        <v>1219.5121951219512</v>
      </c>
      <c r="AA7" s="226">
        <v>1</v>
      </c>
      <c r="AB7" s="226">
        <v>609.7560975609756</v>
      </c>
      <c r="AC7" s="227">
        <v>66</v>
      </c>
      <c r="AD7" s="5">
        <v>40243.902439024394</v>
      </c>
      <c r="AE7" s="5">
        <v>12</v>
      </c>
      <c r="AF7" s="5">
        <v>7317.0731707317073</v>
      </c>
      <c r="AG7" s="5">
        <v>31</v>
      </c>
      <c r="AH7" s="5">
        <v>18902.439024390245</v>
      </c>
      <c r="AI7" s="5">
        <v>23</v>
      </c>
      <c r="AJ7" s="5">
        <v>14024.39024390244</v>
      </c>
    </row>
    <row r="8" spans="1:36" x14ac:dyDescent="0.25">
      <c r="A8">
        <v>2017</v>
      </c>
      <c r="B8" t="s">
        <v>71</v>
      </c>
      <c r="C8" s="133" t="s">
        <v>5216</v>
      </c>
      <c r="D8" s="230" t="s">
        <v>4933</v>
      </c>
      <c r="E8" s="229">
        <v>0</v>
      </c>
      <c r="F8" s="228">
        <v>0.66339999999999999</v>
      </c>
      <c r="G8" s="228">
        <v>0.32450000000000001</v>
      </c>
      <c r="H8" s="228">
        <v>0.33889999999999998</v>
      </c>
      <c r="I8" s="228">
        <v>0.71699999999999997</v>
      </c>
      <c r="J8" s="228">
        <v>0.24909999999999999</v>
      </c>
      <c r="K8" s="228">
        <v>0.46789999999999998</v>
      </c>
      <c r="L8" s="228">
        <v>0.71660000000000001</v>
      </c>
      <c r="M8" s="228">
        <v>0.2732</v>
      </c>
      <c r="N8" s="228">
        <v>0.44340000000000002</v>
      </c>
      <c r="O8" s="228">
        <v>0.41673333333333334</v>
      </c>
      <c r="P8" s="228" t="s">
        <v>4792</v>
      </c>
      <c r="Q8" s="226">
        <v>194</v>
      </c>
      <c r="R8" s="5" t="s">
        <v>4791</v>
      </c>
      <c r="S8" s="226">
        <v>0</v>
      </c>
      <c r="T8" s="226">
        <v>0</v>
      </c>
      <c r="U8" s="226">
        <v>0</v>
      </c>
      <c r="V8" s="226">
        <v>0</v>
      </c>
      <c r="W8" s="226">
        <v>0</v>
      </c>
      <c r="X8" s="226">
        <v>0</v>
      </c>
      <c r="Y8" s="226">
        <v>0</v>
      </c>
      <c r="Z8" s="226">
        <v>0</v>
      </c>
      <c r="AA8" s="226">
        <v>0</v>
      </c>
      <c r="AB8" s="226">
        <v>0</v>
      </c>
      <c r="AC8" s="227">
        <v>0</v>
      </c>
      <c r="AD8" s="5">
        <v>0</v>
      </c>
      <c r="AE8" s="5">
        <v>0</v>
      </c>
      <c r="AF8" s="5">
        <v>0</v>
      </c>
      <c r="AG8" s="5">
        <v>0</v>
      </c>
      <c r="AH8" s="5">
        <v>0</v>
      </c>
      <c r="AI8" s="5">
        <v>0</v>
      </c>
      <c r="AJ8" s="5">
        <v>0</v>
      </c>
    </row>
    <row r="9" spans="1:36" x14ac:dyDescent="0.25">
      <c r="A9">
        <v>2019</v>
      </c>
      <c r="B9" t="s">
        <v>41</v>
      </c>
      <c r="C9" s="133" t="s">
        <v>6230</v>
      </c>
      <c r="D9" s="230" t="s">
        <v>6005</v>
      </c>
      <c r="E9" s="229">
        <v>2.6139999999999999</v>
      </c>
      <c r="F9" s="228">
        <v>0.24049999999999999</v>
      </c>
      <c r="G9" s="228">
        <v>0.74350000000000005</v>
      </c>
      <c r="H9" s="228">
        <v>-0.50300000000000011</v>
      </c>
      <c r="I9" s="228">
        <v>0.2102</v>
      </c>
      <c r="J9" s="228">
        <v>0.74750000000000005</v>
      </c>
      <c r="K9" s="228">
        <v>-0.53730000000000011</v>
      </c>
      <c r="L9" s="228">
        <v>0.24629999999999999</v>
      </c>
      <c r="M9" s="228">
        <v>0.74</v>
      </c>
      <c r="N9" s="228">
        <v>-0.49370000000000003</v>
      </c>
      <c r="O9" s="228">
        <v>-0.51133333333333342</v>
      </c>
      <c r="P9" s="228" t="s">
        <v>5900</v>
      </c>
      <c r="Q9" s="226">
        <v>220</v>
      </c>
      <c r="R9" s="5">
        <v>84.162203519510328</v>
      </c>
      <c r="S9" s="226">
        <v>2</v>
      </c>
      <c r="T9" s="226">
        <v>909.09090909090901</v>
      </c>
      <c r="U9" s="226">
        <v>0</v>
      </c>
      <c r="V9" s="226">
        <v>0</v>
      </c>
      <c r="W9" s="226">
        <v>1</v>
      </c>
      <c r="X9" s="226">
        <v>454.5454545454545</v>
      </c>
      <c r="Y9" s="226">
        <v>0</v>
      </c>
      <c r="Z9" s="226">
        <v>0</v>
      </c>
      <c r="AA9" s="226">
        <v>1</v>
      </c>
      <c r="AB9" s="226">
        <v>454.5454545454545</v>
      </c>
      <c r="AC9" s="227">
        <v>12</v>
      </c>
      <c r="AD9" s="5">
        <v>5454.545454545454</v>
      </c>
      <c r="AE9" s="5">
        <v>2</v>
      </c>
      <c r="AF9" s="5">
        <v>909.09090909090901</v>
      </c>
      <c r="AG9" s="5">
        <v>10</v>
      </c>
      <c r="AH9" s="5">
        <v>4545.454545454546</v>
      </c>
      <c r="AI9" s="5">
        <v>0</v>
      </c>
      <c r="AJ9" s="5">
        <v>0</v>
      </c>
    </row>
    <row r="10" spans="1:36" x14ac:dyDescent="0.25">
      <c r="A10">
        <v>2018</v>
      </c>
      <c r="B10" t="s">
        <v>41</v>
      </c>
      <c r="C10" s="133" t="s">
        <v>6230</v>
      </c>
      <c r="D10" s="230" t="s">
        <v>6005</v>
      </c>
      <c r="E10" s="229">
        <v>2.6139999999999999</v>
      </c>
      <c r="F10" s="228">
        <v>0.24049999999999999</v>
      </c>
      <c r="G10" s="228">
        <v>0.74350000000000005</v>
      </c>
      <c r="H10" s="228">
        <v>-0.50300000000000011</v>
      </c>
      <c r="I10" s="228">
        <v>0.2102</v>
      </c>
      <c r="J10" s="228">
        <v>0.74750000000000005</v>
      </c>
      <c r="K10" s="228">
        <v>-0.53730000000000011</v>
      </c>
      <c r="L10" s="228">
        <v>0.24629999999999999</v>
      </c>
      <c r="M10" s="228">
        <v>0.74</v>
      </c>
      <c r="N10" s="228">
        <v>-0.49370000000000003</v>
      </c>
      <c r="O10" s="228">
        <v>-0.51133333333333342</v>
      </c>
      <c r="P10" s="228" t="s">
        <v>5900</v>
      </c>
      <c r="Q10" s="226">
        <v>223</v>
      </c>
      <c r="R10" s="5">
        <v>85.309869931140014</v>
      </c>
      <c r="S10" s="226">
        <v>0</v>
      </c>
      <c r="T10" s="226">
        <v>0</v>
      </c>
      <c r="U10" s="226">
        <v>0</v>
      </c>
      <c r="V10" s="226">
        <v>0</v>
      </c>
      <c r="W10" s="226">
        <v>0</v>
      </c>
      <c r="X10" s="226">
        <v>0</v>
      </c>
      <c r="Y10" s="226">
        <v>0</v>
      </c>
      <c r="Z10" s="226">
        <v>0</v>
      </c>
      <c r="AA10" s="226">
        <v>0</v>
      </c>
      <c r="AB10" s="226">
        <v>0</v>
      </c>
      <c r="AC10" s="227">
        <v>19</v>
      </c>
      <c r="AD10" s="5">
        <v>8520.1793721973099</v>
      </c>
      <c r="AE10" s="5">
        <v>4</v>
      </c>
      <c r="AF10" s="5">
        <v>1793.7219730941704</v>
      </c>
      <c r="AG10" s="5">
        <v>12</v>
      </c>
      <c r="AH10" s="5">
        <v>5381.1659192825118</v>
      </c>
      <c r="AI10" s="5">
        <v>3</v>
      </c>
      <c r="AJ10" s="5">
        <v>1345.291479820628</v>
      </c>
    </row>
    <row r="11" spans="1:36" x14ac:dyDescent="0.25">
      <c r="A11">
        <v>2019</v>
      </c>
      <c r="B11" t="s">
        <v>41</v>
      </c>
      <c r="C11" s="133" t="s">
        <v>5750</v>
      </c>
      <c r="D11" s="230" t="s">
        <v>5385</v>
      </c>
      <c r="E11" s="229">
        <v>0.52300000000000002</v>
      </c>
      <c r="F11" s="228">
        <v>0.68789999999999996</v>
      </c>
      <c r="G11" s="228">
        <v>0.29339999999999999</v>
      </c>
      <c r="H11" s="228">
        <v>0.39449999999999996</v>
      </c>
      <c r="I11" s="228">
        <v>0.62939999999999996</v>
      </c>
      <c r="J11" s="228">
        <v>0.31240000000000001</v>
      </c>
      <c r="K11" s="228">
        <v>0.31699999999999995</v>
      </c>
      <c r="L11" s="228">
        <v>0.51859999999999995</v>
      </c>
      <c r="M11" s="228">
        <v>0.45540000000000003</v>
      </c>
      <c r="N11" s="228">
        <v>6.3199999999999923E-2</v>
      </c>
      <c r="O11" s="228">
        <v>0.25823333333333326</v>
      </c>
      <c r="P11" s="228" t="s">
        <v>4792</v>
      </c>
      <c r="Q11" s="226">
        <v>227</v>
      </c>
      <c r="R11" s="5">
        <v>434.03441682600379</v>
      </c>
      <c r="S11" s="226">
        <v>0</v>
      </c>
      <c r="T11" s="226">
        <v>0</v>
      </c>
      <c r="U11" s="226">
        <v>0</v>
      </c>
      <c r="V11" s="226">
        <v>0</v>
      </c>
      <c r="W11" s="226">
        <v>0</v>
      </c>
      <c r="X11" s="226">
        <v>0</v>
      </c>
      <c r="Y11" s="226">
        <v>0</v>
      </c>
      <c r="Z11" s="226">
        <v>0</v>
      </c>
      <c r="AA11" s="226">
        <v>0</v>
      </c>
      <c r="AB11" s="226">
        <v>0</v>
      </c>
      <c r="AC11" s="227">
        <v>2</v>
      </c>
      <c r="AD11" s="5">
        <v>881.05726872246703</v>
      </c>
      <c r="AE11" s="5">
        <v>0</v>
      </c>
      <c r="AF11" s="5">
        <v>0</v>
      </c>
      <c r="AG11" s="5">
        <v>2</v>
      </c>
      <c r="AH11" s="5">
        <v>881.05726872246703</v>
      </c>
      <c r="AI11" s="5">
        <v>0</v>
      </c>
      <c r="AJ11" s="5">
        <v>0</v>
      </c>
    </row>
    <row r="12" spans="1:36" x14ac:dyDescent="0.25">
      <c r="A12">
        <v>2017</v>
      </c>
      <c r="B12" t="s">
        <v>41</v>
      </c>
      <c r="C12" s="133" t="s">
        <v>6230</v>
      </c>
      <c r="D12" s="230" t="s">
        <v>6005</v>
      </c>
      <c r="E12" s="229">
        <v>2.6139999999999999</v>
      </c>
      <c r="F12" s="228">
        <v>0.24049999999999999</v>
      </c>
      <c r="G12" s="228">
        <v>0.74350000000000005</v>
      </c>
      <c r="H12" s="228">
        <v>-0.50300000000000011</v>
      </c>
      <c r="I12" s="228">
        <v>0.2102</v>
      </c>
      <c r="J12" s="228">
        <v>0.74750000000000005</v>
      </c>
      <c r="K12" s="228">
        <v>-0.53730000000000011</v>
      </c>
      <c r="L12" s="228">
        <v>0.24629999999999999</v>
      </c>
      <c r="M12" s="228">
        <v>0.74</v>
      </c>
      <c r="N12" s="228">
        <v>-0.49370000000000003</v>
      </c>
      <c r="O12" s="228">
        <v>-0.51133333333333342</v>
      </c>
      <c r="P12" s="228" t="s">
        <v>5900</v>
      </c>
      <c r="Q12" s="226">
        <v>228</v>
      </c>
      <c r="R12" s="5">
        <v>87.222647283856162</v>
      </c>
      <c r="S12" s="226">
        <v>0</v>
      </c>
      <c r="T12" s="226">
        <v>0</v>
      </c>
      <c r="U12" s="226">
        <v>0</v>
      </c>
      <c r="V12" s="226">
        <v>0</v>
      </c>
      <c r="W12" s="226">
        <v>0</v>
      </c>
      <c r="X12" s="226">
        <v>0</v>
      </c>
      <c r="Y12" s="226">
        <v>0</v>
      </c>
      <c r="Z12" s="226">
        <v>0</v>
      </c>
      <c r="AA12" s="226">
        <v>0</v>
      </c>
      <c r="AB12" s="226">
        <v>0</v>
      </c>
      <c r="AC12" s="227">
        <v>15</v>
      </c>
      <c r="AD12" s="5">
        <v>6578.9473684210525</v>
      </c>
      <c r="AE12" s="5">
        <v>2</v>
      </c>
      <c r="AF12" s="5">
        <v>877.19298245614027</v>
      </c>
      <c r="AG12" s="5">
        <v>11</v>
      </c>
      <c r="AH12" s="5">
        <v>4824.5614035087719</v>
      </c>
      <c r="AI12" s="5">
        <v>2</v>
      </c>
      <c r="AJ12" s="5">
        <v>877.19298245614027</v>
      </c>
    </row>
    <row r="13" spans="1:36" x14ac:dyDescent="0.25">
      <c r="A13">
        <v>2019</v>
      </c>
      <c r="B13" t="s">
        <v>41</v>
      </c>
      <c r="C13" s="133" t="s">
        <v>5764</v>
      </c>
      <c r="D13" s="230" t="s">
        <v>5523</v>
      </c>
      <c r="E13" s="229">
        <v>1.524</v>
      </c>
      <c r="F13" s="228">
        <v>0.65620000000000001</v>
      </c>
      <c r="G13" s="228">
        <v>0.32679999999999998</v>
      </c>
      <c r="H13" s="228">
        <v>0.32940000000000003</v>
      </c>
      <c r="I13" s="228">
        <v>0.62539999999999996</v>
      </c>
      <c r="J13" s="228">
        <v>0.32890000000000003</v>
      </c>
      <c r="K13" s="228">
        <v>0.29649999999999993</v>
      </c>
      <c r="L13" s="228">
        <v>0.55569999999999997</v>
      </c>
      <c r="M13" s="228">
        <v>0.42359999999999998</v>
      </c>
      <c r="N13" s="228">
        <v>0.1321</v>
      </c>
      <c r="O13" s="228">
        <v>0.25266666666666665</v>
      </c>
      <c r="P13" s="228" t="s">
        <v>4792</v>
      </c>
      <c r="Q13" s="226">
        <v>233</v>
      </c>
      <c r="R13" s="5">
        <v>152.88713910761155</v>
      </c>
      <c r="S13" s="226">
        <v>0</v>
      </c>
      <c r="T13" s="226">
        <v>0</v>
      </c>
      <c r="U13" s="226">
        <v>0</v>
      </c>
      <c r="V13" s="226">
        <v>0</v>
      </c>
      <c r="W13" s="226">
        <v>0</v>
      </c>
      <c r="X13" s="226">
        <v>0</v>
      </c>
      <c r="Y13" s="226">
        <v>0</v>
      </c>
      <c r="Z13" s="226">
        <v>0</v>
      </c>
      <c r="AA13" s="226">
        <v>0</v>
      </c>
      <c r="AB13" s="226">
        <v>0</v>
      </c>
      <c r="AC13" s="227">
        <v>0</v>
      </c>
      <c r="AD13" s="5">
        <v>0</v>
      </c>
      <c r="AE13" s="5">
        <v>0</v>
      </c>
      <c r="AF13" s="5">
        <v>0</v>
      </c>
      <c r="AG13" s="5">
        <v>0</v>
      </c>
      <c r="AH13" s="5">
        <v>0</v>
      </c>
      <c r="AI13" s="5">
        <v>0</v>
      </c>
      <c r="AJ13" s="5">
        <v>0</v>
      </c>
    </row>
    <row r="14" spans="1:36" x14ac:dyDescent="0.25">
      <c r="A14">
        <v>2017</v>
      </c>
      <c r="B14" t="s">
        <v>71</v>
      </c>
      <c r="C14" s="133" t="s">
        <v>5898</v>
      </c>
      <c r="D14" s="230" t="s">
        <v>4791</v>
      </c>
      <c r="E14" s="229">
        <v>0</v>
      </c>
      <c r="F14" s="228">
        <v>0</v>
      </c>
      <c r="G14" s="228">
        <v>0</v>
      </c>
      <c r="H14" s="228">
        <v>0</v>
      </c>
      <c r="I14" s="228">
        <v>0</v>
      </c>
      <c r="J14" s="228">
        <v>0</v>
      </c>
      <c r="K14" s="228">
        <v>0</v>
      </c>
      <c r="L14" s="228">
        <v>0</v>
      </c>
      <c r="M14" s="228">
        <v>0</v>
      </c>
      <c r="N14" s="228">
        <v>0</v>
      </c>
      <c r="O14" s="228">
        <v>0</v>
      </c>
      <c r="P14" s="228" t="s">
        <v>4791</v>
      </c>
      <c r="Q14" s="226">
        <v>233</v>
      </c>
      <c r="R14" s="5" t="s">
        <v>4791</v>
      </c>
      <c r="S14" s="226">
        <v>0</v>
      </c>
      <c r="T14" s="226">
        <v>0</v>
      </c>
      <c r="U14" s="226">
        <v>0</v>
      </c>
      <c r="V14" s="226">
        <v>0</v>
      </c>
      <c r="W14" s="226">
        <v>0</v>
      </c>
      <c r="X14" s="226">
        <v>0</v>
      </c>
      <c r="Y14" s="226">
        <v>0</v>
      </c>
      <c r="Z14" s="226">
        <v>0</v>
      </c>
      <c r="AA14" s="226">
        <v>0</v>
      </c>
      <c r="AB14" s="226">
        <v>0</v>
      </c>
      <c r="AC14" s="227">
        <v>15</v>
      </c>
      <c r="AD14" s="5">
        <v>6437.7682403433473</v>
      </c>
      <c r="AE14" s="5">
        <v>0</v>
      </c>
      <c r="AF14" s="5">
        <v>0</v>
      </c>
      <c r="AG14" s="5">
        <v>15</v>
      </c>
      <c r="AH14" s="5">
        <v>6437.7682403433473</v>
      </c>
      <c r="AI14" s="5">
        <v>0</v>
      </c>
      <c r="AJ14" s="5">
        <v>0</v>
      </c>
    </row>
    <row r="15" spans="1:36" x14ac:dyDescent="0.25">
      <c r="A15">
        <v>2018</v>
      </c>
      <c r="B15" t="s">
        <v>41</v>
      </c>
      <c r="C15" s="133" t="s">
        <v>5764</v>
      </c>
      <c r="D15" s="230" t="s">
        <v>5523</v>
      </c>
      <c r="E15" s="229">
        <v>1.524</v>
      </c>
      <c r="F15" s="228">
        <v>0.65620000000000001</v>
      </c>
      <c r="G15" s="228">
        <v>0.32679999999999998</v>
      </c>
      <c r="H15" s="228">
        <v>0.32940000000000003</v>
      </c>
      <c r="I15" s="228">
        <v>0.62539999999999996</v>
      </c>
      <c r="J15" s="228">
        <v>0.32890000000000003</v>
      </c>
      <c r="K15" s="228">
        <v>0.29649999999999993</v>
      </c>
      <c r="L15" s="228">
        <v>0.55569999999999997</v>
      </c>
      <c r="M15" s="228">
        <v>0.42359999999999998</v>
      </c>
      <c r="N15" s="228">
        <v>0.1321</v>
      </c>
      <c r="O15" s="228">
        <v>0.25266666666666665</v>
      </c>
      <c r="P15" s="228" t="s">
        <v>4792</v>
      </c>
      <c r="Q15" s="226">
        <v>236</v>
      </c>
      <c r="R15" s="5">
        <v>154.85564304461943</v>
      </c>
      <c r="S15" s="226">
        <v>0</v>
      </c>
      <c r="T15" s="226">
        <v>0</v>
      </c>
      <c r="U15" s="226">
        <v>0</v>
      </c>
      <c r="V15" s="226">
        <v>0</v>
      </c>
      <c r="W15" s="226">
        <v>0</v>
      </c>
      <c r="X15" s="226">
        <v>0</v>
      </c>
      <c r="Y15" s="226">
        <v>0</v>
      </c>
      <c r="Z15" s="226">
        <v>0</v>
      </c>
      <c r="AA15" s="226">
        <v>0</v>
      </c>
      <c r="AB15" s="226">
        <v>0</v>
      </c>
      <c r="AC15" s="227">
        <v>0</v>
      </c>
      <c r="AD15" s="5">
        <v>0</v>
      </c>
      <c r="AE15" s="5">
        <v>0</v>
      </c>
      <c r="AF15" s="5">
        <v>0</v>
      </c>
      <c r="AG15" s="5">
        <v>0</v>
      </c>
      <c r="AH15" s="5">
        <v>0</v>
      </c>
      <c r="AI15" s="5">
        <v>0</v>
      </c>
      <c r="AJ15" s="5">
        <v>0</v>
      </c>
    </row>
    <row r="16" spans="1:36" x14ac:dyDescent="0.25">
      <c r="A16">
        <v>2017</v>
      </c>
      <c r="B16" t="s">
        <v>41</v>
      </c>
      <c r="C16" s="133" t="s">
        <v>5764</v>
      </c>
      <c r="D16" s="230" t="s">
        <v>5523</v>
      </c>
      <c r="E16" s="229">
        <v>1.524</v>
      </c>
      <c r="F16" s="228">
        <v>0.65620000000000001</v>
      </c>
      <c r="G16" s="228">
        <v>0.32679999999999998</v>
      </c>
      <c r="H16" s="228">
        <v>0.32940000000000003</v>
      </c>
      <c r="I16" s="228">
        <v>0.62539999999999996</v>
      </c>
      <c r="J16" s="228">
        <v>0.32890000000000003</v>
      </c>
      <c r="K16" s="228">
        <v>0.29649999999999993</v>
      </c>
      <c r="L16" s="228">
        <v>0.55569999999999997</v>
      </c>
      <c r="M16" s="228">
        <v>0.42359999999999998</v>
      </c>
      <c r="N16" s="228">
        <v>0.1321</v>
      </c>
      <c r="O16" s="228">
        <v>0.25266666666666665</v>
      </c>
      <c r="P16" s="228" t="s">
        <v>4792</v>
      </c>
      <c r="Q16" s="226">
        <v>242</v>
      </c>
      <c r="R16" s="5">
        <v>158.79265091863516</v>
      </c>
      <c r="S16" s="226">
        <v>0</v>
      </c>
      <c r="T16" s="226">
        <v>0</v>
      </c>
      <c r="U16" s="226">
        <v>0</v>
      </c>
      <c r="V16" s="226">
        <v>0</v>
      </c>
      <c r="W16" s="226">
        <v>0</v>
      </c>
      <c r="X16" s="226">
        <v>0</v>
      </c>
      <c r="Y16" s="226">
        <v>0</v>
      </c>
      <c r="Z16" s="226">
        <v>0</v>
      </c>
      <c r="AA16" s="226">
        <v>0</v>
      </c>
      <c r="AB16" s="226">
        <v>0</v>
      </c>
      <c r="AC16" s="227">
        <v>0</v>
      </c>
      <c r="AD16" s="5">
        <v>0</v>
      </c>
      <c r="AE16" s="5">
        <v>0</v>
      </c>
      <c r="AF16" s="5">
        <v>0</v>
      </c>
      <c r="AG16" s="5">
        <v>0</v>
      </c>
      <c r="AH16" s="5">
        <v>0</v>
      </c>
      <c r="AI16" s="5">
        <v>0</v>
      </c>
      <c r="AJ16" s="5">
        <v>0</v>
      </c>
    </row>
    <row r="17" spans="1:36" x14ac:dyDescent="0.25">
      <c r="A17">
        <v>2019</v>
      </c>
      <c r="B17" t="s">
        <v>41</v>
      </c>
      <c r="C17" s="133" t="s">
        <v>5734</v>
      </c>
      <c r="D17" s="230" t="s">
        <v>5523</v>
      </c>
      <c r="E17" s="229">
        <v>0.38800000000000001</v>
      </c>
      <c r="F17" s="228">
        <v>0.65620000000000001</v>
      </c>
      <c r="G17" s="228">
        <v>0.32679999999999998</v>
      </c>
      <c r="H17" s="228">
        <v>0.32940000000000003</v>
      </c>
      <c r="I17" s="228">
        <v>0.62539999999999996</v>
      </c>
      <c r="J17" s="228">
        <v>0.32890000000000003</v>
      </c>
      <c r="K17" s="228">
        <v>0.29649999999999993</v>
      </c>
      <c r="L17" s="228">
        <v>0.55569999999999997</v>
      </c>
      <c r="M17" s="228">
        <v>0.42359999999999998</v>
      </c>
      <c r="N17" s="228">
        <v>0.1321</v>
      </c>
      <c r="O17" s="228">
        <v>0.25266666666666665</v>
      </c>
      <c r="P17" s="228" t="s">
        <v>4792</v>
      </c>
      <c r="Q17" s="226">
        <v>261</v>
      </c>
      <c r="R17" s="5">
        <v>672.68041237113403</v>
      </c>
      <c r="S17" s="226">
        <v>0</v>
      </c>
      <c r="T17" s="226">
        <v>0</v>
      </c>
      <c r="U17" s="226">
        <v>0</v>
      </c>
      <c r="V17" s="226">
        <v>0</v>
      </c>
      <c r="W17" s="226">
        <v>0</v>
      </c>
      <c r="X17" s="226">
        <v>0</v>
      </c>
      <c r="Y17" s="226">
        <v>0</v>
      </c>
      <c r="Z17" s="226">
        <v>0</v>
      </c>
      <c r="AA17" s="226">
        <v>0</v>
      </c>
      <c r="AB17" s="226">
        <v>0</v>
      </c>
      <c r="AC17" s="227">
        <v>0</v>
      </c>
      <c r="AD17" s="5">
        <v>0</v>
      </c>
      <c r="AE17" s="5">
        <v>0</v>
      </c>
      <c r="AF17" s="5">
        <v>0</v>
      </c>
      <c r="AG17" s="5">
        <v>0</v>
      </c>
      <c r="AH17" s="5">
        <v>0</v>
      </c>
      <c r="AI17" s="5">
        <v>0</v>
      </c>
      <c r="AJ17" s="5">
        <v>0</v>
      </c>
    </row>
    <row r="18" spans="1:36" x14ac:dyDescent="0.25">
      <c r="A18">
        <v>2018</v>
      </c>
      <c r="B18" t="s">
        <v>41</v>
      </c>
      <c r="C18" s="133" t="s">
        <v>5734</v>
      </c>
      <c r="D18" s="230" t="s">
        <v>5523</v>
      </c>
      <c r="E18" s="229">
        <v>0.38800000000000001</v>
      </c>
      <c r="F18" s="228">
        <v>0.65620000000000001</v>
      </c>
      <c r="G18" s="228">
        <v>0.32679999999999998</v>
      </c>
      <c r="H18" s="228">
        <v>0.32940000000000003</v>
      </c>
      <c r="I18" s="228">
        <v>0.62539999999999996</v>
      </c>
      <c r="J18" s="228">
        <v>0.32890000000000003</v>
      </c>
      <c r="K18" s="228">
        <v>0.29649999999999993</v>
      </c>
      <c r="L18" s="228">
        <v>0.55569999999999997</v>
      </c>
      <c r="M18" s="228">
        <v>0.42359999999999998</v>
      </c>
      <c r="N18" s="228">
        <v>0.1321</v>
      </c>
      <c r="O18" s="228">
        <v>0.25266666666666665</v>
      </c>
      <c r="P18" s="228" t="s">
        <v>4792</v>
      </c>
      <c r="Q18" s="226">
        <v>263</v>
      </c>
      <c r="R18" s="5">
        <v>677.8350515463917</v>
      </c>
      <c r="S18" s="226">
        <v>0</v>
      </c>
      <c r="T18" s="226">
        <v>0</v>
      </c>
      <c r="U18" s="226">
        <v>0</v>
      </c>
      <c r="V18" s="226">
        <v>0</v>
      </c>
      <c r="W18" s="226">
        <v>0</v>
      </c>
      <c r="X18" s="226">
        <v>0</v>
      </c>
      <c r="Y18" s="226">
        <v>0</v>
      </c>
      <c r="Z18" s="226">
        <v>0</v>
      </c>
      <c r="AA18" s="226">
        <v>0</v>
      </c>
      <c r="AB18" s="226">
        <v>0</v>
      </c>
      <c r="AC18" s="227">
        <v>0</v>
      </c>
      <c r="AD18" s="5">
        <v>0</v>
      </c>
      <c r="AE18" s="5">
        <v>0</v>
      </c>
      <c r="AF18" s="5">
        <v>0</v>
      </c>
      <c r="AG18" s="5">
        <v>0</v>
      </c>
      <c r="AH18" s="5">
        <v>0</v>
      </c>
      <c r="AI18" s="5">
        <v>0</v>
      </c>
      <c r="AJ18" s="5">
        <v>0</v>
      </c>
    </row>
    <row r="19" spans="1:36" x14ac:dyDescent="0.25">
      <c r="A19">
        <v>2017</v>
      </c>
      <c r="B19" t="s">
        <v>41</v>
      </c>
      <c r="C19" s="133" t="s">
        <v>5734</v>
      </c>
      <c r="D19" s="230" t="s">
        <v>5523</v>
      </c>
      <c r="E19" s="229">
        <v>0.38800000000000001</v>
      </c>
      <c r="F19" s="228">
        <v>0.65620000000000001</v>
      </c>
      <c r="G19" s="228">
        <v>0.32679999999999998</v>
      </c>
      <c r="H19" s="228">
        <v>0.32940000000000003</v>
      </c>
      <c r="I19" s="228">
        <v>0.62539999999999996</v>
      </c>
      <c r="J19" s="228">
        <v>0.32890000000000003</v>
      </c>
      <c r="K19" s="228">
        <v>0.29649999999999993</v>
      </c>
      <c r="L19" s="228">
        <v>0.55569999999999997</v>
      </c>
      <c r="M19" s="228">
        <v>0.42359999999999998</v>
      </c>
      <c r="N19" s="228">
        <v>0.1321</v>
      </c>
      <c r="O19" s="228">
        <v>0.25266666666666665</v>
      </c>
      <c r="P19" s="228" t="s">
        <v>4792</v>
      </c>
      <c r="Q19" s="226">
        <v>266</v>
      </c>
      <c r="R19" s="5">
        <v>685.56701030927832</v>
      </c>
      <c r="S19" s="226">
        <v>0</v>
      </c>
      <c r="T19" s="226">
        <v>0</v>
      </c>
      <c r="U19" s="226">
        <v>0</v>
      </c>
      <c r="V19" s="226">
        <v>0</v>
      </c>
      <c r="W19" s="226">
        <v>0</v>
      </c>
      <c r="X19" s="226">
        <v>0</v>
      </c>
      <c r="Y19" s="226">
        <v>0</v>
      </c>
      <c r="Z19" s="226">
        <v>0</v>
      </c>
      <c r="AA19" s="226">
        <v>0</v>
      </c>
      <c r="AB19" s="226">
        <v>0</v>
      </c>
      <c r="AC19" s="227">
        <v>0</v>
      </c>
      <c r="AD19" s="5">
        <v>0</v>
      </c>
      <c r="AE19" s="5">
        <v>0</v>
      </c>
      <c r="AF19" s="5">
        <v>0</v>
      </c>
      <c r="AG19" s="5">
        <v>0</v>
      </c>
      <c r="AH19" s="5">
        <v>0</v>
      </c>
      <c r="AI19" s="5">
        <v>0</v>
      </c>
      <c r="AJ19" s="5">
        <v>0</v>
      </c>
    </row>
    <row r="20" spans="1:36" x14ac:dyDescent="0.25">
      <c r="A20">
        <v>2019</v>
      </c>
      <c r="B20" t="s">
        <v>70</v>
      </c>
      <c r="C20" s="133" t="s">
        <v>5858</v>
      </c>
      <c r="D20" s="230" t="s">
        <v>5853</v>
      </c>
      <c r="E20" s="229">
        <v>1.18</v>
      </c>
      <c r="F20" s="228">
        <v>0.57240000000000002</v>
      </c>
      <c r="G20" s="228">
        <v>0.41539999999999999</v>
      </c>
      <c r="H20" s="228">
        <v>0.15700000000000003</v>
      </c>
      <c r="I20" s="228">
        <v>0.53049999999999997</v>
      </c>
      <c r="J20" s="228">
        <v>0.45129999999999998</v>
      </c>
      <c r="K20" s="228">
        <v>7.9199999999999993E-2</v>
      </c>
      <c r="L20" s="228">
        <v>0.46600000000000003</v>
      </c>
      <c r="M20" s="228">
        <v>0.52510000000000001</v>
      </c>
      <c r="N20" s="228">
        <v>-5.9099999999999986E-2</v>
      </c>
      <c r="O20" s="228">
        <v>5.9033333333333347E-2</v>
      </c>
      <c r="P20" s="226" t="s">
        <v>5765</v>
      </c>
      <c r="Q20" s="226">
        <v>266</v>
      </c>
      <c r="R20" s="5">
        <v>225.42372881355934</v>
      </c>
      <c r="S20" s="226">
        <v>1</v>
      </c>
      <c r="T20" s="226">
        <v>375.93984962406012</v>
      </c>
      <c r="U20" s="226">
        <v>0</v>
      </c>
      <c r="V20" s="226">
        <v>0</v>
      </c>
      <c r="W20" s="226">
        <v>0</v>
      </c>
      <c r="X20" s="226">
        <v>0</v>
      </c>
      <c r="Y20" s="226">
        <v>0</v>
      </c>
      <c r="Z20" s="226">
        <v>0</v>
      </c>
      <c r="AA20" s="226">
        <v>1</v>
      </c>
      <c r="AB20" s="226">
        <v>375.93984962406012</v>
      </c>
      <c r="AC20" s="227">
        <v>1</v>
      </c>
      <c r="AD20" s="5">
        <v>375.93984962406012</v>
      </c>
      <c r="AE20" s="5">
        <v>0</v>
      </c>
      <c r="AF20" s="5">
        <v>0</v>
      </c>
      <c r="AG20" s="5">
        <v>1</v>
      </c>
      <c r="AH20" s="5">
        <v>375.93984962406012</v>
      </c>
      <c r="AI20" s="5">
        <v>0</v>
      </c>
      <c r="AJ20" s="5">
        <v>0</v>
      </c>
    </row>
    <row r="21" spans="1:36" x14ac:dyDescent="0.25">
      <c r="A21">
        <v>2018</v>
      </c>
      <c r="B21" t="s">
        <v>70</v>
      </c>
      <c r="C21" s="133" t="s">
        <v>5858</v>
      </c>
      <c r="D21" s="230" t="s">
        <v>5853</v>
      </c>
      <c r="E21" s="229">
        <v>1.18</v>
      </c>
      <c r="F21" s="228">
        <v>0.57240000000000002</v>
      </c>
      <c r="G21" s="228">
        <v>0.41539999999999999</v>
      </c>
      <c r="H21" s="228">
        <v>0.15700000000000003</v>
      </c>
      <c r="I21" s="228">
        <v>0.53049999999999997</v>
      </c>
      <c r="J21" s="228">
        <v>0.45129999999999998</v>
      </c>
      <c r="K21" s="228">
        <v>7.9199999999999993E-2</v>
      </c>
      <c r="L21" s="228">
        <v>0.46600000000000003</v>
      </c>
      <c r="M21" s="228">
        <v>0.52510000000000001</v>
      </c>
      <c r="N21" s="228">
        <v>-5.9099999999999986E-2</v>
      </c>
      <c r="O21" s="228">
        <v>5.9033333333333347E-2</v>
      </c>
      <c r="P21" s="226" t="s">
        <v>5765</v>
      </c>
      <c r="Q21" s="226">
        <v>269</v>
      </c>
      <c r="R21" s="5">
        <v>227.96610169491527</v>
      </c>
      <c r="S21" s="226">
        <v>2</v>
      </c>
      <c r="T21" s="226">
        <v>743.49442379182153</v>
      </c>
      <c r="U21" s="226">
        <v>0</v>
      </c>
      <c r="V21" s="226">
        <v>0</v>
      </c>
      <c r="W21" s="226">
        <v>0</v>
      </c>
      <c r="X21" s="226">
        <v>0</v>
      </c>
      <c r="Y21" s="226">
        <v>1</v>
      </c>
      <c r="Z21" s="226">
        <v>371.74721189591077</v>
      </c>
      <c r="AA21" s="226">
        <v>1</v>
      </c>
      <c r="AB21" s="226">
        <v>371.74721189591077</v>
      </c>
      <c r="AC21" s="227">
        <v>4</v>
      </c>
      <c r="AD21" s="5">
        <v>1486.9888475836431</v>
      </c>
      <c r="AE21" s="5">
        <v>0</v>
      </c>
      <c r="AF21" s="5">
        <v>0</v>
      </c>
      <c r="AG21" s="5">
        <v>4</v>
      </c>
      <c r="AH21" s="5">
        <v>1486.9888475836431</v>
      </c>
      <c r="AI21" s="5">
        <v>0</v>
      </c>
      <c r="AJ21" s="5">
        <v>0</v>
      </c>
    </row>
    <row r="22" spans="1:36" x14ac:dyDescent="0.25">
      <c r="A22">
        <v>2017</v>
      </c>
      <c r="B22" t="s">
        <v>70</v>
      </c>
      <c r="C22" s="133" t="s">
        <v>5858</v>
      </c>
      <c r="D22" s="230" t="s">
        <v>5853</v>
      </c>
      <c r="E22" s="229">
        <v>1.18</v>
      </c>
      <c r="F22" s="228">
        <v>0.57240000000000002</v>
      </c>
      <c r="G22" s="228">
        <v>0.41539999999999999</v>
      </c>
      <c r="H22" s="228">
        <v>0.15700000000000003</v>
      </c>
      <c r="I22" s="228">
        <v>0.53049999999999997</v>
      </c>
      <c r="J22" s="228">
        <v>0.45129999999999998</v>
      </c>
      <c r="K22" s="228">
        <v>7.9199999999999993E-2</v>
      </c>
      <c r="L22" s="228">
        <v>0.46600000000000003</v>
      </c>
      <c r="M22" s="228">
        <v>0.52510000000000001</v>
      </c>
      <c r="N22" s="228">
        <v>-5.9099999999999986E-2</v>
      </c>
      <c r="O22" s="228">
        <v>5.9033333333333347E-2</v>
      </c>
      <c r="P22" s="226" t="s">
        <v>5765</v>
      </c>
      <c r="Q22" s="226">
        <v>275</v>
      </c>
      <c r="R22" s="5">
        <v>233.05084745762713</v>
      </c>
      <c r="S22" s="226">
        <v>0</v>
      </c>
      <c r="T22" s="226">
        <v>0</v>
      </c>
      <c r="U22" s="226">
        <v>0</v>
      </c>
      <c r="V22" s="226">
        <v>0</v>
      </c>
      <c r="W22" s="226">
        <v>0</v>
      </c>
      <c r="X22" s="226">
        <v>0</v>
      </c>
      <c r="Y22" s="226">
        <v>0</v>
      </c>
      <c r="Z22" s="226">
        <v>0</v>
      </c>
      <c r="AA22" s="226">
        <v>0</v>
      </c>
      <c r="AB22" s="226">
        <v>0</v>
      </c>
      <c r="AC22" s="227">
        <v>8</v>
      </c>
      <c r="AD22" s="5">
        <v>2909.090909090909</v>
      </c>
      <c r="AE22" s="5">
        <v>1</v>
      </c>
      <c r="AF22" s="5">
        <v>363.63636363636363</v>
      </c>
      <c r="AG22" s="5">
        <v>7</v>
      </c>
      <c r="AH22" s="5">
        <v>2545.4545454545455</v>
      </c>
      <c r="AI22" s="5">
        <v>0</v>
      </c>
      <c r="AJ22" s="5">
        <v>0</v>
      </c>
    </row>
    <row r="23" spans="1:36" x14ac:dyDescent="0.25">
      <c r="A23">
        <v>2017</v>
      </c>
      <c r="B23" t="s">
        <v>70</v>
      </c>
      <c r="C23" s="133" t="s">
        <v>5510</v>
      </c>
      <c r="D23" s="230" t="s">
        <v>1122</v>
      </c>
      <c r="E23" s="229">
        <v>5.31</v>
      </c>
      <c r="F23" s="228">
        <v>0.78620000000000001</v>
      </c>
      <c r="G23" s="228">
        <v>0.19570000000000001</v>
      </c>
      <c r="H23" s="228">
        <v>0.59050000000000002</v>
      </c>
      <c r="I23" s="228">
        <v>0.72919999999999996</v>
      </c>
      <c r="J23" s="228">
        <v>0.2306</v>
      </c>
      <c r="K23" s="228">
        <v>0.49859999999999993</v>
      </c>
      <c r="L23" s="228">
        <v>0.57930000000000004</v>
      </c>
      <c r="M23" s="228">
        <v>0.40450000000000003</v>
      </c>
      <c r="N23" s="228">
        <v>0.17480000000000001</v>
      </c>
      <c r="O23" s="228">
        <v>0.42130000000000001</v>
      </c>
      <c r="P23" s="226" t="s">
        <v>4792</v>
      </c>
      <c r="Q23" s="226">
        <v>298</v>
      </c>
      <c r="R23" s="5">
        <v>56.120527306967986</v>
      </c>
      <c r="S23" s="226">
        <v>1</v>
      </c>
      <c r="T23" s="226">
        <v>335.57046979865771</v>
      </c>
      <c r="U23" s="226">
        <v>0</v>
      </c>
      <c r="V23" s="226">
        <v>0</v>
      </c>
      <c r="W23" s="226">
        <v>1</v>
      </c>
      <c r="X23" s="226">
        <v>335.57046979865771</v>
      </c>
      <c r="Y23" s="226">
        <v>0</v>
      </c>
      <c r="Z23" s="226">
        <v>0</v>
      </c>
      <c r="AA23" s="226">
        <v>0</v>
      </c>
      <c r="AB23" s="226">
        <v>0</v>
      </c>
      <c r="AC23" s="227">
        <v>6</v>
      </c>
      <c r="AD23" s="5">
        <v>2013.4228187919462</v>
      </c>
      <c r="AE23" s="5">
        <v>1</v>
      </c>
      <c r="AF23" s="5">
        <v>335.57046979865771</v>
      </c>
      <c r="AG23" s="5">
        <v>5</v>
      </c>
      <c r="AH23" s="5">
        <v>1677.8523489932886</v>
      </c>
      <c r="AI23" s="5">
        <v>0</v>
      </c>
      <c r="AJ23" s="5">
        <v>0</v>
      </c>
    </row>
    <row r="24" spans="1:36" x14ac:dyDescent="0.25">
      <c r="A24">
        <v>2018</v>
      </c>
      <c r="B24" t="s">
        <v>70</v>
      </c>
      <c r="C24" s="133" t="s">
        <v>5510</v>
      </c>
      <c r="D24" s="230" t="s">
        <v>1122</v>
      </c>
      <c r="E24" s="229">
        <v>5.31</v>
      </c>
      <c r="F24" s="228">
        <v>0.78620000000000001</v>
      </c>
      <c r="G24" s="228">
        <v>0.19570000000000001</v>
      </c>
      <c r="H24" s="228">
        <v>0.59050000000000002</v>
      </c>
      <c r="I24" s="228">
        <v>0.72919999999999996</v>
      </c>
      <c r="J24" s="228">
        <v>0.2306</v>
      </c>
      <c r="K24" s="228">
        <v>0.49859999999999993</v>
      </c>
      <c r="L24" s="228">
        <v>0.57930000000000004</v>
      </c>
      <c r="M24" s="228">
        <v>0.40450000000000003</v>
      </c>
      <c r="N24" s="228">
        <v>0.17480000000000001</v>
      </c>
      <c r="O24" s="228">
        <v>0.42130000000000001</v>
      </c>
      <c r="P24" s="226" t="s">
        <v>4792</v>
      </c>
      <c r="Q24" s="226">
        <v>303</v>
      </c>
      <c r="R24" s="5">
        <v>57.06214689265537</v>
      </c>
      <c r="S24" s="226">
        <v>0</v>
      </c>
      <c r="T24" s="226">
        <v>0</v>
      </c>
      <c r="U24" s="226">
        <v>0</v>
      </c>
      <c r="V24" s="226">
        <v>0</v>
      </c>
      <c r="W24" s="226">
        <v>0</v>
      </c>
      <c r="X24" s="226">
        <v>0</v>
      </c>
      <c r="Y24" s="226">
        <v>0</v>
      </c>
      <c r="Z24" s="226">
        <v>0</v>
      </c>
      <c r="AA24" s="226">
        <v>0</v>
      </c>
      <c r="AB24" s="226">
        <v>0</v>
      </c>
      <c r="AC24" s="227">
        <v>3</v>
      </c>
      <c r="AD24" s="5">
        <v>990.09900990099015</v>
      </c>
      <c r="AE24" s="5">
        <v>1</v>
      </c>
      <c r="AF24" s="5">
        <v>330.03300330033005</v>
      </c>
      <c r="AG24" s="5">
        <v>2</v>
      </c>
      <c r="AH24" s="5">
        <v>660.0660066006601</v>
      </c>
      <c r="AI24" s="5">
        <v>0</v>
      </c>
      <c r="AJ24" s="5">
        <v>0</v>
      </c>
    </row>
    <row r="25" spans="1:36" x14ac:dyDescent="0.25">
      <c r="A25">
        <v>2019</v>
      </c>
      <c r="B25" t="s">
        <v>41</v>
      </c>
      <c r="C25" s="133" t="s">
        <v>5751</v>
      </c>
      <c r="D25" s="230" t="s">
        <v>5607</v>
      </c>
      <c r="E25" s="229">
        <v>0.74199999999999999</v>
      </c>
      <c r="F25" s="228">
        <v>0.74380000000000002</v>
      </c>
      <c r="G25" s="228">
        <v>0.2412</v>
      </c>
      <c r="H25" s="228">
        <v>0.50260000000000005</v>
      </c>
      <c r="I25" s="228">
        <v>0.71150000000000002</v>
      </c>
      <c r="J25" s="228">
        <v>0.24410000000000001</v>
      </c>
      <c r="K25" s="228">
        <v>0.46740000000000004</v>
      </c>
      <c r="L25" s="228">
        <v>0.57420000000000004</v>
      </c>
      <c r="M25" s="228">
        <v>0.39889999999999998</v>
      </c>
      <c r="N25" s="228">
        <v>0.17530000000000007</v>
      </c>
      <c r="O25" s="228">
        <v>0.38176666666666675</v>
      </c>
      <c r="P25" s="228" t="s">
        <v>4792</v>
      </c>
      <c r="Q25" s="226">
        <v>307</v>
      </c>
      <c r="R25" s="5">
        <v>413.74663072776281</v>
      </c>
      <c r="S25" s="226">
        <v>1</v>
      </c>
      <c r="T25" s="226">
        <v>325.73289902280129</v>
      </c>
      <c r="U25" s="226">
        <v>0</v>
      </c>
      <c r="V25" s="226">
        <v>0</v>
      </c>
      <c r="W25" s="226">
        <v>0</v>
      </c>
      <c r="X25" s="226">
        <v>0</v>
      </c>
      <c r="Y25" s="226">
        <v>0</v>
      </c>
      <c r="Z25" s="226">
        <v>0</v>
      </c>
      <c r="AA25" s="226">
        <v>1</v>
      </c>
      <c r="AB25" s="226">
        <v>325.73289902280129</v>
      </c>
      <c r="AC25" s="227">
        <v>2</v>
      </c>
      <c r="AD25" s="5">
        <v>651.46579804560258</v>
      </c>
      <c r="AE25" s="5">
        <v>0</v>
      </c>
      <c r="AF25" s="5">
        <v>0</v>
      </c>
      <c r="AG25" s="5">
        <v>2</v>
      </c>
      <c r="AH25" s="5">
        <v>651.46579804560258</v>
      </c>
      <c r="AI25" s="5">
        <v>0</v>
      </c>
      <c r="AJ25" s="5">
        <v>0</v>
      </c>
    </row>
    <row r="26" spans="1:36" x14ac:dyDescent="0.25">
      <c r="A26">
        <v>2018</v>
      </c>
      <c r="B26" t="s">
        <v>41</v>
      </c>
      <c r="C26" s="133" t="s">
        <v>5751</v>
      </c>
      <c r="D26" s="230" t="s">
        <v>5607</v>
      </c>
      <c r="E26" s="229">
        <v>0.74199999999999999</v>
      </c>
      <c r="F26" s="228">
        <v>0.74380000000000002</v>
      </c>
      <c r="G26" s="228">
        <v>0.2412</v>
      </c>
      <c r="H26" s="228">
        <v>0.50260000000000005</v>
      </c>
      <c r="I26" s="228">
        <v>0.71150000000000002</v>
      </c>
      <c r="J26" s="228">
        <v>0.24410000000000001</v>
      </c>
      <c r="K26" s="228">
        <v>0.46740000000000004</v>
      </c>
      <c r="L26" s="228">
        <v>0.57420000000000004</v>
      </c>
      <c r="M26" s="228">
        <v>0.39889999999999998</v>
      </c>
      <c r="N26" s="228">
        <v>0.17530000000000007</v>
      </c>
      <c r="O26" s="228">
        <v>0.38176666666666675</v>
      </c>
      <c r="P26" s="228" t="s">
        <v>4792</v>
      </c>
      <c r="Q26" s="226">
        <v>308</v>
      </c>
      <c r="R26" s="5">
        <v>415.09433962264154</v>
      </c>
      <c r="S26" s="226">
        <v>0</v>
      </c>
      <c r="T26" s="226">
        <v>0</v>
      </c>
      <c r="U26" s="226">
        <v>0</v>
      </c>
      <c r="V26" s="226">
        <v>0</v>
      </c>
      <c r="W26" s="226">
        <v>0</v>
      </c>
      <c r="X26" s="226">
        <v>0</v>
      </c>
      <c r="Y26" s="226">
        <v>0</v>
      </c>
      <c r="Z26" s="226">
        <v>0</v>
      </c>
      <c r="AA26" s="226">
        <v>0</v>
      </c>
      <c r="AB26" s="226">
        <v>0</v>
      </c>
      <c r="AC26" s="227">
        <v>4</v>
      </c>
      <c r="AD26" s="5">
        <v>1298.7012987012988</v>
      </c>
      <c r="AE26" s="5">
        <v>0</v>
      </c>
      <c r="AF26" s="5">
        <v>0</v>
      </c>
      <c r="AG26" s="5">
        <v>4</v>
      </c>
      <c r="AH26" s="5">
        <v>1298.7012987012988</v>
      </c>
      <c r="AI26" s="5">
        <v>0</v>
      </c>
      <c r="AJ26" s="5">
        <v>0</v>
      </c>
    </row>
    <row r="27" spans="1:36" x14ac:dyDescent="0.25">
      <c r="A27">
        <v>2019</v>
      </c>
      <c r="B27" t="s">
        <v>70</v>
      </c>
      <c r="C27" s="133" t="s">
        <v>5510</v>
      </c>
      <c r="D27" s="230" t="s">
        <v>1122</v>
      </c>
      <c r="E27" s="229">
        <v>5.31</v>
      </c>
      <c r="F27" s="228">
        <v>0.78620000000000001</v>
      </c>
      <c r="G27" s="228">
        <v>0.19570000000000001</v>
      </c>
      <c r="H27" s="228">
        <v>0.59050000000000002</v>
      </c>
      <c r="I27" s="228">
        <v>0.72919999999999996</v>
      </c>
      <c r="J27" s="228">
        <v>0.2306</v>
      </c>
      <c r="K27" s="228">
        <v>0.49859999999999993</v>
      </c>
      <c r="L27" s="228">
        <v>0.57930000000000004</v>
      </c>
      <c r="M27" s="228">
        <v>0.40450000000000003</v>
      </c>
      <c r="N27" s="228">
        <v>0.17480000000000001</v>
      </c>
      <c r="O27" s="228">
        <v>0.42130000000000001</v>
      </c>
      <c r="P27" s="226" t="s">
        <v>4792</v>
      </c>
      <c r="Q27" s="226">
        <v>308</v>
      </c>
      <c r="R27" s="5">
        <v>58.003766478342754</v>
      </c>
      <c r="S27" s="226">
        <v>2</v>
      </c>
      <c r="T27" s="226">
        <v>649.35064935064941</v>
      </c>
      <c r="U27" s="226">
        <v>0</v>
      </c>
      <c r="V27" s="226">
        <v>0</v>
      </c>
      <c r="W27" s="226">
        <v>1</v>
      </c>
      <c r="X27" s="226">
        <v>324.6753246753247</v>
      </c>
      <c r="Y27" s="226">
        <v>0</v>
      </c>
      <c r="Z27" s="226">
        <v>0</v>
      </c>
      <c r="AA27" s="226">
        <v>1</v>
      </c>
      <c r="AB27" s="226">
        <v>324.6753246753247</v>
      </c>
      <c r="AC27" s="227">
        <v>5</v>
      </c>
      <c r="AD27" s="5">
        <v>1623.3766233766232</v>
      </c>
      <c r="AE27" s="5">
        <v>1</v>
      </c>
      <c r="AF27" s="5">
        <v>324.6753246753247</v>
      </c>
      <c r="AG27" s="5">
        <v>4</v>
      </c>
      <c r="AH27" s="5">
        <v>1298.7012987012988</v>
      </c>
      <c r="AI27" s="5">
        <v>0</v>
      </c>
      <c r="AJ27" s="5">
        <v>0</v>
      </c>
    </row>
    <row r="28" spans="1:36" x14ac:dyDescent="0.25">
      <c r="A28">
        <v>2017</v>
      </c>
      <c r="B28" t="s">
        <v>41</v>
      </c>
      <c r="C28" s="133" t="s">
        <v>5751</v>
      </c>
      <c r="D28" s="230" t="s">
        <v>5607</v>
      </c>
      <c r="E28" s="229">
        <v>0.74199999999999999</v>
      </c>
      <c r="F28" s="228">
        <v>0.74380000000000002</v>
      </c>
      <c r="G28" s="228">
        <v>0.2412</v>
      </c>
      <c r="H28" s="228">
        <v>0.50260000000000005</v>
      </c>
      <c r="I28" s="228">
        <v>0.71150000000000002</v>
      </c>
      <c r="J28" s="228">
        <v>0.24410000000000001</v>
      </c>
      <c r="K28" s="228">
        <v>0.46740000000000004</v>
      </c>
      <c r="L28" s="228">
        <v>0.57420000000000004</v>
      </c>
      <c r="M28" s="228">
        <v>0.39889999999999998</v>
      </c>
      <c r="N28" s="228">
        <v>0.17530000000000007</v>
      </c>
      <c r="O28" s="228">
        <v>0.38176666666666675</v>
      </c>
      <c r="P28" s="228" t="s">
        <v>4792</v>
      </c>
      <c r="Q28" s="226">
        <v>313</v>
      </c>
      <c r="R28" s="5">
        <v>421.83288409703505</v>
      </c>
      <c r="S28" s="226">
        <v>0</v>
      </c>
      <c r="T28" s="226">
        <v>0</v>
      </c>
      <c r="U28" s="226">
        <v>0</v>
      </c>
      <c r="V28" s="226">
        <v>0</v>
      </c>
      <c r="W28" s="226">
        <v>0</v>
      </c>
      <c r="X28" s="226">
        <v>0</v>
      </c>
      <c r="Y28" s="226">
        <v>0</v>
      </c>
      <c r="Z28" s="226">
        <v>0</v>
      </c>
      <c r="AA28" s="226">
        <v>0</v>
      </c>
      <c r="AB28" s="226">
        <v>0</v>
      </c>
      <c r="AC28" s="227">
        <v>2</v>
      </c>
      <c r="AD28" s="5">
        <v>638.9776357827476</v>
      </c>
      <c r="AE28" s="5">
        <v>0</v>
      </c>
      <c r="AF28" s="5">
        <v>0</v>
      </c>
      <c r="AG28" s="5">
        <v>2</v>
      </c>
      <c r="AH28" s="5">
        <v>638.9776357827476</v>
      </c>
      <c r="AI28" s="5">
        <v>0</v>
      </c>
      <c r="AJ28" s="5">
        <v>0</v>
      </c>
    </row>
    <row r="29" spans="1:36" x14ac:dyDescent="0.25">
      <c r="A29">
        <v>2017</v>
      </c>
      <c r="B29" t="s">
        <v>41</v>
      </c>
      <c r="C29" s="133" t="s">
        <v>5688</v>
      </c>
      <c r="D29" s="230" t="s">
        <v>1045</v>
      </c>
      <c r="E29" s="229">
        <v>0.33700000000000002</v>
      </c>
      <c r="F29" s="228">
        <v>0.5544</v>
      </c>
      <c r="G29" s="228">
        <v>0.42170000000000002</v>
      </c>
      <c r="H29" s="228">
        <v>0.13269999999999998</v>
      </c>
      <c r="I29" s="228">
        <v>0.54900000000000004</v>
      </c>
      <c r="J29" s="228">
        <v>0.39400000000000002</v>
      </c>
      <c r="K29" s="228">
        <v>0.15500000000000003</v>
      </c>
      <c r="L29" s="228">
        <v>0.49490000000000001</v>
      </c>
      <c r="M29" s="228">
        <v>0.48110000000000003</v>
      </c>
      <c r="N29" s="228">
        <v>1.3799999999999979E-2</v>
      </c>
      <c r="O29" s="228">
        <v>0.10049999999999999</v>
      </c>
      <c r="P29" s="228" t="s">
        <v>4792</v>
      </c>
      <c r="Q29" s="226">
        <v>327</v>
      </c>
      <c r="R29" s="5">
        <v>970.32640949554889</v>
      </c>
      <c r="S29" s="226">
        <v>0</v>
      </c>
      <c r="T29" s="226">
        <v>0</v>
      </c>
      <c r="U29" s="226">
        <v>0</v>
      </c>
      <c r="V29" s="226">
        <v>0</v>
      </c>
      <c r="W29" s="226">
        <v>0</v>
      </c>
      <c r="X29" s="226">
        <v>0</v>
      </c>
      <c r="Y29" s="226">
        <v>0</v>
      </c>
      <c r="Z29" s="226">
        <v>0</v>
      </c>
      <c r="AA29" s="226">
        <v>0</v>
      </c>
      <c r="AB29" s="226">
        <v>0</v>
      </c>
      <c r="AC29" s="227">
        <v>2</v>
      </c>
      <c r="AD29" s="5">
        <v>611.6207951070337</v>
      </c>
      <c r="AE29" s="5">
        <v>0</v>
      </c>
      <c r="AF29" s="5">
        <v>0</v>
      </c>
      <c r="AG29" s="5">
        <v>1</v>
      </c>
      <c r="AH29" s="5">
        <v>305.81039755351685</v>
      </c>
      <c r="AI29" s="5">
        <v>1</v>
      </c>
      <c r="AJ29" s="5">
        <v>305.81039755351685</v>
      </c>
    </row>
    <row r="30" spans="1:36" x14ac:dyDescent="0.25">
      <c r="A30">
        <v>2018</v>
      </c>
      <c r="B30" t="s">
        <v>49</v>
      </c>
      <c r="C30" s="133" t="s">
        <v>6528</v>
      </c>
      <c r="D30" s="230" t="s">
        <v>6359</v>
      </c>
      <c r="E30" s="229">
        <v>5.4</v>
      </c>
      <c r="F30" s="228">
        <v>0.2044</v>
      </c>
      <c r="G30" s="228">
        <v>0.77039999999999997</v>
      </c>
      <c r="H30" s="228">
        <v>-0.56599999999999995</v>
      </c>
      <c r="I30" s="228">
        <v>0.11799999999999999</v>
      </c>
      <c r="J30" s="228">
        <v>0.80800000000000005</v>
      </c>
      <c r="K30" s="228">
        <v>-0.69000000000000006</v>
      </c>
      <c r="L30" s="228">
        <v>0.128</v>
      </c>
      <c r="M30" s="228">
        <v>0.84499999999999997</v>
      </c>
      <c r="N30" s="228">
        <v>-0.71699999999999997</v>
      </c>
      <c r="O30" s="228">
        <v>-0.65766666666666662</v>
      </c>
      <c r="P30" s="228" t="s">
        <v>5900</v>
      </c>
      <c r="Q30" s="226">
        <v>328</v>
      </c>
      <c r="R30" s="5">
        <v>60.740740740740733</v>
      </c>
      <c r="S30" s="226">
        <v>2</v>
      </c>
      <c r="T30" s="226">
        <v>609.7560975609756</v>
      </c>
      <c r="U30" s="226">
        <v>0</v>
      </c>
      <c r="V30" s="226">
        <v>0</v>
      </c>
      <c r="W30" s="226">
        <v>0</v>
      </c>
      <c r="X30" s="226">
        <v>0</v>
      </c>
      <c r="Y30" s="226">
        <v>0</v>
      </c>
      <c r="Z30" s="226">
        <v>0</v>
      </c>
      <c r="AA30" s="226">
        <v>2</v>
      </c>
      <c r="AB30" s="226">
        <v>609.7560975609756</v>
      </c>
      <c r="AC30" s="227">
        <v>0</v>
      </c>
      <c r="AD30" s="5">
        <v>0</v>
      </c>
      <c r="AE30" s="5">
        <v>0</v>
      </c>
      <c r="AF30" s="5">
        <v>0</v>
      </c>
      <c r="AG30" s="5">
        <v>0</v>
      </c>
      <c r="AH30" s="5">
        <v>0</v>
      </c>
      <c r="AI30" s="5">
        <v>0</v>
      </c>
      <c r="AJ30" s="5">
        <v>0</v>
      </c>
    </row>
    <row r="31" spans="1:36" x14ac:dyDescent="0.25">
      <c r="A31">
        <v>2018</v>
      </c>
      <c r="B31" t="s">
        <v>49</v>
      </c>
      <c r="C31" s="133" t="s">
        <v>6528</v>
      </c>
      <c r="D31" s="230" t="s">
        <v>6359</v>
      </c>
      <c r="E31" s="229">
        <v>5.4</v>
      </c>
      <c r="F31" s="228">
        <v>0.2044</v>
      </c>
      <c r="G31" s="228">
        <v>0.77039999999999997</v>
      </c>
      <c r="H31" s="228">
        <v>-0.56599999999999995</v>
      </c>
      <c r="I31" s="228">
        <v>0.11799999999999999</v>
      </c>
      <c r="J31" s="228">
        <v>0.80800000000000005</v>
      </c>
      <c r="K31" s="228">
        <v>-0.69000000000000006</v>
      </c>
      <c r="L31" s="228">
        <v>0.128</v>
      </c>
      <c r="M31" s="228">
        <v>0.84499999999999997</v>
      </c>
      <c r="N31" s="228">
        <v>-0.71699999999999997</v>
      </c>
      <c r="O31" s="228">
        <v>-0.65766666666666662</v>
      </c>
      <c r="P31" s="228" t="s">
        <v>5900</v>
      </c>
      <c r="Q31" s="226">
        <v>329</v>
      </c>
      <c r="R31" s="5">
        <v>60.925925925925924</v>
      </c>
      <c r="S31" s="226">
        <v>0</v>
      </c>
      <c r="T31" s="226">
        <v>0</v>
      </c>
      <c r="U31" s="226">
        <v>0</v>
      </c>
      <c r="V31" s="226">
        <v>0</v>
      </c>
      <c r="W31" s="226">
        <v>0</v>
      </c>
      <c r="X31" s="226">
        <v>0</v>
      </c>
      <c r="Y31" s="226">
        <v>0</v>
      </c>
      <c r="Z31" s="226">
        <v>0</v>
      </c>
      <c r="AA31" s="226">
        <v>0</v>
      </c>
      <c r="AB31" s="226">
        <v>0</v>
      </c>
      <c r="AC31" s="227">
        <v>2</v>
      </c>
      <c r="AD31" s="5">
        <v>607.90273556231</v>
      </c>
      <c r="AE31" s="5">
        <v>0</v>
      </c>
      <c r="AF31" s="5">
        <v>0</v>
      </c>
      <c r="AG31" s="5">
        <v>2</v>
      </c>
      <c r="AH31" s="5">
        <v>607.90273556231</v>
      </c>
      <c r="AI31" s="5">
        <v>0</v>
      </c>
      <c r="AJ31" s="5">
        <v>0</v>
      </c>
    </row>
    <row r="32" spans="1:36" x14ac:dyDescent="0.25">
      <c r="A32">
        <v>2018</v>
      </c>
      <c r="B32" t="s">
        <v>41</v>
      </c>
      <c r="C32" s="133" t="s">
        <v>5688</v>
      </c>
      <c r="D32" s="230" t="s">
        <v>1045</v>
      </c>
      <c r="E32" s="229">
        <v>0.33700000000000002</v>
      </c>
      <c r="F32" s="228">
        <v>0.5544</v>
      </c>
      <c r="G32" s="228">
        <v>0.42170000000000002</v>
      </c>
      <c r="H32" s="228">
        <v>0.13269999999999998</v>
      </c>
      <c r="I32" s="228">
        <v>0.54900000000000004</v>
      </c>
      <c r="J32" s="228">
        <v>0.39400000000000002</v>
      </c>
      <c r="K32" s="228">
        <v>0.15500000000000003</v>
      </c>
      <c r="L32" s="228">
        <v>0.49490000000000001</v>
      </c>
      <c r="M32" s="228">
        <v>0.48110000000000003</v>
      </c>
      <c r="N32" s="228">
        <v>1.3799999999999979E-2</v>
      </c>
      <c r="O32" s="228">
        <v>0.10049999999999999</v>
      </c>
      <c r="P32" s="228" t="s">
        <v>4792</v>
      </c>
      <c r="Q32" s="226">
        <v>331</v>
      </c>
      <c r="R32" s="5">
        <v>982.19584569732933</v>
      </c>
      <c r="S32" s="226">
        <v>1</v>
      </c>
      <c r="T32" s="226">
        <v>302.11480362537765</v>
      </c>
      <c r="U32" s="226">
        <v>0</v>
      </c>
      <c r="V32" s="226">
        <v>0</v>
      </c>
      <c r="W32" s="226">
        <v>0</v>
      </c>
      <c r="X32" s="226">
        <v>0</v>
      </c>
      <c r="Y32" s="226">
        <v>0</v>
      </c>
      <c r="Z32" s="226">
        <v>0</v>
      </c>
      <c r="AA32" s="226">
        <v>1</v>
      </c>
      <c r="AB32" s="226">
        <v>302.11480362537765</v>
      </c>
      <c r="AC32" s="227">
        <v>3</v>
      </c>
      <c r="AD32" s="5">
        <v>906.344410876133</v>
      </c>
      <c r="AE32" s="5">
        <v>1</v>
      </c>
      <c r="AF32" s="5">
        <v>302.11480362537765</v>
      </c>
      <c r="AG32" s="5">
        <v>1</v>
      </c>
      <c r="AH32" s="5">
        <v>302.11480362537765</v>
      </c>
      <c r="AI32" s="5">
        <v>1</v>
      </c>
      <c r="AJ32" s="5">
        <v>302.11480362537765</v>
      </c>
    </row>
    <row r="33" spans="1:36" x14ac:dyDescent="0.25">
      <c r="A33">
        <v>2019</v>
      </c>
      <c r="B33" t="s">
        <v>70</v>
      </c>
      <c r="C33" s="133" t="s">
        <v>5857</v>
      </c>
      <c r="D33" s="230" t="s">
        <v>5853</v>
      </c>
      <c r="E33" s="229">
        <v>1.05</v>
      </c>
      <c r="F33" s="228">
        <v>0.57240000000000002</v>
      </c>
      <c r="G33" s="228">
        <v>0.41539999999999999</v>
      </c>
      <c r="H33" s="228">
        <v>0.15700000000000003</v>
      </c>
      <c r="I33" s="228">
        <v>0.53049999999999997</v>
      </c>
      <c r="J33" s="228">
        <v>0.45129999999999998</v>
      </c>
      <c r="K33" s="228">
        <v>7.9199999999999993E-2</v>
      </c>
      <c r="L33" s="228">
        <v>0.46600000000000003</v>
      </c>
      <c r="M33" s="228">
        <v>0.52510000000000001</v>
      </c>
      <c r="N33" s="228">
        <v>-5.9099999999999986E-2</v>
      </c>
      <c r="O33" s="228">
        <v>5.9033333333333347E-2</v>
      </c>
      <c r="P33" s="226" t="s">
        <v>5765</v>
      </c>
      <c r="Q33" s="226">
        <v>334</v>
      </c>
      <c r="R33" s="5">
        <v>318.09523809523807</v>
      </c>
      <c r="S33" s="226">
        <v>1</v>
      </c>
      <c r="T33" s="226">
        <v>299.40119760479041</v>
      </c>
      <c r="U33" s="226">
        <v>0</v>
      </c>
      <c r="V33" s="226">
        <v>0</v>
      </c>
      <c r="W33" s="226">
        <v>0</v>
      </c>
      <c r="X33" s="226">
        <v>0</v>
      </c>
      <c r="Y33" s="226">
        <v>0</v>
      </c>
      <c r="Z33" s="226">
        <v>0</v>
      </c>
      <c r="AA33" s="226">
        <v>1</v>
      </c>
      <c r="AB33" s="226">
        <v>299.40119760479041</v>
      </c>
      <c r="AC33" s="227">
        <v>3</v>
      </c>
      <c r="AD33" s="5">
        <v>898.20359281437118</v>
      </c>
      <c r="AE33" s="5">
        <v>2</v>
      </c>
      <c r="AF33" s="5">
        <v>598.80239520958082</v>
      </c>
      <c r="AG33" s="5">
        <v>1</v>
      </c>
      <c r="AH33" s="5">
        <v>299.40119760479041</v>
      </c>
      <c r="AI33" s="5">
        <v>0</v>
      </c>
      <c r="AJ33" s="5">
        <v>0</v>
      </c>
    </row>
    <row r="34" spans="1:36" x14ac:dyDescent="0.25">
      <c r="A34">
        <v>2017</v>
      </c>
      <c r="B34" t="s">
        <v>70</v>
      </c>
      <c r="C34" s="133" t="s">
        <v>5857</v>
      </c>
      <c r="D34" s="230" t="s">
        <v>5853</v>
      </c>
      <c r="E34" s="229">
        <v>1.05</v>
      </c>
      <c r="F34" s="228">
        <v>0.57240000000000002</v>
      </c>
      <c r="G34" s="228">
        <v>0.41539999999999999</v>
      </c>
      <c r="H34" s="228">
        <v>0.15700000000000003</v>
      </c>
      <c r="I34" s="228">
        <v>0.53049999999999997</v>
      </c>
      <c r="J34" s="228">
        <v>0.45129999999999998</v>
      </c>
      <c r="K34" s="228">
        <v>7.9199999999999993E-2</v>
      </c>
      <c r="L34" s="228">
        <v>0.46600000000000003</v>
      </c>
      <c r="M34" s="228">
        <v>0.52510000000000001</v>
      </c>
      <c r="N34" s="228">
        <v>-5.9099999999999986E-2</v>
      </c>
      <c r="O34" s="228">
        <v>5.9033333333333347E-2</v>
      </c>
      <c r="P34" s="226" t="s">
        <v>5765</v>
      </c>
      <c r="Q34" s="226">
        <v>335</v>
      </c>
      <c r="R34" s="5">
        <v>319.04761904761904</v>
      </c>
      <c r="S34" s="226">
        <v>4</v>
      </c>
      <c r="T34" s="226">
        <v>1194.0298507462687</v>
      </c>
      <c r="U34" s="226">
        <v>0</v>
      </c>
      <c r="V34" s="226">
        <v>0</v>
      </c>
      <c r="W34" s="226">
        <v>0</v>
      </c>
      <c r="X34" s="226">
        <v>0</v>
      </c>
      <c r="Y34" s="226">
        <v>0</v>
      </c>
      <c r="Z34" s="226">
        <v>0</v>
      </c>
      <c r="AA34" s="226">
        <v>4</v>
      </c>
      <c r="AB34" s="226">
        <v>1194.0298507462687</v>
      </c>
      <c r="AC34" s="227">
        <v>1</v>
      </c>
      <c r="AD34" s="5">
        <v>298.50746268656718</v>
      </c>
      <c r="AE34" s="5">
        <v>1</v>
      </c>
      <c r="AF34" s="5">
        <v>298.50746268656718</v>
      </c>
      <c r="AG34" s="5">
        <v>0</v>
      </c>
      <c r="AH34" s="5">
        <v>0</v>
      </c>
      <c r="AI34" s="5">
        <v>0</v>
      </c>
      <c r="AJ34" s="5">
        <v>0</v>
      </c>
    </row>
    <row r="35" spans="1:36" x14ac:dyDescent="0.25">
      <c r="A35">
        <v>2019</v>
      </c>
      <c r="B35" t="s">
        <v>41</v>
      </c>
      <c r="C35" s="133" t="s">
        <v>5688</v>
      </c>
      <c r="D35" s="230" t="s">
        <v>1045</v>
      </c>
      <c r="E35" s="229">
        <v>0.33700000000000002</v>
      </c>
      <c r="F35" s="228">
        <v>0.5544</v>
      </c>
      <c r="G35" s="228">
        <v>0.42170000000000002</v>
      </c>
      <c r="H35" s="228">
        <v>0.13269999999999998</v>
      </c>
      <c r="I35" s="228">
        <v>0.54900000000000004</v>
      </c>
      <c r="J35" s="228">
        <v>0.39400000000000002</v>
      </c>
      <c r="K35" s="228">
        <v>0.15500000000000003</v>
      </c>
      <c r="L35" s="228">
        <v>0.49490000000000001</v>
      </c>
      <c r="M35" s="228">
        <v>0.48110000000000003</v>
      </c>
      <c r="N35" s="228">
        <v>1.3799999999999979E-2</v>
      </c>
      <c r="O35" s="228">
        <v>0.10049999999999999</v>
      </c>
      <c r="P35" s="228" t="s">
        <v>4792</v>
      </c>
      <c r="Q35" s="226">
        <v>338</v>
      </c>
      <c r="R35" s="226">
        <v>1002.967359050445</v>
      </c>
      <c r="S35" s="226">
        <v>0</v>
      </c>
      <c r="T35" s="226">
        <v>0</v>
      </c>
      <c r="U35" s="226">
        <v>0</v>
      </c>
      <c r="V35" s="226">
        <v>0</v>
      </c>
      <c r="W35" s="226">
        <v>0</v>
      </c>
      <c r="X35" s="226">
        <v>0</v>
      </c>
      <c r="Y35" s="226">
        <v>0</v>
      </c>
      <c r="Z35" s="226">
        <v>0</v>
      </c>
      <c r="AA35" s="226">
        <v>0</v>
      </c>
      <c r="AB35" s="226">
        <v>0</v>
      </c>
      <c r="AC35" s="227">
        <v>10</v>
      </c>
      <c r="AD35" s="5">
        <v>2958.5798816568044</v>
      </c>
      <c r="AE35" s="5">
        <v>8</v>
      </c>
      <c r="AF35" s="5">
        <v>2366.8639053254437</v>
      </c>
      <c r="AG35" s="5">
        <v>0</v>
      </c>
      <c r="AH35" s="5">
        <v>0</v>
      </c>
      <c r="AI35" s="5">
        <v>2</v>
      </c>
      <c r="AJ35" s="5">
        <v>591.71597633136093</v>
      </c>
    </row>
    <row r="36" spans="1:36" x14ac:dyDescent="0.25">
      <c r="A36">
        <v>2018</v>
      </c>
      <c r="B36" t="s">
        <v>70</v>
      </c>
      <c r="C36" s="133" t="s">
        <v>5857</v>
      </c>
      <c r="D36" s="230" t="s">
        <v>5853</v>
      </c>
      <c r="E36" s="229">
        <v>1.05</v>
      </c>
      <c r="F36" s="228">
        <v>0.57240000000000002</v>
      </c>
      <c r="G36" s="228">
        <v>0.41539999999999999</v>
      </c>
      <c r="H36" s="228">
        <v>0.15700000000000003</v>
      </c>
      <c r="I36" s="228">
        <v>0.53049999999999997</v>
      </c>
      <c r="J36" s="228">
        <v>0.45129999999999998</v>
      </c>
      <c r="K36" s="228">
        <v>7.9199999999999993E-2</v>
      </c>
      <c r="L36" s="228">
        <v>0.46600000000000003</v>
      </c>
      <c r="M36" s="228">
        <v>0.52510000000000001</v>
      </c>
      <c r="N36" s="228">
        <v>-5.9099999999999986E-2</v>
      </c>
      <c r="O36" s="228">
        <v>5.9033333333333347E-2</v>
      </c>
      <c r="P36" s="226" t="s">
        <v>5765</v>
      </c>
      <c r="Q36" s="226">
        <v>338</v>
      </c>
      <c r="R36" s="226">
        <v>321.90476190476187</v>
      </c>
      <c r="S36" s="226">
        <v>2</v>
      </c>
      <c r="T36" s="226">
        <v>591.71597633136093</v>
      </c>
      <c r="U36" s="226">
        <v>0</v>
      </c>
      <c r="V36" s="226">
        <v>0</v>
      </c>
      <c r="W36" s="226">
        <v>0</v>
      </c>
      <c r="X36" s="226">
        <v>0</v>
      </c>
      <c r="Y36" s="226">
        <v>0</v>
      </c>
      <c r="Z36" s="226">
        <v>0</v>
      </c>
      <c r="AA36" s="226">
        <v>2</v>
      </c>
      <c r="AB36" s="226">
        <v>591.71597633136093</v>
      </c>
      <c r="AC36" s="227">
        <v>2</v>
      </c>
      <c r="AD36" s="5">
        <v>591.71597633136093</v>
      </c>
      <c r="AE36" s="5">
        <v>0</v>
      </c>
      <c r="AF36" s="5">
        <v>0</v>
      </c>
      <c r="AG36" s="5">
        <v>2</v>
      </c>
      <c r="AH36" s="5">
        <v>591.71597633136093</v>
      </c>
      <c r="AI36" s="5">
        <v>0</v>
      </c>
      <c r="AJ36" s="5">
        <v>0</v>
      </c>
    </row>
    <row r="37" spans="1:36" x14ac:dyDescent="0.25">
      <c r="A37">
        <v>2017</v>
      </c>
      <c r="B37" t="s">
        <v>41</v>
      </c>
      <c r="C37" s="133" t="s">
        <v>741</v>
      </c>
      <c r="D37" s="230" t="s">
        <v>5594</v>
      </c>
      <c r="E37" s="229">
        <v>1.976</v>
      </c>
      <c r="F37" s="228">
        <v>0.73219999999999996</v>
      </c>
      <c r="G37" s="228">
        <v>0.252</v>
      </c>
      <c r="H37" s="228">
        <v>0.48019999999999996</v>
      </c>
      <c r="I37" s="228">
        <v>0.72699999999999998</v>
      </c>
      <c r="J37" s="228">
        <v>0.22589999999999999</v>
      </c>
      <c r="K37" s="228">
        <v>0.50109999999999999</v>
      </c>
      <c r="L37" s="228">
        <v>0.63490000000000002</v>
      </c>
      <c r="M37" s="228">
        <v>0.34520000000000001</v>
      </c>
      <c r="N37" s="228">
        <v>0.28970000000000001</v>
      </c>
      <c r="O37" s="228">
        <v>0.42366666666666664</v>
      </c>
      <c r="P37" s="228" t="s">
        <v>4792</v>
      </c>
      <c r="Q37" s="226">
        <v>343</v>
      </c>
      <c r="R37" s="226">
        <v>173.58299595141702</v>
      </c>
      <c r="S37" s="226">
        <v>1</v>
      </c>
      <c r="T37" s="226">
        <v>291.54518950437318</v>
      </c>
      <c r="U37" s="226">
        <v>0</v>
      </c>
      <c r="V37" s="226">
        <v>0</v>
      </c>
      <c r="W37" s="226">
        <v>0</v>
      </c>
      <c r="X37" s="226">
        <v>0</v>
      </c>
      <c r="Y37" s="226">
        <v>0</v>
      </c>
      <c r="Z37" s="226">
        <v>0</v>
      </c>
      <c r="AA37" s="226">
        <v>1</v>
      </c>
      <c r="AB37" s="226">
        <v>291.54518950437318</v>
      </c>
      <c r="AC37" s="227">
        <v>10</v>
      </c>
      <c r="AD37" s="5">
        <v>2915.4518950437318</v>
      </c>
      <c r="AE37" s="5">
        <v>2</v>
      </c>
      <c r="AF37" s="5">
        <v>583.09037900874637</v>
      </c>
      <c r="AG37" s="5">
        <v>8</v>
      </c>
      <c r="AH37" s="5">
        <v>2332.3615160349855</v>
      </c>
      <c r="AI37" s="5">
        <v>0</v>
      </c>
      <c r="AJ37" s="5">
        <v>0</v>
      </c>
    </row>
    <row r="38" spans="1:36" x14ac:dyDescent="0.25">
      <c r="A38">
        <v>2019</v>
      </c>
      <c r="B38" t="s">
        <v>41</v>
      </c>
      <c r="C38" s="133" t="s">
        <v>5706</v>
      </c>
      <c r="D38" s="230" t="s">
        <v>5523</v>
      </c>
      <c r="E38" s="229">
        <v>0.434</v>
      </c>
      <c r="F38" s="228">
        <v>0.65620000000000001</v>
      </c>
      <c r="G38" s="228">
        <v>0.32679999999999998</v>
      </c>
      <c r="H38" s="228">
        <v>0.32940000000000003</v>
      </c>
      <c r="I38" s="228">
        <v>0.62539999999999996</v>
      </c>
      <c r="J38" s="228">
        <v>0.32890000000000003</v>
      </c>
      <c r="K38" s="228">
        <v>0.29649999999999993</v>
      </c>
      <c r="L38" s="228">
        <v>0.55569999999999997</v>
      </c>
      <c r="M38" s="228">
        <v>0.42359999999999998</v>
      </c>
      <c r="N38" s="228">
        <v>0.1321</v>
      </c>
      <c r="O38" s="228">
        <v>0.25266666666666665</v>
      </c>
      <c r="P38" s="228" t="s">
        <v>4792</v>
      </c>
      <c r="Q38" s="226">
        <v>366</v>
      </c>
      <c r="R38" s="226">
        <v>843.31797235023043</v>
      </c>
      <c r="S38" s="226">
        <v>0</v>
      </c>
      <c r="T38" s="226">
        <v>0</v>
      </c>
      <c r="U38" s="226">
        <v>0</v>
      </c>
      <c r="V38" s="226">
        <v>0</v>
      </c>
      <c r="W38" s="226">
        <v>0</v>
      </c>
      <c r="X38" s="226">
        <v>0</v>
      </c>
      <c r="Y38" s="226">
        <v>0</v>
      </c>
      <c r="Z38" s="226">
        <v>0</v>
      </c>
      <c r="AA38" s="226">
        <v>0</v>
      </c>
      <c r="AB38" s="226">
        <v>0</v>
      </c>
      <c r="AC38" s="227">
        <v>0</v>
      </c>
      <c r="AD38" s="5">
        <v>0</v>
      </c>
      <c r="AE38" s="5">
        <v>0</v>
      </c>
      <c r="AF38" s="5">
        <v>0</v>
      </c>
      <c r="AG38" s="5">
        <v>0</v>
      </c>
      <c r="AH38" s="5">
        <v>0</v>
      </c>
      <c r="AI38" s="5">
        <v>0</v>
      </c>
      <c r="AJ38" s="5">
        <v>0</v>
      </c>
    </row>
    <row r="39" spans="1:36" x14ac:dyDescent="0.25">
      <c r="A39">
        <v>2017</v>
      </c>
      <c r="B39" t="s">
        <v>70</v>
      </c>
      <c r="C39" s="133" t="s">
        <v>5311</v>
      </c>
      <c r="D39" s="230" t="s">
        <v>5311</v>
      </c>
      <c r="E39" s="229">
        <v>0.61</v>
      </c>
      <c r="F39" s="228">
        <v>0.72799999999999998</v>
      </c>
      <c r="G39" s="228">
        <v>0.25840000000000002</v>
      </c>
      <c r="H39" s="228">
        <v>0.46959999999999996</v>
      </c>
      <c r="I39" s="228">
        <v>0.70530000000000004</v>
      </c>
      <c r="J39" s="228">
        <v>0.26900000000000002</v>
      </c>
      <c r="K39" s="228">
        <v>0.43630000000000002</v>
      </c>
      <c r="L39" s="228">
        <v>0.65510000000000002</v>
      </c>
      <c r="M39" s="228">
        <v>0.33379999999999999</v>
      </c>
      <c r="N39" s="228">
        <v>0.32130000000000003</v>
      </c>
      <c r="O39" s="228">
        <v>0.40906666666666663</v>
      </c>
      <c r="P39" s="226" t="s">
        <v>4792</v>
      </c>
      <c r="Q39" s="226">
        <v>376</v>
      </c>
      <c r="R39" s="226">
        <v>616.39344262295083</v>
      </c>
      <c r="S39" s="226">
        <v>2</v>
      </c>
      <c r="T39" s="226">
        <v>531.91489361702122</v>
      </c>
      <c r="U39" s="226">
        <v>0</v>
      </c>
      <c r="V39" s="226">
        <v>0</v>
      </c>
      <c r="W39" s="226">
        <v>0</v>
      </c>
      <c r="X39" s="226">
        <v>0</v>
      </c>
      <c r="Y39" s="226">
        <v>0</v>
      </c>
      <c r="Z39" s="226">
        <v>0</v>
      </c>
      <c r="AA39" s="226">
        <v>2</v>
      </c>
      <c r="AB39" s="226">
        <v>531.91489361702122</v>
      </c>
      <c r="AC39" s="227">
        <v>3</v>
      </c>
      <c r="AD39" s="5">
        <v>797.87234042553189</v>
      </c>
      <c r="AE39" s="5">
        <v>1</v>
      </c>
      <c r="AF39" s="5">
        <v>265.95744680851061</v>
      </c>
      <c r="AG39" s="5">
        <v>2</v>
      </c>
      <c r="AH39" s="5">
        <v>531.91489361702122</v>
      </c>
      <c r="AI39" s="5">
        <v>0</v>
      </c>
      <c r="AJ39" s="5">
        <v>0</v>
      </c>
    </row>
    <row r="40" spans="1:36" x14ac:dyDescent="0.25">
      <c r="A40">
        <v>2019</v>
      </c>
      <c r="B40" t="s">
        <v>70</v>
      </c>
      <c r="C40" s="133" t="s">
        <v>5499</v>
      </c>
      <c r="D40" s="230" t="s">
        <v>5357</v>
      </c>
      <c r="E40" s="229">
        <v>2.02</v>
      </c>
      <c r="F40" s="228">
        <v>0.7732</v>
      </c>
      <c r="G40" s="228">
        <v>0.215</v>
      </c>
      <c r="H40" s="228">
        <v>0.55820000000000003</v>
      </c>
      <c r="I40" s="228">
        <v>0.74690000000000001</v>
      </c>
      <c r="J40" s="228">
        <v>0.22409999999999999</v>
      </c>
      <c r="K40" s="228">
        <v>0.52280000000000004</v>
      </c>
      <c r="L40" s="228">
        <v>0.66579999999999995</v>
      </c>
      <c r="M40" s="228">
        <v>0.32019999999999998</v>
      </c>
      <c r="N40" s="228">
        <v>0.34559999999999996</v>
      </c>
      <c r="O40" s="228">
        <v>0.47553333333333331</v>
      </c>
      <c r="P40" s="226" t="s">
        <v>4792</v>
      </c>
      <c r="Q40" s="226">
        <v>376</v>
      </c>
      <c r="R40" s="226">
        <v>186.13861386138615</v>
      </c>
      <c r="S40" s="226">
        <v>0</v>
      </c>
      <c r="T40" s="226">
        <v>0</v>
      </c>
      <c r="U40" s="226">
        <v>0</v>
      </c>
      <c r="V40" s="226">
        <v>0</v>
      </c>
      <c r="W40" s="226">
        <v>0</v>
      </c>
      <c r="X40" s="226">
        <v>0</v>
      </c>
      <c r="Y40" s="226">
        <v>0</v>
      </c>
      <c r="Z40" s="226">
        <v>0</v>
      </c>
      <c r="AA40" s="226">
        <v>0</v>
      </c>
      <c r="AB40" s="226">
        <v>0</v>
      </c>
      <c r="AC40" s="227">
        <v>0</v>
      </c>
      <c r="AD40" s="5">
        <v>0</v>
      </c>
      <c r="AE40" s="5">
        <v>0</v>
      </c>
      <c r="AF40" s="5">
        <v>0</v>
      </c>
      <c r="AG40" s="5">
        <v>0</v>
      </c>
      <c r="AH40" s="5">
        <v>0</v>
      </c>
      <c r="AI40" s="5">
        <v>0</v>
      </c>
      <c r="AJ40" s="5">
        <v>0</v>
      </c>
    </row>
    <row r="41" spans="1:36" x14ac:dyDescent="0.25">
      <c r="A41">
        <v>2018</v>
      </c>
      <c r="B41" t="s">
        <v>70</v>
      </c>
      <c r="C41" s="133" t="s">
        <v>5499</v>
      </c>
      <c r="D41" s="230" t="s">
        <v>5357</v>
      </c>
      <c r="E41" s="229">
        <v>2.02</v>
      </c>
      <c r="F41" s="228">
        <v>0.7732</v>
      </c>
      <c r="G41" s="228">
        <v>0.215</v>
      </c>
      <c r="H41" s="228">
        <v>0.55820000000000003</v>
      </c>
      <c r="I41" s="228">
        <v>0.74690000000000001</v>
      </c>
      <c r="J41" s="228">
        <v>0.22409999999999999</v>
      </c>
      <c r="K41" s="228">
        <v>0.52280000000000004</v>
      </c>
      <c r="L41" s="228">
        <v>0.66579999999999995</v>
      </c>
      <c r="M41" s="228">
        <v>0.32019999999999998</v>
      </c>
      <c r="N41" s="228">
        <v>0.34559999999999996</v>
      </c>
      <c r="O41" s="228">
        <v>0.47553333333333331</v>
      </c>
      <c r="P41" s="226" t="s">
        <v>4792</v>
      </c>
      <c r="Q41" s="226">
        <v>377</v>
      </c>
      <c r="R41" s="226">
        <v>186.63366336633663</v>
      </c>
      <c r="S41" s="226">
        <v>0</v>
      </c>
      <c r="T41" s="226">
        <v>0</v>
      </c>
      <c r="U41" s="226">
        <v>0</v>
      </c>
      <c r="V41" s="226">
        <v>0</v>
      </c>
      <c r="W41" s="226">
        <v>0</v>
      </c>
      <c r="X41" s="226">
        <v>0</v>
      </c>
      <c r="Y41" s="226">
        <v>0</v>
      </c>
      <c r="Z41" s="226">
        <v>0</v>
      </c>
      <c r="AA41" s="226">
        <v>0</v>
      </c>
      <c r="AB41" s="226">
        <v>0</v>
      </c>
      <c r="AC41" s="227">
        <v>2</v>
      </c>
      <c r="AD41" s="5">
        <v>530.50397877984085</v>
      </c>
      <c r="AE41" s="5">
        <v>0</v>
      </c>
      <c r="AF41" s="5">
        <v>0</v>
      </c>
      <c r="AG41" s="5">
        <v>2</v>
      </c>
      <c r="AH41" s="5">
        <v>530.50397877984085</v>
      </c>
      <c r="AI41" s="5">
        <v>0</v>
      </c>
      <c r="AJ41" s="5">
        <v>0</v>
      </c>
    </row>
    <row r="42" spans="1:36" x14ac:dyDescent="0.25">
      <c r="A42">
        <v>2017</v>
      </c>
      <c r="B42" t="s">
        <v>70</v>
      </c>
      <c r="C42" s="133" t="s">
        <v>5499</v>
      </c>
      <c r="D42" s="230" t="s">
        <v>5357</v>
      </c>
      <c r="E42" s="229">
        <v>2.02</v>
      </c>
      <c r="F42" s="228">
        <v>0.7732</v>
      </c>
      <c r="G42" s="228">
        <v>0.215</v>
      </c>
      <c r="H42" s="228">
        <v>0.55820000000000003</v>
      </c>
      <c r="I42" s="228">
        <v>0.74690000000000001</v>
      </c>
      <c r="J42" s="228">
        <v>0.22409999999999999</v>
      </c>
      <c r="K42" s="228">
        <v>0.52280000000000004</v>
      </c>
      <c r="L42" s="228">
        <v>0.66579999999999995</v>
      </c>
      <c r="M42" s="228">
        <v>0.32019999999999998</v>
      </c>
      <c r="N42" s="228">
        <v>0.34559999999999996</v>
      </c>
      <c r="O42" s="228">
        <v>0.47553333333333331</v>
      </c>
      <c r="P42" s="226" t="s">
        <v>4792</v>
      </c>
      <c r="Q42" s="226">
        <v>384</v>
      </c>
      <c r="R42" s="226">
        <v>190.0990099009901</v>
      </c>
      <c r="S42" s="226">
        <v>1</v>
      </c>
      <c r="T42" s="226">
        <v>260.41666666666663</v>
      </c>
      <c r="U42" s="226">
        <v>0</v>
      </c>
      <c r="V42" s="226">
        <v>0</v>
      </c>
      <c r="W42" s="226">
        <v>0</v>
      </c>
      <c r="X42" s="226">
        <v>0</v>
      </c>
      <c r="Y42" s="226">
        <v>0</v>
      </c>
      <c r="Z42" s="226">
        <v>0</v>
      </c>
      <c r="AA42" s="226">
        <v>1</v>
      </c>
      <c r="AB42" s="226">
        <v>260.41666666666663</v>
      </c>
      <c r="AC42" s="227">
        <v>1</v>
      </c>
      <c r="AD42" s="5">
        <v>260.41666666666663</v>
      </c>
      <c r="AE42" s="5">
        <v>1</v>
      </c>
      <c r="AF42" s="5">
        <v>260.41666666666663</v>
      </c>
      <c r="AG42" s="5">
        <v>0</v>
      </c>
      <c r="AH42" s="5">
        <v>0</v>
      </c>
      <c r="AI42" s="5">
        <v>0</v>
      </c>
      <c r="AJ42" s="5">
        <v>0</v>
      </c>
    </row>
    <row r="43" spans="1:36" x14ac:dyDescent="0.25">
      <c r="A43">
        <v>2018</v>
      </c>
      <c r="B43" t="s">
        <v>70</v>
      </c>
      <c r="C43" s="133" t="s">
        <v>5311</v>
      </c>
      <c r="D43" s="230" t="s">
        <v>5311</v>
      </c>
      <c r="E43" s="229">
        <v>0.61</v>
      </c>
      <c r="F43" s="228">
        <v>0.72799999999999998</v>
      </c>
      <c r="G43" s="228">
        <v>0.25840000000000002</v>
      </c>
      <c r="H43" s="228">
        <v>0.46959999999999996</v>
      </c>
      <c r="I43" s="228">
        <v>0.70530000000000004</v>
      </c>
      <c r="J43" s="228">
        <v>0.26900000000000002</v>
      </c>
      <c r="K43" s="228">
        <v>0.43630000000000002</v>
      </c>
      <c r="L43" s="228">
        <v>0.65510000000000002</v>
      </c>
      <c r="M43" s="228">
        <v>0.33379999999999999</v>
      </c>
      <c r="N43" s="228">
        <v>0.32130000000000003</v>
      </c>
      <c r="O43" s="228">
        <v>0.40906666666666663</v>
      </c>
      <c r="P43" s="226" t="s">
        <v>4792</v>
      </c>
      <c r="Q43" s="226">
        <v>385</v>
      </c>
      <c r="R43" s="226">
        <v>631.14754098360652</v>
      </c>
      <c r="S43" s="226">
        <v>1</v>
      </c>
      <c r="T43" s="226">
        <v>259.74025974025972</v>
      </c>
      <c r="U43" s="226">
        <v>0</v>
      </c>
      <c r="V43" s="226">
        <v>0</v>
      </c>
      <c r="W43" s="226">
        <v>0</v>
      </c>
      <c r="X43" s="226">
        <v>0</v>
      </c>
      <c r="Y43" s="226">
        <v>0</v>
      </c>
      <c r="Z43" s="226">
        <v>0</v>
      </c>
      <c r="AA43" s="226">
        <v>1</v>
      </c>
      <c r="AB43" s="226">
        <v>259.74025974025972</v>
      </c>
      <c r="AC43" s="227">
        <v>2</v>
      </c>
      <c r="AD43" s="5">
        <v>519.48051948051943</v>
      </c>
      <c r="AE43" s="5">
        <v>2</v>
      </c>
      <c r="AF43" s="5">
        <v>519.48051948051943</v>
      </c>
      <c r="AG43" s="5">
        <v>0</v>
      </c>
      <c r="AH43" s="5">
        <v>0</v>
      </c>
      <c r="AI43" s="5">
        <v>0</v>
      </c>
      <c r="AJ43" s="5">
        <v>0</v>
      </c>
    </row>
    <row r="44" spans="1:36" x14ac:dyDescent="0.25">
      <c r="A44">
        <v>2018</v>
      </c>
      <c r="B44" t="s">
        <v>70</v>
      </c>
      <c r="C44" s="133" t="s">
        <v>5430</v>
      </c>
      <c r="D44" s="230" t="s">
        <v>5362</v>
      </c>
      <c r="E44" s="229">
        <v>0.7</v>
      </c>
      <c r="F44" s="228">
        <v>0.79800000000000004</v>
      </c>
      <c r="G44" s="228">
        <v>0.1915</v>
      </c>
      <c r="H44" s="228">
        <v>0.60650000000000004</v>
      </c>
      <c r="I44" s="228">
        <v>0.77769999999999995</v>
      </c>
      <c r="J44" s="228">
        <v>0.1981</v>
      </c>
      <c r="K44" s="228">
        <v>0.57959999999999989</v>
      </c>
      <c r="L44" s="228">
        <v>0.71679999999999999</v>
      </c>
      <c r="M44" s="228">
        <v>0.27010000000000001</v>
      </c>
      <c r="N44" s="228">
        <v>0.44669999999999999</v>
      </c>
      <c r="O44" s="228">
        <v>0.54426666666666668</v>
      </c>
      <c r="P44" s="226" t="s">
        <v>4792</v>
      </c>
      <c r="Q44" s="226">
        <v>385</v>
      </c>
      <c r="R44" s="226">
        <v>550</v>
      </c>
      <c r="S44" s="226">
        <v>0</v>
      </c>
      <c r="T44" s="226">
        <v>0</v>
      </c>
      <c r="U44" s="226">
        <v>0</v>
      </c>
      <c r="V44" s="226">
        <v>0</v>
      </c>
      <c r="W44" s="226">
        <v>0</v>
      </c>
      <c r="X44" s="226">
        <v>0</v>
      </c>
      <c r="Y44" s="226">
        <v>0</v>
      </c>
      <c r="Z44" s="226">
        <v>0</v>
      </c>
      <c r="AA44" s="226">
        <v>0</v>
      </c>
      <c r="AB44" s="226">
        <v>0</v>
      </c>
      <c r="AC44" s="227">
        <v>1</v>
      </c>
      <c r="AD44" s="5">
        <v>259.74025974025972</v>
      </c>
      <c r="AE44" s="5">
        <v>0</v>
      </c>
      <c r="AF44" s="5">
        <v>0</v>
      </c>
      <c r="AG44" s="5">
        <v>1</v>
      </c>
      <c r="AH44" s="5">
        <v>259.74025974025972</v>
      </c>
      <c r="AI44" s="5">
        <v>0</v>
      </c>
      <c r="AJ44" s="5">
        <v>0</v>
      </c>
    </row>
    <row r="45" spans="1:36" x14ac:dyDescent="0.25">
      <c r="A45">
        <v>2017</v>
      </c>
      <c r="B45" t="s">
        <v>70</v>
      </c>
      <c r="C45" s="133" t="s">
        <v>5430</v>
      </c>
      <c r="D45" s="230" t="s">
        <v>5362</v>
      </c>
      <c r="E45" s="229">
        <v>0.7</v>
      </c>
      <c r="F45" s="228">
        <v>0.79800000000000004</v>
      </c>
      <c r="G45" s="228">
        <v>0.1915</v>
      </c>
      <c r="H45" s="228">
        <v>0.60650000000000004</v>
      </c>
      <c r="I45" s="228">
        <v>0.77769999999999995</v>
      </c>
      <c r="J45" s="228">
        <v>0.1981</v>
      </c>
      <c r="K45" s="228">
        <v>0.57959999999999989</v>
      </c>
      <c r="L45" s="228">
        <v>0.71679999999999999</v>
      </c>
      <c r="M45" s="228">
        <v>0.27010000000000001</v>
      </c>
      <c r="N45" s="228">
        <v>0.44669999999999999</v>
      </c>
      <c r="O45" s="228">
        <v>0.54426666666666668</v>
      </c>
      <c r="P45" s="226" t="s">
        <v>4792</v>
      </c>
      <c r="Q45" s="226">
        <v>386</v>
      </c>
      <c r="R45" s="226">
        <v>551.42857142857144</v>
      </c>
      <c r="S45" s="226">
        <v>0</v>
      </c>
      <c r="T45" s="226">
        <v>0</v>
      </c>
      <c r="U45" s="226">
        <v>0</v>
      </c>
      <c r="V45" s="226">
        <v>0</v>
      </c>
      <c r="W45" s="226">
        <v>0</v>
      </c>
      <c r="X45" s="226">
        <v>0</v>
      </c>
      <c r="Y45" s="226">
        <v>0</v>
      </c>
      <c r="Z45" s="226">
        <v>0</v>
      </c>
      <c r="AA45" s="226">
        <v>0</v>
      </c>
      <c r="AB45" s="226">
        <v>0</v>
      </c>
      <c r="AC45" s="227">
        <v>0</v>
      </c>
      <c r="AD45" s="5">
        <v>0</v>
      </c>
      <c r="AE45" s="5">
        <v>0</v>
      </c>
      <c r="AF45" s="5">
        <v>0</v>
      </c>
      <c r="AG45" s="5">
        <v>0</v>
      </c>
      <c r="AH45" s="5">
        <v>0</v>
      </c>
      <c r="AI45" s="5">
        <v>0</v>
      </c>
      <c r="AJ45" s="5">
        <v>0</v>
      </c>
    </row>
    <row r="46" spans="1:36" x14ac:dyDescent="0.25">
      <c r="A46">
        <v>2018</v>
      </c>
      <c r="B46" t="s">
        <v>41</v>
      </c>
      <c r="C46" s="133" t="s">
        <v>5706</v>
      </c>
      <c r="D46" s="230" t="s">
        <v>5523</v>
      </c>
      <c r="E46" s="229">
        <v>0.434</v>
      </c>
      <c r="F46" s="228">
        <v>0.65620000000000001</v>
      </c>
      <c r="G46" s="228">
        <v>0.32679999999999998</v>
      </c>
      <c r="H46" s="228">
        <v>0.32940000000000003</v>
      </c>
      <c r="I46" s="228">
        <v>0.62539999999999996</v>
      </c>
      <c r="J46" s="228">
        <v>0.32890000000000003</v>
      </c>
      <c r="K46" s="228">
        <v>0.29649999999999993</v>
      </c>
      <c r="L46" s="228">
        <v>0.55569999999999997</v>
      </c>
      <c r="M46" s="228">
        <v>0.42359999999999998</v>
      </c>
      <c r="N46" s="228">
        <v>0.1321</v>
      </c>
      <c r="O46" s="228">
        <v>0.25266666666666665</v>
      </c>
      <c r="P46" s="228" t="s">
        <v>4792</v>
      </c>
      <c r="Q46" s="226">
        <v>386</v>
      </c>
      <c r="R46" s="226">
        <v>889.40092165898614</v>
      </c>
      <c r="S46" s="226">
        <v>0</v>
      </c>
      <c r="T46" s="226">
        <v>0</v>
      </c>
      <c r="U46" s="226">
        <v>0</v>
      </c>
      <c r="V46" s="226">
        <v>0</v>
      </c>
      <c r="W46" s="226">
        <v>0</v>
      </c>
      <c r="X46" s="226">
        <v>0</v>
      </c>
      <c r="Y46" s="226">
        <v>0</v>
      </c>
      <c r="Z46" s="226">
        <v>0</v>
      </c>
      <c r="AA46" s="226">
        <v>0</v>
      </c>
      <c r="AB46" s="226">
        <v>0</v>
      </c>
      <c r="AC46" s="227">
        <v>2</v>
      </c>
      <c r="AD46" s="5">
        <v>518.13471502590676</v>
      </c>
      <c r="AE46" s="5">
        <v>2</v>
      </c>
      <c r="AF46" s="5">
        <v>518.13471502590676</v>
      </c>
      <c r="AG46" s="5">
        <v>0</v>
      </c>
      <c r="AH46" s="5">
        <v>0</v>
      </c>
      <c r="AI46" s="5">
        <v>0</v>
      </c>
      <c r="AJ46" s="5">
        <v>0</v>
      </c>
    </row>
    <row r="47" spans="1:36" x14ac:dyDescent="0.25">
      <c r="A47">
        <v>2017</v>
      </c>
      <c r="B47" t="s">
        <v>41</v>
      </c>
      <c r="C47" s="133" t="s">
        <v>5706</v>
      </c>
      <c r="D47" s="230" t="s">
        <v>5523</v>
      </c>
      <c r="E47" s="229">
        <v>0.434</v>
      </c>
      <c r="F47" s="228">
        <v>0.65620000000000001</v>
      </c>
      <c r="G47" s="228">
        <v>0.32679999999999998</v>
      </c>
      <c r="H47" s="228">
        <v>0.32940000000000003</v>
      </c>
      <c r="I47" s="228">
        <v>0.62539999999999996</v>
      </c>
      <c r="J47" s="228">
        <v>0.32890000000000003</v>
      </c>
      <c r="K47" s="228">
        <v>0.29649999999999993</v>
      </c>
      <c r="L47" s="228">
        <v>0.55569999999999997</v>
      </c>
      <c r="M47" s="228">
        <v>0.42359999999999998</v>
      </c>
      <c r="N47" s="228">
        <v>0.1321</v>
      </c>
      <c r="O47" s="228">
        <v>0.25266666666666665</v>
      </c>
      <c r="P47" s="228" t="s">
        <v>4792</v>
      </c>
      <c r="Q47" s="226">
        <v>393</v>
      </c>
      <c r="R47" s="226">
        <v>905.52995391705065</v>
      </c>
      <c r="S47" s="226">
        <v>0</v>
      </c>
      <c r="T47" s="226">
        <v>0</v>
      </c>
      <c r="U47" s="226">
        <v>0</v>
      </c>
      <c r="V47" s="226">
        <v>0</v>
      </c>
      <c r="W47" s="226">
        <v>0</v>
      </c>
      <c r="X47" s="226">
        <v>0</v>
      </c>
      <c r="Y47" s="226">
        <v>0</v>
      </c>
      <c r="Z47" s="226">
        <v>0</v>
      </c>
      <c r="AA47" s="226">
        <v>0</v>
      </c>
      <c r="AB47" s="226">
        <v>0</v>
      </c>
      <c r="AC47" s="227">
        <v>2</v>
      </c>
      <c r="AD47" s="5">
        <v>508.90585241730281</v>
      </c>
      <c r="AE47" s="5">
        <v>0</v>
      </c>
      <c r="AF47" s="5">
        <v>0</v>
      </c>
      <c r="AG47" s="5">
        <v>2</v>
      </c>
      <c r="AH47" s="5">
        <v>508.90585241730281</v>
      </c>
      <c r="AI47" s="5">
        <v>0</v>
      </c>
      <c r="AJ47" s="5">
        <v>0</v>
      </c>
    </row>
    <row r="48" spans="1:36" x14ac:dyDescent="0.25">
      <c r="A48">
        <v>2019</v>
      </c>
      <c r="B48" t="s">
        <v>70</v>
      </c>
      <c r="C48" s="133" t="s">
        <v>5311</v>
      </c>
      <c r="D48" s="230" t="s">
        <v>5311</v>
      </c>
      <c r="E48" s="229">
        <v>0.61</v>
      </c>
      <c r="F48" s="228">
        <v>0.72799999999999998</v>
      </c>
      <c r="G48" s="228">
        <v>0.25840000000000002</v>
      </c>
      <c r="H48" s="228">
        <v>0.46959999999999996</v>
      </c>
      <c r="I48" s="228">
        <v>0.70530000000000004</v>
      </c>
      <c r="J48" s="228">
        <v>0.26900000000000002</v>
      </c>
      <c r="K48" s="228">
        <v>0.43630000000000002</v>
      </c>
      <c r="L48" s="228">
        <v>0.65510000000000002</v>
      </c>
      <c r="M48" s="228">
        <v>0.33379999999999999</v>
      </c>
      <c r="N48" s="228">
        <v>0.32130000000000003</v>
      </c>
      <c r="O48" s="228">
        <v>0.40906666666666663</v>
      </c>
      <c r="P48" s="226" t="s">
        <v>4792</v>
      </c>
      <c r="Q48" s="226">
        <v>394</v>
      </c>
      <c r="R48" s="226">
        <v>645.90163934426232</v>
      </c>
      <c r="S48" s="226">
        <v>0</v>
      </c>
      <c r="T48" s="226">
        <v>0</v>
      </c>
      <c r="U48" s="226">
        <v>0</v>
      </c>
      <c r="V48" s="226">
        <v>0</v>
      </c>
      <c r="W48" s="226">
        <v>0</v>
      </c>
      <c r="X48" s="226">
        <v>0</v>
      </c>
      <c r="Y48" s="226">
        <v>0</v>
      </c>
      <c r="Z48" s="226">
        <v>0</v>
      </c>
      <c r="AA48" s="226">
        <v>0</v>
      </c>
      <c r="AB48" s="226">
        <v>0</v>
      </c>
      <c r="AC48" s="227">
        <v>2</v>
      </c>
      <c r="AD48" s="5">
        <v>507.61421319796949</v>
      </c>
      <c r="AE48" s="5">
        <v>0</v>
      </c>
      <c r="AF48" s="5">
        <v>0</v>
      </c>
      <c r="AG48" s="5">
        <v>2</v>
      </c>
      <c r="AH48" s="5">
        <v>507.61421319796949</v>
      </c>
      <c r="AI48" s="5">
        <v>0</v>
      </c>
      <c r="AJ48" s="5">
        <v>0</v>
      </c>
    </row>
    <row r="49" spans="1:36" x14ac:dyDescent="0.25">
      <c r="A49">
        <v>2019</v>
      </c>
      <c r="B49" t="s">
        <v>70</v>
      </c>
      <c r="C49" s="133" t="s">
        <v>5430</v>
      </c>
      <c r="D49" s="230" t="s">
        <v>5362</v>
      </c>
      <c r="E49" s="229">
        <v>0.7</v>
      </c>
      <c r="F49" s="228">
        <v>0.79800000000000004</v>
      </c>
      <c r="G49" s="228">
        <v>0.1915</v>
      </c>
      <c r="H49" s="228">
        <v>0.60650000000000004</v>
      </c>
      <c r="I49" s="228">
        <v>0.77769999999999995</v>
      </c>
      <c r="J49" s="228">
        <v>0.1981</v>
      </c>
      <c r="K49" s="228">
        <v>0.57959999999999989</v>
      </c>
      <c r="L49" s="228">
        <v>0.71679999999999999</v>
      </c>
      <c r="M49" s="228">
        <v>0.27010000000000001</v>
      </c>
      <c r="N49" s="228">
        <v>0.44669999999999999</v>
      </c>
      <c r="O49" s="228">
        <v>0.54426666666666668</v>
      </c>
      <c r="P49" s="226" t="s">
        <v>4792</v>
      </c>
      <c r="Q49" s="226">
        <v>394</v>
      </c>
      <c r="R49" s="226">
        <v>562.85714285714289</v>
      </c>
      <c r="S49" s="226">
        <v>0</v>
      </c>
      <c r="T49" s="226">
        <v>0</v>
      </c>
      <c r="U49" s="226">
        <v>0</v>
      </c>
      <c r="V49" s="226">
        <v>0</v>
      </c>
      <c r="W49" s="226">
        <v>0</v>
      </c>
      <c r="X49" s="226">
        <v>0</v>
      </c>
      <c r="Y49" s="226">
        <v>0</v>
      </c>
      <c r="Z49" s="226">
        <v>0</v>
      </c>
      <c r="AA49" s="226">
        <v>0</v>
      </c>
      <c r="AB49" s="226">
        <v>0</v>
      </c>
      <c r="AC49" s="227">
        <v>0</v>
      </c>
      <c r="AD49" s="5">
        <v>0</v>
      </c>
      <c r="AE49" s="5">
        <v>0</v>
      </c>
      <c r="AF49" s="5">
        <v>0</v>
      </c>
      <c r="AG49" s="5">
        <v>0</v>
      </c>
      <c r="AH49" s="5">
        <v>0</v>
      </c>
      <c r="AI49" s="5">
        <v>0</v>
      </c>
      <c r="AJ49" s="5">
        <v>0</v>
      </c>
    </row>
    <row r="50" spans="1:36" x14ac:dyDescent="0.25">
      <c r="A50">
        <v>2017</v>
      </c>
      <c r="B50" t="s">
        <v>70</v>
      </c>
      <c r="C50" s="133" t="s">
        <v>5490</v>
      </c>
      <c r="D50" s="230" t="s">
        <v>932</v>
      </c>
      <c r="E50" s="229">
        <v>1.68</v>
      </c>
      <c r="F50" s="228">
        <v>0.79249999999999998</v>
      </c>
      <c r="G50" s="228">
        <v>0.18509999999999999</v>
      </c>
      <c r="H50" s="228">
        <v>0.60739999999999994</v>
      </c>
      <c r="I50" s="228">
        <v>0.78710000000000002</v>
      </c>
      <c r="J50" s="228">
        <v>0.17879999999999999</v>
      </c>
      <c r="K50" s="228">
        <v>0.60830000000000006</v>
      </c>
      <c r="L50" s="228">
        <v>0.72189999999999999</v>
      </c>
      <c r="M50" s="228">
        <v>0.2606</v>
      </c>
      <c r="N50" s="228">
        <v>0.46129999999999999</v>
      </c>
      <c r="O50" s="228">
        <v>0.55900000000000005</v>
      </c>
      <c r="P50" s="226" t="s">
        <v>4792</v>
      </c>
      <c r="Q50" s="226">
        <v>434</v>
      </c>
      <c r="R50" s="226">
        <v>258.33333333333337</v>
      </c>
      <c r="S50" s="226">
        <v>0</v>
      </c>
      <c r="T50" s="226">
        <v>0</v>
      </c>
      <c r="U50" s="226">
        <v>0</v>
      </c>
      <c r="V50" s="226">
        <v>0</v>
      </c>
      <c r="W50" s="226">
        <v>0</v>
      </c>
      <c r="X50" s="226">
        <v>0</v>
      </c>
      <c r="Y50" s="226">
        <v>0</v>
      </c>
      <c r="Z50" s="226">
        <v>0</v>
      </c>
      <c r="AA50" s="226">
        <v>0</v>
      </c>
      <c r="AB50" s="226">
        <v>0</v>
      </c>
      <c r="AC50" s="227">
        <v>25</v>
      </c>
      <c r="AD50" s="5">
        <v>5760.3686635944705</v>
      </c>
      <c r="AE50" s="5">
        <v>5</v>
      </c>
      <c r="AF50" s="5">
        <v>1152.073732718894</v>
      </c>
      <c r="AG50" s="5">
        <v>18</v>
      </c>
      <c r="AH50" s="5">
        <v>4147.4654377880188</v>
      </c>
      <c r="AI50" s="5">
        <v>2</v>
      </c>
      <c r="AJ50" s="5">
        <v>460.82949308755758</v>
      </c>
    </row>
    <row r="51" spans="1:36" x14ac:dyDescent="0.25">
      <c r="A51">
        <v>2018</v>
      </c>
      <c r="B51" t="s">
        <v>70</v>
      </c>
      <c r="C51" s="133" t="s">
        <v>5490</v>
      </c>
      <c r="D51" s="230" t="s">
        <v>932</v>
      </c>
      <c r="E51" s="229">
        <v>1.68</v>
      </c>
      <c r="F51" s="228">
        <v>0.79249999999999998</v>
      </c>
      <c r="G51" s="228">
        <v>0.18509999999999999</v>
      </c>
      <c r="H51" s="228">
        <v>0.60739999999999994</v>
      </c>
      <c r="I51" s="228">
        <v>0.78710000000000002</v>
      </c>
      <c r="J51" s="228">
        <v>0.17879999999999999</v>
      </c>
      <c r="K51" s="228">
        <v>0.60830000000000006</v>
      </c>
      <c r="L51" s="228">
        <v>0.72189999999999999</v>
      </c>
      <c r="M51" s="228">
        <v>0.2606</v>
      </c>
      <c r="N51" s="228">
        <v>0.46129999999999999</v>
      </c>
      <c r="O51" s="228">
        <v>0.55900000000000005</v>
      </c>
      <c r="P51" s="226" t="s">
        <v>4792</v>
      </c>
      <c r="Q51" s="226">
        <v>441</v>
      </c>
      <c r="R51" s="226">
        <v>262.5</v>
      </c>
      <c r="S51" s="226">
        <v>1</v>
      </c>
      <c r="T51" s="226">
        <v>226.75736961451247</v>
      </c>
      <c r="U51" s="226">
        <v>0</v>
      </c>
      <c r="V51" s="226">
        <v>0</v>
      </c>
      <c r="W51" s="226">
        <v>0</v>
      </c>
      <c r="X51" s="226">
        <v>0</v>
      </c>
      <c r="Y51" s="226">
        <v>0</v>
      </c>
      <c r="Z51" s="226">
        <v>0</v>
      </c>
      <c r="AA51" s="226">
        <v>1</v>
      </c>
      <c r="AB51" s="226">
        <v>226.75736961451247</v>
      </c>
      <c r="AC51" s="227">
        <v>15</v>
      </c>
      <c r="AD51" s="5">
        <v>3401.3605442176872</v>
      </c>
      <c r="AE51" s="5">
        <v>2</v>
      </c>
      <c r="AF51" s="5">
        <v>453.51473922902494</v>
      </c>
      <c r="AG51" s="5">
        <v>13</v>
      </c>
      <c r="AH51" s="5">
        <v>2947.8458049886622</v>
      </c>
      <c r="AI51" s="5">
        <v>0</v>
      </c>
      <c r="AJ51" s="5">
        <v>0</v>
      </c>
    </row>
    <row r="52" spans="1:36" x14ac:dyDescent="0.25">
      <c r="A52">
        <v>2017</v>
      </c>
      <c r="B52" t="s">
        <v>70</v>
      </c>
      <c r="C52" s="133" t="s">
        <v>5497</v>
      </c>
      <c r="D52" s="230" t="s">
        <v>5295</v>
      </c>
      <c r="E52" s="229">
        <v>2.17</v>
      </c>
      <c r="F52" s="228">
        <v>0.71120000000000005</v>
      </c>
      <c r="G52" s="228">
        <v>0.26919999999999999</v>
      </c>
      <c r="H52" s="228">
        <v>0.44200000000000006</v>
      </c>
      <c r="I52" s="228">
        <v>0.71719999999999995</v>
      </c>
      <c r="J52" s="228">
        <v>0.23180000000000001</v>
      </c>
      <c r="K52" s="228">
        <v>0.48539999999999994</v>
      </c>
      <c r="L52" s="228">
        <v>0.7198</v>
      </c>
      <c r="M52" s="228">
        <v>0.26269999999999999</v>
      </c>
      <c r="N52" s="228">
        <v>0.45710000000000001</v>
      </c>
      <c r="O52" s="228">
        <v>0.46150000000000002</v>
      </c>
      <c r="P52" s="226" t="s">
        <v>4792</v>
      </c>
      <c r="Q52" s="226">
        <v>445</v>
      </c>
      <c r="R52" s="226">
        <v>205.06912442396313</v>
      </c>
      <c r="S52" s="226">
        <v>0</v>
      </c>
      <c r="T52" s="226">
        <v>0</v>
      </c>
      <c r="U52" s="226">
        <v>0</v>
      </c>
      <c r="V52" s="226">
        <v>0</v>
      </c>
      <c r="W52" s="226">
        <v>0</v>
      </c>
      <c r="X52" s="226">
        <v>0</v>
      </c>
      <c r="Y52" s="226">
        <v>0</v>
      </c>
      <c r="Z52" s="226">
        <v>0</v>
      </c>
      <c r="AA52" s="226">
        <v>0</v>
      </c>
      <c r="AB52" s="226">
        <v>0</v>
      </c>
      <c r="AC52" s="227">
        <v>28</v>
      </c>
      <c r="AD52" s="5">
        <v>6292.1348314606748</v>
      </c>
      <c r="AE52" s="5">
        <v>5</v>
      </c>
      <c r="AF52" s="5">
        <v>1123.5955056179776</v>
      </c>
      <c r="AG52" s="5">
        <v>22</v>
      </c>
      <c r="AH52" s="5">
        <v>4943.8202247191011</v>
      </c>
      <c r="AI52" s="5">
        <v>1</v>
      </c>
      <c r="AJ52" s="5">
        <v>224.71910112359552</v>
      </c>
    </row>
    <row r="53" spans="1:36" x14ac:dyDescent="0.25">
      <c r="A53">
        <v>2019</v>
      </c>
      <c r="B53" t="s">
        <v>70</v>
      </c>
      <c r="C53" s="133" t="s">
        <v>5490</v>
      </c>
      <c r="D53" s="230" t="s">
        <v>932</v>
      </c>
      <c r="E53" s="229">
        <v>1.68</v>
      </c>
      <c r="F53" s="228">
        <v>0.79249999999999998</v>
      </c>
      <c r="G53" s="228">
        <v>0.18509999999999999</v>
      </c>
      <c r="H53" s="228">
        <v>0.60739999999999994</v>
      </c>
      <c r="I53" s="228">
        <v>0.78710000000000002</v>
      </c>
      <c r="J53" s="228">
        <v>0.17879999999999999</v>
      </c>
      <c r="K53" s="228">
        <v>0.60830000000000006</v>
      </c>
      <c r="L53" s="228">
        <v>0.72189999999999999</v>
      </c>
      <c r="M53" s="228">
        <v>0.2606</v>
      </c>
      <c r="N53" s="228">
        <v>0.46129999999999999</v>
      </c>
      <c r="O53" s="228">
        <v>0.55900000000000005</v>
      </c>
      <c r="P53" s="226" t="s">
        <v>4792</v>
      </c>
      <c r="Q53" s="226">
        <v>445</v>
      </c>
      <c r="R53" s="226">
        <v>264.88095238095241</v>
      </c>
      <c r="S53" s="226">
        <v>2</v>
      </c>
      <c r="T53" s="226">
        <v>449.43820224719104</v>
      </c>
      <c r="U53" s="226">
        <v>0</v>
      </c>
      <c r="V53" s="226">
        <v>0</v>
      </c>
      <c r="W53" s="226">
        <v>0</v>
      </c>
      <c r="X53" s="226">
        <v>0</v>
      </c>
      <c r="Y53" s="226">
        <v>0</v>
      </c>
      <c r="Z53" s="226">
        <v>0</v>
      </c>
      <c r="AA53" s="226">
        <v>2</v>
      </c>
      <c r="AB53" s="226">
        <v>449.43820224719104</v>
      </c>
      <c r="AC53" s="227">
        <v>12</v>
      </c>
      <c r="AD53" s="5">
        <v>2696.629213483146</v>
      </c>
      <c r="AE53" s="5">
        <v>1</v>
      </c>
      <c r="AF53" s="5">
        <v>224.71910112359552</v>
      </c>
      <c r="AG53" s="5">
        <v>10</v>
      </c>
      <c r="AH53" s="5">
        <v>2247.1910112359551</v>
      </c>
      <c r="AI53" s="5">
        <v>1</v>
      </c>
      <c r="AJ53" s="5">
        <v>224.71910112359552</v>
      </c>
    </row>
    <row r="54" spans="1:36" x14ac:dyDescent="0.25">
      <c r="A54">
        <v>2018</v>
      </c>
      <c r="B54" t="s">
        <v>70</v>
      </c>
      <c r="C54" s="133" t="s">
        <v>5497</v>
      </c>
      <c r="D54" s="230" t="s">
        <v>5295</v>
      </c>
      <c r="E54" s="229">
        <v>2.17</v>
      </c>
      <c r="F54" s="228">
        <v>0.71120000000000005</v>
      </c>
      <c r="G54" s="228">
        <v>0.26919999999999999</v>
      </c>
      <c r="H54" s="228">
        <v>0.44200000000000006</v>
      </c>
      <c r="I54" s="228">
        <v>0.71719999999999995</v>
      </c>
      <c r="J54" s="228">
        <v>0.23180000000000001</v>
      </c>
      <c r="K54" s="228">
        <v>0.48539999999999994</v>
      </c>
      <c r="L54" s="228">
        <v>0.7198</v>
      </c>
      <c r="M54" s="228">
        <v>0.26269999999999999</v>
      </c>
      <c r="N54" s="228">
        <v>0.45710000000000001</v>
      </c>
      <c r="O54" s="228">
        <v>0.46150000000000002</v>
      </c>
      <c r="P54" s="226" t="s">
        <v>4792</v>
      </c>
      <c r="Q54" s="226">
        <v>446</v>
      </c>
      <c r="R54" s="226">
        <v>205.5299539170507</v>
      </c>
      <c r="S54" s="226">
        <v>6</v>
      </c>
      <c r="T54" s="226">
        <v>1345.291479820628</v>
      </c>
      <c r="U54" s="226">
        <v>0</v>
      </c>
      <c r="V54" s="226">
        <v>0</v>
      </c>
      <c r="W54" s="226">
        <v>0</v>
      </c>
      <c r="X54" s="226">
        <v>0</v>
      </c>
      <c r="Y54" s="226">
        <v>0</v>
      </c>
      <c r="Z54" s="226">
        <v>0</v>
      </c>
      <c r="AA54" s="226">
        <v>6</v>
      </c>
      <c r="AB54" s="226">
        <v>1345.291479820628</v>
      </c>
      <c r="AC54" s="227">
        <v>17</v>
      </c>
      <c r="AD54" s="5">
        <v>3811.6591928251119</v>
      </c>
      <c r="AE54" s="5">
        <v>2</v>
      </c>
      <c r="AF54" s="5">
        <v>448.4304932735426</v>
      </c>
      <c r="AG54" s="5">
        <v>15</v>
      </c>
      <c r="AH54" s="5">
        <v>3363.2286995515697</v>
      </c>
      <c r="AI54" s="5">
        <v>0</v>
      </c>
      <c r="AJ54" s="5">
        <v>0</v>
      </c>
    </row>
    <row r="55" spans="1:36" x14ac:dyDescent="0.25">
      <c r="A55">
        <v>2019</v>
      </c>
      <c r="B55" t="s">
        <v>70</v>
      </c>
      <c r="C55" s="133" t="s">
        <v>5497</v>
      </c>
      <c r="D55" s="230" t="s">
        <v>5295</v>
      </c>
      <c r="E55" s="229">
        <v>2.17</v>
      </c>
      <c r="F55" s="228">
        <v>0.71120000000000005</v>
      </c>
      <c r="G55" s="228">
        <v>0.26919999999999999</v>
      </c>
      <c r="H55" s="228">
        <v>0.44200000000000006</v>
      </c>
      <c r="I55" s="228">
        <v>0.71719999999999995</v>
      </c>
      <c r="J55" s="228">
        <v>0.23180000000000001</v>
      </c>
      <c r="K55" s="228">
        <v>0.48539999999999994</v>
      </c>
      <c r="L55" s="228">
        <v>0.7198</v>
      </c>
      <c r="M55" s="228">
        <v>0.26269999999999999</v>
      </c>
      <c r="N55" s="228">
        <v>0.45710000000000001</v>
      </c>
      <c r="O55" s="228">
        <v>0.46150000000000002</v>
      </c>
      <c r="P55" s="226" t="s">
        <v>4792</v>
      </c>
      <c r="Q55" s="226">
        <v>446</v>
      </c>
      <c r="R55" s="226">
        <v>205.5299539170507</v>
      </c>
      <c r="S55" s="226">
        <v>0</v>
      </c>
      <c r="T55" s="226">
        <v>0</v>
      </c>
      <c r="U55" s="226">
        <v>0</v>
      </c>
      <c r="V55" s="226">
        <v>0</v>
      </c>
      <c r="W55" s="226">
        <v>0</v>
      </c>
      <c r="X55" s="226">
        <v>0</v>
      </c>
      <c r="Y55" s="226">
        <v>0</v>
      </c>
      <c r="Z55" s="226">
        <v>0</v>
      </c>
      <c r="AA55" s="226">
        <v>0</v>
      </c>
      <c r="AB55" s="226">
        <v>0</v>
      </c>
      <c r="AC55" s="227">
        <v>12</v>
      </c>
      <c r="AD55" s="5">
        <v>2690.5829596412559</v>
      </c>
      <c r="AE55" s="5">
        <v>1</v>
      </c>
      <c r="AF55" s="5">
        <v>224.2152466367713</v>
      </c>
      <c r="AG55" s="5">
        <v>11</v>
      </c>
      <c r="AH55" s="5">
        <v>2466.3677130044844</v>
      </c>
      <c r="AI55" s="5">
        <v>0</v>
      </c>
      <c r="AJ55" s="5">
        <v>0</v>
      </c>
    </row>
    <row r="56" spans="1:36" x14ac:dyDescent="0.25">
      <c r="A56">
        <v>2019</v>
      </c>
      <c r="B56" t="s">
        <v>41</v>
      </c>
      <c r="C56" s="133" t="s">
        <v>5662</v>
      </c>
      <c r="D56" s="230" t="s">
        <v>5523</v>
      </c>
      <c r="E56" s="229">
        <v>0.38300000000000001</v>
      </c>
      <c r="F56" s="228">
        <v>0.65620000000000001</v>
      </c>
      <c r="G56" s="228">
        <v>0.32679999999999998</v>
      </c>
      <c r="H56" s="228">
        <v>0.32940000000000003</v>
      </c>
      <c r="I56" s="228">
        <v>0.62539999999999996</v>
      </c>
      <c r="J56" s="228">
        <v>0.32890000000000003</v>
      </c>
      <c r="K56" s="228">
        <v>0.29649999999999993</v>
      </c>
      <c r="L56" s="228">
        <v>0.55569999999999997</v>
      </c>
      <c r="M56" s="228">
        <v>0.42359999999999998</v>
      </c>
      <c r="N56" s="228">
        <v>0.1321</v>
      </c>
      <c r="O56" s="228">
        <v>0.25266666666666665</v>
      </c>
      <c r="P56" s="228" t="s">
        <v>4792</v>
      </c>
      <c r="Q56" s="226">
        <v>455</v>
      </c>
      <c r="R56" s="226">
        <v>1187.9895561357703</v>
      </c>
      <c r="S56" s="226">
        <v>0</v>
      </c>
      <c r="T56" s="226">
        <v>0</v>
      </c>
      <c r="U56" s="226">
        <v>0</v>
      </c>
      <c r="V56" s="226">
        <v>0</v>
      </c>
      <c r="W56" s="226">
        <v>0</v>
      </c>
      <c r="X56" s="226">
        <v>0</v>
      </c>
      <c r="Y56" s="226">
        <v>0</v>
      </c>
      <c r="Z56" s="226">
        <v>0</v>
      </c>
      <c r="AA56" s="226">
        <v>0</v>
      </c>
      <c r="AB56" s="226">
        <v>0</v>
      </c>
      <c r="AC56" s="227">
        <v>2</v>
      </c>
      <c r="AD56" s="5">
        <v>439.56043956043953</v>
      </c>
      <c r="AE56" s="5">
        <v>2</v>
      </c>
      <c r="AF56" s="5">
        <v>439.56043956043953</v>
      </c>
      <c r="AG56" s="5">
        <v>0</v>
      </c>
      <c r="AH56" s="5">
        <v>0</v>
      </c>
      <c r="AI56" s="5">
        <v>0</v>
      </c>
      <c r="AJ56" s="5">
        <v>0</v>
      </c>
    </row>
    <row r="57" spans="1:36" x14ac:dyDescent="0.25">
      <c r="A57">
        <v>2017</v>
      </c>
      <c r="B57" t="s">
        <v>41</v>
      </c>
      <c r="C57" s="133" t="s">
        <v>5662</v>
      </c>
      <c r="D57" s="230" t="s">
        <v>5523</v>
      </c>
      <c r="E57" s="229">
        <v>0.38300000000000001</v>
      </c>
      <c r="F57" s="228">
        <v>0.65620000000000001</v>
      </c>
      <c r="G57" s="228">
        <v>0.32679999999999998</v>
      </c>
      <c r="H57" s="228">
        <v>0.32940000000000003</v>
      </c>
      <c r="I57" s="228">
        <v>0.62539999999999996</v>
      </c>
      <c r="J57" s="228">
        <v>0.32890000000000003</v>
      </c>
      <c r="K57" s="228">
        <v>0.29649999999999993</v>
      </c>
      <c r="L57" s="228">
        <v>0.55569999999999997</v>
      </c>
      <c r="M57" s="228">
        <v>0.42359999999999998</v>
      </c>
      <c r="N57" s="228">
        <v>0.1321</v>
      </c>
      <c r="O57" s="228">
        <v>0.25266666666666665</v>
      </c>
      <c r="P57" s="228" t="s">
        <v>4792</v>
      </c>
      <c r="Q57" s="226">
        <v>458</v>
      </c>
      <c r="R57" s="226">
        <v>1195.8224543080939</v>
      </c>
      <c r="S57" s="226">
        <v>0</v>
      </c>
      <c r="T57" s="226">
        <v>0</v>
      </c>
      <c r="U57" s="226">
        <v>0</v>
      </c>
      <c r="V57" s="226">
        <v>0</v>
      </c>
      <c r="W57" s="226">
        <v>0</v>
      </c>
      <c r="X57" s="226">
        <v>0</v>
      </c>
      <c r="Y57" s="226">
        <v>0</v>
      </c>
      <c r="Z57" s="226">
        <v>0</v>
      </c>
      <c r="AA57" s="226">
        <v>0</v>
      </c>
      <c r="AB57" s="226">
        <v>0</v>
      </c>
      <c r="AC57" s="227">
        <v>1</v>
      </c>
      <c r="AD57" s="5">
        <v>218.34061135371178</v>
      </c>
      <c r="AE57" s="5">
        <v>0</v>
      </c>
      <c r="AF57" s="5">
        <v>0</v>
      </c>
      <c r="AG57" s="5">
        <v>1</v>
      </c>
      <c r="AH57" s="5">
        <v>218.34061135371178</v>
      </c>
      <c r="AI57" s="5">
        <v>0</v>
      </c>
      <c r="AJ57" s="5">
        <v>0</v>
      </c>
    </row>
    <row r="58" spans="1:36" x14ac:dyDescent="0.25">
      <c r="A58">
        <v>2017</v>
      </c>
      <c r="B58" t="s">
        <v>70</v>
      </c>
      <c r="C58" s="133" t="s">
        <v>5462</v>
      </c>
      <c r="D58" s="230" t="s">
        <v>3938</v>
      </c>
      <c r="E58" s="229">
        <v>1.0900000000000001</v>
      </c>
      <c r="F58" s="228">
        <v>0.76429999999999998</v>
      </c>
      <c r="G58" s="228">
        <v>0.22600000000000001</v>
      </c>
      <c r="H58" s="228">
        <v>0.5383</v>
      </c>
      <c r="I58" s="228">
        <v>0.73780000000000001</v>
      </c>
      <c r="J58" s="228">
        <v>0.2414</v>
      </c>
      <c r="K58" s="228">
        <v>0.49640000000000001</v>
      </c>
      <c r="L58" s="228">
        <v>0.68810000000000004</v>
      </c>
      <c r="M58" s="228">
        <v>0.30359999999999998</v>
      </c>
      <c r="N58" s="228">
        <v>0.38450000000000006</v>
      </c>
      <c r="O58" s="228">
        <v>0.47306666666666669</v>
      </c>
      <c r="P58" s="226" t="s">
        <v>4792</v>
      </c>
      <c r="Q58" s="226">
        <v>461</v>
      </c>
      <c r="R58" s="226">
        <v>422.93577981651373</v>
      </c>
      <c r="S58" s="226">
        <v>1</v>
      </c>
      <c r="T58" s="226">
        <v>216.91973969631238</v>
      </c>
      <c r="U58" s="226">
        <v>0</v>
      </c>
      <c r="V58" s="226">
        <v>0</v>
      </c>
      <c r="W58" s="226">
        <v>0</v>
      </c>
      <c r="X58" s="226">
        <v>0</v>
      </c>
      <c r="Y58" s="226">
        <v>0</v>
      </c>
      <c r="Z58" s="226">
        <v>0</v>
      </c>
      <c r="AA58" s="226">
        <v>1</v>
      </c>
      <c r="AB58" s="226">
        <v>216.91973969631238</v>
      </c>
      <c r="AC58" s="227">
        <v>5</v>
      </c>
      <c r="AD58" s="5">
        <v>1084.5986984815618</v>
      </c>
      <c r="AE58" s="5">
        <v>3</v>
      </c>
      <c r="AF58" s="5">
        <v>650.75921908893702</v>
      </c>
      <c r="AG58" s="5">
        <v>2</v>
      </c>
      <c r="AH58" s="5">
        <v>433.83947939262475</v>
      </c>
      <c r="AI58" s="5">
        <v>0</v>
      </c>
      <c r="AJ58" s="5">
        <v>0</v>
      </c>
    </row>
    <row r="59" spans="1:36" x14ac:dyDescent="0.25">
      <c r="A59">
        <v>2019</v>
      </c>
      <c r="B59" t="s">
        <v>70</v>
      </c>
      <c r="C59" s="133" t="s">
        <v>5462</v>
      </c>
      <c r="D59" s="230" t="s">
        <v>3938</v>
      </c>
      <c r="E59" s="229">
        <v>1.0900000000000001</v>
      </c>
      <c r="F59" s="228">
        <v>0.76429999999999998</v>
      </c>
      <c r="G59" s="228">
        <v>0.22600000000000001</v>
      </c>
      <c r="H59" s="228">
        <v>0.5383</v>
      </c>
      <c r="I59" s="228">
        <v>0.73780000000000001</v>
      </c>
      <c r="J59" s="228">
        <v>0.2414</v>
      </c>
      <c r="K59" s="228">
        <v>0.49640000000000001</v>
      </c>
      <c r="L59" s="228">
        <v>0.68810000000000004</v>
      </c>
      <c r="M59" s="228">
        <v>0.30359999999999998</v>
      </c>
      <c r="N59" s="228">
        <v>0.38450000000000006</v>
      </c>
      <c r="O59" s="228">
        <v>0.47306666666666669</v>
      </c>
      <c r="P59" s="226" t="s">
        <v>4792</v>
      </c>
      <c r="Q59" s="226">
        <v>461</v>
      </c>
      <c r="R59" s="226">
        <v>422.93577981651373</v>
      </c>
      <c r="S59" s="226">
        <v>0</v>
      </c>
      <c r="T59" s="226">
        <v>0</v>
      </c>
      <c r="U59" s="226">
        <v>0</v>
      </c>
      <c r="V59" s="226">
        <v>0</v>
      </c>
      <c r="W59" s="226">
        <v>0</v>
      </c>
      <c r="X59" s="226">
        <v>0</v>
      </c>
      <c r="Y59" s="226">
        <v>0</v>
      </c>
      <c r="Z59" s="226">
        <v>0</v>
      </c>
      <c r="AA59" s="226">
        <v>0</v>
      </c>
      <c r="AB59" s="226">
        <v>0</v>
      </c>
      <c r="AC59" s="227">
        <v>7</v>
      </c>
      <c r="AD59" s="5">
        <v>1518.4381778741865</v>
      </c>
      <c r="AE59" s="5">
        <v>3</v>
      </c>
      <c r="AF59" s="5">
        <v>650.75921908893702</v>
      </c>
      <c r="AG59" s="5">
        <v>3</v>
      </c>
      <c r="AH59" s="5">
        <v>650.75921908893702</v>
      </c>
      <c r="AI59" s="5">
        <v>1</v>
      </c>
      <c r="AJ59" s="5">
        <v>216.91973969631238</v>
      </c>
    </row>
    <row r="60" spans="1:36" x14ac:dyDescent="0.25">
      <c r="A60">
        <v>2017</v>
      </c>
      <c r="B60" t="s">
        <v>70</v>
      </c>
      <c r="C60" s="133" t="s">
        <v>1112</v>
      </c>
      <c r="D60" s="230" t="s">
        <v>1112</v>
      </c>
      <c r="E60" s="229">
        <v>1.45</v>
      </c>
      <c r="F60" s="228">
        <v>0.74690000000000001</v>
      </c>
      <c r="G60" s="228">
        <v>0.23580000000000001</v>
      </c>
      <c r="H60" s="228">
        <v>0.5111</v>
      </c>
      <c r="I60" s="228">
        <v>0.73450000000000004</v>
      </c>
      <c r="J60" s="228">
        <v>0.2366</v>
      </c>
      <c r="K60" s="228">
        <v>0.49790000000000001</v>
      </c>
      <c r="L60" s="228">
        <v>0.6431</v>
      </c>
      <c r="M60" s="228">
        <v>0.34060000000000001</v>
      </c>
      <c r="N60" s="228">
        <v>0.30249999999999999</v>
      </c>
      <c r="O60" s="228">
        <v>0.43716666666666665</v>
      </c>
      <c r="P60" s="226" t="s">
        <v>4792</v>
      </c>
      <c r="Q60" s="226">
        <v>462</v>
      </c>
      <c r="R60" s="226">
        <v>318.62068965517244</v>
      </c>
      <c r="S60" s="226">
        <v>1</v>
      </c>
      <c r="T60" s="226">
        <v>216.45021645021646</v>
      </c>
      <c r="U60" s="226">
        <v>0</v>
      </c>
      <c r="V60" s="226">
        <v>0</v>
      </c>
      <c r="W60" s="226">
        <v>0</v>
      </c>
      <c r="X60" s="226">
        <v>0</v>
      </c>
      <c r="Y60" s="226">
        <v>0</v>
      </c>
      <c r="Z60" s="226">
        <v>0</v>
      </c>
      <c r="AA60" s="226">
        <v>1</v>
      </c>
      <c r="AB60" s="226">
        <v>216.45021645021646</v>
      </c>
      <c r="AC60" s="227">
        <v>14</v>
      </c>
      <c r="AD60" s="5">
        <v>3030.3030303030305</v>
      </c>
      <c r="AE60" s="5">
        <v>1</v>
      </c>
      <c r="AF60" s="5">
        <v>216.45021645021646</v>
      </c>
      <c r="AG60" s="5">
        <v>11</v>
      </c>
      <c r="AH60" s="5">
        <v>2380.9523809523807</v>
      </c>
      <c r="AI60" s="5">
        <v>2</v>
      </c>
      <c r="AJ60" s="5">
        <v>432.90043290043292</v>
      </c>
    </row>
    <row r="61" spans="1:36" x14ac:dyDescent="0.25">
      <c r="A61">
        <v>2018</v>
      </c>
      <c r="B61" t="s">
        <v>41</v>
      </c>
      <c r="C61" s="133" t="s">
        <v>5662</v>
      </c>
      <c r="D61" s="230" t="s">
        <v>5523</v>
      </c>
      <c r="E61" s="229">
        <v>0.38300000000000001</v>
      </c>
      <c r="F61" s="228">
        <v>0.65620000000000001</v>
      </c>
      <c r="G61" s="228">
        <v>0.32679999999999998</v>
      </c>
      <c r="H61" s="228">
        <v>0.32940000000000003</v>
      </c>
      <c r="I61" s="228">
        <v>0.62539999999999996</v>
      </c>
      <c r="J61" s="228">
        <v>0.32890000000000003</v>
      </c>
      <c r="K61" s="228">
        <v>0.29649999999999993</v>
      </c>
      <c r="L61" s="228">
        <v>0.55569999999999997</v>
      </c>
      <c r="M61" s="228">
        <v>0.42359999999999998</v>
      </c>
      <c r="N61" s="228">
        <v>0.1321</v>
      </c>
      <c r="O61" s="228">
        <v>0.25266666666666665</v>
      </c>
      <c r="P61" s="228" t="s">
        <v>4792</v>
      </c>
      <c r="Q61" s="226">
        <v>462</v>
      </c>
      <c r="R61" s="226">
        <v>1206.266318537859</v>
      </c>
      <c r="S61" s="226">
        <v>0</v>
      </c>
      <c r="T61" s="226">
        <v>0</v>
      </c>
      <c r="U61" s="226">
        <v>0</v>
      </c>
      <c r="V61" s="226">
        <v>0</v>
      </c>
      <c r="W61" s="226">
        <v>0</v>
      </c>
      <c r="X61" s="226">
        <v>0</v>
      </c>
      <c r="Y61" s="226">
        <v>0</v>
      </c>
      <c r="Z61" s="226">
        <v>0</v>
      </c>
      <c r="AA61" s="226">
        <v>0</v>
      </c>
      <c r="AB61" s="226">
        <v>0</v>
      </c>
      <c r="AC61" s="227">
        <v>0</v>
      </c>
      <c r="AD61" s="5">
        <v>0</v>
      </c>
      <c r="AE61" s="5">
        <v>0</v>
      </c>
      <c r="AF61" s="5">
        <v>0</v>
      </c>
      <c r="AG61" s="5">
        <v>0</v>
      </c>
      <c r="AH61" s="5">
        <v>0</v>
      </c>
      <c r="AI61" s="5">
        <v>0</v>
      </c>
      <c r="AJ61" s="5">
        <v>0</v>
      </c>
    </row>
    <row r="62" spans="1:36" x14ac:dyDescent="0.25">
      <c r="A62">
        <v>2019</v>
      </c>
      <c r="B62" t="s">
        <v>70</v>
      </c>
      <c r="C62" s="133" t="s">
        <v>1112</v>
      </c>
      <c r="D62" s="230" t="s">
        <v>1112</v>
      </c>
      <c r="E62" s="229">
        <v>1.45</v>
      </c>
      <c r="F62" s="228">
        <v>0.74690000000000001</v>
      </c>
      <c r="G62" s="228">
        <v>0.23580000000000001</v>
      </c>
      <c r="H62" s="228">
        <v>0.5111</v>
      </c>
      <c r="I62" s="228">
        <v>0.73450000000000004</v>
      </c>
      <c r="J62" s="228">
        <v>0.2366</v>
      </c>
      <c r="K62" s="228">
        <v>0.49790000000000001</v>
      </c>
      <c r="L62" s="228">
        <v>0.6431</v>
      </c>
      <c r="M62" s="228">
        <v>0.34060000000000001</v>
      </c>
      <c r="N62" s="228">
        <v>0.30249999999999999</v>
      </c>
      <c r="O62" s="228">
        <v>0.43716666666666665</v>
      </c>
      <c r="P62" s="226" t="s">
        <v>4792</v>
      </c>
      <c r="Q62" s="226">
        <v>466</v>
      </c>
      <c r="R62" s="226">
        <v>321.37931034482762</v>
      </c>
      <c r="S62" s="226">
        <v>0</v>
      </c>
      <c r="T62" s="226">
        <v>0</v>
      </c>
      <c r="U62" s="226">
        <v>0</v>
      </c>
      <c r="V62" s="226">
        <v>0</v>
      </c>
      <c r="W62" s="226">
        <v>0</v>
      </c>
      <c r="X62" s="226">
        <v>0</v>
      </c>
      <c r="Y62" s="226">
        <v>0</v>
      </c>
      <c r="Z62" s="226">
        <v>0</v>
      </c>
      <c r="AA62" s="226">
        <v>0</v>
      </c>
      <c r="AB62" s="226">
        <v>0</v>
      </c>
      <c r="AC62" s="227">
        <v>3</v>
      </c>
      <c r="AD62" s="5">
        <v>643.77682403433471</v>
      </c>
      <c r="AE62" s="5">
        <v>1</v>
      </c>
      <c r="AF62" s="5">
        <v>214.59227467811158</v>
      </c>
      <c r="AG62" s="5">
        <v>0</v>
      </c>
      <c r="AH62" s="5">
        <v>0</v>
      </c>
      <c r="AI62" s="5">
        <v>2</v>
      </c>
      <c r="AJ62" s="5">
        <v>429.18454935622316</v>
      </c>
    </row>
    <row r="63" spans="1:36" x14ac:dyDescent="0.25">
      <c r="A63">
        <v>2018</v>
      </c>
      <c r="B63" t="s">
        <v>70</v>
      </c>
      <c r="C63" s="133" t="s">
        <v>5462</v>
      </c>
      <c r="D63" s="230" t="s">
        <v>3938</v>
      </c>
      <c r="E63" s="229">
        <v>1.0900000000000001</v>
      </c>
      <c r="F63" s="228">
        <v>0.76429999999999998</v>
      </c>
      <c r="G63" s="228">
        <v>0.22600000000000001</v>
      </c>
      <c r="H63" s="228">
        <v>0.5383</v>
      </c>
      <c r="I63" s="228">
        <v>0.73780000000000001</v>
      </c>
      <c r="J63" s="228">
        <v>0.2414</v>
      </c>
      <c r="K63" s="228">
        <v>0.49640000000000001</v>
      </c>
      <c r="L63" s="228">
        <v>0.68810000000000004</v>
      </c>
      <c r="M63" s="228">
        <v>0.30359999999999998</v>
      </c>
      <c r="N63" s="228">
        <v>0.38450000000000006</v>
      </c>
      <c r="O63" s="228">
        <v>0.47306666666666669</v>
      </c>
      <c r="P63" s="226" t="s">
        <v>4792</v>
      </c>
      <c r="Q63" s="226">
        <v>467</v>
      </c>
      <c r="R63" s="226">
        <v>428.44036697247702</v>
      </c>
      <c r="S63" s="226">
        <v>0</v>
      </c>
      <c r="T63" s="226">
        <v>0</v>
      </c>
      <c r="U63" s="226">
        <v>0</v>
      </c>
      <c r="V63" s="226">
        <v>0</v>
      </c>
      <c r="W63" s="226">
        <v>0</v>
      </c>
      <c r="X63" s="226">
        <v>0</v>
      </c>
      <c r="Y63" s="226">
        <v>0</v>
      </c>
      <c r="Z63" s="226">
        <v>0</v>
      </c>
      <c r="AA63" s="226">
        <v>0</v>
      </c>
      <c r="AB63" s="226">
        <v>0</v>
      </c>
      <c r="AC63" s="227">
        <v>4</v>
      </c>
      <c r="AD63" s="5">
        <v>856.53104925053537</v>
      </c>
      <c r="AE63" s="5">
        <v>1</v>
      </c>
      <c r="AF63" s="5">
        <v>214.13276231263384</v>
      </c>
      <c r="AG63" s="5">
        <v>3</v>
      </c>
      <c r="AH63" s="5">
        <v>642.3982869379015</v>
      </c>
      <c r="AI63" s="5">
        <v>0</v>
      </c>
      <c r="AJ63" s="5">
        <v>0</v>
      </c>
    </row>
    <row r="64" spans="1:36" x14ac:dyDescent="0.25">
      <c r="A64">
        <v>2018</v>
      </c>
      <c r="B64" t="s">
        <v>70</v>
      </c>
      <c r="C64" s="133" t="s">
        <v>1112</v>
      </c>
      <c r="D64" s="230" t="s">
        <v>1112</v>
      </c>
      <c r="E64" s="229">
        <v>1.45</v>
      </c>
      <c r="F64" s="228">
        <v>0.74690000000000001</v>
      </c>
      <c r="G64" s="228">
        <v>0.23580000000000001</v>
      </c>
      <c r="H64" s="228">
        <v>0.5111</v>
      </c>
      <c r="I64" s="228">
        <v>0.73450000000000004</v>
      </c>
      <c r="J64" s="228">
        <v>0.2366</v>
      </c>
      <c r="K64" s="228">
        <v>0.49790000000000001</v>
      </c>
      <c r="L64" s="228">
        <v>0.6431</v>
      </c>
      <c r="M64" s="228">
        <v>0.34060000000000001</v>
      </c>
      <c r="N64" s="228">
        <v>0.30249999999999999</v>
      </c>
      <c r="O64" s="228">
        <v>0.43716666666666665</v>
      </c>
      <c r="P64" s="226" t="s">
        <v>4792</v>
      </c>
      <c r="Q64" s="226">
        <v>474</v>
      </c>
      <c r="R64" s="226">
        <v>326.89655172413796</v>
      </c>
      <c r="S64" s="226">
        <v>0</v>
      </c>
      <c r="T64" s="226">
        <v>0</v>
      </c>
      <c r="U64" s="226">
        <v>0</v>
      </c>
      <c r="V64" s="226">
        <v>0</v>
      </c>
      <c r="W64" s="226">
        <v>0</v>
      </c>
      <c r="X64" s="226">
        <v>0</v>
      </c>
      <c r="Y64" s="226">
        <v>0</v>
      </c>
      <c r="Z64" s="226">
        <v>0</v>
      </c>
      <c r="AA64" s="226">
        <v>0</v>
      </c>
      <c r="AB64" s="226">
        <v>0</v>
      </c>
      <c r="AC64" s="227">
        <v>9</v>
      </c>
      <c r="AD64" s="5">
        <v>1898.7341772151899</v>
      </c>
      <c r="AE64" s="5">
        <v>4</v>
      </c>
      <c r="AF64" s="5">
        <v>843.8818565400843</v>
      </c>
      <c r="AG64" s="5">
        <v>4</v>
      </c>
      <c r="AH64" s="5">
        <v>843.8818565400843</v>
      </c>
      <c r="AI64" s="5">
        <v>1</v>
      </c>
      <c r="AJ64" s="5">
        <v>210.97046413502107</v>
      </c>
    </row>
    <row r="65" spans="1:36" x14ac:dyDescent="0.25">
      <c r="A65">
        <v>2017</v>
      </c>
      <c r="B65" t="s">
        <v>70</v>
      </c>
      <c r="C65" s="133" t="s">
        <v>5463</v>
      </c>
      <c r="D65" s="230" t="s">
        <v>991</v>
      </c>
      <c r="E65" s="229">
        <v>1.17</v>
      </c>
      <c r="F65" s="228">
        <v>0.81920000000000004</v>
      </c>
      <c r="G65" s="228">
        <v>0.17069999999999999</v>
      </c>
      <c r="H65" s="228">
        <v>0.64850000000000008</v>
      </c>
      <c r="I65" s="228">
        <v>0.79279999999999995</v>
      </c>
      <c r="J65" s="228">
        <v>0.18010000000000001</v>
      </c>
      <c r="K65" s="228">
        <v>0.61269999999999991</v>
      </c>
      <c r="L65" s="228">
        <v>0.7077</v>
      </c>
      <c r="M65" s="228">
        <v>0.27839999999999998</v>
      </c>
      <c r="N65" s="228">
        <v>0.42930000000000001</v>
      </c>
      <c r="O65" s="228">
        <v>0.5635</v>
      </c>
      <c r="P65" s="226" t="s">
        <v>4792</v>
      </c>
      <c r="Q65" s="226">
        <v>482</v>
      </c>
      <c r="R65" s="226">
        <v>411.96581196581201</v>
      </c>
      <c r="S65" s="226">
        <v>0</v>
      </c>
      <c r="T65" s="226">
        <v>0</v>
      </c>
      <c r="U65" s="226">
        <v>0</v>
      </c>
      <c r="V65" s="226">
        <v>0</v>
      </c>
      <c r="W65" s="226">
        <v>0</v>
      </c>
      <c r="X65" s="226">
        <v>0</v>
      </c>
      <c r="Y65" s="226">
        <v>0</v>
      </c>
      <c r="Z65" s="226">
        <v>0</v>
      </c>
      <c r="AA65" s="226">
        <v>0</v>
      </c>
      <c r="AB65" s="226">
        <v>0</v>
      </c>
      <c r="AC65" s="227">
        <v>9</v>
      </c>
      <c r="AD65" s="5">
        <v>1867.2199170124481</v>
      </c>
      <c r="AE65" s="5">
        <v>4</v>
      </c>
      <c r="AF65" s="5">
        <v>829.87551867219918</v>
      </c>
      <c r="AG65" s="5">
        <v>5</v>
      </c>
      <c r="AH65" s="5">
        <v>1037.344398340249</v>
      </c>
      <c r="AI65" s="5">
        <v>0</v>
      </c>
      <c r="AJ65" s="5">
        <v>0</v>
      </c>
    </row>
    <row r="66" spans="1:36" x14ac:dyDescent="0.25">
      <c r="A66">
        <v>2018</v>
      </c>
      <c r="B66" t="s">
        <v>70</v>
      </c>
      <c r="C66" s="133" t="s">
        <v>5463</v>
      </c>
      <c r="D66" s="230" t="s">
        <v>991</v>
      </c>
      <c r="E66" s="229">
        <v>1.17</v>
      </c>
      <c r="F66" s="228">
        <v>0.81920000000000004</v>
      </c>
      <c r="G66" s="228">
        <v>0.17069999999999999</v>
      </c>
      <c r="H66" s="228">
        <v>0.64850000000000008</v>
      </c>
      <c r="I66" s="228">
        <v>0.79279999999999995</v>
      </c>
      <c r="J66" s="228">
        <v>0.18010000000000001</v>
      </c>
      <c r="K66" s="228">
        <v>0.61269999999999991</v>
      </c>
      <c r="L66" s="228">
        <v>0.7077</v>
      </c>
      <c r="M66" s="228">
        <v>0.27839999999999998</v>
      </c>
      <c r="N66" s="228">
        <v>0.42930000000000001</v>
      </c>
      <c r="O66" s="228">
        <v>0.5635</v>
      </c>
      <c r="P66" s="226" t="s">
        <v>4792</v>
      </c>
      <c r="Q66" s="226">
        <v>482</v>
      </c>
      <c r="R66" s="226">
        <v>411.96581196581201</v>
      </c>
      <c r="S66" s="226">
        <v>2</v>
      </c>
      <c r="T66" s="226">
        <v>414.93775933609959</v>
      </c>
      <c r="U66" s="226">
        <v>0</v>
      </c>
      <c r="V66" s="226">
        <v>0</v>
      </c>
      <c r="W66" s="226">
        <v>0</v>
      </c>
      <c r="X66" s="226">
        <v>0</v>
      </c>
      <c r="Y66" s="226">
        <v>0</v>
      </c>
      <c r="Z66" s="226">
        <v>0</v>
      </c>
      <c r="AA66" s="226">
        <v>2</v>
      </c>
      <c r="AB66" s="226">
        <v>414.93775933609959</v>
      </c>
      <c r="AC66" s="227">
        <v>12</v>
      </c>
      <c r="AD66" s="5">
        <v>2489.6265560165975</v>
      </c>
      <c r="AE66" s="5">
        <v>4</v>
      </c>
      <c r="AF66" s="5">
        <v>829.87551867219918</v>
      </c>
      <c r="AG66" s="5">
        <v>6</v>
      </c>
      <c r="AH66" s="5">
        <v>1244.8132780082988</v>
      </c>
      <c r="AI66" s="5">
        <v>2</v>
      </c>
      <c r="AJ66" s="5">
        <v>414.93775933609959</v>
      </c>
    </row>
    <row r="67" spans="1:36" x14ac:dyDescent="0.25">
      <c r="A67">
        <v>2017</v>
      </c>
      <c r="B67" t="s">
        <v>41</v>
      </c>
      <c r="C67" s="133" t="s">
        <v>6224</v>
      </c>
      <c r="D67" s="230" t="s">
        <v>6146</v>
      </c>
      <c r="E67" s="229">
        <v>1.155</v>
      </c>
      <c r="F67" s="228">
        <v>0.44619999999999999</v>
      </c>
      <c r="G67" s="228">
        <v>0.53339999999999999</v>
      </c>
      <c r="H67" s="228">
        <v>-8.72E-2</v>
      </c>
      <c r="I67" s="228">
        <v>0.44350000000000001</v>
      </c>
      <c r="J67" s="228">
        <v>0.50029999999999997</v>
      </c>
      <c r="K67" s="228">
        <v>-5.6799999999999962E-2</v>
      </c>
      <c r="L67" s="228">
        <v>0.41830000000000001</v>
      </c>
      <c r="M67" s="228">
        <v>0.5615</v>
      </c>
      <c r="N67" s="228">
        <v>-0.14319999999999999</v>
      </c>
      <c r="O67" s="228">
        <v>-9.5733333333333323E-2</v>
      </c>
      <c r="P67" s="228" t="s">
        <v>5900</v>
      </c>
      <c r="Q67" s="226">
        <v>483</v>
      </c>
      <c r="R67" s="226">
        <v>418.18181818181819</v>
      </c>
      <c r="S67" s="226">
        <v>0</v>
      </c>
      <c r="T67" s="226">
        <v>0</v>
      </c>
      <c r="U67" s="226">
        <v>0</v>
      </c>
      <c r="V67" s="226">
        <v>0</v>
      </c>
      <c r="W67" s="226">
        <v>0</v>
      </c>
      <c r="X67" s="226">
        <v>0</v>
      </c>
      <c r="Y67" s="226">
        <v>0</v>
      </c>
      <c r="Z67" s="226">
        <v>0</v>
      </c>
      <c r="AA67" s="226">
        <v>0</v>
      </c>
      <c r="AB67" s="226">
        <v>0</v>
      </c>
      <c r="AC67" s="227">
        <v>3</v>
      </c>
      <c r="AD67" s="5">
        <v>621.11801242236015</v>
      </c>
      <c r="AE67" s="5">
        <v>3</v>
      </c>
      <c r="AF67" s="5">
        <v>621.11801242236015</v>
      </c>
      <c r="AG67" s="5">
        <v>0</v>
      </c>
      <c r="AH67" s="5">
        <v>0</v>
      </c>
      <c r="AI67" s="5">
        <v>0</v>
      </c>
      <c r="AJ67" s="5">
        <v>0</v>
      </c>
    </row>
    <row r="68" spans="1:36" x14ac:dyDescent="0.25">
      <c r="A68">
        <v>2019</v>
      </c>
      <c r="B68" t="s">
        <v>41</v>
      </c>
      <c r="C68" s="133" t="s">
        <v>6224</v>
      </c>
      <c r="D68" s="230" t="s">
        <v>6146</v>
      </c>
      <c r="E68" s="229">
        <v>1.155</v>
      </c>
      <c r="F68" s="228">
        <v>0.44619999999999999</v>
      </c>
      <c r="G68" s="228">
        <v>0.53339999999999999</v>
      </c>
      <c r="H68" s="228">
        <v>-8.72E-2</v>
      </c>
      <c r="I68" s="228">
        <v>0.44350000000000001</v>
      </c>
      <c r="J68" s="228">
        <v>0.50029999999999997</v>
      </c>
      <c r="K68" s="228">
        <v>-5.6799999999999962E-2</v>
      </c>
      <c r="L68" s="228">
        <v>0.41830000000000001</v>
      </c>
      <c r="M68" s="228">
        <v>0.5615</v>
      </c>
      <c r="N68" s="228">
        <v>-0.14319999999999999</v>
      </c>
      <c r="O68" s="228">
        <v>-9.5733333333333323E-2</v>
      </c>
      <c r="P68" s="228" t="s">
        <v>5900</v>
      </c>
      <c r="Q68" s="226">
        <v>487</v>
      </c>
      <c r="R68" s="226">
        <v>421.64502164502164</v>
      </c>
      <c r="S68" s="226">
        <v>0</v>
      </c>
      <c r="T68" s="226">
        <v>0</v>
      </c>
      <c r="U68" s="226">
        <v>0</v>
      </c>
      <c r="V68" s="226">
        <v>0</v>
      </c>
      <c r="W68" s="226">
        <v>0</v>
      </c>
      <c r="X68" s="226">
        <v>0</v>
      </c>
      <c r="Y68" s="226">
        <v>0</v>
      </c>
      <c r="Z68" s="226">
        <v>0</v>
      </c>
      <c r="AA68" s="226">
        <v>0</v>
      </c>
      <c r="AB68" s="226">
        <v>0</v>
      </c>
      <c r="AC68" s="227">
        <v>5</v>
      </c>
      <c r="AD68" s="5">
        <v>1026.6940451745379</v>
      </c>
      <c r="AE68" s="5">
        <v>0</v>
      </c>
      <c r="AF68" s="5">
        <v>0</v>
      </c>
      <c r="AG68" s="5">
        <v>4</v>
      </c>
      <c r="AH68" s="5">
        <v>821.35523613963039</v>
      </c>
      <c r="AI68" s="5">
        <v>1</v>
      </c>
      <c r="AJ68" s="5">
        <v>205.3388090349076</v>
      </c>
    </row>
    <row r="69" spans="1:36" x14ac:dyDescent="0.25">
      <c r="A69">
        <v>2018</v>
      </c>
      <c r="B69" t="s">
        <v>41</v>
      </c>
      <c r="C69" s="133" t="s">
        <v>6224</v>
      </c>
      <c r="D69" s="230" t="s">
        <v>6146</v>
      </c>
      <c r="E69" s="229">
        <v>1.155</v>
      </c>
      <c r="F69" s="228">
        <v>0.44619999999999999</v>
      </c>
      <c r="G69" s="228">
        <v>0.53339999999999999</v>
      </c>
      <c r="H69" s="228">
        <v>-8.72E-2</v>
      </c>
      <c r="I69" s="228">
        <v>0.44350000000000001</v>
      </c>
      <c r="J69" s="228">
        <v>0.50029999999999997</v>
      </c>
      <c r="K69" s="228">
        <v>-5.6799999999999962E-2</v>
      </c>
      <c r="L69" s="228">
        <v>0.41830000000000001</v>
      </c>
      <c r="M69" s="228">
        <v>0.5615</v>
      </c>
      <c r="N69" s="228">
        <v>-0.14319999999999999</v>
      </c>
      <c r="O69" s="228">
        <v>-9.5733333333333323E-2</v>
      </c>
      <c r="P69" s="228" t="s">
        <v>5900</v>
      </c>
      <c r="Q69" s="226">
        <v>488</v>
      </c>
      <c r="R69" s="226">
        <v>422.51082251082249</v>
      </c>
      <c r="S69" s="226">
        <v>0</v>
      </c>
      <c r="T69" s="226">
        <v>0</v>
      </c>
      <c r="U69" s="226">
        <v>0</v>
      </c>
      <c r="V69" s="226">
        <v>0</v>
      </c>
      <c r="W69" s="226">
        <v>0</v>
      </c>
      <c r="X69" s="226">
        <v>0</v>
      </c>
      <c r="Y69" s="226">
        <v>0</v>
      </c>
      <c r="Z69" s="226">
        <v>0</v>
      </c>
      <c r="AA69" s="226">
        <v>0</v>
      </c>
      <c r="AB69" s="226">
        <v>0</v>
      </c>
      <c r="AC69" s="227">
        <v>4</v>
      </c>
      <c r="AD69" s="5">
        <v>819.67213114754099</v>
      </c>
      <c r="AE69" s="5">
        <v>1</v>
      </c>
      <c r="AF69" s="5">
        <v>204.91803278688525</v>
      </c>
      <c r="AG69" s="5">
        <v>3</v>
      </c>
      <c r="AH69" s="5">
        <v>614.75409836065569</v>
      </c>
      <c r="AI69" s="5">
        <v>0</v>
      </c>
      <c r="AJ69" s="5">
        <v>0</v>
      </c>
    </row>
    <row r="70" spans="1:36" x14ac:dyDescent="0.25">
      <c r="A70">
        <v>2019</v>
      </c>
      <c r="B70" t="s">
        <v>70</v>
      </c>
      <c r="C70" s="133" t="s">
        <v>5463</v>
      </c>
      <c r="D70" s="230" t="s">
        <v>991</v>
      </c>
      <c r="E70" s="229">
        <v>1.17</v>
      </c>
      <c r="F70" s="228">
        <v>0.81920000000000004</v>
      </c>
      <c r="G70" s="228">
        <v>0.17069999999999999</v>
      </c>
      <c r="H70" s="228">
        <v>0.64850000000000008</v>
      </c>
      <c r="I70" s="228">
        <v>0.79279999999999995</v>
      </c>
      <c r="J70" s="228">
        <v>0.18010000000000001</v>
      </c>
      <c r="K70" s="228">
        <v>0.61269999999999991</v>
      </c>
      <c r="L70" s="228">
        <v>0.7077</v>
      </c>
      <c r="M70" s="228">
        <v>0.27839999999999998</v>
      </c>
      <c r="N70" s="228">
        <v>0.42930000000000001</v>
      </c>
      <c r="O70" s="228">
        <v>0.5635</v>
      </c>
      <c r="P70" s="226" t="s">
        <v>4792</v>
      </c>
      <c r="Q70" s="226">
        <v>489</v>
      </c>
      <c r="R70" s="226">
        <v>417.94871794871796</v>
      </c>
      <c r="S70" s="226">
        <v>2</v>
      </c>
      <c r="T70" s="226">
        <v>408.99795501022498</v>
      </c>
      <c r="U70" s="226">
        <v>0</v>
      </c>
      <c r="V70" s="226">
        <v>0</v>
      </c>
      <c r="W70" s="226">
        <v>0</v>
      </c>
      <c r="X70" s="226">
        <v>0</v>
      </c>
      <c r="Y70" s="226">
        <v>0</v>
      </c>
      <c r="Z70" s="226">
        <v>0</v>
      </c>
      <c r="AA70" s="226">
        <v>2</v>
      </c>
      <c r="AB70" s="226">
        <v>408.99795501022498</v>
      </c>
      <c r="AC70" s="227">
        <v>10</v>
      </c>
      <c r="AD70" s="5">
        <v>2044.9897750511248</v>
      </c>
      <c r="AE70" s="5">
        <v>1</v>
      </c>
      <c r="AF70" s="5">
        <v>204.49897750511249</v>
      </c>
      <c r="AG70" s="5">
        <v>7</v>
      </c>
      <c r="AH70" s="5">
        <v>1431.4928425357873</v>
      </c>
      <c r="AI70" s="5">
        <v>2</v>
      </c>
      <c r="AJ70" s="5">
        <v>408.99795501022498</v>
      </c>
    </row>
    <row r="71" spans="1:36" x14ac:dyDescent="0.25">
      <c r="A71">
        <v>2018</v>
      </c>
      <c r="B71" t="s">
        <v>70</v>
      </c>
      <c r="C71" s="133" t="s">
        <v>5204</v>
      </c>
      <c r="D71" s="230" t="s">
        <v>5321</v>
      </c>
      <c r="E71" s="229">
        <v>1.1499999999999999</v>
      </c>
      <c r="F71" s="228">
        <v>0.79659999999999997</v>
      </c>
      <c r="G71" s="228">
        <v>0.19089999999999999</v>
      </c>
      <c r="H71" s="228">
        <v>0.60570000000000002</v>
      </c>
      <c r="I71" s="228">
        <v>0.7833</v>
      </c>
      <c r="J71" s="228">
        <v>0.18720000000000001</v>
      </c>
      <c r="K71" s="228">
        <v>0.59609999999999996</v>
      </c>
      <c r="L71" s="228">
        <v>0.72709999999999997</v>
      </c>
      <c r="M71" s="228">
        <v>0.25840000000000002</v>
      </c>
      <c r="N71" s="228">
        <v>0.46869999999999995</v>
      </c>
      <c r="O71" s="228">
        <v>0.55683333333333329</v>
      </c>
      <c r="P71" s="226" t="s">
        <v>4792</v>
      </c>
      <c r="Q71" s="226">
        <v>492</v>
      </c>
      <c r="R71" s="226">
        <v>427.82608695652175</v>
      </c>
      <c r="S71" s="226">
        <v>1</v>
      </c>
      <c r="T71" s="226">
        <v>203.25203252032523</v>
      </c>
      <c r="U71" s="226">
        <v>0</v>
      </c>
      <c r="V71" s="226">
        <v>0</v>
      </c>
      <c r="W71" s="226">
        <v>0</v>
      </c>
      <c r="X71" s="226">
        <v>0</v>
      </c>
      <c r="Y71" s="226">
        <v>1</v>
      </c>
      <c r="Z71" s="226">
        <v>203.25203252032523</v>
      </c>
      <c r="AA71" s="226">
        <v>0</v>
      </c>
      <c r="AB71" s="226">
        <v>0</v>
      </c>
      <c r="AC71" s="227">
        <v>1</v>
      </c>
      <c r="AD71" s="5">
        <v>203.25203252032523</v>
      </c>
      <c r="AE71" s="5">
        <v>1</v>
      </c>
      <c r="AF71" s="5">
        <v>203.25203252032523</v>
      </c>
      <c r="AG71" s="5">
        <v>0</v>
      </c>
      <c r="AH71" s="5">
        <v>0</v>
      </c>
      <c r="AI71" s="5">
        <v>0</v>
      </c>
      <c r="AJ71" s="5">
        <v>0</v>
      </c>
    </row>
    <row r="72" spans="1:36" x14ac:dyDescent="0.25">
      <c r="A72">
        <v>2017</v>
      </c>
      <c r="B72" t="s">
        <v>41</v>
      </c>
      <c r="C72" s="133" t="s">
        <v>6199</v>
      </c>
      <c r="D72" s="230" t="s">
        <v>6005</v>
      </c>
      <c r="E72" s="229">
        <v>0.44800000000000001</v>
      </c>
      <c r="F72" s="228">
        <v>0.24049999999999999</v>
      </c>
      <c r="G72" s="228">
        <v>0.74350000000000005</v>
      </c>
      <c r="H72" s="228">
        <v>-0.50300000000000011</v>
      </c>
      <c r="I72" s="228">
        <v>0.2102</v>
      </c>
      <c r="J72" s="228">
        <v>0.74750000000000005</v>
      </c>
      <c r="K72" s="228">
        <v>-0.53730000000000011</v>
      </c>
      <c r="L72" s="228">
        <v>0.24629999999999999</v>
      </c>
      <c r="M72" s="228">
        <v>0.74</v>
      </c>
      <c r="N72" s="228">
        <v>-0.49370000000000003</v>
      </c>
      <c r="O72" s="228">
        <v>-0.51133333333333342</v>
      </c>
      <c r="P72" s="228" t="s">
        <v>5900</v>
      </c>
      <c r="Q72" s="226">
        <v>494</v>
      </c>
      <c r="R72" s="226">
        <v>1102.6785714285713</v>
      </c>
      <c r="S72" s="226">
        <v>0</v>
      </c>
      <c r="T72" s="226">
        <v>0</v>
      </c>
      <c r="U72" s="226">
        <v>0</v>
      </c>
      <c r="V72" s="226">
        <v>0</v>
      </c>
      <c r="W72" s="226">
        <v>0</v>
      </c>
      <c r="X72" s="226">
        <v>0</v>
      </c>
      <c r="Y72" s="226">
        <v>0</v>
      </c>
      <c r="Z72" s="226">
        <v>0</v>
      </c>
      <c r="AA72" s="226">
        <v>0</v>
      </c>
      <c r="AB72" s="226">
        <v>0</v>
      </c>
      <c r="AC72" s="227">
        <v>0</v>
      </c>
      <c r="AD72" s="5">
        <v>0</v>
      </c>
      <c r="AE72" s="5">
        <v>0</v>
      </c>
      <c r="AF72" s="5">
        <v>0</v>
      </c>
      <c r="AG72" s="5">
        <v>0</v>
      </c>
      <c r="AH72" s="5">
        <v>0</v>
      </c>
      <c r="AI72" s="5">
        <v>0</v>
      </c>
      <c r="AJ72" s="5">
        <v>0</v>
      </c>
    </row>
    <row r="73" spans="1:36" x14ac:dyDescent="0.25">
      <c r="A73">
        <v>2019</v>
      </c>
      <c r="B73" t="s">
        <v>41</v>
      </c>
      <c r="C73" s="133" t="s">
        <v>6199</v>
      </c>
      <c r="D73" s="230" t="s">
        <v>6005</v>
      </c>
      <c r="E73" s="229">
        <v>0.44800000000000001</v>
      </c>
      <c r="F73" s="228">
        <v>0.24049999999999999</v>
      </c>
      <c r="G73" s="228">
        <v>0.74350000000000005</v>
      </c>
      <c r="H73" s="228">
        <v>-0.50300000000000011</v>
      </c>
      <c r="I73" s="228">
        <v>0.2102</v>
      </c>
      <c r="J73" s="228">
        <v>0.74750000000000005</v>
      </c>
      <c r="K73" s="228">
        <v>-0.53730000000000011</v>
      </c>
      <c r="L73" s="228">
        <v>0.24629999999999999</v>
      </c>
      <c r="M73" s="228">
        <v>0.74</v>
      </c>
      <c r="N73" s="228">
        <v>-0.49370000000000003</v>
      </c>
      <c r="O73" s="228">
        <v>-0.51133333333333342</v>
      </c>
      <c r="P73" s="228" t="s">
        <v>5900</v>
      </c>
      <c r="Q73" s="226">
        <v>496</v>
      </c>
      <c r="R73" s="226">
        <v>1107.1428571428571</v>
      </c>
      <c r="S73" s="226">
        <v>0</v>
      </c>
      <c r="T73" s="226">
        <v>0</v>
      </c>
      <c r="U73" s="226">
        <v>0</v>
      </c>
      <c r="V73" s="226">
        <v>0</v>
      </c>
      <c r="W73" s="226">
        <v>0</v>
      </c>
      <c r="X73" s="226">
        <v>0</v>
      </c>
      <c r="Y73" s="226">
        <v>0</v>
      </c>
      <c r="Z73" s="226">
        <v>0</v>
      </c>
      <c r="AA73" s="226">
        <v>0</v>
      </c>
      <c r="AB73" s="226">
        <v>0</v>
      </c>
      <c r="AC73" s="227">
        <v>2</v>
      </c>
      <c r="AD73" s="5">
        <v>403.22580645161287</v>
      </c>
      <c r="AE73" s="5">
        <v>0</v>
      </c>
      <c r="AF73" s="5">
        <v>0</v>
      </c>
      <c r="AG73" s="5">
        <v>2</v>
      </c>
      <c r="AH73" s="5">
        <v>403.22580645161287</v>
      </c>
      <c r="AI73" s="5">
        <v>0</v>
      </c>
      <c r="AJ73" s="5">
        <v>0</v>
      </c>
    </row>
    <row r="74" spans="1:36" x14ac:dyDescent="0.25">
      <c r="A74">
        <v>2017</v>
      </c>
      <c r="B74" t="s">
        <v>70</v>
      </c>
      <c r="C74" s="133" t="s">
        <v>5204</v>
      </c>
      <c r="D74" s="230" t="s">
        <v>5321</v>
      </c>
      <c r="E74" s="229">
        <v>1.1499999999999999</v>
      </c>
      <c r="F74" s="228">
        <v>0.79659999999999997</v>
      </c>
      <c r="G74" s="228">
        <v>0.19089999999999999</v>
      </c>
      <c r="H74" s="228">
        <v>0.60570000000000002</v>
      </c>
      <c r="I74" s="228">
        <v>0.7833</v>
      </c>
      <c r="J74" s="228">
        <v>0.18720000000000001</v>
      </c>
      <c r="K74" s="228">
        <v>0.59609999999999996</v>
      </c>
      <c r="L74" s="228">
        <v>0.72709999999999997</v>
      </c>
      <c r="M74" s="228">
        <v>0.25840000000000002</v>
      </c>
      <c r="N74" s="228">
        <v>0.46869999999999995</v>
      </c>
      <c r="O74" s="228">
        <v>0.55683333333333329</v>
      </c>
      <c r="P74" s="226" t="s">
        <v>4792</v>
      </c>
      <c r="Q74" s="226">
        <v>498</v>
      </c>
      <c r="R74" s="226">
        <v>433.04347826086962</v>
      </c>
      <c r="S74" s="226">
        <v>0</v>
      </c>
      <c r="T74" s="226">
        <v>0</v>
      </c>
      <c r="U74" s="226">
        <v>0</v>
      </c>
      <c r="V74" s="226">
        <v>0</v>
      </c>
      <c r="W74" s="226">
        <v>0</v>
      </c>
      <c r="X74" s="226">
        <v>0</v>
      </c>
      <c r="Y74" s="226">
        <v>0</v>
      </c>
      <c r="Z74" s="226">
        <v>0</v>
      </c>
      <c r="AA74" s="226">
        <v>0</v>
      </c>
      <c r="AB74" s="226">
        <v>0</v>
      </c>
      <c r="AC74" s="227">
        <v>2</v>
      </c>
      <c r="AD74" s="5">
        <v>401.60642570281118</v>
      </c>
      <c r="AE74" s="5">
        <v>0</v>
      </c>
      <c r="AF74" s="5">
        <v>0</v>
      </c>
      <c r="AG74" s="5">
        <v>2</v>
      </c>
      <c r="AH74" s="5">
        <v>401.60642570281118</v>
      </c>
      <c r="AI74" s="5">
        <v>0</v>
      </c>
      <c r="AJ74" s="5">
        <v>0</v>
      </c>
    </row>
    <row r="75" spans="1:36" x14ac:dyDescent="0.25">
      <c r="A75">
        <v>2019</v>
      </c>
      <c r="B75" t="s">
        <v>70</v>
      </c>
      <c r="C75" s="133" t="s">
        <v>5204</v>
      </c>
      <c r="D75" s="230" t="s">
        <v>5321</v>
      </c>
      <c r="E75" s="229">
        <v>1.1499999999999999</v>
      </c>
      <c r="F75" s="228">
        <v>0.79659999999999997</v>
      </c>
      <c r="G75" s="228">
        <v>0.19089999999999999</v>
      </c>
      <c r="H75" s="228">
        <v>0.60570000000000002</v>
      </c>
      <c r="I75" s="228">
        <v>0.7833</v>
      </c>
      <c r="J75" s="228">
        <v>0.18720000000000001</v>
      </c>
      <c r="K75" s="228">
        <v>0.59609999999999996</v>
      </c>
      <c r="L75" s="228">
        <v>0.72709999999999997</v>
      </c>
      <c r="M75" s="228">
        <v>0.25840000000000002</v>
      </c>
      <c r="N75" s="228">
        <v>0.46869999999999995</v>
      </c>
      <c r="O75" s="228">
        <v>0.55683333333333329</v>
      </c>
      <c r="P75" s="226" t="s">
        <v>4792</v>
      </c>
      <c r="Q75" s="226">
        <v>498</v>
      </c>
      <c r="R75" s="226">
        <v>433.04347826086962</v>
      </c>
      <c r="S75" s="226">
        <v>0</v>
      </c>
      <c r="T75" s="226">
        <v>0</v>
      </c>
      <c r="U75" s="226">
        <v>0</v>
      </c>
      <c r="V75" s="226">
        <v>0</v>
      </c>
      <c r="W75" s="226">
        <v>0</v>
      </c>
      <c r="X75" s="226">
        <v>0</v>
      </c>
      <c r="Y75" s="226">
        <v>0</v>
      </c>
      <c r="Z75" s="226">
        <v>0</v>
      </c>
      <c r="AA75" s="226">
        <v>0</v>
      </c>
      <c r="AB75" s="226">
        <v>0</v>
      </c>
      <c r="AC75" s="227">
        <v>3</v>
      </c>
      <c r="AD75" s="5">
        <v>602.40963855421694</v>
      </c>
      <c r="AE75" s="5">
        <v>0</v>
      </c>
      <c r="AF75" s="5">
        <v>0</v>
      </c>
      <c r="AG75" s="5">
        <v>3</v>
      </c>
      <c r="AH75" s="5">
        <v>602.40963855421694</v>
      </c>
      <c r="AI75" s="5">
        <v>0</v>
      </c>
      <c r="AJ75" s="5">
        <v>0</v>
      </c>
    </row>
    <row r="76" spans="1:36" x14ac:dyDescent="0.25">
      <c r="A76">
        <v>2018</v>
      </c>
      <c r="B76" t="s">
        <v>41</v>
      </c>
      <c r="C76" s="133" t="s">
        <v>6199</v>
      </c>
      <c r="D76" s="230" t="s">
        <v>6005</v>
      </c>
      <c r="E76" s="229">
        <v>0.44800000000000001</v>
      </c>
      <c r="F76" s="228">
        <v>0.24049999999999999</v>
      </c>
      <c r="G76" s="228">
        <v>0.74350000000000005</v>
      </c>
      <c r="H76" s="228">
        <v>-0.50300000000000011</v>
      </c>
      <c r="I76" s="228">
        <v>0.2102</v>
      </c>
      <c r="J76" s="228">
        <v>0.74750000000000005</v>
      </c>
      <c r="K76" s="228">
        <v>-0.53730000000000011</v>
      </c>
      <c r="L76" s="228">
        <v>0.24629999999999999</v>
      </c>
      <c r="M76" s="228">
        <v>0.74</v>
      </c>
      <c r="N76" s="228">
        <v>-0.49370000000000003</v>
      </c>
      <c r="O76" s="228">
        <v>-0.51133333333333342</v>
      </c>
      <c r="P76" s="228" t="s">
        <v>5900</v>
      </c>
      <c r="Q76" s="226">
        <v>499</v>
      </c>
      <c r="R76" s="226">
        <v>1113.8392857142858</v>
      </c>
      <c r="S76" s="226">
        <v>0</v>
      </c>
      <c r="T76" s="226">
        <v>0</v>
      </c>
      <c r="U76" s="226">
        <v>0</v>
      </c>
      <c r="V76" s="226">
        <v>0</v>
      </c>
      <c r="W76" s="226">
        <v>0</v>
      </c>
      <c r="X76" s="226">
        <v>0</v>
      </c>
      <c r="Y76" s="226">
        <v>0</v>
      </c>
      <c r="Z76" s="226">
        <v>0</v>
      </c>
      <c r="AA76" s="226">
        <v>0</v>
      </c>
      <c r="AB76" s="226">
        <v>0</v>
      </c>
      <c r="AC76" s="227">
        <v>3</v>
      </c>
      <c r="AD76" s="5">
        <v>601.20240480961922</v>
      </c>
      <c r="AE76" s="5">
        <v>0</v>
      </c>
      <c r="AF76" s="5">
        <v>0</v>
      </c>
      <c r="AG76" s="5">
        <v>3</v>
      </c>
      <c r="AH76" s="5">
        <v>601.20240480961922</v>
      </c>
      <c r="AI76" s="5">
        <v>0</v>
      </c>
      <c r="AJ76" s="5">
        <v>0</v>
      </c>
    </row>
    <row r="77" spans="1:36" x14ac:dyDescent="0.25">
      <c r="A77">
        <v>2017</v>
      </c>
      <c r="B77" t="s">
        <v>70</v>
      </c>
      <c r="C77" s="133" t="s">
        <v>693</v>
      </c>
      <c r="D77" s="230" t="s">
        <v>5160</v>
      </c>
      <c r="E77" s="229">
        <v>0.92</v>
      </c>
      <c r="F77" s="228">
        <v>0.82850000000000001</v>
      </c>
      <c r="G77" s="228">
        <v>0.15379999999999999</v>
      </c>
      <c r="H77" s="228">
        <v>0.67470000000000008</v>
      </c>
      <c r="I77" s="228">
        <v>0.80530000000000002</v>
      </c>
      <c r="J77" s="228">
        <v>0.16300000000000001</v>
      </c>
      <c r="K77" s="228">
        <v>0.64229999999999998</v>
      </c>
      <c r="L77" s="228">
        <v>0.75139999999999996</v>
      </c>
      <c r="M77" s="228">
        <v>0.2351</v>
      </c>
      <c r="N77" s="228">
        <v>0.51629999999999998</v>
      </c>
      <c r="O77" s="228">
        <v>0.61110000000000009</v>
      </c>
      <c r="P77" s="226" t="s">
        <v>4792</v>
      </c>
      <c r="Q77" s="226">
        <v>500</v>
      </c>
      <c r="R77" s="226">
        <v>543.47826086956525</v>
      </c>
      <c r="S77" s="226">
        <v>1</v>
      </c>
      <c r="T77" s="226">
        <v>200</v>
      </c>
      <c r="U77" s="226">
        <v>0</v>
      </c>
      <c r="V77" s="226">
        <v>0</v>
      </c>
      <c r="W77" s="226">
        <v>1</v>
      </c>
      <c r="X77" s="226">
        <v>200</v>
      </c>
      <c r="Y77" s="226">
        <v>0</v>
      </c>
      <c r="Z77" s="226">
        <v>0</v>
      </c>
      <c r="AA77" s="226">
        <v>0</v>
      </c>
      <c r="AB77" s="226">
        <v>0</v>
      </c>
      <c r="AC77" s="227">
        <v>17</v>
      </c>
      <c r="AD77" s="5">
        <v>3400.0000000000005</v>
      </c>
      <c r="AE77" s="5">
        <v>5</v>
      </c>
      <c r="AF77" s="5">
        <v>1000</v>
      </c>
      <c r="AG77" s="5">
        <v>6</v>
      </c>
      <c r="AH77" s="5">
        <v>1200</v>
      </c>
      <c r="AI77" s="5">
        <v>6</v>
      </c>
      <c r="AJ77" s="5">
        <v>1200</v>
      </c>
    </row>
    <row r="78" spans="1:36" x14ac:dyDescent="0.25">
      <c r="A78">
        <v>2017</v>
      </c>
      <c r="B78" t="s">
        <v>41</v>
      </c>
      <c r="C78" s="133" t="s">
        <v>6213</v>
      </c>
      <c r="D78" s="230" t="s">
        <v>6126</v>
      </c>
      <c r="E78" s="229">
        <v>0.64800000000000002</v>
      </c>
      <c r="F78" s="228">
        <v>0.42849999999999999</v>
      </c>
      <c r="G78" s="228">
        <v>0.54959999999999998</v>
      </c>
      <c r="H78" s="228">
        <v>-0.12109999999999999</v>
      </c>
      <c r="I78" s="228">
        <v>0.42820000000000003</v>
      </c>
      <c r="J78" s="228">
        <v>0.51229999999999998</v>
      </c>
      <c r="K78" s="228">
        <v>-8.4099999999999953E-2</v>
      </c>
      <c r="L78" s="228">
        <v>0.38229999999999997</v>
      </c>
      <c r="M78" s="228">
        <v>0.60040000000000004</v>
      </c>
      <c r="N78" s="228">
        <v>-0.21810000000000007</v>
      </c>
      <c r="O78" s="228">
        <v>-0.1411</v>
      </c>
      <c r="P78" s="228" t="s">
        <v>5900</v>
      </c>
      <c r="Q78" s="226">
        <v>503</v>
      </c>
      <c r="R78" s="226">
        <v>776.23456790123453</v>
      </c>
      <c r="S78" s="226">
        <v>0</v>
      </c>
      <c r="T78" s="226">
        <v>0</v>
      </c>
      <c r="U78" s="226">
        <v>0</v>
      </c>
      <c r="V78" s="226">
        <v>0</v>
      </c>
      <c r="W78" s="226">
        <v>0</v>
      </c>
      <c r="X78" s="226">
        <v>0</v>
      </c>
      <c r="Y78" s="226">
        <v>0</v>
      </c>
      <c r="Z78" s="226">
        <v>0</v>
      </c>
      <c r="AA78" s="226">
        <v>0</v>
      </c>
      <c r="AB78" s="226">
        <v>0</v>
      </c>
      <c r="AC78" s="227">
        <v>2</v>
      </c>
      <c r="AD78" s="5">
        <v>397.6143141153081</v>
      </c>
      <c r="AE78" s="5">
        <v>2</v>
      </c>
      <c r="AF78" s="5">
        <v>397.6143141153081</v>
      </c>
      <c r="AG78" s="5">
        <v>0</v>
      </c>
      <c r="AH78" s="5">
        <v>0</v>
      </c>
      <c r="AI78" s="5">
        <v>0</v>
      </c>
      <c r="AJ78" s="5">
        <v>0</v>
      </c>
    </row>
    <row r="79" spans="1:36" x14ac:dyDescent="0.25">
      <c r="A79">
        <v>2018</v>
      </c>
      <c r="B79" t="s">
        <v>41</v>
      </c>
      <c r="C79" s="133" t="s">
        <v>6213</v>
      </c>
      <c r="D79" s="230" t="s">
        <v>6126</v>
      </c>
      <c r="E79" s="229">
        <v>0.64800000000000002</v>
      </c>
      <c r="F79" s="228">
        <v>0.42849999999999999</v>
      </c>
      <c r="G79" s="228">
        <v>0.54959999999999998</v>
      </c>
      <c r="H79" s="228">
        <v>-0.12109999999999999</v>
      </c>
      <c r="I79" s="228">
        <v>0.42820000000000003</v>
      </c>
      <c r="J79" s="228">
        <v>0.51229999999999998</v>
      </c>
      <c r="K79" s="228">
        <v>-8.4099999999999953E-2</v>
      </c>
      <c r="L79" s="228">
        <v>0.38229999999999997</v>
      </c>
      <c r="M79" s="228">
        <v>0.60040000000000004</v>
      </c>
      <c r="N79" s="228">
        <v>-0.21810000000000007</v>
      </c>
      <c r="O79" s="228">
        <v>-0.1411</v>
      </c>
      <c r="P79" s="228" t="s">
        <v>5900</v>
      </c>
      <c r="Q79" s="226">
        <v>510</v>
      </c>
      <c r="R79" s="226">
        <v>787.03703703703707</v>
      </c>
      <c r="S79" s="226">
        <v>0</v>
      </c>
      <c r="T79" s="226">
        <v>0</v>
      </c>
      <c r="U79" s="226">
        <v>0</v>
      </c>
      <c r="V79" s="226">
        <v>0</v>
      </c>
      <c r="W79" s="226">
        <v>0</v>
      </c>
      <c r="X79" s="226">
        <v>0</v>
      </c>
      <c r="Y79" s="226">
        <v>0</v>
      </c>
      <c r="Z79" s="226">
        <v>0</v>
      </c>
      <c r="AA79" s="226">
        <v>0</v>
      </c>
      <c r="AB79" s="226">
        <v>0</v>
      </c>
      <c r="AC79" s="227">
        <v>1</v>
      </c>
      <c r="AD79" s="5">
        <v>196.07843137254901</v>
      </c>
      <c r="AE79" s="5">
        <v>0</v>
      </c>
      <c r="AF79" s="5">
        <v>0</v>
      </c>
      <c r="AG79" s="5">
        <v>0</v>
      </c>
      <c r="AH79" s="5">
        <v>0</v>
      </c>
      <c r="AI79" s="5">
        <v>1</v>
      </c>
      <c r="AJ79" s="5">
        <v>196.07843137254901</v>
      </c>
    </row>
    <row r="80" spans="1:36" x14ac:dyDescent="0.25">
      <c r="A80">
        <v>2019</v>
      </c>
      <c r="B80" t="s">
        <v>70</v>
      </c>
      <c r="C80" s="133" t="s">
        <v>6003</v>
      </c>
      <c r="D80" s="230" t="s">
        <v>1062</v>
      </c>
      <c r="E80" s="229">
        <v>0.91</v>
      </c>
      <c r="F80" s="228">
        <v>0.3236</v>
      </c>
      <c r="G80" s="228">
        <v>0.64490000000000003</v>
      </c>
      <c r="H80" s="228">
        <v>-0.32130000000000003</v>
      </c>
      <c r="I80" s="228">
        <v>0.33950000000000002</v>
      </c>
      <c r="J80" s="228">
        <v>0.59770000000000001</v>
      </c>
      <c r="K80" s="228">
        <v>-0.25819999999999999</v>
      </c>
      <c r="L80" s="228">
        <v>0.3987</v>
      </c>
      <c r="M80" s="228">
        <v>0.58450000000000002</v>
      </c>
      <c r="N80" s="228">
        <v>-0.18580000000000002</v>
      </c>
      <c r="O80" s="228">
        <v>-0.25510000000000005</v>
      </c>
      <c r="P80" s="226" t="s">
        <v>5900</v>
      </c>
      <c r="Q80" s="226">
        <v>515</v>
      </c>
      <c r="R80" s="226">
        <v>565.93406593406587</v>
      </c>
      <c r="S80" s="226">
        <v>15</v>
      </c>
      <c r="T80" s="226">
        <v>2912.6213592233012</v>
      </c>
      <c r="U80" s="226">
        <v>0</v>
      </c>
      <c r="V80" s="226">
        <v>0</v>
      </c>
      <c r="W80" s="226">
        <v>0</v>
      </c>
      <c r="X80" s="226">
        <v>0</v>
      </c>
      <c r="Y80" s="226">
        <v>7</v>
      </c>
      <c r="Z80" s="226">
        <v>1359.2233009708739</v>
      </c>
      <c r="AA80" s="226">
        <v>8</v>
      </c>
      <c r="AB80" s="226">
        <v>1553.3980582524271</v>
      </c>
      <c r="AC80" s="227">
        <v>120</v>
      </c>
      <c r="AD80" s="5">
        <v>23300.970873786409</v>
      </c>
      <c r="AE80" s="5">
        <v>19</v>
      </c>
      <c r="AF80" s="5">
        <v>3689.3203883495144</v>
      </c>
      <c r="AG80" s="5">
        <v>97</v>
      </c>
      <c r="AH80" s="5">
        <v>18834.951456310682</v>
      </c>
      <c r="AI80" s="5">
        <v>4</v>
      </c>
      <c r="AJ80" s="5">
        <v>776.69902912621353</v>
      </c>
    </row>
    <row r="81" spans="1:36" x14ac:dyDescent="0.25">
      <c r="A81">
        <v>2019</v>
      </c>
      <c r="B81" t="s">
        <v>41</v>
      </c>
      <c r="C81" s="133" t="s">
        <v>5705</v>
      </c>
      <c r="D81" s="230" t="s">
        <v>5523</v>
      </c>
      <c r="E81" s="229">
        <v>0.57899999999999996</v>
      </c>
      <c r="F81" s="228">
        <v>0.65620000000000001</v>
      </c>
      <c r="G81" s="228">
        <v>0.32679999999999998</v>
      </c>
      <c r="H81" s="228">
        <v>0.32940000000000003</v>
      </c>
      <c r="I81" s="228">
        <v>0.62539999999999996</v>
      </c>
      <c r="J81" s="228">
        <v>0.32890000000000003</v>
      </c>
      <c r="K81" s="228">
        <v>0.29649999999999993</v>
      </c>
      <c r="L81" s="228">
        <v>0.55569999999999997</v>
      </c>
      <c r="M81" s="228">
        <v>0.42359999999999998</v>
      </c>
      <c r="N81" s="228">
        <v>0.1321</v>
      </c>
      <c r="O81" s="228">
        <v>0.25266666666666665</v>
      </c>
      <c r="P81" s="228" t="s">
        <v>4792</v>
      </c>
      <c r="Q81" s="226">
        <v>516</v>
      </c>
      <c r="R81" s="226">
        <v>891.19170984455968</v>
      </c>
      <c r="S81" s="226">
        <v>0</v>
      </c>
      <c r="T81" s="226">
        <v>0</v>
      </c>
      <c r="U81" s="226">
        <v>0</v>
      </c>
      <c r="V81" s="226">
        <v>0</v>
      </c>
      <c r="W81" s="226">
        <v>0</v>
      </c>
      <c r="X81" s="226">
        <v>0</v>
      </c>
      <c r="Y81" s="226">
        <v>0</v>
      </c>
      <c r="Z81" s="226">
        <v>0</v>
      </c>
      <c r="AA81" s="226">
        <v>0</v>
      </c>
      <c r="AB81" s="226">
        <v>0</v>
      </c>
      <c r="AC81" s="227">
        <v>0</v>
      </c>
      <c r="AD81" s="5">
        <v>0</v>
      </c>
      <c r="AE81" s="5">
        <v>0</v>
      </c>
      <c r="AF81" s="5">
        <v>0</v>
      </c>
      <c r="AG81" s="5">
        <v>0</v>
      </c>
      <c r="AH81" s="5">
        <v>0</v>
      </c>
      <c r="AI81" s="5">
        <v>0</v>
      </c>
      <c r="AJ81" s="5">
        <v>0</v>
      </c>
    </row>
    <row r="82" spans="1:36" x14ac:dyDescent="0.25">
      <c r="A82">
        <v>2018</v>
      </c>
      <c r="B82" t="s">
        <v>70</v>
      </c>
      <c r="C82" s="133" t="s">
        <v>1955</v>
      </c>
      <c r="D82" s="230" t="s">
        <v>700</v>
      </c>
      <c r="E82" s="229">
        <v>0.71</v>
      </c>
      <c r="F82" s="228">
        <v>0.78069999999999995</v>
      </c>
      <c r="G82" s="228">
        <v>0.21060000000000001</v>
      </c>
      <c r="H82" s="228">
        <v>0.57009999999999994</v>
      </c>
      <c r="I82" s="228">
        <v>0.74529999999999996</v>
      </c>
      <c r="J82" s="228">
        <v>0.2329</v>
      </c>
      <c r="K82" s="228">
        <v>0.51239999999999997</v>
      </c>
      <c r="L82" s="228">
        <v>0.61839999999999995</v>
      </c>
      <c r="M82" s="228">
        <v>0.36270000000000002</v>
      </c>
      <c r="N82" s="228">
        <v>0.25569999999999993</v>
      </c>
      <c r="O82" s="228">
        <v>0.44606666666666667</v>
      </c>
      <c r="P82" s="226" t="s">
        <v>4792</v>
      </c>
      <c r="Q82" s="226">
        <v>517</v>
      </c>
      <c r="R82" s="226">
        <v>728.16901408450713</v>
      </c>
      <c r="S82" s="226">
        <v>1</v>
      </c>
      <c r="T82" s="226">
        <v>193.42359767891682</v>
      </c>
      <c r="U82" s="226">
        <v>0</v>
      </c>
      <c r="V82" s="226">
        <v>0</v>
      </c>
      <c r="W82" s="226">
        <v>0</v>
      </c>
      <c r="X82" s="226">
        <v>0</v>
      </c>
      <c r="Y82" s="226">
        <v>0</v>
      </c>
      <c r="Z82" s="226">
        <v>0</v>
      </c>
      <c r="AA82" s="226">
        <v>1</v>
      </c>
      <c r="AB82" s="226">
        <v>193.42359767891682</v>
      </c>
      <c r="AC82" s="227">
        <v>10</v>
      </c>
      <c r="AD82" s="5">
        <v>1934.2359767891685</v>
      </c>
      <c r="AE82" s="5">
        <v>1</v>
      </c>
      <c r="AF82" s="5">
        <v>193.42359767891682</v>
      </c>
      <c r="AG82" s="5">
        <v>8</v>
      </c>
      <c r="AH82" s="5">
        <v>1547.3887814313346</v>
      </c>
      <c r="AI82" s="5">
        <v>1</v>
      </c>
      <c r="AJ82" s="5">
        <v>193.42359767891682</v>
      </c>
    </row>
    <row r="83" spans="1:36" x14ac:dyDescent="0.25">
      <c r="A83">
        <v>2017</v>
      </c>
      <c r="B83" t="s">
        <v>41</v>
      </c>
      <c r="C83" s="133" t="s">
        <v>5581</v>
      </c>
      <c r="D83" s="230" t="s">
        <v>5357</v>
      </c>
      <c r="E83" s="229">
        <v>0.311</v>
      </c>
      <c r="F83" s="228">
        <v>0.63619999999999999</v>
      </c>
      <c r="G83" s="228">
        <v>0.34250000000000003</v>
      </c>
      <c r="H83" s="228">
        <v>0.29369999999999996</v>
      </c>
      <c r="I83" s="228">
        <v>0.60129999999999995</v>
      </c>
      <c r="J83" s="228">
        <v>0.33179999999999998</v>
      </c>
      <c r="K83" s="228">
        <v>0.26949999999999996</v>
      </c>
      <c r="L83" s="228">
        <v>0.48</v>
      </c>
      <c r="M83" s="228">
        <v>0.49490000000000001</v>
      </c>
      <c r="N83" s="228">
        <v>-1.4900000000000024E-2</v>
      </c>
      <c r="O83" s="228">
        <v>0.18276666666666663</v>
      </c>
      <c r="P83" s="228" t="s">
        <v>4792</v>
      </c>
      <c r="Q83" s="226">
        <v>518</v>
      </c>
      <c r="R83" s="226">
        <v>1665.5948553054664</v>
      </c>
      <c r="S83" s="226">
        <v>0</v>
      </c>
      <c r="T83" s="226">
        <v>0</v>
      </c>
      <c r="U83" s="226">
        <v>0</v>
      </c>
      <c r="V83" s="226">
        <v>0</v>
      </c>
      <c r="W83" s="226">
        <v>0</v>
      </c>
      <c r="X83" s="226">
        <v>0</v>
      </c>
      <c r="Y83" s="226">
        <v>0</v>
      </c>
      <c r="Z83" s="226">
        <v>0</v>
      </c>
      <c r="AA83" s="226">
        <v>0</v>
      </c>
      <c r="AB83" s="226">
        <v>0</v>
      </c>
      <c r="AC83" s="227">
        <v>9</v>
      </c>
      <c r="AD83" s="5">
        <v>1737.4517374517375</v>
      </c>
      <c r="AE83" s="5">
        <v>3</v>
      </c>
      <c r="AF83" s="5">
        <v>579.15057915057912</v>
      </c>
      <c r="AG83" s="5">
        <v>6</v>
      </c>
      <c r="AH83" s="5">
        <v>1158.3011583011582</v>
      </c>
      <c r="AI83" s="5">
        <v>0</v>
      </c>
      <c r="AJ83" s="5">
        <v>0</v>
      </c>
    </row>
    <row r="84" spans="1:36" x14ac:dyDescent="0.25">
      <c r="A84">
        <v>2017</v>
      </c>
      <c r="B84" t="s">
        <v>70</v>
      </c>
      <c r="C84" s="133" t="s">
        <v>5481</v>
      </c>
      <c r="D84" s="230" t="s">
        <v>5338</v>
      </c>
      <c r="E84" s="229">
        <v>1.72</v>
      </c>
      <c r="F84" s="228">
        <v>0.74099999999999999</v>
      </c>
      <c r="G84" s="228">
        <v>0.24979999999999999</v>
      </c>
      <c r="H84" s="228">
        <v>0.49119999999999997</v>
      </c>
      <c r="I84" s="228">
        <v>0.71560000000000001</v>
      </c>
      <c r="J84" s="228">
        <v>0.26190000000000002</v>
      </c>
      <c r="K84" s="228">
        <v>0.45369999999999999</v>
      </c>
      <c r="L84" s="228">
        <v>0.64029999999999998</v>
      </c>
      <c r="M84" s="228">
        <v>0.34820000000000001</v>
      </c>
      <c r="N84" s="228">
        <v>0.29209999999999997</v>
      </c>
      <c r="O84" s="228">
        <v>0.41233333333333327</v>
      </c>
      <c r="P84" s="226" t="s">
        <v>4792</v>
      </c>
      <c r="Q84" s="226">
        <v>519</v>
      </c>
      <c r="R84" s="226">
        <v>301.74418604651163</v>
      </c>
      <c r="S84" s="226">
        <v>0</v>
      </c>
      <c r="T84" s="226">
        <v>0</v>
      </c>
      <c r="U84" s="226">
        <v>0</v>
      </c>
      <c r="V84" s="226">
        <v>0</v>
      </c>
      <c r="W84" s="226">
        <v>0</v>
      </c>
      <c r="X84" s="226">
        <v>0</v>
      </c>
      <c r="Y84" s="226">
        <v>0</v>
      </c>
      <c r="Z84" s="226">
        <v>0</v>
      </c>
      <c r="AA84" s="226">
        <v>0</v>
      </c>
      <c r="AB84" s="226">
        <v>0</v>
      </c>
      <c r="AC84" s="227">
        <v>0</v>
      </c>
      <c r="AD84" s="5">
        <v>0</v>
      </c>
      <c r="AE84" s="5">
        <v>0</v>
      </c>
      <c r="AF84" s="5">
        <v>0</v>
      </c>
      <c r="AG84" s="5">
        <v>0</v>
      </c>
      <c r="AH84" s="5">
        <v>0</v>
      </c>
      <c r="AI84" s="5">
        <v>0</v>
      </c>
      <c r="AJ84" s="5">
        <v>0</v>
      </c>
    </row>
    <row r="85" spans="1:36" x14ac:dyDescent="0.25">
      <c r="A85">
        <v>2018</v>
      </c>
      <c r="B85" t="s">
        <v>70</v>
      </c>
      <c r="C85" s="133" t="s">
        <v>5481</v>
      </c>
      <c r="D85" s="230" t="s">
        <v>5338</v>
      </c>
      <c r="E85" s="229">
        <v>1.72</v>
      </c>
      <c r="F85" s="228">
        <v>0.74099999999999999</v>
      </c>
      <c r="G85" s="228">
        <v>0.24979999999999999</v>
      </c>
      <c r="H85" s="228">
        <v>0.49119999999999997</v>
      </c>
      <c r="I85" s="228">
        <v>0.71560000000000001</v>
      </c>
      <c r="J85" s="228">
        <v>0.26190000000000002</v>
      </c>
      <c r="K85" s="228">
        <v>0.45369999999999999</v>
      </c>
      <c r="L85" s="228">
        <v>0.64029999999999998</v>
      </c>
      <c r="M85" s="228">
        <v>0.34820000000000001</v>
      </c>
      <c r="N85" s="228">
        <v>0.29209999999999997</v>
      </c>
      <c r="O85" s="228">
        <v>0.41233333333333327</v>
      </c>
      <c r="P85" s="226" t="s">
        <v>4792</v>
      </c>
      <c r="Q85" s="226">
        <v>520</v>
      </c>
      <c r="R85" s="226">
        <v>302.32558139534882</v>
      </c>
      <c r="S85" s="226">
        <v>1</v>
      </c>
      <c r="T85" s="226">
        <v>192.30769230769232</v>
      </c>
      <c r="U85" s="226">
        <v>0</v>
      </c>
      <c r="V85" s="226">
        <v>0</v>
      </c>
      <c r="W85" s="226">
        <v>0</v>
      </c>
      <c r="X85" s="226">
        <v>0</v>
      </c>
      <c r="Y85" s="226">
        <v>0</v>
      </c>
      <c r="Z85" s="226">
        <v>0</v>
      </c>
      <c r="AA85" s="226">
        <v>1</v>
      </c>
      <c r="AB85" s="226">
        <v>192.30769230769232</v>
      </c>
      <c r="AC85" s="227">
        <v>2</v>
      </c>
      <c r="AD85" s="5">
        <v>384.61538461538464</v>
      </c>
      <c r="AE85" s="5">
        <v>0</v>
      </c>
      <c r="AF85" s="5">
        <v>0</v>
      </c>
      <c r="AG85" s="5">
        <v>1</v>
      </c>
      <c r="AH85" s="5">
        <v>192.30769230769232</v>
      </c>
      <c r="AI85" s="5">
        <v>1</v>
      </c>
      <c r="AJ85" s="5">
        <v>192.30769230769232</v>
      </c>
    </row>
    <row r="86" spans="1:36" x14ac:dyDescent="0.25">
      <c r="A86">
        <v>2018</v>
      </c>
      <c r="B86" t="s">
        <v>70</v>
      </c>
      <c r="C86" s="133" t="s">
        <v>5456</v>
      </c>
      <c r="D86" s="230" t="s">
        <v>5057</v>
      </c>
      <c r="E86" s="229">
        <v>1.25</v>
      </c>
      <c r="F86" s="228">
        <v>0.68259999999999998</v>
      </c>
      <c r="G86" s="228">
        <v>0.30570000000000003</v>
      </c>
      <c r="H86" s="228">
        <v>0.37689999999999996</v>
      </c>
      <c r="I86" s="228">
        <v>0.67310000000000003</v>
      </c>
      <c r="J86" s="228">
        <v>0.3029</v>
      </c>
      <c r="K86" s="228">
        <v>0.37020000000000003</v>
      </c>
      <c r="L86" s="228">
        <v>0.64829999999999999</v>
      </c>
      <c r="M86" s="228">
        <v>0.3417</v>
      </c>
      <c r="N86" s="228">
        <v>0.30659999999999998</v>
      </c>
      <c r="O86" s="228">
        <v>0.35123333333333334</v>
      </c>
      <c r="P86" s="226" t="s">
        <v>4792</v>
      </c>
      <c r="Q86" s="226">
        <v>522</v>
      </c>
      <c r="R86" s="226">
        <v>417.6</v>
      </c>
      <c r="S86" s="226">
        <v>5</v>
      </c>
      <c r="T86" s="226">
        <v>957.8544061302681</v>
      </c>
      <c r="U86" s="226">
        <v>0</v>
      </c>
      <c r="V86" s="226">
        <v>0</v>
      </c>
      <c r="W86" s="226">
        <v>0</v>
      </c>
      <c r="X86" s="226">
        <v>0</v>
      </c>
      <c r="Y86" s="226">
        <v>0</v>
      </c>
      <c r="Z86" s="226">
        <v>0</v>
      </c>
      <c r="AA86" s="226">
        <v>5</v>
      </c>
      <c r="AB86" s="226">
        <v>957.8544061302681</v>
      </c>
      <c r="AC86" s="227">
        <v>2</v>
      </c>
      <c r="AD86" s="5">
        <v>383.14176245210729</v>
      </c>
      <c r="AE86" s="5">
        <v>0</v>
      </c>
      <c r="AF86" s="5">
        <v>0</v>
      </c>
      <c r="AG86" s="5">
        <v>2</v>
      </c>
      <c r="AH86" s="5">
        <v>383.14176245210729</v>
      </c>
      <c r="AI86" s="5">
        <v>0</v>
      </c>
      <c r="AJ86" s="5">
        <v>0</v>
      </c>
    </row>
    <row r="87" spans="1:36" x14ac:dyDescent="0.25">
      <c r="A87">
        <v>2019</v>
      </c>
      <c r="B87" t="s">
        <v>41</v>
      </c>
      <c r="C87" s="133" t="s">
        <v>5668</v>
      </c>
      <c r="D87" s="230" t="s">
        <v>5562</v>
      </c>
      <c r="E87" s="229">
        <v>0.46200000000000002</v>
      </c>
      <c r="F87" s="228">
        <v>0.56189999999999996</v>
      </c>
      <c r="G87" s="228">
        <v>0.41880000000000001</v>
      </c>
      <c r="H87" s="228">
        <v>0.14309999999999995</v>
      </c>
      <c r="I87" s="228">
        <v>0.54259999999999997</v>
      </c>
      <c r="J87" s="228">
        <v>0.39729999999999999</v>
      </c>
      <c r="K87" s="228">
        <v>0.14529999999999998</v>
      </c>
      <c r="L87" s="228">
        <v>0.49209999999999998</v>
      </c>
      <c r="M87" s="228">
        <v>0.48820000000000002</v>
      </c>
      <c r="N87" s="228">
        <v>3.8999999999999591E-3</v>
      </c>
      <c r="O87" s="228">
        <v>9.7433333333333302E-2</v>
      </c>
      <c r="P87" s="228" t="s">
        <v>4792</v>
      </c>
      <c r="Q87" s="226">
        <v>522</v>
      </c>
      <c r="R87" s="226">
        <v>1129.8701298701299</v>
      </c>
      <c r="S87" s="226">
        <v>0</v>
      </c>
      <c r="T87" s="226">
        <v>0</v>
      </c>
      <c r="U87" s="226">
        <v>0</v>
      </c>
      <c r="V87" s="226">
        <v>0</v>
      </c>
      <c r="W87" s="226">
        <v>0</v>
      </c>
      <c r="X87" s="226">
        <v>0</v>
      </c>
      <c r="Y87" s="226">
        <v>0</v>
      </c>
      <c r="Z87" s="226">
        <v>0</v>
      </c>
      <c r="AA87" s="226">
        <v>0</v>
      </c>
      <c r="AB87" s="226">
        <v>0</v>
      </c>
      <c r="AC87" s="227">
        <v>2</v>
      </c>
      <c r="AD87" s="5">
        <v>383.14176245210729</v>
      </c>
      <c r="AE87" s="5">
        <v>1</v>
      </c>
      <c r="AF87" s="5">
        <v>191.57088122605364</v>
      </c>
      <c r="AG87" s="5">
        <v>1</v>
      </c>
      <c r="AH87" s="5">
        <v>191.57088122605364</v>
      </c>
      <c r="AI87" s="5">
        <v>0</v>
      </c>
      <c r="AJ87" s="5">
        <v>0</v>
      </c>
    </row>
    <row r="88" spans="1:36" x14ac:dyDescent="0.25">
      <c r="A88">
        <v>2019</v>
      </c>
      <c r="B88" t="s">
        <v>70</v>
      </c>
      <c r="C88" s="133" t="s">
        <v>1955</v>
      </c>
      <c r="D88" s="230" t="s">
        <v>700</v>
      </c>
      <c r="E88" s="229">
        <v>0.71</v>
      </c>
      <c r="F88" s="228">
        <v>0.78069999999999995</v>
      </c>
      <c r="G88" s="228">
        <v>0.21060000000000001</v>
      </c>
      <c r="H88" s="228">
        <v>0.57009999999999994</v>
      </c>
      <c r="I88" s="228">
        <v>0.74529999999999996</v>
      </c>
      <c r="J88" s="228">
        <v>0.2329</v>
      </c>
      <c r="K88" s="228">
        <v>0.51239999999999997</v>
      </c>
      <c r="L88" s="228">
        <v>0.61839999999999995</v>
      </c>
      <c r="M88" s="228">
        <v>0.36270000000000002</v>
      </c>
      <c r="N88" s="228">
        <v>0.25569999999999993</v>
      </c>
      <c r="O88" s="228">
        <v>0.44606666666666667</v>
      </c>
      <c r="P88" s="226" t="s">
        <v>4792</v>
      </c>
      <c r="Q88" s="226">
        <v>522</v>
      </c>
      <c r="R88" s="226">
        <v>735.21126760563379</v>
      </c>
      <c r="S88" s="226">
        <v>0</v>
      </c>
      <c r="T88" s="226">
        <v>0</v>
      </c>
      <c r="U88" s="226">
        <v>0</v>
      </c>
      <c r="V88" s="226">
        <v>0</v>
      </c>
      <c r="W88" s="226">
        <v>0</v>
      </c>
      <c r="X88" s="226">
        <v>0</v>
      </c>
      <c r="Y88" s="226">
        <v>0</v>
      </c>
      <c r="Z88" s="226">
        <v>0</v>
      </c>
      <c r="AA88" s="226">
        <v>0</v>
      </c>
      <c r="AB88" s="226">
        <v>0</v>
      </c>
      <c r="AC88" s="227">
        <v>10</v>
      </c>
      <c r="AD88" s="5">
        <v>1915.7088122605362</v>
      </c>
      <c r="AE88" s="5">
        <v>3</v>
      </c>
      <c r="AF88" s="5">
        <v>574.71264367816093</v>
      </c>
      <c r="AG88" s="5">
        <v>5</v>
      </c>
      <c r="AH88" s="5">
        <v>957.8544061302681</v>
      </c>
      <c r="AI88" s="5">
        <v>2</v>
      </c>
      <c r="AJ88" s="5">
        <v>383.14176245210729</v>
      </c>
    </row>
    <row r="89" spans="1:36" x14ac:dyDescent="0.25">
      <c r="A89">
        <v>2017</v>
      </c>
      <c r="B89" t="s">
        <v>70</v>
      </c>
      <c r="C89" s="133" t="s">
        <v>5456</v>
      </c>
      <c r="D89" s="230" t="s">
        <v>5057</v>
      </c>
      <c r="E89" s="229">
        <v>1.25</v>
      </c>
      <c r="F89" s="228">
        <v>0.68259999999999998</v>
      </c>
      <c r="G89" s="228">
        <v>0.30570000000000003</v>
      </c>
      <c r="H89" s="228">
        <v>0.37689999999999996</v>
      </c>
      <c r="I89" s="228">
        <v>0.67310000000000003</v>
      </c>
      <c r="J89" s="228">
        <v>0.3029</v>
      </c>
      <c r="K89" s="228">
        <v>0.37020000000000003</v>
      </c>
      <c r="L89" s="228">
        <v>0.64829999999999999</v>
      </c>
      <c r="M89" s="228">
        <v>0.3417</v>
      </c>
      <c r="N89" s="228">
        <v>0.30659999999999998</v>
      </c>
      <c r="O89" s="228">
        <v>0.35123333333333334</v>
      </c>
      <c r="P89" s="226" t="s">
        <v>4792</v>
      </c>
      <c r="Q89" s="226">
        <v>524</v>
      </c>
      <c r="R89" s="226">
        <v>419.2</v>
      </c>
      <c r="S89" s="226">
        <v>6</v>
      </c>
      <c r="T89" s="226">
        <v>1145.0381679389313</v>
      </c>
      <c r="U89" s="226">
        <v>0</v>
      </c>
      <c r="V89" s="226">
        <v>0</v>
      </c>
      <c r="W89" s="226">
        <v>0</v>
      </c>
      <c r="X89" s="226">
        <v>0</v>
      </c>
      <c r="Y89" s="226">
        <v>0</v>
      </c>
      <c r="Z89" s="226">
        <v>0</v>
      </c>
      <c r="AA89" s="226">
        <v>6</v>
      </c>
      <c r="AB89" s="226">
        <v>1145.0381679389313</v>
      </c>
      <c r="AC89" s="227">
        <v>9</v>
      </c>
      <c r="AD89" s="5">
        <v>1717.5572519083971</v>
      </c>
      <c r="AE89" s="5">
        <v>4</v>
      </c>
      <c r="AF89" s="5">
        <v>763.35877862595419</v>
      </c>
      <c r="AG89" s="5">
        <v>5</v>
      </c>
      <c r="AH89" s="5">
        <v>954.19847328244282</v>
      </c>
      <c r="AI89" s="5">
        <v>0</v>
      </c>
      <c r="AJ89" s="5">
        <v>0</v>
      </c>
    </row>
    <row r="90" spans="1:36" x14ac:dyDescent="0.25">
      <c r="A90">
        <v>2018</v>
      </c>
      <c r="B90" t="s">
        <v>70</v>
      </c>
      <c r="C90" s="133" t="s">
        <v>6003</v>
      </c>
      <c r="D90" s="230" t="s">
        <v>1062</v>
      </c>
      <c r="E90" s="229">
        <v>0.91</v>
      </c>
      <c r="F90" s="228">
        <v>0.3236</v>
      </c>
      <c r="G90" s="228">
        <v>0.64490000000000003</v>
      </c>
      <c r="H90" s="228">
        <v>-0.32130000000000003</v>
      </c>
      <c r="I90" s="228">
        <v>0.33950000000000002</v>
      </c>
      <c r="J90" s="228">
        <v>0.59770000000000001</v>
      </c>
      <c r="K90" s="228">
        <v>-0.25819999999999999</v>
      </c>
      <c r="L90" s="228">
        <v>0.3987</v>
      </c>
      <c r="M90" s="228">
        <v>0.58450000000000002</v>
      </c>
      <c r="N90" s="228">
        <v>-0.18580000000000002</v>
      </c>
      <c r="O90" s="228">
        <v>-0.25510000000000005</v>
      </c>
      <c r="P90" s="226" t="s">
        <v>5900</v>
      </c>
      <c r="Q90" s="226">
        <v>524</v>
      </c>
      <c r="R90" s="226">
        <v>575.82417582417577</v>
      </c>
      <c r="S90" s="226">
        <v>8</v>
      </c>
      <c r="T90" s="226">
        <v>1526.7175572519084</v>
      </c>
      <c r="U90" s="226">
        <v>0</v>
      </c>
      <c r="V90" s="226">
        <v>0</v>
      </c>
      <c r="W90" s="226">
        <v>0</v>
      </c>
      <c r="X90" s="226">
        <v>0</v>
      </c>
      <c r="Y90" s="226">
        <v>3</v>
      </c>
      <c r="Z90" s="226">
        <v>572.51908396946567</v>
      </c>
      <c r="AA90" s="226">
        <v>5</v>
      </c>
      <c r="AB90" s="226">
        <v>954.19847328244282</v>
      </c>
      <c r="AC90" s="227">
        <v>101</v>
      </c>
      <c r="AD90" s="5">
        <v>19274.809160305344</v>
      </c>
      <c r="AE90" s="5">
        <v>13</v>
      </c>
      <c r="AF90" s="5">
        <v>2480.9160305343512</v>
      </c>
      <c r="AG90" s="5">
        <v>81</v>
      </c>
      <c r="AH90" s="5">
        <v>15458.015267175573</v>
      </c>
      <c r="AI90" s="5">
        <v>7</v>
      </c>
      <c r="AJ90" s="5">
        <v>1335.8778625954199</v>
      </c>
    </row>
    <row r="91" spans="1:36" x14ac:dyDescent="0.25">
      <c r="A91">
        <v>2017</v>
      </c>
      <c r="B91" t="s">
        <v>41</v>
      </c>
      <c r="C91" s="133" t="s">
        <v>5668</v>
      </c>
      <c r="D91" s="230" t="s">
        <v>5562</v>
      </c>
      <c r="E91" s="229">
        <v>0.46200000000000002</v>
      </c>
      <c r="F91" s="228">
        <v>0.56189999999999996</v>
      </c>
      <c r="G91" s="228">
        <v>0.41880000000000001</v>
      </c>
      <c r="H91" s="228">
        <v>0.14309999999999995</v>
      </c>
      <c r="I91" s="228">
        <v>0.54259999999999997</v>
      </c>
      <c r="J91" s="228">
        <v>0.39729999999999999</v>
      </c>
      <c r="K91" s="228">
        <v>0.14529999999999998</v>
      </c>
      <c r="L91" s="228">
        <v>0.49209999999999998</v>
      </c>
      <c r="M91" s="228">
        <v>0.48820000000000002</v>
      </c>
      <c r="N91" s="228">
        <v>3.8999999999999591E-3</v>
      </c>
      <c r="O91" s="228">
        <v>9.7433333333333302E-2</v>
      </c>
      <c r="P91" s="228" t="s">
        <v>4792</v>
      </c>
      <c r="Q91" s="226">
        <v>525</v>
      </c>
      <c r="R91" s="226">
        <v>1136.3636363636363</v>
      </c>
      <c r="S91" s="226">
        <v>0</v>
      </c>
      <c r="T91" s="226">
        <v>0</v>
      </c>
      <c r="U91" s="226">
        <v>0</v>
      </c>
      <c r="V91" s="226">
        <v>0</v>
      </c>
      <c r="W91" s="226">
        <v>0</v>
      </c>
      <c r="X91" s="226">
        <v>0</v>
      </c>
      <c r="Y91" s="226">
        <v>0</v>
      </c>
      <c r="Z91" s="226">
        <v>0</v>
      </c>
      <c r="AA91" s="226">
        <v>0</v>
      </c>
      <c r="AB91" s="226">
        <v>0</v>
      </c>
      <c r="AC91" s="227">
        <v>2</v>
      </c>
      <c r="AD91" s="5">
        <v>380.95238095238096</v>
      </c>
      <c r="AE91" s="5">
        <v>0</v>
      </c>
      <c r="AF91" s="5">
        <v>0</v>
      </c>
      <c r="AG91" s="5">
        <v>2</v>
      </c>
      <c r="AH91" s="5">
        <v>380.95238095238096</v>
      </c>
      <c r="AI91" s="5">
        <v>0</v>
      </c>
      <c r="AJ91" s="5">
        <v>0</v>
      </c>
    </row>
    <row r="92" spans="1:36" x14ac:dyDescent="0.25">
      <c r="A92">
        <v>2017</v>
      </c>
      <c r="B92" t="s">
        <v>41</v>
      </c>
      <c r="C92" s="133" t="s">
        <v>5705</v>
      </c>
      <c r="D92" s="230" t="s">
        <v>5523</v>
      </c>
      <c r="E92" s="229">
        <v>0.57899999999999996</v>
      </c>
      <c r="F92" s="228">
        <v>0.65620000000000001</v>
      </c>
      <c r="G92" s="228">
        <v>0.32679999999999998</v>
      </c>
      <c r="H92" s="228">
        <v>0.32940000000000003</v>
      </c>
      <c r="I92" s="228">
        <v>0.62539999999999996</v>
      </c>
      <c r="J92" s="228">
        <v>0.32890000000000003</v>
      </c>
      <c r="K92" s="228">
        <v>0.29649999999999993</v>
      </c>
      <c r="L92" s="228">
        <v>0.55569999999999997</v>
      </c>
      <c r="M92" s="228">
        <v>0.42359999999999998</v>
      </c>
      <c r="N92" s="228">
        <v>0.1321</v>
      </c>
      <c r="O92" s="228">
        <v>0.25266666666666665</v>
      </c>
      <c r="P92" s="228" t="s">
        <v>4792</v>
      </c>
      <c r="Q92" s="226">
        <v>525</v>
      </c>
      <c r="R92" s="226">
        <v>906.73575129533685</v>
      </c>
      <c r="S92" s="226">
        <v>0</v>
      </c>
      <c r="T92" s="226">
        <v>0</v>
      </c>
      <c r="U92" s="226">
        <v>0</v>
      </c>
      <c r="V92" s="226">
        <v>0</v>
      </c>
      <c r="W92" s="226">
        <v>0</v>
      </c>
      <c r="X92" s="226">
        <v>0</v>
      </c>
      <c r="Y92" s="226">
        <v>0</v>
      </c>
      <c r="Z92" s="226">
        <v>0</v>
      </c>
      <c r="AA92" s="226">
        <v>0</v>
      </c>
      <c r="AB92" s="226">
        <v>0</v>
      </c>
      <c r="AC92" s="227">
        <v>0</v>
      </c>
      <c r="AD92" s="5">
        <v>0</v>
      </c>
      <c r="AE92" s="5">
        <v>0</v>
      </c>
      <c r="AF92" s="5">
        <v>0</v>
      </c>
      <c r="AG92" s="5">
        <v>0</v>
      </c>
      <c r="AH92" s="5">
        <v>0</v>
      </c>
      <c r="AI92" s="5">
        <v>0</v>
      </c>
      <c r="AJ92" s="5">
        <v>0</v>
      </c>
    </row>
    <row r="93" spans="1:36" x14ac:dyDescent="0.25">
      <c r="A93">
        <v>2018</v>
      </c>
      <c r="B93" t="s">
        <v>41</v>
      </c>
      <c r="C93" s="133" t="s">
        <v>5668</v>
      </c>
      <c r="D93" s="230" t="s">
        <v>5562</v>
      </c>
      <c r="E93" s="229">
        <v>0.46200000000000002</v>
      </c>
      <c r="F93" s="228">
        <v>0.56189999999999996</v>
      </c>
      <c r="G93" s="228">
        <v>0.41880000000000001</v>
      </c>
      <c r="H93" s="228">
        <v>0.14309999999999995</v>
      </c>
      <c r="I93" s="228">
        <v>0.54259999999999997</v>
      </c>
      <c r="J93" s="228">
        <v>0.39729999999999999</v>
      </c>
      <c r="K93" s="228">
        <v>0.14529999999999998</v>
      </c>
      <c r="L93" s="228">
        <v>0.49209999999999998</v>
      </c>
      <c r="M93" s="228">
        <v>0.48820000000000002</v>
      </c>
      <c r="N93" s="228">
        <v>3.8999999999999591E-3</v>
      </c>
      <c r="O93" s="228">
        <v>9.7433333333333302E-2</v>
      </c>
      <c r="P93" s="228" t="s">
        <v>4792</v>
      </c>
      <c r="Q93" s="226">
        <v>525</v>
      </c>
      <c r="R93" s="226">
        <v>1136.3636363636363</v>
      </c>
      <c r="S93" s="226">
        <v>0</v>
      </c>
      <c r="T93" s="226">
        <v>0</v>
      </c>
      <c r="U93" s="226">
        <v>0</v>
      </c>
      <c r="V93" s="226">
        <v>0</v>
      </c>
      <c r="W93" s="226">
        <v>0</v>
      </c>
      <c r="X93" s="226">
        <v>0</v>
      </c>
      <c r="Y93" s="226">
        <v>0</v>
      </c>
      <c r="Z93" s="226">
        <v>0</v>
      </c>
      <c r="AA93" s="226">
        <v>0</v>
      </c>
      <c r="AB93" s="226">
        <v>0</v>
      </c>
      <c r="AC93" s="227">
        <v>0</v>
      </c>
      <c r="AD93" s="5">
        <v>0</v>
      </c>
      <c r="AE93" s="5">
        <v>0</v>
      </c>
      <c r="AF93" s="5">
        <v>0</v>
      </c>
      <c r="AG93" s="5">
        <v>0</v>
      </c>
      <c r="AH93" s="5">
        <v>0</v>
      </c>
      <c r="AI93" s="5">
        <v>0</v>
      </c>
      <c r="AJ93" s="5">
        <v>0</v>
      </c>
    </row>
    <row r="94" spans="1:36" x14ac:dyDescent="0.25">
      <c r="A94">
        <v>2017</v>
      </c>
      <c r="B94" t="s">
        <v>71</v>
      </c>
      <c r="C94" s="133" t="s">
        <v>5196</v>
      </c>
      <c r="D94" s="230" t="s">
        <v>4858</v>
      </c>
      <c r="E94" s="229">
        <v>0</v>
      </c>
      <c r="F94" s="228">
        <v>0.63790000000000002</v>
      </c>
      <c r="G94" s="228">
        <v>0.34710000000000002</v>
      </c>
      <c r="H94" s="228">
        <v>0.2908</v>
      </c>
      <c r="I94" s="228">
        <v>0.60170000000000001</v>
      </c>
      <c r="J94" s="228">
        <v>0.36349999999999999</v>
      </c>
      <c r="K94" s="228">
        <v>0.23820000000000002</v>
      </c>
      <c r="L94" s="228">
        <v>0.59789999999999999</v>
      </c>
      <c r="M94" s="228">
        <v>0.39129999999999998</v>
      </c>
      <c r="N94" s="228">
        <v>0.20660000000000001</v>
      </c>
      <c r="O94" s="228">
        <v>0.2452</v>
      </c>
      <c r="P94" s="228" t="s">
        <v>4792</v>
      </c>
      <c r="Q94" s="226">
        <v>527</v>
      </c>
      <c r="R94" s="226" t="s">
        <v>4791</v>
      </c>
      <c r="S94" s="226">
        <v>0</v>
      </c>
      <c r="T94" s="226">
        <v>0</v>
      </c>
      <c r="U94" s="226">
        <v>0</v>
      </c>
      <c r="V94" s="226">
        <v>0</v>
      </c>
      <c r="W94" s="226">
        <v>0</v>
      </c>
      <c r="X94" s="226">
        <v>0</v>
      </c>
      <c r="Y94" s="226">
        <v>0</v>
      </c>
      <c r="Z94" s="226">
        <v>0</v>
      </c>
      <c r="AA94" s="226">
        <v>0</v>
      </c>
      <c r="AB94" s="226">
        <v>0</v>
      </c>
      <c r="AC94" s="227">
        <v>0</v>
      </c>
      <c r="AD94" s="5">
        <v>0</v>
      </c>
      <c r="AE94" s="5">
        <v>0</v>
      </c>
      <c r="AF94" s="5">
        <v>0</v>
      </c>
      <c r="AG94" s="5">
        <v>0</v>
      </c>
      <c r="AH94" s="5">
        <v>0</v>
      </c>
      <c r="AI94" s="5">
        <v>0</v>
      </c>
      <c r="AJ94" s="5">
        <v>0</v>
      </c>
    </row>
    <row r="95" spans="1:36" x14ac:dyDescent="0.25">
      <c r="A95">
        <v>2018</v>
      </c>
      <c r="B95" t="s">
        <v>41</v>
      </c>
      <c r="C95" s="133" t="s">
        <v>5705</v>
      </c>
      <c r="D95" s="230" t="s">
        <v>5523</v>
      </c>
      <c r="E95" s="229">
        <v>0.57899999999999996</v>
      </c>
      <c r="F95" s="228">
        <v>0.65620000000000001</v>
      </c>
      <c r="G95" s="228">
        <v>0.32679999999999998</v>
      </c>
      <c r="H95" s="228">
        <v>0.32940000000000003</v>
      </c>
      <c r="I95" s="228">
        <v>0.62539999999999996</v>
      </c>
      <c r="J95" s="228">
        <v>0.32890000000000003</v>
      </c>
      <c r="K95" s="228">
        <v>0.29649999999999993</v>
      </c>
      <c r="L95" s="228">
        <v>0.55569999999999997</v>
      </c>
      <c r="M95" s="228">
        <v>0.42359999999999998</v>
      </c>
      <c r="N95" s="228">
        <v>0.1321</v>
      </c>
      <c r="O95" s="228">
        <v>0.25266666666666665</v>
      </c>
      <c r="P95" s="228" t="s">
        <v>4792</v>
      </c>
      <c r="Q95" s="226">
        <v>528</v>
      </c>
      <c r="R95" s="226">
        <v>911.91709844559591</v>
      </c>
      <c r="S95" s="226">
        <v>0</v>
      </c>
      <c r="T95" s="226">
        <v>0</v>
      </c>
      <c r="U95" s="226">
        <v>0</v>
      </c>
      <c r="V95" s="226">
        <v>0</v>
      </c>
      <c r="W95" s="226">
        <v>0</v>
      </c>
      <c r="X95" s="226">
        <v>0</v>
      </c>
      <c r="Y95" s="226">
        <v>0</v>
      </c>
      <c r="Z95" s="226">
        <v>0</v>
      </c>
      <c r="AA95" s="226">
        <v>0</v>
      </c>
      <c r="AB95" s="226">
        <v>0</v>
      </c>
      <c r="AC95" s="227">
        <v>0</v>
      </c>
      <c r="AD95" s="5">
        <v>0</v>
      </c>
      <c r="AE95" s="5">
        <v>0</v>
      </c>
      <c r="AF95" s="5">
        <v>0</v>
      </c>
      <c r="AG95" s="5">
        <v>0</v>
      </c>
      <c r="AH95" s="5">
        <v>0</v>
      </c>
      <c r="AI95" s="5">
        <v>0</v>
      </c>
      <c r="AJ95" s="5">
        <v>0</v>
      </c>
    </row>
    <row r="96" spans="1:36" x14ac:dyDescent="0.25">
      <c r="A96">
        <v>2019</v>
      </c>
      <c r="B96" t="s">
        <v>70</v>
      </c>
      <c r="C96" s="133" t="s">
        <v>5492</v>
      </c>
      <c r="D96" s="230" t="s">
        <v>5338</v>
      </c>
      <c r="E96" s="229">
        <v>2.16</v>
      </c>
      <c r="F96" s="228">
        <v>0.74099999999999999</v>
      </c>
      <c r="G96" s="228">
        <v>0.24979999999999999</v>
      </c>
      <c r="H96" s="228">
        <v>0.49119999999999997</v>
      </c>
      <c r="I96" s="228">
        <v>0.71560000000000001</v>
      </c>
      <c r="J96" s="228">
        <v>0.26190000000000002</v>
      </c>
      <c r="K96" s="228">
        <v>0.45369999999999999</v>
      </c>
      <c r="L96" s="228">
        <v>0.64029999999999998</v>
      </c>
      <c r="M96" s="228">
        <v>0.34820000000000001</v>
      </c>
      <c r="N96" s="228">
        <v>0.29209999999999997</v>
      </c>
      <c r="O96" s="228">
        <v>0.41233333333333327</v>
      </c>
      <c r="P96" s="226" t="s">
        <v>4792</v>
      </c>
      <c r="Q96" s="226">
        <v>528</v>
      </c>
      <c r="R96" s="226">
        <v>244.44444444444443</v>
      </c>
      <c r="S96" s="226">
        <v>0</v>
      </c>
      <c r="T96" s="226">
        <v>0</v>
      </c>
      <c r="U96" s="226">
        <v>0</v>
      </c>
      <c r="V96" s="226">
        <v>0</v>
      </c>
      <c r="W96" s="226">
        <v>0</v>
      </c>
      <c r="X96" s="226">
        <v>0</v>
      </c>
      <c r="Y96" s="226">
        <v>0</v>
      </c>
      <c r="Z96" s="226">
        <v>0</v>
      </c>
      <c r="AA96" s="226">
        <v>0</v>
      </c>
      <c r="AB96" s="226">
        <v>0</v>
      </c>
      <c r="AC96" s="227">
        <v>4</v>
      </c>
      <c r="AD96" s="5">
        <v>757.57575757575762</v>
      </c>
      <c r="AE96" s="5">
        <v>1</v>
      </c>
      <c r="AF96" s="5">
        <v>189.39393939393941</v>
      </c>
      <c r="AG96" s="5">
        <v>3</v>
      </c>
      <c r="AH96" s="5">
        <v>568.18181818181824</v>
      </c>
      <c r="AI96" s="5">
        <v>0</v>
      </c>
      <c r="AJ96" s="5">
        <v>0</v>
      </c>
    </row>
    <row r="97" spans="1:36" x14ac:dyDescent="0.25">
      <c r="A97">
        <v>2019</v>
      </c>
      <c r="B97" t="s">
        <v>70</v>
      </c>
      <c r="C97" s="133" t="s">
        <v>693</v>
      </c>
      <c r="D97" s="230" t="s">
        <v>5160</v>
      </c>
      <c r="E97" s="229">
        <v>0.92</v>
      </c>
      <c r="F97" s="228">
        <v>0.82850000000000001</v>
      </c>
      <c r="G97" s="228">
        <v>0.15379999999999999</v>
      </c>
      <c r="H97" s="228">
        <v>0.67470000000000008</v>
      </c>
      <c r="I97" s="228">
        <v>0.80530000000000002</v>
      </c>
      <c r="J97" s="228">
        <v>0.16300000000000001</v>
      </c>
      <c r="K97" s="228">
        <v>0.64229999999999998</v>
      </c>
      <c r="L97" s="228">
        <v>0.75139999999999996</v>
      </c>
      <c r="M97" s="228">
        <v>0.2351</v>
      </c>
      <c r="N97" s="228">
        <v>0.51629999999999998</v>
      </c>
      <c r="O97" s="228">
        <v>0.61110000000000009</v>
      </c>
      <c r="P97" s="226" t="s">
        <v>4792</v>
      </c>
      <c r="Q97" s="226">
        <v>528</v>
      </c>
      <c r="R97" s="226">
        <v>573.91304347826087</v>
      </c>
      <c r="S97" s="226">
        <v>0</v>
      </c>
      <c r="T97" s="226">
        <v>0</v>
      </c>
      <c r="U97" s="226">
        <v>0</v>
      </c>
      <c r="V97" s="226">
        <v>0</v>
      </c>
      <c r="W97" s="226">
        <v>0</v>
      </c>
      <c r="X97" s="226">
        <v>0</v>
      </c>
      <c r="Y97" s="226">
        <v>0</v>
      </c>
      <c r="Z97" s="226">
        <v>0</v>
      </c>
      <c r="AA97" s="226">
        <v>0</v>
      </c>
      <c r="AB97" s="226">
        <v>0</v>
      </c>
      <c r="AC97" s="227">
        <v>12</v>
      </c>
      <c r="AD97" s="5">
        <v>2272.727272727273</v>
      </c>
      <c r="AE97" s="5">
        <v>4</v>
      </c>
      <c r="AF97" s="5">
        <v>757.57575757575762</v>
      </c>
      <c r="AG97" s="5">
        <v>8</v>
      </c>
      <c r="AH97" s="5">
        <v>1515.1515151515152</v>
      </c>
      <c r="AI97" s="5">
        <v>0</v>
      </c>
      <c r="AJ97" s="5">
        <v>0</v>
      </c>
    </row>
    <row r="98" spans="1:36" x14ac:dyDescent="0.25">
      <c r="A98">
        <v>2018</v>
      </c>
      <c r="B98" t="s">
        <v>70</v>
      </c>
      <c r="C98" s="133" t="s">
        <v>693</v>
      </c>
      <c r="D98" s="230" t="s">
        <v>5160</v>
      </c>
      <c r="E98" s="229">
        <v>0.92</v>
      </c>
      <c r="F98" s="228">
        <v>0.82850000000000001</v>
      </c>
      <c r="G98" s="228">
        <v>0.15379999999999999</v>
      </c>
      <c r="H98" s="228">
        <v>0.67470000000000008</v>
      </c>
      <c r="I98" s="228">
        <v>0.80530000000000002</v>
      </c>
      <c r="J98" s="228">
        <v>0.16300000000000001</v>
      </c>
      <c r="K98" s="228">
        <v>0.64229999999999998</v>
      </c>
      <c r="L98" s="228">
        <v>0.75139999999999996</v>
      </c>
      <c r="M98" s="228">
        <v>0.2351</v>
      </c>
      <c r="N98" s="228">
        <v>0.51629999999999998</v>
      </c>
      <c r="O98" s="228">
        <v>0.61110000000000009</v>
      </c>
      <c r="P98" s="226" t="s">
        <v>4792</v>
      </c>
      <c r="Q98" s="226">
        <v>531</v>
      </c>
      <c r="R98" s="226">
        <v>577.17391304347825</v>
      </c>
      <c r="S98" s="226">
        <v>1</v>
      </c>
      <c r="T98" s="226">
        <v>188.32391713747646</v>
      </c>
      <c r="U98" s="226">
        <v>0</v>
      </c>
      <c r="V98" s="226">
        <v>0</v>
      </c>
      <c r="W98" s="226">
        <v>0</v>
      </c>
      <c r="X98" s="226">
        <v>0</v>
      </c>
      <c r="Y98" s="226">
        <v>0</v>
      </c>
      <c r="Z98" s="226">
        <v>0</v>
      </c>
      <c r="AA98" s="226">
        <v>1</v>
      </c>
      <c r="AB98" s="226">
        <v>188.32391713747646</v>
      </c>
      <c r="AC98" s="227">
        <v>5</v>
      </c>
      <c r="AD98" s="5">
        <v>941.61958568738225</v>
      </c>
      <c r="AE98" s="5">
        <v>0</v>
      </c>
      <c r="AF98" s="5">
        <v>0</v>
      </c>
      <c r="AG98" s="5">
        <v>1</v>
      </c>
      <c r="AH98" s="5">
        <v>188.32391713747646</v>
      </c>
      <c r="AI98" s="5">
        <v>4</v>
      </c>
      <c r="AJ98" s="5">
        <v>753.29566854990583</v>
      </c>
    </row>
    <row r="99" spans="1:36" x14ac:dyDescent="0.25">
      <c r="A99">
        <v>2019</v>
      </c>
      <c r="B99" t="s">
        <v>70</v>
      </c>
      <c r="C99" s="133" t="s">
        <v>5481</v>
      </c>
      <c r="D99" s="230" t="s">
        <v>5338</v>
      </c>
      <c r="E99" s="229">
        <v>1.72</v>
      </c>
      <c r="F99" s="228">
        <v>0.74099999999999999</v>
      </c>
      <c r="G99" s="228">
        <v>0.24979999999999999</v>
      </c>
      <c r="H99" s="228">
        <v>0.49119999999999997</v>
      </c>
      <c r="I99" s="228">
        <v>0.71560000000000001</v>
      </c>
      <c r="J99" s="228">
        <v>0.26190000000000002</v>
      </c>
      <c r="K99" s="228">
        <v>0.45369999999999999</v>
      </c>
      <c r="L99" s="228">
        <v>0.64029999999999998</v>
      </c>
      <c r="M99" s="228">
        <v>0.34820000000000001</v>
      </c>
      <c r="N99" s="228">
        <v>0.29209999999999997</v>
      </c>
      <c r="O99" s="228">
        <v>0.41233333333333327</v>
      </c>
      <c r="P99" s="226" t="s">
        <v>4792</v>
      </c>
      <c r="Q99" s="226">
        <v>532</v>
      </c>
      <c r="R99" s="226">
        <v>309.30232558139534</v>
      </c>
      <c r="S99" s="226">
        <v>0</v>
      </c>
      <c r="T99" s="226">
        <v>0</v>
      </c>
      <c r="U99" s="226">
        <v>0</v>
      </c>
      <c r="V99" s="226">
        <v>0</v>
      </c>
      <c r="W99" s="226">
        <v>0</v>
      </c>
      <c r="X99" s="226">
        <v>0</v>
      </c>
      <c r="Y99" s="226">
        <v>0</v>
      </c>
      <c r="Z99" s="226">
        <v>0</v>
      </c>
      <c r="AA99" s="226">
        <v>0</v>
      </c>
      <c r="AB99" s="226">
        <v>0</v>
      </c>
      <c r="AC99" s="227">
        <v>0</v>
      </c>
      <c r="AD99" s="5">
        <v>0</v>
      </c>
      <c r="AE99" s="5">
        <v>0</v>
      </c>
      <c r="AF99" s="5">
        <v>0</v>
      </c>
      <c r="AG99" s="5">
        <v>0</v>
      </c>
      <c r="AH99" s="5">
        <v>0</v>
      </c>
      <c r="AI99" s="5">
        <v>0</v>
      </c>
      <c r="AJ99" s="5">
        <v>0</v>
      </c>
    </row>
    <row r="100" spans="1:36" x14ac:dyDescent="0.25">
      <c r="A100">
        <v>2017</v>
      </c>
      <c r="B100" t="s">
        <v>70</v>
      </c>
      <c r="C100" s="133" t="s">
        <v>1955</v>
      </c>
      <c r="D100" s="230" t="s">
        <v>700</v>
      </c>
      <c r="E100" s="229">
        <v>0.71</v>
      </c>
      <c r="F100" s="228">
        <v>0.78069999999999995</v>
      </c>
      <c r="G100" s="228">
        <v>0.21060000000000001</v>
      </c>
      <c r="H100" s="228">
        <v>0.57009999999999994</v>
      </c>
      <c r="I100" s="228">
        <v>0.74529999999999996</v>
      </c>
      <c r="J100" s="228">
        <v>0.2329</v>
      </c>
      <c r="K100" s="228">
        <v>0.51239999999999997</v>
      </c>
      <c r="L100" s="228">
        <v>0.61839999999999995</v>
      </c>
      <c r="M100" s="228">
        <v>0.36270000000000002</v>
      </c>
      <c r="N100" s="228">
        <v>0.25569999999999993</v>
      </c>
      <c r="O100" s="228">
        <v>0.44606666666666667</v>
      </c>
      <c r="P100" s="226" t="s">
        <v>4792</v>
      </c>
      <c r="Q100" s="226">
        <v>533</v>
      </c>
      <c r="R100" s="226">
        <v>750.70422535211276</v>
      </c>
      <c r="S100" s="226">
        <v>6</v>
      </c>
      <c r="T100" s="226">
        <v>1125.7035647279549</v>
      </c>
      <c r="U100" s="226">
        <v>0</v>
      </c>
      <c r="V100" s="226">
        <v>0</v>
      </c>
      <c r="W100" s="226">
        <v>0</v>
      </c>
      <c r="X100" s="226">
        <v>0</v>
      </c>
      <c r="Y100" s="226">
        <v>0</v>
      </c>
      <c r="Z100" s="226">
        <v>0</v>
      </c>
      <c r="AA100" s="226">
        <v>6</v>
      </c>
      <c r="AB100" s="226">
        <v>1125.7035647279549</v>
      </c>
      <c r="AC100" s="227">
        <v>28</v>
      </c>
      <c r="AD100" s="5">
        <v>5253.28330206379</v>
      </c>
      <c r="AE100" s="5">
        <v>8</v>
      </c>
      <c r="AF100" s="5">
        <v>1500.9380863039401</v>
      </c>
      <c r="AG100" s="5">
        <v>19</v>
      </c>
      <c r="AH100" s="5">
        <v>3564.7279549718573</v>
      </c>
      <c r="AI100" s="5">
        <v>1</v>
      </c>
      <c r="AJ100" s="5">
        <v>187.61726078799251</v>
      </c>
    </row>
    <row r="101" spans="1:36" x14ac:dyDescent="0.25">
      <c r="A101">
        <v>2017</v>
      </c>
      <c r="B101" t="s">
        <v>70</v>
      </c>
      <c r="C101" s="133" t="s">
        <v>6003</v>
      </c>
      <c r="D101" s="230" t="s">
        <v>1062</v>
      </c>
      <c r="E101" s="229">
        <v>0.91</v>
      </c>
      <c r="F101" s="228">
        <v>0.3236</v>
      </c>
      <c r="G101" s="228">
        <v>0.64490000000000003</v>
      </c>
      <c r="H101" s="228">
        <v>-0.32130000000000003</v>
      </c>
      <c r="I101" s="228">
        <v>0.33950000000000002</v>
      </c>
      <c r="J101" s="228">
        <v>0.59770000000000001</v>
      </c>
      <c r="K101" s="228">
        <v>-0.25819999999999999</v>
      </c>
      <c r="L101" s="228">
        <v>0.3987</v>
      </c>
      <c r="M101" s="228">
        <v>0.58450000000000002</v>
      </c>
      <c r="N101" s="228">
        <v>-0.18580000000000002</v>
      </c>
      <c r="O101" s="228">
        <v>-0.25510000000000005</v>
      </c>
      <c r="P101" s="226" t="s">
        <v>5900</v>
      </c>
      <c r="Q101" s="226">
        <v>536</v>
      </c>
      <c r="R101" s="226">
        <v>589.01098901098896</v>
      </c>
      <c r="S101" s="226">
        <v>3</v>
      </c>
      <c r="T101" s="226">
        <v>559.70149253731336</v>
      </c>
      <c r="U101" s="226">
        <v>0</v>
      </c>
      <c r="V101" s="226">
        <v>0</v>
      </c>
      <c r="W101" s="226">
        <v>0</v>
      </c>
      <c r="X101" s="226">
        <v>0</v>
      </c>
      <c r="Y101" s="226">
        <v>1</v>
      </c>
      <c r="Z101" s="226">
        <v>186.56716417910448</v>
      </c>
      <c r="AA101" s="226">
        <v>2</v>
      </c>
      <c r="AB101" s="226">
        <v>373.13432835820896</v>
      </c>
      <c r="AC101" s="227">
        <v>107</v>
      </c>
      <c r="AD101" s="5">
        <v>19962.686567164179</v>
      </c>
      <c r="AE101" s="5">
        <v>11</v>
      </c>
      <c r="AF101" s="5">
        <v>2052.2388059701493</v>
      </c>
      <c r="AG101" s="5">
        <v>94</v>
      </c>
      <c r="AH101" s="5">
        <v>17537.313432835821</v>
      </c>
      <c r="AI101" s="5">
        <v>2</v>
      </c>
      <c r="AJ101" s="5">
        <v>373.13432835820896</v>
      </c>
    </row>
    <row r="102" spans="1:36" x14ac:dyDescent="0.25">
      <c r="A102">
        <v>2019</v>
      </c>
      <c r="B102" t="s">
        <v>71</v>
      </c>
      <c r="C102" s="133" t="s">
        <v>5138</v>
      </c>
      <c r="D102" s="230" t="s">
        <v>5134</v>
      </c>
      <c r="E102" s="229">
        <v>0</v>
      </c>
      <c r="F102" s="228">
        <v>0.83630000000000004</v>
      </c>
      <c r="G102" s="228">
        <v>0.154</v>
      </c>
      <c r="H102" s="228">
        <v>0.68230000000000002</v>
      </c>
      <c r="I102" s="228">
        <v>0.83840000000000003</v>
      </c>
      <c r="J102" s="228">
        <v>0.1404</v>
      </c>
      <c r="K102" s="228">
        <v>0.69800000000000006</v>
      </c>
      <c r="L102" s="228">
        <v>0.81630000000000003</v>
      </c>
      <c r="M102" s="228">
        <v>0.17380000000000001</v>
      </c>
      <c r="N102" s="228">
        <v>0.64250000000000007</v>
      </c>
      <c r="O102" s="228">
        <v>0.67426666666666668</v>
      </c>
      <c r="P102" s="228" t="s">
        <v>4792</v>
      </c>
      <c r="Q102" s="226">
        <v>539</v>
      </c>
      <c r="R102" s="226" t="s">
        <v>4791</v>
      </c>
      <c r="S102" s="226">
        <v>0</v>
      </c>
      <c r="T102" s="226">
        <v>0</v>
      </c>
      <c r="U102" s="226">
        <v>0</v>
      </c>
      <c r="V102" s="226">
        <v>0</v>
      </c>
      <c r="W102" s="226">
        <v>0</v>
      </c>
      <c r="X102" s="226">
        <v>0</v>
      </c>
      <c r="Y102" s="226">
        <v>0</v>
      </c>
      <c r="Z102" s="226">
        <v>0</v>
      </c>
      <c r="AA102" s="226">
        <v>0</v>
      </c>
      <c r="AB102" s="226">
        <v>0</v>
      </c>
      <c r="AC102" s="227">
        <v>7</v>
      </c>
      <c r="AD102" s="5">
        <v>1298.7012987012988</v>
      </c>
      <c r="AE102" s="5">
        <v>1</v>
      </c>
      <c r="AF102" s="5">
        <v>185.5287569573284</v>
      </c>
      <c r="AG102" s="5">
        <v>5</v>
      </c>
      <c r="AH102" s="5">
        <v>927.64378478664196</v>
      </c>
      <c r="AI102" s="5">
        <v>1</v>
      </c>
      <c r="AJ102" s="5">
        <v>185.5287569573284</v>
      </c>
    </row>
    <row r="103" spans="1:36" x14ac:dyDescent="0.25">
      <c r="A103">
        <v>2017</v>
      </c>
      <c r="B103" t="s">
        <v>70</v>
      </c>
      <c r="C103" s="133" t="s">
        <v>5492</v>
      </c>
      <c r="D103" s="230" t="s">
        <v>5338</v>
      </c>
      <c r="E103" s="229">
        <v>2.16</v>
      </c>
      <c r="F103" s="228">
        <v>0.74099999999999999</v>
      </c>
      <c r="G103" s="228">
        <v>0.24979999999999999</v>
      </c>
      <c r="H103" s="228">
        <v>0.49119999999999997</v>
      </c>
      <c r="I103" s="228">
        <v>0.71560000000000001</v>
      </c>
      <c r="J103" s="228">
        <v>0.26190000000000002</v>
      </c>
      <c r="K103" s="228">
        <v>0.45369999999999999</v>
      </c>
      <c r="L103" s="228">
        <v>0.64029999999999998</v>
      </c>
      <c r="M103" s="228">
        <v>0.34820000000000001</v>
      </c>
      <c r="N103" s="228">
        <v>0.29209999999999997</v>
      </c>
      <c r="O103" s="228">
        <v>0.41233333333333327</v>
      </c>
      <c r="P103" s="226" t="s">
        <v>4792</v>
      </c>
      <c r="Q103" s="226">
        <v>541</v>
      </c>
      <c r="R103" s="226">
        <v>250.46296296296293</v>
      </c>
      <c r="S103" s="226">
        <v>4</v>
      </c>
      <c r="T103" s="226">
        <v>739.37153419593346</v>
      </c>
      <c r="U103" s="226">
        <v>0</v>
      </c>
      <c r="V103" s="226">
        <v>0</v>
      </c>
      <c r="W103" s="226">
        <v>0</v>
      </c>
      <c r="X103" s="226">
        <v>0</v>
      </c>
      <c r="Y103" s="226">
        <v>0</v>
      </c>
      <c r="Z103" s="226">
        <v>0</v>
      </c>
      <c r="AA103" s="226">
        <v>4</v>
      </c>
      <c r="AB103" s="226">
        <v>739.37153419593346</v>
      </c>
      <c r="AC103" s="227">
        <v>6</v>
      </c>
      <c r="AD103" s="5">
        <v>1109.0573012939001</v>
      </c>
      <c r="AE103" s="5">
        <v>1</v>
      </c>
      <c r="AF103" s="5">
        <v>184.84288354898337</v>
      </c>
      <c r="AG103" s="5">
        <v>5</v>
      </c>
      <c r="AH103" s="5">
        <v>924.21441774491689</v>
      </c>
      <c r="AI103" s="5">
        <v>0</v>
      </c>
      <c r="AJ103" s="5">
        <v>0</v>
      </c>
    </row>
    <row r="104" spans="1:36" x14ac:dyDescent="0.25">
      <c r="A104">
        <v>2018</v>
      </c>
      <c r="B104" t="s">
        <v>70</v>
      </c>
      <c r="C104" s="133" t="s">
        <v>5492</v>
      </c>
      <c r="D104" s="230" t="s">
        <v>5338</v>
      </c>
      <c r="E104" s="229">
        <v>2.16</v>
      </c>
      <c r="F104" s="228">
        <v>0.74099999999999999</v>
      </c>
      <c r="G104" s="228">
        <v>0.24979999999999999</v>
      </c>
      <c r="H104" s="228">
        <v>0.49119999999999997</v>
      </c>
      <c r="I104" s="228">
        <v>0.71560000000000001</v>
      </c>
      <c r="J104" s="228">
        <v>0.26190000000000002</v>
      </c>
      <c r="K104" s="228">
        <v>0.45369999999999999</v>
      </c>
      <c r="L104" s="228">
        <v>0.64029999999999998</v>
      </c>
      <c r="M104" s="228">
        <v>0.34820000000000001</v>
      </c>
      <c r="N104" s="228">
        <v>0.29209999999999997</v>
      </c>
      <c r="O104" s="228">
        <v>0.41233333333333327</v>
      </c>
      <c r="P104" s="226" t="s">
        <v>4792</v>
      </c>
      <c r="Q104" s="226">
        <v>541</v>
      </c>
      <c r="R104" s="226">
        <v>250.46296296296293</v>
      </c>
      <c r="S104" s="226">
        <v>2</v>
      </c>
      <c r="T104" s="226">
        <v>369.68576709796673</v>
      </c>
      <c r="U104" s="226">
        <v>0</v>
      </c>
      <c r="V104" s="226">
        <v>0</v>
      </c>
      <c r="W104" s="226">
        <v>0</v>
      </c>
      <c r="X104" s="226">
        <v>0</v>
      </c>
      <c r="Y104" s="226">
        <v>0</v>
      </c>
      <c r="Z104" s="226">
        <v>0</v>
      </c>
      <c r="AA104" s="226">
        <v>2</v>
      </c>
      <c r="AB104" s="226">
        <v>369.68576709796673</v>
      </c>
      <c r="AC104" s="227">
        <v>9</v>
      </c>
      <c r="AD104" s="5">
        <v>1663.5859519408502</v>
      </c>
      <c r="AE104" s="5">
        <v>4</v>
      </c>
      <c r="AF104" s="5">
        <v>739.37153419593346</v>
      </c>
      <c r="AG104" s="5">
        <v>5</v>
      </c>
      <c r="AH104" s="5">
        <v>924.21441774491689</v>
      </c>
      <c r="AI104" s="5">
        <v>0</v>
      </c>
      <c r="AJ104" s="5">
        <v>0</v>
      </c>
    </row>
    <row r="105" spans="1:36" x14ac:dyDescent="0.25">
      <c r="A105">
        <v>2017</v>
      </c>
      <c r="B105" t="s">
        <v>70</v>
      </c>
      <c r="C105" s="133" t="s">
        <v>4937</v>
      </c>
      <c r="D105" s="230" t="s">
        <v>754</v>
      </c>
      <c r="E105" s="229">
        <v>0.94</v>
      </c>
      <c r="F105" s="228">
        <v>0.78680000000000005</v>
      </c>
      <c r="G105" s="228">
        <v>0.187</v>
      </c>
      <c r="H105" s="228">
        <v>0.59980000000000011</v>
      </c>
      <c r="I105" s="228">
        <v>0.77900000000000003</v>
      </c>
      <c r="J105" s="228">
        <v>0.1913</v>
      </c>
      <c r="K105" s="228">
        <v>0.5877</v>
      </c>
      <c r="L105" s="228">
        <v>0.73880000000000001</v>
      </c>
      <c r="M105" s="228">
        <v>0.248</v>
      </c>
      <c r="N105" s="228">
        <v>0.49080000000000001</v>
      </c>
      <c r="O105" s="228">
        <v>0.55943333333333334</v>
      </c>
      <c r="P105" s="226" t="s">
        <v>4792</v>
      </c>
      <c r="Q105" s="226">
        <v>544</v>
      </c>
      <c r="R105" s="226">
        <v>578.72340425531922</v>
      </c>
      <c r="S105" s="226">
        <v>1</v>
      </c>
      <c r="T105" s="226">
        <v>183.8235294117647</v>
      </c>
      <c r="U105" s="226">
        <v>0</v>
      </c>
      <c r="V105" s="226">
        <v>0</v>
      </c>
      <c r="W105" s="226">
        <v>0</v>
      </c>
      <c r="X105" s="226">
        <v>0</v>
      </c>
      <c r="Y105" s="226">
        <v>0</v>
      </c>
      <c r="Z105" s="226">
        <v>0</v>
      </c>
      <c r="AA105" s="226">
        <v>1</v>
      </c>
      <c r="AB105" s="226">
        <v>183.8235294117647</v>
      </c>
      <c r="AC105" s="227">
        <v>8</v>
      </c>
      <c r="AD105" s="5">
        <v>1470.5882352941176</v>
      </c>
      <c r="AE105" s="5">
        <v>1</v>
      </c>
      <c r="AF105" s="5">
        <v>183.8235294117647</v>
      </c>
      <c r="AG105" s="5">
        <v>7</v>
      </c>
      <c r="AH105" s="5">
        <v>1286.7647058823529</v>
      </c>
      <c r="AI105" s="5">
        <v>0</v>
      </c>
      <c r="AJ105" s="5">
        <v>0</v>
      </c>
    </row>
    <row r="106" spans="1:36" x14ac:dyDescent="0.25">
      <c r="A106">
        <v>2017</v>
      </c>
      <c r="B106" t="s">
        <v>70</v>
      </c>
      <c r="C106" s="133" t="s">
        <v>5503</v>
      </c>
      <c r="D106" s="230" t="s">
        <v>1132</v>
      </c>
      <c r="E106" s="229">
        <v>3.78</v>
      </c>
      <c r="F106" s="228">
        <v>0.84219999999999995</v>
      </c>
      <c r="G106" s="228">
        <v>0.14180000000000001</v>
      </c>
      <c r="H106" s="228">
        <v>0.70039999999999991</v>
      </c>
      <c r="I106" s="228">
        <v>0.8115</v>
      </c>
      <c r="J106" s="228">
        <v>0.15720000000000001</v>
      </c>
      <c r="K106" s="228">
        <v>0.65429999999999999</v>
      </c>
      <c r="L106" s="228">
        <v>0.71789999999999998</v>
      </c>
      <c r="M106" s="228">
        <v>0.26519999999999999</v>
      </c>
      <c r="N106" s="228">
        <v>0.45269999999999999</v>
      </c>
      <c r="O106" s="228">
        <v>0.60246666666666659</v>
      </c>
      <c r="P106" s="226" t="s">
        <v>4792</v>
      </c>
      <c r="Q106" s="226">
        <v>544</v>
      </c>
      <c r="R106" s="226">
        <v>143.91534391534393</v>
      </c>
      <c r="S106" s="226">
        <v>0</v>
      </c>
      <c r="T106" s="226">
        <v>0</v>
      </c>
      <c r="U106" s="226">
        <v>0</v>
      </c>
      <c r="V106" s="226">
        <v>0</v>
      </c>
      <c r="W106" s="226">
        <v>0</v>
      </c>
      <c r="X106" s="226">
        <v>0</v>
      </c>
      <c r="Y106" s="226">
        <v>0</v>
      </c>
      <c r="Z106" s="226">
        <v>0</v>
      </c>
      <c r="AA106" s="226">
        <v>0</v>
      </c>
      <c r="AB106" s="226">
        <v>0</v>
      </c>
      <c r="AC106" s="227">
        <v>0</v>
      </c>
      <c r="AD106" s="5">
        <v>0</v>
      </c>
      <c r="AE106" s="5">
        <v>0</v>
      </c>
      <c r="AF106" s="5">
        <v>0</v>
      </c>
      <c r="AG106" s="5">
        <v>0</v>
      </c>
      <c r="AH106" s="5">
        <v>0</v>
      </c>
      <c r="AI106" s="5">
        <v>0</v>
      </c>
      <c r="AJ106" s="5">
        <v>0</v>
      </c>
    </row>
    <row r="107" spans="1:36" x14ac:dyDescent="0.25">
      <c r="A107">
        <v>2017</v>
      </c>
      <c r="B107" t="s">
        <v>41</v>
      </c>
      <c r="C107" s="133" t="s">
        <v>5720</v>
      </c>
      <c r="D107" s="230" t="s">
        <v>5682</v>
      </c>
      <c r="E107" s="229">
        <v>0.73399999999999999</v>
      </c>
      <c r="F107" s="228">
        <v>0.69069999999999998</v>
      </c>
      <c r="G107" s="228">
        <v>0.28089999999999998</v>
      </c>
      <c r="H107" s="228">
        <v>0.4098</v>
      </c>
      <c r="I107" s="228">
        <v>0.65429999999999999</v>
      </c>
      <c r="J107" s="228">
        <v>0.27679999999999999</v>
      </c>
      <c r="K107" s="228">
        <v>0.3775</v>
      </c>
      <c r="L107" s="228">
        <v>0.55530000000000002</v>
      </c>
      <c r="M107" s="228">
        <v>0.40949999999999998</v>
      </c>
      <c r="N107" s="228">
        <v>0.14580000000000004</v>
      </c>
      <c r="O107" s="228">
        <v>0.31103333333333333</v>
      </c>
      <c r="P107" s="228" t="s">
        <v>4792</v>
      </c>
      <c r="Q107" s="226">
        <v>547</v>
      </c>
      <c r="R107" s="226">
        <v>745.2316076294278</v>
      </c>
      <c r="S107" s="226">
        <v>0</v>
      </c>
      <c r="T107" s="226">
        <v>0</v>
      </c>
      <c r="U107" s="226">
        <v>0</v>
      </c>
      <c r="V107" s="226">
        <v>0</v>
      </c>
      <c r="W107" s="226">
        <v>0</v>
      </c>
      <c r="X107" s="226">
        <v>0</v>
      </c>
      <c r="Y107" s="226">
        <v>0</v>
      </c>
      <c r="Z107" s="226">
        <v>0</v>
      </c>
      <c r="AA107" s="226">
        <v>0</v>
      </c>
      <c r="AB107" s="226">
        <v>0</v>
      </c>
      <c r="AC107" s="227">
        <v>0</v>
      </c>
      <c r="AD107" s="5">
        <v>0</v>
      </c>
      <c r="AE107" s="5">
        <v>0</v>
      </c>
      <c r="AF107" s="5">
        <v>0</v>
      </c>
      <c r="AG107" s="5">
        <v>0</v>
      </c>
      <c r="AH107" s="5">
        <v>0</v>
      </c>
      <c r="AI107" s="5">
        <v>0</v>
      </c>
      <c r="AJ107" s="5">
        <v>0</v>
      </c>
    </row>
    <row r="108" spans="1:36" x14ac:dyDescent="0.25">
      <c r="A108">
        <v>2019</v>
      </c>
      <c r="B108" t="s">
        <v>41</v>
      </c>
      <c r="C108" s="133" t="s">
        <v>5720</v>
      </c>
      <c r="D108" s="230" t="s">
        <v>5682</v>
      </c>
      <c r="E108" s="229">
        <v>0.73399999999999999</v>
      </c>
      <c r="F108" s="228">
        <v>0.69069999999999998</v>
      </c>
      <c r="G108" s="228">
        <v>0.28089999999999998</v>
      </c>
      <c r="H108" s="228">
        <v>0.4098</v>
      </c>
      <c r="I108" s="228">
        <v>0.65429999999999999</v>
      </c>
      <c r="J108" s="228">
        <v>0.27679999999999999</v>
      </c>
      <c r="K108" s="228">
        <v>0.3775</v>
      </c>
      <c r="L108" s="228">
        <v>0.55530000000000002</v>
      </c>
      <c r="M108" s="228">
        <v>0.40949999999999998</v>
      </c>
      <c r="N108" s="228">
        <v>0.14580000000000004</v>
      </c>
      <c r="O108" s="228">
        <v>0.31103333333333333</v>
      </c>
      <c r="P108" s="228" t="s">
        <v>4792</v>
      </c>
      <c r="Q108" s="226">
        <v>548</v>
      </c>
      <c r="R108" s="226">
        <v>746.59400544959135</v>
      </c>
      <c r="S108" s="226">
        <v>0</v>
      </c>
      <c r="T108" s="226">
        <v>0</v>
      </c>
      <c r="U108" s="226">
        <v>0</v>
      </c>
      <c r="V108" s="226">
        <v>0</v>
      </c>
      <c r="W108" s="226">
        <v>0</v>
      </c>
      <c r="X108" s="226">
        <v>0</v>
      </c>
      <c r="Y108" s="226">
        <v>0</v>
      </c>
      <c r="Z108" s="226">
        <v>0</v>
      </c>
      <c r="AA108" s="226">
        <v>0</v>
      </c>
      <c r="AB108" s="226">
        <v>0</v>
      </c>
      <c r="AC108" s="227">
        <v>0</v>
      </c>
      <c r="AD108" s="5">
        <v>0</v>
      </c>
      <c r="AE108" s="5">
        <v>0</v>
      </c>
      <c r="AF108" s="5">
        <v>0</v>
      </c>
      <c r="AG108" s="5">
        <v>0</v>
      </c>
      <c r="AH108" s="5">
        <v>0</v>
      </c>
      <c r="AI108" s="5">
        <v>0</v>
      </c>
      <c r="AJ108" s="5">
        <v>0</v>
      </c>
    </row>
    <row r="109" spans="1:36" x14ac:dyDescent="0.25">
      <c r="A109">
        <v>2018</v>
      </c>
      <c r="B109" t="s">
        <v>70</v>
      </c>
      <c r="C109" s="133" t="s">
        <v>4937</v>
      </c>
      <c r="D109" s="230" t="s">
        <v>754</v>
      </c>
      <c r="E109" s="229">
        <v>0.94</v>
      </c>
      <c r="F109" s="228">
        <v>0.78680000000000005</v>
      </c>
      <c r="G109" s="228">
        <v>0.187</v>
      </c>
      <c r="H109" s="228">
        <v>0.59980000000000011</v>
      </c>
      <c r="I109" s="228">
        <v>0.77900000000000003</v>
      </c>
      <c r="J109" s="228">
        <v>0.1913</v>
      </c>
      <c r="K109" s="228">
        <v>0.5877</v>
      </c>
      <c r="L109" s="228">
        <v>0.73880000000000001</v>
      </c>
      <c r="M109" s="228">
        <v>0.248</v>
      </c>
      <c r="N109" s="228">
        <v>0.49080000000000001</v>
      </c>
      <c r="O109" s="228">
        <v>0.55943333333333334</v>
      </c>
      <c r="P109" s="226" t="s">
        <v>4792</v>
      </c>
      <c r="Q109" s="226">
        <v>552</v>
      </c>
      <c r="R109" s="226">
        <v>587.23404255319156</v>
      </c>
      <c r="S109" s="226">
        <v>0</v>
      </c>
      <c r="T109" s="226">
        <v>0</v>
      </c>
      <c r="U109" s="226">
        <v>0</v>
      </c>
      <c r="V109" s="226">
        <v>0</v>
      </c>
      <c r="W109" s="226">
        <v>0</v>
      </c>
      <c r="X109" s="226">
        <v>0</v>
      </c>
      <c r="Y109" s="226">
        <v>0</v>
      </c>
      <c r="Z109" s="226">
        <v>0</v>
      </c>
      <c r="AA109" s="226">
        <v>0</v>
      </c>
      <c r="AB109" s="226">
        <v>0</v>
      </c>
      <c r="AC109" s="227">
        <v>3</v>
      </c>
      <c r="AD109" s="5">
        <v>543.47826086956525</v>
      </c>
      <c r="AE109" s="5">
        <v>0</v>
      </c>
      <c r="AF109" s="5">
        <v>0</v>
      </c>
      <c r="AG109" s="5">
        <v>2</v>
      </c>
      <c r="AH109" s="5">
        <v>362.31884057971013</v>
      </c>
      <c r="AI109" s="5">
        <v>1</v>
      </c>
      <c r="AJ109" s="5">
        <v>181.15942028985506</v>
      </c>
    </row>
    <row r="110" spans="1:36" x14ac:dyDescent="0.25">
      <c r="A110">
        <v>2019</v>
      </c>
      <c r="B110" t="s">
        <v>41</v>
      </c>
      <c r="C110" s="133" t="s">
        <v>5457</v>
      </c>
      <c r="D110" s="230" t="s">
        <v>1044</v>
      </c>
      <c r="E110" s="229">
        <v>0.83599999999999997</v>
      </c>
      <c r="F110" s="228">
        <v>0.502</v>
      </c>
      <c r="G110" s="228">
        <v>0.47689999999999999</v>
      </c>
      <c r="H110" s="228">
        <v>2.5100000000000011E-2</v>
      </c>
      <c r="I110" s="228">
        <v>0.50519999999999998</v>
      </c>
      <c r="J110" s="228">
        <v>0.4289</v>
      </c>
      <c r="K110" s="228">
        <v>7.6299999999999979E-2</v>
      </c>
      <c r="L110" s="228">
        <v>0.53339999999999999</v>
      </c>
      <c r="M110" s="228">
        <v>0.44550000000000001</v>
      </c>
      <c r="N110" s="228">
        <v>8.7899999999999978E-2</v>
      </c>
      <c r="O110" s="228">
        <v>6.3099999999999989E-2</v>
      </c>
      <c r="P110" s="228" t="s">
        <v>4792</v>
      </c>
      <c r="Q110" s="226">
        <v>553</v>
      </c>
      <c r="R110" s="226">
        <v>661.48325358851673</v>
      </c>
      <c r="S110" s="226">
        <v>0</v>
      </c>
      <c r="T110" s="226">
        <v>0</v>
      </c>
      <c r="U110" s="226">
        <v>0</v>
      </c>
      <c r="V110" s="226">
        <v>0</v>
      </c>
      <c r="W110" s="226">
        <v>0</v>
      </c>
      <c r="X110" s="226">
        <v>0</v>
      </c>
      <c r="Y110" s="226">
        <v>0</v>
      </c>
      <c r="Z110" s="226">
        <v>0</v>
      </c>
      <c r="AA110" s="226">
        <v>0</v>
      </c>
      <c r="AB110" s="226">
        <v>0</v>
      </c>
      <c r="AC110" s="227">
        <v>0</v>
      </c>
      <c r="AD110" s="5">
        <v>0</v>
      </c>
      <c r="AE110" s="5">
        <v>0</v>
      </c>
      <c r="AF110" s="5">
        <v>0</v>
      </c>
      <c r="AG110" s="5">
        <v>0</v>
      </c>
      <c r="AH110" s="5">
        <v>0</v>
      </c>
      <c r="AI110" s="5">
        <v>0</v>
      </c>
      <c r="AJ110" s="5">
        <v>0</v>
      </c>
    </row>
    <row r="111" spans="1:36" x14ac:dyDescent="0.25">
      <c r="A111">
        <v>2019</v>
      </c>
      <c r="B111" t="s">
        <v>41</v>
      </c>
      <c r="C111" s="133" t="s">
        <v>5745</v>
      </c>
      <c r="D111" s="230" t="s">
        <v>981</v>
      </c>
      <c r="E111" s="229">
        <v>0.97799999999999998</v>
      </c>
      <c r="F111" s="228">
        <v>0.74519999999999997</v>
      </c>
      <c r="G111" s="228">
        <v>0.23849999999999999</v>
      </c>
      <c r="H111" s="228">
        <v>0.50669999999999993</v>
      </c>
      <c r="I111" s="228">
        <v>0.71850000000000003</v>
      </c>
      <c r="J111" s="228">
        <v>0.2399</v>
      </c>
      <c r="K111" s="228">
        <v>0.47860000000000003</v>
      </c>
      <c r="L111" s="228">
        <v>0.65229999999999999</v>
      </c>
      <c r="M111" s="228">
        <v>0.3286</v>
      </c>
      <c r="N111" s="228">
        <v>0.32369999999999999</v>
      </c>
      <c r="O111" s="228">
        <v>0.4363333333333333</v>
      </c>
      <c r="P111" s="228" t="s">
        <v>4792</v>
      </c>
      <c r="Q111" s="226">
        <v>556</v>
      </c>
      <c r="R111" s="226">
        <v>568.5071574642127</v>
      </c>
      <c r="S111" s="226">
        <v>0</v>
      </c>
      <c r="T111" s="226">
        <v>0</v>
      </c>
      <c r="U111" s="226">
        <v>0</v>
      </c>
      <c r="V111" s="226">
        <v>0</v>
      </c>
      <c r="W111" s="226">
        <v>0</v>
      </c>
      <c r="X111" s="226">
        <v>0</v>
      </c>
      <c r="Y111" s="226">
        <v>0</v>
      </c>
      <c r="Z111" s="226">
        <v>0</v>
      </c>
      <c r="AA111" s="226">
        <v>0</v>
      </c>
      <c r="AB111" s="226">
        <v>0</v>
      </c>
      <c r="AC111" s="227">
        <v>2</v>
      </c>
      <c r="AD111" s="5">
        <v>359.71223021582733</v>
      </c>
      <c r="AE111" s="5">
        <v>1</v>
      </c>
      <c r="AF111" s="5">
        <v>179.85611510791367</v>
      </c>
      <c r="AG111" s="5">
        <v>1</v>
      </c>
      <c r="AH111" s="5">
        <v>179.85611510791367</v>
      </c>
      <c r="AI111" s="5">
        <v>0</v>
      </c>
      <c r="AJ111" s="5">
        <v>0</v>
      </c>
    </row>
    <row r="112" spans="1:36" x14ac:dyDescent="0.25">
      <c r="A112">
        <v>2019</v>
      </c>
      <c r="B112" t="s">
        <v>70</v>
      </c>
      <c r="C112" s="133" t="s">
        <v>5456</v>
      </c>
      <c r="D112" s="230" t="s">
        <v>5057</v>
      </c>
      <c r="E112" s="229">
        <v>1.25</v>
      </c>
      <c r="F112" s="228">
        <v>0.68259999999999998</v>
      </c>
      <c r="G112" s="228">
        <v>0.30570000000000003</v>
      </c>
      <c r="H112" s="228">
        <v>0.37689999999999996</v>
      </c>
      <c r="I112" s="228">
        <v>0.67310000000000003</v>
      </c>
      <c r="J112" s="228">
        <v>0.3029</v>
      </c>
      <c r="K112" s="228">
        <v>0.37020000000000003</v>
      </c>
      <c r="L112" s="228">
        <v>0.64829999999999999</v>
      </c>
      <c r="M112" s="228">
        <v>0.3417</v>
      </c>
      <c r="N112" s="228">
        <v>0.30659999999999998</v>
      </c>
      <c r="O112" s="228">
        <v>0.35123333333333334</v>
      </c>
      <c r="P112" s="226" t="s">
        <v>4792</v>
      </c>
      <c r="Q112" s="226">
        <v>559</v>
      </c>
      <c r="R112" s="226">
        <v>447.2</v>
      </c>
      <c r="S112" s="226">
        <v>4</v>
      </c>
      <c r="T112" s="226">
        <v>715.56350626118069</v>
      </c>
      <c r="U112" s="226">
        <v>0</v>
      </c>
      <c r="V112" s="226">
        <v>0</v>
      </c>
      <c r="W112" s="226">
        <v>1</v>
      </c>
      <c r="X112" s="226">
        <v>178.89087656529517</v>
      </c>
      <c r="Y112" s="226">
        <v>0</v>
      </c>
      <c r="Z112" s="226">
        <v>0</v>
      </c>
      <c r="AA112" s="226">
        <v>3</v>
      </c>
      <c r="AB112" s="226">
        <v>536.67262969588546</v>
      </c>
      <c r="AC112" s="227">
        <v>11</v>
      </c>
      <c r="AD112" s="5">
        <v>1967.7996422182468</v>
      </c>
      <c r="AE112" s="5">
        <v>1</v>
      </c>
      <c r="AF112" s="5">
        <v>178.89087656529517</v>
      </c>
      <c r="AG112" s="5">
        <v>9</v>
      </c>
      <c r="AH112" s="5">
        <v>1610.0178890876566</v>
      </c>
      <c r="AI112" s="5">
        <v>1</v>
      </c>
      <c r="AJ112" s="5">
        <v>178.89087656529517</v>
      </c>
    </row>
    <row r="113" spans="1:36" x14ac:dyDescent="0.25">
      <c r="A113">
        <v>2018</v>
      </c>
      <c r="B113" t="s">
        <v>41</v>
      </c>
      <c r="C113" s="133" t="s">
        <v>5720</v>
      </c>
      <c r="D113" s="230" t="s">
        <v>5682</v>
      </c>
      <c r="E113" s="229">
        <v>0.73399999999999999</v>
      </c>
      <c r="F113" s="228">
        <v>0.69069999999999998</v>
      </c>
      <c r="G113" s="228">
        <v>0.28089999999999998</v>
      </c>
      <c r="H113" s="228">
        <v>0.4098</v>
      </c>
      <c r="I113" s="228">
        <v>0.65429999999999999</v>
      </c>
      <c r="J113" s="228">
        <v>0.27679999999999999</v>
      </c>
      <c r="K113" s="228">
        <v>0.3775</v>
      </c>
      <c r="L113" s="228">
        <v>0.55530000000000002</v>
      </c>
      <c r="M113" s="228">
        <v>0.40949999999999998</v>
      </c>
      <c r="N113" s="228">
        <v>0.14580000000000004</v>
      </c>
      <c r="O113" s="228">
        <v>0.31103333333333333</v>
      </c>
      <c r="P113" s="228" t="s">
        <v>4792</v>
      </c>
      <c r="Q113" s="226">
        <v>562</v>
      </c>
      <c r="R113" s="226">
        <v>765.66757493188015</v>
      </c>
      <c r="S113" s="226">
        <v>0</v>
      </c>
      <c r="T113" s="226">
        <v>0</v>
      </c>
      <c r="U113" s="226">
        <v>0</v>
      </c>
      <c r="V113" s="226">
        <v>0</v>
      </c>
      <c r="W113" s="226">
        <v>0</v>
      </c>
      <c r="X113" s="226">
        <v>0</v>
      </c>
      <c r="Y113" s="226">
        <v>0</v>
      </c>
      <c r="Z113" s="226">
        <v>0</v>
      </c>
      <c r="AA113" s="226">
        <v>0</v>
      </c>
      <c r="AB113" s="226">
        <v>0</v>
      </c>
      <c r="AC113" s="227">
        <v>0</v>
      </c>
      <c r="AD113" s="5">
        <v>0</v>
      </c>
      <c r="AE113" s="5">
        <v>0</v>
      </c>
      <c r="AF113" s="5">
        <v>0</v>
      </c>
      <c r="AG113" s="5">
        <v>0</v>
      </c>
      <c r="AH113" s="5">
        <v>0</v>
      </c>
      <c r="AI113" s="5">
        <v>0</v>
      </c>
      <c r="AJ113" s="5">
        <v>0</v>
      </c>
    </row>
    <row r="114" spans="1:36" x14ac:dyDescent="0.25">
      <c r="A114">
        <v>2019</v>
      </c>
      <c r="B114" t="s">
        <v>70</v>
      </c>
      <c r="C114" s="133" t="s">
        <v>4937</v>
      </c>
      <c r="D114" s="230" t="s">
        <v>754</v>
      </c>
      <c r="E114" s="229">
        <v>0.94</v>
      </c>
      <c r="F114" s="228">
        <v>0.78680000000000005</v>
      </c>
      <c r="G114" s="228">
        <v>0.187</v>
      </c>
      <c r="H114" s="228">
        <v>0.59980000000000011</v>
      </c>
      <c r="I114" s="228">
        <v>0.77900000000000003</v>
      </c>
      <c r="J114" s="228">
        <v>0.1913</v>
      </c>
      <c r="K114" s="228">
        <v>0.5877</v>
      </c>
      <c r="L114" s="228">
        <v>0.73880000000000001</v>
      </c>
      <c r="M114" s="228">
        <v>0.248</v>
      </c>
      <c r="N114" s="228">
        <v>0.49080000000000001</v>
      </c>
      <c r="O114" s="228">
        <v>0.55943333333333334</v>
      </c>
      <c r="P114" s="226" t="s">
        <v>4792</v>
      </c>
      <c r="Q114" s="226">
        <v>564</v>
      </c>
      <c r="R114" s="226">
        <v>600</v>
      </c>
      <c r="S114" s="226">
        <v>0</v>
      </c>
      <c r="T114" s="226">
        <v>0</v>
      </c>
      <c r="U114" s="226">
        <v>0</v>
      </c>
      <c r="V114" s="226">
        <v>0</v>
      </c>
      <c r="W114" s="226">
        <v>0</v>
      </c>
      <c r="X114" s="226">
        <v>0</v>
      </c>
      <c r="Y114" s="226">
        <v>0</v>
      </c>
      <c r="Z114" s="226">
        <v>0</v>
      </c>
      <c r="AA114" s="226">
        <v>0</v>
      </c>
      <c r="AB114" s="226">
        <v>0</v>
      </c>
      <c r="AC114" s="227">
        <v>2</v>
      </c>
      <c r="AD114" s="5">
        <v>354.6099290780142</v>
      </c>
      <c r="AE114" s="5">
        <v>0</v>
      </c>
      <c r="AF114" s="5">
        <v>0</v>
      </c>
      <c r="AG114" s="5">
        <v>2</v>
      </c>
      <c r="AH114" s="5">
        <v>354.6099290780142</v>
      </c>
      <c r="AI114" s="5">
        <v>0</v>
      </c>
      <c r="AJ114" s="5">
        <v>0</v>
      </c>
    </row>
    <row r="115" spans="1:36" x14ac:dyDescent="0.25">
      <c r="A115">
        <v>2019</v>
      </c>
      <c r="B115" t="s">
        <v>41</v>
      </c>
      <c r="C115" s="133" t="s">
        <v>5739</v>
      </c>
      <c r="D115" s="230" t="s">
        <v>5523</v>
      </c>
      <c r="E115" s="229">
        <v>0.92700000000000005</v>
      </c>
      <c r="F115" s="228">
        <v>0.65620000000000001</v>
      </c>
      <c r="G115" s="228">
        <v>0.32679999999999998</v>
      </c>
      <c r="H115" s="228">
        <v>0.32940000000000003</v>
      </c>
      <c r="I115" s="228">
        <v>0.62539999999999996</v>
      </c>
      <c r="J115" s="228">
        <v>0.32890000000000003</v>
      </c>
      <c r="K115" s="228">
        <v>0.29649999999999993</v>
      </c>
      <c r="L115" s="228">
        <v>0.55569999999999997</v>
      </c>
      <c r="M115" s="228">
        <v>0.42359999999999998</v>
      </c>
      <c r="N115" s="228">
        <v>0.1321</v>
      </c>
      <c r="O115" s="228">
        <v>0.25266666666666665</v>
      </c>
      <c r="P115" s="228" t="s">
        <v>4792</v>
      </c>
      <c r="Q115" s="226">
        <v>570</v>
      </c>
      <c r="R115" s="226">
        <v>614.88673139158573</v>
      </c>
      <c r="S115" s="226">
        <v>0</v>
      </c>
      <c r="T115" s="226">
        <v>0</v>
      </c>
      <c r="U115" s="226">
        <v>0</v>
      </c>
      <c r="V115" s="226">
        <v>0</v>
      </c>
      <c r="W115" s="226">
        <v>0</v>
      </c>
      <c r="X115" s="226">
        <v>0</v>
      </c>
      <c r="Y115" s="226">
        <v>0</v>
      </c>
      <c r="Z115" s="226">
        <v>0</v>
      </c>
      <c r="AA115" s="226">
        <v>0</v>
      </c>
      <c r="AB115" s="226">
        <v>0</v>
      </c>
      <c r="AC115" s="227">
        <v>1</v>
      </c>
      <c r="AD115" s="5">
        <v>175.43859649122808</v>
      </c>
      <c r="AE115" s="5">
        <v>0</v>
      </c>
      <c r="AF115" s="5">
        <v>0</v>
      </c>
      <c r="AG115" s="5">
        <v>1</v>
      </c>
      <c r="AH115" s="5">
        <v>175.43859649122808</v>
      </c>
      <c r="AI115" s="5">
        <v>0</v>
      </c>
      <c r="AJ115" s="5">
        <v>0</v>
      </c>
    </row>
    <row r="116" spans="1:36" x14ac:dyDescent="0.25">
      <c r="A116">
        <v>2017</v>
      </c>
      <c r="B116" t="s">
        <v>41</v>
      </c>
      <c r="C116" s="133" t="s">
        <v>5619</v>
      </c>
      <c r="D116" s="230" t="s">
        <v>357</v>
      </c>
      <c r="E116" s="229">
        <v>0.40200000000000002</v>
      </c>
      <c r="F116" s="228">
        <v>0.77929999999999999</v>
      </c>
      <c r="G116" s="228">
        <v>0.20699999999999999</v>
      </c>
      <c r="H116" s="228">
        <v>0.57230000000000003</v>
      </c>
      <c r="I116" s="228">
        <v>0.74480000000000002</v>
      </c>
      <c r="J116" s="228">
        <v>0.20710000000000001</v>
      </c>
      <c r="K116" s="228">
        <v>0.53770000000000007</v>
      </c>
      <c r="L116" s="228">
        <v>0.65549999999999997</v>
      </c>
      <c r="M116" s="228">
        <v>0.3201</v>
      </c>
      <c r="N116" s="228">
        <v>0.33539999999999998</v>
      </c>
      <c r="O116" s="228">
        <v>0.48180000000000001</v>
      </c>
      <c r="P116" s="228" t="s">
        <v>4792</v>
      </c>
      <c r="Q116" s="226">
        <v>572</v>
      </c>
      <c r="R116" s="226">
        <v>1422.8855721393033</v>
      </c>
      <c r="S116" s="226">
        <v>3</v>
      </c>
      <c r="T116" s="226">
        <v>524.47552447552448</v>
      </c>
      <c r="U116" s="226">
        <v>0</v>
      </c>
      <c r="V116" s="226">
        <v>0</v>
      </c>
      <c r="W116" s="226">
        <v>0</v>
      </c>
      <c r="X116" s="226">
        <v>0</v>
      </c>
      <c r="Y116" s="226">
        <v>0</v>
      </c>
      <c r="Z116" s="226">
        <v>0</v>
      </c>
      <c r="AA116" s="226">
        <v>3</v>
      </c>
      <c r="AB116" s="226">
        <v>524.47552447552448</v>
      </c>
      <c r="AC116" s="227">
        <v>2</v>
      </c>
      <c r="AD116" s="5">
        <v>349.65034965034965</v>
      </c>
      <c r="AE116" s="5">
        <v>0</v>
      </c>
      <c r="AF116" s="5">
        <v>0</v>
      </c>
      <c r="AG116" s="5">
        <v>2</v>
      </c>
      <c r="AH116" s="5">
        <v>349.65034965034965</v>
      </c>
      <c r="AI116" s="5">
        <v>0</v>
      </c>
      <c r="AJ116" s="5">
        <v>0</v>
      </c>
    </row>
    <row r="117" spans="1:36" x14ac:dyDescent="0.25">
      <c r="A117">
        <v>2017</v>
      </c>
      <c r="B117" t="s">
        <v>71</v>
      </c>
      <c r="C117" s="133" t="s">
        <v>4847</v>
      </c>
      <c r="D117" s="230" t="s">
        <v>4844</v>
      </c>
      <c r="E117" s="229">
        <v>0</v>
      </c>
      <c r="F117" s="228">
        <v>0.58350000000000002</v>
      </c>
      <c r="G117" s="228">
        <v>0.40150000000000002</v>
      </c>
      <c r="H117" s="228">
        <v>0.182</v>
      </c>
      <c r="I117" s="228">
        <v>0.60070000000000001</v>
      </c>
      <c r="J117" s="228">
        <v>0.35649999999999998</v>
      </c>
      <c r="K117" s="228">
        <v>0.24420000000000003</v>
      </c>
      <c r="L117" s="228">
        <v>0.66390000000000005</v>
      </c>
      <c r="M117" s="228">
        <v>0.32250000000000001</v>
      </c>
      <c r="N117" s="228">
        <v>0.34140000000000004</v>
      </c>
      <c r="O117" s="228">
        <v>0.25586666666666669</v>
      </c>
      <c r="P117" s="228" t="s">
        <v>4792</v>
      </c>
      <c r="Q117" s="226">
        <v>575</v>
      </c>
      <c r="R117" s="226" t="s">
        <v>4791</v>
      </c>
      <c r="S117" s="226">
        <v>1</v>
      </c>
      <c r="T117" s="226">
        <v>173.91304347826087</v>
      </c>
      <c r="U117" s="226">
        <v>0</v>
      </c>
      <c r="V117" s="226">
        <v>0</v>
      </c>
      <c r="W117" s="226">
        <v>0</v>
      </c>
      <c r="X117" s="226">
        <v>0</v>
      </c>
      <c r="Y117" s="226">
        <v>0</v>
      </c>
      <c r="Z117" s="226">
        <v>0</v>
      </c>
      <c r="AA117" s="226">
        <v>1</v>
      </c>
      <c r="AB117" s="226">
        <v>173.91304347826087</v>
      </c>
      <c r="AC117" s="227">
        <v>21</v>
      </c>
      <c r="AD117" s="5">
        <v>3652.1739130434785</v>
      </c>
      <c r="AE117" s="5">
        <v>4</v>
      </c>
      <c r="AF117" s="5">
        <v>695.6521739130435</v>
      </c>
      <c r="AG117" s="5">
        <v>17</v>
      </c>
      <c r="AH117" s="5">
        <v>2956.521739130435</v>
      </c>
      <c r="AI117" s="5">
        <v>0</v>
      </c>
      <c r="AJ117" s="5">
        <v>0</v>
      </c>
    </row>
    <row r="118" spans="1:36" x14ac:dyDescent="0.25">
      <c r="A118">
        <v>2018</v>
      </c>
      <c r="B118" t="s">
        <v>41</v>
      </c>
      <c r="C118" s="133" t="s">
        <v>5619</v>
      </c>
      <c r="D118" s="230" t="s">
        <v>357</v>
      </c>
      <c r="E118" s="229">
        <v>0.40200000000000002</v>
      </c>
      <c r="F118" s="228">
        <v>0.77929999999999999</v>
      </c>
      <c r="G118" s="228">
        <v>0.20699999999999999</v>
      </c>
      <c r="H118" s="228">
        <v>0.57230000000000003</v>
      </c>
      <c r="I118" s="228">
        <v>0.74480000000000002</v>
      </c>
      <c r="J118" s="228">
        <v>0.20710000000000001</v>
      </c>
      <c r="K118" s="228">
        <v>0.53770000000000007</v>
      </c>
      <c r="L118" s="228">
        <v>0.65549999999999997</v>
      </c>
      <c r="M118" s="228">
        <v>0.3201</v>
      </c>
      <c r="N118" s="228">
        <v>0.33539999999999998</v>
      </c>
      <c r="O118" s="228">
        <v>0.48180000000000001</v>
      </c>
      <c r="P118" s="228" t="s">
        <v>4792</v>
      </c>
      <c r="Q118" s="226">
        <v>575</v>
      </c>
      <c r="R118" s="226">
        <v>1430.3482587064675</v>
      </c>
      <c r="S118" s="226">
        <v>0</v>
      </c>
      <c r="T118" s="226">
        <v>0</v>
      </c>
      <c r="U118" s="226">
        <v>0</v>
      </c>
      <c r="V118" s="226">
        <v>0</v>
      </c>
      <c r="W118" s="226">
        <v>0</v>
      </c>
      <c r="X118" s="226">
        <v>0</v>
      </c>
      <c r="Y118" s="226">
        <v>0</v>
      </c>
      <c r="Z118" s="226">
        <v>0</v>
      </c>
      <c r="AA118" s="226">
        <v>0</v>
      </c>
      <c r="AB118" s="226">
        <v>0</v>
      </c>
      <c r="AC118" s="227">
        <v>5</v>
      </c>
      <c r="AD118" s="5">
        <v>869.56521739130437</v>
      </c>
      <c r="AE118" s="5">
        <v>1</v>
      </c>
      <c r="AF118" s="5">
        <v>173.91304347826087</v>
      </c>
      <c r="AG118" s="5">
        <v>4</v>
      </c>
      <c r="AH118" s="5">
        <v>695.6521739130435</v>
      </c>
      <c r="AI118" s="5">
        <v>0</v>
      </c>
      <c r="AJ118" s="5">
        <v>0</v>
      </c>
    </row>
    <row r="119" spans="1:36" x14ac:dyDescent="0.25">
      <c r="A119">
        <v>2017</v>
      </c>
      <c r="B119" t="s">
        <v>41</v>
      </c>
      <c r="C119" s="133" t="s">
        <v>5739</v>
      </c>
      <c r="D119" s="230" t="s">
        <v>5523</v>
      </c>
      <c r="E119" s="229">
        <v>0.92700000000000005</v>
      </c>
      <c r="F119" s="228">
        <v>0.65620000000000001</v>
      </c>
      <c r="G119" s="228">
        <v>0.32679999999999998</v>
      </c>
      <c r="H119" s="228">
        <v>0.32940000000000003</v>
      </c>
      <c r="I119" s="228">
        <v>0.62539999999999996</v>
      </c>
      <c r="J119" s="228">
        <v>0.32890000000000003</v>
      </c>
      <c r="K119" s="228">
        <v>0.29649999999999993</v>
      </c>
      <c r="L119" s="228">
        <v>0.55569999999999997</v>
      </c>
      <c r="M119" s="228">
        <v>0.42359999999999998</v>
      </c>
      <c r="N119" s="228">
        <v>0.1321</v>
      </c>
      <c r="O119" s="228">
        <v>0.25266666666666665</v>
      </c>
      <c r="P119" s="228" t="s">
        <v>4792</v>
      </c>
      <c r="Q119" s="226">
        <v>576</v>
      </c>
      <c r="R119" s="226">
        <v>621.35922330097083</v>
      </c>
      <c r="S119" s="226">
        <v>0</v>
      </c>
      <c r="T119" s="226">
        <v>0</v>
      </c>
      <c r="U119" s="226">
        <v>0</v>
      </c>
      <c r="V119" s="226">
        <v>0</v>
      </c>
      <c r="W119" s="226">
        <v>0</v>
      </c>
      <c r="X119" s="226">
        <v>0</v>
      </c>
      <c r="Y119" s="226">
        <v>0</v>
      </c>
      <c r="Z119" s="226">
        <v>0</v>
      </c>
      <c r="AA119" s="226">
        <v>0</v>
      </c>
      <c r="AB119" s="226">
        <v>0</v>
      </c>
      <c r="AC119" s="227">
        <v>0</v>
      </c>
      <c r="AD119" s="5">
        <v>0</v>
      </c>
      <c r="AE119" s="5">
        <v>0</v>
      </c>
      <c r="AF119" s="5">
        <v>0</v>
      </c>
      <c r="AG119" s="5">
        <v>0</v>
      </c>
      <c r="AH119" s="5">
        <v>0</v>
      </c>
      <c r="AI119" s="5">
        <v>0</v>
      </c>
      <c r="AJ119" s="5">
        <v>0</v>
      </c>
    </row>
    <row r="120" spans="1:36" x14ac:dyDescent="0.25">
      <c r="A120">
        <v>2019</v>
      </c>
      <c r="B120" t="s">
        <v>41</v>
      </c>
      <c r="C120" s="133" t="s">
        <v>5619</v>
      </c>
      <c r="D120" s="230" t="s">
        <v>357</v>
      </c>
      <c r="E120" s="229">
        <v>0.40200000000000002</v>
      </c>
      <c r="F120" s="228">
        <v>0.77929999999999999</v>
      </c>
      <c r="G120" s="228">
        <v>0.20699999999999999</v>
      </c>
      <c r="H120" s="228">
        <v>0.57230000000000003</v>
      </c>
      <c r="I120" s="228">
        <v>0.74480000000000002</v>
      </c>
      <c r="J120" s="228">
        <v>0.20710000000000001</v>
      </c>
      <c r="K120" s="228">
        <v>0.53770000000000007</v>
      </c>
      <c r="L120" s="228">
        <v>0.65549999999999997</v>
      </c>
      <c r="M120" s="228">
        <v>0.3201</v>
      </c>
      <c r="N120" s="228">
        <v>0.33539999999999998</v>
      </c>
      <c r="O120" s="228">
        <v>0.48180000000000001</v>
      </c>
      <c r="P120" s="228" t="s">
        <v>4792</v>
      </c>
      <c r="Q120" s="226">
        <v>576</v>
      </c>
      <c r="R120" s="226">
        <v>1432.8358208955224</v>
      </c>
      <c r="S120" s="226">
        <v>0</v>
      </c>
      <c r="T120" s="226">
        <v>0</v>
      </c>
      <c r="U120" s="226">
        <v>0</v>
      </c>
      <c r="V120" s="226">
        <v>0</v>
      </c>
      <c r="W120" s="226">
        <v>0</v>
      </c>
      <c r="X120" s="226">
        <v>0</v>
      </c>
      <c r="Y120" s="226">
        <v>0</v>
      </c>
      <c r="Z120" s="226">
        <v>0</v>
      </c>
      <c r="AA120" s="226">
        <v>0</v>
      </c>
      <c r="AB120" s="226">
        <v>0</v>
      </c>
      <c r="AC120" s="227">
        <v>4</v>
      </c>
      <c r="AD120" s="5">
        <v>694.44444444444446</v>
      </c>
      <c r="AE120" s="5">
        <v>0</v>
      </c>
      <c r="AF120" s="5">
        <v>0</v>
      </c>
      <c r="AG120" s="5">
        <v>3</v>
      </c>
      <c r="AH120" s="5">
        <v>520.83333333333326</v>
      </c>
      <c r="AI120" s="5">
        <v>1</v>
      </c>
      <c r="AJ120" s="5">
        <v>173.61111111111111</v>
      </c>
    </row>
    <row r="121" spans="1:36" x14ac:dyDescent="0.25">
      <c r="A121">
        <v>2017</v>
      </c>
      <c r="B121" t="s">
        <v>41</v>
      </c>
      <c r="C121" s="133" t="s">
        <v>5894</v>
      </c>
      <c r="D121" s="230" t="s">
        <v>5859</v>
      </c>
      <c r="E121" s="229">
        <v>0.66200000000000003</v>
      </c>
      <c r="F121" s="228">
        <v>0.46550000000000002</v>
      </c>
      <c r="G121" s="228">
        <v>0.505</v>
      </c>
      <c r="H121" s="228">
        <v>-3.949999999999998E-2</v>
      </c>
      <c r="I121" s="228">
        <v>0.46839999999999998</v>
      </c>
      <c r="J121" s="228">
        <v>0.45529999999999998</v>
      </c>
      <c r="K121" s="228">
        <v>1.3100000000000001E-2</v>
      </c>
      <c r="L121" s="228">
        <v>0.54369999999999996</v>
      </c>
      <c r="M121" s="228">
        <v>0.434</v>
      </c>
      <c r="N121" s="228">
        <v>0.10969999999999996</v>
      </c>
      <c r="O121" s="228">
        <v>2.7766666666666662E-2</v>
      </c>
      <c r="P121" s="228" t="s">
        <v>5765</v>
      </c>
      <c r="Q121" s="226">
        <v>577</v>
      </c>
      <c r="R121" s="226">
        <v>871.60120845921449</v>
      </c>
      <c r="S121" s="226">
        <v>0</v>
      </c>
      <c r="T121" s="226">
        <v>0</v>
      </c>
      <c r="U121" s="226">
        <v>0</v>
      </c>
      <c r="V121" s="226">
        <v>0</v>
      </c>
      <c r="W121" s="226">
        <v>0</v>
      </c>
      <c r="X121" s="226">
        <v>0</v>
      </c>
      <c r="Y121" s="226">
        <v>0</v>
      </c>
      <c r="Z121" s="226">
        <v>0</v>
      </c>
      <c r="AA121" s="226">
        <v>0</v>
      </c>
      <c r="AB121" s="226">
        <v>0</v>
      </c>
      <c r="AC121" s="227">
        <v>4</v>
      </c>
      <c r="AD121" s="5">
        <v>693.24090121317158</v>
      </c>
      <c r="AE121" s="5">
        <v>3</v>
      </c>
      <c r="AF121" s="5">
        <v>519.93067590987869</v>
      </c>
      <c r="AG121" s="5">
        <v>1</v>
      </c>
      <c r="AH121" s="5">
        <v>173.3102253032929</v>
      </c>
      <c r="AI121" s="5">
        <v>0</v>
      </c>
      <c r="AJ121" s="5">
        <v>0</v>
      </c>
    </row>
    <row r="122" spans="1:36" x14ac:dyDescent="0.25">
      <c r="A122">
        <v>2018</v>
      </c>
      <c r="B122" t="s">
        <v>41</v>
      </c>
      <c r="C122" s="133" t="s">
        <v>5739</v>
      </c>
      <c r="D122" s="230" t="s">
        <v>5523</v>
      </c>
      <c r="E122" s="229">
        <v>0.92700000000000005</v>
      </c>
      <c r="F122" s="228">
        <v>0.65620000000000001</v>
      </c>
      <c r="G122" s="228">
        <v>0.32679999999999998</v>
      </c>
      <c r="H122" s="228">
        <v>0.32940000000000003</v>
      </c>
      <c r="I122" s="228">
        <v>0.62539999999999996</v>
      </c>
      <c r="J122" s="228">
        <v>0.32890000000000003</v>
      </c>
      <c r="K122" s="228">
        <v>0.29649999999999993</v>
      </c>
      <c r="L122" s="228">
        <v>0.55569999999999997</v>
      </c>
      <c r="M122" s="228">
        <v>0.42359999999999998</v>
      </c>
      <c r="N122" s="228">
        <v>0.1321</v>
      </c>
      <c r="O122" s="228">
        <v>0.25266666666666665</v>
      </c>
      <c r="P122" s="228" t="s">
        <v>4792</v>
      </c>
      <c r="Q122" s="226">
        <v>579</v>
      </c>
      <c r="R122" s="226">
        <v>624.59546925566337</v>
      </c>
      <c r="S122" s="226">
        <v>0</v>
      </c>
      <c r="T122" s="226">
        <v>0</v>
      </c>
      <c r="U122" s="226">
        <v>0</v>
      </c>
      <c r="V122" s="226">
        <v>0</v>
      </c>
      <c r="W122" s="226">
        <v>0</v>
      </c>
      <c r="X122" s="226">
        <v>0</v>
      </c>
      <c r="Y122" s="226">
        <v>0</v>
      </c>
      <c r="Z122" s="226">
        <v>0</v>
      </c>
      <c r="AA122" s="226">
        <v>0</v>
      </c>
      <c r="AB122" s="226">
        <v>0</v>
      </c>
      <c r="AC122" s="227">
        <v>0</v>
      </c>
      <c r="AD122" s="5">
        <v>0</v>
      </c>
      <c r="AE122" s="5">
        <v>0</v>
      </c>
      <c r="AF122" s="5">
        <v>0</v>
      </c>
      <c r="AG122" s="5">
        <v>0</v>
      </c>
      <c r="AH122" s="5">
        <v>0</v>
      </c>
      <c r="AI122" s="5">
        <v>0</v>
      </c>
      <c r="AJ122" s="5">
        <v>0</v>
      </c>
    </row>
    <row r="123" spans="1:36" x14ac:dyDescent="0.25">
      <c r="A123">
        <v>2019</v>
      </c>
      <c r="B123" t="s">
        <v>70</v>
      </c>
      <c r="C123" s="133" t="s">
        <v>5508</v>
      </c>
      <c r="D123" s="230" t="s">
        <v>5393</v>
      </c>
      <c r="E123" s="229">
        <v>6.07</v>
      </c>
      <c r="F123" s="228">
        <v>0.77600000000000002</v>
      </c>
      <c r="G123" s="228">
        <v>0.20030000000000001</v>
      </c>
      <c r="H123" s="228">
        <v>0.57569999999999999</v>
      </c>
      <c r="I123" s="228">
        <v>0.78839999999999999</v>
      </c>
      <c r="J123" s="228">
        <v>0.1734</v>
      </c>
      <c r="K123" s="228">
        <v>0.61499999999999999</v>
      </c>
      <c r="L123" s="228">
        <v>0.76729999999999998</v>
      </c>
      <c r="M123" s="228">
        <v>0.21909999999999999</v>
      </c>
      <c r="N123" s="228">
        <v>0.54820000000000002</v>
      </c>
      <c r="O123" s="228">
        <v>0.57963333333333333</v>
      </c>
      <c r="P123" s="226" t="s">
        <v>4792</v>
      </c>
      <c r="Q123" s="226">
        <v>581</v>
      </c>
      <c r="R123" s="226">
        <v>95.71663920922569</v>
      </c>
      <c r="S123" s="226">
        <v>0</v>
      </c>
      <c r="T123" s="226">
        <v>0</v>
      </c>
      <c r="U123" s="226">
        <v>0</v>
      </c>
      <c r="V123" s="226">
        <v>0</v>
      </c>
      <c r="W123" s="226">
        <v>0</v>
      </c>
      <c r="X123" s="226">
        <v>0</v>
      </c>
      <c r="Y123" s="226">
        <v>0</v>
      </c>
      <c r="Z123" s="226">
        <v>0</v>
      </c>
      <c r="AA123" s="226">
        <v>0</v>
      </c>
      <c r="AB123" s="226">
        <v>0</v>
      </c>
      <c r="AC123" s="227">
        <v>1</v>
      </c>
      <c r="AD123" s="5">
        <v>172.11703958691911</v>
      </c>
      <c r="AE123" s="5">
        <v>0</v>
      </c>
      <c r="AF123" s="5">
        <v>0</v>
      </c>
      <c r="AG123" s="5">
        <v>1</v>
      </c>
      <c r="AH123" s="5">
        <v>172.11703958691911</v>
      </c>
      <c r="AI123" s="5">
        <v>0</v>
      </c>
      <c r="AJ123" s="5">
        <v>0</v>
      </c>
    </row>
    <row r="124" spans="1:36" x14ac:dyDescent="0.25">
      <c r="A124">
        <v>2017</v>
      </c>
      <c r="B124" t="s">
        <v>41</v>
      </c>
      <c r="C124" s="133" t="s">
        <v>6229</v>
      </c>
      <c r="D124" s="230" t="s">
        <v>6005</v>
      </c>
      <c r="E124" s="229">
        <v>5.9340000000000002</v>
      </c>
      <c r="F124" s="228">
        <v>0.24049999999999999</v>
      </c>
      <c r="G124" s="228">
        <v>0.74350000000000005</v>
      </c>
      <c r="H124" s="228">
        <v>-0.50300000000000011</v>
      </c>
      <c r="I124" s="228">
        <v>0.2102</v>
      </c>
      <c r="J124" s="228">
        <v>0.74750000000000005</v>
      </c>
      <c r="K124" s="228">
        <v>-0.53730000000000011</v>
      </c>
      <c r="L124" s="228">
        <v>0.24629999999999999</v>
      </c>
      <c r="M124" s="228">
        <v>0.74</v>
      </c>
      <c r="N124" s="228">
        <v>-0.49370000000000003</v>
      </c>
      <c r="O124" s="228">
        <v>-0.51133333333333342</v>
      </c>
      <c r="P124" s="228" t="s">
        <v>5900</v>
      </c>
      <c r="Q124" s="226">
        <v>581</v>
      </c>
      <c r="R124" s="226">
        <v>97.910347152005386</v>
      </c>
      <c r="S124" s="226">
        <v>25</v>
      </c>
      <c r="T124" s="226">
        <v>4302.9259896729773</v>
      </c>
      <c r="U124" s="226">
        <v>1</v>
      </c>
      <c r="V124" s="226">
        <v>172.11703958691911</v>
      </c>
      <c r="W124" s="226">
        <v>1</v>
      </c>
      <c r="X124" s="226">
        <v>172.11703958691911</v>
      </c>
      <c r="Y124" s="226">
        <v>12</v>
      </c>
      <c r="Z124" s="226">
        <v>2065.4044750430294</v>
      </c>
      <c r="AA124" s="226">
        <v>11</v>
      </c>
      <c r="AB124" s="226">
        <v>1893.2874354561102</v>
      </c>
      <c r="AC124" s="227">
        <v>275</v>
      </c>
      <c r="AD124" s="5">
        <v>47332.185886402753</v>
      </c>
      <c r="AE124" s="5">
        <v>15</v>
      </c>
      <c r="AF124" s="5">
        <v>2581.7555938037867</v>
      </c>
      <c r="AG124" s="5">
        <v>247</v>
      </c>
      <c r="AH124" s="5">
        <v>42512.908777969016</v>
      </c>
      <c r="AI124" s="5">
        <v>13</v>
      </c>
      <c r="AJ124" s="5">
        <v>2237.5215146299483</v>
      </c>
    </row>
    <row r="125" spans="1:36" x14ac:dyDescent="0.25">
      <c r="A125">
        <v>2017</v>
      </c>
      <c r="B125" t="s">
        <v>70</v>
      </c>
      <c r="C125" s="133" t="s">
        <v>5508</v>
      </c>
      <c r="D125" s="230" t="s">
        <v>5393</v>
      </c>
      <c r="E125" s="229">
        <v>6.07</v>
      </c>
      <c r="F125" s="228">
        <v>0.77600000000000002</v>
      </c>
      <c r="G125" s="228">
        <v>0.20030000000000001</v>
      </c>
      <c r="H125" s="228">
        <v>0.57569999999999999</v>
      </c>
      <c r="I125" s="228">
        <v>0.78839999999999999</v>
      </c>
      <c r="J125" s="228">
        <v>0.1734</v>
      </c>
      <c r="K125" s="228">
        <v>0.61499999999999999</v>
      </c>
      <c r="L125" s="228">
        <v>0.76729999999999998</v>
      </c>
      <c r="M125" s="228">
        <v>0.21909999999999999</v>
      </c>
      <c r="N125" s="228">
        <v>0.54820000000000002</v>
      </c>
      <c r="O125" s="228">
        <v>0.57963333333333333</v>
      </c>
      <c r="P125" s="226" t="s">
        <v>4792</v>
      </c>
      <c r="Q125" s="226">
        <v>582</v>
      </c>
      <c r="R125" s="226">
        <v>95.881383855024708</v>
      </c>
      <c r="S125" s="226">
        <v>0</v>
      </c>
      <c r="T125" s="226">
        <v>0</v>
      </c>
      <c r="U125" s="226">
        <v>0</v>
      </c>
      <c r="V125" s="226">
        <v>0</v>
      </c>
      <c r="W125" s="226">
        <v>0</v>
      </c>
      <c r="X125" s="226">
        <v>0</v>
      </c>
      <c r="Y125" s="226">
        <v>0</v>
      </c>
      <c r="Z125" s="226">
        <v>0</v>
      </c>
      <c r="AA125" s="226">
        <v>0</v>
      </c>
      <c r="AB125" s="226">
        <v>0</v>
      </c>
      <c r="AC125" s="227">
        <v>5</v>
      </c>
      <c r="AD125" s="5">
        <v>859.10652920962207</v>
      </c>
      <c r="AE125" s="5">
        <v>1</v>
      </c>
      <c r="AF125" s="5">
        <v>171.82130584192439</v>
      </c>
      <c r="AG125" s="5">
        <v>3</v>
      </c>
      <c r="AH125" s="5">
        <v>515.46391752577324</v>
      </c>
      <c r="AI125" s="5">
        <v>1</v>
      </c>
      <c r="AJ125" s="5">
        <v>171.82130584192439</v>
      </c>
    </row>
    <row r="126" spans="1:36" x14ac:dyDescent="0.25">
      <c r="A126">
        <v>2018</v>
      </c>
      <c r="B126" t="s">
        <v>71</v>
      </c>
      <c r="C126" s="133" t="s">
        <v>4847</v>
      </c>
      <c r="D126" s="230" t="s">
        <v>4844</v>
      </c>
      <c r="E126" s="229">
        <v>0</v>
      </c>
      <c r="F126" s="228">
        <v>0.58350000000000002</v>
      </c>
      <c r="G126" s="228">
        <v>0.40150000000000002</v>
      </c>
      <c r="H126" s="228">
        <v>0.182</v>
      </c>
      <c r="I126" s="228">
        <v>0.60070000000000001</v>
      </c>
      <c r="J126" s="228">
        <v>0.35649999999999998</v>
      </c>
      <c r="K126" s="228">
        <v>0.24420000000000003</v>
      </c>
      <c r="L126" s="228">
        <v>0.66390000000000005</v>
      </c>
      <c r="M126" s="228">
        <v>0.32250000000000001</v>
      </c>
      <c r="N126" s="228">
        <v>0.34140000000000004</v>
      </c>
      <c r="O126" s="228">
        <v>0.25586666666666669</v>
      </c>
      <c r="P126" s="228" t="s">
        <v>4792</v>
      </c>
      <c r="Q126" s="226">
        <v>582</v>
      </c>
      <c r="R126" s="226" t="s">
        <v>4791</v>
      </c>
      <c r="S126" s="226">
        <v>6</v>
      </c>
      <c r="T126" s="226">
        <v>1030.9278350515465</v>
      </c>
      <c r="U126" s="226">
        <v>0</v>
      </c>
      <c r="V126" s="226">
        <v>0</v>
      </c>
      <c r="W126" s="226">
        <v>2</v>
      </c>
      <c r="X126" s="226">
        <v>343.64261168384877</v>
      </c>
      <c r="Y126" s="226">
        <v>1</v>
      </c>
      <c r="Z126" s="226">
        <v>171.82130584192439</v>
      </c>
      <c r="AA126" s="226">
        <v>3</v>
      </c>
      <c r="AB126" s="226">
        <v>515.46391752577324</v>
      </c>
      <c r="AC126" s="227">
        <v>32</v>
      </c>
      <c r="AD126" s="5">
        <v>5498.2817869415803</v>
      </c>
      <c r="AE126" s="5">
        <v>7</v>
      </c>
      <c r="AF126" s="5">
        <v>1202.7491408934709</v>
      </c>
      <c r="AG126" s="5">
        <v>24</v>
      </c>
      <c r="AH126" s="5">
        <v>4123.7113402061859</v>
      </c>
      <c r="AI126" s="5">
        <v>1</v>
      </c>
      <c r="AJ126" s="5">
        <v>171.82130584192439</v>
      </c>
    </row>
    <row r="127" spans="1:36" x14ac:dyDescent="0.25">
      <c r="A127">
        <v>2018</v>
      </c>
      <c r="B127" t="s">
        <v>71</v>
      </c>
      <c r="C127" s="133" t="s">
        <v>4847</v>
      </c>
      <c r="D127" s="230" t="s">
        <v>4844</v>
      </c>
      <c r="E127" s="229">
        <v>0</v>
      </c>
      <c r="F127" s="228">
        <v>0.58350000000000002</v>
      </c>
      <c r="G127" s="228">
        <v>0.40150000000000002</v>
      </c>
      <c r="H127" s="228">
        <v>0.182</v>
      </c>
      <c r="I127" s="228">
        <v>0.60070000000000001</v>
      </c>
      <c r="J127" s="228">
        <v>0.35649999999999998</v>
      </c>
      <c r="K127" s="228">
        <v>0.24420000000000003</v>
      </c>
      <c r="L127" s="228">
        <v>0.66390000000000005</v>
      </c>
      <c r="M127" s="228">
        <v>0.32250000000000001</v>
      </c>
      <c r="N127" s="228">
        <v>0.34140000000000004</v>
      </c>
      <c r="O127" s="228">
        <v>0.25586666666666669</v>
      </c>
      <c r="P127" s="228" t="s">
        <v>4792</v>
      </c>
      <c r="Q127" s="226">
        <v>582</v>
      </c>
      <c r="R127" s="226" t="s">
        <v>4791</v>
      </c>
      <c r="S127" s="226">
        <v>6</v>
      </c>
      <c r="T127" s="226">
        <v>1030.9278350515465</v>
      </c>
      <c r="U127" s="226">
        <v>0</v>
      </c>
      <c r="V127" s="226">
        <v>0</v>
      </c>
      <c r="W127" s="226">
        <v>2</v>
      </c>
      <c r="X127" s="226">
        <v>343.64261168384877</v>
      </c>
      <c r="Y127" s="226">
        <v>1</v>
      </c>
      <c r="Z127" s="226">
        <v>171.82130584192439</v>
      </c>
      <c r="AA127" s="226">
        <v>3</v>
      </c>
      <c r="AB127" s="226">
        <v>515.46391752577324</v>
      </c>
      <c r="AC127" s="227">
        <v>32</v>
      </c>
      <c r="AD127" s="5">
        <v>5498.2817869415803</v>
      </c>
      <c r="AE127" s="5">
        <v>7</v>
      </c>
      <c r="AF127" s="5">
        <v>1202.7491408934709</v>
      </c>
      <c r="AG127" s="5">
        <v>24</v>
      </c>
      <c r="AH127" s="5">
        <v>4123.7113402061859</v>
      </c>
      <c r="AI127" s="5">
        <v>1</v>
      </c>
      <c r="AJ127" s="5">
        <v>171.82130584192439</v>
      </c>
    </row>
    <row r="128" spans="1:36" x14ac:dyDescent="0.25">
      <c r="A128">
        <v>2018</v>
      </c>
      <c r="B128" t="s">
        <v>70</v>
      </c>
      <c r="C128" s="133" t="s">
        <v>5508</v>
      </c>
      <c r="D128" s="230" t="s">
        <v>5393</v>
      </c>
      <c r="E128" s="229">
        <v>6.07</v>
      </c>
      <c r="F128" s="228">
        <v>0.77600000000000002</v>
      </c>
      <c r="G128" s="228">
        <v>0.20030000000000001</v>
      </c>
      <c r="H128" s="228">
        <v>0.57569999999999999</v>
      </c>
      <c r="I128" s="228">
        <v>0.78839999999999999</v>
      </c>
      <c r="J128" s="228">
        <v>0.1734</v>
      </c>
      <c r="K128" s="228">
        <v>0.61499999999999999</v>
      </c>
      <c r="L128" s="228">
        <v>0.76729999999999998</v>
      </c>
      <c r="M128" s="228">
        <v>0.21909999999999999</v>
      </c>
      <c r="N128" s="228">
        <v>0.54820000000000002</v>
      </c>
      <c r="O128" s="228">
        <v>0.57963333333333333</v>
      </c>
      <c r="P128" s="226" t="s">
        <v>4792</v>
      </c>
      <c r="Q128" s="226">
        <v>583</v>
      </c>
      <c r="R128" s="226">
        <v>96.046128500823713</v>
      </c>
      <c r="S128" s="226">
        <v>0</v>
      </c>
      <c r="T128" s="226">
        <v>0</v>
      </c>
      <c r="U128" s="226">
        <v>0</v>
      </c>
      <c r="V128" s="226">
        <v>0</v>
      </c>
      <c r="W128" s="226">
        <v>0</v>
      </c>
      <c r="X128" s="226">
        <v>0</v>
      </c>
      <c r="Y128" s="226">
        <v>0</v>
      </c>
      <c r="Z128" s="226">
        <v>0</v>
      </c>
      <c r="AA128" s="226">
        <v>0</v>
      </c>
      <c r="AB128" s="226">
        <v>0</v>
      </c>
      <c r="AC128" s="227">
        <v>0</v>
      </c>
      <c r="AD128" s="5">
        <v>0</v>
      </c>
      <c r="AE128" s="5">
        <v>0</v>
      </c>
      <c r="AF128" s="5">
        <v>0</v>
      </c>
      <c r="AG128" s="5">
        <v>0</v>
      </c>
      <c r="AH128" s="5">
        <v>0</v>
      </c>
      <c r="AI128" s="5">
        <v>0</v>
      </c>
      <c r="AJ128" s="5">
        <v>0</v>
      </c>
    </row>
    <row r="129" spans="1:36" x14ac:dyDescent="0.25">
      <c r="A129">
        <v>2018</v>
      </c>
      <c r="B129" t="s">
        <v>41</v>
      </c>
      <c r="C129" s="133" t="s">
        <v>5894</v>
      </c>
      <c r="D129" s="230" t="s">
        <v>5859</v>
      </c>
      <c r="E129" s="229">
        <v>0.66200000000000003</v>
      </c>
      <c r="F129" s="228">
        <v>0.46550000000000002</v>
      </c>
      <c r="G129" s="228">
        <v>0.505</v>
      </c>
      <c r="H129" s="228">
        <v>-3.949999999999998E-2</v>
      </c>
      <c r="I129" s="228">
        <v>0.46839999999999998</v>
      </c>
      <c r="J129" s="228">
        <v>0.45529999999999998</v>
      </c>
      <c r="K129" s="228">
        <v>1.3100000000000001E-2</v>
      </c>
      <c r="L129" s="228">
        <v>0.54369999999999996</v>
      </c>
      <c r="M129" s="228">
        <v>0.434</v>
      </c>
      <c r="N129" s="228">
        <v>0.10969999999999996</v>
      </c>
      <c r="O129" s="228">
        <v>2.7766666666666662E-2</v>
      </c>
      <c r="P129" s="228" t="s">
        <v>5765</v>
      </c>
      <c r="Q129" s="226">
        <v>585</v>
      </c>
      <c r="R129" s="226">
        <v>883.6858006042296</v>
      </c>
      <c r="S129" s="226">
        <v>0</v>
      </c>
      <c r="T129" s="226">
        <v>0</v>
      </c>
      <c r="U129" s="226">
        <v>0</v>
      </c>
      <c r="V129" s="226">
        <v>0</v>
      </c>
      <c r="W129" s="226">
        <v>0</v>
      </c>
      <c r="X129" s="226">
        <v>0</v>
      </c>
      <c r="Y129" s="226">
        <v>0</v>
      </c>
      <c r="Z129" s="226">
        <v>0</v>
      </c>
      <c r="AA129" s="226">
        <v>0</v>
      </c>
      <c r="AB129" s="226">
        <v>0</v>
      </c>
      <c r="AC129" s="227">
        <v>0</v>
      </c>
      <c r="AD129" s="5">
        <v>0</v>
      </c>
      <c r="AE129" s="5">
        <v>0</v>
      </c>
      <c r="AF129" s="5">
        <v>0</v>
      </c>
      <c r="AG129" s="5">
        <v>0</v>
      </c>
      <c r="AH129" s="5">
        <v>0</v>
      </c>
      <c r="AI129" s="5">
        <v>0</v>
      </c>
      <c r="AJ129" s="5">
        <v>0</v>
      </c>
    </row>
    <row r="130" spans="1:36" x14ac:dyDescent="0.25">
      <c r="A130">
        <v>2019</v>
      </c>
      <c r="B130" t="s">
        <v>41</v>
      </c>
      <c r="C130" s="133" t="s">
        <v>5894</v>
      </c>
      <c r="D130" s="230" t="s">
        <v>5859</v>
      </c>
      <c r="E130" s="229">
        <v>0.66200000000000003</v>
      </c>
      <c r="F130" s="228">
        <v>0.46550000000000002</v>
      </c>
      <c r="G130" s="228">
        <v>0.505</v>
      </c>
      <c r="H130" s="228">
        <v>-3.949999999999998E-2</v>
      </c>
      <c r="I130" s="228">
        <v>0.46839999999999998</v>
      </c>
      <c r="J130" s="228">
        <v>0.45529999999999998</v>
      </c>
      <c r="K130" s="228">
        <v>1.3100000000000001E-2</v>
      </c>
      <c r="L130" s="228">
        <v>0.54369999999999996</v>
      </c>
      <c r="M130" s="228">
        <v>0.434</v>
      </c>
      <c r="N130" s="228">
        <v>0.10969999999999996</v>
      </c>
      <c r="O130" s="228">
        <v>2.7766666666666662E-2</v>
      </c>
      <c r="P130" s="228" t="s">
        <v>5765</v>
      </c>
      <c r="Q130" s="226">
        <v>586</v>
      </c>
      <c r="R130" s="226">
        <v>885.19637462235642</v>
      </c>
      <c r="S130" s="226">
        <v>1</v>
      </c>
      <c r="T130" s="226">
        <v>170.64846416382252</v>
      </c>
      <c r="U130" s="226">
        <v>0</v>
      </c>
      <c r="V130" s="226">
        <v>0</v>
      </c>
      <c r="W130" s="226">
        <v>0</v>
      </c>
      <c r="X130" s="226">
        <v>0</v>
      </c>
      <c r="Y130" s="226">
        <v>0</v>
      </c>
      <c r="Z130" s="226">
        <v>0</v>
      </c>
      <c r="AA130" s="226">
        <v>1</v>
      </c>
      <c r="AB130" s="226">
        <v>170.64846416382252</v>
      </c>
      <c r="AC130" s="227">
        <v>2</v>
      </c>
      <c r="AD130" s="5">
        <v>341.29692832764505</v>
      </c>
      <c r="AE130" s="5">
        <v>1</v>
      </c>
      <c r="AF130" s="5">
        <v>170.64846416382252</v>
      </c>
      <c r="AG130" s="5">
        <v>1</v>
      </c>
      <c r="AH130" s="5">
        <v>170.64846416382252</v>
      </c>
      <c r="AI130" s="5">
        <v>0</v>
      </c>
      <c r="AJ130" s="5">
        <v>0</v>
      </c>
    </row>
    <row r="131" spans="1:36" x14ac:dyDescent="0.25">
      <c r="A131">
        <v>2017</v>
      </c>
      <c r="B131" t="s">
        <v>71</v>
      </c>
      <c r="C131" s="133" t="s">
        <v>5841</v>
      </c>
      <c r="D131" s="230" t="s">
        <v>5840</v>
      </c>
      <c r="E131" s="229">
        <v>0</v>
      </c>
      <c r="F131" s="228">
        <v>0.55489999999999995</v>
      </c>
      <c r="G131" s="228">
        <v>0.43719999999999998</v>
      </c>
      <c r="H131" s="228">
        <v>0.11769999999999997</v>
      </c>
      <c r="I131" s="228">
        <v>0</v>
      </c>
      <c r="J131" s="228">
        <v>0</v>
      </c>
      <c r="K131" s="228">
        <v>0</v>
      </c>
      <c r="L131" s="228">
        <v>0</v>
      </c>
      <c r="M131" s="228">
        <v>0</v>
      </c>
      <c r="N131" s="228">
        <v>0</v>
      </c>
      <c r="O131" s="228">
        <v>3.9233333333333321E-2</v>
      </c>
      <c r="P131" s="228" t="s">
        <v>5765</v>
      </c>
      <c r="Q131" s="226">
        <v>591</v>
      </c>
      <c r="R131" s="226" t="s">
        <v>4791</v>
      </c>
      <c r="S131" s="226">
        <v>1</v>
      </c>
      <c r="T131" s="226">
        <v>169.2047377326565</v>
      </c>
      <c r="U131" s="226">
        <v>0</v>
      </c>
      <c r="V131" s="226">
        <v>0</v>
      </c>
      <c r="W131" s="226">
        <v>0</v>
      </c>
      <c r="X131" s="226">
        <v>0</v>
      </c>
      <c r="Y131" s="226">
        <v>0</v>
      </c>
      <c r="Z131" s="226">
        <v>0</v>
      </c>
      <c r="AA131" s="226">
        <v>1</v>
      </c>
      <c r="AB131" s="226">
        <v>169.2047377326565</v>
      </c>
      <c r="AC131" s="227">
        <v>3</v>
      </c>
      <c r="AD131" s="5">
        <v>507.61421319796949</v>
      </c>
      <c r="AE131" s="5">
        <v>0</v>
      </c>
      <c r="AF131" s="5">
        <v>0</v>
      </c>
      <c r="AG131" s="5">
        <v>2</v>
      </c>
      <c r="AH131" s="5">
        <v>338.40947546531299</v>
      </c>
      <c r="AI131" s="5">
        <v>1</v>
      </c>
      <c r="AJ131" s="5">
        <v>169.2047377326565</v>
      </c>
    </row>
    <row r="132" spans="1:36" x14ac:dyDescent="0.25">
      <c r="A132">
        <v>2018</v>
      </c>
      <c r="B132" t="s">
        <v>71</v>
      </c>
      <c r="C132" s="133" t="s">
        <v>5841</v>
      </c>
      <c r="D132" s="230" t="s">
        <v>5840</v>
      </c>
      <c r="E132" s="229">
        <v>0</v>
      </c>
      <c r="F132" s="228">
        <v>0.55489999999999995</v>
      </c>
      <c r="G132" s="228">
        <v>0.43719999999999998</v>
      </c>
      <c r="H132" s="228">
        <v>0.11769999999999997</v>
      </c>
      <c r="I132" s="228">
        <v>0</v>
      </c>
      <c r="J132" s="228">
        <v>0</v>
      </c>
      <c r="K132" s="228">
        <v>0</v>
      </c>
      <c r="L132" s="228">
        <v>0</v>
      </c>
      <c r="M132" s="228">
        <v>0</v>
      </c>
      <c r="N132" s="228">
        <v>0</v>
      </c>
      <c r="O132" s="228">
        <v>3.9233333333333321E-2</v>
      </c>
      <c r="P132" s="228" t="s">
        <v>5765</v>
      </c>
      <c r="Q132" s="226">
        <v>591</v>
      </c>
      <c r="R132" s="226" t="s">
        <v>4791</v>
      </c>
      <c r="S132" s="226">
        <v>1</v>
      </c>
      <c r="T132" s="226">
        <v>169.2047377326565</v>
      </c>
      <c r="U132" s="226">
        <v>0</v>
      </c>
      <c r="V132" s="226">
        <v>0</v>
      </c>
      <c r="W132" s="226">
        <v>1</v>
      </c>
      <c r="X132" s="226">
        <v>169.2047377326565</v>
      </c>
      <c r="Y132" s="226">
        <v>0</v>
      </c>
      <c r="Z132" s="226">
        <v>0</v>
      </c>
      <c r="AA132" s="226">
        <v>0</v>
      </c>
      <c r="AB132" s="226">
        <v>0</v>
      </c>
      <c r="AC132" s="227">
        <v>2</v>
      </c>
      <c r="AD132" s="5">
        <v>338.40947546531299</v>
      </c>
      <c r="AE132" s="5">
        <v>0</v>
      </c>
      <c r="AF132" s="5">
        <v>0</v>
      </c>
      <c r="AG132" s="5">
        <v>2</v>
      </c>
      <c r="AH132" s="5">
        <v>338.40947546531299</v>
      </c>
      <c r="AI132" s="5">
        <v>0</v>
      </c>
      <c r="AJ132" s="5">
        <v>0</v>
      </c>
    </row>
    <row r="133" spans="1:36" x14ac:dyDescent="0.25">
      <c r="A133">
        <v>2018</v>
      </c>
      <c r="B133" t="s">
        <v>71</v>
      </c>
      <c r="C133" s="133" t="s">
        <v>5841</v>
      </c>
      <c r="D133" s="230" t="s">
        <v>5840</v>
      </c>
      <c r="E133" s="229">
        <v>0</v>
      </c>
      <c r="F133" s="228">
        <v>0.55489999999999995</v>
      </c>
      <c r="G133" s="228">
        <v>0.43719999999999998</v>
      </c>
      <c r="H133" s="228">
        <v>0.11769999999999997</v>
      </c>
      <c r="I133" s="228">
        <v>0</v>
      </c>
      <c r="J133" s="228">
        <v>0</v>
      </c>
      <c r="K133" s="228">
        <v>0</v>
      </c>
      <c r="L133" s="228">
        <v>0</v>
      </c>
      <c r="M133" s="228">
        <v>0</v>
      </c>
      <c r="N133" s="228">
        <v>0</v>
      </c>
      <c r="O133" s="228">
        <v>3.9233333333333321E-2</v>
      </c>
      <c r="P133" s="228" t="s">
        <v>5765</v>
      </c>
      <c r="Q133" s="226">
        <v>591</v>
      </c>
      <c r="R133" s="226" t="s">
        <v>4791</v>
      </c>
      <c r="S133" s="226">
        <v>1</v>
      </c>
      <c r="T133" s="226">
        <v>169.2047377326565</v>
      </c>
      <c r="U133" s="226">
        <v>0</v>
      </c>
      <c r="V133" s="226">
        <v>0</v>
      </c>
      <c r="W133" s="226">
        <v>1</v>
      </c>
      <c r="X133" s="226">
        <v>169.2047377326565</v>
      </c>
      <c r="Y133" s="226">
        <v>0</v>
      </c>
      <c r="Z133" s="226">
        <v>0</v>
      </c>
      <c r="AA133" s="226">
        <v>0</v>
      </c>
      <c r="AB133" s="226">
        <v>0</v>
      </c>
      <c r="AC133" s="227">
        <v>2</v>
      </c>
      <c r="AD133" s="5">
        <v>338.40947546531299</v>
      </c>
      <c r="AE133" s="5">
        <v>0</v>
      </c>
      <c r="AF133" s="5">
        <v>0</v>
      </c>
      <c r="AG133" s="5">
        <v>2</v>
      </c>
      <c r="AH133" s="5">
        <v>338.40947546531299</v>
      </c>
      <c r="AI133" s="5">
        <v>0</v>
      </c>
      <c r="AJ133" s="5">
        <v>0</v>
      </c>
    </row>
    <row r="134" spans="1:36" x14ac:dyDescent="0.25">
      <c r="A134">
        <v>2019</v>
      </c>
      <c r="B134" t="s">
        <v>71</v>
      </c>
      <c r="C134" s="133" t="s">
        <v>4847</v>
      </c>
      <c r="D134" s="230" t="s">
        <v>4844</v>
      </c>
      <c r="E134" s="229">
        <v>0</v>
      </c>
      <c r="F134" s="228">
        <v>0.58350000000000002</v>
      </c>
      <c r="G134" s="228">
        <v>0.40150000000000002</v>
      </c>
      <c r="H134" s="228">
        <v>0.182</v>
      </c>
      <c r="I134" s="228">
        <v>0.60070000000000001</v>
      </c>
      <c r="J134" s="228">
        <v>0.35649999999999998</v>
      </c>
      <c r="K134" s="228">
        <v>0.24420000000000003</v>
      </c>
      <c r="L134" s="228">
        <v>0.66390000000000005</v>
      </c>
      <c r="M134" s="228">
        <v>0.32250000000000001</v>
      </c>
      <c r="N134" s="228">
        <v>0.34140000000000004</v>
      </c>
      <c r="O134" s="228">
        <v>0.25586666666666669</v>
      </c>
      <c r="P134" s="228" t="s">
        <v>4792</v>
      </c>
      <c r="Q134" s="226">
        <v>594</v>
      </c>
      <c r="R134" s="226" t="s">
        <v>4791</v>
      </c>
      <c r="S134" s="226">
        <v>1</v>
      </c>
      <c r="T134" s="226">
        <v>168.35016835016833</v>
      </c>
      <c r="U134" s="226">
        <v>0</v>
      </c>
      <c r="V134" s="226">
        <v>0</v>
      </c>
      <c r="W134" s="226">
        <v>1</v>
      </c>
      <c r="X134" s="226">
        <v>168.35016835016833</v>
      </c>
      <c r="Y134" s="226">
        <v>0</v>
      </c>
      <c r="Z134" s="226">
        <v>0</v>
      </c>
      <c r="AA134" s="226">
        <v>0</v>
      </c>
      <c r="AB134" s="226">
        <v>0</v>
      </c>
      <c r="AC134" s="227">
        <v>24</v>
      </c>
      <c r="AD134" s="5">
        <v>4040.4040404040406</v>
      </c>
      <c r="AE134" s="5">
        <v>3</v>
      </c>
      <c r="AF134" s="5">
        <v>505.05050505050508</v>
      </c>
      <c r="AG134" s="5">
        <v>19</v>
      </c>
      <c r="AH134" s="5">
        <v>3198.6531986531986</v>
      </c>
      <c r="AI134" s="5">
        <v>2</v>
      </c>
      <c r="AJ134" s="5">
        <v>336.70033670033666</v>
      </c>
    </row>
    <row r="135" spans="1:36" x14ac:dyDescent="0.25">
      <c r="A135">
        <v>2019</v>
      </c>
      <c r="B135" t="s">
        <v>41</v>
      </c>
      <c r="C135" s="133" t="s">
        <v>5732</v>
      </c>
      <c r="D135" s="230" t="s">
        <v>5573</v>
      </c>
      <c r="E135" s="229">
        <v>0.875</v>
      </c>
      <c r="F135" s="228">
        <v>0.57199999999999995</v>
      </c>
      <c r="G135" s="228">
        <v>0.40629999999999999</v>
      </c>
      <c r="H135" s="228">
        <v>0.16569999999999996</v>
      </c>
      <c r="I135" s="228">
        <v>0.52549999999999997</v>
      </c>
      <c r="J135" s="228">
        <v>0.40899999999999997</v>
      </c>
      <c r="K135" s="228">
        <v>0.11649999999999999</v>
      </c>
      <c r="L135" s="228">
        <v>0.49359999999999998</v>
      </c>
      <c r="M135" s="228">
        <v>0.47910000000000003</v>
      </c>
      <c r="N135" s="228">
        <v>1.4499999999999957E-2</v>
      </c>
      <c r="O135" s="228">
        <v>9.8899999999999974E-2</v>
      </c>
      <c r="P135" s="228" t="s">
        <v>4792</v>
      </c>
      <c r="Q135" s="226">
        <v>597</v>
      </c>
      <c r="R135" s="226">
        <v>682.28571428571433</v>
      </c>
      <c r="S135" s="226">
        <v>0</v>
      </c>
      <c r="T135" s="226">
        <v>0</v>
      </c>
      <c r="U135" s="226">
        <v>0</v>
      </c>
      <c r="V135" s="226">
        <v>0</v>
      </c>
      <c r="W135" s="226">
        <v>0</v>
      </c>
      <c r="X135" s="226">
        <v>0</v>
      </c>
      <c r="Y135" s="226">
        <v>0</v>
      </c>
      <c r="Z135" s="226">
        <v>0</v>
      </c>
      <c r="AA135" s="226">
        <v>0</v>
      </c>
      <c r="AB135" s="226">
        <v>0</v>
      </c>
      <c r="AC135" s="227">
        <v>0</v>
      </c>
      <c r="AD135" s="5">
        <v>0</v>
      </c>
      <c r="AE135" s="5">
        <v>0</v>
      </c>
      <c r="AF135" s="5">
        <v>0</v>
      </c>
      <c r="AG135" s="5">
        <v>0</v>
      </c>
      <c r="AH135" s="5">
        <v>0</v>
      </c>
      <c r="AI135" s="5">
        <v>0</v>
      </c>
      <c r="AJ135" s="5">
        <v>0</v>
      </c>
    </row>
    <row r="136" spans="1:36" x14ac:dyDescent="0.25">
      <c r="A136">
        <v>2018</v>
      </c>
      <c r="B136" t="s">
        <v>71</v>
      </c>
      <c r="C136" s="133" t="s">
        <v>5224</v>
      </c>
      <c r="D136" s="230" t="s">
        <v>1965</v>
      </c>
      <c r="E136" s="229">
        <v>0</v>
      </c>
      <c r="F136" s="228">
        <v>0.71220000000000006</v>
      </c>
      <c r="G136" s="228">
        <v>0.27389999999999998</v>
      </c>
      <c r="H136" s="228">
        <v>0.43830000000000008</v>
      </c>
      <c r="I136" s="228">
        <v>0.73460000000000003</v>
      </c>
      <c r="J136" s="228">
        <v>0.224</v>
      </c>
      <c r="K136" s="228">
        <v>0.51060000000000005</v>
      </c>
      <c r="L136" s="228">
        <v>0.79700000000000004</v>
      </c>
      <c r="M136" s="228">
        <v>0.19020000000000001</v>
      </c>
      <c r="N136" s="228">
        <v>0.60680000000000001</v>
      </c>
      <c r="O136" s="228">
        <v>0.51856666666666673</v>
      </c>
      <c r="P136" s="228" t="s">
        <v>4792</v>
      </c>
      <c r="Q136" s="226">
        <v>600</v>
      </c>
      <c r="R136" s="226" t="s">
        <v>4791</v>
      </c>
      <c r="S136" s="226">
        <v>0</v>
      </c>
      <c r="T136" s="226">
        <v>0</v>
      </c>
      <c r="U136" s="226">
        <v>0</v>
      </c>
      <c r="V136" s="226">
        <v>0</v>
      </c>
      <c r="W136" s="226">
        <v>0</v>
      </c>
      <c r="X136" s="226">
        <v>0</v>
      </c>
      <c r="Y136" s="226">
        <v>0</v>
      </c>
      <c r="Z136" s="226">
        <v>0</v>
      </c>
      <c r="AA136" s="226">
        <v>0</v>
      </c>
      <c r="AB136" s="226">
        <v>0</v>
      </c>
      <c r="AC136" s="227">
        <v>0</v>
      </c>
      <c r="AD136" s="5">
        <v>0</v>
      </c>
      <c r="AE136" s="5">
        <v>0</v>
      </c>
      <c r="AF136" s="5">
        <v>0</v>
      </c>
      <c r="AG136" s="5">
        <v>0</v>
      </c>
      <c r="AH136" s="5">
        <v>0</v>
      </c>
      <c r="AI136" s="5">
        <v>0</v>
      </c>
      <c r="AJ136" s="5">
        <v>0</v>
      </c>
    </row>
    <row r="137" spans="1:36" x14ac:dyDescent="0.25">
      <c r="A137">
        <v>2018</v>
      </c>
      <c r="B137" t="s">
        <v>71</v>
      </c>
      <c r="C137" s="133" t="s">
        <v>5224</v>
      </c>
      <c r="D137" s="230" t="s">
        <v>1965</v>
      </c>
      <c r="E137" s="229">
        <v>0</v>
      </c>
      <c r="F137" s="228">
        <v>0.71220000000000006</v>
      </c>
      <c r="G137" s="228">
        <v>0.27389999999999998</v>
      </c>
      <c r="H137" s="228">
        <v>0.43830000000000008</v>
      </c>
      <c r="I137" s="228">
        <v>0.73460000000000003</v>
      </c>
      <c r="J137" s="228">
        <v>0.224</v>
      </c>
      <c r="K137" s="228">
        <v>0.51060000000000005</v>
      </c>
      <c r="L137" s="228">
        <v>0.79700000000000004</v>
      </c>
      <c r="M137" s="228">
        <v>0.19020000000000001</v>
      </c>
      <c r="N137" s="228">
        <v>0.60680000000000001</v>
      </c>
      <c r="O137" s="228">
        <v>0.51856666666666673</v>
      </c>
      <c r="P137" s="228" t="s">
        <v>4792</v>
      </c>
      <c r="Q137" s="226">
        <v>600</v>
      </c>
      <c r="R137" s="226" t="s">
        <v>4791</v>
      </c>
      <c r="S137" s="226">
        <v>0</v>
      </c>
      <c r="T137" s="226">
        <v>0</v>
      </c>
      <c r="U137" s="226">
        <v>0</v>
      </c>
      <c r="V137" s="226">
        <v>0</v>
      </c>
      <c r="W137" s="226">
        <v>0</v>
      </c>
      <c r="X137" s="226">
        <v>0</v>
      </c>
      <c r="Y137" s="226">
        <v>0</v>
      </c>
      <c r="Z137" s="226">
        <v>0</v>
      </c>
      <c r="AA137" s="226">
        <v>0</v>
      </c>
      <c r="AB137" s="226">
        <v>0</v>
      </c>
      <c r="AC137" s="227">
        <v>0</v>
      </c>
      <c r="AD137" s="5">
        <v>0</v>
      </c>
      <c r="AE137" s="5">
        <v>0</v>
      </c>
      <c r="AF137" s="5">
        <v>0</v>
      </c>
      <c r="AG137" s="5">
        <v>0</v>
      </c>
      <c r="AH137" s="5">
        <v>0</v>
      </c>
      <c r="AI137" s="5">
        <v>0</v>
      </c>
      <c r="AJ137" s="5">
        <v>0</v>
      </c>
    </row>
    <row r="138" spans="1:36" x14ac:dyDescent="0.25">
      <c r="A138">
        <v>2019</v>
      </c>
      <c r="B138" t="s">
        <v>41</v>
      </c>
      <c r="C138" s="133" t="s">
        <v>5551</v>
      </c>
      <c r="D138" s="230" t="s">
        <v>5523</v>
      </c>
      <c r="E138" s="229">
        <v>0.317</v>
      </c>
      <c r="F138" s="228">
        <v>0.65620000000000001</v>
      </c>
      <c r="G138" s="228">
        <v>0.32679999999999998</v>
      </c>
      <c r="H138" s="228">
        <v>0.32940000000000003</v>
      </c>
      <c r="I138" s="228">
        <v>0.62539999999999996</v>
      </c>
      <c r="J138" s="228">
        <v>0.32890000000000003</v>
      </c>
      <c r="K138" s="228">
        <v>0.29649999999999993</v>
      </c>
      <c r="L138" s="228">
        <v>0.55569999999999997</v>
      </c>
      <c r="M138" s="228">
        <v>0.42359999999999998</v>
      </c>
      <c r="N138" s="228">
        <v>0.1321</v>
      </c>
      <c r="O138" s="228">
        <v>0.25266666666666665</v>
      </c>
      <c r="P138" s="228" t="s">
        <v>4792</v>
      </c>
      <c r="Q138" s="226">
        <v>602</v>
      </c>
      <c r="R138" s="226">
        <v>1899.0536277602523</v>
      </c>
      <c r="S138" s="226">
        <v>0</v>
      </c>
      <c r="T138" s="226">
        <v>0</v>
      </c>
      <c r="U138" s="226">
        <v>0</v>
      </c>
      <c r="V138" s="226">
        <v>0</v>
      </c>
      <c r="W138" s="226">
        <v>0</v>
      </c>
      <c r="X138" s="226">
        <v>0</v>
      </c>
      <c r="Y138" s="226">
        <v>0</v>
      </c>
      <c r="Z138" s="226">
        <v>0</v>
      </c>
      <c r="AA138" s="226">
        <v>0</v>
      </c>
      <c r="AB138" s="226">
        <v>0</v>
      </c>
      <c r="AC138" s="227">
        <v>0</v>
      </c>
      <c r="AD138" s="5">
        <v>0</v>
      </c>
      <c r="AE138" s="5">
        <v>0</v>
      </c>
      <c r="AF138" s="5">
        <v>0</v>
      </c>
      <c r="AG138" s="5">
        <v>0</v>
      </c>
      <c r="AH138" s="5">
        <v>0</v>
      </c>
      <c r="AI138" s="5">
        <v>0</v>
      </c>
      <c r="AJ138" s="5">
        <v>0</v>
      </c>
    </row>
    <row r="139" spans="1:36" x14ac:dyDescent="0.25">
      <c r="A139">
        <v>2019</v>
      </c>
      <c r="B139" t="s">
        <v>41</v>
      </c>
      <c r="C139" s="133" t="s">
        <v>613</v>
      </c>
      <c r="D139" s="230" t="s">
        <v>5526</v>
      </c>
      <c r="E139" s="229">
        <v>0.41399999999999998</v>
      </c>
      <c r="F139" s="228">
        <v>0.68720000000000003</v>
      </c>
      <c r="G139" s="228">
        <v>0.28889999999999999</v>
      </c>
      <c r="H139" s="228">
        <v>0.39830000000000004</v>
      </c>
      <c r="I139" s="228">
        <v>0.67259999999999998</v>
      </c>
      <c r="J139" s="228">
        <v>0.27239999999999998</v>
      </c>
      <c r="K139" s="228">
        <v>0.4002</v>
      </c>
      <c r="L139" s="228">
        <v>0.65080000000000005</v>
      </c>
      <c r="M139" s="228">
        <v>0.33</v>
      </c>
      <c r="N139" s="228">
        <v>0.32080000000000003</v>
      </c>
      <c r="O139" s="228">
        <v>0.37309999999999999</v>
      </c>
      <c r="P139" s="228" t="s">
        <v>4792</v>
      </c>
      <c r="Q139" s="226">
        <v>602</v>
      </c>
      <c r="R139" s="226">
        <v>1454.1062801932369</v>
      </c>
      <c r="S139" s="226">
        <v>0</v>
      </c>
      <c r="T139" s="226">
        <v>0</v>
      </c>
      <c r="U139" s="226">
        <v>0</v>
      </c>
      <c r="V139" s="226">
        <v>0</v>
      </c>
      <c r="W139" s="226">
        <v>0</v>
      </c>
      <c r="X139" s="226">
        <v>0</v>
      </c>
      <c r="Y139" s="226">
        <v>0</v>
      </c>
      <c r="Z139" s="226">
        <v>0</v>
      </c>
      <c r="AA139" s="226">
        <v>0</v>
      </c>
      <c r="AB139" s="226">
        <v>0</v>
      </c>
      <c r="AC139" s="227">
        <v>1</v>
      </c>
      <c r="AD139" s="5">
        <v>166.11295681063123</v>
      </c>
      <c r="AE139" s="5">
        <v>0</v>
      </c>
      <c r="AF139" s="5">
        <v>0</v>
      </c>
      <c r="AG139" s="5">
        <v>0</v>
      </c>
      <c r="AH139" s="5">
        <v>0</v>
      </c>
      <c r="AI139" s="5">
        <v>1</v>
      </c>
      <c r="AJ139" s="5">
        <v>166.11295681063123</v>
      </c>
    </row>
    <row r="140" spans="1:36" x14ac:dyDescent="0.25">
      <c r="A140">
        <v>2019</v>
      </c>
      <c r="B140" t="s">
        <v>41</v>
      </c>
      <c r="C140" s="133" t="s">
        <v>6229</v>
      </c>
      <c r="D140" s="230" t="s">
        <v>6005</v>
      </c>
      <c r="E140" s="229">
        <v>5.9340000000000002</v>
      </c>
      <c r="F140" s="228">
        <v>0.24049999999999999</v>
      </c>
      <c r="G140" s="228">
        <v>0.74350000000000005</v>
      </c>
      <c r="H140" s="228">
        <v>-0.50300000000000011</v>
      </c>
      <c r="I140" s="228">
        <v>0.2102</v>
      </c>
      <c r="J140" s="228">
        <v>0.74750000000000005</v>
      </c>
      <c r="K140" s="228">
        <v>-0.53730000000000011</v>
      </c>
      <c r="L140" s="228">
        <v>0.24629999999999999</v>
      </c>
      <c r="M140" s="228">
        <v>0.74</v>
      </c>
      <c r="N140" s="228">
        <v>-0.49370000000000003</v>
      </c>
      <c r="O140" s="228">
        <v>-0.51133333333333342</v>
      </c>
      <c r="P140" s="228" t="s">
        <v>5900</v>
      </c>
      <c r="Q140" s="226">
        <v>602</v>
      </c>
      <c r="R140" s="226">
        <v>101.44927536231884</v>
      </c>
      <c r="S140" s="226">
        <v>9</v>
      </c>
      <c r="T140" s="226">
        <v>1495.0166112956811</v>
      </c>
      <c r="U140" s="226">
        <v>0</v>
      </c>
      <c r="V140" s="226">
        <v>0</v>
      </c>
      <c r="W140" s="226">
        <v>3</v>
      </c>
      <c r="X140" s="226">
        <v>498.33887043189367</v>
      </c>
      <c r="Y140" s="226">
        <v>0</v>
      </c>
      <c r="Z140" s="226">
        <v>0</v>
      </c>
      <c r="AA140" s="226">
        <v>6</v>
      </c>
      <c r="AB140" s="226">
        <v>996.67774086378734</v>
      </c>
      <c r="AC140" s="227">
        <v>388</v>
      </c>
      <c r="AD140" s="5">
        <v>64451.827242524916</v>
      </c>
      <c r="AE140" s="5">
        <v>2</v>
      </c>
      <c r="AF140" s="5">
        <v>332.22591362126246</v>
      </c>
      <c r="AG140" s="5">
        <v>366</v>
      </c>
      <c r="AH140" s="5">
        <v>60797.342192691031</v>
      </c>
      <c r="AI140" s="5">
        <v>20</v>
      </c>
      <c r="AJ140" s="5">
        <v>3322.259136212625</v>
      </c>
    </row>
    <row r="141" spans="1:36" x14ac:dyDescent="0.25">
      <c r="A141">
        <v>2017</v>
      </c>
      <c r="B141" t="s">
        <v>41</v>
      </c>
      <c r="C141" s="133" t="s">
        <v>5551</v>
      </c>
      <c r="D141" s="230" t="s">
        <v>5523</v>
      </c>
      <c r="E141" s="229">
        <v>0.317</v>
      </c>
      <c r="F141" s="228">
        <v>0.65620000000000001</v>
      </c>
      <c r="G141" s="228">
        <v>0.32679999999999998</v>
      </c>
      <c r="H141" s="228">
        <v>0.32940000000000003</v>
      </c>
      <c r="I141" s="228">
        <v>0.62539999999999996</v>
      </c>
      <c r="J141" s="228">
        <v>0.32890000000000003</v>
      </c>
      <c r="K141" s="228">
        <v>0.29649999999999993</v>
      </c>
      <c r="L141" s="228">
        <v>0.55569999999999997</v>
      </c>
      <c r="M141" s="228">
        <v>0.42359999999999998</v>
      </c>
      <c r="N141" s="228">
        <v>0.1321</v>
      </c>
      <c r="O141" s="228">
        <v>0.25266666666666665</v>
      </c>
      <c r="P141" s="228" t="s">
        <v>4792</v>
      </c>
      <c r="Q141" s="226">
        <v>604</v>
      </c>
      <c r="R141" s="226">
        <v>1905.3627760252366</v>
      </c>
      <c r="S141" s="226">
        <v>0</v>
      </c>
      <c r="T141" s="226">
        <v>0</v>
      </c>
      <c r="U141" s="226">
        <v>0</v>
      </c>
      <c r="V141" s="226">
        <v>0</v>
      </c>
      <c r="W141" s="226">
        <v>0</v>
      </c>
      <c r="X141" s="226">
        <v>0</v>
      </c>
      <c r="Y141" s="226">
        <v>0</v>
      </c>
      <c r="Z141" s="226">
        <v>0</v>
      </c>
      <c r="AA141" s="226">
        <v>0</v>
      </c>
      <c r="AB141" s="226">
        <v>0</v>
      </c>
      <c r="AC141" s="227">
        <v>0</v>
      </c>
      <c r="AD141" s="5">
        <v>0</v>
      </c>
      <c r="AE141" s="5">
        <v>0</v>
      </c>
      <c r="AF141" s="5">
        <v>0</v>
      </c>
      <c r="AG141" s="5">
        <v>0</v>
      </c>
      <c r="AH141" s="5">
        <v>0</v>
      </c>
      <c r="AI141" s="5">
        <v>0</v>
      </c>
      <c r="AJ141" s="5">
        <v>0</v>
      </c>
    </row>
    <row r="142" spans="1:36" x14ac:dyDescent="0.25">
      <c r="A142">
        <v>2017</v>
      </c>
      <c r="B142" t="s">
        <v>41</v>
      </c>
      <c r="C142" s="133" t="s">
        <v>613</v>
      </c>
      <c r="D142" s="230" t="s">
        <v>5526</v>
      </c>
      <c r="E142" s="229">
        <v>0.41399999999999998</v>
      </c>
      <c r="F142" s="228">
        <v>0.68720000000000003</v>
      </c>
      <c r="G142" s="228">
        <v>0.28889999999999999</v>
      </c>
      <c r="H142" s="228">
        <v>0.39830000000000004</v>
      </c>
      <c r="I142" s="228">
        <v>0.67259999999999998</v>
      </c>
      <c r="J142" s="228">
        <v>0.27239999999999998</v>
      </c>
      <c r="K142" s="228">
        <v>0.4002</v>
      </c>
      <c r="L142" s="228">
        <v>0.65080000000000005</v>
      </c>
      <c r="M142" s="228">
        <v>0.33</v>
      </c>
      <c r="N142" s="228">
        <v>0.32080000000000003</v>
      </c>
      <c r="O142" s="228">
        <v>0.37309999999999999</v>
      </c>
      <c r="P142" s="228" t="s">
        <v>4792</v>
      </c>
      <c r="Q142" s="226">
        <v>604</v>
      </c>
      <c r="R142" s="226">
        <v>1458.9371980676328</v>
      </c>
      <c r="S142" s="226">
        <v>1</v>
      </c>
      <c r="T142" s="226">
        <v>165.56291390728478</v>
      </c>
      <c r="U142" s="226">
        <v>0</v>
      </c>
      <c r="V142" s="226">
        <v>0</v>
      </c>
      <c r="W142" s="226">
        <v>1</v>
      </c>
      <c r="X142" s="226">
        <v>165.56291390728478</v>
      </c>
      <c r="Y142" s="226">
        <v>0</v>
      </c>
      <c r="Z142" s="226">
        <v>0</v>
      </c>
      <c r="AA142" s="226">
        <v>0</v>
      </c>
      <c r="AB142" s="226">
        <v>0</v>
      </c>
      <c r="AC142" s="227">
        <v>0</v>
      </c>
      <c r="AD142" s="5">
        <v>0</v>
      </c>
      <c r="AE142" s="5">
        <v>0</v>
      </c>
      <c r="AF142" s="5">
        <v>0</v>
      </c>
      <c r="AG142" s="5">
        <v>0</v>
      </c>
      <c r="AH142" s="5">
        <v>0</v>
      </c>
      <c r="AI142" s="5">
        <v>0</v>
      </c>
      <c r="AJ142" s="5">
        <v>0</v>
      </c>
    </row>
    <row r="143" spans="1:36" x14ac:dyDescent="0.25">
      <c r="A143">
        <v>2017</v>
      </c>
      <c r="B143" t="s">
        <v>41</v>
      </c>
      <c r="C143" s="133" t="s">
        <v>5732</v>
      </c>
      <c r="D143" s="230" t="s">
        <v>5573</v>
      </c>
      <c r="E143" s="229">
        <v>0.875</v>
      </c>
      <c r="F143" s="228">
        <v>0.57199999999999995</v>
      </c>
      <c r="G143" s="228">
        <v>0.40629999999999999</v>
      </c>
      <c r="H143" s="228">
        <v>0.16569999999999996</v>
      </c>
      <c r="I143" s="228">
        <v>0.52549999999999997</v>
      </c>
      <c r="J143" s="228">
        <v>0.40899999999999997</v>
      </c>
      <c r="K143" s="228">
        <v>0.11649999999999999</v>
      </c>
      <c r="L143" s="228">
        <v>0.49359999999999998</v>
      </c>
      <c r="M143" s="228">
        <v>0.47910000000000003</v>
      </c>
      <c r="N143" s="228">
        <v>1.4499999999999957E-2</v>
      </c>
      <c r="O143" s="228">
        <v>9.8899999999999974E-2</v>
      </c>
      <c r="P143" s="228" t="s">
        <v>4792</v>
      </c>
      <c r="Q143" s="226">
        <v>606</v>
      </c>
      <c r="R143" s="226">
        <v>692.57142857142856</v>
      </c>
      <c r="S143" s="226">
        <v>1</v>
      </c>
      <c r="T143" s="226">
        <v>165.01650165016503</v>
      </c>
      <c r="U143" s="226">
        <v>0</v>
      </c>
      <c r="V143" s="226">
        <v>0</v>
      </c>
      <c r="W143" s="226">
        <v>0</v>
      </c>
      <c r="X143" s="226">
        <v>0</v>
      </c>
      <c r="Y143" s="226">
        <v>0</v>
      </c>
      <c r="Z143" s="226">
        <v>0</v>
      </c>
      <c r="AA143" s="226">
        <v>1</v>
      </c>
      <c r="AB143" s="226">
        <v>165.01650165016503</v>
      </c>
      <c r="AC143" s="227">
        <v>3</v>
      </c>
      <c r="AD143" s="5">
        <v>495.04950495049508</v>
      </c>
      <c r="AE143" s="5">
        <v>1</v>
      </c>
      <c r="AF143" s="5">
        <v>165.01650165016503</v>
      </c>
      <c r="AG143" s="5">
        <v>2</v>
      </c>
      <c r="AH143" s="5">
        <v>330.03300330033005</v>
      </c>
      <c r="AI143" s="5">
        <v>0</v>
      </c>
      <c r="AJ143" s="5">
        <v>0</v>
      </c>
    </row>
    <row r="144" spans="1:36" x14ac:dyDescent="0.25">
      <c r="A144">
        <v>2018</v>
      </c>
      <c r="B144" t="s">
        <v>41</v>
      </c>
      <c r="C144" s="133" t="s">
        <v>613</v>
      </c>
      <c r="D144" s="230" t="s">
        <v>5526</v>
      </c>
      <c r="E144" s="229">
        <v>0.41399999999999998</v>
      </c>
      <c r="F144" s="228">
        <v>0.68720000000000003</v>
      </c>
      <c r="G144" s="228">
        <v>0.28889999999999999</v>
      </c>
      <c r="H144" s="228">
        <v>0.39830000000000004</v>
      </c>
      <c r="I144" s="228">
        <v>0.67259999999999998</v>
      </c>
      <c r="J144" s="228">
        <v>0.27239999999999998</v>
      </c>
      <c r="K144" s="228">
        <v>0.4002</v>
      </c>
      <c r="L144" s="228">
        <v>0.65080000000000005</v>
      </c>
      <c r="M144" s="228">
        <v>0.33</v>
      </c>
      <c r="N144" s="228">
        <v>0.32080000000000003</v>
      </c>
      <c r="O144" s="228">
        <v>0.37309999999999999</v>
      </c>
      <c r="P144" s="228" t="s">
        <v>4792</v>
      </c>
      <c r="Q144" s="226">
        <v>607</v>
      </c>
      <c r="R144" s="226">
        <v>1466.1835748792271</v>
      </c>
      <c r="S144" s="226">
        <v>0</v>
      </c>
      <c r="T144" s="226">
        <v>0</v>
      </c>
      <c r="U144" s="226">
        <v>0</v>
      </c>
      <c r="V144" s="226">
        <v>0</v>
      </c>
      <c r="W144" s="226">
        <v>0</v>
      </c>
      <c r="X144" s="226">
        <v>0</v>
      </c>
      <c r="Y144" s="226">
        <v>0</v>
      </c>
      <c r="Z144" s="226">
        <v>0</v>
      </c>
      <c r="AA144" s="226">
        <v>0</v>
      </c>
      <c r="AB144" s="226">
        <v>0</v>
      </c>
      <c r="AC144" s="227">
        <v>2</v>
      </c>
      <c r="AD144" s="5">
        <v>329.48929159802304</v>
      </c>
      <c r="AE144" s="5">
        <v>0</v>
      </c>
      <c r="AF144" s="5">
        <v>0</v>
      </c>
      <c r="AG144" s="5">
        <v>0</v>
      </c>
      <c r="AH144" s="5">
        <v>0</v>
      </c>
      <c r="AI144" s="5">
        <v>2</v>
      </c>
      <c r="AJ144" s="5">
        <v>329.48929159802304</v>
      </c>
    </row>
    <row r="145" spans="1:36" x14ac:dyDescent="0.25">
      <c r="A145">
        <v>2017</v>
      </c>
      <c r="B145" t="s">
        <v>70</v>
      </c>
      <c r="C145" s="133" t="s">
        <v>5356</v>
      </c>
      <c r="D145" s="230" t="s">
        <v>5355</v>
      </c>
      <c r="E145" s="229">
        <v>0.7</v>
      </c>
      <c r="F145" s="228">
        <v>0.63290000000000002</v>
      </c>
      <c r="G145" s="228">
        <v>0.35620000000000002</v>
      </c>
      <c r="H145" s="228">
        <v>0.2767</v>
      </c>
      <c r="I145" s="228">
        <v>0.60389999999999999</v>
      </c>
      <c r="J145" s="228">
        <v>0.37790000000000001</v>
      </c>
      <c r="K145" s="228">
        <v>0.22599999999999998</v>
      </c>
      <c r="L145" s="228">
        <v>0.53120000000000001</v>
      </c>
      <c r="M145" s="228">
        <v>0.46160000000000001</v>
      </c>
      <c r="N145" s="228">
        <v>6.9599999999999995E-2</v>
      </c>
      <c r="O145" s="228">
        <v>0.19076666666666664</v>
      </c>
      <c r="P145" s="226" t="s">
        <v>4792</v>
      </c>
      <c r="Q145" s="226">
        <v>611</v>
      </c>
      <c r="R145" s="226">
        <v>872.85714285714289</v>
      </c>
      <c r="S145" s="226">
        <v>0</v>
      </c>
      <c r="T145" s="226">
        <v>0</v>
      </c>
      <c r="U145" s="226">
        <v>0</v>
      </c>
      <c r="V145" s="226">
        <v>0</v>
      </c>
      <c r="W145" s="226">
        <v>0</v>
      </c>
      <c r="X145" s="226">
        <v>0</v>
      </c>
      <c r="Y145" s="226">
        <v>0</v>
      </c>
      <c r="Z145" s="226">
        <v>0</v>
      </c>
      <c r="AA145" s="226">
        <v>0</v>
      </c>
      <c r="AB145" s="226">
        <v>0</v>
      </c>
      <c r="AC145" s="227">
        <v>15</v>
      </c>
      <c r="AD145" s="5">
        <v>2454.9918166939442</v>
      </c>
      <c r="AE145" s="5">
        <v>3</v>
      </c>
      <c r="AF145" s="5">
        <v>490.99836333878886</v>
      </c>
      <c r="AG145" s="5">
        <v>12</v>
      </c>
      <c r="AH145" s="5">
        <v>1963.9934533551555</v>
      </c>
      <c r="AI145" s="5">
        <v>0</v>
      </c>
      <c r="AJ145" s="5">
        <v>0</v>
      </c>
    </row>
    <row r="146" spans="1:36" x14ac:dyDescent="0.25">
      <c r="A146">
        <v>2017</v>
      </c>
      <c r="B146" t="s">
        <v>71</v>
      </c>
      <c r="C146" s="133" t="s">
        <v>432</v>
      </c>
      <c r="D146" s="230" t="s">
        <v>1033</v>
      </c>
      <c r="E146" s="229">
        <v>0</v>
      </c>
      <c r="F146" s="228">
        <v>0.83960000000000001</v>
      </c>
      <c r="G146" s="228">
        <v>0.1482</v>
      </c>
      <c r="H146" s="228">
        <v>0.69140000000000001</v>
      </c>
      <c r="I146" s="228">
        <v>0.80859999999999999</v>
      </c>
      <c r="J146" s="228">
        <v>0.157</v>
      </c>
      <c r="K146" s="228">
        <v>0.65159999999999996</v>
      </c>
      <c r="L146" s="228">
        <v>0.76559999999999995</v>
      </c>
      <c r="M146" s="228">
        <v>0.22020000000000001</v>
      </c>
      <c r="N146" s="228">
        <v>0.54539999999999988</v>
      </c>
      <c r="O146" s="228">
        <v>0.62946666666666662</v>
      </c>
      <c r="P146" s="228" t="s">
        <v>4792</v>
      </c>
      <c r="Q146" s="226">
        <v>611</v>
      </c>
      <c r="R146" s="226" t="s">
        <v>4791</v>
      </c>
      <c r="S146" s="226">
        <v>0</v>
      </c>
      <c r="T146" s="226">
        <v>0</v>
      </c>
      <c r="U146" s="226">
        <v>0</v>
      </c>
      <c r="V146" s="226">
        <v>0</v>
      </c>
      <c r="W146" s="226">
        <v>0</v>
      </c>
      <c r="X146" s="226">
        <v>0</v>
      </c>
      <c r="Y146" s="226">
        <v>0</v>
      </c>
      <c r="Z146" s="226">
        <v>0</v>
      </c>
      <c r="AA146" s="226">
        <v>0</v>
      </c>
      <c r="AB146" s="226">
        <v>0</v>
      </c>
      <c r="AC146" s="227">
        <v>10</v>
      </c>
      <c r="AD146" s="5">
        <v>1636.6612111292964</v>
      </c>
      <c r="AE146" s="5">
        <v>5</v>
      </c>
      <c r="AF146" s="5">
        <v>818.33060556464818</v>
      </c>
      <c r="AG146" s="5">
        <v>4</v>
      </c>
      <c r="AH146" s="5">
        <v>654.66448445171852</v>
      </c>
      <c r="AI146" s="5">
        <v>1</v>
      </c>
      <c r="AJ146" s="5">
        <v>163.66612111292963</v>
      </c>
    </row>
    <row r="147" spans="1:36" x14ac:dyDescent="0.25">
      <c r="A147">
        <v>2017</v>
      </c>
      <c r="B147" t="s">
        <v>71</v>
      </c>
      <c r="C147" s="133" t="s">
        <v>5224</v>
      </c>
      <c r="D147" s="230" t="s">
        <v>1965</v>
      </c>
      <c r="E147" s="229">
        <v>0</v>
      </c>
      <c r="F147" s="228">
        <v>0.71220000000000006</v>
      </c>
      <c r="G147" s="228">
        <v>0.27389999999999998</v>
      </c>
      <c r="H147" s="228">
        <v>0.43830000000000008</v>
      </c>
      <c r="I147" s="228">
        <v>0.73460000000000003</v>
      </c>
      <c r="J147" s="228">
        <v>0.224</v>
      </c>
      <c r="K147" s="228">
        <v>0.51060000000000005</v>
      </c>
      <c r="L147" s="228">
        <v>0.79700000000000004</v>
      </c>
      <c r="M147" s="228">
        <v>0.19020000000000001</v>
      </c>
      <c r="N147" s="228">
        <v>0.60680000000000001</v>
      </c>
      <c r="O147" s="228">
        <v>0.51856666666666673</v>
      </c>
      <c r="P147" s="228" t="s">
        <v>4792</v>
      </c>
      <c r="Q147" s="226">
        <v>612</v>
      </c>
      <c r="R147" s="226" t="s">
        <v>4791</v>
      </c>
      <c r="S147" s="226">
        <v>0</v>
      </c>
      <c r="T147" s="226">
        <v>0</v>
      </c>
      <c r="U147" s="226">
        <v>0</v>
      </c>
      <c r="V147" s="226">
        <v>0</v>
      </c>
      <c r="W147" s="226">
        <v>0</v>
      </c>
      <c r="X147" s="226">
        <v>0</v>
      </c>
      <c r="Y147" s="226">
        <v>0</v>
      </c>
      <c r="Z147" s="226">
        <v>0</v>
      </c>
      <c r="AA147" s="226">
        <v>0</v>
      </c>
      <c r="AB147" s="226">
        <v>0</v>
      </c>
      <c r="AC147" s="227">
        <v>0</v>
      </c>
      <c r="AD147" s="5">
        <v>0</v>
      </c>
      <c r="AE147" s="5">
        <v>0</v>
      </c>
      <c r="AF147" s="5">
        <v>0</v>
      </c>
      <c r="AG147" s="5">
        <v>0</v>
      </c>
      <c r="AH147" s="5">
        <v>0</v>
      </c>
      <c r="AI147" s="5">
        <v>0</v>
      </c>
      <c r="AJ147" s="5">
        <v>0</v>
      </c>
    </row>
    <row r="148" spans="1:36" x14ac:dyDescent="0.25">
      <c r="A148">
        <v>2018</v>
      </c>
      <c r="B148" t="s">
        <v>41</v>
      </c>
      <c r="C148" s="133" t="s">
        <v>5551</v>
      </c>
      <c r="D148" s="230" t="s">
        <v>5523</v>
      </c>
      <c r="E148" s="229">
        <v>0.317</v>
      </c>
      <c r="F148" s="228">
        <v>0.65620000000000001</v>
      </c>
      <c r="G148" s="228">
        <v>0.32679999999999998</v>
      </c>
      <c r="H148" s="228">
        <v>0.32940000000000003</v>
      </c>
      <c r="I148" s="228">
        <v>0.62539999999999996</v>
      </c>
      <c r="J148" s="228">
        <v>0.32890000000000003</v>
      </c>
      <c r="K148" s="228">
        <v>0.29649999999999993</v>
      </c>
      <c r="L148" s="228">
        <v>0.55569999999999997</v>
      </c>
      <c r="M148" s="228">
        <v>0.42359999999999998</v>
      </c>
      <c r="N148" s="228">
        <v>0.1321</v>
      </c>
      <c r="O148" s="228">
        <v>0.25266666666666665</v>
      </c>
      <c r="P148" s="228" t="s">
        <v>4792</v>
      </c>
      <c r="Q148" s="226">
        <v>612</v>
      </c>
      <c r="R148" s="226">
        <v>1930.5993690851735</v>
      </c>
      <c r="S148" s="226">
        <v>0</v>
      </c>
      <c r="T148" s="226">
        <v>0</v>
      </c>
      <c r="U148" s="226">
        <v>0</v>
      </c>
      <c r="V148" s="226">
        <v>0</v>
      </c>
      <c r="W148" s="226">
        <v>0</v>
      </c>
      <c r="X148" s="226">
        <v>0</v>
      </c>
      <c r="Y148" s="226">
        <v>0</v>
      </c>
      <c r="Z148" s="226">
        <v>0</v>
      </c>
      <c r="AA148" s="226">
        <v>0</v>
      </c>
      <c r="AB148" s="226">
        <v>0</v>
      </c>
      <c r="AC148" s="227">
        <v>3</v>
      </c>
      <c r="AD148" s="5">
        <v>490.19607843137254</v>
      </c>
      <c r="AE148" s="5">
        <v>0</v>
      </c>
      <c r="AF148" s="5">
        <v>0</v>
      </c>
      <c r="AG148" s="5">
        <v>3</v>
      </c>
      <c r="AH148" s="5">
        <v>490.19607843137254</v>
      </c>
      <c r="AI148" s="5">
        <v>0</v>
      </c>
      <c r="AJ148" s="5">
        <v>0</v>
      </c>
    </row>
    <row r="149" spans="1:36" x14ac:dyDescent="0.25">
      <c r="A149">
        <v>2019</v>
      </c>
      <c r="B149" t="s">
        <v>70</v>
      </c>
      <c r="C149" s="133" t="s">
        <v>5348</v>
      </c>
      <c r="D149" s="230" t="s">
        <v>5347</v>
      </c>
      <c r="E149" s="229">
        <v>0.65</v>
      </c>
      <c r="F149" s="228">
        <v>0.78039999999999998</v>
      </c>
      <c r="G149" s="228">
        <v>0.2094</v>
      </c>
      <c r="H149" s="228">
        <v>0.57099999999999995</v>
      </c>
      <c r="I149" s="228">
        <v>0.76329999999999998</v>
      </c>
      <c r="J149" s="228">
        <v>0.2112</v>
      </c>
      <c r="K149" s="228">
        <v>0.55210000000000004</v>
      </c>
      <c r="L149" s="228">
        <v>0.71889999999999998</v>
      </c>
      <c r="M149" s="228">
        <v>0.2722</v>
      </c>
      <c r="N149" s="228">
        <v>0.44669999999999999</v>
      </c>
      <c r="O149" s="228">
        <v>0.52326666666666666</v>
      </c>
      <c r="P149" s="226" t="s">
        <v>4792</v>
      </c>
      <c r="Q149" s="226">
        <v>613</v>
      </c>
      <c r="R149" s="226">
        <v>943.07692307692309</v>
      </c>
      <c r="S149" s="226">
        <v>2</v>
      </c>
      <c r="T149" s="226">
        <v>326.26427406199025</v>
      </c>
      <c r="U149" s="226">
        <v>0</v>
      </c>
      <c r="V149" s="226">
        <v>0</v>
      </c>
      <c r="W149" s="226">
        <v>0</v>
      </c>
      <c r="X149" s="226">
        <v>0</v>
      </c>
      <c r="Y149" s="226">
        <v>1</v>
      </c>
      <c r="Z149" s="226">
        <v>163.13213703099512</v>
      </c>
      <c r="AA149" s="226">
        <v>1</v>
      </c>
      <c r="AB149" s="226">
        <v>163.13213703099512</v>
      </c>
      <c r="AC149" s="227">
        <v>0</v>
      </c>
      <c r="AD149" s="5">
        <v>0</v>
      </c>
      <c r="AE149" s="5">
        <v>0</v>
      </c>
      <c r="AF149" s="5">
        <v>0</v>
      </c>
      <c r="AG149" s="5">
        <v>0</v>
      </c>
      <c r="AH149" s="5">
        <v>0</v>
      </c>
      <c r="AI149" s="5">
        <v>0</v>
      </c>
      <c r="AJ149" s="5">
        <v>0</v>
      </c>
    </row>
    <row r="150" spans="1:36" x14ac:dyDescent="0.25">
      <c r="A150">
        <v>2018</v>
      </c>
      <c r="B150" t="s">
        <v>70</v>
      </c>
      <c r="C150" s="133" t="s">
        <v>5348</v>
      </c>
      <c r="D150" s="230" t="s">
        <v>5347</v>
      </c>
      <c r="E150" s="229">
        <v>0.65</v>
      </c>
      <c r="F150" s="228">
        <v>0.78039999999999998</v>
      </c>
      <c r="G150" s="228">
        <v>0.2094</v>
      </c>
      <c r="H150" s="228">
        <v>0.57099999999999995</v>
      </c>
      <c r="I150" s="228">
        <v>0.76329999999999998</v>
      </c>
      <c r="J150" s="228">
        <v>0.2112</v>
      </c>
      <c r="K150" s="228">
        <v>0.55210000000000004</v>
      </c>
      <c r="L150" s="228">
        <v>0.71889999999999998</v>
      </c>
      <c r="M150" s="228">
        <v>0.2722</v>
      </c>
      <c r="N150" s="228">
        <v>0.44669999999999999</v>
      </c>
      <c r="O150" s="228">
        <v>0.52326666666666666</v>
      </c>
      <c r="P150" s="226" t="s">
        <v>4792</v>
      </c>
      <c r="Q150" s="226">
        <v>615</v>
      </c>
      <c r="R150" s="226">
        <v>946.15384615384608</v>
      </c>
      <c r="S150" s="226">
        <v>4</v>
      </c>
      <c r="T150" s="226">
        <v>650.40650406504062</v>
      </c>
      <c r="U150" s="226">
        <v>0</v>
      </c>
      <c r="V150" s="226">
        <v>0</v>
      </c>
      <c r="W150" s="226">
        <v>0</v>
      </c>
      <c r="X150" s="226">
        <v>0</v>
      </c>
      <c r="Y150" s="226">
        <v>0</v>
      </c>
      <c r="Z150" s="226">
        <v>0</v>
      </c>
      <c r="AA150" s="226">
        <v>4</v>
      </c>
      <c r="AB150" s="226">
        <v>650.40650406504062</v>
      </c>
      <c r="AC150" s="227">
        <v>6</v>
      </c>
      <c r="AD150" s="5">
        <v>975.60975609756099</v>
      </c>
      <c r="AE150" s="5">
        <v>1</v>
      </c>
      <c r="AF150" s="5">
        <v>162.60162601626016</v>
      </c>
      <c r="AG150" s="5">
        <v>4</v>
      </c>
      <c r="AH150" s="5">
        <v>650.40650406504062</v>
      </c>
      <c r="AI150" s="5">
        <v>1</v>
      </c>
      <c r="AJ150" s="5">
        <v>162.60162601626016</v>
      </c>
    </row>
    <row r="151" spans="1:36" x14ac:dyDescent="0.25">
      <c r="A151">
        <v>2017</v>
      </c>
      <c r="B151" t="s">
        <v>70</v>
      </c>
      <c r="C151" s="133" t="s">
        <v>5348</v>
      </c>
      <c r="D151" s="230" t="s">
        <v>5347</v>
      </c>
      <c r="E151" s="229">
        <v>0.65</v>
      </c>
      <c r="F151" s="228">
        <v>0.78039999999999998</v>
      </c>
      <c r="G151" s="228">
        <v>0.2094</v>
      </c>
      <c r="H151" s="228">
        <v>0.57099999999999995</v>
      </c>
      <c r="I151" s="228">
        <v>0.76329999999999998</v>
      </c>
      <c r="J151" s="228">
        <v>0.2112</v>
      </c>
      <c r="K151" s="228">
        <v>0.55210000000000004</v>
      </c>
      <c r="L151" s="228">
        <v>0.71889999999999998</v>
      </c>
      <c r="M151" s="228">
        <v>0.2722</v>
      </c>
      <c r="N151" s="228">
        <v>0.44669999999999999</v>
      </c>
      <c r="O151" s="228">
        <v>0.52326666666666666</v>
      </c>
      <c r="P151" s="226" t="s">
        <v>4792</v>
      </c>
      <c r="Q151" s="226">
        <v>621</v>
      </c>
      <c r="R151" s="226">
        <v>955.38461538461536</v>
      </c>
      <c r="S151" s="226">
        <v>0</v>
      </c>
      <c r="T151" s="226">
        <v>0</v>
      </c>
      <c r="U151" s="226">
        <v>0</v>
      </c>
      <c r="V151" s="226">
        <v>0</v>
      </c>
      <c r="W151" s="226">
        <v>0</v>
      </c>
      <c r="X151" s="226">
        <v>0</v>
      </c>
      <c r="Y151" s="226">
        <v>0</v>
      </c>
      <c r="Z151" s="226">
        <v>0</v>
      </c>
      <c r="AA151" s="226">
        <v>0</v>
      </c>
      <c r="AB151" s="226">
        <v>0</v>
      </c>
      <c r="AC151" s="227">
        <v>1</v>
      </c>
      <c r="AD151" s="5">
        <v>161.03059581320451</v>
      </c>
      <c r="AE151" s="5">
        <v>1</v>
      </c>
      <c r="AF151" s="5">
        <v>161.03059581320451</v>
      </c>
      <c r="AG151" s="5">
        <v>0</v>
      </c>
      <c r="AH151" s="5">
        <v>0</v>
      </c>
      <c r="AI151" s="5">
        <v>0</v>
      </c>
      <c r="AJ151" s="5">
        <v>0</v>
      </c>
    </row>
    <row r="152" spans="1:36" x14ac:dyDescent="0.25">
      <c r="A152">
        <v>2019</v>
      </c>
      <c r="B152" t="s">
        <v>70</v>
      </c>
      <c r="C152" s="133" t="s">
        <v>5356</v>
      </c>
      <c r="D152" s="230" t="s">
        <v>5355</v>
      </c>
      <c r="E152" s="229">
        <v>0.7</v>
      </c>
      <c r="F152" s="228">
        <v>0.63290000000000002</v>
      </c>
      <c r="G152" s="228">
        <v>0.35620000000000002</v>
      </c>
      <c r="H152" s="228">
        <v>0.2767</v>
      </c>
      <c r="I152" s="228">
        <v>0.60389999999999999</v>
      </c>
      <c r="J152" s="228">
        <v>0.37790000000000001</v>
      </c>
      <c r="K152" s="228">
        <v>0.22599999999999998</v>
      </c>
      <c r="L152" s="228">
        <v>0.53120000000000001</v>
      </c>
      <c r="M152" s="228">
        <v>0.46160000000000001</v>
      </c>
      <c r="N152" s="228">
        <v>6.9599999999999995E-2</v>
      </c>
      <c r="O152" s="228">
        <v>0.19076666666666664</v>
      </c>
      <c r="P152" s="226" t="s">
        <v>4792</v>
      </c>
      <c r="Q152" s="226">
        <v>621</v>
      </c>
      <c r="R152" s="226">
        <v>887.14285714285722</v>
      </c>
      <c r="S152" s="226">
        <v>2</v>
      </c>
      <c r="T152" s="226">
        <v>322.06119162640903</v>
      </c>
      <c r="U152" s="226">
        <v>0</v>
      </c>
      <c r="V152" s="226">
        <v>0</v>
      </c>
      <c r="W152" s="226">
        <v>1</v>
      </c>
      <c r="X152" s="226">
        <v>161.03059581320451</v>
      </c>
      <c r="Y152" s="226">
        <v>0</v>
      </c>
      <c r="Z152" s="226">
        <v>0</v>
      </c>
      <c r="AA152" s="226">
        <v>1</v>
      </c>
      <c r="AB152" s="226">
        <v>161.03059581320451</v>
      </c>
      <c r="AC152" s="227">
        <v>17</v>
      </c>
      <c r="AD152" s="5">
        <v>2737.5201288244766</v>
      </c>
      <c r="AE152" s="5">
        <v>7</v>
      </c>
      <c r="AF152" s="5">
        <v>1127.2141706924315</v>
      </c>
      <c r="AG152" s="5">
        <v>9</v>
      </c>
      <c r="AH152" s="5">
        <v>1449.2753623188405</v>
      </c>
      <c r="AI152" s="5">
        <v>1</v>
      </c>
      <c r="AJ152" s="5">
        <v>161.03059581320451</v>
      </c>
    </row>
    <row r="153" spans="1:36" x14ac:dyDescent="0.25">
      <c r="A153">
        <v>2018</v>
      </c>
      <c r="B153" t="s">
        <v>70</v>
      </c>
      <c r="C153" s="133" t="s">
        <v>5356</v>
      </c>
      <c r="D153" s="230" t="s">
        <v>5355</v>
      </c>
      <c r="E153" s="229">
        <v>0.7</v>
      </c>
      <c r="F153" s="228">
        <v>0.63290000000000002</v>
      </c>
      <c r="G153" s="228">
        <v>0.35620000000000002</v>
      </c>
      <c r="H153" s="228">
        <v>0.2767</v>
      </c>
      <c r="I153" s="228">
        <v>0.60389999999999999</v>
      </c>
      <c r="J153" s="228">
        <v>0.37790000000000001</v>
      </c>
      <c r="K153" s="228">
        <v>0.22599999999999998</v>
      </c>
      <c r="L153" s="228">
        <v>0.53120000000000001</v>
      </c>
      <c r="M153" s="228">
        <v>0.46160000000000001</v>
      </c>
      <c r="N153" s="228">
        <v>6.9599999999999995E-2</v>
      </c>
      <c r="O153" s="228">
        <v>0.19076666666666664</v>
      </c>
      <c r="P153" s="226" t="s">
        <v>4792</v>
      </c>
      <c r="Q153" s="226">
        <v>630</v>
      </c>
      <c r="R153" s="226">
        <v>900.00000000000011</v>
      </c>
      <c r="S153" s="226">
        <v>1</v>
      </c>
      <c r="T153" s="226">
        <v>158.73015873015873</v>
      </c>
      <c r="U153" s="226">
        <v>0</v>
      </c>
      <c r="V153" s="226">
        <v>0</v>
      </c>
      <c r="W153" s="226">
        <v>0</v>
      </c>
      <c r="X153" s="226">
        <v>0</v>
      </c>
      <c r="Y153" s="226">
        <v>1</v>
      </c>
      <c r="Z153" s="226">
        <v>158.73015873015873</v>
      </c>
      <c r="AA153" s="226">
        <v>0</v>
      </c>
      <c r="AB153" s="226">
        <v>0</v>
      </c>
      <c r="AC153" s="227">
        <v>10</v>
      </c>
      <c r="AD153" s="5">
        <v>1587.3015873015872</v>
      </c>
      <c r="AE153" s="5">
        <v>5</v>
      </c>
      <c r="AF153" s="5">
        <v>793.65079365079362</v>
      </c>
      <c r="AG153" s="5">
        <v>4</v>
      </c>
      <c r="AH153" s="5">
        <v>634.92063492063494</v>
      </c>
      <c r="AI153" s="5">
        <v>1</v>
      </c>
      <c r="AJ153" s="5">
        <v>158.73015873015873</v>
      </c>
    </row>
    <row r="154" spans="1:36" x14ac:dyDescent="0.25">
      <c r="A154">
        <v>2019</v>
      </c>
      <c r="B154" t="s">
        <v>41</v>
      </c>
      <c r="C154" s="133" t="s">
        <v>5763</v>
      </c>
      <c r="D154" s="230" t="s">
        <v>5596</v>
      </c>
      <c r="E154" s="229">
        <v>3.7120000000000002</v>
      </c>
      <c r="F154" s="228">
        <v>0.7298</v>
      </c>
      <c r="G154" s="228">
        <v>0.24809999999999999</v>
      </c>
      <c r="H154" s="228">
        <v>0.48170000000000002</v>
      </c>
      <c r="I154" s="228">
        <v>0.70879999999999999</v>
      </c>
      <c r="J154" s="228">
        <v>0.24510000000000001</v>
      </c>
      <c r="K154" s="228">
        <v>0.4637</v>
      </c>
      <c r="L154" s="228">
        <v>0.60640000000000005</v>
      </c>
      <c r="M154" s="228">
        <v>0.36820000000000003</v>
      </c>
      <c r="N154" s="228">
        <v>0.23820000000000002</v>
      </c>
      <c r="O154" s="228">
        <v>0.39453333333333335</v>
      </c>
      <c r="P154" s="228" t="s">
        <v>4792</v>
      </c>
      <c r="Q154" s="226">
        <v>632</v>
      </c>
      <c r="R154" s="226">
        <v>170.25862068965517</v>
      </c>
      <c r="S154" s="226">
        <v>3</v>
      </c>
      <c r="T154" s="226">
        <v>474.68354430379748</v>
      </c>
      <c r="U154" s="226">
        <v>0</v>
      </c>
      <c r="V154" s="226">
        <v>0</v>
      </c>
      <c r="W154" s="226">
        <v>0</v>
      </c>
      <c r="X154" s="226">
        <v>0</v>
      </c>
      <c r="Y154" s="226">
        <v>0</v>
      </c>
      <c r="Z154" s="226">
        <v>0</v>
      </c>
      <c r="AA154" s="226">
        <v>3</v>
      </c>
      <c r="AB154" s="226">
        <v>474.68354430379748</v>
      </c>
      <c r="AC154" s="227">
        <v>14</v>
      </c>
      <c r="AD154" s="5">
        <v>2215.1898734177216</v>
      </c>
      <c r="AE154" s="5">
        <v>2</v>
      </c>
      <c r="AF154" s="5">
        <v>316.45569620253161</v>
      </c>
      <c r="AG154" s="5">
        <v>12</v>
      </c>
      <c r="AH154" s="5">
        <v>1898.7341772151899</v>
      </c>
      <c r="AI154" s="5">
        <v>0</v>
      </c>
      <c r="AJ154" s="5">
        <v>0</v>
      </c>
    </row>
    <row r="155" spans="1:36" x14ac:dyDescent="0.25">
      <c r="A155">
        <v>2017</v>
      </c>
      <c r="B155" t="s">
        <v>41</v>
      </c>
      <c r="C155" s="133" t="s">
        <v>5763</v>
      </c>
      <c r="D155" s="230" t="s">
        <v>5596</v>
      </c>
      <c r="E155" s="229">
        <v>3.7120000000000002</v>
      </c>
      <c r="F155" s="228">
        <v>0.7298</v>
      </c>
      <c r="G155" s="228">
        <v>0.24809999999999999</v>
      </c>
      <c r="H155" s="228">
        <v>0.48170000000000002</v>
      </c>
      <c r="I155" s="228">
        <v>0.70879999999999999</v>
      </c>
      <c r="J155" s="228">
        <v>0.24510000000000001</v>
      </c>
      <c r="K155" s="228">
        <v>0.4637</v>
      </c>
      <c r="L155" s="228">
        <v>0.60640000000000005</v>
      </c>
      <c r="M155" s="228">
        <v>0.36820000000000003</v>
      </c>
      <c r="N155" s="228">
        <v>0.23820000000000002</v>
      </c>
      <c r="O155" s="228">
        <v>0.39453333333333335</v>
      </c>
      <c r="P155" s="228" t="s">
        <v>4792</v>
      </c>
      <c r="Q155" s="226">
        <v>635</v>
      </c>
      <c r="R155" s="226">
        <v>171.06681034482759</v>
      </c>
      <c r="S155" s="226">
        <v>2</v>
      </c>
      <c r="T155" s="226">
        <v>314.96062992125985</v>
      </c>
      <c r="U155" s="226">
        <v>0</v>
      </c>
      <c r="V155" s="226">
        <v>0</v>
      </c>
      <c r="W155" s="226">
        <v>0</v>
      </c>
      <c r="X155" s="226">
        <v>0</v>
      </c>
      <c r="Y155" s="226">
        <v>0</v>
      </c>
      <c r="Z155" s="226">
        <v>0</v>
      </c>
      <c r="AA155" s="226">
        <v>2</v>
      </c>
      <c r="AB155" s="226">
        <v>314.96062992125985</v>
      </c>
      <c r="AC155" s="227">
        <v>12</v>
      </c>
      <c r="AD155" s="5">
        <v>1889.7637795275591</v>
      </c>
      <c r="AE155" s="5">
        <v>6</v>
      </c>
      <c r="AF155" s="5">
        <v>944.88188976377955</v>
      </c>
      <c r="AG155" s="5">
        <v>6</v>
      </c>
      <c r="AH155" s="5">
        <v>944.88188976377955</v>
      </c>
      <c r="AI155" s="5">
        <v>0</v>
      </c>
      <c r="AJ155" s="5">
        <v>0</v>
      </c>
    </row>
    <row r="156" spans="1:36" x14ac:dyDescent="0.25">
      <c r="A156">
        <v>2018</v>
      </c>
      <c r="B156" t="s">
        <v>41</v>
      </c>
      <c r="C156" s="133" t="s">
        <v>5763</v>
      </c>
      <c r="D156" s="230" t="s">
        <v>5596</v>
      </c>
      <c r="E156" s="229">
        <v>3.7120000000000002</v>
      </c>
      <c r="F156" s="228">
        <v>0.7298</v>
      </c>
      <c r="G156" s="228">
        <v>0.24809999999999999</v>
      </c>
      <c r="H156" s="228">
        <v>0.48170000000000002</v>
      </c>
      <c r="I156" s="228">
        <v>0.70879999999999999</v>
      </c>
      <c r="J156" s="228">
        <v>0.24510000000000001</v>
      </c>
      <c r="K156" s="228">
        <v>0.4637</v>
      </c>
      <c r="L156" s="228">
        <v>0.60640000000000005</v>
      </c>
      <c r="M156" s="228">
        <v>0.36820000000000003</v>
      </c>
      <c r="N156" s="228">
        <v>0.23820000000000002</v>
      </c>
      <c r="O156" s="228">
        <v>0.39453333333333335</v>
      </c>
      <c r="P156" s="228" t="s">
        <v>4792</v>
      </c>
      <c r="Q156" s="226">
        <v>636</v>
      </c>
      <c r="R156" s="226">
        <v>171.33620689655172</v>
      </c>
      <c r="S156" s="226">
        <v>0</v>
      </c>
      <c r="T156" s="226">
        <v>0</v>
      </c>
      <c r="U156" s="226">
        <v>0</v>
      </c>
      <c r="V156" s="226">
        <v>0</v>
      </c>
      <c r="W156" s="226">
        <v>0</v>
      </c>
      <c r="X156" s="226">
        <v>0</v>
      </c>
      <c r="Y156" s="226">
        <v>0</v>
      </c>
      <c r="Z156" s="226">
        <v>0</v>
      </c>
      <c r="AA156" s="226">
        <v>0</v>
      </c>
      <c r="AB156" s="226">
        <v>0</v>
      </c>
      <c r="AC156" s="227">
        <v>22</v>
      </c>
      <c r="AD156" s="5">
        <v>3459.1194968553459</v>
      </c>
      <c r="AE156" s="5">
        <v>5</v>
      </c>
      <c r="AF156" s="5">
        <v>786.1635220125786</v>
      </c>
      <c r="AG156" s="5">
        <v>16</v>
      </c>
      <c r="AH156" s="5">
        <v>2515.7232704402518</v>
      </c>
      <c r="AI156" s="5">
        <v>1</v>
      </c>
      <c r="AJ156" s="5">
        <v>157.23270440251574</v>
      </c>
    </row>
    <row r="157" spans="1:36" x14ac:dyDescent="0.25">
      <c r="A157">
        <v>2018</v>
      </c>
      <c r="B157" t="s">
        <v>70</v>
      </c>
      <c r="C157" s="133" t="s">
        <v>5856</v>
      </c>
      <c r="D157" s="230" t="s">
        <v>5853</v>
      </c>
      <c r="E157" s="229">
        <v>1.92</v>
      </c>
      <c r="F157" s="228">
        <v>0.57240000000000002</v>
      </c>
      <c r="G157" s="228">
        <v>0.41539999999999999</v>
      </c>
      <c r="H157" s="228">
        <v>0.15700000000000003</v>
      </c>
      <c r="I157" s="228">
        <v>0.53049999999999997</v>
      </c>
      <c r="J157" s="228">
        <v>0.45129999999999998</v>
      </c>
      <c r="K157" s="228">
        <v>7.9199999999999993E-2</v>
      </c>
      <c r="L157" s="228">
        <v>0.46600000000000003</v>
      </c>
      <c r="M157" s="228">
        <v>0.52510000000000001</v>
      </c>
      <c r="N157" s="228">
        <v>-5.9099999999999986E-2</v>
      </c>
      <c r="O157" s="228">
        <v>5.9033333333333347E-2</v>
      </c>
      <c r="P157" s="226" t="s">
        <v>5765</v>
      </c>
      <c r="Q157" s="226">
        <v>636</v>
      </c>
      <c r="R157" s="226">
        <v>331.25</v>
      </c>
      <c r="S157" s="226">
        <v>0</v>
      </c>
      <c r="T157" s="226">
        <v>0</v>
      </c>
      <c r="U157" s="226">
        <v>0</v>
      </c>
      <c r="V157" s="226">
        <v>0</v>
      </c>
      <c r="W157" s="226">
        <v>0</v>
      </c>
      <c r="X157" s="226">
        <v>0</v>
      </c>
      <c r="Y157" s="226">
        <v>0</v>
      </c>
      <c r="Z157" s="226">
        <v>0</v>
      </c>
      <c r="AA157" s="226">
        <v>0</v>
      </c>
      <c r="AB157" s="226">
        <v>0</v>
      </c>
      <c r="AC157" s="227">
        <v>4</v>
      </c>
      <c r="AD157" s="5">
        <v>628.93081761006295</v>
      </c>
      <c r="AE157" s="5">
        <v>0</v>
      </c>
      <c r="AF157" s="5">
        <v>0</v>
      </c>
      <c r="AG157" s="5">
        <v>3</v>
      </c>
      <c r="AH157" s="5">
        <v>471.69811320754712</v>
      </c>
      <c r="AI157" s="5">
        <v>1</v>
      </c>
      <c r="AJ157" s="5">
        <v>157.23270440251574</v>
      </c>
    </row>
    <row r="158" spans="1:36" x14ac:dyDescent="0.25">
      <c r="A158">
        <v>2019</v>
      </c>
      <c r="B158" t="s">
        <v>70</v>
      </c>
      <c r="C158" s="133" t="s">
        <v>5856</v>
      </c>
      <c r="D158" s="230" t="s">
        <v>5853</v>
      </c>
      <c r="E158" s="229">
        <v>1.92</v>
      </c>
      <c r="F158" s="228">
        <v>0.57240000000000002</v>
      </c>
      <c r="G158" s="228">
        <v>0.41539999999999999</v>
      </c>
      <c r="H158" s="228">
        <v>0.15700000000000003</v>
      </c>
      <c r="I158" s="228">
        <v>0.53049999999999997</v>
      </c>
      <c r="J158" s="228">
        <v>0.45129999999999998</v>
      </c>
      <c r="K158" s="228">
        <v>7.9199999999999993E-2</v>
      </c>
      <c r="L158" s="228">
        <v>0.46600000000000003</v>
      </c>
      <c r="M158" s="228">
        <v>0.52510000000000001</v>
      </c>
      <c r="N158" s="228">
        <v>-5.9099999999999986E-2</v>
      </c>
      <c r="O158" s="228">
        <v>5.9033333333333347E-2</v>
      </c>
      <c r="P158" s="226" t="s">
        <v>5765</v>
      </c>
      <c r="Q158" s="226">
        <v>637</v>
      </c>
      <c r="R158" s="226">
        <v>331.77083333333337</v>
      </c>
      <c r="S158" s="226">
        <v>0</v>
      </c>
      <c r="T158" s="226">
        <v>0</v>
      </c>
      <c r="U158" s="226">
        <v>0</v>
      </c>
      <c r="V158" s="226">
        <v>0</v>
      </c>
      <c r="W158" s="226">
        <v>0</v>
      </c>
      <c r="X158" s="226">
        <v>0</v>
      </c>
      <c r="Y158" s="226">
        <v>0</v>
      </c>
      <c r="Z158" s="226">
        <v>0</v>
      </c>
      <c r="AA158" s="226">
        <v>0</v>
      </c>
      <c r="AB158" s="226">
        <v>0</v>
      </c>
      <c r="AC158" s="227">
        <v>2</v>
      </c>
      <c r="AD158" s="5">
        <v>313.97174254317116</v>
      </c>
      <c r="AE158" s="5">
        <v>1</v>
      </c>
      <c r="AF158" s="5">
        <v>156.98587127158558</v>
      </c>
      <c r="AG158" s="5">
        <v>1</v>
      </c>
      <c r="AH158" s="5">
        <v>156.98587127158558</v>
      </c>
      <c r="AI158" s="5">
        <v>0</v>
      </c>
      <c r="AJ158" s="5">
        <v>0</v>
      </c>
    </row>
    <row r="159" spans="1:36" x14ac:dyDescent="0.25">
      <c r="A159">
        <v>2018</v>
      </c>
      <c r="B159" t="s">
        <v>41</v>
      </c>
      <c r="C159" s="133" t="s">
        <v>5729</v>
      </c>
      <c r="D159" s="230" t="s">
        <v>357</v>
      </c>
      <c r="E159" s="229">
        <v>0.92400000000000004</v>
      </c>
      <c r="F159" s="228">
        <v>0.77929999999999999</v>
      </c>
      <c r="G159" s="228">
        <v>0.20699999999999999</v>
      </c>
      <c r="H159" s="228">
        <v>0.57230000000000003</v>
      </c>
      <c r="I159" s="228">
        <v>0.74480000000000002</v>
      </c>
      <c r="J159" s="228">
        <v>0.20710000000000001</v>
      </c>
      <c r="K159" s="228">
        <v>0.53770000000000007</v>
      </c>
      <c r="L159" s="228">
        <v>0.65549999999999997</v>
      </c>
      <c r="M159" s="228">
        <v>0.3201</v>
      </c>
      <c r="N159" s="228">
        <v>0.33539999999999998</v>
      </c>
      <c r="O159" s="228">
        <v>0.48180000000000001</v>
      </c>
      <c r="P159" s="228" t="s">
        <v>4792</v>
      </c>
      <c r="Q159" s="226">
        <v>639</v>
      </c>
      <c r="R159" s="226">
        <v>691.55844155844147</v>
      </c>
      <c r="S159" s="226">
        <v>0</v>
      </c>
      <c r="T159" s="226">
        <v>0</v>
      </c>
      <c r="U159" s="226">
        <v>0</v>
      </c>
      <c r="V159" s="226">
        <v>0</v>
      </c>
      <c r="W159" s="226">
        <v>0</v>
      </c>
      <c r="X159" s="226">
        <v>0</v>
      </c>
      <c r="Y159" s="226">
        <v>0</v>
      </c>
      <c r="Z159" s="226">
        <v>0</v>
      </c>
      <c r="AA159" s="226">
        <v>0</v>
      </c>
      <c r="AB159" s="226">
        <v>0</v>
      </c>
      <c r="AC159" s="227">
        <v>1</v>
      </c>
      <c r="AD159" s="5">
        <v>156.49452269170578</v>
      </c>
      <c r="AE159" s="5">
        <v>0</v>
      </c>
      <c r="AF159" s="5">
        <v>0</v>
      </c>
      <c r="AG159" s="5">
        <v>1</v>
      </c>
      <c r="AH159" s="5">
        <v>156.49452269170578</v>
      </c>
      <c r="AI159" s="5">
        <v>0</v>
      </c>
      <c r="AJ159" s="5">
        <v>0</v>
      </c>
    </row>
    <row r="160" spans="1:36" x14ac:dyDescent="0.25">
      <c r="A160">
        <v>2019</v>
      </c>
      <c r="B160" t="s">
        <v>41</v>
      </c>
      <c r="C160" s="133" t="s">
        <v>5729</v>
      </c>
      <c r="D160" s="230" t="s">
        <v>357</v>
      </c>
      <c r="E160" s="229">
        <v>0.92400000000000004</v>
      </c>
      <c r="F160" s="228">
        <v>0.77929999999999999</v>
      </c>
      <c r="G160" s="228">
        <v>0.20699999999999999</v>
      </c>
      <c r="H160" s="228">
        <v>0.57230000000000003</v>
      </c>
      <c r="I160" s="228">
        <v>0.74480000000000002</v>
      </c>
      <c r="J160" s="228">
        <v>0.20710000000000001</v>
      </c>
      <c r="K160" s="228">
        <v>0.53770000000000007</v>
      </c>
      <c r="L160" s="228">
        <v>0.65549999999999997</v>
      </c>
      <c r="M160" s="228">
        <v>0.3201</v>
      </c>
      <c r="N160" s="228">
        <v>0.33539999999999998</v>
      </c>
      <c r="O160" s="228">
        <v>0.48180000000000001</v>
      </c>
      <c r="P160" s="228" t="s">
        <v>4792</v>
      </c>
      <c r="Q160" s="226">
        <v>639</v>
      </c>
      <c r="R160" s="226">
        <v>691.55844155844147</v>
      </c>
      <c r="S160" s="226">
        <v>1</v>
      </c>
      <c r="T160" s="226">
        <v>156.49452269170578</v>
      </c>
      <c r="U160" s="226">
        <v>0</v>
      </c>
      <c r="V160" s="226">
        <v>0</v>
      </c>
      <c r="W160" s="226">
        <v>1</v>
      </c>
      <c r="X160" s="226">
        <v>156.49452269170578</v>
      </c>
      <c r="Y160" s="226">
        <v>0</v>
      </c>
      <c r="Z160" s="226">
        <v>0</v>
      </c>
      <c r="AA160" s="226">
        <v>0</v>
      </c>
      <c r="AB160" s="226">
        <v>0</v>
      </c>
      <c r="AC160" s="227">
        <v>3</v>
      </c>
      <c r="AD160" s="5">
        <v>469.48356807511738</v>
      </c>
      <c r="AE160" s="5">
        <v>0</v>
      </c>
      <c r="AF160" s="5">
        <v>0</v>
      </c>
      <c r="AG160" s="5">
        <v>0</v>
      </c>
      <c r="AH160" s="5">
        <v>0</v>
      </c>
      <c r="AI160" s="5">
        <v>3</v>
      </c>
      <c r="AJ160" s="5">
        <v>469.48356807511738</v>
      </c>
    </row>
    <row r="161" spans="1:36" x14ac:dyDescent="0.25">
      <c r="A161">
        <v>2019</v>
      </c>
      <c r="B161" t="s">
        <v>41</v>
      </c>
      <c r="C161" s="133" t="s">
        <v>5752</v>
      </c>
      <c r="D161" s="230" t="s">
        <v>914</v>
      </c>
      <c r="E161" s="229">
        <v>1.6080000000000001</v>
      </c>
      <c r="F161" s="228">
        <v>0.73129999999999995</v>
      </c>
      <c r="G161" s="228">
        <v>0.25559999999999999</v>
      </c>
      <c r="H161" s="228">
        <v>0.47569999999999996</v>
      </c>
      <c r="I161" s="228">
        <v>0.70640000000000003</v>
      </c>
      <c r="J161" s="228">
        <v>0.25459999999999999</v>
      </c>
      <c r="K161" s="228">
        <v>0.45180000000000003</v>
      </c>
      <c r="L161" s="228">
        <v>0.57310000000000005</v>
      </c>
      <c r="M161" s="228">
        <v>0.40489999999999998</v>
      </c>
      <c r="N161" s="228">
        <v>0.16820000000000007</v>
      </c>
      <c r="O161" s="228">
        <v>0.36523333333333335</v>
      </c>
      <c r="P161" s="228" t="s">
        <v>4792</v>
      </c>
      <c r="Q161" s="226">
        <v>640</v>
      </c>
      <c r="R161" s="226">
        <v>398.00995024875618</v>
      </c>
      <c r="S161" s="226">
        <v>1</v>
      </c>
      <c r="T161" s="226">
        <v>156.25</v>
      </c>
      <c r="U161" s="226">
        <v>0</v>
      </c>
      <c r="V161" s="226">
        <v>0</v>
      </c>
      <c r="W161" s="226">
        <v>0</v>
      </c>
      <c r="X161" s="226">
        <v>0</v>
      </c>
      <c r="Y161" s="226">
        <v>0</v>
      </c>
      <c r="Z161" s="226">
        <v>0</v>
      </c>
      <c r="AA161" s="226">
        <v>1</v>
      </c>
      <c r="AB161" s="226">
        <v>156.25</v>
      </c>
      <c r="AC161" s="227">
        <v>78</v>
      </c>
      <c r="AD161" s="5">
        <v>12187.5</v>
      </c>
      <c r="AE161" s="5">
        <v>4</v>
      </c>
      <c r="AF161" s="5">
        <v>625</v>
      </c>
      <c r="AG161" s="5">
        <v>70</v>
      </c>
      <c r="AH161" s="5">
        <v>10937.5</v>
      </c>
      <c r="AI161" s="5">
        <v>4</v>
      </c>
      <c r="AJ161" s="5">
        <v>625</v>
      </c>
    </row>
    <row r="162" spans="1:36" x14ac:dyDescent="0.25">
      <c r="A162">
        <v>2017</v>
      </c>
      <c r="B162" t="s">
        <v>70</v>
      </c>
      <c r="C162" s="133" t="s">
        <v>5856</v>
      </c>
      <c r="D162" s="230" t="s">
        <v>5853</v>
      </c>
      <c r="E162" s="229">
        <v>1.92</v>
      </c>
      <c r="F162" s="228">
        <v>0.57240000000000002</v>
      </c>
      <c r="G162" s="228">
        <v>0.41539999999999999</v>
      </c>
      <c r="H162" s="228">
        <v>0.15700000000000003</v>
      </c>
      <c r="I162" s="228">
        <v>0.53049999999999997</v>
      </c>
      <c r="J162" s="228">
        <v>0.45129999999999998</v>
      </c>
      <c r="K162" s="228">
        <v>7.9199999999999993E-2</v>
      </c>
      <c r="L162" s="228">
        <v>0.46600000000000003</v>
      </c>
      <c r="M162" s="228">
        <v>0.52510000000000001</v>
      </c>
      <c r="N162" s="228">
        <v>-5.9099999999999986E-2</v>
      </c>
      <c r="O162" s="228">
        <v>5.9033333333333347E-2</v>
      </c>
      <c r="P162" s="226" t="s">
        <v>5765</v>
      </c>
      <c r="Q162" s="226">
        <v>641</v>
      </c>
      <c r="R162" s="226">
        <v>333.85416666666669</v>
      </c>
      <c r="S162" s="226">
        <v>3</v>
      </c>
      <c r="T162" s="226">
        <v>468.01872074882999</v>
      </c>
      <c r="U162" s="226">
        <v>0</v>
      </c>
      <c r="V162" s="226">
        <v>0</v>
      </c>
      <c r="W162" s="226">
        <v>0</v>
      </c>
      <c r="X162" s="226">
        <v>0</v>
      </c>
      <c r="Y162" s="226">
        <v>0</v>
      </c>
      <c r="Z162" s="226">
        <v>0</v>
      </c>
      <c r="AA162" s="226">
        <v>3</v>
      </c>
      <c r="AB162" s="226">
        <v>468.01872074882999</v>
      </c>
      <c r="AC162" s="227">
        <v>11</v>
      </c>
      <c r="AD162" s="5">
        <v>1716.0686427457099</v>
      </c>
      <c r="AE162" s="5">
        <v>2</v>
      </c>
      <c r="AF162" s="5">
        <v>312.01248049921998</v>
      </c>
      <c r="AG162" s="5">
        <v>8</v>
      </c>
      <c r="AH162" s="5">
        <v>1248.0499219968799</v>
      </c>
      <c r="AI162" s="5">
        <v>1</v>
      </c>
      <c r="AJ162" s="5">
        <v>156.00624024960999</v>
      </c>
    </row>
    <row r="163" spans="1:36" x14ac:dyDescent="0.25">
      <c r="A163">
        <v>2017</v>
      </c>
      <c r="B163" t="s">
        <v>41</v>
      </c>
      <c r="C163" s="133" t="s">
        <v>5729</v>
      </c>
      <c r="D163" s="230" t="s">
        <v>357</v>
      </c>
      <c r="E163" s="229">
        <v>0.92400000000000004</v>
      </c>
      <c r="F163" s="228">
        <v>0.77929999999999999</v>
      </c>
      <c r="G163" s="228">
        <v>0.20699999999999999</v>
      </c>
      <c r="H163" s="228">
        <v>0.57230000000000003</v>
      </c>
      <c r="I163" s="228">
        <v>0.74480000000000002</v>
      </c>
      <c r="J163" s="228">
        <v>0.20710000000000001</v>
      </c>
      <c r="K163" s="228">
        <v>0.53770000000000007</v>
      </c>
      <c r="L163" s="228">
        <v>0.65549999999999997</v>
      </c>
      <c r="M163" s="228">
        <v>0.3201</v>
      </c>
      <c r="N163" s="228">
        <v>0.33539999999999998</v>
      </c>
      <c r="O163" s="228">
        <v>0.48180000000000001</v>
      </c>
      <c r="P163" s="228" t="s">
        <v>4792</v>
      </c>
      <c r="Q163" s="226">
        <v>644</v>
      </c>
      <c r="R163" s="226">
        <v>696.96969696969688</v>
      </c>
      <c r="S163" s="226">
        <v>0</v>
      </c>
      <c r="T163" s="226">
        <v>0</v>
      </c>
      <c r="U163" s="226">
        <v>0</v>
      </c>
      <c r="V163" s="226">
        <v>0</v>
      </c>
      <c r="W163" s="226">
        <v>0</v>
      </c>
      <c r="X163" s="226">
        <v>0</v>
      </c>
      <c r="Y163" s="226">
        <v>0</v>
      </c>
      <c r="Z163" s="226">
        <v>0</v>
      </c>
      <c r="AA163" s="226">
        <v>0</v>
      </c>
      <c r="AB163" s="226">
        <v>0</v>
      </c>
      <c r="AC163" s="227">
        <v>4</v>
      </c>
      <c r="AD163" s="5">
        <v>621.11801242236015</v>
      </c>
      <c r="AE163" s="5">
        <v>1</v>
      </c>
      <c r="AF163" s="5">
        <v>155.27950310559004</v>
      </c>
      <c r="AG163" s="5">
        <v>3</v>
      </c>
      <c r="AH163" s="5">
        <v>465.83850931677017</v>
      </c>
      <c r="AI163" s="5">
        <v>0</v>
      </c>
      <c r="AJ163" s="5">
        <v>0</v>
      </c>
    </row>
    <row r="164" spans="1:36" x14ac:dyDescent="0.25">
      <c r="A164">
        <v>2019</v>
      </c>
      <c r="B164" t="s">
        <v>70</v>
      </c>
      <c r="C164" s="133" t="s">
        <v>5507</v>
      </c>
      <c r="D164" s="230" t="s">
        <v>5057</v>
      </c>
      <c r="E164" s="229">
        <v>6.13</v>
      </c>
      <c r="F164" s="228">
        <v>0.68259999999999998</v>
      </c>
      <c r="G164" s="228">
        <v>0.30570000000000003</v>
      </c>
      <c r="H164" s="228">
        <v>0.37689999999999996</v>
      </c>
      <c r="I164" s="228">
        <v>0.67310000000000003</v>
      </c>
      <c r="J164" s="228">
        <v>0.3029</v>
      </c>
      <c r="K164" s="228">
        <v>0.37020000000000003</v>
      </c>
      <c r="L164" s="228">
        <v>0.64829999999999999</v>
      </c>
      <c r="M164" s="228">
        <v>0.3417</v>
      </c>
      <c r="N164" s="228">
        <v>0.30659999999999998</v>
      </c>
      <c r="O164" s="228">
        <v>0.35123333333333334</v>
      </c>
      <c r="P164" s="226" t="s">
        <v>4792</v>
      </c>
      <c r="Q164" s="226">
        <v>644</v>
      </c>
      <c r="R164" s="226">
        <v>105.05709624796086</v>
      </c>
      <c r="S164" s="226">
        <v>1</v>
      </c>
      <c r="T164" s="226">
        <v>155.27950310559004</v>
      </c>
      <c r="U164" s="226">
        <v>0</v>
      </c>
      <c r="V164" s="226">
        <v>0</v>
      </c>
      <c r="W164" s="226">
        <v>0</v>
      </c>
      <c r="X164" s="226">
        <v>0</v>
      </c>
      <c r="Y164" s="226">
        <v>0</v>
      </c>
      <c r="Z164" s="226">
        <v>0</v>
      </c>
      <c r="AA164" s="226">
        <v>1</v>
      </c>
      <c r="AB164" s="226">
        <v>155.27950310559004</v>
      </c>
      <c r="AC164" s="227">
        <v>7</v>
      </c>
      <c r="AD164" s="5">
        <v>1086.9565217391305</v>
      </c>
      <c r="AE164" s="5">
        <v>0</v>
      </c>
      <c r="AF164" s="5">
        <v>0</v>
      </c>
      <c r="AG164" s="5">
        <v>5</v>
      </c>
      <c r="AH164" s="5">
        <v>776.3975155279503</v>
      </c>
      <c r="AI164" s="5">
        <v>2</v>
      </c>
      <c r="AJ164" s="5">
        <v>310.55900621118008</v>
      </c>
    </row>
    <row r="165" spans="1:36" x14ac:dyDescent="0.25">
      <c r="A165">
        <v>2017</v>
      </c>
      <c r="B165" t="s">
        <v>71</v>
      </c>
      <c r="C165" s="133" t="s">
        <v>5239</v>
      </c>
      <c r="D165" s="230" t="s">
        <v>5007</v>
      </c>
      <c r="E165" s="229">
        <v>0</v>
      </c>
      <c r="F165" s="228">
        <v>0.78339999999999999</v>
      </c>
      <c r="G165" s="228">
        <v>0.20300000000000001</v>
      </c>
      <c r="H165" s="228">
        <v>0.58040000000000003</v>
      </c>
      <c r="I165" s="228">
        <v>0.75819999999999999</v>
      </c>
      <c r="J165" s="228">
        <v>0.20960000000000001</v>
      </c>
      <c r="K165" s="228">
        <v>0.54859999999999998</v>
      </c>
      <c r="L165" s="228">
        <v>0.72909999999999997</v>
      </c>
      <c r="M165" s="228">
        <v>0.25509999999999999</v>
      </c>
      <c r="N165" s="228">
        <v>0.47399999999999998</v>
      </c>
      <c r="O165" s="228">
        <v>0.53433333333333333</v>
      </c>
      <c r="P165" s="228" t="s">
        <v>4792</v>
      </c>
      <c r="Q165" s="226">
        <v>646</v>
      </c>
      <c r="R165" s="226" t="s">
        <v>4791</v>
      </c>
      <c r="S165" s="226">
        <v>0</v>
      </c>
      <c r="T165" s="226">
        <v>0</v>
      </c>
      <c r="U165" s="226">
        <v>0</v>
      </c>
      <c r="V165" s="226">
        <v>0</v>
      </c>
      <c r="W165" s="226">
        <v>0</v>
      </c>
      <c r="X165" s="226">
        <v>0</v>
      </c>
      <c r="Y165" s="226">
        <v>0</v>
      </c>
      <c r="Z165" s="226">
        <v>0</v>
      </c>
      <c r="AA165" s="226">
        <v>0</v>
      </c>
      <c r="AB165" s="226">
        <v>0</v>
      </c>
      <c r="AC165" s="227">
        <v>0</v>
      </c>
      <c r="AD165" s="5">
        <v>0</v>
      </c>
      <c r="AE165" s="5">
        <v>0</v>
      </c>
      <c r="AF165" s="5">
        <v>0</v>
      </c>
      <c r="AG165" s="5">
        <v>0</v>
      </c>
      <c r="AH165" s="5">
        <v>0</v>
      </c>
      <c r="AI165" s="5">
        <v>0</v>
      </c>
      <c r="AJ165" s="5">
        <v>0</v>
      </c>
    </row>
    <row r="166" spans="1:36" x14ac:dyDescent="0.25">
      <c r="A166">
        <v>2017</v>
      </c>
      <c r="B166" t="s">
        <v>41</v>
      </c>
      <c r="C166" s="133" t="s">
        <v>5752</v>
      </c>
      <c r="D166" s="230" t="s">
        <v>914</v>
      </c>
      <c r="E166" s="229">
        <v>1.6080000000000001</v>
      </c>
      <c r="F166" s="228">
        <v>0.73129999999999995</v>
      </c>
      <c r="G166" s="228">
        <v>0.25559999999999999</v>
      </c>
      <c r="H166" s="228">
        <v>0.47569999999999996</v>
      </c>
      <c r="I166" s="228">
        <v>0.70640000000000003</v>
      </c>
      <c r="J166" s="228">
        <v>0.25459999999999999</v>
      </c>
      <c r="K166" s="228">
        <v>0.45180000000000003</v>
      </c>
      <c r="L166" s="228">
        <v>0.57310000000000005</v>
      </c>
      <c r="M166" s="228">
        <v>0.40489999999999998</v>
      </c>
      <c r="N166" s="228">
        <v>0.16820000000000007</v>
      </c>
      <c r="O166" s="228">
        <v>0.36523333333333335</v>
      </c>
      <c r="P166" s="228" t="s">
        <v>4792</v>
      </c>
      <c r="Q166" s="226">
        <v>648</v>
      </c>
      <c r="R166" s="226">
        <v>402.98507462686564</v>
      </c>
      <c r="S166" s="226">
        <v>3</v>
      </c>
      <c r="T166" s="226">
        <v>462.96296296296293</v>
      </c>
      <c r="U166" s="226">
        <v>0</v>
      </c>
      <c r="V166" s="226">
        <v>0</v>
      </c>
      <c r="W166" s="226">
        <v>0</v>
      </c>
      <c r="X166" s="226">
        <v>0</v>
      </c>
      <c r="Y166" s="226">
        <v>0</v>
      </c>
      <c r="Z166" s="226">
        <v>0</v>
      </c>
      <c r="AA166" s="226">
        <v>3</v>
      </c>
      <c r="AB166" s="226">
        <v>462.96296296296293</v>
      </c>
      <c r="AC166" s="227">
        <v>70</v>
      </c>
      <c r="AD166" s="5">
        <v>10802.469135802468</v>
      </c>
      <c r="AE166" s="5">
        <v>3</v>
      </c>
      <c r="AF166" s="5">
        <v>462.96296296296293</v>
      </c>
      <c r="AG166" s="5">
        <v>67</v>
      </c>
      <c r="AH166" s="5">
        <v>10339.506172839507</v>
      </c>
      <c r="AI166" s="5">
        <v>0</v>
      </c>
      <c r="AJ166" s="5">
        <v>0</v>
      </c>
    </row>
    <row r="167" spans="1:36" x14ac:dyDescent="0.25">
      <c r="A167">
        <v>2018</v>
      </c>
      <c r="B167" t="s">
        <v>41</v>
      </c>
      <c r="C167" s="133" t="s">
        <v>5752</v>
      </c>
      <c r="D167" s="230" t="s">
        <v>914</v>
      </c>
      <c r="E167" s="229">
        <v>1.6080000000000001</v>
      </c>
      <c r="F167" s="228">
        <v>0.73129999999999995</v>
      </c>
      <c r="G167" s="228">
        <v>0.25559999999999999</v>
      </c>
      <c r="H167" s="228">
        <v>0.47569999999999996</v>
      </c>
      <c r="I167" s="228">
        <v>0.70640000000000003</v>
      </c>
      <c r="J167" s="228">
        <v>0.25459999999999999</v>
      </c>
      <c r="K167" s="228">
        <v>0.45180000000000003</v>
      </c>
      <c r="L167" s="228">
        <v>0.57310000000000005</v>
      </c>
      <c r="M167" s="228">
        <v>0.40489999999999998</v>
      </c>
      <c r="N167" s="228">
        <v>0.16820000000000007</v>
      </c>
      <c r="O167" s="228">
        <v>0.36523333333333335</v>
      </c>
      <c r="P167" s="228" t="s">
        <v>4792</v>
      </c>
      <c r="Q167" s="226">
        <v>648</v>
      </c>
      <c r="R167" s="226">
        <v>402.98507462686564</v>
      </c>
      <c r="S167" s="226">
        <v>5</v>
      </c>
      <c r="T167" s="226">
        <v>771.60493827160485</v>
      </c>
      <c r="U167" s="226">
        <v>0</v>
      </c>
      <c r="V167" s="226">
        <v>0</v>
      </c>
      <c r="W167" s="226">
        <v>0</v>
      </c>
      <c r="X167" s="226">
        <v>0</v>
      </c>
      <c r="Y167" s="226">
        <v>0</v>
      </c>
      <c r="Z167" s="226">
        <v>0</v>
      </c>
      <c r="AA167" s="226">
        <v>5</v>
      </c>
      <c r="AB167" s="226">
        <v>771.60493827160485</v>
      </c>
      <c r="AC167" s="227">
        <v>96</v>
      </c>
      <c r="AD167" s="5">
        <v>14814.814814814814</v>
      </c>
      <c r="AE167" s="5">
        <v>3</v>
      </c>
      <c r="AF167" s="5">
        <v>462.96296296296293</v>
      </c>
      <c r="AG167" s="5">
        <v>93</v>
      </c>
      <c r="AH167" s="5">
        <v>14351.851851851852</v>
      </c>
      <c r="AI167" s="5">
        <v>0</v>
      </c>
      <c r="AJ167" s="5">
        <v>0</v>
      </c>
    </row>
    <row r="168" spans="1:36" x14ac:dyDescent="0.25">
      <c r="A168">
        <v>2019</v>
      </c>
      <c r="B168" t="s">
        <v>41</v>
      </c>
      <c r="C168" s="133" t="s">
        <v>5724</v>
      </c>
      <c r="D168" s="230" t="s">
        <v>384</v>
      </c>
      <c r="E168" s="229">
        <v>0.89300000000000002</v>
      </c>
      <c r="F168" s="228">
        <v>0.77239999999999998</v>
      </c>
      <c r="G168" s="228">
        <v>0.20899999999999999</v>
      </c>
      <c r="H168" s="228">
        <v>0.56340000000000001</v>
      </c>
      <c r="I168" s="228">
        <v>0.75380000000000003</v>
      </c>
      <c r="J168" s="228">
        <v>0.2051</v>
      </c>
      <c r="K168" s="228">
        <v>0.54869999999999997</v>
      </c>
      <c r="L168" s="228">
        <v>0.61799999999999999</v>
      </c>
      <c r="M168" s="228">
        <v>0.35439999999999999</v>
      </c>
      <c r="N168" s="228">
        <v>0.2636</v>
      </c>
      <c r="O168" s="228">
        <v>0.45856666666666662</v>
      </c>
      <c r="P168" s="228" t="s">
        <v>4792</v>
      </c>
      <c r="Q168" s="226">
        <v>649</v>
      </c>
      <c r="R168" s="226">
        <v>726.76371780515115</v>
      </c>
      <c r="S168" s="226">
        <v>0</v>
      </c>
      <c r="T168" s="226">
        <v>0</v>
      </c>
      <c r="U168" s="226">
        <v>0</v>
      </c>
      <c r="V168" s="226">
        <v>0</v>
      </c>
      <c r="W168" s="226">
        <v>0</v>
      </c>
      <c r="X168" s="226">
        <v>0</v>
      </c>
      <c r="Y168" s="226">
        <v>0</v>
      </c>
      <c r="Z168" s="226">
        <v>0</v>
      </c>
      <c r="AA168" s="226">
        <v>0</v>
      </c>
      <c r="AB168" s="226">
        <v>0</v>
      </c>
      <c r="AC168" s="227">
        <v>2</v>
      </c>
      <c r="AD168" s="5">
        <v>308.16640986132512</v>
      </c>
      <c r="AE168" s="5">
        <v>1</v>
      </c>
      <c r="AF168" s="5">
        <v>154.08320493066256</v>
      </c>
      <c r="AG168" s="5">
        <v>1</v>
      </c>
      <c r="AH168" s="5">
        <v>154.08320493066256</v>
      </c>
      <c r="AI168" s="5">
        <v>0</v>
      </c>
      <c r="AJ168" s="5">
        <v>0</v>
      </c>
    </row>
    <row r="169" spans="1:36" x14ac:dyDescent="0.25">
      <c r="A169">
        <v>2018</v>
      </c>
      <c r="B169" t="s">
        <v>70</v>
      </c>
      <c r="C169" s="133" t="s">
        <v>5507</v>
      </c>
      <c r="D169" s="230" t="s">
        <v>5057</v>
      </c>
      <c r="E169" s="229">
        <v>6.13</v>
      </c>
      <c r="F169" s="228">
        <v>0.68259999999999998</v>
      </c>
      <c r="G169" s="228">
        <v>0.30570000000000003</v>
      </c>
      <c r="H169" s="228">
        <v>0.37689999999999996</v>
      </c>
      <c r="I169" s="228">
        <v>0.67310000000000003</v>
      </c>
      <c r="J169" s="228">
        <v>0.3029</v>
      </c>
      <c r="K169" s="228">
        <v>0.37020000000000003</v>
      </c>
      <c r="L169" s="228">
        <v>0.64829999999999999</v>
      </c>
      <c r="M169" s="228">
        <v>0.3417</v>
      </c>
      <c r="N169" s="228">
        <v>0.30659999999999998</v>
      </c>
      <c r="O169" s="228">
        <v>0.35123333333333334</v>
      </c>
      <c r="P169" s="226" t="s">
        <v>4792</v>
      </c>
      <c r="Q169" s="226">
        <v>652</v>
      </c>
      <c r="R169" s="226">
        <v>106.36215334420881</v>
      </c>
      <c r="S169" s="226">
        <v>4</v>
      </c>
      <c r="T169" s="226">
        <v>613.49693251533745</v>
      </c>
      <c r="U169" s="226">
        <v>0</v>
      </c>
      <c r="V169" s="226">
        <v>0</v>
      </c>
      <c r="W169" s="226">
        <v>0</v>
      </c>
      <c r="X169" s="226">
        <v>0</v>
      </c>
      <c r="Y169" s="226">
        <v>1</v>
      </c>
      <c r="Z169" s="226">
        <v>153.37423312883436</v>
      </c>
      <c r="AA169" s="226">
        <v>3</v>
      </c>
      <c r="AB169" s="226">
        <v>460.12269938650309</v>
      </c>
      <c r="AC169" s="227">
        <v>8</v>
      </c>
      <c r="AD169" s="5">
        <v>1226.9938650306749</v>
      </c>
      <c r="AE169" s="5">
        <v>4</v>
      </c>
      <c r="AF169" s="5">
        <v>613.49693251533745</v>
      </c>
      <c r="AG169" s="5">
        <v>3</v>
      </c>
      <c r="AH169" s="5">
        <v>460.12269938650309</v>
      </c>
      <c r="AI169" s="5">
        <v>1</v>
      </c>
      <c r="AJ169" s="5">
        <v>153.37423312883436</v>
      </c>
    </row>
    <row r="170" spans="1:36" x14ac:dyDescent="0.25">
      <c r="A170">
        <v>2017</v>
      </c>
      <c r="B170" t="s">
        <v>70</v>
      </c>
      <c r="C170" s="133" t="s">
        <v>5507</v>
      </c>
      <c r="D170" s="230" t="s">
        <v>5057</v>
      </c>
      <c r="E170" s="229">
        <v>6.13</v>
      </c>
      <c r="F170" s="228">
        <v>0.68259999999999998</v>
      </c>
      <c r="G170" s="228">
        <v>0.30570000000000003</v>
      </c>
      <c r="H170" s="228">
        <v>0.37689999999999996</v>
      </c>
      <c r="I170" s="228">
        <v>0.67310000000000003</v>
      </c>
      <c r="J170" s="228">
        <v>0.3029</v>
      </c>
      <c r="K170" s="228">
        <v>0.37020000000000003</v>
      </c>
      <c r="L170" s="228">
        <v>0.64829999999999999</v>
      </c>
      <c r="M170" s="228">
        <v>0.3417</v>
      </c>
      <c r="N170" s="228">
        <v>0.30659999999999998</v>
      </c>
      <c r="O170" s="228">
        <v>0.35123333333333334</v>
      </c>
      <c r="P170" s="226" t="s">
        <v>4792</v>
      </c>
      <c r="Q170" s="226">
        <v>653</v>
      </c>
      <c r="R170" s="226">
        <v>106.52528548123981</v>
      </c>
      <c r="S170" s="226">
        <v>3</v>
      </c>
      <c r="T170" s="226">
        <v>459.41807044410416</v>
      </c>
      <c r="U170" s="226">
        <v>0</v>
      </c>
      <c r="V170" s="226">
        <v>0</v>
      </c>
      <c r="W170" s="226">
        <v>0</v>
      </c>
      <c r="X170" s="226">
        <v>0</v>
      </c>
      <c r="Y170" s="226">
        <v>0</v>
      </c>
      <c r="Z170" s="226">
        <v>0</v>
      </c>
      <c r="AA170" s="226">
        <v>3</v>
      </c>
      <c r="AB170" s="226">
        <v>459.41807044410416</v>
      </c>
      <c r="AC170" s="227">
        <v>11</v>
      </c>
      <c r="AD170" s="5">
        <v>1684.5329249617153</v>
      </c>
      <c r="AE170" s="5">
        <v>1</v>
      </c>
      <c r="AF170" s="5">
        <v>153.13935681470139</v>
      </c>
      <c r="AG170" s="5">
        <v>8</v>
      </c>
      <c r="AH170" s="5">
        <v>1225.1148545176111</v>
      </c>
      <c r="AI170" s="5">
        <v>2</v>
      </c>
      <c r="AJ170" s="5">
        <v>306.27871362940277</v>
      </c>
    </row>
    <row r="171" spans="1:36" x14ac:dyDescent="0.25">
      <c r="A171">
        <v>2019</v>
      </c>
      <c r="B171" t="s">
        <v>41</v>
      </c>
      <c r="C171" s="133" t="s">
        <v>5884</v>
      </c>
      <c r="D171" s="230" t="s">
        <v>5074</v>
      </c>
      <c r="E171" s="229">
        <v>0.49299999999999999</v>
      </c>
      <c r="F171" s="228">
        <v>0.51890000000000003</v>
      </c>
      <c r="G171" s="228">
        <v>0.46250000000000002</v>
      </c>
      <c r="H171" s="228">
        <v>5.6400000000000006E-2</v>
      </c>
      <c r="I171" s="228">
        <v>0.48349999999999999</v>
      </c>
      <c r="J171" s="228">
        <v>0.45400000000000001</v>
      </c>
      <c r="K171" s="228">
        <v>2.9499999999999971E-2</v>
      </c>
      <c r="L171" s="228">
        <v>0.40279999999999999</v>
      </c>
      <c r="M171" s="228">
        <v>0.57589999999999997</v>
      </c>
      <c r="N171" s="228">
        <v>-0.17309999999999998</v>
      </c>
      <c r="O171" s="228">
        <v>-2.9066666666666668E-2</v>
      </c>
      <c r="P171" s="228" t="s">
        <v>5765</v>
      </c>
      <c r="Q171" s="226">
        <v>653</v>
      </c>
      <c r="R171" s="226">
        <v>1324.5436105476674</v>
      </c>
      <c r="S171" s="226">
        <v>0</v>
      </c>
      <c r="T171" s="226">
        <v>0</v>
      </c>
      <c r="U171" s="226">
        <v>0</v>
      </c>
      <c r="V171" s="226">
        <v>0</v>
      </c>
      <c r="W171" s="226">
        <v>0</v>
      </c>
      <c r="X171" s="226">
        <v>0</v>
      </c>
      <c r="Y171" s="226">
        <v>0</v>
      </c>
      <c r="Z171" s="226">
        <v>0</v>
      </c>
      <c r="AA171" s="226">
        <v>0</v>
      </c>
      <c r="AB171" s="226">
        <v>0</v>
      </c>
      <c r="AC171" s="227">
        <v>4</v>
      </c>
      <c r="AD171" s="5">
        <v>612.55742725880555</v>
      </c>
      <c r="AE171" s="5">
        <v>0</v>
      </c>
      <c r="AF171" s="5">
        <v>0</v>
      </c>
      <c r="AG171" s="5">
        <v>4</v>
      </c>
      <c r="AH171" s="5">
        <v>612.55742725880555</v>
      </c>
      <c r="AI171" s="5">
        <v>0</v>
      </c>
      <c r="AJ171" s="5">
        <v>0</v>
      </c>
    </row>
    <row r="172" spans="1:36" x14ac:dyDescent="0.25">
      <c r="A172">
        <v>2017</v>
      </c>
      <c r="B172" t="s">
        <v>71</v>
      </c>
      <c r="C172" s="133" t="s">
        <v>5994</v>
      </c>
      <c r="D172" s="230" t="s">
        <v>4970</v>
      </c>
      <c r="E172" s="229">
        <v>0</v>
      </c>
      <c r="F172" s="228">
        <v>0.4289</v>
      </c>
      <c r="G172" s="228">
        <v>0.56040000000000001</v>
      </c>
      <c r="H172" s="228">
        <v>-0.13150000000000001</v>
      </c>
      <c r="I172" s="228">
        <v>0.3201</v>
      </c>
      <c r="J172" s="228">
        <v>0.64510000000000001</v>
      </c>
      <c r="K172" s="228">
        <v>-0.32500000000000001</v>
      </c>
      <c r="L172" s="228">
        <v>0.33939999999999998</v>
      </c>
      <c r="M172" s="228">
        <v>0.64990000000000003</v>
      </c>
      <c r="N172" s="228">
        <v>-0.31050000000000005</v>
      </c>
      <c r="O172" s="228">
        <v>-0.25566666666666671</v>
      </c>
      <c r="P172" s="228" t="s">
        <v>5900</v>
      </c>
      <c r="Q172" s="226">
        <v>657</v>
      </c>
      <c r="R172" s="226" t="s">
        <v>4791</v>
      </c>
      <c r="S172" s="226">
        <v>0</v>
      </c>
      <c r="T172" s="226">
        <v>0</v>
      </c>
      <c r="U172" s="226">
        <v>0</v>
      </c>
      <c r="V172" s="226">
        <v>0</v>
      </c>
      <c r="W172" s="226">
        <v>0</v>
      </c>
      <c r="X172" s="226">
        <v>0</v>
      </c>
      <c r="Y172" s="226">
        <v>0</v>
      </c>
      <c r="Z172" s="226">
        <v>0</v>
      </c>
      <c r="AA172" s="226">
        <v>0</v>
      </c>
      <c r="AB172" s="226">
        <v>0</v>
      </c>
      <c r="AC172" s="227">
        <v>5</v>
      </c>
      <c r="AD172" s="5">
        <v>761.03500761035002</v>
      </c>
      <c r="AE172" s="5">
        <v>2</v>
      </c>
      <c r="AF172" s="5">
        <v>304.41400304414003</v>
      </c>
      <c r="AG172" s="5">
        <v>3</v>
      </c>
      <c r="AH172" s="5">
        <v>456.62100456621005</v>
      </c>
      <c r="AI172" s="5">
        <v>0</v>
      </c>
      <c r="AJ172" s="5">
        <v>0</v>
      </c>
    </row>
    <row r="173" spans="1:36" x14ac:dyDescent="0.25">
      <c r="A173">
        <v>2017</v>
      </c>
      <c r="B173" t="s">
        <v>70</v>
      </c>
      <c r="C173" s="133" t="s">
        <v>5437</v>
      </c>
      <c r="D173" s="230" t="s">
        <v>3938</v>
      </c>
      <c r="E173" s="229">
        <v>1.3</v>
      </c>
      <c r="F173" s="228">
        <v>0.76429999999999998</v>
      </c>
      <c r="G173" s="228">
        <v>0.22600000000000001</v>
      </c>
      <c r="H173" s="228">
        <v>0.5383</v>
      </c>
      <c r="I173" s="228">
        <v>0.73780000000000001</v>
      </c>
      <c r="J173" s="228">
        <v>0.2414</v>
      </c>
      <c r="K173" s="228">
        <v>0.49640000000000001</v>
      </c>
      <c r="L173" s="228">
        <v>0.68810000000000004</v>
      </c>
      <c r="M173" s="228">
        <v>0.30359999999999998</v>
      </c>
      <c r="N173" s="228">
        <v>0.38450000000000006</v>
      </c>
      <c r="O173" s="228">
        <v>0.47306666666666669</v>
      </c>
      <c r="P173" s="226" t="s">
        <v>4792</v>
      </c>
      <c r="Q173" s="226">
        <v>658</v>
      </c>
      <c r="R173" s="226">
        <v>506.15384615384613</v>
      </c>
      <c r="S173" s="226">
        <v>0</v>
      </c>
      <c r="T173" s="226">
        <v>0</v>
      </c>
      <c r="U173" s="226">
        <v>0</v>
      </c>
      <c r="V173" s="226">
        <v>0</v>
      </c>
      <c r="W173" s="226">
        <v>0</v>
      </c>
      <c r="X173" s="226">
        <v>0</v>
      </c>
      <c r="Y173" s="226">
        <v>0</v>
      </c>
      <c r="Z173" s="226">
        <v>0</v>
      </c>
      <c r="AA173" s="226">
        <v>0</v>
      </c>
      <c r="AB173" s="226">
        <v>0</v>
      </c>
      <c r="AC173" s="227">
        <v>10</v>
      </c>
      <c r="AD173" s="5">
        <v>1519.7568389057751</v>
      </c>
      <c r="AE173" s="5">
        <v>1</v>
      </c>
      <c r="AF173" s="5">
        <v>151.9756838905775</v>
      </c>
      <c r="AG173" s="5">
        <v>9</v>
      </c>
      <c r="AH173" s="5">
        <v>1367.7811550151976</v>
      </c>
      <c r="AI173" s="5">
        <v>0</v>
      </c>
      <c r="AJ173" s="5">
        <v>0</v>
      </c>
    </row>
    <row r="174" spans="1:36" x14ac:dyDescent="0.25">
      <c r="A174">
        <v>2017</v>
      </c>
      <c r="B174" t="s">
        <v>70</v>
      </c>
      <c r="C174" s="133" t="s">
        <v>5344</v>
      </c>
      <c r="D174" s="230" t="s">
        <v>5323</v>
      </c>
      <c r="E174" s="229">
        <v>0.69</v>
      </c>
      <c r="F174" s="228">
        <v>0.752</v>
      </c>
      <c r="G174" s="228">
        <v>0.23330000000000001</v>
      </c>
      <c r="H174" s="228">
        <v>0.51869999999999994</v>
      </c>
      <c r="I174" s="228">
        <v>0.748</v>
      </c>
      <c r="J174" s="228">
        <v>0.22109999999999999</v>
      </c>
      <c r="K174" s="228">
        <v>0.52690000000000003</v>
      </c>
      <c r="L174" s="228">
        <v>0.6946</v>
      </c>
      <c r="M174" s="228">
        <v>0.29149999999999998</v>
      </c>
      <c r="N174" s="228">
        <v>0.40310000000000001</v>
      </c>
      <c r="O174" s="228">
        <v>0.48289999999999994</v>
      </c>
      <c r="P174" s="226" t="s">
        <v>4792</v>
      </c>
      <c r="Q174" s="226">
        <v>658</v>
      </c>
      <c r="R174" s="226">
        <v>953.62318840579712</v>
      </c>
      <c r="S174" s="226">
        <v>0</v>
      </c>
      <c r="T174" s="226">
        <v>0</v>
      </c>
      <c r="U174" s="226">
        <v>0</v>
      </c>
      <c r="V174" s="226">
        <v>0</v>
      </c>
      <c r="W174" s="226">
        <v>0</v>
      </c>
      <c r="X174" s="226">
        <v>0</v>
      </c>
      <c r="Y174" s="226">
        <v>0</v>
      </c>
      <c r="Z174" s="226">
        <v>0</v>
      </c>
      <c r="AA174" s="226">
        <v>0</v>
      </c>
      <c r="AB174" s="226">
        <v>0</v>
      </c>
      <c r="AC174" s="227">
        <v>4</v>
      </c>
      <c r="AD174" s="5">
        <v>607.90273556231</v>
      </c>
      <c r="AE174" s="5">
        <v>1</v>
      </c>
      <c r="AF174" s="5">
        <v>151.9756838905775</v>
      </c>
      <c r="AG174" s="5">
        <v>3</v>
      </c>
      <c r="AH174" s="5">
        <v>455.9270516717325</v>
      </c>
      <c r="AI174" s="5">
        <v>0</v>
      </c>
      <c r="AJ174" s="5">
        <v>0</v>
      </c>
    </row>
    <row r="175" spans="1:36" x14ac:dyDescent="0.25">
      <c r="A175">
        <v>2019</v>
      </c>
      <c r="B175" t="s">
        <v>41</v>
      </c>
      <c r="C175" s="133" t="s">
        <v>5677</v>
      </c>
      <c r="D175" s="230" t="s">
        <v>5511</v>
      </c>
      <c r="E175" s="229">
        <v>0.61</v>
      </c>
      <c r="F175" s="228">
        <v>0.51060000000000005</v>
      </c>
      <c r="G175" s="228">
        <v>0.46700000000000003</v>
      </c>
      <c r="H175" s="228">
        <v>4.3600000000000028E-2</v>
      </c>
      <c r="I175" s="228">
        <v>0.50770000000000004</v>
      </c>
      <c r="J175" s="228">
        <v>0.4158</v>
      </c>
      <c r="K175" s="228">
        <v>9.1900000000000037E-2</v>
      </c>
      <c r="L175" s="228">
        <v>0.53259999999999996</v>
      </c>
      <c r="M175" s="228">
        <v>0.44650000000000001</v>
      </c>
      <c r="N175" s="228">
        <v>8.6099999999999954E-2</v>
      </c>
      <c r="O175" s="228">
        <v>7.3866666666666678E-2</v>
      </c>
      <c r="P175" s="228" t="s">
        <v>4792</v>
      </c>
      <c r="Q175" s="226">
        <v>658</v>
      </c>
      <c r="R175" s="226">
        <v>1078.688524590164</v>
      </c>
      <c r="S175" s="226">
        <v>1</v>
      </c>
      <c r="T175" s="226">
        <v>151.9756838905775</v>
      </c>
      <c r="U175" s="226">
        <v>0</v>
      </c>
      <c r="V175" s="226">
        <v>0</v>
      </c>
      <c r="W175" s="226">
        <v>0</v>
      </c>
      <c r="X175" s="226">
        <v>0</v>
      </c>
      <c r="Y175" s="226">
        <v>0</v>
      </c>
      <c r="Z175" s="226">
        <v>0</v>
      </c>
      <c r="AA175" s="226">
        <v>1</v>
      </c>
      <c r="AB175" s="226">
        <v>151.9756838905775</v>
      </c>
      <c r="AC175" s="227">
        <v>2</v>
      </c>
      <c r="AD175" s="5">
        <v>303.951367781155</v>
      </c>
      <c r="AE175" s="5">
        <v>0</v>
      </c>
      <c r="AF175" s="5">
        <v>0</v>
      </c>
      <c r="AG175" s="5">
        <v>2</v>
      </c>
      <c r="AH175" s="5">
        <v>303.951367781155</v>
      </c>
      <c r="AI175" s="5">
        <v>0</v>
      </c>
      <c r="AJ175" s="5">
        <v>0</v>
      </c>
    </row>
    <row r="176" spans="1:36" x14ac:dyDescent="0.25">
      <c r="A176">
        <v>2017</v>
      </c>
      <c r="B176" t="s">
        <v>41</v>
      </c>
      <c r="C176" s="133" t="s">
        <v>5884</v>
      </c>
      <c r="D176" s="230" t="s">
        <v>5074</v>
      </c>
      <c r="E176" s="229">
        <v>0.49299999999999999</v>
      </c>
      <c r="F176" s="228">
        <v>0.51890000000000003</v>
      </c>
      <c r="G176" s="228">
        <v>0.46250000000000002</v>
      </c>
      <c r="H176" s="228">
        <v>5.6400000000000006E-2</v>
      </c>
      <c r="I176" s="228">
        <v>0.48349999999999999</v>
      </c>
      <c r="J176" s="228">
        <v>0.45400000000000001</v>
      </c>
      <c r="K176" s="228">
        <v>2.9499999999999971E-2</v>
      </c>
      <c r="L176" s="228">
        <v>0.40279999999999999</v>
      </c>
      <c r="M176" s="228">
        <v>0.57589999999999997</v>
      </c>
      <c r="N176" s="228">
        <v>-0.17309999999999998</v>
      </c>
      <c r="O176" s="228">
        <v>-2.9066666666666668E-2</v>
      </c>
      <c r="P176" s="228" t="s">
        <v>5765</v>
      </c>
      <c r="Q176" s="226">
        <v>659</v>
      </c>
      <c r="R176" s="226">
        <v>1336.713995943205</v>
      </c>
      <c r="S176" s="226">
        <v>1</v>
      </c>
      <c r="T176" s="226">
        <v>151.74506828528072</v>
      </c>
      <c r="U176" s="226">
        <v>0</v>
      </c>
      <c r="V176" s="226">
        <v>0</v>
      </c>
      <c r="W176" s="226">
        <v>0</v>
      </c>
      <c r="X176" s="226">
        <v>0</v>
      </c>
      <c r="Y176" s="226">
        <v>0</v>
      </c>
      <c r="Z176" s="226">
        <v>0</v>
      </c>
      <c r="AA176" s="226">
        <v>1</v>
      </c>
      <c r="AB176" s="226">
        <v>151.74506828528072</v>
      </c>
      <c r="AC176" s="227">
        <v>8</v>
      </c>
      <c r="AD176" s="5">
        <v>1213.9605462822458</v>
      </c>
      <c r="AE176" s="5">
        <v>3</v>
      </c>
      <c r="AF176" s="5">
        <v>455.2352048558422</v>
      </c>
      <c r="AG176" s="5">
        <v>5</v>
      </c>
      <c r="AH176" s="5">
        <v>758.7253414264037</v>
      </c>
      <c r="AI176" s="5">
        <v>0</v>
      </c>
      <c r="AJ176" s="5">
        <v>0</v>
      </c>
    </row>
    <row r="177" spans="1:36" x14ac:dyDescent="0.25">
      <c r="A177">
        <v>2018</v>
      </c>
      <c r="B177" t="s">
        <v>41</v>
      </c>
      <c r="C177" s="133" t="s">
        <v>5884</v>
      </c>
      <c r="D177" s="230" t="s">
        <v>5074</v>
      </c>
      <c r="E177" s="229">
        <v>0.49299999999999999</v>
      </c>
      <c r="F177" s="228">
        <v>0.51890000000000003</v>
      </c>
      <c r="G177" s="228">
        <v>0.46250000000000002</v>
      </c>
      <c r="H177" s="228">
        <v>5.6400000000000006E-2</v>
      </c>
      <c r="I177" s="228">
        <v>0.48349999999999999</v>
      </c>
      <c r="J177" s="228">
        <v>0.45400000000000001</v>
      </c>
      <c r="K177" s="228">
        <v>2.9499999999999971E-2</v>
      </c>
      <c r="L177" s="228">
        <v>0.40279999999999999</v>
      </c>
      <c r="M177" s="228">
        <v>0.57589999999999997</v>
      </c>
      <c r="N177" s="228">
        <v>-0.17309999999999998</v>
      </c>
      <c r="O177" s="228">
        <v>-2.9066666666666668E-2</v>
      </c>
      <c r="P177" s="228" t="s">
        <v>5765</v>
      </c>
      <c r="Q177" s="226">
        <v>659</v>
      </c>
      <c r="R177" s="226">
        <v>1336.713995943205</v>
      </c>
      <c r="S177" s="226">
        <v>1</v>
      </c>
      <c r="T177" s="226">
        <v>151.74506828528072</v>
      </c>
      <c r="U177" s="226">
        <v>0</v>
      </c>
      <c r="V177" s="226">
        <v>0</v>
      </c>
      <c r="W177" s="226">
        <v>1</v>
      </c>
      <c r="X177" s="226">
        <v>151.74506828528072</v>
      </c>
      <c r="Y177" s="226">
        <v>0</v>
      </c>
      <c r="Z177" s="226">
        <v>0</v>
      </c>
      <c r="AA177" s="226">
        <v>0</v>
      </c>
      <c r="AB177" s="226">
        <v>0</v>
      </c>
      <c r="AC177" s="227">
        <v>8</v>
      </c>
      <c r="AD177" s="5">
        <v>1213.9605462822458</v>
      </c>
      <c r="AE177" s="5">
        <v>1</v>
      </c>
      <c r="AF177" s="5">
        <v>151.74506828528072</v>
      </c>
      <c r="AG177" s="5">
        <v>7</v>
      </c>
      <c r="AH177" s="5">
        <v>1062.2154779969651</v>
      </c>
      <c r="AI177" s="5">
        <v>0</v>
      </c>
      <c r="AJ177" s="5">
        <v>0</v>
      </c>
    </row>
    <row r="178" spans="1:36" x14ac:dyDescent="0.25">
      <c r="A178">
        <v>2018</v>
      </c>
      <c r="B178" t="s">
        <v>41</v>
      </c>
      <c r="C178" s="133" t="s">
        <v>5724</v>
      </c>
      <c r="D178" s="230" t="s">
        <v>384</v>
      </c>
      <c r="E178" s="229">
        <v>0.89300000000000002</v>
      </c>
      <c r="F178" s="228">
        <v>0.77239999999999998</v>
      </c>
      <c r="G178" s="228">
        <v>0.20899999999999999</v>
      </c>
      <c r="H178" s="228">
        <v>0.56340000000000001</v>
      </c>
      <c r="I178" s="228">
        <v>0.75380000000000003</v>
      </c>
      <c r="J178" s="228">
        <v>0.2051</v>
      </c>
      <c r="K178" s="228">
        <v>0.54869999999999997</v>
      </c>
      <c r="L178" s="228">
        <v>0.61799999999999999</v>
      </c>
      <c r="M178" s="228">
        <v>0.35439999999999999</v>
      </c>
      <c r="N178" s="228">
        <v>0.2636</v>
      </c>
      <c r="O178" s="228">
        <v>0.45856666666666662</v>
      </c>
      <c r="P178" s="228" t="s">
        <v>4792</v>
      </c>
      <c r="Q178" s="226">
        <v>660</v>
      </c>
      <c r="R178" s="226">
        <v>739.08174692049272</v>
      </c>
      <c r="S178" s="226">
        <v>1</v>
      </c>
      <c r="T178" s="226">
        <v>151.5151515151515</v>
      </c>
      <c r="U178" s="226">
        <v>0</v>
      </c>
      <c r="V178" s="226">
        <v>0</v>
      </c>
      <c r="W178" s="226">
        <v>0</v>
      </c>
      <c r="X178" s="226">
        <v>0</v>
      </c>
      <c r="Y178" s="226">
        <v>0</v>
      </c>
      <c r="Z178" s="226">
        <v>0</v>
      </c>
      <c r="AA178" s="226">
        <v>1</v>
      </c>
      <c r="AB178" s="226">
        <v>151.5151515151515</v>
      </c>
      <c r="AC178" s="227">
        <v>1</v>
      </c>
      <c r="AD178" s="5">
        <v>151.5151515151515</v>
      </c>
      <c r="AE178" s="5">
        <v>1</v>
      </c>
      <c r="AF178" s="5">
        <v>151.5151515151515</v>
      </c>
      <c r="AG178" s="5">
        <v>0</v>
      </c>
      <c r="AH178" s="5">
        <v>0</v>
      </c>
      <c r="AI178" s="5">
        <v>0</v>
      </c>
      <c r="AJ178" s="5">
        <v>0</v>
      </c>
    </row>
    <row r="179" spans="1:36" x14ac:dyDescent="0.25">
      <c r="A179">
        <v>2019</v>
      </c>
      <c r="B179" t="s">
        <v>41</v>
      </c>
      <c r="C179" s="133" t="s">
        <v>5654</v>
      </c>
      <c r="D179" s="230" t="s">
        <v>5439</v>
      </c>
      <c r="E179" s="229">
        <v>0.53500000000000003</v>
      </c>
      <c r="F179" s="228">
        <v>0.61570000000000003</v>
      </c>
      <c r="G179" s="228">
        <v>0.3594</v>
      </c>
      <c r="H179" s="228">
        <v>0.25630000000000003</v>
      </c>
      <c r="I179" s="228">
        <v>0.60870000000000002</v>
      </c>
      <c r="J179" s="228">
        <v>0.32529999999999998</v>
      </c>
      <c r="K179" s="228">
        <v>0.28340000000000004</v>
      </c>
      <c r="L179" s="228">
        <v>0.5766</v>
      </c>
      <c r="M179" s="228">
        <v>0.39879999999999999</v>
      </c>
      <c r="N179" s="228">
        <v>0.17780000000000001</v>
      </c>
      <c r="O179" s="228">
        <v>0.23916666666666667</v>
      </c>
      <c r="P179" s="228" t="s">
        <v>4792</v>
      </c>
      <c r="Q179" s="226">
        <v>661</v>
      </c>
      <c r="R179" s="226">
        <v>1235.5140186915887</v>
      </c>
      <c r="S179" s="226">
        <v>1</v>
      </c>
      <c r="T179" s="226">
        <v>151.28593040847201</v>
      </c>
      <c r="U179" s="226">
        <v>0</v>
      </c>
      <c r="V179" s="226">
        <v>0</v>
      </c>
      <c r="W179" s="226">
        <v>1</v>
      </c>
      <c r="X179" s="226">
        <v>151.28593040847201</v>
      </c>
      <c r="Y179" s="226">
        <v>0</v>
      </c>
      <c r="Z179" s="226">
        <v>0</v>
      </c>
      <c r="AA179" s="226">
        <v>0</v>
      </c>
      <c r="AB179" s="226">
        <v>0</v>
      </c>
      <c r="AC179" s="227">
        <v>4</v>
      </c>
      <c r="AD179" s="5">
        <v>605.14372163388805</v>
      </c>
      <c r="AE179" s="5">
        <v>0</v>
      </c>
      <c r="AF179" s="5">
        <v>0</v>
      </c>
      <c r="AG179" s="5">
        <v>2</v>
      </c>
      <c r="AH179" s="5">
        <v>302.57186081694402</v>
      </c>
      <c r="AI179" s="5">
        <v>2</v>
      </c>
      <c r="AJ179" s="5">
        <v>302.57186081694402</v>
      </c>
    </row>
    <row r="180" spans="1:36" x14ac:dyDescent="0.25">
      <c r="A180">
        <v>2017</v>
      </c>
      <c r="B180" t="s">
        <v>70</v>
      </c>
      <c r="C180" s="133" t="s">
        <v>5416</v>
      </c>
      <c r="D180" s="230" t="s">
        <v>3938</v>
      </c>
      <c r="E180" s="229">
        <v>1.1299999999999999</v>
      </c>
      <c r="F180" s="228">
        <v>0.76429999999999998</v>
      </c>
      <c r="G180" s="228">
        <v>0.22600000000000001</v>
      </c>
      <c r="H180" s="228">
        <v>0.5383</v>
      </c>
      <c r="I180" s="228">
        <v>0.73780000000000001</v>
      </c>
      <c r="J180" s="228">
        <v>0.2414</v>
      </c>
      <c r="K180" s="228">
        <v>0.49640000000000001</v>
      </c>
      <c r="L180" s="228">
        <v>0.68810000000000004</v>
      </c>
      <c r="M180" s="228">
        <v>0.30359999999999998</v>
      </c>
      <c r="N180" s="228">
        <v>0.38450000000000006</v>
      </c>
      <c r="O180" s="228">
        <v>0.47306666666666669</v>
      </c>
      <c r="P180" s="226" t="s">
        <v>4792</v>
      </c>
      <c r="Q180" s="226">
        <v>664</v>
      </c>
      <c r="R180" s="226">
        <v>587.61061946902657</v>
      </c>
      <c r="S180" s="226">
        <v>1</v>
      </c>
      <c r="T180" s="226">
        <v>150.60240963855424</v>
      </c>
      <c r="U180" s="226">
        <v>0</v>
      </c>
      <c r="V180" s="226">
        <v>0</v>
      </c>
      <c r="W180" s="226">
        <v>0</v>
      </c>
      <c r="X180" s="226">
        <v>0</v>
      </c>
      <c r="Y180" s="226">
        <v>0</v>
      </c>
      <c r="Z180" s="226">
        <v>0</v>
      </c>
      <c r="AA180" s="226">
        <v>1</v>
      </c>
      <c r="AB180" s="226">
        <v>150.60240963855424</v>
      </c>
      <c r="AC180" s="227">
        <v>9</v>
      </c>
      <c r="AD180" s="5">
        <v>1355.4216867469879</v>
      </c>
      <c r="AE180" s="5">
        <v>2</v>
      </c>
      <c r="AF180" s="5">
        <v>301.20481927710847</v>
      </c>
      <c r="AG180" s="5">
        <v>5</v>
      </c>
      <c r="AH180" s="5">
        <v>753.01204819277109</v>
      </c>
      <c r="AI180" s="5">
        <v>2</v>
      </c>
      <c r="AJ180" s="5">
        <v>301.20481927710847</v>
      </c>
    </row>
    <row r="181" spans="1:36" x14ac:dyDescent="0.25">
      <c r="A181">
        <v>2018</v>
      </c>
      <c r="B181" t="s">
        <v>41</v>
      </c>
      <c r="C181" s="133" t="s">
        <v>5677</v>
      </c>
      <c r="D181" s="230" t="s">
        <v>5511</v>
      </c>
      <c r="E181" s="229">
        <v>0.61</v>
      </c>
      <c r="F181" s="228">
        <v>0.51060000000000005</v>
      </c>
      <c r="G181" s="228">
        <v>0.46700000000000003</v>
      </c>
      <c r="H181" s="228">
        <v>4.3600000000000028E-2</v>
      </c>
      <c r="I181" s="228">
        <v>0.50770000000000004</v>
      </c>
      <c r="J181" s="228">
        <v>0.4158</v>
      </c>
      <c r="K181" s="228">
        <v>9.1900000000000037E-2</v>
      </c>
      <c r="L181" s="228">
        <v>0.53259999999999996</v>
      </c>
      <c r="M181" s="228">
        <v>0.44650000000000001</v>
      </c>
      <c r="N181" s="228">
        <v>8.6099999999999954E-2</v>
      </c>
      <c r="O181" s="228">
        <v>7.3866666666666678E-2</v>
      </c>
      <c r="P181" s="228" t="s">
        <v>4792</v>
      </c>
      <c r="Q181" s="226">
        <v>664</v>
      </c>
      <c r="R181" s="226">
        <v>1088.5245901639344</v>
      </c>
      <c r="S181" s="226">
        <v>0</v>
      </c>
      <c r="T181" s="226">
        <v>0</v>
      </c>
      <c r="U181" s="226">
        <v>0</v>
      </c>
      <c r="V181" s="226">
        <v>0</v>
      </c>
      <c r="W181" s="226">
        <v>0</v>
      </c>
      <c r="X181" s="226">
        <v>0</v>
      </c>
      <c r="Y181" s="226">
        <v>0</v>
      </c>
      <c r="Z181" s="226">
        <v>0</v>
      </c>
      <c r="AA181" s="226">
        <v>0</v>
      </c>
      <c r="AB181" s="226">
        <v>0</v>
      </c>
      <c r="AC181" s="227">
        <v>3</v>
      </c>
      <c r="AD181" s="5">
        <v>451.80722891566262</v>
      </c>
      <c r="AE181" s="5">
        <v>0</v>
      </c>
      <c r="AF181" s="5">
        <v>0</v>
      </c>
      <c r="AG181" s="5">
        <v>3</v>
      </c>
      <c r="AH181" s="5">
        <v>451.80722891566262</v>
      </c>
      <c r="AI181" s="5">
        <v>0</v>
      </c>
      <c r="AJ181" s="5">
        <v>0</v>
      </c>
    </row>
    <row r="182" spans="1:36" x14ac:dyDescent="0.25">
      <c r="A182">
        <v>2019</v>
      </c>
      <c r="B182" t="s">
        <v>70</v>
      </c>
      <c r="C182" s="133" t="s">
        <v>5416</v>
      </c>
      <c r="D182" s="230" t="s">
        <v>3938</v>
      </c>
      <c r="E182" s="229">
        <v>1.1299999999999999</v>
      </c>
      <c r="F182" s="228">
        <v>0.76429999999999998</v>
      </c>
      <c r="G182" s="228">
        <v>0.22600000000000001</v>
      </c>
      <c r="H182" s="228">
        <v>0.5383</v>
      </c>
      <c r="I182" s="228">
        <v>0.73780000000000001</v>
      </c>
      <c r="J182" s="228">
        <v>0.2414</v>
      </c>
      <c r="K182" s="228">
        <v>0.49640000000000001</v>
      </c>
      <c r="L182" s="228">
        <v>0.68810000000000004</v>
      </c>
      <c r="M182" s="228">
        <v>0.30359999999999998</v>
      </c>
      <c r="N182" s="228">
        <v>0.38450000000000006</v>
      </c>
      <c r="O182" s="228">
        <v>0.47306666666666669</v>
      </c>
      <c r="P182" s="226" t="s">
        <v>4792</v>
      </c>
      <c r="Q182" s="226">
        <v>664</v>
      </c>
      <c r="R182" s="226">
        <v>587.61061946902657</v>
      </c>
      <c r="S182" s="226">
        <v>1</v>
      </c>
      <c r="T182" s="226">
        <v>150.60240963855424</v>
      </c>
      <c r="U182" s="226">
        <v>0</v>
      </c>
      <c r="V182" s="226">
        <v>0</v>
      </c>
      <c r="W182" s="226">
        <v>0</v>
      </c>
      <c r="X182" s="226">
        <v>0</v>
      </c>
      <c r="Y182" s="226">
        <v>0</v>
      </c>
      <c r="Z182" s="226">
        <v>0</v>
      </c>
      <c r="AA182" s="226">
        <v>1</v>
      </c>
      <c r="AB182" s="226">
        <v>150.60240963855424</v>
      </c>
      <c r="AC182" s="227">
        <v>14</v>
      </c>
      <c r="AD182" s="5">
        <v>2108.4337349397588</v>
      </c>
      <c r="AE182" s="5">
        <v>2</v>
      </c>
      <c r="AF182" s="5">
        <v>301.20481927710847</v>
      </c>
      <c r="AG182" s="5">
        <v>10</v>
      </c>
      <c r="AH182" s="5">
        <v>1506.0240963855422</v>
      </c>
      <c r="AI182" s="5">
        <v>2</v>
      </c>
      <c r="AJ182" s="5">
        <v>301.20481927710847</v>
      </c>
    </row>
    <row r="183" spans="1:36" x14ac:dyDescent="0.25">
      <c r="A183">
        <v>2017</v>
      </c>
      <c r="B183" t="s">
        <v>41</v>
      </c>
      <c r="C183" s="133" t="s">
        <v>5724</v>
      </c>
      <c r="D183" s="230" t="s">
        <v>384</v>
      </c>
      <c r="E183" s="229">
        <v>0.89300000000000002</v>
      </c>
      <c r="F183" s="228">
        <v>0.77239999999999998</v>
      </c>
      <c r="G183" s="228">
        <v>0.20899999999999999</v>
      </c>
      <c r="H183" s="228">
        <v>0.56340000000000001</v>
      </c>
      <c r="I183" s="228">
        <v>0.75380000000000003</v>
      </c>
      <c r="J183" s="228">
        <v>0.2051</v>
      </c>
      <c r="K183" s="228">
        <v>0.54869999999999997</v>
      </c>
      <c r="L183" s="228">
        <v>0.61799999999999999</v>
      </c>
      <c r="M183" s="228">
        <v>0.35439999999999999</v>
      </c>
      <c r="N183" s="228">
        <v>0.2636</v>
      </c>
      <c r="O183" s="228">
        <v>0.45856666666666662</v>
      </c>
      <c r="P183" s="228" t="s">
        <v>4792</v>
      </c>
      <c r="Q183" s="226">
        <v>666</v>
      </c>
      <c r="R183" s="226">
        <v>745.80067189249723</v>
      </c>
      <c r="S183" s="226">
        <v>0</v>
      </c>
      <c r="T183" s="226">
        <v>0</v>
      </c>
      <c r="U183" s="226">
        <v>0</v>
      </c>
      <c r="V183" s="226">
        <v>0</v>
      </c>
      <c r="W183" s="226">
        <v>0</v>
      </c>
      <c r="X183" s="226">
        <v>0</v>
      </c>
      <c r="Y183" s="226">
        <v>0</v>
      </c>
      <c r="Z183" s="226">
        <v>0</v>
      </c>
      <c r="AA183" s="226">
        <v>0</v>
      </c>
      <c r="AB183" s="226">
        <v>0</v>
      </c>
      <c r="AC183" s="227">
        <v>9</v>
      </c>
      <c r="AD183" s="5">
        <v>1351.3513513513515</v>
      </c>
      <c r="AE183" s="5">
        <v>5</v>
      </c>
      <c r="AF183" s="5">
        <v>750.75075075075074</v>
      </c>
      <c r="AG183" s="5">
        <v>4</v>
      </c>
      <c r="AH183" s="5">
        <v>600.60060060060061</v>
      </c>
      <c r="AI183" s="5">
        <v>0</v>
      </c>
      <c r="AJ183" s="5">
        <v>0</v>
      </c>
    </row>
    <row r="184" spans="1:36" x14ac:dyDescent="0.25">
      <c r="A184">
        <v>2019</v>
      </c>
      <c r="B184" t="s">
        <v>70</v>
      </c>
      <c r="C184" s="133" t="s">
        <v>5390</v>
      </c>
      <c r="D184" s="230" t="s">
        <v>1112</v>
      </c>
      <c r="E184" s="229">
        <v>0.92</v>
      </c>
      <c r="F184" s="228">
        <v>0.74690000000000001</v>
      </c>
      <c r="G184" s="228">
        <v>0.23580000000000001</v>
      </c>
      <c r="H184" s="228">
        <v>0.5111</v>
      </c>
      <c r="I184" s="228">
        <v>0.73450000000000004</v>
      </c>
      <c r="J184" s="228">
        <v>0.2366</v>
      </c>
      <c r="K184" s="228">
        <v>0.49790000000000001</v>
      </c>
      <c r="L184" s="228">
        <v>0.6431</v>
      </c>
      <c r="M184" s="228">
        <v>0.34060000000000001</v>
      </c>
      <c r="N184" s="228">
        <v>0.30249999999999999</v>
      </c>
      <c r="O184" s="228">
        <v>0.43716666666666665</v>
      </c>
      <c r="P184" s="226" t="s">
        <v>4792</v>
      </c>
      <c r="Q184" s="226">
        <v>666</v>
      </c>
      <c r="R184" s="226">
        <v>723.91304347826087</v>
      </c>
      <c r="S184" s="226">
        <v>2</v>
      </c>
      <c r="T184" s="226">
        <v>300.30030030030031</v>
      </c>
      <c r="U184" s="226">
        <v>0</v>
      </c>
      <c r="V184" s="226">
        <v>0</v>
      </c>
      <c r="W184" s="226">
        <v>0</v>
      </c>
      <c r="X184" s="226">
        <v>0</v>
      </c>
      <c r="Y184" s="226">
        <v>0</v>
      </c>
      <c r="Z184" s="226">
        <v>0</v>
      </c>
      <c r="AA184" s="226">
        <v>2</v>
      </c>
      <c r="AB184" s="226">
        <v>300.30030030030031</v>
      </c>
      <c r="AC184" s="227">
        <v>10</v>
      </c>
      <c r="AD184" s="5">
        <v>1501.5015015015015</v>
      </c>
      <c r="AE184" s="5">
        <v>4</v>
      </c>
      <c r="AF184" s="5">
        <v>600.60060060060061</v>
      </c>
      <c r="AG184" s="5">
        <v>5</v>
      </c>
      <c r="AH184" s="5">
        <v>750.75075075075074</v>
      </c>
      <c r="AI184" s="5">
        <v>1</v>
      </c>
      <c r="AJ184" s="5">
        <v>150.15015015015015</v>
      </c>
    </row>
    <row r="185" spans="1:36" x14ac:dyDescent="0.25">
      <c r="A185">
        <v>2018</v>
      </c>
      <c r="B185" t="s">
        <v>70</v>
      </c>
      <c r="C185" s="133" t="s">
        <v>5390</v>
      </c>
      <c r="D185" s="230" t="s">
        <v>1112</v>
      </c>
      <c r="E185" s="229">
        <v>0.92</v>
      </c>
      <c r="F185" s="228">
        <v>0.74690000000000001</v>
      </c>
      <c r="G185" s="228">
        <v>0.23580000000000001</v>
      </c>
      <c r="H185" s="228">
        <v>0.5111</v>
      </c>
      <c r="I185" s="228">
        <v>0.73450000000000004</v>
      </c>
      <c r="J185" s="228">
        <v>0.2366</v>
      </c>
      <c r="K185" s="228">
        <v>0.49790000000000001</v>
      </c>
      <c r="L185" s="228">
        <v>0.6431</v>
      </c>
      <c r="M185" s="228">
        <v>0.34060000000000001</v>
      </c>
      <c r="N185" s="228">
        <v>0.30249999999999999</v>
      </c>
      <c r="O185" s="228">
        <v>0.43716666666666665</v>
      </c>
      <c r="P185" s="226" t="s">
        <v>4792</v>
      </c>
      <c r="Q185" s="226">
        <v>667</v>
      </c>
      <c r="R185" s="226">
        <v>725</v>
      </c>
      <c r="S185" s="226">
        <v>1</v>
      </c>
      <c r="T185" s="226">
        <v>149.92503748125935</v>
      </c>
      <c r="U185" s="226">
        <v>0</v>
      </c>
      <c r="V185" s="226">
        <v>0</v>
      </c>
      <c r="W185" s="226">
        <v>0</v>
      </c>
      <c r="X185" s="226">
        <v>0</v>
      </c>
      <c r="Y185" s="226">
        <v>0</v>
      </c>
      <c r="Z185" s="226">
        <v>0</v>
      </c>
      <c r="AA185" s="226">
        <v>1</v>
      </c>
      <c r="AB185" s="226">
        <v>149.92503748125935</v>
      </c>
      <c r="AC185" s="227">
        <v>6</v>
      </c>
      <c r="AD185" s="5">
        <v>899.55022488755617</v>
      </c>
      <c r="AE185" s="5">
        <v>2</v>
      </c>
      <c r="AF185" s="5">
        <v>299.8500749625187</v>
      </c>
      <c r="AG185" s="5">
        <v>4</v>
      </c>
      <c r="AH185" s="5">
        <v>599.70014992503741</v>
      </c>
      <c r="AI185" s="5">
        <v>0</v>
      </c>
      <c r="AJ185" s="5">
        <v>0</v>
      </c>
    </row>
    <row r="186" spans="1:36" x14ac:dyDescent="0.25">
      <c r="A186">
        <v>2018</v>
      </c>
      <c r="B186" t="s">
        <v>41</v>
      </c>
      <c r="C186" s="133" t="s">
        <v>5654</v>
      </c>
      <c r="D186" s="230" t="s">
        <v>5439</v>
      </c>
      <c r="E186" s="229">
        <v>0.53500000000000003</v>
      </c>
      <c r="F186" s="228">
        <v>0.61570000000000003</v>
      </c>
      <c r="G186" s="228">
        <v>0.3594</v>
      </c>
      <c r="H186" s="228">
        <v>0.25630000000000003</v>
      </c>
      <c r="I186" s="228">
        <v>0.60870000000000002</v>
      </c>
      <c r="J186" s="228">
        <v>0.32529999999999998</v>
      </c>
      <c r="K186" s="228">
        <v>0.28340000000000004</v>
      </c>
      <c r="L186" s="228">
        <v>0.5766</v>
      </c>
      <c r="M186" s="228">
        <v>0.39879999999999999</v>
      </c>
      <c r="N186" s="228">
        <v>0.17780000000000001</v>
      </c>
      <c r="O186" s="228">
        <v>0.23916666666666667</v>
      </c>
      <c r="P186" s="228" t="s">
        <v>4792</v>
      </c>
      <c r="Q186" s="226">
        <v>668</v>
      </c>
      <c r="R186" s="226">
        <v>1248.5981308411215</v>
      </c>
      <c r="S186" s="226">
        <v>3</v>
      </c>
      <c r="T186" s="226">
        <v>449.10179640718559</v>
      </c>
      <c r="U186" s="226">
        <v>0</v>
      </c>
      <c r="V186" s="226">
        <v>0</v>
      </c>
      <c r="W186" s="226">
        <v>1</v>
      </c>
      <c r="X186" s="226">
        <v>149.70059880239521</v>
      </c>
      <c r="Y186" s="226">
        <v>1</v>
      </c>
      <c r="Z186" s="226">
        <v>149.70059880239521</v>
      </c>
      <c r="AA186" s="226">
        <v>1</v>
      </c>
      <c r="AB186" s="226">
        <v>149.70059880239521</v>
      </c>
      <c r="AC186" s="227">
        <v>13</v>
      </c>
      <c r="AD186" s="5">
        <v>1946.1077844311378</v>
      </c>
      <c r="AE186" s="5">
        <v>9</v>
      </c>
      <c r="AF186" s="5">
        <v>1347.3053892215569</v>
      </c>
      <c r="AG186" s="5">
        <v>4</v>
      </c>
      <c r="AH186" s="5">
        <v>598.80239520958082</v>
      </c>
      <c r="AI186" s="5">
        <v>0</v>
      </c>
      <c r="AJ186" s="5">
        <v>0</v>
      </c>
    </row>
    <row r="187" spans="1:36" x14ac:dyDescent="0.25">
      <c r="A187">
        <v>2018</v>
      </c>
      <c r="B187" t="s">
        <v>70</v>
      </c>
      <c r="C187" s="133" t="s">
        <v>5416</v>
      </c>
      <c r="D187" s="230" t="s">
        <v>3938</v>
      </c>
      <c r="E187" s="229">
        <v>1.1299999999999999</v>
      </c>
      <c r="F187" s="228">
        <v>0.76429999999999998</v>
      </c>
      <c r="G187" s="228">
        <v>0.22600000000000001</v>
      </c>
      <c r="H187" s="228">
        <v>0.5383</v>
      </c>
      <c r="I187" s="228">
        <v>0.73780000000000001</v>
      </c>
      <c r="J187" s="228">
        <v>0.2414</v>
      </c>
      <c r="K187" s="228">
        <v>0.49640000000000001</v>
      </c>
      <c r="L187" s="228">
        <v>0.68810000000000004</v>
      </c>
      <c r="M187" s="228">
        <v>0.30359999999999998</v>
      </c>
      <c r="N187" s="228">
        <v>0.38450000000000006</v>
      </c>
      <c r="O187" s="228">
        <v>0.47306666666666669</v>
      </c>
      <c r="P187" s="226" t="s">
        <v>4792</v>
      </c>
      <c r="Q187" s="226">
        <v>669</v>
      </c>
      <c r="R187" s="226">
        <v>592.0353982300885</v>
      </c>
      <c r="S187" s="226">
        <v>5</v>
      </c>
      <c r="T187" s="226">
        <v>747.38415545590431</v>
      </c>
      <c r="U187" s="226">
        <v>0</v>
      </c>
      <c r="V187" s="226">
        <v>0</v>
      </c>
      <c r="W187" s="226">
        <v>0</v>
      </c>
      <c r="X187" s="226">
        <v>0</v>
      </c>
      <c r="Y187" s="226">
        <v>0</v>
      </c>
      <c r="Z187" s="226">
        <v>0</v>
      </c>
      <c r="AA187" s="226">
        <v>5</v>
      </c>
      <c r="AB187" s="226">
        <v>747.38415545590431</v>
      </c>
      <c r="AC187" s="227">
        <v>13</v>
      </c>
      <c r="AD187" s="5">
        <v>1943.198804185351</v>
      </c>
      <c r="AE187" s="5">
        <v>2</v>
      </c>
      <c r="AF187" s="5">
        <v>298.95366218236177</v>
      </c>
      <c r="AG187" s="5">
        <v>11</v>
      </c>
      <c r="AH187" s="5">
        <v>1644.2451420029897</v>
      </c>
      <c r="AI187" s="5">
        <v>0</v>
      </c>
      <c r="AJ187" s="5">
        <v>0</v>
      </c>
    </row>
    <row r="188" spans="1:36" x14ac:dyDescent="0.25">
      <c r="A188">
        <v>2017</v>
      </c>
      <c r="B188" t="s">
        <v>41</v>
      </c>
      <c r="C188" s="133" t="s">
        <v>5654</v>
      </c>
      <c r="D188" s="230" t="s">
        <v>5439</v>
      </c>
      <c r="E188" s="229">
        <v>0.53500000000000003</v>
      </c>
      <c r="F188" s="228">
        <v>0.61570000000000003</v>
      </c>
      <c r="G188" s="228">
        <v>0.3594</v>
      </c>
      <c r="H188" s="228">
        <v>0.25630000000000003</v>
      </c>
      <c r="I188" s="228">
        <v>0.60870000000000002</v>
      </c>
      <c r="J188" s="228">
        <v>0.32529999999999998</v>
      </c>
      <c r="K188" s="228">
        <v>0.28340000000000004</v>
      </c>
      <c r="L188" s="228">
        <v>0.5766</v>
      </c>
      <c r="M188" s="228">
        <v>0.39879999999999999</v>
      </c>
      <c r="N188" s="228">
        <v>0.17780000000000001</v>
      </c>
      <c r="O188" s="228">
        <v>0.23916666666666667</v>
      </c>
      <c r="P188" s="228" t="s">
        <v>4792</v>
      </c>
      <c r="Q188" s="226">
        <v>670</v>
      </c>
      <c r="R188" s="226">
        <v>1252.3364485981308</v>
      </c>
      <c r="S188" s="226">
        <v>0</v>
      </c>
      <c r="T188" s="226">
        <v>0</v>
      </c>
      <c r="U188" s="226">
        <v>0</v>
      </c>
      <c r="V188" s="226">
        <v>0</v>
      </c>
      <c r="W188" s="226">
        <v>0</v>
      </c>
      <c r="X188" s="226">
        <v>0</v>
      </c>
      <c r="Y188" s="226">
        <v>0</v>
      </c>
      <c r="Z188" s="226">
        <v>0</v>
      </c>
      <c r="AA188" s="226">
        <v>0</v>
      </c>
      <c r="AB188" s="226">
        <v>0</v>
      </c>
      <c r="AC188" s="227">
        <v>2</v>
      </c>
      <c r="AD188" s="5">
        <v>298.50746268656718</v>
      </c>
      <c r="AE188" s="5">
        <v>1</v>
      </c>
      <c r="AF188" s="5">
        <v>149.25373134328359</v>
      </c>
      <c r="AG188" s="5">
        <v>1</v>
      </c>
      <c r="AH188" s="5">
        <v>149.25373134328359</v>
      </c>
      <c r="AI188" s="5">
        <v>0</v>
      </c>
      <c r="AJ188" s="5">
        <v>0</v>
      </c>
    </row>
    <row r="189" spans="1:36" x14ac:dyDescent="0.25">
      <c r="A189">
        <v>2017</v>
      </c>
      <c r="B189" t="s">
        <v>41</v>
      </c>
      <c r="C189" s="133" t="s">
        <v>5677</v>
      </c>
      <c r="D189" s="230" t="s">
        <v>5511</v>
      </c>
      <c r="E189" s="229">
        <v>0.61</v>
      </c>
      <c r="F189" s="228">
        <v>0.51060000000000005</v>
      </c>
      <c r="G189" s="228">
        <v>0.46700000000000003</v>
      </c>
      <c r="H189" s="228">
        <v>4.3600000000000028E-2</v>
      </c>
      <c r="I189" s="228">
        <v>0.50770000000000004</v>
      </c>
      <c r="J189" s="228">
        <v>0.4158</v>
      </c>
      <c r="K189" s="228">
        <v>9.1900000000000037E-2</v>
      </c>
      <c r="L189" s="228">
        <v>0.53259999999999996</v>
      </c>
      <c r="M189" s="228">
        <v>0.44650000000000001</v>
      </c>
      <c r="N189" s="228">
        <v>8.6099999999999954E-2</v>
      </c>
      <c r="O189" s="228">
        <v>7.3866666666666678E-2</v>
      </c>
      <c r="P189" s="228" t="s">
        <v>4792</v>
      </c>
      <c r="Q189" s="226">
        <v>670</v>
      </c>
      <c r="R189" s="226">
        <v>1098.360655737705</v>
      </c>
      <c r="S189" s="226">
        <v>1</v>
      </c>
      <c r="T189" s="226">
        <v>149.25373134328359</v>
      </c>
      <c r="U189" s="226">
        <v>0</v>
      </c>
      <c r="V189" s="226">
        <v>0</v>
      </c>
      <c r="W189" s="226">
        <v>0</v>
      </c>
      <c r="X189" s="226">
        <v>0</v>
      </c>
      <c r="Y189" s="226">
        <v>0</v>
      </c>
      <c r="Z189" s="226">
        <v>0</v>
      </c>
      <c r="AA189" s="226">
        <v>1</v>
      </c>
      <c r="AB189" s="226">
        <v>149.25373134328359</v>
      </c>
      <c r="AC189" s="227">
        <v>2</v>
      </c>
      <c r="AD189" s="5">
        <v>298.50746268656718</v>
      </c>
      <c r="AE189" s="5">
        <v>1</v>
      </c>
      <c r="AF189" s="5">
        <v>149.25373134328359</v>
      </c>
      <c r="AG189" s="5">
        <v>1</v>
      </c>
      <c r="AH189" s="5">
        <v>149.25373134328359</v>
      </c>
      <c r="AI189" s="5">
        <v>0</v>
      </c>
      <c r="AJ189" s="5">
        <v>0</v>
      </c>
    </row>
    <row r="190" spans="1:36" x14ac:dyDescent="0.25">
      <c r="A190">
        <v>2019</v>
      </c>
      <c r="B190" t="s">
        <v>70</v>
      </c>
      <c r="C190" s="133" t="s">
        <v>5437</v>
      </c>
      <c r="D190" s="230" t="s">
        <v>3938</v>
      </c>
      <c r="E190" s="229">
        <v>1.3</v>
      </c>
      <c r="F190" s="228">
        <v>0.76429999999999998</v>
      </c>
      <c r="G190" s="228">
        <v>0.22600000000000001</v>
      </c>
      <c r="H190" s="228">
        <v>0.5383</v>
      </c>
      <c r="I190" s="228">
        <v>0.73780000000000001</v>
      </c>
      <c r="J190" s="228">
        <v>0.2414</v>
      </c>
      <c r="K190" s="228">
        <v>0.49640000000000001</v>
      </c>
      <c r="L190" s="228">
        <v>0.68810000000000004</v>
      </c>
      <c r="M190" s="228">
        <v>0.30359999999999998</v>
      </c>
      <c r="N190" s="228">
        <v>0.38450000000000006</v>
      </c>
      <c r="O190" s="228">
        <v>0.47306666666666669</v>
      </c>
      <c r="P190" s="226" t="s">
        <v>4792</v>
      </c>
      <c r="Q190" s="226">
        <v>670</v>
      </c>
      <c r="R190" s="226">
        <v>515.38461538461536</v>
      </c>
      <c r="S190" s="226">
        <v>5</v>
      </c>
      <c r="T190" s="226">
        <v>746.26865671641792</v>
      </c>
      <c r="U190" s="226">
        <v>0</v>
      </c>
      <c r="V190" s="226">
        <v>0</v>
      </c>
      <c r="W190" s="226">
        <v>1</v>
      </c>
      <c r="X190" s="226">
        <v>149.25373134328359</v>
      </c>
      <c r="Y190" s="226">
        <v>0</v>
      </c>
      <c r="Z190" s="226">
        <v>0</v>
      </c>
      <c r="AA190" s="226">
        <v>4</v>
      </c>
      <c r="AB190" s="226">
        <v>597.01492537313436</v>
      </c>
      <c r="AC190" s="227">
        <v>3</v>
      </c>
      <c r="AD190" s="5">
        <v>447.7611940298508</v>
      </c>
      <c r="AE190" s="5">
        <v>0</v>
      </c>
      <c r="AF190" s="5">
        <v>0</v>
      </c>
      <c r="AG190" s="5">
        <v>3</v>
      </c>
      <c r="AH190" s="5">
        <v>447.7611940298508</v>
      </c>
      <c r="AI190" s="5">
        <v>0</v>
      </c>
      <c r="AJ190" s="5">
        <v>0</v>
      </c>
    </row>
    <row r="191" spans="1:36" x14ac:dyDescent="0.25">
      <c r="A191">
        <v>2017</v>
      </c>
      <c r="B191" t="s">
        <v>70</v>
      </c>
      <c r="C191" s="133" t="s">
        <v>5390</v>
      </c>
      <c r="D191" s="230" t="s">
        <v>1112</v>
      </c>
      <c r="E191" s="229">
        <v>0.92</v>
      </c>
      <c r="F191" s="228">
        <v>0.74690000000000001</v>
      </c>
      <c r="G191" s="228">
        <v>0.23580000000000001</v>
      </c>
      <c r="H191" s="228">
        <v>0.5111</v>
      </c>
      <c r="I191" s="228">
        <v>0.73450000000000004</v>
      </c>
      <c r="J191" s="228">
        <v>0.2366</v>
      </c>
      <c r="K191" s="228">
        <v>0.49790000000000001</v>
      </c>
      <c r="L191" s="228">
        <v>0.6431</v>
      </c>
      <c r="M191" s="228">
        <v>0.34060000000000001</v>
      </c>
      <c r="N191" s="228">
        <v>0.30249999999999999</v>
      </c>
      <c r="O191" s="228">
        <v>0.43716666666666665</v>
      </c>
      <c r="P191" s="226" t="s">
        <v>4792</v>
      </c>
      <c r="Q191" s="226">
        <v>672</v>
      </c>
      <c r="R191" s="226">
        <v>730.43478260869563</v>
      </c>
      <c r="S191" s="226">
        <v>1</v>
      </c>
      <c r="T191" s="226">
        <v>148.8095238095238</v>
      </c>
      <c r="U191" s="226">
        <v>1</v>
      </c>
      <c r="V191" s="226">
        <v>148.8095238095238</v>
      </c>
      <c r="W191" s="226">
        <v>0</v>
      </c>
      <c r="X191" s="226">
        <v>0</v>
      </c>
      <c r="Y191" s="226">
        <v>0</v>
      </c>
      <c r="Z191" s="226">
        <v>0</v>
      </c>
      <c r="AA191" s="226">
        <v>0</v>
      </c>
      <c r="AB191" s="226">
        <v>0</v>
      </c>
      <c r="AC191" s="227">
        <v>12</v>
      </c>
      <c r="AD191" s="5">
        <v>1785.7142857142856</v>
      </c>
      <c r="AE191" s="5">
        <v>2</v>
      </c>
      <c r="AF191" s="5">
        <v>297.61904761904759</v>
      </c>
      <c r="AG191" s="5">
        <v>9</v>
      </c>
      <c r="AH191" s="5">
        <v>1339.2857142857142</v>
      </c>
      <c r="AI191" s="5">
        <v>1</v>
      </c>
      <c r="AJ191" s="5">
        <v>148.8095238095238</v>
      </c>
    </row>
    <row r="192" spans="1:36" x14ac:dyDescent="0.25">
      <c r="A192">
        <v>2017</v>
      </c>
      <c r="B192" t="s">
        <v>70</v>
      </c>
      <c r="C192" s="133" t="s">
        <v>5482</v>
      </c>
      <c r="D192" s="230" t="s">
        <v>924</v>
      </c>
      <c r="E192" s="229">
        <v>2.31</v>
      </c>
      <c r="F192" s="228">
        <v>0.56630000000000003</v>
      </c>
      <c r="G192" s="228">
        <v>0.41239999999999999</v>
      </c>
      <c r="H192" s="228">
        <v>0.15390000000000004</v>
      </c>
      <c r="I192" s="228">
        <v>0.60050000000000003</v>
      </c>
      <c r="J192" s="228">
        <v>0.3417</v>
      </c>
      <c r="K192" s="228">
        <v>0.25880000000000003</v>
      </c>
      <c r="L192" s="228">
        <v>0.61560000000000004</v>
      </c>
      <c r="M192" s="228">
        <v>0.36840000000000001</v>
      </c>
      <c r="N192" s="228">
        <v>0.24720000000000003</v>
      </c>
      <c r="O192" s="228">
        <v>0.21996666666666673</v>
      </c>
      <c r="P192" s="226" t="s">
        <v>4792</v>
      </c>
      <c r="Q192" s="226">
        <v>674</v>
      </c>
      <c r="R192" s="226">
        <v>291.77489177489178</v>
      </c>
      <c r="S192" s="226">
        <v>1</v>
      </c>
      <c r="T192" s="226">
        <v>148.36795252225519</v>
      </c>
      <c r="U192" s="226">
        <v>0</v>
      </c>
      <c r="V192" s="226">
        <v>0</v>
      </c>
      <c r="W192" s="226">
        <v>0</v>
      </c>
      <c r="X192" s="226">
        <v>0</v>
      </c>
      <c r="Y192" s="226">
        <v>0</v>
      </c>
      <c r="Z192" s="226">
        <v>0</v>
      </c>
      <c r="AA192" s="226">
        <v>1</v>
      </c>
      <c r="AB192" s="226">
        <v>148.36795252225519</v>
      </c>
      <c r="AC192" s="227">
        <v>1</v>
      </c>
      <c r="AD192" s="5">
        <v>148.36795252225519</v>
      </c>
      <c r="AE192" s="5">
        <v>0</v>
      </c>
      <c r="AF192" s="5">
        <v>0</v>
      </c>
      <c r="AG192" s="5">
        <v>1</v>
      </c>
      <c r="AH192" s="5">
        <v>148.36795252225519</v>
      </c>
      <c r="AI192" s="5">
        <v>0</v>
      </c>
      <c r="AJ192" s="5">
        <v>0</v>
      </c>
    </row>
    <row r="193" spans="1:36" x14ac:dyDescent="0.25">
      <c r="A193">
        <v>2018</v>
      </c>
      <c r="B193" t="s">
        <v>70</v>
      </c>
      <c r="C193" s="133" t="s">
        <v>5469</v>
      </c>
      <c r="D193" s="230" t="s">
        <v>5357</v>
      </c>
      <c r="E193" s="229">
        <v>1.79</v>
      </c>
      <c r="F193" s="228">
        <v>0.7732</v>
      </c>
      <c r="G193" s="228">
        <v>0.215</v>
      </c>
      <c r="H193" s="228">
        <v>0.55820000000000003</v>
      </c>
      <c r="I193" s="228">
        <v>0.74690000000000001</v>
      </c>
      <c r="J193" s="228">
        <v>0.22409999999999999</v>
      </c>
      <c r="K193" s="228">
        <v>0.52280000000000004</v>
      </c>
      <c r="L193" s="228">
        <v>0.66579999999999995</v>
      </c>
      <c r="M193" s="228">
        <v>0.32019999999999998</v>
      </c>
      <c r="N193" s="228">
        <v>0.34559999999999996</v>
      </c>
      <c r="O193" s="228">
        <v>0.47553333333333331</v>
      </c>
      <c r="P193" s="226" t="s">
        <v>4792</v>
      </c>
      <c r="Q193" s="226">
        <v>674</v>
      </c>
      <c r="R193" s="226">
        <v>376.53631284916202</v>
      </c>
      <c r="S193" s="226">
        <v>0</v>
      </c>
      <c r="T193" s="226">
        <v>0</v>
      </c>
      <c r="U193" s="226">
        <v>0</v>
      </c>
      <c r="V193" s="226">
        <v>0</v>
      </c>
      <c r="W193" s="226">
        <v>0</v>
      </c>
      <c r="X193" s="226">
        <v>0</v>
      </c>
      <c r="Y193" s="226">
        <v>0</v>
      </c>
      <c r="Z193" s="226">
        <v>0</v>
      </c>
      <c r="AA193" s="226">
        <v>0</v>
      </c>
      <c r="AB193" s="226">
        <v>0</v>
      </c>
      <c r="AC193" s="227">
        <v>9</v>
      </c>
      <c r="AD193" s="5">
        <v>1335.3115727002967</v>
      </c>
      <c r="AE193" s="5">
        <v>4</v>
      </c>
      <c r="AF193" s="5">
        <v>593.47181008902078</v>
      </c>
      <c r="AG193" s="5">
        <v>5</v>
      </c>
      <c r="AH193" s="5">
        <v>741.839762611276</v>
      </c>
      <c r="AI193" s="5">
        <v>0</v>
      </c>
      <c r="AJ193" s="5">
        <v>0</v>
      </c>
    </row>
    <row r="194" spans="1:36" x14ac:dyDescent="0.25">
      <c r="A194">
        <v>2017</v>
      </c>
      <c r="B194" t="s">
        <v>71</v>
      </c>
      <c r="C194" s="133" t="s">
        <v>5238</v>
      </c>
      <c r="D194" s="230" t="s">
        <v>5007</v>
      </c>
      <c r="E194" s="229">
        <v>0</v>
      </c>
      <c r="F194" s="228">
        <v>0.78339999999999999</v>
      </c>
      <c r="G194" s="228">
        <v>0.20300000000000001</v>
      </c>
      <c r="H194" s="228">
        <v>0.58040000000000003</v>
      </c>
      <c r="I194" s="228">
        <v>0.75819999999999999</v>
      </c>
      <c r="J194" s="228">
        <v>0.20960000000000001</v>
      </c>
      <c r="K194" s="228">
        <v>0.54859999999999998</v>
      </c>
      <c r="L194" s="228">
        <v>0.72909999999999997</v>
      </c>
      <c r="M194" s="228">
        <v>0.25509999999999999</v>
      </c>
      <c r="N194" s="228">
        <v>0.47399999999999998</v>
      </c>
      <c r="O194" s="228">
        <v>0.53433333333333333</v>
      </c>
      <c r="P194" s="228" t="s">
        <v>4792</v>
      </c>
      <c r="Q194" s="226">
        <v>675</v>
      </c>
      <c r="R194" s="226" t="s">
        <v>4791</v>
      </c>
      <c r="S194" s="226">
        <v>0</v>
      </c>
      <c r="T194" s="226">
        <v>0</v>
      </c>
      <c r="U194" s="226">
        <v>0</v>
      </c>
      <c r="V194" s="226">
        <v>0</v>
      </c>
      <c r="W194" s="226">
        <v>0</v>
      </c>
      <c r="X194" s="226">
        <v>0</v>
      </c>
      <c r="Y194" s="226">
        <v>0</v>
      </c>
      <c r="Z194" s="226">
        <v>0</v>
      </c>
      <c r="AA194" s="226">
        <v>0</v>
      </c>
      <c r="AB194" s="226">
        <v>0</v>
      </c>
      <c r="AC194" s="227">
        <v>2</v>
      </c>
      <c r="AD194" s="5">
        <v>296.2962962962963</v>
      </c>
      <c r="AE194" s="5">
        <v>1</v>
      </c>
      <c r="AF194" s="5">
        <v>148.14814814814815</v>
      </c>
      <c r="AG194" s="5">
        <v>1</v>
      </c>
      <c r="AH194" s="5">
        <v>148.14814814814815</v>
      </c>
      <c r="AI194" s="5">
        <v>0</v>
      </c>
      <c r="AJ194" s="5">
        <v>0</v>
      </c>
    </row>
    <row r="195" spans="1:36" x14ac:dyDescent="0.25">
      <c r="A195">
        <v>2019</v>
      </c>
      <c r="B195" t="s">
        <v>70</v>
      </c>
      <c r="C195" s="133" t="s">
        <v>5469</v>
      </c>
      <c r="D195" s="230" t="s">
        <v>5357</v>
      </c>
      <c r="E195" s="229">
        <v>1.79</v>
      </c>
      <c r="F195" s="228">
        <v>0.7732</v>
      </c>
      <c r="G195" s="228">
        <v>0.215</v>
      </c>
      <c r="H195" s="228">
        <v>0.55820000000000003</v>
      </c>
      <c r="I195" s="228">
        <v>0.74690000000000001</v>
      </c>
      <c r="J195" s="228">
        <v>0.22409999999999999</v>
      </c>
      <c r="K195" s="228">
        <v>0.52280000000000004</v>
      </c>
      <c r="L195" s="228">
        <v>0.66579999999999995</v>
      </c>
      <c r="M195" s="228">
        <v>0.32019999999999998</v>
      </c>
      <c r="N195" s="228">
        <v>0.34559999999999996</v>
      </c>
      <c r="O195" s="228">
        <v>0.47553333333333331</v>
      </c>
      <c r="P195" s="226" t="s">
        <v>4792</v>
      </c>
      <c r="Q195" s="226">
        <v>675</v>
      </c>
      <c r="R195" s="226">
        <v>377.09497206703912</v>
      </c>
      <c r="S195" s="226">
        <v>0</v>
      </c>
      <c r="T195" s="226">
        <v>0</v>
      </c>
      <c r="U195" s="226">
        <v>0</v>
      </c>
      <c r="V195" s="226">
        <v>0</v>
      </c>
      <c r="W195" s="226">
        <v>0</v>
      </c>
      <c r="X195" s="226">
        <v>0</v>
      </c>
      <c r="Y195" s="226">
        <v>0</v>
      </c>
      <c r="Z195" s="226">
        <v>0</v>
      </c>
      <c r="AA195" s="226">
        <v>0</v>
      </c>
      <c r="AB195" s="226">
        <v>0</v>
      </c>
      <c r="AC195" s="227">
        <v>4</v>
      </c>
      <c r="AD195" s="5">
        <v>592.59259259259261</v>
      </c>
      <c r="AE195" s="5">
        <v>3</v>
      </c>
      <c r="AF195" s="5">
        <v>444.44444444444446</v>
      </c>
      <c r="AG195" s="5">
        <v>1</v>
      </c>
      <c r="AH195" s="5">
        <v>148.14814814814815</v>
      </c>
      <c r="AI195" s="5">
        <v>0</v>
      </c>
      <c r="AJ195" s="5">
        <v>0</v>
      </c>
    </row>
    <row r="196" spans="1:36" x14ac:dyDescent="0.25">
      <c r="A196">
        <v>2019</v>
      </c>
      <c r="B196" t="s">
        <v>41</v>
      </c>
      <c r="C196" s="133" t="s">
        <v>6222</v>
      </c>
      <c r="D196" s="230" t="s">
        <v>6005</v>
      </c>
      <c r="E196" s="229">
        <v>1.1679999999999999</v>
      </c>
      <c r="F196" s="228">
        <v>0.24049999999999999</v>
      </c>
      <c r="G196" s="228">
        <v>0.74350000000000005</v>
      </c>
      <c r="H196" s="228">
        <v>-0.50300000000000011</v>
      </c>
      <c r="I196" s="228">
        <v>0.2102</v>
      </c>
      <c r="J196" s="228">
        <v>0.74750000000000005</v>
      </c>
      <c r="K196" s="228">
        <v>-0.53730000000000011</v>
      </c>
      <c r="L196" s="228">
        <v>0.24629999999999999</v>
      </c>
      <c r="M196" s="228">
        <v>0.74</v>
      </c>
      <c r="N196" s="228">
        <v>-0.49370000000000003</v>
      </c>
      <c r="O196" s="228">
        <v>-0.51133333333333342</v>
      </c>
      <c r="P196" s="228" t="s">
        <v>5900</v>
      </c>
      <c r="Q196" s="226">
        <v>675</v>
      </c>
      <c r="R196" s="226">
        <v>577.91095890410963</v>
      </c>
      <c r="S196" s="226">
        <v>4</v>
      </c>
      <c r="T196" s="226">
        <v>592.59259259259261</v>
      </c>
      <c r="U196" s="226">
        <v>0</v>
      </c>
      <c r="V196" s="226">
        <v>0</v>
      </c>
      <c r="W196" s="226">
        <v>0</v>
      </c>
      <c r="X196" s="226">
        <v>0</v>
      </c>
      <c r="Y196" s="226">
        <v>0</v>
      </c>
      <c r="Z196" s="226">
        <v>0</v>
      </c>
      <c r="AA196" s="226">
        <v>4</v>
      </c>
      <c r="AB196" s="226">
        <v>592.59259259259261</v>
      </c>
      <c r="AC196" s="227">
        <v>30</v>
      </c>
      <c r="AD196" s="5">
        <v>4444.4444444444443</v>
      </c>
      <c r="AE196" s="5">
        <v>2</v>
      </c>
      <c r="AF196" s="5">
        <v>296.2962962962963</v>
      </c>
      <c r="AG196" s="5">
        <v>21</v>
      </c>
      <c r="AH196" s="5">
        <v>3111.1111111111109</v>
      </c>
      <c r="AI196" s="5">
        <v>7</v>
      </c>
      <c r="AJ196" s="5">
        <v>1037.037037037037</v>
      </c>
    </row>
    <row r="197" spans="1:36" x14ac:dyDescent="0.25">
      <c r="A197">
        <v>2017</v>
      </c>
      <c r="B197" t="s">
        <v>70</v>
      </c>
      <c r="C197" s="133" t="s">
        <v>743</v>
      </c>
      <c r="D197" s="230" t="s">
        <v>5297</v>
      </c>
      <c r="E197" s="229">
        <v>1.06</v>
      </c>
      <c r="F197" s="228">
        <v>0.76759999999999995</v>
      </c>
      <c r="G197" s="228">
        <v>0.21479999999999999</v>
      </c>
      <c r="H197" s="228">
        <v>0.55279999999999996</v>
      </c>
      <c r="I197" s="228">
        <v>0.76990000000000003</v>
      </c>
      <c r="J197" s="228">
        <v>0.18279999999999999</v>
      </c>
      <c r="K197" s="228">
        <v>0.58710000000000007</v>
      </c>
      <c r="L197" s="228">
        <v>0.76249999999999996</v>
      </c>
      <c r="M197" s="228">
        <v>0.2235</v>
      </c>
      <c r="N197" s="228">
        <v>0.53899999999999992</v>
      </c>
      <c r="O197" s="228">
        <v>0.55963333333333332</v>
      </c>
      <c r="P197" s="226" t="s">
        <v>4792</v>
      </c>
      <c r="Q197" s="226">
        <v>678</v>
      </c>
      <c r="R197" s="226">
        <v>639.62264150943395</v>
      </c>
      <c r="S197" s="226">
        <v>0</v>
      </c>
      <c r="T197" s="226">
        <v>0</v>
      </c>
      <c r="U197" s="226">
        <v>0</v>
      </c>
      <c r="V197" s="226">
        <v>0</v>
      </c>
      <c r="W197" s="226">
        <v>0</v>
      </c>
      <c r="X197" s="226">
        <v>0</v>
      </c>
      <c r="Y197" s="226">
        <v>0</v>
      </c>
      <c r="Z197" s="226">
        <v>0</v>
      </c>
      <c r="AA197" s="226">
        <v>0</v>
      </c>
      <c r="AB197" s="226">
        <v>0</v>
      </c>
      <c r="AC197" s="227">
        <v>3</v>
      </c>
      <c r="AD197" s="5">
        <v>442.47787610619469</v>
      </c>
      <c r="AE197" s="5">
        <v>1</v>
      </c>
      <c r="AF197" s="5">
        <v>147.49262536873155</v>
      </c>
      <c r="AG197" s="5">
        <v>2</v>
      </c>
      <c r="AH197" s="5">
        <v>294.9852507374631</v>
      </c>
      <c r="AI197" s="5">
        <v>0</v>
      </c>
      <c r="AJ197" s="5">
        <v>0</v>
      </c>
    </row>
    <row r="198" spans="1:36" x14ac:dyDescent="0.25">
      <c r="A198">
        <v>2018</v>
      </c>
      <c r="B198" t="s">
        <v>70</v>
      </c>
      <c r="C198" s="133" t="s">
        <v>5437</v>
      </c>
      <c r="D198" s="230" t="s">
        <v>3938</v>
      </c>
      <c r="E198" s="229">
        <v>1.3</v>
      </c>
      <c r="F198" s="228">
        <v>0.76429999999999998</v>
      </c>
      <c r="G198" s="228">
        <v>0.22600000000000001</v>
      </c>
      <c r="H198" s="228">
        <v>0.5383</v>
      </c>
      <c r="I198" s="228">
        <v>0.73780000000000001</v>
      </c>
      <c r="J198" s="228">
        <v>0.2414</v>
      </c>
      <c r="K198" s="228">
        <v>0.49640000000000001</v>
      </c>
      <c r="L198" s="228">
        <v>0.68810000000000004</v>
      </c>
      <c r="M198" s="228">
        <v>0.30359999999999998</v>
      </c>
      <c r="N198" s="228">
        <v>0.38450000000000006</v>
      </c>
      <c r="O198" s="228">
        <v>0.47306666666666669</v>
      </c>
      <c r="P198" s="226" t="s">
        <v>4792</v>
      </c>
      <c r="Q198" s="226">
        <v>679</v>
      </c>
      <c r="R198" s="226">
        <v>522.30769230769226</v>
      </c>
      <c r="S198" s="226">
        <v>0</v>
      </c>
      <c r="T198" s="226">
        <v>0</v>
      </c>
      <c r="U198" s="226">
        <v>0</v>
      </c>
      <c r="V198" s="226">
        <v>0</v>
      </c>
      <c r="W198" s="226">
        <v>0</v>
      </c>
      <c r="X198" s="226">
        <v>0</v>
      </c>
      <c r="Y198" s="226">
        <v>0</v>
      </c>
      <c r="Z198" s="226">
        <v>0</v>
      </c>
      <c r="AA198" s="226">
        <v>0</v>
      </c>
      <c r="AB198" s="226">
        <v>0</v>
      </c>
      <c r="AC198" s="227">
        <v>5</v>
      </c>
      <c r="AD198" s="5">
        <v>736.37702503681885</v>
      </c>
      <c r="AE198" s="5">
        <v>0</v>
      </c>
      <c r="AF198" s="5">
        <v>0</v>
      </c>
      <c r="AG198" s="5">
        <v>5</v>
      </c>
      <c r="AH198" s="5">
        <v>736.37702503681885</v>
      </c>
      <c r="AI198" s="5">
        <v>0</v>
      </c>
      <c r="AJ198" s="5">
        <v>0</v>
      </c>
    </row>
    <row r="199" spans="1:36" x14ac:dyDescent="0.25">
      <c r="A199">
        <v>2018</v>
      </c>
      <c r="B199" t="s">
        <v>70</v>
      </c>
      <c r="C199" s="133" t="s">
        <v>5344</v>
      </c>
      <c r="D199" s="230" t="s">
        <v>5323</v>
      </c>
      <c r="E199" s="229">
        <v>0.69</v>
      </c>
      <c r="F199" s="228">
        <v>0.752</v>
      </c>
      <c r="G199" s="228">
        <v>0.23330000000000001</v>
      </c>
      <c r="H199" s="228">
        <v>0.51869999999999994</v>
      </c>
      <c r="I199" s="228">
        <v>0.748</v>
      </c>
      <c r="J199" s="228">
        <v>0.22109999999999999</v>
      </c>
      <c r="K199" s="228">
        <v>0.52690000000000003</v>
      </c>
      <c r="L199" s="228">
        <v>0.6946</v>
      </c>
      <c r="M199" s="228">
        <v>0.29149999999999998</v>
      </c>
      <c r="N199" s="228">
        <v>0.40310000000000001</v>
      </c>
      <c r="O199" s="228">
        <v>0.48289999999999994</v>
      </c>
      <c r="P199" s="226" t="s">
        <v>4792</v>
      </c>
      <c r="Q199" s="226">
        <v>679</v>
      </c>
      <c r="R199" s="226">
        <v>984.05797101449286</v>
      </c>
      <c r="S199" s="226">
        <v>0</v>
      </c>
      <c r="T199" s="226">
        <v>0</v>
      </c>
      <c r="U199" s="226">
        <v>0</v>
      </c>
      <c r="V199" s="226">
        <v>0</v>
      </c>
      <c r="W199" s="226">
        <v>0</v>
      </c>
      <c r="X199" s="226">
        <v>0</v>
      </c>
      <c r="Y199" s="226">
        <v>0</v>
      </c>
      <c r="Z199" s="226">
        <v>0</v>
      </c>
      <c r="AA199" s="226">
        <v>0</v>
      </c>
      <c r="AB199" s="226">
        <v>0</v>
      </c>
      <c r="AC199" s="227">
        <v>0</v>
      </c>
      <c r="AD199" s="5">
        <v>0</v>
      </c>
      <c r="AE199" s="5">
        <v>0</v>
      </c>
      <c r="AF199" s="5">
        <v>0</v>
      </c>
      <c r="AG199" s="5">
        <v>0</v>
      </c>
      <c r="AH199" s="5">
        <v>0</v>
      </c>
      <c r="AI199" s="5">
        <v>0</v>
      </c>
      <c r="AJ199" s="5">
        <v>0</v>
      </c>
    </row>
    <row r="200" spans="1:36" x14ac:dyDescent="0.25">
      <c r="A200">
        <v>2017</v>
      </c>
      <c r="B200" t="s">
        <v>41</v>
      </c>
      <c r="C200" s="133" t="s">
        <v>6222</v>
      </c>
      <c r="D200" s="230" t="s">
        <v>6005</v>
      </c>
      <c r="E200" s="229">
        <v>1.1679999999999999</v>
      </c>
      <c r="F200" s="228">
        <v>0.24049999999999999</v>
      </c>
      <c r="G200" s="228">
        <v>0.74350000000000005</v>
      </c>
      <c r="H200" s="228">
        <v>-0.50300000000000011</v>
      </c>
      <c r="I200" s="228">
        <v>0.2102</v>
      </c>
      <c r="J200" s="228">
        <v>0.74750000000000005</v>
      </c>
      <c r="K200" s="228">
        <v>-0.53730000000000011</v>
      </c>
      <c r="L200" s="228">
        <v>0.24629999999999999</v>
      </c>
      <c r="M200" s="228">
        <v>0.74</v>
      </c>
      <c r="N200" s="228">
        <v>-0.49370000000000003</v>
      </c>
      <c r="O200" s="228">
        <v>-0.51133333333333342</v>
      </c>
      <c r="P200" s="228" t="s">
        <v>5900</v>
      </c>
      <c r="Q200" s="226">
        <v>682</v>
      </c>
      <c r="R200" s="226">
        <v>583.90410958904113</v>
      </c>
      <c r="S200" s="226">
        <v>2</v>
      </c>
      <c r="T200" s="226">
        <v>293.25513196480938</v>
      </c>
      <c r="U200" s="226">
        <v>0</v>
      </c>
      <c r="V200" s="226">
        <v>0</v>
      </c>
      <c r="W200" s="226">
        <v>0</v>
      </c>
      <c r="X200" s="226">
        <v>0</v>
      </c>
      <c r="Y200" s="226">
        <v>0</v>
      </c>
      <c r="Z200" s="226">
        <v>0</v>
      </c>
      <c r="AA200" s="226">
        <v>2</v>
      </c>
      <c r="AB200" s="226">
        <v>293.25513196480938</v>
      </c>
      <c r="AC200" s="227">
        <v>40</v>
      </c>
      <c r="AD200" s="5">
        <v>5865.1026392961876</v>
      </c>
      <c r="AE200" s="5">
        <v>3</v>
      </c>
      <c r="AF200" s="5">
        <v>439.88269794721413</v>
      </c>
      <c r="AG200" s="5">
        <v>21</v>
      </c>
      <c r="AH200" s="5">
        <v>3079.1788856304984</v>
      </c>
      <c r="AI200" s="5">
        <v>16</v>
      </c>
      <c r="AJ200" s="5">
        <v>2346.041055718475</v>
      </c>
    </row>
    <row r="201" spans="1:36" x14ac:dyDescent="0.25">
      <c r="A201">
        <v>2019</v>
      </c>
      <c r="B201" t="s">
        <v>71</v>
      </c>
      <c r="C201" s="133" t="s">
        <v>5906</v>
      </c>
      <c r="D201" s="230" t="s">
        <v>5904</v>
      </c>
      <c r="E201" s="229">
        <v>0</v>
      </c>
      <c r="F201" s="228">
        <v>0.26429999999999998</v>
      </c>
      <c r="G201" s="228">
        <v>0.71409999999999996</v>
      </c>
      <c r="H201" s="228">
        <v>-0.44979999999999998</v>
      </c>
      <c r="I201" s="228">
        <v>0.27139999999999997</v>
      </c>
      <c r="J201" s="228">
        <v>0.65769999999999995</v>
      </c>
      <c r="K201" s="228">
        <v>-0.38629999999999998</v>
      </c>
      <c r="L201" s="228">
        <v>0.36209999999999998</v>
      </c>
      <c r="M201" s="228">
        <v>0.60140000000000005</v>
      </c>
      <c r="N201" s="228">
        <v>-0.23930000000000007</v>
      </c>
      <c r="O201" s="228">
        <v>-0.35846666666666671</v>
      </c>
      <c r="P201" s="228" t="s">
        <v>5900</v>
      </c>
      <c r="Q201" s="226">
        <v>683</v>
      </c>
      <c r="R201" s="226" t="s">
        <v>4791</v>
      </c>
      <c r="S201" s="226">
        <v>5</v>
      </c>
      <c r="T201" s="226">
        <v>732.06442166910688</v>
      </c>
      <c r="U201" s="226">
        <v>0</v>
      </c>
      <c r="V201" s="226">
        <v>0</v>
      </c>
      <c r="W201" s="226">
        <v>0</v>
      </c>
      <c r="X201" s="226">
        <v>0</v>
      </c>
      <c r="Y201" s="226">
        <v>2</v>
      </c>
      <c r="Z201" s="226">
        <v>292.82576866764276</v>
      </c>
      <c r="AA201" s="226">
        <v>3</v>
      </c>
      <c r="AB201" s="226">
        <v>439.23865300146412</v>
      </c>
      <c r="AC201" s="227">
        <v>135</v>
      </c>
      <c r="AD201" s="5">
        <v>19765.739385065885</v>
      </c>
      <c r="AE201" s="5">
        <v>4</v>
      </c>
      <c r="AF201" s="5">
        <v>585.65153733528552</v>
      </c>
      <c r="AG201" s="5">
        <v>126</v>
      </c>
      <c r="AH201" s="5">
        <v>18448.023426061493</v>
      </c>
      <c r="AI201" s="5">
        <v>5</v>
      </c>
      <c r="AJ201" s="5">
        <v>732.06442166910688</v>
      </c>
    </row>
    <row r="202" spans="1:36" x14ac:dyDescent="0.25">
      <c r="A202">
        <v>2018</v>
      </c>
      <c r="B202" t="s">
        <v>41</v>
      </c>
      <c r="C202" s="133" t="s">
        <v>4813</v>
      </c>
      <c r="D202" s="230" t="s">
        <v>1965</v>
      </c>
      <c r="E202" s="229">
        <v>0.70299999999999996</v>
      </c>
      <c r="F202" s="228">
        <v>0.69530000000000003</v>
      </c>
      <c r="G202" s="228">
        <v>0.28449999999999998</v>
      </c>
      <c r="H202" s="228">
        <v>0.41080000000000005</v>
      </c>
      <c r="I202" s="228">
        <v>0.67100000000000004</v>
      </c>
      <c r="J202" s="228">
        <v>0.27250000000000002</v>
      </c>
      <c r="K202" s="228">
        <v>0.39850000000000002</v>
      </c>
      <c r="L202" s="228">
        <v>0.55600000000000005</v>
      </c>
      <c r="M202" s="228">
        <v>0.41499999999999998</v>
      </c>
      <c r="N202" s="228">
        <v>0.14100000000000007</v>
      </c>
      <c r="O202" s="228">
        <v>0.3167666666666667</v>
      </c>
      <c r="P202" s="228" t="s">
        <v>4792</v>
      </c>
      <c r="Q202" s="226">
        <v>684</v>
      </c>
      <c r="R202" s="226">
        <v>972.97297297297303</v>
      </c>
      <c r="S202" s="226">
        <v>0</v>
      </c>
      <c r="T202" s="226">
        <v>0</v>
      </c>
      <c r="U202" s="226">
        <v>0</v>
      </c>
      <c r="V202" s="226">
        <v>0</v>
      </c>
      <c r="W202" s="226">
        <v>0</v>
      </c>
      <c r="X202" s="226">
        <v>0</v>
      </c>
      <c r="Y202" s="226">
        <v>0</v>
      </c>
      <c r="Z202" s="226">
        <v>0</v>
      </c>
      <c r="AA202" s="226">
        <v>0</v>
      </c>
      <c r="AB202" s="226">
        <v>0</v>
      </c>
      <c r="AC202" s="227">
        <v>0</v>
      </c>
      <c r="AD202" s="5">
        <v>0</v>
      </c>
      <c r="AE202" s="5">
        <v>0</v>
      </c>
      <c r="AF202" s="5">
        <v>0</v>
      </c>
      <c r="AG202" s="5">
        <v>0</v>
      </c>
      <c r="AH202" s="5">
        <v>0</v>
      </c>
      <c r="AI202" s="5">
        <v>0</v>
      </c>
      <c r="AJ202" s="5">
        <v>0</v>
      </c>
    </row>
    <row r="203" spans="1:36" x14ac:dyDescent="0.25">
      <c r="A203">
        <v>2017</v>
      </c>
      <c r="B203" t="s">
        <v>70</v>
      </c>
      <c r="C203" s="133" t="s">
        <v>5469</v>
      </c>
      <c r="D203" s="230" t="s">
        <v>5357</v>
      </c>
      <c r="E203" s="229">
        <v>1.79</v>
      </c>
      <c r="F203" s="228">
        <v>0.7732</v>
      </c>
      <c r="G203" s="228">
        <v>0.215</v>
      </c>
      <c r="H203" s="228">
        <v>0.55820000000000003</v>
      </c>
      <c r="I203" s="228">
        <v>0.74690000000000001</v>
      </c>
      <c r="J203" s="228">
        <v>0.22409999999999999</v>
      </c>
      <c r="K203" s="228">
        <v>0.52280000000000004</v>
      </c>
      <c r="L203" s="228">
        <v>0.66579999999999995</v>
      </c>
      <c r="M203" s="228">
        <v>0.32019999999999998</v>
      </c>
      <c r="N203" s="228">
        <v>0.34559999999999996</v>
      </c>
      <c r="O203" s="228">
        <v>0.47553333333333331</v>
      </c>
      <c r="P203" s="226" t="s">
        <v>4792</v>
      </c>
      <c r="Q203" s="226">
        <v>685</v>
      </c>
      <c r="R203" s="226">
        <v>382.68156424581002</v>
      </c>
      <c r="S203" s="226">
        <v>0</v>
      </c>
      <c r="T203" s="226">
        <v>0</v>
      </c>
      <c r="U203" s="226">
        <v>0</v>
      </c>
      <c r="V203" s="226">
        <v>0</v>
      </c>
      <c r="W203" s="226">
        <v>0</v>
      </c>
      <c r="X203" s="226">
        <v>0</v>
      </c>
      <c r="Y203" s="226">
        <v>0</v>
      </c>
      <c r="Z203" s="226">
        <v>0</v>
      </c>
      <c r="AA203" s="226">
        <v>0</v>
      </c>
      <c r="AB203" s="226">
        <v>0</v>
      </c>
      <c r="AC203" s="227">
        <v>9</v>
      </c>
      <c r="AD203" s="5">
        <v>1313.8686131386862</v>
      </c>
      <c r="AE203" s="5">
        <v>4</v>
      </c>
      <c r="AF203" s="5">
        <v>583.94160583941607</v>
      </c>
      <c r="AG203" s="5">
        <v>5</v>
      </c>
      <c r="AH203" s="5">
        <v>729.92700729927003</v>
      </c>
      <c r="AI203" s="5">
        <v>0</v>
      </c>
      <c r="AJ203" s="5">
        <v>0</v>
      </c>
    </row>
    <row r="204" spans="1:36" x14ac:dyDescent="0.25">
      <c r="A204">
        <v>2019</v>
      </c>
      <c r="B204" t="s">
        <v>71</v>
      </c>
      <c r="C204" s="133" t="s">
        <v>5819</v>
      </c>
      <c r="D204" s="230" t="s">
        <v>5817</v>
      </c>
      <c r="E204" s="229">
        <v>0</v>
      </c>
      <c r="F204" s="228">
        <v>0.4909</v>
      </c>
      <c r="G204" s="228">
        <v>0.49309999999999998</v>
      </c>
      <c r="H204" s="228">
        <v>-2.1999999999999797E-3</v>
      </c>
      <c r="I204" s="228">
        <v>0.51739999999999997</v>
      </c>
      <c r="J204" s="228">
        <v>0.43140000000000001</v>
      </c>
      <c r="K204" s="228">
        <v>8.5999999999999965E-2</v>
      </c>
      <c r="L204" s="228">
        <v>0.57120000000000004</v>
      </c>
      <c r="M204" s="228">
        <v>0.4143</v>
      </c>
      <c r="N204" s="228">
        <v>0.15690000000000004</v>
      </c>
      <c r="O204" s="228">
        <v>8.0233333333333337E-2</v>
      </c>
      <c r="P204" s="228" t="s">
        <v>5765</v>
      </c>
      <c r="Q204" s="226">
        <v>685</v>
      </c>
      <c r="R204" s="226" t="s">
        <v>4791</v>
      </c>
      <c r="S204" s="226">
        <v>0</v>
      </c>
      <c r="T204" s="226">
        <v>0</v>
      </c>
      <c r="U204" s="226">
        <v>0</v>
      </c>
      <c r="V204" s="226">
        <v>0</v>
      </c>
      <c r="W204" s="226">
        <v>0</v>
      </c>
      <c r="X204" s="226">
        <v>0</v>
      </c>
      <c r="Y204" s="226">
        <v>0</v>
      </c>
      <c r="Z204" s="226">
        <v>0</v>
      </c>
      <c r="AA204" s="226">
        <v>0</v>
      </c>
      <c r="AB204" s="226">
        <v>0</v>
      </c>
      <c r="AC204" s="227">
        <v>15</v>
      </c>
      <c r="AD204" s="5">
        <v>2189.7810218978102</v>
      </c>
      <c r="AE204" s="5">
        <v>3</v>
      </c>
      <c r="AF204" s="5">
        <v>437.95620437956211</v>
      </c>
      <c r="AG204" s="5">
        <v>11</v>
      </c>
      <c r="AH204" s="5">
        <v>1605.8394160583941</v>
      </c>
      <c r="AI204" s="5">
        <v>1</v>
      </c>
      <c r="AJ204" s="5">
        <v>145.98540145985402</v>
      </c>
    </row>
    <row r="205" spans="1:36" x14ac:dyDescent="0.25">
      <c r="A205">
        <v>2018</v>
      </c>
      <c r="B205" t="s">
        <v>41</v>
      </c>
      <c r="C205" s="133" t="s">
        <v>6222</v>
      </c>
      <c r="D205" s="230" t="s">
        <v>6005</v>
      </c>
      <c r="E205" s="229">
        <v>1.1679999999999999</v>
      </c>
      <c r="F205" s="228">
        <v>0.24049999999999999</v>
      </c>
      <c r="G205" s="228">
        <v>0.74350000000000005</v>
      </c>
      <c r="H205" s="228">
        <v>-0.50300000000000011</v>
      </c>
      <c r="I205" s="228">
        <v>0.2102</v>
      </c>
      <c r="J205" s="228">
        <v>0.74750000000000005</v>
      </c>
      <c r="K205" s="228">
        <v>-0.53730000000000011</v>
      </c>
      <c r="L205" s="228">
        <v>0.24629999999999999</v>
      </c>
      <c r="M205" s="228">
        <v>0.74</v>
      </c>
      <c r="N205" s="228">
        <v>-0.49370000000000003</v>
      </c>
      <c r="O205" s="228">
        <v>-0.51133333333333342</v>
      </c>
      <c r="P205" s="228" t="s">
        <v>5900</v>
      </c>
      <c r="Q205" s="226">
        <v>685</v>
      </c>
      <c r="R205" s="226">
        <v>586.47260273972609</v>
      </c>
      <c r="S205" s="226">
        <v>0</v>
      </c>
      <c r="T205" s="226">
        <v>0</v>
      </c>
      <c r="U205" s="226">
        <v>0</v>
      </c>
      <c r="V205" s="226">
        <v>0</v>
      </c>
      <c r="W205" s="226">
        <v>0</v>
      </c>
      <c r="X205" s="226">
        <v>0</v>
      </c>
      <c r="Y205" s="226">
        <v>0</v>
      </c>
      <c r="Z205" s="226">
        <v>0</v>
      </c>
      <c r="AA205" s="226">
        <v>0</v>
      </c>
      <c r="AB205" s="226">
        <v>0</v>
      </c>
      <c r="AC205" s="227">
        <v>36</v>
      </c>
      <c r="AD205" s="5">
        <v>5255.4744525547449</v>
      </c>
      <c r="AE205" s="5">
        <v>5</v>
      </c>
      <c r="AF205" s="5">
        <v>729.92700729927003</v>
      </c>
      <c r="AG205" s="5">
        <v>24</v>
      </c>
      <c r="AH205" s="5">
        <v>3503.6496350364969</v>
      </c>
      <c r="AI205" s="5">
        <v>7</v>
      </c>
      <c r="AJ205" s="5">
        <v>1021.8978102189781</v>
      </c>
    </row>
    <row r="206" spans="1:36" x14ac:dyDescent="0.25">
      <c r="A206">
        <v>2018</v>
      </c>
      <c r="B206" t="s">
        <v>70</v>
      </c>
      <c r="C206" s="133" t="s">
        <v>743</v>
      </c>
      <c r="D206" s="230" t="s">
        <v>5297</v>
      </c>
      <c r="E206" s="229">
        <v>1.06</v>
      </c>
      <c r="F206" s="228">
        <v>0.76759999999999995</v>
      </c>
      <c r="G206" s="228">
        <v>0.21479999999999999</v>
      </c>
      <c r="H206" s="228">
        <v>0.55279999999999996</v>
      </c>
      <c r="I206" s="228">
        <v>0.76990000000000003</v>
      </c>
      <c r="J206" s="228">
        <v>0.18279999999999999</v>
      </c>
      <c r="K206" s="228">
        <v>0.58710000000000007</v>
      </c>
      <c r="L206" s="228">
        <v>0.76249999999999996</v>
      </c>
      <c r="M206" s="228">
        <v>0.2235</v>
      </c>
      <c r="N206" s="228">
        <v>0.53899999999999992</v>
      </c>
      <c r="O206" s="228">
        <v>0.55963333333333332</v>
      </c>
      <c r="P206" s="226" t="s">
        <v>4792</v>
      </c>
      <c r="Q206" s="226">
        <v>686</v>
      </c>
      <c r="R206" s="226">
        <v>647.16981132075466</v>
      </c>
      <c r="S206" s="226">
        <v>2</v>
      </c>
      <c r="T206" s="226">
        <v>291.54518950437318</v>
      </c>
      <c r="U206" s="226">
        <v>0</v>
      </c>
      <c r="V206" s="226">
        <v>0</v>
      </c>
      <c r="W206" s="226">
        <v>0</v>
      </c>
      <c r="X206" s="226">
        <v>0</v>
      </c>
      <c r="Y206" s="226">
        <v>0</v>
      </c>
      <c r="Z206" s="226">
        <v>0</v>
      </c>
      <c r="AA206" s="226">
        <v>2</v>
      </c>
      <c r="AB206" s="226">
        <v>291.54518950437318</v>
      </c>
      <c r="AC206" s="227">
        <v>2</v>
      </c>
      <c r="AD206" s="5">
        <v>291.54518950437318</v>
      </c>
      <c r="AE206" s="5">
        <v>0</v>
      </c>
      <c r="AF206" s="5">
        <v>0</v>
      </c>
      <c r="AG206" s="5">
        <v>2</v>
      </c>
      <c r="AH206" s="5">
        <v>291.54518950437318</v>
      </c>
      <c r="AI206" s="5">
        <v>0</v>
      </c>
      <c r="AJ206" s="5">
        <v>0</v>
      </c>
    </row>
    <row r="207" spans="1:36" x14ac:dyDescent="0.25">
      <c r="A207">
        <v>2018</v>
      </c>
      <c r="B207" t="s">
        <v>70</v>
      </c>
      <c r="C207" s="133" t="s">
        <v>5482</v>
      </c>
      <c r="D207" s="230" t="s">
        <v>924</v>
      </c>
      <c r="E207" s="229">
        <v>2.31</v>
      </c>
      <c r="F207" s="228">
        <v>0.56630000000000003</v>
      </c>
      <c r="G207" s="228">
        <v>0.41239999999999999</v>
      </c>
      <c r="H207" s="228">
        <v>0.15390000000000004</v>
      </c>
      <c r="I207" s="228">
        <v>0.60050000000000003</v>
      </c>
      <c r="J207" s="228">
        <v>0.3417</v>
      </c>
      <c r="K207" s="228">
        <v>0.25880000000000003</v>
      </c>
      <c r="L207" s="228">
        <v>0.61560000000000004</v>
      </c>
      <c r="M207" s="228">
        <v>0.36840000000000001</v>
      </c>
      <c r="N207" s="228">
        <v>0.24720000000000003</v>
      </c>
      <c r="O207" s="228">
        <v>0.21996666666666673</v>
      </c>
      <c r="P207" s="226" t="s">
        <v>4792</v>
      </c>
      <c r="Q207" s="226">
        <v>687</v>
      </c>
      <c r="R207" s="226">
        <v>297.40259740259739</v>
      </c>
      <c r="S207" s="226">
        <v>0</v>
      </c>
      <c r="T207" s="226">
        <v>0</v>
      </c>
      <c r="U207" s="226">
        <v>0</v>
      </c>
      <c r="V207" s="226">
        <v>0</v>
      </c>
      <c r="W207" s="226">
        <v>0</v>
      </c>
      <c r="X207" s="226">
        <v>0</v>
      </c>
      <c r="Y207" s="226">
        <v>0</v>
      </c>
      <c r="Z207" s="226">
        <v>0</v>
      </c>
      <c r="AA207" s="226">
        <v>0</v>
      </c>
      <c r="AB207" s="226">
        <v>0</v>
      </c>
      <c r="AC207" s="227">
        <v>2</v>
      </c>
      <c r="AD207" s="5">
        <v>291.12081513828241</v>
      </c>
      <c r="AE207" s="5">
        <v>0</v>
      </c>
      <c r="AF207" s="5">
        <v>0</v>
      </c>
      <c r="AG207" s="5">
        <v>2</v>
      </c>
      <c r="AH207" s="5">
        <v>291.12081513828241</v>
      </c>
      <c r="AI207" s="5">
        <v>0</v>
      </c>
      <c r="AJ207" s="5">
        <v>0</v>
      </c>
    </row>
    <row r="208" spans="1:36" x14ac:dyDescent="0.25">
      <c r="A208">
        <v>2017</v>
      </c>
      <c r="B208" t="s">
        <v>41</v>
      </c>
      <c r="C208" s="133" t="s">
        <v>4813</v>
      </c>
      <c r="D208" s="230" t="s">
        <v>1965</v>
      </c>
      <c r="E208" s="229">
        <v>0.70299999999999996</v>
      </c>
      <c r="F208" s="228">
        <v>0.69530000000000003</v>
      </c>
      <c r="G208" s="228">
        <v>0.28449999999999998</v>
      </c>
      <c r="H208" s="228">
        <v>0.41080000000000005</v>
      </c>
      <c r="I208" s="228">
        <v>0.67100000000000004</v>
      </c>
      <c r="J208" s="228">
        <v>0.27250000000000002</v>
      </c>
      <c r="K208" s="228">
        <v>0.39850000000000002</v>
      </c>
      <c r="L208" s="228">
        <v>0.55600000000000005</v>
      </c>
      <c r="M208" s="228">
        <v>0.41499999999999998</v>
      </c>
      <c r="N208" s="228">
        <v>0.14100000000000007</v>
      </c>
      <c r="O208" s="228">
        <v>0.3167666666666667</v>
      </c>
      <c r="P208" s="228" t="s">
        <v>4792</v>
      </c>
      <c r="Q208" s="226">
        <v>689</v>
      </c>
      <c r="R208" s="226">
        <v>980.08534850640115</v>
      </c>
      <c r="S208" s="226">
        <v>0</v>
      </c>
      <c r="T208" s="226">
        <v>0</v>
      </c>
      <c r="U208" s="226">
        <v>0</v>
      </c>
      <c r="V208" s="226">
        <v>0</v>
      </c>
      <c r="W208" s="226">
        <v>0</v>
      </c>
      <c r="X208" s="226">
        <v>0</v>
      </c>
      <c r="Y208" s="226">
        <v>0</v>
      </c>
      <c r="Z208" s="226">
        <v>0</v>
      </c>
      <c r="AA208" s="226">
        <v>0</v>
      </c>
      <c r="AB208" s="226">
        <v>0</v>
      </c>
      <c r="AC208" s="227">
        <v>1</v>
      </c>
      <c r="AD208" s="5">
        <v>145.1378809869376</v>
      </c>
      <c r="AE208" s="5">
        <v>0</v>
      </c>
      <c r="AF208" s="5">
        <v>0</v>
      </c>
      <c r="AG208" s="5">
        <v>1</v>
      </c>
      <c r="AH208" s="5">
        <v>145.1378809869376</v>
      </c>
      <c r="AI208" s="5">
        <v>0</v>
      </c>
      <c r="AJ208" s="5">
        <v>0</v>
      </c>
    </row>
    <row r="209" spans="1:36" x14ac:dyDescent="0.25">
      <c r="A209">
        <v>2018</v>
      </c>
      <c r="B209" t="s">
        <v>71</v>
      </c>
      <c r="C209" s="133" t="s">
        <v>5238</v>
      </c>
      <c r="D209" s="230" t="s">
        <v>5007</v>
      </c>
      <c r="E209" s="229">
        <v>0</v>
      </c>
      <c r="F209" s="228">
        <v>0.78339999999999999</v>
      </c>
      <c r="G209" s="228">
        <v>0.20300000000000001</v>
      </c>
      <c r="H209" s="228">
        <v>0.58040000000000003</v>
      </c>
      <c r="I209" s="228">
        <v>0.75819999999999999</v>
      </c>
      <c r="J209" s="228">
        <v>0.20960000000000001</v>
      </c>
      <c r="K209" s="228">
        <v>0.54859999999999998</v>
      </c>
      <c r="L209" s="228">
        <v>0.72909999999999997</v>
      </c>
      <c r="M209" s="228">
        <v>0.25509999999999999</v>
      </c>
      <c r="N209" s="228">
        <v>0.47399999999999998</v>
      </c>
      <c r="O209" s="228">
        <v>0.53433333333333333</v>
      </c>
      <c r="P209" s="228" t="s">
        <v>4792</v>
      </c>
      <c r="Q209" s="226">
        <v>689</v>
      </c>
      <c r="R209" s="226" t="s">
        <v>4791</v>
      </c>
      <c r="S209" s="226">
        <v>1</v>
      </c>
      <c r="T209" s="226">
        <v>145.1378809869376</v>
      </c>
      <c r="U209" s="226">
        <v>0</v>
      </c>
      <c r="V209" s="226">
        <v>0</v>
      </c>
      <c r="W209" s="226">
        <v>0</v>
      </c>
      <c r="X209" s="226">
        <v>0</v>
      </c>
      <c r="Y209" s="226">
        <v>0</v>
      </c>
      <c r="Z209" s="226">
        <v>0</v>
      </c>
      <c r="AA209" s="226">
        <v>1</v>
      </c>
      <c r="AB209" s="226">
        <v>145.1378809869376</v>
      </c>
      <c r="AC209" s="227">
        <v>1</v>
      </c>
      <c r="AD209" s="5">
        <v>145.1378809869376</v>
      </c>
      <c r="AE209" s="5">
        <v>0</v>
      </c>
      <c r="AF209" s="5">
        <v>0</v>
      </c>
      <c r="AG209" s="5">
        <v>1</v>
      </c>
      <c r="AH209" s="5">
        <v>145.1378809869376</v>
      </c>
      <c r="AI209" s="5">
        <v>0</v>
      </c>
      <c r="AJ209" s="5">
        <v>0</v>
      </c>
    </row>
    <row r="210" spans="1:36" x14ac:dyDescent="0.25">
      <c r="A210">
        <v>2018</v>
      </c>
      <c r="B210" t="s">
        <v>71</v>
      </c>
      <c r="C210" s="133" t="s">
        <v>5238</v>
      </c>
      <c r="D210" s="230" t="s">
        <v>5007</v>
      </c>
      <c r="E210" s="229">
        <v>0</v>
      </c>
      <c r="F210" s="228">
        <v>0.78339999999999999</v>
      </c>
      <c r="G210" s="228">
        <v>0.20300000000000001</v>
      </c>
      <c r="H210" s="228">
        <v>0.58040000000000003</v>
      </c>
      <c r="I210" s="228">
        <v>0.75819999999999999</v>
      </c>
      <c r="J210" s="228">
        <v>0.20960000000000001</v>
      </c>
      <c r="K210" s="228">
        <v>0.54859999999999998</v>
      </c>
      <c r="L210" s="228">
        <v>0.72909999999999997</v>
      </c>
      <c r="M210" s="228">
        <v>0.25509999999999999</v>
      </c>
      <c r="N210" s="228">
        <v>0.47399999999999998</v>
      </c>
      <c r="O210" s="228">
        <v>0.53433333333333333</v>
      </c>
      <c r="P210" s="228" t="s">
        <v>4792</v>
      </c>
      <c r="Q210" s="226">
        <v>689</v>
      </c>
      <c r="R210" s="226" t="s">
        <v>4791</v>
      </c>
      <c r="S210" s="226">
        <v>1</v>
      </c>
      <c r="T210" s="226">
        <v>145.1378809869376</v>
      </c>
      <c r="U210" s="226">
        <v>0</v>
      </c>
      <c r="V210" s="226">
        <v>0</v>
      </c>
      <c r="W210" s="226">
        <v>0</v>
      </c>
      <c r="X210" s="226">
        <v>0</v>
      </c>
      <c r="Y210" s="226">
        <v>0</v>
      </c>
      <c r="Z210" s="226">
        <v>0</v>
      </c>
      <c r="AA210" s="226">
        <v>1</v>
      </c>
      <c r="AB210" s="226">
        <v>145.1378809869376</v>
      </c>
      <c r="AC210" s="227">
        <v>1</v>
      </c>
      <c r="AD210" s="5">
        <v>145.1378809869376</v>
      </c>
      <c r="AE210" s="5">
        <v>0</v>
      </c>
      <c r="AF210" s="5">
        <v>0</v>
      </c>
      <c r="AG210" s="5">
        <v>1</v>
      </c>
      <c r="AH210" s="5">
        <v>145.1378809869376</v>
      </c>
      <c r="AI210" s="5">
        <v>0</v>
      </c>
      <c r="AJ210" s="5">
        <v>0</v>
      </c>
    </row>
    <row r="211" spans="1:36" x14ac:dyDescent="0.25">
      <c r="A211">
        <v>2019</v>
      </c>
      <c r="B211" t="s">
        <v>70</v>
      </c>
      <c r="C211" s="133" t="s">
        <v>5344</v>
      </c>
      <c r="D211" s="230" t="s">
        <v>5323</v>
      </c>
      <c r="E211" s="229">
        <v>0.69</v>
      </c>
      <c r="F211" s="228">
        <v>0.752</v>
      </c>
      <c r="G211" s="228">
        <v>0.23330000000000001</v>
      </c>
      <c r="H211" s="228">
        <v>0.51869999999999994</v>
      </c>
      <c r="I211" s="228">
        <v>0.748</v>
      </c>
      <c r="J211" s="228">
        <v>0.22109999999999999</v>
      </c>
      <c r="K211" s="228">
        <v>0.52690000000000003</v>
      </c>
      <c r="L211" s="228">
        <v>0.6946</v>
      </c>
      <c r="M211" s="228">
        <v>0.29149999999999998</v>
      </c>
      <c r="N211" s="228">
        <v>0.40310000000000001</v>
      </c>
      <c r="O211" s="228">
        <v>0.48289999999999994</v>
      </c>
      <c r="P211" s="226" t="s">
        <v>4792</v>
      </c>
      <c r="Q211" s="226">
        <v>692</v>
      </c>
      <c r="R211" s="226">
        <v>1002.8985507246377</v>
      </c>
      <c r="S211" s="226">
        <v>2</v>
      </c>
      <c r="T211" s="226">
        <v>289.01734104046244</v>
      </c>
      <c r="U211" s="226">
        <v>0</v>
      </c>
      <c r="V211" s="226">
        <v>0</v>
      </c>
      <c r="W211" s="226">
        <v>0</v>
      </c>
      <c r="X211" s="226">
        <v>0</v>
      </c>
      <c r="Y211" s="226">
        <v>0</v>
      </c>
      <c r="Z211" s="226">
        <v>0</v>
      </c>
      <c r="AA211" s="226">
        <v>2</v>
      </c>
      <c r="AB211" s="226">
        <v>289.01734104046244</v>
      </c>
      <c r="AC211" s="227">
        <v>1</v>
      </c>
      <c r="AD211" s="5">
        <v>144.50867052023122</v>
      </c>
      <c r="AE211" s="5">
        <v>0</v>
      </c>
      <c r="AF211" s="5">
        <v>0</v>
      </c>
      <c r="AG211" s="5">
        <v>1</v>
      </c>
      <c r="AH211" s="5">
        <v>144.50867052023122</v>
      </c>
      <c r="AI211" s="5">
        <v>0</v>
      </c>
      <c r="AJ211" s="5">
        <v>0</v>
      </c>
    </row>
    <row r="212" spans="1:36" x14ac:dyDescent="0.25">
      <c r="A212">
        <v>2018</v>
      </c>
      <c r="B212" t="s">
        <v>71</v>
      </c>
      <c r="C212" s="133" t="s">
        <v>5906</v>
      </c>
      <c r="D212" s="230" t="s">
        <v>5904</v>
      </c>
      <c r="E212" s="229">
        <v>0</v>
      </c>
      <c r="F212" s="228">
        <v>0.26429999999999998</v>
      </c>
      <c r="G212" s="228">
        <v>0.71409999999999996</v>
      </c>
      <c r="H212" s="228">
        <v>-0.44979999999999998</v>
      </c>
      <c r="I212" s="228">
        <v>0.27139999999999997</v>
      </c>
      <c r="J212" s="228">
        <v>0.65769999999999995</v>
      </c>
      <c r="K212" s="228">
        <v>-0.38629999999999998</v>
      </c>
      <c r="L212" s="228">
        <v>0.36209999999999998</v>
      </c>
      <c r="M212" s="228">
        <v>0.60140000000000005</v>
      </c>
      <c r="N212" s="228">
        <v>-0.23930000000000007</v>
      </c>
      <c r="O212" s="228">
        <v>-0.35846666666666671</v>
      </c>
      <c r="P212" s="228" t="s">
        <v>5900</v>
      </c>
      <c r="Q212" s="226">
        <v>693</v>
      </c>
      <c r="R212" s="226" t="s">
        <v>4791</v>
      </c>
      <c r="S212" s="226">
        <v>6</v>
      </c>
      <c r="T212" s="226">
        <v>865.80086580086584</v>
      </c>
      <c r="U212" s="226">
        <v>0</v>
      </c>
      <c r="V212" s="226">
        <v>0</v>
      </c>
      <c r="W212" s="226">
        <v>0</v>
      </c>
      <c r="X212" s="226">
        <v>0</v>
      </c>
      <c r="Y212" s="226">
        <v>3</v>
      </c>
      <c r="Z212" s="226">
        <v>432.90043290043292</v>
      </c>
      <c r="AA212" s="226">
        <v>3</v>
      </c>
      <c r="AB212" s="226">
        <v>432.90043290043292</v>
      </c>
      <c r="AC212" s="227">
        <v>138</v>
      </c>
      <c r="AD212" s="5">
        <v>19913.419913419915</v>
      </c>
      <c r="AE212" s="5">
        <v>11</v>
      </c>
      <c r="AF212" s="5">
        <v>1587.3015873015872</v>
      </c>
      <c r="AG212" s="5">
        <v>122</v>
      </c>
      <c r="AH212" s="5">
        <v>17604.617604617604</v>
      </c>
      <c r="AI212" s="5">
        <v>5</v>
      </c>
      <c r="AJ212" s="5">
        <v>721.50072150072151</v>
      </c>
    </row>
    <row r="213" spans="1:36" x14ac:dyDescent="0.25">
      <c r="A213">
        <v>2018</v>
      </c>
      <c r="B213" t="s">
        <v>71</v>
      </c>
      <c r="C213" s="133" t="s">
        <v>5906</v>
      </c>
      <c r="D213" s="230" t="s">
        <v>5904</v>
      </c>
      <c r="E213" s="229">
        <v>0</v>
      </c>
      <c r="F213" s="228">
        <v>0.26429999999999998</v>
      </c>
      <c r="G213" s="228">
        <v>0.71409999999999996</v>
      </c>
      <c r="H213" s="228">
        <v>-0.44979999999999998</v>
      </c>
      <c r="I213" s="228">
        <v>0.27139999999999997</v>
      </c>
      <c r="J213" s="228">
        <v>0.65769999999999995</v>
      </c>
      <c r="K213" s="228">
        <v>-0.38629999999999998</v>
      </c>
      <c r="L213" s="228">
        <v>0.36209999999999998</v>
      </c>
      <c r="M213" s="228">
        <v>0.60140000000000005</v>
      </c>
      <c r="N213" s="228">
        <v>-0.23930000000000007</v>
      </c>
      <c r="O213" s="228">
        <v>-0.35846666666666671</v>
      </c>
      <c r="P213" s="228" t="s">
        <v>5900</v>
      </c>
      <c r="Q213" s="226">
        <v>693</v>
      </c>
      <c r="R213" s="226" t="s">
        <v>4791</v>
      </c>
      <c r="S213" s="226">
        <v>6</v>
      </c>
      <c r="T213" s="226">
        <v>865.80086580086584</v>
      </c>
      <c r="U213" s="226">
        <v>0</v>
      </c>
      <c r="V213" s="226">
        <v>0</v>
      </c>
      <c r="W213" s="226">
        <v>0</v>
      </c>
      <c r="X213" s="226">
        <v>0</v>
      </c>
      <c r="Y213" s="226">
        <v>3</v>
      </c>
      <c r="Z213" s="226">
        <v>432.90043290043292</v>
      </c>
      <c r="AA213" s="226">
        <v>3</v>
      </c>
      <c r="AB213" s="226">
        <v>432.90043290043292</v>
      </c>
      <c r="AC213" s="227">
        <v>138</v>
      </c>
      <c r="AD213" s="5">
        <v>19913.419913419915</v>
      </c>
      <c r="AE213" s="5">
        <v>11</v>
      </c>
      <c r="AF213" s="5">
        <v>1587.3015873015872</v>
      </c>
      <c r="AG213" s="5">
        <v>122</v>
      </c>
      <c r="AH213" s="5">
        <v>17604.617604617604</v>
      </c>
      <c r="AI213" s="5">
        <v>5</v>
      </c>
      <c r="AJ213" s="5">
        <v>721.50072150072151</v>
      </c>
    </row>
    <row r="214" spans="1:36" x14ac:dyDescent="0.25">
      <c r="A214">
        <v>2018</v>
      </c>
      <c r="B214" t="s">
        <v>41</v>
      </c>
      <c r="C214" s="133" t="s">
        <v>5755</v>
      </c>
      <c r="D214" s="230" t="s">
        <v>5525</v>
      </c>
      <c r="E214" s="229">
        <v>1.8819999999999999</v>
      </c>
      <c r="F214" s="228">
        <v>0.57179999999999997</v>
      </c>
      <c r="G214" s="228">
        <v>0.40620000000000001</v>
      </c>
      <c r="H214" s="228">
        <v>0.16559999999999997</v>
      </c>
      <c r="I214" s="228">
        <v>0.5383</v>
      </c>
      <c r="J214" s="228">
        <v>0.40639999999999998</v>
      </c>
      <c r="K214" s="228">
        <v>0.13190000000000002</v>
      </c>
      <c r="L214" s="228">
        <v>0.50680000000000003</v>
      </c>
      <c r="M214" s="228">
        <v>0.47299999999999998</v>
      </c>
      <c r="N214" s="228">
        <v>3.3800000000000052E-2</v>
      </c>
      <c r="O214" s="228">
        <v>0.11043333333333334</v>
      </c>
      <c r="P214" s="228" t="s">
        <v>4792</v>
      </c>
      <c r="Q214" s="226">
        <v>695</v>
      </c>
      <c r="R214" s="226">
        <v>369.28799149840597</v>
      </c>
      <c r="S214" s="226">
        <v>1</v>
      </c>
      <c r="T214" s="226">
        <v>143.88489208633095</v>
      </c>
      <c r="U214" s="226">
        <v>0</v>
      </c>
      <c r="V214" s="226">
        <v>0</v>
      </c>
      <c r="W214" s="226">
        <v>0</v>
      </c>
      <c r="X214" s="226">
        <v>0</v>
      </c>
      <c r="Y214" s="226">
        <v>1</v>
      </c>
      <c r="Z214" s="226">
        <v>143.88489208633095</v>
      </c>
      <c r="AA214" s="226">
        <v>0</v>
      </c>
      <c r="AB214" s="226">
        <v>0</v>
      </c>
      <c r="AC214" s="227">
        <v>15</v>
      </c>
      <c r="AD214" s="5">
        <v>2158.2733812949641</v>
      </c>
      <c r="AE214" s="5">
        <v>6</v>
      </c>
      <c r="AF214" s="5">
        <v>863.30935251798553</v>
      </c>
      <c r="AG214" s="5">
        <v>8</v>
      </c>
      <c r="AH214" s="5">
        <v>1151.0791366906476</v>
      </c>
      <c r="AI214" s="5">
        <v>1</v>
      </c>
      <c r="AJ214" s="5">
        <v>143.88489208633095</v>
      </c>
    </row>
    <row r="215" spans="1:36" x14ac:dyDescent="0.25">
      <c r="A215">
        <v>2019</v>
      </c>
      <c r="B215" t="s">
        <v>70</v>
      </c>
      <c r="C215" s="133" t="s">
        <v>743</v>
      </c>
      <c r="D215" s="230" t="s">
        <v>5297</v>
      </c>
      <c r="E215" s="229">
        <v>1.06</v>
      </c>
      <c r="F215" s="228">
        <v>0.76759999999999995</v>
      </c>
      <c r="G215" s="228">
        <v>0.21479999999999999</v>
      </c>
      <c r="H215" s="228">
        <v>0.55279999999999996</v>
      </c>
      <c r="I215" s="228">
        <v>0.76990000000000003</v>
      </c>
      <c r="J215" s="228">
        <v>0.18279999999999999</v>
      </c>
      <c r="K215" s="228">
        <v>0.58710000000000007</v>
      </c>
      <c r="L215" s="228">
        <v>0.76249999999999996</v>
      </c>
      <c r="M215" s="228">
        <v>0.2235</v>
      </c>
      <c r="N215" s="228">
        <v>0.53899999999999992</v>
      </c>
      <c r="O215" s="228">
        <v>0.55963333333333332</v>
      </c>
      <c r="P215" s="226" t="s">
        <v>4792</v>
      </c>
      <c r="Q215" s="226">
        <v>695</v>
      </c>
      <c r="R215" s="226">
        <v>655.66037735849056</v>
      </c>
      <c r="S215" s="226">
        <v>0</v>
      </c>
      <c r="T215" s="226">
        <v>0</v>
      </c>
      <c r="U215" s="226">
        <v>0</v>
      </c>
      <c r="V215" s="226">
        <v>0</v>
      </c>
      <c r="W215" s="226">
        <v>0</v>
      </c>
      <c r="X215" s="226">
        <v>0</v>
      </c>
      <c r="Y215" s="226">
        <v>0</v>
      </c>
      <c r="Z215" s="226">
        <v>0</v>
      </c>
      <c r="AA215" s="226">
        <v>0</v>
      </c>
      <c r="AB215" s="226">
        <v>0</v>
      </c>
      <c r="AC215" s="227">
        <v>3</v>
      </c>
      <c r="AD215" s="5">
        <v>431.65467625899277</v>
      </c>
      <c r="AE215" s="5">
        <v>0</v>
      </c>
      <c r="AF215" s="5">
        <v>0</v>
      </c>
      <c r="AG215" s="5">
        <v>0</v>
      </c>
      <c r="AH215" s="5">
        <v>0</v>
      </c>
      <c r="AI215" s="5">
        <v>3</v>
      </c>
      <c r="AJ215" s="5">
        <v>431.65467625899277</v>
      </c>
    </row>
    <row r="216" spans="1:36" x14ac:dyDescent="0.25">
      <c r="A216">
        <v>2019</v>
      </c>
      <c r="B216" t="s">
        <v>41</v>
      </c>
      <c r="C216" s="133" t="s">
        <v>713</v>
      </c>
      <c r="D216" s="230" t="s">
        <v>5523</v>
      </c>
      <c r="E216" s="229">
        <v>0.48799999999999999</v>
      </c>
      <c r="F216" s="228">
        <v>0.65620000000000001</v>
      </c>
      <c r="G216" s="228">
        <v>0.32679999999999998</v>
      </c>
      <c r="H216" s="228">
        <v>0.32940000000000003</v>
      </c>
      <c r="I216" s="228">
        <v>0.62539999999999996</v>
      </c>
      <c r="J216" s="228">
        <v>0.32890000000000003</v>
      </c>
      <c r="K216" s="228">
        <v>0.29649999999999993</v>
      </c>
      <c r="L216" s="228">
        <v>0.55569999999999997</v>
      </c>
      <c r="M216" s="228">
        <v>0.42359999999999998</v>
      </c>
      <c r="N216" s="228">
        <v>0.1321</v>
      </c>
      <c r="O216" s="228">
        <v>0.25266666666666665</v>
      </c>
      <c r="P216" s="228" t="s">
        <v>4792</v>
      </c>
      <c r="Q216" s="226">
        <v>696</v>
      </c>
      <c r="R216" s="226">
        <v>1426.2295081967213</v>
      </c>
      <c r="S216" s="226">
        <v>2</v>
      </c>
      <c r="T216" s="226">
        <v>287.35632183908046</v>
      </c>
      <c r="U216" s="226">
        <v>0</v>
      </c>
      <c r="V216" s="226">
        <v>0</v>
      </c>
      <c r="W216" s="226">
        <v>0</v>
      </c>
      <c r="X216" s="226">
        <v>0</v>
      </c>
      <c r="Y216" s="226">
        <v>0</v>
      </c>
      <c r="Z216" s="226">
        <v>0</v>
      </c>
      <c r="AA216" s="226">
        <v>2</v>
      </c>
      <c r="AB216" s="226">
        <v>287.35632183908046</v>
      </c>
      <c r="AC216" s="227">
        <v>5</v>
      </c>
      <c r="AD216" s="5">
        <v>718.39080459770116</v>
      </c>
      <c r="AE216" s="5">
        <v>3</v>
      </c>
      <c r="AF216" s="5">
        <v>431.0344827586207</v>
      </c>
      <c r="AG216" s="5">
        <v>1</v>
      </c>
      <c r="AH216" s="5">
        <v>143.67816091954023</v>
      </c>
      <c r="AI216" s="5">
        <v>1</v>
      </c>
      <c r="AJ216" s="5">
        <v>143.67816091954023</v>
      </c>
    </row>
    <row r="217" spans="1:36" x14ac:dyDescent="0.25">
      <c r="A217">
        <v>2018</v>
      </c>
      <c r="B217" t="s">
        <v>41</v>
      </c>
      <c r="C217" s="133" t="s">
        <v>5615</v>
      </c>
      <c r="D217" s="230" t="s">
        <v>5357</v>
      </c>
      <c r="E217" s="229">
        <v>0.48199999999999998</v>
      </c>
      <c r="F217" s="228">
        <v>0.63619999999999999</v>
      </c>
      <c r="G217" s="228">
        <v>0.34250000000000003</v>
      </c>
      <c r="H217" s="228">
        <v>0.29369999999999996</v>
      </c>
      <c r="I217" s="228">
        <v>0.60129999999999995</v>
      </c>
      <c r="J217" s="228">
        <v>0.33179999999999998</v>
      </c>
      <c r="K217" s="228">
        <v>0.26949999999999996</v>
      </c>
      <c r="L217" s="228">
        <v>0.48</v>
      </c>
      <c r="M217" s="228">
        <v>0.49490000000000001</v>
      </c>
      <c r="N217" s="228">
        <v>-1.4900000000000024E-2</v>
      </c>
      <c r="O217" s="228">
        <v>0.18276666666666663</v>
      </c>
      <c r="P217" s="228" t="s">
        <v>4792</v>
      </c>
      <c r="Q217" s="226">
        <v>697</v>
      </c>
      <c r="R217" s="226">
        <v>1446.058091286307</v>
      </c>
      <c r="S217" s="226">
        <v>0</v>
      </c>
      <c r="T217" s="226">
        <v>0</v>
      </c>
      <c r="U217" s="226">
        <v>0</v>
      </c>
      <c r="V217" s="226">
        <v>0</v>
      </c>
      <c r="W217" s="226">
        <v>0</v>
      </c>
      <c r="X217" s="226">
        <v>0</v>
      </c>
      <c r="Y217" s="226">
        <v>0</v>
      </c>
      <c r="Z217" s="226">
        <v>0</v>
      </c>
      <c r="AA217" s="226">
        <v>0</v>
      </c>
      <c r="AB217" s="226">
        <v>0</v>
      </c>
      <c r="AC217" s="227">
        <v>4</v>
      </c>
      <c r="AD217" s="5">
        <v>573.88809182209468</v>
      </c>
      <c r="AE217" s="5">
        <v>0</v>
      </c>
      <c r="AF217" s="5">
        <v>0</v>
      </c>
      <c r="AG217" s="5">
        <v>4</v>
      </c>
      <c r="AH217" s="5">
        <v>573.88809182209468</v>
      </c>
      <c r="AI217" s="5">
        <v>0</v>
      </c>
      <c r="AJ217" s="5">
        <v>0</v>
      </c>
    </row>
    <row r="218" spans="1:36" x14ac:dyDescent="0.25">
      <c r="A218">
        <v>2017</v>
      </c>
      <c r="B218" t="s">
        <v>41</v>
      </c>
      <c r="C218" s="133" t="s">
        <v>5755</v>
      </c>
      <c r="D218" s="230" t="s">
        <v>5525</v>
      </c>
      <c r="E218" s="229">
        <v>1.8819999999999999</v>
      </c>
      <c r="F218" s="228">
        <v>0.57179999999999997</v>
      </c>
      <c r="G218" s="228">
        <v>0.40620000000000001</v>
      </c>
      <c r="H218" s="228">
        <v>0.16559999999999997</v>
      </c>
      <c r="I218" s="228">
        <v>0.5383</v>
      </c>
      <c r="J218" s="228">
        <v>0.40639999999999998</v>
      </c>
      <c r="K218" s="228">
        <v>0.13190000000000002</v>
      </c>
      <c r="L218" s="228">
        <v>0.50680000000000003</v>
      </c>
      <c r="M218" s="228">
        <v>0.47299999999999998</v>
      </c>
      <c r="N218" s="228">
        <v>3.3800000000000052E-2</v>
      </c>
      <c r="O218" s="228">
        <v>0.11043333333333334</v>
      </c>
      <c r="P218" s="228" t="s">
        <v>4792</v>
      </c>
      <c r="Q218" s="226">
        <v>698</v>
      </c>
      <c r="R218" s="226">
        <v>370.88204038257174</v>
      </c>
      <c r="S218" s="226">
        <v>0</v>
      </c>
      <c r="T218" s="226">
        <v>0</v>
      </c>
      <c r="U218" s="226">
        <v>0</v>
      </c>
      <c r="V218" s="226">
        <v>0</v>
      </c>
      <c r="W218" s="226">
        <v>0</v>
      </c>
      <c r="X218" s="226">
        <v>0</v>
      </c>
      <c r="Y218" s="226">
        <v>0</v>
      </c>
      <c r="Z218" s="226">
        <v>0</v>
      </c>
      <c r="AA218" s="226">
        <v>0</v>
      </c>
      <c r="AB218" s="226">
        <v>0</v>
      </c>
      <c r="AC218" s="227">
        <v>17</v>
      </c>
      <c r="AD218" s="5">
        <v>2435.5300859598856</v>
      </c>
      <c r="AE218" s="5">
        <v>5</v>
      </c>
      <c r="AF218" s="5">
        <v>716.33237822349577</v>
      </c>
      <c r="AG218" s="5">
        <v>12</v>
      </c>
      <c r="AH218" s="5">
        <v>1719.1977077363897</v>
      </c>
      <c r="AI218" s="5">
        <v>0</v>
      </c>
      <c r="AJ218" s="5">
        <v>0</v>
      </c>
    </row>
    <row r="219" spans="1:36" x14ac:dyDescent="0.25">
      <c r="A219">
        <v>2017</v>
      </c>
      <c r="B219" t="s">
        <v>41</v>
      </c>
      <c r="C219" s="133" t="s">
        <v>5615</v>
      </c>
      <c r="D219" s="230" t="s">
        <v>5357</v>
      </c>
      <c r="E219" s="229">
        <v>0.48199999999999998</v>
      </c>
      <c r="F219" s="228">
        <v>0.63619999999999999</v>
      </c>
      <c r="G219" s="228">
        <v>0.34250000000000003</v>
      </c>
      <c r="H219" s="228">
        <v>0.29369999999999996</v>
      </c>
      <c r="I219" s="228">
        <v>0.60129999999999995</v>
      </c>
      <c r="J219" s="228">
        <v>0.33179999999999998</v>
      </c>
      <c r="K219" s="228">
        <v>0.26949999999999996</v>
      </c>
      <c r="L219" s="228">
        <v>0.48</v>
      </c>
      <c r="M219" s="228">
        <v>0.49490000000000001</v>
      </c>
      <c r="N219" s="228">
        <v>-1.4900000000000024E-2</v>
      </c>
      <c r="O219" s="228">
        <v>0.18276666666666663</v>
      </c>
      <c r="P219" s="228" t="s">
        <v>4792</v>
      </c>
      <c r="Q219" s="226">
        <v>699</v>
      </c>
      <c r="R219" s="226">
        <v>1450.2074688796681</v>
      </c>
      <c r="S219" s="226">
        <v>0</v>
      </c>
      <c r="T219" s="226">
        <v>0</v>
      </c>
      <c r="U219" s="226">
        <v>0</v>
      </c>
      <c r="V219" s="226">
        <v>0</v>
      </c>
      <c r="W219" s="226">
        <v>0</v>
      </c>
      <c r="X219" s="226">
        <v>0</v>
      </c>
      <c r="Y219" s="226">
        <v>0</v>
      </c>
      <c r="Z219" s="226">
        <v>0</v>
      </c>
      <c r="AA219" s="226">
        <v>0</v>
      </c>
      <c r="AB219" s="226">
        <v>0</v>
      </c>
      <c r="AC219" s="227">
        <v>0</v>
      </c>
      <c r="AD219" s="5">
        <v>0</v>
      </c>
      <c r="AE219" s="5">
        <v>0</v>
      </c>
      <c r="AF219" s="5">
        <v>0</v>
      </c>
      <c r="AG219" s="5">
        <v>0</v>
      </c>
      <c r="AH219" s="5">
        <v>0</v>
      </c>
      <c r="AI219" s="5">
        <v>0</v>
      </c>
      <c r="AJ219" s="5">
        <v>0</v>
      </c>
    </row>
    <row r="220" spans="1:36" x14ac:dyDescent="0.25">
      <c r="A220">
        <v>2019</v>
      </c>
      <c r="B220" t="s">
        <v>41</v>
      </c>
      <c r="C220" s="133" t="s">
        <v>608</v>
      </c>
      <c r="D220" s="230" t="s">
        <v>6146</v>
      </c>
      <c r="E220" s="229">
        <v>0.81100000000000005</v>
      </c>
      <c r="F220" s="228">
        <v>0.44619999999999999</v>
      </c>
      <c r="G220" s="228">
        <v>0.53339999999999999</v>
      </c>
      <c r="H220" s="228">
        <v>-8.72E-2</v>
      </c>
      <c r="I220" s="228">
        <v>0.44350000000000001</v>
      </c>
      <c r="J220" s="228">
        <v>0.50029999999999997</v>
      </c>
      <c r="K220" s="228">
        <v>-5.6799999999999962E-2</v>
      </c>
      <c r="L220" s="228">
        <v>0.41830000000000001</v>
      </c>
      <c r="M220" s="228">
        <v>0.5615</v>
      </c>
      <c r="N220" s="228">
        <v>-0.14319999999999999</v>
      </c>
      <c r="O220" s="228">
        <v>-9.5733333333333323E-2</v>
      </c>
      <c r="P220" s="228" t="s">
        <v>5900</v>
      </c>
      <c r="Q220" s="226">
        <v>700</v>
      </c>
      <c r="R220" s="226">
        <v>863.13193588162756</v>
      </c>
      <c r="S220" s="226">
        <v>16</v>
      </c>
      <c r="T220" s="226">
        <v>2285.7142857142858</v>
      </c>
      <c r="U220" s="226">
        <v>0</v>
      </c>
      <c r="V220" s="226">
        <v>0</v>
      </c>
      <c r="W220" s="226">
        <v>1</v>
      </c>
      <c r="X220" s="226">
        <v>142.85714285714286</v>
      </c>
      <c r="Y220" s="226">
        <v>2</v>
      </c>
      <c r="Z220" s="226">
        <v>285.71428571428572</v>
      </c>
      <c r="AA220" s="226">
        <v>13</v>
      </c>
      <c r="AB220" s="226">
        <v>1857.1428571428571</v>
      </c>
      <c r="AC220" s="227">
        <v>12</v>
      </c>
      <c r="AD220" s="5">
        <v>1714.2857142857144</v>
      </c>
      <c r="AE220" s="5">
        <v>2</v>
      </c>
      <c r="AF220" s="5">
        <v>285.71428571428572</v>
      </c>
      <c r="AG220" s="5">
        <v>6</v>
      </c>
      <c r="AH220" s="5">
        <v>857.14285714285722</v>
      </c>
      <c r="AI220" s="5">
        <v>4</v>
      </c>
      <c r="AJ220" s="5">
        <v>571.42857142857144</v>
      </c>
    </row>
    <row r="221" spans="1:36" x14ac:dyDescent="0.25">
      <c r="A221">
        <v>2018</v>
      </c>
      <c r="B221" t="s">
        <v>71</v>
      </c>
      <c r="C221" s="133" t="s">
        <v>5819</v>
      </c>
      <c r="D221" s="230" t="s">
        <v>5817</v>
      </c>
      <c r="E221" s="229">
        <v>0</v>
      </c>
      <c r="F221" s="228">
        <v>0.4909</v>
      </c>
      <c r="G221" s="228">
        <v>0.49309999999999998</v>
      </c>
      <c r="H221" s="228">
        <v>-2.1999999999999797E-3</v>
      </c>
      <c r="I221" s="228">
        <v>0.51739999999999997</v>
      </c>
      <c r="J221" s="228">
        <v>0.43140000000000001</v>
      </c>
      <c r="K221" s="228">
        <v>8.5999999999999965E-2</v>
      </c>
      <c r="L221" s="228">
        <v>0.57120000000000004</v>
      </c>
      <c r="M221" s="228">
        <v>0.4143</v>
      </c>
      <c r="N221" s="228">
        <v>0.15690000000000004</v>
      </c>
      <c r="O221" s="228">
        <v>8.0233333333333337E-2</v>
      </c>
      <c r="P221" s="228" t="s">
        <v>5765</v>
      </c>
      <c r="Q221" s="226">
        <v>701</v>
      </c>
      <c r="R221" s="226" t="s">
        <v>4791</v>
      </c>
      <c r="S221" s="226">
        <v>1</v>
      </c>
      <c r="T221" s="226">
        <v>142.65335235378032</v>
      </c>
      <c r="U221" s="226">
        <v>0</v>
      </c>
      <c r="V221" s="226">
        <v>0</v>
      </c>
      <c r="W221" s="226">
        <v>0</v>
      </c>
      <c r="X221" s="226">
        <v>0</v>
      </c>
      <c r="Y221" s="226">
        <v>0</v>
      </c>
      <c r="Z221" s="226">
        <v>0</v>
      </c>
      <c r="AA221" s="226">
        <v>1</v>
      </c>
      <c r="AB221" s="226">
        <v>142.65335235378032</v>
      </c>
      <c r="AC221" s="227">
        <v>12</v>
      </c>
      <c r="AD221" s="5">
        <v>1711.8402282453637</v>
      </c>
      <c r="AE221" s="5">
        <v>6</v>
      </c>
      <c r="AF221" s="5">
        <v>855.92011412268187</v>
      </c>
      <c r="AG221" s="5">
        <v>6</v>
      </c>
      <c r="AH221" s="5">
        <v>855.92011412268187</v>
      </c>
      <c r="AI221" s="5">
        <v>0</v>
      </c>
      <c r="AJ221" s="5">
        <v>0</v>
      </c>
    </row>
    <row r="222" spans="1:36" x14ac:dyDescent="0.25">
      <c r="A222">
        <v>2018</v>
      </c>
      <c r="B222" t="s">
        <v>71</v>
      </c>
      <c r="C222" s="133" t="s">
        <v>5819</v>
      </c>
      <c r="D222" s="230" t="s">
        <v>5817</v>
      </c>
      <c r="E222" s="229">
        <v>0</v>
      </c>
      <c r="F222" s="228">
        <v>0.4909</v>
      </c>
      <c r="G222" s="228">
        <v>0.49309999999999998</v>
      </c>
      <c r="H222" s="228">
        <v>-2.1999999999999797E-3</v>
      </c>
      <c r="I222" s="228">
        <v>0.51739999999999997</v>
      </c>
      <c r="J222" s="228">
        <v>0.43140000000000001</v>
      </c>
      <c r="K222" s="228">
        <v>8.5999999999999965E-2</v>
      </c>
      <c r="L222" s="228">
        <v>0.57120000000000004</v>
      </c>
      <c r="M222" s="228">
        <v>0.4143</v>
      </c>
      <c r="N222" s="228">
        <v>0.15690000000000004</v>
      </c>
      <c r="O222" s="228">
        <v>8.0233333333333337E-2</v>
      </c>
      <c r="P222" s="228" t="s">
        <v>5765</v>
      </c>
      <c r="Q222" s="226">
        <v>701</v>
      </c>
      <c r="R222" s="226" t="s">
        <v>4791</v>
      </c>
      <c r="S222" s="226">
        <v>1</v>
      </c>
      <c r="T222" s="226">
        <v>142.65335235378032</v>
      </c>
      <c r="U222" s="226">
        <v>0</v>
      </c>
      <c r="V222" s="226">
        <v>0</v>
      </c>
      <c r="W222" s="226">
        <v>0</v>
      </c>
      <c r="X222" s="226">
        <v>0</v>
      </c>
      <c r="Y222" s="226">
        <v>0</v>
      </c>
      <c r="Z222" s="226">
        <v>0</v>
      </c>
      <c r="AA222" s="226">
        <v>1</v>
      </c>
      <c r="AB222" s="226">
        <v>142.65335235378032</v>
      </c>
      <c r="AC222" s="227">
        <v>12</v>
      </c>
      <c r="AD222" s="5">
        <v>1711.8402282453637</v>
      </c>
      <c r="AE222" s="5">
        <v>6</v>
      </c>
      <c r="AF222" s="5">
        <v>855.92011412268187</v>
      </c>
      <c r="AG222" s="5">
        <v>6</v>
      </c>
      <c r="AH222" s="5">
        <v>855.92011412268187</v>
      </c>
      <c r="AI222" s="5">
        <v>0</v>
      </c>
      <c r="AJ222" s="5">
        <v>0</v>
      </c>
    </row>
    <row r="223" spans="1:36" x14ac:dyDescent="0.25">
      <c r="A223">
        <v>2017</v>
      </c>
      <c r="B223" t="s">
        <v>41</v>
      </c>
      <c r="C223" s="133" t="s">
        <v>713</v>
      </c>
      <c r="D223" s="230" t="s">
        <v>5523</v>
      </c>
      <c r="E223" s="229">
        <v>0.48799999999999999</v>
      </c>
      <c r="F223" s="228">
        <v>0.65620000000000001</v>
      </c>
      <c r="G223" s="228">
        <v>0.32679999999999998</v>
      </c>
      <c r="H223" s="228">
        <v>0.32940000000000003</v>
      </c>
      <c r="I223" s="228">
        <v>0.62539999999999996</v>
      </c>
      <c r="J223" s="228">
        <v>0.32890000000000003</v>
      </c>
      <c r="K223" s="228">
        <v>0.29649999999999993</v>
      </c>
      <c r="L223" s="228">
        <v>0.55569999999999997</v>
      </c>
      <c r="M223" s="228">
        <v>0.42359999999999998</v>
      </c>
      <c r="N223" s="228">
        <v>0.1321</v>
      </c>
      <c r="O223" s="228">
        <v>0.25266666666666665</v>
      </c>
      <c r="P223" s="228" t="s">
        <v>4792</v>
      </c>
      <c r="Q223" s="226">
        <v>704</v>
      </c>
      <c r="R223" s="226">
        <v>1442.6229508196723</v>
      </c>
      <c r="S223" s="226">
        <v>1</v>
      </c>
      <c r="T223" s="226">
        <v>142.04545454545456</v>
      </c>
      <c r="U223" s="226">
        <v>0</v>
      </c>
      <c r="V223" s="226">
        <v>0</v>
      </c>
      <c r="W223" s="226">
        <v>1</v>
      </c>
      <c r="X223" s="226">
        <v>142.04545454545456</v>
      </c>
      <c r="Y223" s="226">
        <v>0</v>
      </c>
      <c r="Z223" s="226">
        <v>0</v>
      </c>
      <c r="AA223" s="226">
        <v>0</v>
      </c>
      <c r="AB223" s="226">
        <v>0</v>
      </c>
      <c r="AC223" s="227">
        <v>4</v>
      </c>
      <c r="AD223" s="5">
        <v>568.18181818181824</v>
      </c>
      <c r="AE223" s="5">
        <v>2</v>
      </c>
      <c r="AF223" s="5">
        <v>284.09090909090912</v>
      </c>
      <c r="AG223" s="5">
        <v>2</v>
      </c>
      <c r="AH223" s="5">
        <v>284.09090909090912</v>
      </c>
      <c r="AI223" s="5">
        <v>0</v>
      </c>
      <c r="AJ223" s="5">
        <v>0</v>
      </c>
    </row>
    <row r="224" spans="1:36" x14ac:dyDescent="0.25">
      <c r="A224">
        <v>2017</v>
      </c>
      <c r="B224" t="s">
        <v>71</v>
      </c>
      <c r="C224" s="133" t="s">
        <v>5265</v>
      </c>
      <c r="D224" s="230" t="s">
        <v>5264</v>
      </c>
      <c r="E224" s="229">
        <v>0</v>
      </c>
      <c r="F224" s="228">
        <v>0.86619999999999997</v>
      </c>
      <c r="G224" s="228">
        <v>0.1234</v>
      </c>
      <c r="H224" s="228">
        <v>0.74280000000000002</v>
      </c>
      <c r="I224" s="228">
        <v>0.85909999999999997</v>
      </c>
      <c r="J224" s="228">
        <v>0.1222</v>
      </c>
      <c r="K224" s="228">
        <v>0.7369</v>
      </c>
      <c r="L224" s="228">
        <v>0.83709999999999996</v>
      </c>
      <c r="M224" s="228">
        <v>0.15290000000000001</v>
      </c>
      <c r="N224" s="228">
        <v>0.68419999999999992</v>
      </c>
      <c r="O224" s="228">
        <v>0.72129999999999994</v>
      </c>
      <c r="P224" s="228" t="s">
        <v>4792</v>
      </c>
      <c r="Q224" s="226">
        <v>704</v>
      </c>
      <c r="R224" s="226" t="s">
        <v>4791</v>
      </c>
      <c r="S224" s="226">
        <v>0</v>
      </c>
      <c r="T224" s="226">
        <v>0</v>
      </c>
      <c r="U224" s="226">
        <v>0</v>
      </c>
      <c r="V224" s="226">
        <v>0</v>
      </c>
      <c r="W224" s="226">
        <v>0</v>
      </c>
      <c r="X224" s="226">
        <v>0</v>
      </c>
      <c r="Y224" s="226">
        <v>0</v>
      </c>
      <c r="Z224" s="226">
        <v>0</v>
      </c>
      <c r="AA224" s="226">
        <v>0</v>
      </c>
      <c r="AB224" s="226">
        <v>0</v>
      </c>
      <c r="AC224" s="227">
        <v>0</v>
      </c>
      <c r="AD224" s="5">
        <v>0</v>
      </c>
      <c r="AE224" s="5">
        <v>0</v>
      </c>
      <c r="AF224" s="5">
        <v>0</v>
      </c>
      <c r="AG224" s="5">
        <v>0</v>
      </c>
      <c r="AH224" s="5">
        <v>0</v>
      </c>
      <c r="AI224" s="5">
        <v>0</v>
      </c>
      <c r="AJ224" s="5">
        <v>0</v>
      </c>
    </row>
    <row r="225" spans="1:36" x14ac:dyDescent="0.25">
      <c r="A225">
        <v>2017</v>
      </c>
      <c r="B225" t="s">
        <v>71</v>
      </c>
      <c r="C225" s="133" t="s">
        <v>5906</v>
      </c>
      <c r="D225" s="230" t="s">
        <v>5904</v>
      </c>
      <c r="E225" s="229">
        <v>0</v>
      </c>
      <c r="F225" s="228">
        <v>0.26429999999999998</v>
      </c>
      <c r="G225" s="228">
        <v>0.71409999999999996</v>
      </c>
      <c r="H225" s="228">
        <v>-0.44979999999999998</v>
      </c>
      <c r="I225" s="228">
        <v>0.27139999999999997</v>
      </c>
      <c r="J225" s="228">
        <v>0.65769999999999995</v>
      </c>
      <c r="K225" s="228">
        <v>-0.38629999999999998</v>
      </c>
      <c r="L225" s="228">
        <v>0.36209999999999998</v>
      </c>
      <c r="M225" s="228">
        <v>0.60140000000000005</v>
      </c>
      <c r="N225" s="228">
        <v>-0.23930000000000007</v>
      </c>
      <c r="O225" s="228">
        <v>-0.35846666666666671</v>
      </c>
      <c r="P225" s="228" t="s">
        <v>5900</v>
      </c>
      <c r="Q225" s="226">
        <v>704</v>
      </c>
      <c r="R225" s="226" t="s">
        <v>4791</v>
      </c>
      <c r="S225" s="226">
        <v>8</v>
      </c>
      <c r="T225" s="226">
        <v>1136.3636363636365</v>
      </c>
      <c r="U225" s="226">
        <v>0</v>
      </c>
      <c r="V225" s="226">
        <v>0</v>
      </c>
      <c r="W225" s="226">
        <v>0</v>
      </c>
      <c r="X225" s="226">
        <v>0</v>
      </c>
      <c r="Y225" s="226">
        <v>2</v>
      </c>
      <c r="Z225" s="226">
        <v>284.09090909090912</v>
      </c>
      <c r="AA225" s="226">
        <v>6</v>
      </c>
      <c r="AB225" s="226">
        <v>852.27272727272725</v>
      </c>
      <c r="AC225" s="227">
        <v>163</v>
      </c>
      <c r="AD225" s="5">
        <v>23153.409090909092</v>
      </c>
      <c r="AE225" s="5">
        <v>10</v>
      </c>
      <c r="AF225" s="5">
        <v>1420.4545454545455</v>
      </c>
      <c r="AG225" s="5">
        <v>152</v>
      </c>
      <c r="AH225" s="5">
        <v>21590.909090909092</v>
      </c>
      <c r="AI225" s="5">
        <v>1</v>
      </c>
      <c r="AJ225" s="5">
        <v>142.04545454545456</v>
      </c>
    </row>
    <row r="226" spans="1:36" x14ac:dyDescent="0.25">
      <c r="A226">
        <v>2018</v>
      </c>
      <c r="B226" t="s">
        <v>41</v>
      </c>
      <c r="C226" s="133" t="s">
        <v>608</v>
      </c>
      <c r="D226" s="230" t="s">
        <v>6146</v>
      </c>
      <c r="E226" s="229">
        <v>0.81100000000000005</v>
      </c>
      <c r="F226" s="228">
        <v>0.44619999999999999</v>
      </c>
      <c r="G226" s="228">
        <v>0.53339999999999999</v>
      </c>
      <c r="H226" s="228">
        <v>-8.72E-2</v>
      </c>
      <c r="I226" s="228">
        <v>0.44350000000000001</v>
      </c>
      <c r="J226" s="228">
        <v>0.50029999999999997</v>
      </c>
      <c r="K226" s="228">
        <v>-5.6799999999999962E-2</v>
      </c>
      <c r="L226" s="228">
        <v>0.41830000000000001</v>
      </c>
      <c r="M226" s="228">
        <v>0.5615</v>
      </c>
      <c r="N226" s="228">
        <v>-0.14319999999999999</v>
      </c>
      <c r="O226" s="228">
        <v>-9.5733333333333323E-2</v>
      </c>
      <c r="P226" s="228" t="s">
        <v>5900</v>
      </c>
      <c r="Q226" s="226">
        <v>706</v>
      </c>
      <c r="R226" s="226">
        <v>870.53020961775576</v>
      </c>
      <c r="S226" s="226">
        <v>7</v>
      </c>
      <c r="T226" s="226">
        <v>991.50141643059487</v>
      </c>
      <c r="U226" s="226">
        <v>0</v>
      </c>
      <c r="V226" s="226">
        <v>0</v>
      </c>
      <c r="W226" s="226">
        <v>1</v>
      </c>
      <c r="X226" s="226">
        <v>141.64305949008499</v>
      </c>
      <c r="Y226" s="226">
        <v>3</v>
      </c>
      <c r="Z226" s="226">
        <v>424.92917847025501</v>
      </c>
      <c r="AA226" s="226">
        <v>3</v>
      </c>
      <c r="AB226" s="226">
        <v>424.92917847025501</v>
      </c>
      <c r="AC226" s="227">
        <v>18</v>
      </c>
      <c r="AD226" s="5">
        <v>2549.5750708215296</v>
      </c>
      <c r="AE226" s="5">
        <v>3</v>
      </c>
      <c r="AF226" s="5">
        <v>424.92917847025501</v>
      </c>
      <c r="AG226" s="5">
        <v>11</v>
      </c>
      <c r="AH226" s="5">
        <v>1558.0736543909347</v>
      </c>
      <c r="AI226" s="5">
        <v>4</v>
      </c>
      <c r="AJ226" s="5">
        <v>566.57223796033998</v>
      </c>
    </row>
    <row r="227" spans="1:36" x14ac:dyDescent="0.25">
      <c r="A227">
        <v>2018</v>
      </c>
      <c r="B227" t="s">
        <v>41</v>
      </c>
      <c r="C227" s="133" t="s">
        <v>713</v>
      </c>
      <c r="D227" s="230" t="s">
        <v>5523</v>
      </c>
      <c r="E227" s="229">
        <v>0.48799999999999999</v>
      </c>
      <c r="F227" s="228">
        <v>0.65620000000000001</v>
      </c>
      <c r="G227" s="228">
        <v>0.32679999999999998</v>
      </c>
      <c r="H227" s="228">
        <v>0.32940000000000003</v>
      </c>
      <c r="I227" s="228">
        <v>0.62539999999999996</v>
      </c>
      <c r="J227" s="228">
        <v>0.32890000000000003</v>
      </c>
      <c r="K227" s="228">
        <v>0.29649999999999993</v>
      </c>
      <c r="L227" s="228">
        <v>0.55569999999999997</v>
      </c>
      <c r="M227" s="228">
        <v>0.42359999999999998</v>
      </c>
      <c r="N227" s="228">
        <v>0.1321</v>
      </c>
      <c r="O227" s="228">
        <v>0.25266666666666665</v>
      </c>
      <c r="P227" s="228" t="s">
        <v>4792</v>
      </c>
      <c r="Q227" s="226">
        <v>711</v>
      </c>
      <c r="R227" s="226">
        <v>1456.967213114754</v>
      </c>
      <c r="S227" s="226">
        <v>2</v>
      </c>
      <c r="T227" s="226">
        <v>281.29395218002816</v>
      </c>
      <c r="U227" s="226">
        <v>0</v>
      </c>
      <c r="V227" s="226">
        <v>0</v>
      </c>
      <c r="W227" s="226">
        <v>1</v>
      </c>
      <c r="X227" s="226">
        <v>140.64697609001408</v>
      </c>
      <c r="Y227" s="226">
        <v>0</v>
      </c>
      <c r="Z227" s="226">
        <v>0</v>
      </c>
      <c r="AA227" s="226">
        <v>1</v>
      </c>
      <c r="AB227" s="226">
        <v>140.64697609001408</v>
      </c>
      <c r="AC227" s="227">
        <v>3</v>
      </c>
      <c r="AD227" s="5">
        <v>421.94092827004215</v>
      </c>
      <c r="AE227" s="5">
        <v>2</v>
      </c>
      <c r="AF227" s="5">
        <v>281.29395218002816</v>
      </c>
      <c r="AG227" s="5">
        <v>1</v>
      </c>
      <c r="AH227" s="5">
        <v>140.64697609001408</v>
      </c>
      <c r="AI227" s="5">
        <v>0</v>
      </c>
      <c r="AJ227" s="5">
        <v>0</v>
      </c>
    </row>
    <row r="228" spans="1:36" x14ac:dyDescent="0.25">
      <c r="A228">
        <v>2017</v>
      </c>
      <c r="B228" t="s">
        <v>41</v>
      </c>
      <c r="C228" s="133" t="s">
        <v>5241</v>
      </c>
      <c r="D228" s="230" t="s">
        <v>6109</v>
      </c>
      <c r="E228" s="229">
        <v>1.083</v>
      </c>
      <c r="F228" s="228">
        <v>0.44950000000000001</v>
      </c>
      <c r="G228" s="228">
        <v>0.53290000000000004</v>
      </c>
      <c r="H228" s="228">
        <v>-8.340000000000003E-2</v>
      </c>
      <c r="I228" s="228">
        <v>0.44180000000000003</v>
      </c>
      <c r="J228" s="228">
        <v>0.50580000000000003</v>
      </c>
      <c r="K228" s="228">
        <v>-6.4000000000000001E-2</v>
      </c>
      <c r="L228" s="228">
        <v>0.46360000000000001</v>
      </c>
      <c r="M228" s="228">
        <v>0.51849999999999996</v>
      </c>
      <c r="N228" s="228">
        <v>-5.4899999999999949E-2</v>
      </c>
      <c r="O228" s="228">
        <v>-6.7433333333333331E-2</v>
      </c>
      <c r="P228" s="228" t="s">
        <v>5900</v>
      </c>
      <c r="Q228" s="226">
        <v>712</v>
      </c>
      <c r="R228" s="226">
        <v>657.43305632502313</v>
      </c>
      <c r="S228" s="226">
        <v>1</v>
      </c>
      <c r="T228" s="226">
        <v>140.44943820224719</v>
      </c>
      <c r="U228" s="226">
        <v>0</v>
      </c>
      <c r="V228" s="226">
        <v>0</v>
      </c>
      <c r="W228" s="226">
        <v>1</v>
      </c>
      <c r="X228" s="226">
        <v>140.44943820224719</v>
      </c>
      <c r="Y228" s="226">
        <v>0</v>
      </c>
      <c r="Z228" s="226">
        <v>0</v>
      </c>
      <c r="AA228" s="226">
        <v>0</v>
      </c>
      <c r="AB228" s="226">
        <v>0</v>
      </c>
      <c r="AC228" s="227">
        <v>5</v>
      </c>
      <c r="AD228" s="5">
        <v>702.24719101123594</v>
      </c>
      <c r="AE228" s="5">
        <v>3</v>
      </c>
      <c r="AF228" s="5">
        <v>421.34831460674155</v>
      </c>
      <c r="AG228" s="5">
        <v>1</v>
      </c>
      <c r="AH228" s="5">
        <v>140.44943820224719</v>
      </c>
      <c r="AI228" s="5">
        <v>1</v>
      </c>
      <c r="AJ228" s="5">
        <v>140.44943820224719</v>
      </c>
    </row>
    <row r="229" spans="1:36" x14ac:dyDescent="0.25">
      <c r="A229">
        <v>2019</v>
      </c>
      <c r="B229" t="s">
        <v>70</v>
      </c>
      <c r="C229" s="133" t="s">
        <v>5482</v>
      </c>
      <c r="D229" s="230" t="s">
        <v>924</v>
      </c>
      <c r="E229" s="229">
        <v>2.31</v>
      </c>
      <c r="F229" s="228">
        <v>0.56630000000000003</v>
      </c>
      <c r="G229" s="228">
        <v>0.41239999999999999</v>
      </c>
      <c r="H229" s="228">
        <v>0.15390000000000004</v>
      </c>
      <c r="I229" s="228">
        <v>0.60050000000000003</v>
      </c>
      <c r="J229" s="228">
        <v>0.3417</v>
      </c>
      <c r="K229" s="228">
        <v>0.25880000000000003</v>
      </c>
      <c r="L229" s="228">
        <v>0.61560000000000004</v>
      </c>
      <c r="M229" s="228">
        <v>0.36840000000000001</v>
      </c>
      <c r="N229" s="228">
        <v>0.24720000000000003</v>
      </c>
      <c r="O229" s="228">
        <v>0.21996666666666673</v>
      </c>
      <c r="P229" s="226" t="s">
        <v>4792</v>
      </c>
      <c r="Q229" s="226">
        <v>714</v>
      </c>
      <c r="R229" s="226">
        <v>309.09090909090907</v>
      </c>
      <c r="S229" s="226">
        <v>0</v>
      </c>
      <c r="T229" s="226">
        <v>0</v>
      </c>
      <c r="U229" s="226">
        <v>0</v>
      </c>
      <c r="V229" s="226">
        <v>0</v>
      </c>
      <c r="W229" s="226">
        <v>0</v>
      </c>
      <c r="X229" s="226">
        <v>0</v>
      </c>
      <c r="Y229" s="226">
        <v>0</v>
      </c>
      <c r="Z229" s="226">
        <v>0</v>
      </c>
      <c r="AA229" s="226">
        <v>0</v>
      </c>
      <c r="AB229" s="226">
        <v>0</v>
      </c>
      <c r="AC229" s="227">
        <v>0</v>
      </c>
      <c r="AD229" s="5">
        <v>0</v>
      </c>
      <c r="AE229" s="5">
        <v>0</v>
      </c>
      <c r="AF229" s="5">
        <v>0</v>
      </c>
      <c r="AG229" s="5">
        <v>0</v>
      </c>
      <c r="AH229" s="5">
        <v>0</v>
      </c>
      <c r="AI229" s="5">
        <v>0</v>
      </c>
      <c r="AJ229" s="5">
        <v>0</v>
      </c>
    </row>
    <row r="230" spans="1:36" x14ac:dyDescent="0.25">
      <c r="A230">
        <v>2017</v>
      </c>
      <c r="B230" t="s">
        <v>71</v>
      </c>
      <c r="C230" s="133" t="s">
        <v>5819</v>
      </c>
      <c r="D230" s="230" t="s">
        <v>5817</v>
      </c>
      <c r="E230" s="229">
        <v>0</v>
      </c>
      <c r="F230" s="228">
        <v>0.4909</v>
      </c>
      <c r="G230" s="228">
        <v>0.49309999999999998</v>
      </c>
      <c r="H230" s="228">
        <v>-2.1999999999999797E-3</v>
      </c>
      <c r="I230" s="228">
        <v>0.51739999999999997</v>
      </c>
      <c r="J230" s="228">
        <v>0.43140000000000001</v>
      </c>
      <c r="K230" s="228">
        <v>8.5999999999999965E-2</v>
      </c>
      <c r="L230" s="228">
        <v>0.57120000000000004</v>
      </c>
      <c r="M230" s="228">
        <v>0.4143</v>
      </c>
      <c r="N230" s="228">
        <v>0.15690000000000004</v>
      </c>
      <c r="O230" s="228">
        <v>8.0233333333333337E-2</v>
      </c>
      <c r="P230" s="228" t="s">
        <v>5765</v>
      </c>
      <c r="Q230" s="226">
        <v>714</v>
      </c>
      <c r="R230" s="226" t="s">
        <v>4791</v>
      </c>
      <c r="S230" s="226">
        <v>2</v>
      </c>
      <c r="T230" s="226">
        <v>280.1120448179272</v>
      </c>
      <c r="U230" s="226">
        <v>0</v>
      </c>
      <c r="V230" s="226">
        <v>0</v>
      </c>
      <c r="W230" s="226">
        <v>0</v>
      </c>
      <c r="X230" s="226">
        <v>0</v>
      </c>
      <c r="Y230" s="226">
        <v>1</v>
      </c>
      <c r="Z230" s="226">
        <v>140.0560224089636</v>
      </c>
      <c r="AA230" s="226">
        <v>1</v>
      </c>
      <c r="AB230" s="226">
        <v>140.0560224089636</v>
      </c>
      <c r="AC230" s="227">
        <v>32</v>
      </c>
      <c r="AD230" s="5">
        <v>4481.7927170868352</v>
      </c>
      <c r="AE230" s="5">
        <v>14</v>
      </c>
      <c r="AF230" s="5">
        <v>1960.7843137254902</v>
      </c>
      <c r="AG230" s="5">
        <v>17</v>
      </c>
      <c r="AH230" s="5">
        <v>2380.9523809523807</v>
      </c>
      <c r="AI230" s="5">
        <v>1</v>
      </c>
      <c r="AJ230" s="5">
        <v>140.0560224089636</v>
      </c>
    </row>
    <row r="231" spans="1:36" x14ac:dyDescent="0.25">
      <c r="A231">
        <v>2018</v>
      </c>
      <c r="B231" t="s">
        <v>41</v>
      </c>
      <c r="C231" s="133" t="s">
        <v>44</v>
      </c>
      <c r="D231" s="230" t="s">
        <v>5609</v>
      </c>
      <c r="E231" s="229">
        <v>1.022</v>
      </c>
      <c r="F231" s="228">
        <v>0.75560000000000005</v>
      </c>
      <c r="G231" s="228">
        <v>0.23019999999999999</v>
      </c>
      <c r="H231" s="228">
        <v>0.52540000000000009</v>
      </c>
      <c r="I231" s="228">
        <v>0.72209999999999996</v>
      </c>
      <c r="J231" s="228">
        <v>0.22939999999999999</v>
      </c>
      <c r="K231" s="228">
        <v>0.49269999999999997</v>
      </c>
      <c r="L231" s="228">
        <v>0.65500000000000003</v>
      </c>
      <c r="M231" s="228">
        <v>0.32740000000000002</v>
      </c>
      <c r="N231" s="228">
        <v>0.3276</v>
      </c>
      <c r="O231" s="228">
        <v>0.44856666666666661</v>
      </c>
      <c r="P231" s="228" t="s">
        <v>4792</v>
      </c>
      <c r="Q231" s="226">
        <v>720</v>
      </c>
      <c r="R231" s="226">
        <v>704.5009784735812</v>
      </c>
      <c r="S231" s="226">
        <v>0</v>
      </c>
      <c r="T231" s="226">
        <v>0</v>
      </c>
      <c r="U231" s="226">
        <v>0</v>
      </c>
      <c r="V231" s="226">
        <v>0</v>
      </c>
      <c r="W231" s="226">
        <v>0</v>
      </c>
      <c r="X231" s="226">
        <v>0</v>
      </c>
      <c r="Y231" s="226">
        <v>0</v>
      </c>
      <c r="Z231" s="226">
        <v>0</v>
      </c>
      <c r="AA231" s="226">
        <v>0</v>
      </c>
      <c r="AB231" s="226">
        <v>0</v>
      </c>
      <c r="AC231" s="227">
        <v>0</v>
      </c>
      <c r="AD231" s="5">
        <v>0</v>
      </c>
      <c r="AE231" s="5">
        <v>0</v>
      </c>
      <c r="AF231" s="5">
        <v>0</v>
      </c>
      <c r="AG231" s="5">
        <v>0</v>
      </c>
      <c r="AH231" s="5">
        <v>0</v>
      </c>
      <c r="AI231" s="5">
        <v>0</v>
      </c>
      <c r="AJ231" s="5">
        <v>0</v>
      </c>
    </row>
    <row r="232" spans="1:36" x14ac:dyDescent="0.25">
      <c r="A232">
        <v>2017</v>
      </c>
      <c r="B232" t="s">
        <v>71</v>
      </c>
      <c r="C232" s="133" t="s">
        <v>5245</v>
      </c>
      <c r="D232" s="230" t="s">
        <v>1897</v>
      </c>
      <c r="E232" s="229">
        <v>0</v>
      </c>
      <c r="F232" s="228">
        <v>0.79610000000000003</v>
      </c>
      <c r="G232" s="228">
        <v>0.19439999999999999</v>
      </c>
      <c r="H232" s="228">
        <v>0.60170000000000001</v>
      </c>
      <c r="I232" s="228">
        <v>0.78720000000000001</v>
      </c>
      <c r="J232" s="228">
        <v>0.18870000000000001</v>
      </c>
      <c r="K232" s="228">
        <v>0.59850000000000003</v>
      </c>
      <c r="L232" s="228">
        <v>0.76849999999999996</v>
      </c>
      <c r="M232" s="228">
        <v>0.221</v>
      </c>
      <c r="N232" s="228">
        <v>0.54749999999999999</v>
      </c>
      <c r="O232" s="228">
        <v>0.58256666666666668</v>
      </c>
      <c r="P232" s="228" t="s">
        <v>4792</v>
      </c>
      <c r="Q232" s="226">
        <v>721</v>
      </c>
      <c r="R232" s="226" t="s">
        <v>4791</v>
      </c>
      <c r="S232" s="226">
        <v>0</v>
      </c>
      <c r="T232" s="226">
        <v>0</v>
      </c>
      <c r="U232" s="226">
        <v>0</v>
      </c>
      <c r="V232" s="226">
        <v>0</v>
      </c>
      <c r="W232" s="226">
        <v>0</v>
      </c>
      <c r="X232" s="226">
        <v>0</v>
      </c>
      <c r="Y232" s="226">
        <v>0</v>
      </c>
      <c r="Z232" s="226">
        <v>0</v>
      </c>
      <c r="AA232" s="226">
        <v>0</v>
      </c>
      <c r="AB232" s="226">
        <v>0</v>
      </c>
      <c r="AC232" s="227">
        <v>29</v>
      </c>
      <c r="AD232" s="5">
        <v>4022.1914008321778</v>
      </c>
      <c r="AE232" s="5">
        <v>13</v>
      </c>
      <c r="AF232" s="5">
        <v>1803.0513176144243</v>
      </c>
      <c r="AG232" s="5">
        <v>13</v>
      </c>
      <c r="AH232" s="5">
        <v>1803.0513176144243</v>
      </c>
      <c r="AI232" s="5">
        <v>3</v>
      </c>
      <c r="AJ232" s="5">
        <v>416.08876560332868</v>
      </c>
    </row>
    <row r="233" spans="1:36" x14ac:dyDescent="0.25">
      <c r="A233">
        <v>2019</v>
      </c>
      <c r="B233" t="s">
        <v>41</v>
      </c>
      <c r="C233" s="133" t="s">
        <v>418</v>
      </c>
      <c r="D233" s="230" t="s">
        <v>5646</v>
      </c>
      <c r="E233" s="229">
        <v>0.9</v>
      </c>
      <c r="F233" s="228">
        <v>0.57350000000000001</v>
      </c>
      <c r="G233" s="228">
        <v>0.40889999999999999</v>
      </c>
      <c r="H233" s="228">
        <v>0.16460000000000002</v>
      </c>
      <c r="I233" s="228">
        <v>0.54659999999999997</v>
      </c>
      <c r="J233" s="228">
        <v>0.39839999999999998</v>
      </c>
      <c r="K233" s="228">
        <v>0.1482</v>
      </c>
      <c r="L233" s="228">
        <v>0.48420000000000002</v>
      </c>
      <c r="M233" s="228">
        <v>0.49580000000000002</v>
      </c>
      <c r="N233" s="228">
        <v>-1.1599999999999999E-2</v>
      </c>
      <c r="O233" s="228">
        <v>0.1004</v>
      </c>
      <c r="P233" s="228" t="s">
        <v>4792</v>
      </c>
      <c r="Q233" s="226">
        <v>721</v>
      </c>
      <c r="R233" s="226">
        <v>801.11111111111109</v>
      </c>
      <c r="S233" s="226">
        <v>0</v>
      </c>
      <c r="T233" s="226">
        <v>0</v>
      </c>
      <c r="U233" s="226">
        <v>0</v>
      </c>
      <c r="V233" s="226">
        <v>0</v>
      </c>
      <c r="W233" s="226">
        <v>0</v>
      </c>
      <c r="X233" s="226">
        <v>0</v>
      </c>
      <c r="Y233" s="226">
        <v>0</v>
      </c>
      <c r="Z233" s="226">
        <v>0</v>
      </c>
      <c r="AA233" s="226">
        <v>0</v>
      </c>
      <c r="AB233" s="226">
        <v>0</v>
      </c>
      <c r="AC233" s="227">
        <v>2</v>
      </c>
      <c r="AD233" s="5">
        <v>277.39251040221916</v>
      </c>
      <c r="AE233" s="5">
        <v>0</v>
      </c>
      <c r="AF233" s="5">
        <v>0</v>
      </c>
      <c r="AG233" s="5">
        <v>1</v>
      </c>
      <c r="AH233" s="5">
        <v>138.69625520110958</v>
      </c>
      <c r="AI233" s="5">
        <v>1</v>
      </c>
      <c r="AJ233" s="5">
        <v>138.69625520110958</v>
      </c>
    </row>
    <row r="234" spans="1:36" x14ac:dyDescent="0.25">
      <c r="A234">
        <v>2019</v>
      </c>
      <c r="B234" t="s">
        <v>41</v>
      </c>
      <c r="C234" s="133" t="s">
        <v>44</v>
      </c>
      <c r="D234" s="230" t="s">
        <v>5609</v>
      </c>
      <c r="E234" s="229">
        <v>1.022</v>
      </c>
      <c r="F234" s="228">
        <v>0.75560000000000005</v>
      </c>
      <c r="G234" s="228">
        <v>0.23019999999999999</v>
      </c>
      <c r="H234" s="228">
        <v>0.52540000000000009</v>
      </c>
      <c r="I234" s="228">
        <v>0.72209999999999996</v>
      </c>
      <c r="J234" s="228">
        <v>0.22939999999999999</v>
      </c>
      <c r="K234" s="228">
        <v>0.49269999999999997</v>
      </c>
      <c r="L234" s="228">
        <v>0.65500000000000003</v>
      </c>
      <c r="M234" s="228">
        <v>0.32740000000000002</v>
      </c>
      <c r="N234" s="228">
        <v>0.3276</v>
      </c>
      <c r="O234" s="228">
        <v>0.44856666666666661</v>
      </c>
      <c r="P234" s="228" t="s">
        <v>4792</v>
      </c>
      <c r="Q234" s="226">
        <v>721</v>
      </c>
      <c r="R234" s="226">
        <v>705.47945205479448</v>
      </c>
      <c r="S234" s="226">
        <v>0</v>
      </c>
      <c r="T234" s="226">
        <v>0</v>
      </c>
      <c r="U234" s="226">
        <v>0</v>
      </c>
      <c r="V234" s="226">
        <v>0</v>
      </c>
      <c r="W234" s="226">
        <v>0</v>
      </c>
      <c r="X234" s="226">
        <v>0</v>
      </c>
      <c r="Y234" s="226">
        <v>0</v>
      </c>
      <c r="Z234" s="226">
        <v>0</v>
      </c>
      <c r="AA234" s="226">
        <v>0</v>
      </c>
      <c r="AB234" s="226">
        <v>0</v>
      </c>
      <c r="AC234" s="227">
        <v>1</v>
      </c>
      <c r="AD234" s="5">
        <v>138.69625520110958</v>
      </c>
      <c r="AE234" s="5">
        <v>0</v>
      </c>
      <c r="AF234" s="5">
        <v>0</v>
      </c>
      <c r="AG234" s="5">
        <v>1</v>
      </c>
      <c r="AH234" s="5">
        <v>138.69625520110958</v>
      </c>
      <c r="AI234" s="5">
        <v>0</v>
      </c>
      <c r="AJ234" s="5">
        <v>0</v>
      </c>
    </row>
    <row r="235" spans="1:36" x14ac:dyDescent="0.25">
      <c r="A235">
        <v>2018</v>
      </c>
      <c r="B235" t="s">
        <v>70</v>
      </c>
      <c r="C235" s="133" t="s">
        <v>5474</v>
      </c>
      <c r="D235" s="230" t="s">
        <v>5321</v>
      </c>
      <c r="E235" s="229">
        <v>2.19</v>
      </c>
      <c r="F235" s="228">
        <v>0.79659999999999997</v>
      </c>
      <c r="G235" s="228">
        <v>0.19089999999999999</v>
      </c>
      <c r="H235" s="228">
        <v>0.60570000000000002</v>
      </c>
      <c r="I235" s="228">
        <v>0.7833</v>
      </c>
      <c r="J235" s="228">
        <v>0.18720000000000001</v>
      </c>
      <c r="K235" s="228">
        <v>0.59609999999999996</v>
      </c>
      <c r="L235" s="228">
        <v>0.72709999999999997</v>
      </c>
      <c r="M235" s="228">
        <v>0.25840000000000002</v>
      </c>
      <c r="N235" s="228">
        <v>0.46869999999999995</v>
      </c>
      <c r="O235" s="228">
        <v>0.55683333333333329</v>
      </c>
      <c r="P235" s="226" t="s">
        <v>4792</v>
      </c>
      <c r="Q235" s="226">
        <v>723</v>
      </c>
      <c r="R235" s="226">
        <v>330.13698630136986</v>
      </c>
      <c r="S235" s="226">
        <v>1</v>
      </c>
      <c r="T235" s="226">
        <v>138.31258644536655</v>
      </c>
      <c r="U235" s="226">
        <v>0</v>
      </c>
      <c r="V235" s="226">
        <v>0</v>
      </c>
      <c r="W235" s="226">
        <v>0</v>
      </c>
      <c r="X235" s="226">
        <v>0</v>
      </c>
      <c r="Y235" s="226">
        <v>0</v>
      </c>
      <c r="Z235" s="226">
        <v>0</v>
      </c>
      <c r="AA235" s="226">
        <v>1</v>
      </c>
      <c r="AB235" s="226">
        <v>138.31258644536655</v>
      </c>
      <c r="AC235" s="227">
        <v>6</v>
      </c>
      <c r="AD235" s="5">
        <v>829.87551867219918</v>
      </c>
      <c r="AE235" s="5">
        <v>0</v>
      </c>
      <c r="AF235" s="5">
        <v>0</v>
      </c>
      <c r="AG235" s="5">
        <v>5</v>
      </c>
      <c r="AH235" s="5">
        <v>691.56293222683257</v>
      </c>
      <c r="AI235" s="5">
        <v>1</v>
      </c>
      <c r="AJ235" s="5">
        <v>138.31258644536655</v>
      </c>
    </row>
    <row r="236" spans="1:36" x14ac:dyDescent="0.25">
      <c r="A236">
        <v>2017</v>
      </c>
      <c r="B236" t="s">
        <v>70</v>
      </c>
      <c r="C236" s="133" t="s">
        <v>5474</v>
      </c>
      <c r="D236" s="230" t="s">
        <v>5321</v>
      </c>
      <c r="E236" s="229">
        <v>2.19</v>
      </c>
      <c r="F236" s="228">
        <v>0.79659999999999997</v>
      </c>
      <c r="G236" s="228">
        <v>0.19089999999999999</v>
      </c>
      <c r="H236" s="228">
        <v>0.60570000000000002</v>
      </c>
      <c r="I236" s="228">
        <v>0.7833</v>
      </c>
      <c r="J236" s="228">
        <v>0.18720000000000001</v>
      </c>
      <c r="K236" s="228">
        <v>0.59609999999999996</v>
      </c>
      <c r="L236" s="228">
        <v>0.72709999999999997</v>
      </c>
      <c r="M236" s="228">
        <v>0.25840000000000002</v>
      </c>
      <c r="N236" s="228">
        <v>0.46869999999999995</v>
      </c>
      <c r="O236" s="228">
        <v>0.55683333333333329</v>
      </c>
      <c r="P236" s="226" t="s">
        <v>4792</v>
      </c>
      <c r="Q236" s="226">
        <v>724</v>
      </c>
      <c r="R236" s="226">
        <v>330.59360730593608</v>
      </c>
      <c r="S236" s="226">
        <v>1</v>
      </c>
      <c r="T236" s="226">
        <v>138.12154696132595</v>
      </c>
      <c r="U236" s="226">
        <v>0</v>
      </c>
      <c r="V236" s="226">
        <v>0</v>
      </c>
      <c r="W236" s="226">
        <v>0</v>
      </c>
      <c r="X236" s="226">
        <v>0</v>
      </c>
      <c r="Y236" s="226">
        <v>0</v>
      </c>
      <c r="Z236" s="226">
        <v>0</v>
      </c>
      <c r="AA236" s="226">
        <v>1</v>
      </c>
      <c r="AB236" s="226">
        <v>138.12154696132595</v>
      </c>
      <c r="AC236" s="227">
        <v>33</v>
      </c>
      <c r="AD236" s="5">
        <v>4558.0110497237574</v>
      </c>
      <c r="AE236" s="5">
        <v>10</v>
      </c>
      <c r="AF236" s="5">
        <v>1381.2154696132595</v>
      </c>
      <c r="AG236" s="5">
        <v>20</v>
      </c>
      <c r="AH236" s="5">
        <v>2762.4309392265191</v>
      </c>
      <c r="AI236" s="5">
        <v>3</v>
      </c>
      <c r="AJ236" s="5">
        <v>414.36464088397787</v>
      </c>
    </row>
    <row r="237" spans="1:36" x14ac:dyDescent="0.25">
      <c r="A237">
        <v>2017</v>
      </c>
      <c r="B237" t="s">
        <v>41</v>
      </c>
      <c r="C237" s="133" t="s">
        <v>5749</v>
      </c>
      <c r="D237" s="230" t="s">
        <v>5562</v>
      </c>
      <c r="E237" s="229">
        <v>1.363</v>
      </c>
      <c r="F237" s="228">
        <v>0.56189999999999996</v>
      </c>
      <c r="G237" s="228">
        <v>0.41880000000000001</v>
      </c>
      <c r="H237" s="228">
        <v>0.14309999999999995</v>
      </c>
      <c r="I237" s="228">
        <v>0.54259999999999997</v>
      </c>
      <c r="J237" s="228">
        <v>0.39729999999999999</v>
      </c>
      <c r="K237" s="228">
        <v>0.14529999999999998</v>
      </c>
      <c r="L237" s="228">
        <v>0.49209999999999998</v>
      </c>
      <c r="M237" s="228">
        <v>0.48820000000000002</v>
      </c>
      <c r="N237" s="228">
        <v>3.8999999999999591E-3</v>
      </c>
      <c r="O237" s="228">
        <v>9.7433333333333302E-2</v>
      </c>
      <c r="P237" s="228" t="s">
        <v>4792</v>
      </c>
      <c r="Q237" s="226">
        <v>726</v>
      </c>
      <c r="R237" s="226">
        <v>532.64856933235512</v>
      </c>
      <c r="S237" s="226">
        <v>0</v>
      </c>
      <c r="T237" s="226">
        <v>0</v>
      </c>
      <c r="U237" s="226">
        <v>0</v>
      </c>
      <c r="V237" s="226">
        <v>0</v>
      </c>
      <c r="W237" s="226">
        <v>0</v>
      </c>
      <c r="X237" s="226">
        <v>0</v>
      </c>
      <c r="Y237" s="226">
        <v>0</v>
      </c>
      <c r="Z237" s="226">
        <v>0</v>
      </c>
      <c r="AA237" s="226">
        <v>0</v>
      </c>
      <c r="AB237" s="226">
        <v>0</v>
      </c>
      <c r="AC237" s="227">
        <v>2</v>
      </c>
      <c r="AD237" s="5">
        <v>275.48209366391183</v>
      </c>
      <c r="AE237" s="5">
        <v>0</v>
      </c>
      <c r="AF237" s="5">
        <v>0</v>
      </c>
      <c r="AG237" s="5">
        <v>1</v>
      </c>
      <c r="AH237" s="5">
        <v>137.74104683195591</v>
      </c>
      <c r="AI237" s="5">
        <v>1</v>
      </c>
      <c r="AJ237" s="5">
        <v>137.74104683195591</v>
      </c>
    </row>
    <row r="238" spans="1:36" x14ac:dyDescent="0.25">
      <c r="A238">
        <v>2019</v>
      </c>
      <c r="B238" t="s">
        <v>70</v>
      </c>
      <c r="C238" s="133" t="s">
        <v>5474</v>
      </c>
      <c r="D238" s="230" t="s">
        <v>5321</v>
      </c>
      <c r="E238" s="229">
        <v>2.19</v>
      </c>
      <c r="F238" s="228">
        <v>0.79659999999999997</v>
      </c>
      <c r="G238" s="228">
        <v>0.19089999999999999</v>
      </c>
      <c r="H238" s="228">
        <v>0.60570000000000002</v>
      </c>
      <c r="I238" s="228">
        <v>0.7833</v>
      </c>
      <c r="J238" s="228">
        <v>0.18720000000000001</v>
      </c>
      <c r="K238" s="228">
        <v>0.59609999999999996</v>
      </c>
      <c r="L238" s="228">
        <v>0.72709999999999997</v>
      </c>
      <c r="M238" s="228">
        <v>0.25840000000000002</v>
      </c>
      <c r="N238" s="228">
        <v>0.46869999999999995</v>
      </c>
      <c r="O238" s="228">
        <v>0.55683333333333329</v>
      </c>
      <c r="P238" s="226" t="s">
        <v>4792</v>
      </c>
      <c r="Q238" s="226">
        <v>727</v>
      </c>
      <c r="R238" s="226">
        <v>331.96347031963472</v>
      </c>
      <c r="S238" s="226">
        <v>2</v>
      </c>
      <c r="T238" s="226">
        <v>275.1031636863824</v>
      </c>
      <c r="U238" s="226">
        <v>0</v>
      </c>
      <c r="V238" s="226">
        <v>0</v>
      </c>
      <c r="W238" s="226">
        <v>0</v>
      </c>
      <c r="X238" s="226">
        <v>0</v>
      </c>
      <c r="Y238" s="226">
        <v>0</v>
      </c>
      <c r="Z238" s="226">
        <v>0</v>
      </c>
      <c r="AA238" s="226">
        <v>2</v>
      </c>
      <c r="AB238" s="226">
        <v>275.1031636863824</v>
      </c>
      <c r="AC238" s="227">
        <v>15</v>
      </c>
      <c r="AD238" s="5">
        <v>2063.2737276478679</v>
      </c>
      <c r="AE238" s="5">
        <v>3</v>
      </c>
      <c r="AF238" s="5">
        <v>412.65474552957357</v>
      </c>
      <c r="AG238" s="5">
        <v>8</v>
      </c>
      <c r="AH238" s="5">
        <v>1100.4126547455296</v>
      </c>
      <c r="AI238" s="5">
        <v>4</v>
      </c>
      <c r="AJ238" s="5">
        <v>550.2063273727648</v>
      </c>
    </row>
    <row r="239" spans="1:36" x14ac:dyDescent="0.25">
      <c r="A239">
        <v>2017</v>
      </c>
      <c r="B239" t="s">
        <v>41</v>
      </c>
      <c r="C239" s="133" t="s">
        <v>44</v>
      </c>
      <c r="D239" s="230" t="s">
        <v>5609</v>
      </c>
      <c r="E239" s="229">
        <v>1.022</v>
      </c>
      <c r="F239" s="228">
        <v>0.75560000000000005</v>
      </c>
      <c r="G239" s="228">
        <v>0.23019999999999999</v>
      </c>
      <c r="H239" s="228">
        <v>0.52540000000000009</v>
      </c>
      <c r="I239" s="228">
        <v>0.72209999999999996</v>
      </c>
      <c r="J239" s="228">
        <v>0.22939999999999999</v>
      </c>
      <c r="K239" s="228">
        <v>0.49269999999999997</v>
      </c>
      <c r="L239" s="228">
        <v>0.65500000000000003</v>
      </c>
      <c r="M239" s="228">
        <v>0.32740000000000002</v>
      </c>
      <c r="N239" s="228">
        <v>0.3276</v>
      </c>
      <c r="O239" s="228">
        <v>0.44856666666666661</v>
      </c>
      <c r="P239" s="228" t="s">
        <v>4792</v>
      </c>
      <c r="Q239" s="226">
        <v>729</v>
      </c>
      <c r="R239" s="226">
        <v>713.30724070450094</v>
      </c>
      <c r="S239" s="226">
        <v>2</v>
      </c>
      <c r="T239" s="226">
        <v>274.34842249657061</v>
      </c>
      <c r="U239" s="226">
        <v>0</v>
      </c>
      <c r="V239" s="226">
        <v>0</v>
      </c>
      <c r="W239" s="226">
        <v>0</v>
      </c>
      <c r="X239" s="226">
        <v>0</v>
      </c>
      <c r="Y239" s="226">
        <v>0</v>
      </c>
      <c r="Z239" s="226">
        <v>0</v>
      </c>
      <c r="AA239" s="226">
        <v>2</v>
      </c>
      <c r="AB239" s="226">
        <v>274.34842249657061</v>
      </c>
      <c r="AC239" s="227">
        <v>7</v>
      </c>
      <c r="AD239" s="5">
        <v>960.21947873799729</v>
      </c>
      <c r="AE239" s="5">
        <v>2</v>
      </c>
      <c r="AF239" s="5">
        <v>274.34842249657061</v>
      </c>
      <c r="AG239" s="5">
        <v>5</v>
      </c>
      <c r="AH239" s="5">
        <v>685.87105624142657</v>
      </c>
      <c r="AI239" s="5">
        <v>0</v>
      </c>
      <c r="AJ239" s="5">
        <v>0</v>
      </c>
    </row>
    <row r="240" spans="1:36" x14ac:dyDescent="0.25">
      <c r="A240">
        <v>2018</v>
      </c>
      <c r="B240" t="s">
        <v>41</v>
      </c>
      <c r="C240" s="133" t="s">
        <v>418</v>
      </c>
      <c r="D240" s="230" t="s">
        <v>5646</v>
      </c>
      <c r="E240" s="229">
        <v>0.9</v>
      </c>
      <c r="F240" s="228">
        <v>0.57350000000000001</v>
      </c>
      <c r="G240" s="228">
        <v>0.40889999999999999</v>
      </c>
      <c r="H240" s="228">
        <v>0.16460000000000002</v>
      </c>
      <c r="I240" s="228">
        <v>0.54659999999999997</v>
      </c>
      <c r="J240" s="228">
        <v>0.39839999999999998</v>
      </c>
      <c r="K240" s="228">
        <v>0.1482</v>
      </c>
      <c r="L240" s="228">
        <v>0.48420000000000002</v>
      </c>
      <c r="M240" s="228">
        <v>0.49580000000000002</v>
      </c>
      <c r="N240" s="228">
        <v>-1.1599999999999999E-2</v>
      </c>
      <c r="O240" s="228">
        <v>0.1004</v>
      </c>
      <c r="P240" s="228" t="s">
        <v>4792</v>
      </c>
      <c r="Q240" s="226">
        <v>729</v>
      </c>
      <c r="R240" s="226">
        <v>810</v>
      </c>
      <c r="S240" s="226">
        <v>0</v>
      </c>
      <c r="T240" s="226">
        <v>0</v>
      </c>
      <c r="U240" s="226">
        <v>0</v>
      </c>
      <c r="V240" s="226">
        <v>0</v>
      </c>
      <c r="W240" s="226">
        <v>0</v>
      </c>
      <c r="X240" s="226">
        <v>0</v>
      </c>
      <c r="Y240" s="226">
        <v>0</v>
      </c>
      <c r="Z240" s="226">
        <v>0</v>
      </c>
      <c r="AA240" s="226">
        <v>0</v>
      </c>
      <c r="AB240" s="226">
        <v>0</v>
      </c>
      <c r="AC240" s="227">
        <v>5</v>
      </c>
      <c r="AD240" s="5">
        <v>685.87105624142657</v>
      </c>
      <c r="AE240" s="5">
        <v>1</v>
      </c>
      <c r="AF240" s="5">
        <v>137.1742112482853</v>
      </c>
      <c r="AG240" s="5">
        <v>4</v>
      </c>
      <c r="AH240" s="5">
        <v>548.69684499314121</v>
      </c>
      <c r="AI240" s="5">
        <v>0</v>
      </c>
      <c r="AJ240" s="5">
        <v>0</v>
      </c>
    </row>
    <row r="241" spans="1:36" x14ac:dyDescent="0.25">
      <c r="A241">
        <v>2017</v>
      </c>
      <c r="B241" t="s">
        <v>41</v>
      </c>
      <c r="C241" s="133" t="s">
        <v>418</v>
      </c>
      <c r="D241" s="230" t="s">
        <v>5646</v>
      </c>
      <c r="E241" s="229">
        <v>0.9</v>
      </c>
      <c r="F241" s="228">
        <v>0.57350000000000001</v>
      </c>
      <c r="G241" s="228">
        <v>0.40889999999999999</v>
      </c>
      <c r="H241" s="228">
        <v>0.16460000000000002</v>
      </c>
      <c r="I241" s="228">
        <v>0.54659999999999997</v>
      </c>
      <c r="J241" s="228">
        <v>0.39839999999999998</v>
      </c>
      <c r="K241" s="228">
        <v>0.1482</v>
      </c>
      <c r="L241" s="228">
        <v>0.48420000000000002</v>
      </c>
      <c r="M241" s="228">
        <v>0.49580000000000002</v>
      </c>
      <c r="N241" s="228">
        <v>-1.1599999999999999E-2</v>
      </c>
      <c r="O241" s="228">
        <v>0.1004</v>
      </c>
      <c r="P241" s="228" t="s">
        <v>4792</v>
      </c>
      <c r="Q241" s="226">
        <v>735</v>
      </c>
      <c r="R241" s="226">
        <v>816.66666666666663</v>
      </c>
      <c r="S241" s="226">
        <v>3</v>
      </c>
      <c r="T241" s="226">
        <v>408.16326530612247</v>
      </c>
      <c r="U241" s="226">
        <v>1</v>
      </c>
      <c r="V241" s="226">
        <v>136.05442176870747</v>
      </c>
      <c r="W241" s="226">
        <v>0</v>
      </c>
      <c r="X241" s="226">
        <v>0</v>
      </c>
      <c r="Y241" s="226">
        <v>0</v>
      </c>
      <c r="Z241" s="226">
        <v>0</v>
      </c>
      <c r="AA241" s="226">
        <v>2</v>
      </c>
      <c r="AB241" s="226">
        <v>272.10884353741494</v>
      </c>
      <c r="AC241" s="227">
        <v>3</v>
      </c>
      <c r="AD241" s="5">
        <v>408.16326530612247</v>
      </c>
      <c r="AE241" s="5">
        <v>0</v>
      </c>
      <c r="AF241" s="5">
        <v>0</v>
      </c>
      <c r="AG241" s="5">
        <v>2</v>
      </c>
      <c r="AH241" s="5">
        <v>272.10884353741494</v>
      </c>
      <c r="AI241" s="5">
        <v>1</v>
      </c>
      <c r="AJ241" s="5">
        <v>136.05442176870747</v>
      </c>
    </row>
    <row r="242" spans="1:36" x14ac:dyDescent="0.25">
      <c r="A242">
        <v>2017</v>
      </c>
      <c r="B242" t="s">
        <v>71</v>
      </c>
      <c r="C242" s="212" t="s">
        <v>5846</v>
      </c>
      <c r="D242" s="47" t="s">
        <v>5803</v>
      </c>
      <c r="E242" s="11">
        <v>0</v>
      </c>
      <c r="F242" s="2">
        <v>0.50749999999999995</v>
      </c>
      <c r="G242" s="2">
        <v>0.47849999999999998</v>
      </c>
      <c r="H242" s="2">
        <v>2.899999999999997E-2</v>
      </c>
      <c r="I242" s="2">
        <v>0.48620000000000002</v>
      </c>
      <c r="J242" s="2">
        <v>0.47120000000000001</v>
      </c>
      <c r="K242" s="2">
        <v>1.5000000000000013E-2</v>
      </c>
      <c r="L242" s="2">
        <v>0.50949999999999995</v>
      </c>
      <c r="M242" s="2">
        <v>0.4763</v>
      </c>
      <c r="N242" s="2">
        <v>3.3199999999999952E-2</v>
      </c>
      <c r="O242" s="2">
        <v>2.5733333333333313E-2</v>
      </c>
      <c r="P242" s="2" t="s">
        <v>5765</v>
      </c>
      <c r="Q242" s="5">
        <v>744</v>
      </c>
      <c r="R242" s="5" t="s">
        <v>4791</v>
      </c>
      <c r="S242" s="5">
        <v>8</v>
      </c>
      <c r="T242" s="5">
        <v>1075.2688172043011</v>
      </c>
      <c r="U242" s="5">
        <v>0</v>
      </c>
      <c r="V242" s="5">
        <v>0</v>
      </c>
      <c r="W242" s="5">
        <v>0</v>
      </c>
      <c r="X242" s="5">
        <v>0</v>
      </c>
      <c r="Y242" s="5">
        <v>1</v>
      </c>
      <c r="Z242" s="5">
        <v>134.40860215053763</v>
      </c>
      <c r="AA242" s="5">
        <v>7</v>
      </c>
      <c r="AB242" s="5">
        <v>940.86021505376345</v>
      </c>
      <c r="AC242" s="225">
        <v>18</v>
      </c>
      <c r="AD242" s="5">
        <v>2419.3548387096776</v>
      </c>
      <c r="AE242" s="5">
        <v>2</v>
      </c>
      <c r="AF242" s="5">
        <v>268.81720430107526</v>
      </c>
      <c r="AG242" s="5">
        <v>15</v>
      </c>
      <c r="AH242" s="5">
        <v>2016.1290322580644</v>
      </c>
      <c r="AI242" s="5">
        <v>1</v>
      </c>
      <c r="AJ242" s="5">
        <v>134.40860215053763</v>
      </c>
    </row>
    <row r="243" spans="1:36" x14ac:dyDescent="0.25">
      <c r="A243">
        <v>2019</v>
      </c>
      <c r="B243" t="s">
        <v>41</v>
      </c>
      <c r="C243" s="133" t="s">
        <v>5725</v>
      </c>
      <c r="D243" s="230" t="s">
        <v>5511</v>
      </c>
      <c r="E243" s="229">
        <v>1.012</v>
      </c>
      <c r="F243" s="228">
        <v>0.51060000000000005</v>
      </c>
      <c r="G243" s="228">
        <v>0.46700000000000003</v>
      </c>
      <c r="H243" s="228">
        <v>4.3600000000000028E-2</v>
      </c>
      <c r="I243" s="228">
        <v>0.50770000000000004</v>
      </c>
      <c r="J243" s="228">
        <v>0.4158</v>
      </c>
      <c r="K243" s="228">
        <v>9.1900000000000037E-2</v>
      </c>
      <c r="L243" s="228">
        <v>0.53259999999999996</v>
      </c>
      <c r="M243" s="228">
        <v>0.44650000000000001</v>
      </c>
      <c r="N243" s="228">
        <v>8.6099999999999954E-2</v>
      </c>
      <c r="O243" s="228">
        <v>7.3866666666666678E-2</v>
      </c>
      <c r="P243" s="228" t="s">
        <v>4792</v>
      </c>
      <c r="Q243" s="226">
        <v>746</v>
      </c>
      <c r="R243" s="226">
        <v>737.1541501976285</v>
      </c>
      <c r="S243" s="226">
        <v>0</v>
      </c>
      <c r="T243" s="226">
        <v>0</v>
      </c>
      <c r="U243" s="226">
        <v>0</v>
      </c>
      <c r="V243" s="226">
        <v>0</v>
      </c>
      <c r="W243" s="226">
        <v>0</v>
      </c>
      <c r="X243" s="226">
        <v>0</v>
      </c>
      <c r="Y243" s="226">
        <v>0</v>
      </c>
      <c r="Z243" s="226">
        <v>0</v>
      </c>
      <c r="AA243" s="226">
        <v>0</v>
      </c>
      <c r="AB243" s="226">
        <v>0</v>
      </c>
      <c r="AC243" s="227">
        <v>14</v>
      </c>
      <c r="AD243" s="5">
        <v>1876.6756032171581</v>
      </c>
      <c r="AE243" s="5">
        <v>7</v>
      </c>
      <c r="AF243" s="5">
        <v>938.33780160857907</v>
      </c>
      <c r="AG243" s="5">
        <v>7</v>
      </c>
      <c r="AH243" s="5">
        <v>938.33780160857907</v>
      </c>
      <c r="AI243" s="5">
        <v>0</v>
      </c>
      <c r="AJ243" s="5">
        <v>0</v>
      </c>
    </row>
    <row r="244" spans="1:36" x14ac:dyDescent="0.25">
      <c r="A244">
        <v>2018</v>
      </c>
      <c r="B244" t="s">
        <v>41</v>
      </c>
      <c r="C244" s="212" t="s">
        <v>5241</v>
      </c>
      <c r="D244" s="47" t="s">
        <v>6109</v>
      </c>
      <c r="E244" s="11">
        <v>1.083</v>
      </c>
      <c r="F244" s="2">
        <v>0.44950000000000001</v>
      </c>
      <c r="G244" s="2">
        <v>0.53290000000000004</v>
      </c>
      <c r="H244" s="2">
        <v>-8.340000000000003E-2</v>
      </c>
      <c r="I244" s="2">
        <v>0.44180000000000003</v>
      </c>
      <c r="J244" s="2">
        <v>0.50580000000000003</v>
      </c>
      <c r="K244" s="2">
        <v>-6.4000000000000001E-2</v>
      </c>
      <c r="L244" s="2">
        <v>0.46360000000000001</v>
      </c>
      <c r="M244" s="2">
        <v>0.51849999999999996</v>
      </c>
      <c r="N244" s="2">
        <v>-5.4899999999999949E-2</v>
      </c>
      <c r="O244" s="2">
        <v>-6.7433333333333331E-2</v>
      </c>
      <c r="P244" s="2" t="s">
        <v>5900</v>
      </c>
      <c r="Q244" s="5">
        <v>746</v>
      </c>
      <c r="R244" s="5">
        <v>688.82733148661134</v>
      </c>
      <c r="S244" s="5">
        <v>0</v>
      </c>
      <c r="T244" s="5">
        <v>0</v>
      </c>
      <c r="U244" s="5">
        <v>0</v>
      </c>
      <c r="V244" s="5">
        <v>0</v>
      </c>
      <c r="W244" s="5">
        <v>0</v>
      </c>
      <c r="X244" s="5">
        <v>0</v>
      </c>
      <c r="Y244" s="5">
        <v>0</v>
      </c>
      <c r="Z244" s="5">
        <v>0</v>
      </c>
      <c r="AA244" s="5">
        <v>0</v>
      </c>
      <c r="AB244" s="5">
        <v>0</v>
      </c>
      <c r="AC244" s="225">
        <v>6</v>
      </c>
      <c r="AD244" s="5">
        <v>804.28954423592495</v>
      </c>
      <c r="AE244" s="5">
        <v>3</v>
      </c>
      <c r="AF244" s="5">
        <v>402.14477211796248</v>
      </c>
      <c r="AG244" s="5">
        <v>1</v>
      </c>
      <c r="AH244" s="5">
        <v>134.04825737265415</v>
      </c>
      <c r="AI244" s="5">
        <v>2</v>
      </c>
      <c r="AJ244" s="5">
        <v>268.0965147453083</v>
      </c>
    </row>
    <row r="245" spans="1:36" x14ac:dyDescent="0.25">
      <c r="A245">
        <v>2018</v>
      </c>
      <c r="B245" t="s">
        <v>71</v>
      </c>
      <c r="C245" s="212" t="s">
        <v>5846</v>
      </c>
      <c r="D245" s="47" t="s">
        <v>5803</v>
      </c>
      <c r="E245" s="11">
        <v>0</v>
      </c>
      <c r="F245" s="2">
        <v>0.50749999999999995</v>
      </c>
      <c r="G245" s="2">
        <v>0.47849999999999998</v>
      </c>
      <c r="H245" s="2">
        <v>2.899999999999997E-2</v>
      </c>
      <c r="I245" s="2">
        <v>0.48620000000000002</v>
      </c>
      <c r="J245" s="2">
        <v>0.47120000000000001</v>
      </c>
      <c r="K245" s="2">
        <v>1.5000000000000013E-2</v>
      </c>
      <c r="L245" s="2">
        <v>0.50949999999999995</v>
      </c>
      <c r="M245" s="2">
        <v>0.4763</v>
      </c>
      <c r="N245" s="2">
        <v>3.3199999999999952E-2</v>
      </c>
      <c r="O245" s="2">
        <v>2.5733333333333313E-2</v>
      </c>
      <c r="P245" s="2" t="s">
        <v>5765</v>
      </c>
      <c r="Q245" s="5">
        <v>747</v>
      </c>
      <c r="R245" s="5" t="s">
        <v>4791</v>
      </c>
      <c r="S245" s="5">
        <v>2</v>
      </c>
      <c r="T245" s="5">
        <v>267.73761713520747</v>
      </c>
      <c r="U245" s="5">
        <v>0</v>
      </c>
      <c r="V245" s="5">
        <v>0</v>
      </c>
      <c r="W245" s="5">
        <v>0</v>
      </c>
      <c r="X245" s="5">
        <v>0</v>
      </c>
      <c r="Y245" s="5">
        <v>0</v>
      </c>
      <c r="Z245" s="5">
        <v>0</v>
      </c>
      <c r="AA245" s="5">
        <v>2</v>
      </c>
      <c r="AB245" s="5">
        <v>267.73761713520747</v>
      </c>
      <c r="AC245" s="225">
        <v>2</v>
      </c>
      <c r="AD245" s="5">
        <v>267.73761713520747</v>
      </c>
      <c r="AE245" s="5">
        <v>0</v>
      </c>
      <c r="AF245" s="5">
        <v>0</v>
      </c>
      <c r="AG245" s="5">
        <v>2</v>
      </c>
      <c r="AH245" s="5">
        <v>267.73761713520747</v>
      </c>
      <c r="AI245" s="5">
        <v>0</v>
      </c>
      <c r="AJ245" s="5">
        <v>0</v>
      </c>
    </row>
    <row r="246" spans="1:36" x14ac:dyDescent="0.25">
      <c r="A246">
        <v>2018</v>
      </c>
      <c r="B246" t="s">
        <v>71</v>
      </c>
      <c r="C246" s="212" t="s">
        <v>5846</v>
      </c>
      <c r="D246" s="47" t="s">
        <v>5803</v>
      </c>
      <c r="E246" s="11">
        <v>0</v>
      </c>
      <c r="F246" s="2">
        <v>0.50749999999999995</v>
      </c>
      <c r="G246" s="2">
        <v>0.47849999999999998</v>
      </c>
      <c r="H246" s="2">
        <v>2.899999999999997E-2</v>
      </c>
      <c r="I246" s="2">
        <v>0.48620000000000002</v>
      </c>
      <c r="J246" s="2">
        <v>0.47120000000000001</v>
      </c>
      <c r="K246" s="2">
        <v>1.5000000000000013E-2</v>
      </c>
      <c r="L246" s="2">
        <v>0.50949999999999995</v>
      </c>
      <c r="M246" s="2">
        <v>0.4763</v>
      </c>
      <c r="N246" s="2">
        <v>3.3199999999999952E-2</v>
      </c>
      <c r="O246" s="2">
        <v>2.5733333333333313E-2</v>
      </c>
      <c r="P246" s="2" t="s">
        <v>5765</v>
      </c>
      <c r="Q246" s="5">
        <v>747</v>
      </c>
      <c r="R246" s="5" t="s">
        <v>4791</v>
      </c>
      <c r="S246" s="5">
        <v>2</v>
      </c>
      <c r="T246" s="5">
        <v>267.73761713520747</v>
      </c>
      <c r="U246" s="5">
        <v>0</v>
      </c>
      <c r="V246" s="5">
        <v>0</v>
      </c>
      <c r="W246" s="5">
        <v>0</v>
      </c>
      <c r="X246" s="5">
        <v>0</v>
      </c>
      <c r="Y246" s="5">
        <v>0</v>
      </c>
      <c r="Z246" s="5">
        <v>0</v>
      </c>
      <c r="AA246" s="5">
        <v>2</v>
      </c>
      <c r="AB246" s="5">
        <v>267.73761713520747</v>
      </c>
      <c r="AC246" s="225">
        <v>2</v>
      </c>
      <c r="AD246" s="5">
        <v>267.73761713520747</v>
      </c>
      <c r="AE246" s="5">
        <v>0</v>
      </c>
      <c r="AF246" s="5">
        <v>0</v>
      </c>
      <c r="AG246" s="5">
        <v>2</v>
      </c>
      <c r="AH246" s="5">
        <v>267.73761713520747</v>
      </c>
      <c r="AI246" s="5">
        <v>0</v>
      </c>
      <c r="AJ246" s="5">
        <v>0</v>
      </c>
    </row>
    <row r="247" spans="1:36" x14ac:dyDescent="0.25">
      <c r="A247">
        <v>2017</v>
      </c>
      <c r="B247" t="s">
        <v>41</v>
      </c>
      <c r="C247" s="212" t="s">
        <v>5725</v>
      </c>
      <c r="D247" s="47" t="s">
        <v>5511</v>
      </c>
      <c r="E247" s="11">
        <v>1.012</v>
      </c>
      <c r="F247" s="2">
        <v>0.51060000000000005</v>
      </c>
      <c r="G247" s="2">
        <v>0.46700000000000003</v>
      </c>
      <c r="H247" s="2">
        <v>4.3600000000000028E-2</v>
      </c>
      <c r="I247" s="2">
        <v>0.50770000000000004</v>
      </c>
      <c r="J247" s="2">
        <v>0.4158</v>
      </c>
      <c r="K247" s="2">
        <v>9.1900000000000037E-2</v>
      </c>
      <c r="L247" s="2">
        <v>0.53259999999999996</v>
      </c>
      <c r="M247" s="2">
        <v>0.44650000000000001</v>
      </c>
      <c r="N247" s="2">
        <v>8.6099999999999954E-2</v>
      </c>
      <c r="O247" s="2">
        <v>7.3866666666666678E-2</v>
      </c>
      <c r="P247" s="2" t="s">
        <v>4792</v>
      </c>
      <c r="Q247" s="5">
        <v>750</v>
      </c>
      <c r="R247" s="5">
        <v>741.10671936758888</v>
      </c>
      <c r="S247" s="5">
        <v>0</v>
      </c>
      <c r="T247" s="5">
        <v>0</v>
      </c>
      <c r="U247" s="5">
        <v>0</v>
      </c>
      <c r="V247" s="5">
        <v>0</v>
      </c>
      <c r="W247" s="5">
        <v>0</v>
      </c>
      <c r="X247" s="5">
        <v>0</v>
      </c>
      <c r="Y247" s="5">
        <v>0</v>
      </c>
      <c r="Z247" s="5">
        <v>0</v>
      </c>
      <c r="AA247" s="5">
        <v>0</v>
      </c>
      <c r="AB247" s="5">
        <v>0</v>
      </c>
      <c r="AC247" s="225">
        <v>14</v>
      </c>
      <c r="AD247" s="5">
        <v>1866.6666666666667</v>
      </c>
      <c r="AE247" s="5">
        <v>7</v>
      </c>
      <c r="AF247" s="5">
        <v>933.33333333333337</v>
      </c>
      <c r="AG247" s="5">
        <v>7</v>
      </c>
      <c r="AH247" s="5">
        <v>933.33333333333337</v>
      </c>
      <c r="AI247" s="5">
        <v>0</v>
      </c>
      <c r="AJ247" s="5">
        <v>0</v>
      </c>
    </row>
    <row r="248" spans="1:36" x14ac:dyDescent="0.25">
      <c r="A248">
        <v>2017</v>
      </c>
      <c r="B248" t="s">
        <v>71</v>
      </c>
      <c r="C248" s="212" t="s">
        <v>5213</v>
      </c>
      <c r="D248" s="47" t="s">
        <v>4920</v>
      </c>
      <c r="E248" s="11">
        <v>0</v>
      </c>
      <c r="F248" s="2">
        <v>0.66190000000000004</v>
      </c>
      <c r="G248" s="2">
        <v>0.32169999999999999</v>
      </c>
      <c r="H248" s="2">
        <v>0.34020000000000006</v>
      </c>
      <c r="I248" s="2">
        <v>0.70579999999999998</v>
      </c>
      <c r="J248" s="2">
        <v>0.25530000000000003</v>
      </c>
      <c r="K248" s="2">
        <v>0.45049999999999996</v>
      </c>
      <c r="L248" s="2">
        <v>0.73080000000000001</v>
      </c>
      <c r="M248" s="2">
        <v>0.25629999999999997</v>
      </c>
      <c r="N248" s="2">
        <v>0.47450000000000003</v>
      </c>
      <c r="O248" s="2">
        <v>0.42173333333333335</v>
      </c>
      <c r="P248" s="2" t="s">
        <v>4792</v>
      </c>
      <c r="Q248" s="5">
        <v>750</v>
      </c>
      <c r="R248" s="5" t="s">
        <v>4791</v>
      </c>
      <c r="S248" s="5">
        <v>6</v>
      </c>
      <c r="T248" s="5">
        <v>800</v>
      </c>
      <c r="U248" s="5">
        <v>1</v>
      </c>
      <c r="V248" s="5">
        <v>133.33333333333334</v>
      </c>
      <c r="W248" s="5">
        <v>2</v>
      </c>
      <c r="X248" s="5">
        <v>266.66666666666669</v>
      </c>
      <c r="Y248" s="5">
        <v>0</v>
      </c>
      <c r="Z248" s="5">
        <v>0</v>
      </c>
      <c r="AA248" s="5">
        <v>3</v>
      </c>
      <c r="AB248" s="5">
        <v>400</v>
      </c>
      <c r="AC248" s="225">
        <v>12</v>
      </c>
      <c r="AD248" s="5">
        <v>1600</v>
      </c>
      <c r="AE248" s="5">
        <v>4</v>
      </c>
      <c r="AF248" s="5">
        <v>533.33333333333337</v>
      </c>
      <c r="AG248" s="5">
        <v>7</v>
      </c>
      <c r="AH248" s="5">
        <v>933.33333333333337</v>
      </c>
      <c r="AI248" s="5">
        <v>1</v>
      </c>
      <c r="AJ248" s="5">
        <v>133.33333333333334</v>
      </c>
    </row>
    <row r="249" spans="1:36" x14ac:dyDescent="0.25">
      <c r="A249">
        <v>2018</v>
      </c>
      <c r="B249" t="s">
        <v>71</v>
      </c>
      <c r="C249" s="212" t="s">
        <v>5245</v>
      </c>
      <c r="D249" s="47" t="s">
        <v>1897</v>
      </c>
      <c r="E249" s="11">
        <v>0</v>
      </c>
      <c r="F249" s="2">
        <v>0.79610000000000003</v>
      </c>
      <c r="G249" s="2">
        <v>0.19439999999999999</v>
      </c>
      <c r="H249" s="2">
        <v>0.60170000000000001</v>
      </c>
      <c r="I249" s="2">
        <v>0.78720000000000001</v>
      </c>
      <c r="J249" s="2">
        <v>0.18870000000000001</v>
      </c>
      <c r="K249" s="2">
        <v>0.59850000000000003</v>
      </c>
      <c r="L249" s="2">
        <v>0.76849999999999996</v>
      </c>
      <c r="M249" s="2">
        <v>0.221</v>
      </c>
      <c r="N249" s="2">
        <v>0.54749999999999999</v>
      </c>
      <c r="O249" s="2">
        <v>0.58256666666666668</v>
      </c>
      <c r="P249" s="2" t="s">
        <v>4792</v>
      </c>
      <c r="Q249" s="5">
        <v>752</v>
      </c>
      <c r="R249" s="5" t="s">
        <v>4791</v>
      </c>
      <c r="S249" s="5">
        <v>2</v>
      </c>
      <c r="T249" s="5">
        <v>265.95744680851061</v>
      </c>
      <c r="U249" s="5">
        <v>0</v>
      </c>
      <c r="V249" s="5">
        <v>0</v>
      </c>
      <c r="W249" s="5">
        <v>0</v>
      </c>
      <c r="X249" s="5">
        <v>0</v>
      </c>
      <c r="Y249" s="5">
        <v>0</v>
      </c>
      <c r="Z249" s="5">
        <v>0</v>
      </c>
      <c r="AA249" s="5">
        <v>2</v>
      </c>
      <c r="AB249" s="5">
        <v>265.95744680851061</v>
      </c>
      <c r="AC249" s="225">
        <v>12</v>
      </c>
      <c r="AD249" s="5">
        <v>1595.7446808510638</v>
      </c>
      <c r="AE249" s="5">
        <v>8</v>
      </c>
      <c r="AF249" s="5">
        <v>1063.8297872340424</v>
      </c>
      <c r="AG249" s="5">
        <v>4</v>
      </c>
      <c r="AH249" s="5">
        <v>531.91489361702122</v>
      </c>
      <c r="AI249" s="5">
        <v>0</v>
      </c>
      <c r="AJ249" s="5">
        <v>0</v>
      </c>
    </row>
    <row r="250" spans="1:36" x14ac:dyDescent="0.25">
      <c r="A250">
        <v>2018</v>
      </c>
      <c r="B250" t="s">
        <v>71</v>
      </c>
      <c r="C250" s="212" t="s">
        <v>5245</v>
      </c>
      <c r="D250" s="47" t="s">
        <v>1897</v>
      </c>
      <c r="E250" s="11">
        <v>0</v>
      </c>
      <c r="F250" s="2">
        <v>0.79610000000000003</v>
      </c>
      <c r="G250" s="2">
        <v>0.19439999999999999</v>
      </c>
      <c r="H250" s="2">
        <v>0.60170000000000001</v>
      </c>
      <c r="I250" s="2">
        <v>0.78720000000000001</v>
      </c>
      <c r="J250" s="2">
        <v>0.18870000000000001</v>
      </c>
      <c r="K250" s="2">
        <v>0.59850000000000003</v>
      </c>
      <c r="L250" s="2">
        <v>0.76849999999999996</v>
      </c>
      <c r="M250" s="2">
        <v>0.221</v>
      </c>
      <c r="N250" s="2">
        <v>0.54749999999999999</v>
      </c>
      <c r="O250" s="2">
        <v>0.58256666666666668</v>
      </c>
      <c r="P250" s="2" t="s">
        <v>4792</v>
      </c>
      <c r="Q250" s="5">
        <v>752</v>
      </c>
      <c r="R250" s="5" t="s">
        <v>4791</v>
      </c>
      <c r="S250" s="5">
        <v>2</v>
      </c>
      <c r="T250" s="5">
        <v>265.95744680851061</v>
      </c>
      <c r="U250" s="5">
        <v>0</v>
      </c>
      <c r="V250" s="5">
        <v>0</v>
      </c>
      <c r="W250" s="5">
        <v>0</v>
      </c>
      <c r="X250" s="5">
        <v>0</v>
      </c>
      <c r="Y250" s="5">
        <v>0</v>
      </c>
      <c r="Z250" s="5">
        <v>0</v>
      </c>
      <c r="AA250" s="5">
        <v>2</v>
      </c>
      <c r="AB250" s="5">
        <v>265.95744680851061</v>
      </c>
      <c r="AC250" s="225">
        <v>12</v>
      </c>
      <c r="AD250" s="5">
        <v>1595.7446808510638</v>
      </c>
      <c r="AE250" s="5">
        <v>8</v>
      </c>
      <c r="AF250" s="5">
        <v>1063.8297872340424</v>
      </c>
      <c r="AG250" s="5">
        <v>4</v>
      </c>
      <c r="AH250" s="5">
        <v>531.91489361702122</v>
      </c>
      <c r="AI250" s="5">
        <v>0</v>
      </c>
      <c r="AJ250" s="5">
        <v>0</v>
      </c>
    </row>
    <row r="251" spans="1:36" x14ac:dyDescent="0.25">
      <c r="A251">
        <v>2018</v>
      </c>
      <c r="B251" t="s">
        <v>41</v>
      </c>
      <c r="C251" s="212" t="s">
        <v>5725</v>
      </c>
      <c r="D251" s="47" t="s">
        <v>5511</v>
      </c>
      <c r="E251" s="11">
        <v>1.012</v>
      </c>
      <c r="F251" s="2">
        <v>0.51060000000000005</v>
      </c>
      <c r="G251" s="2">
        <v>0.46700000000000003</v>
      </c>
      <c r="H251" s="2">
        <v>4.3600000000000028E-2</v>
      </c>
      <c r="I251" s="2">
        <v>0.50770000000000004</v>
      </c>
      <c r="J251" s="2">
        <v>0.4158</v>
      </c>
      <c r="K251" s="2">
        <v>9.1900000000000037E-2</v>
      </c>
      <c r="L251" s="2">
        <v>0.53259999999999996</v>
      </c>
      <c r="M251" s="2">
        <v>0.44650000000000001</v>
      </c>
      <c r="N251" s="2">
        <v>8.6099999999999954E-2</v>
      </c>
      <c r="O251" s="2">
        <v>7.3866666666666678E-2</v>
      </c>
      <c r="P251" s="2" t="s">
        <v>4792</v>
      </c>
      <c r="Q251" s="5">
        <v>753</v>
      </c>
      <c r="R251" s="5">
        <v>744.07114624505925</v>
      </c>
      <c r="S251" s="5">
        <v>1</v>
      </c>
      <c r="T251" s="5">
        <v>132.80212483399734</v>
      </c>
      <c r="U251" s="5">
        <v>0</v>
      </c>
      <c r="V251" s="5">
        <v>0</v>
      </c>
      <c r="W251" s="5">
        <v>0</v>
      </c>
      <c r="X251" s="5">
        <v>0</v>
      </c>
      <c r="Y251" s="5">
        <v>0</v>
      </c>
      <c r="Z251" s="5">
        <v>0</v>
      </c>
      <c r="AA251" s="5">
        <v>1</v>
      </c>
      <c r="AB251" s="5">
        <v>132.80212483399734</v>
      </c>
      <c r="AC251" s="225">
        <v>13</v>
      </c>
      <c r="AD251" s="5">
        <v>1726.4276228419653</v>
      </c>
      <c r="AE251" s="5">
        <v>3</v>
      </c>
      <c r="AF251" s="5">
        <v>398.40637450199205</v>
      </c>
      <c r="AG251" s="5">
        <v>8</v>
      </c>
      <c r="AH251" s="5">
        <v>1062.4169986719787</v>
      </c>
      <c r="AI251" s="5">
        <v>2</v>
      </c>
      <c r="AJ251" s="5">
        <v>265.60424966799468</v>
      </c>
    </row>
    <row r="252" spans="1:36" x14ac:dyDescent="0.25">
      <c r="A252">
        <v>2019</v>
      </c>
      <c r="B252" t="s">
        <v>41</v>
      </c>
      <c r="C252" s="212" t="s">
        <v>5241</v>
      </c>
      <c r="D252" s="47" t="s">
        <v>6109</v>
      </c>
      <c r="E252" s="11">
        <v>1.083</v>
      </c>
      <c r="F252" s="2">
        <v>0.44950000000000001</v>
      </c>
      <c r="G252" s="2">
        <v>0.53290000000000004</v>
      </c>
      <c r="H252" s="2">
        <v>-8.340000000000003E-2</v>
      </c>
      <c r="I252" s="2">
        <v>0.44180000000000003</v>
      </c>
      <c r="J252" s="2">
        <v>0.50580000000000003</v>
      </c>
      <c r="K252" s="2">
        <v>-6.4000000000000001E-2</v>
      </c>
      <c r="L252" s="2">
        <v>0.46360000000000001</v>
      </c>
      <c r="M252" s="2">
        <v>0.51849999999999996</v>
      </c>
      <c r="N252" s="2">
        <v>-5.4899999999999949E-2</v>
      </c>
      <c r="O252" s="2">
        <v>-6.7433333333333331E-2</v>
      </c>
      <c r="P252" s="2" t="s">
        <v>5900</v>
      </c>
      <c r="Q252" s="5">
        <v>756</v>
      </c>
      <c r="R252" s="5">
        <v>698.06094182825484</v>
      </c>
      <c r="S252" s="5">
        <v>2</v>
      </c>
      <c r="T252" s="5">
        <v>264.55026455026456</v>
      </c>
      <c r="U252" s="5">
        <v>0</v>
      </c>
      <c r="V252" s="5">
        <v>0</v>
      </c>
      <c r="W252" s="5">
        <v>2</v>
      </c>
      <c r="X252" s="5">
        <v>264.55026455026456</v>
      </c>
      <c r="Y252" s="5">
        <v>0</v>
      </c>
      <c r="Z252" s="5">
        <v>0</v>
      </c>
      <c r="AA252" s="5">
        <v>0</v>
      </c>
      <c r="AB252" s="5">
        <v>0</v>
      </c>
      <c r="AC252" s="225">
        <v>4</v>
      </c>
      <c r="AD252" s="5">
        <v>529.10052910052912</v>
      </c>
      <c r="AE252" s="5">
        <v>0</v>
      </c>
      <c r="AF252" s="5">
        <v>0</v>
      </c>
      <c r="AG252" s="5">
        <v>4</v>
      </c>
      <c r="AH252" s="5">
        <v>529.10052910052912</v>
      </c>
      <c r="AI252" s="5">
        <v>0</v>
      </c>
      <c r="AJ252" s="5">
        <v>0</v>
      </c>
    </row>
    <row r="253" spans="1:36" x14ac:dyDescent="0.25">
      <c r="A253">
        <v>2019</v>
      </c>
      <c r="B253" t="s">
        <v>41</v>
      </c>
      <c r="C253" s="212" t="s">
        <v>5760</v>
      </c>
      <c r="D253" s="47" t="s">
        <v>5525</v>
      </c>
      <c r="E253" s="11">
        <v>2.327</v>
      </c>
      <c r="F253" s="2">
        <v>0.57179999999999997</v>
      </c>
      <c r="G253" s="2">
        <v>0.40620000000000001</v>
      </c>
      <c r="H253" s="2">
        <v>0.16559999999999997</v>
      </c>
      <c r="I253" s="2">
        <v>0.5383</v>
      </c>
      <c r="J253" s="2">
        <v>0.40639999999999998</v>
      </c>
      <c r="K253" s="2">
        <v>0.13190000000000002</v>
      </c>
      <c r="L253" s="2">
        <v>0.50680000000000003</v>
      </c>
      <c r="M253" s="2">
        <v>0.47299999999999998</v>
      </c>
      <c r="N253" s="2">
        <v>3.3800000000000052E-2</v>
      </c>
      <c r="O253" s="2">
        <v>0.11043333333333334</v>
      </c>
      <c r="P253" s="2" t="s">
        <v>4792</v>
      </c>
      <c r="Q253" s="5">
        <v>759</v>
      </c>
      <c r="R253" s="5">
        <v>326.17103566824238</v>
      </c>
      <c r="S253" s="5">
        <v>0</v>
      </c>
      <c r="T253" s="5">
        <v>0</v>
      </c>
      <c r="U253" s="5">
        <v>0</v>
      </c>
      <c r="V253" s="5">
        <v>0</v>
      </c>
      <c r="W253" s="5">
        <v>0</v>
      </c>
      <c r="X253" s="5">
        <v>0</v>
      </c>
      <c r="Y253" s="5">
        <v>0</v>
      </c>
      <c r="Z253" s="5">
        <v>0</v>
      </c>
      <c r="AA253" s="5">
        <v>0</v>
      </c>
      <c r="AB253" s="5">
        <v>0</v>
      </c>
      <c r="AC253" s="225">
        <v>0</v>
      </c>
      <c r="AD253" s="5">
        <v>0</v>
      </c>
      <c r="AE253" s="5">
        <v>0</v>
      </c>
      <c r="AF253" s="5">
        <v>0</v>
      </c>
      <c r="AG253" s="5">
        <v>0</v>
      </c>
      <c r="AH253" s="5">
        <v>0</v>
      </c>
      <c r="AI253" s="5">
        <v>0</v>
      </c>
      <c r="AJ253" s="5">
        <v>0</v>
      </c>
    </row>
    <row r="254" spans="1:36" x14ac:dyDescent="0.25">
      <c r="A254">
        <v>2017</v>
      </c>
      <c r="B254" t="s">
        <v>41</v>
      </c>
      <c r="C254" s="212" t="s">
        <v>5760</v>
      </c>
      <c r="D254" s="47" t="s">
        <v>5525</v>
      </c>
      <c r="E254" s="11">
        <v>2.327</v>
      </c>
      <c r="F254" s="2">
        <v>0.57179999999999997</v>
      </c>
      <c r="G254" s="2">
        <v>0.40620000000000001</v>
      </c>
      <c r="H254" s="2">
        <v>0.16559999999999997</v>
      </c>
      <c r="I254" s="2">
        <v>0.5383</v>
      </c>
      <c r="J254" s="2">
        <v>0.40639999999999998</v>
      </c>
      <c r="K254" s="2">
        <v>0.13190000000000002</v>
      </c>
      <c r="L254" s="2">
        <v>0.50680000000000003</v>
      </c>
      <c r="M254" s="2">
        <v>0.47299999999999998</v>
      </c>
      <c r="N254" s="2">
        <v>3.3800000000000052E-2</v>
      </c>
      <c r="O254" s="2">
        <v>0.11043333333333334</v>
      </c>
      <c r="P254" s="2" t="s">
        <v>4792</v>
      </c>
      <c r="Q254" s="5">
        <v>761</v>
      </c>
      <c r="R254" s="5">
        <v>327.0305113880533</v>
      </c>
      <c r="S254" s="5">
        <v>0</v>
      </c>
      <c r="T254" s="5">
        <v>0</v>
      </c>
      <c r="U254" s="5">
        <v>0</v>
      </c>
      <c r="V254" s="5">
        <v>0</v>
      </c>
      <c r="W254" s="5">
        <v>0</v>
      </c>
      <c r="X254" s="5">
        <v>0</v>
      </c>
      <c r="Y254" s="5">
        <v>0</v>
      </c>
      <c r="Z254" s="5">
        <v>0</v>
      </c>
      <c r="AA254" s="5">
        <v>0</v>
      </c>
      <c r="AB254" s="5">
        <v>0</v>
      </c>
      <c r="AC254" s="225">
        <v>0</v>
      </c>
      <c r="AD254" s="5">
        <v>0</v>
      </c>
      <c r="AE254" s="5">
        <v>0</v>
      </c>
      <c r="AF254" s="5">
        <v>0</v>
      </c>
      <c r="AG254" s="5">
        <v>0</v>
      </c>
      <c r="AH254" s="5">
        <v>0</v>
      </c>
      <c r="AI254" s="5">
        <v>0</v>
      </c>
      <c r="AJ254" s="5">
        <v>0</v>
      </c>
    </row>
    <row r="255" spans="1:36" x14ac:dyDescent="0.25">
      <c r="A255">
        <v>2017</v>
      </c>
      <c r="B255" t="s">
        <v>71</v>
      </c>
      <c r="C255" s="212" t="s">
        <v>5249</v>
      </c>
      <c r="D255" s="47" t="s">
        <v>5248</v>
      </c>
      <c r="E255" s="11">
        <v>0</v>
      </c>
      <c r="F255" s="2">
        <v>0.79610000000000003</v>
      </c>
      <c r="G255" s="2">
        <v>0.19470000000000001</v>
      </c>
      <c r="H255" s="2">
        <v>0.60140000000000005</v>
      </c>
      <c r="I255" s="2">
        <v>0.7944</v>
      </c>
      <c r="J255" s="2">
        <v>0.17469999999999999</v>
      </c>
      <c r="K255" s="2">
        <v>0.61970000000000003</v>
      </c>
      <c r="L255" s="2">
        <v>0.79620000000000002</v>
      </c>
      <c r="M255" s="2">
        <v>0.19059999999999999</v>
      </c>
      <c r="N255" s="2">
        <v>0.60560000000000003</v>
      </c>
      <c r="O255" s="2">
        <v>0.60890000000000011</v>
      </c>
      <c r="P255" s="2" t="s">
        <v>4792</v>
      </c>
      <c r="Q255" s="5">
        <v>767</v>
      </c>
      <c r="R255" s="5" t="s">
        <v>4791</v>
      </c>
      <c r="S255" s="5">
        <v>0</v>
      </c>
      <c r="T255" s="5">
        <v>0</v>
      </c>
      <c r="U255" s="5">
        <v>0</v>
      </c>
      <c r="V255" s="5">
        <v>0</v>
      </c>
      <c r="W255" s="5">
        <v>0</v>
      </c>
      <c r="X255" s="5">
        <v>0</v>
      </c>
      <c r="Y255" s="5">
        <v>0</v>
      </c>
      <c r="Z255" s="5">
        <v>0</v>
      </c>
      <c r="AA255" s="5">
        <v>0</v>
      </c>
      <c r="AB255" s="5">
        <v>0</v>
      </c>
      <c r="AC255" s="225">
        <v>8</v>
      </c>
      <c r="AD255" s="5">
        <v>1043.0247718383312</v>
      </c>
      <c r="AE255" s="5">
        <v>4</v>
      </c>
      <c r="AF255" s="5">
        <v>521.51238591916558</v>
      </c>
      <c r="AG255" s="5">
        <v>4</v>
      </c>
      <c r="AH255" s="5">
        <v>521.51238591916558</v>
      </c>
      <c r="AI255" s="5">
        <v>0</v>
      </c>
      <c r="AJ255" s="5">
        <v>0</v>
      </c>
    </row>
    <row r="256" spans="1:36" x14ac:dyDescent="0.25">
      <c r="A256">
        <v>2019</v>
      </c>
      <c r="B256" t="s">
        <v>41</v>
      </c>
      <c r="C256" s="212" t="s">
        <v>5580</v>
      </c>
      <c r="D256" s="47" t="s">
        <v>419</v>
      </c>
      <c r="E256" s="11">
        <v>0.47499999999999998</v>
      </c>
      <c r="F256" s="2">
        <v>0.59119999999999995</v>
      </c>
      <c r="G256" s="2">
        <v>0.39069999999999999</v>
      </c>
      <c r="H256" s="2">
        <v>0.20049999999999996</v>
      </c>
      <c r="I256" s="2">
        <v>0.55430000000000001</v>
      </c>
      <c r="J256" s="2">
        <v>0.38729999999999998</v>
      </c>
      <c r="K256" s="2">
        <v>0.16700000000000004</v>
      </c>
      <c r="L256" s="2">
        <v>0.46279999999999999</v>
      </c>
      <c r="M256" s="2">
        <v>0.51729999999999998</v>
      </c>
      <c r="N256" s="2">
        <v>-5.4499999999999993E-2</v>
      </c>
      <c r="O256" s="2">
        <v>0.10433333333333333</v>
      </c>
      <c r="P256" s="2" t="s">
        <v>4792</v>
      </c>
      <c r="Q256" s="5">
        <v>785</v>
      </c>
      <c r="R256" s="5">
        <v>1652.6315789473686</v>
      </c>
      <c r="S256" s="5">
        <v>1</v>
      </c>
      <c r="T256" s="5">
        <v>127.38853503184713</v>
      </c>
      <c r="U256" s="5">
        <v>0</v>
      </c>
      <c r="V256" s="5">
        <v>0</v>
      </c>
      <c r="W256" s="5">
        <v>0</v>
      </c>
      <c r="X256" s="5">
        <v>0</v>
      </c>
      <c r="Y256" s="5">
        <v>0</v>
      </c>
      <c r="Z256" s="5">
        <v>0</v>
      </c>
      <c r="AA256" s="5">
        <v>1</v>
      </c>
      <c r="AB256" s="5">
        <v>127.38853503184713</v>
      </c>
      <c r="AC256" s="225">
        <v>12</v>
      </c>
      <c r="AD256" s="5">
        <v>1528.6624203821657</v>
      </c>
      <c r="AE256" s="5">
        <v>1</v>
      </c>
      <c r="AF256" s="5">
        <v>127.38853503184713</v>
      </c>
      <c r="AG256" s="5">
        <v>10</v>
      </c>
      <c r="AH256" s="5">
        <v>1273.8853503184714</v>
      </c>
      <c r="AI256" s="5">
        <v>1</v>
      </c>
      <c r="AJ256" s="5">
        <v>127.38853503184713</v>
      </c>
    </row>
    <row r="257" spans="1:36" x14ac:dyDescent="0.25">
      <c r="A257">
        <v>2018</v>
      </c>
      <c r="B257" t="s">
        <v>41</v>
      </c>
      <c r="C257" s="212" t="s">
        <v>5580</v>
      </c>
      <c r="D257" s="47" t="s">
        <v>419</v>
      </c>
      <c r="E257" s="11">
        <v>0.47499999999999998</v>
      </c>
      <c r="F257" s="2">
        <v>0.59119999999999995</v>
      </c>
      <c r="G257" s="2">
        <v>0.39069999999999999</v>
      </c>
      <c r="H257" s="2">
        <v>0.20049999999999996</v>
      </c>
      <c r="I257" s="2">
        <v>0.55430000000000001</v>
      </c>
      <c r="J257" s="2">
        <v>0.38729999999999998</v>
      </c>
      <c r="K257" s="2">
        <v>0.16700000000000004</v>
      </c>
      <c r="L257" s="2">
        <v>0.46279999999999999</v>
      </c>
      <c r="M257" s="2">
        <v>0.51729999999999998</v>
      </c>
      <c r="N257" s="2">
        <v>-5.4499999999999993E-2</v>
      </c>
      <c r="O257" s="2">
        <v>0.10433333333333333</v>
      </c>
      <c r="P257" s="2" t="s">
        <v>4792</v>
      </c>
      <c r="Q257" s="5">
        <v>789</v>
      </c>
      <c r="R257" s="5">
        <v>1661.0526315789475</v>
      </c>
      <c r="S257" s="5">
        <v>0</v>
      </c>
      <c r="T257" s="5">
        <v>0</v>
      </c>
      <c r="U257" s="5">
        <v>0</v>
      </c>
      <c r="V257" s="5">
        <v>0</v>
      </c>
      <c r="W257" s="5">
        <v>0</v>
      </c>
      <c r="X257" s="5">
        <v>0</v>
      </c>
      <c r="Y257" s="5">
        <v>0</v>
      </c>
      <c r="Z257" s="5">
        <v>0</v>
      </c>
      <c r="AA257" s="5">
        <v>0</v>
      </c>
      <c r="AB257" s="5">
        <v>0</v>
      </c>
      <c r="AC257" s="225">
        <v>15</v>
      </c>
      <c r="AD257" s="5">
        <v>1901.1406844106464</v>
      </c>
      <c r="AE257" s="5">
        <v>7</v>
      </c>
      <c r="AF257" s="5">
        <v>887.19898605830167</v>
      </c>
      <c r="AG257" s="5">
        <v>4</v>
      </c>
      <c r="AH257" s="5">
        <v>506.97084917617235</v>
      </c>
      <c r="AI257" s="5">
        <v>4</v>
      </c>
      <c r="AJ257" s="5">
        <v>506.97084917617235</v>
      </c>
    </row>
    <row r="258" spans="1:36" x14ac:dyDescent="0.25">
      <c r="A258">
        <v>2019</v>
      </c>
      <c r="B258" t="s">
        <v>41</v>
      </c>
      <c r="C258" s="212" t="s">
        <v>5708</v>
      </c>
      <c r="D258" s="47" t="s">
        <v>5291</v>
      </c>
      <c r="E258" s="11">
        <v>0.88700000000000001</v>
      </c>
      <c r="F258" s="2">
        <v>0.67759999999999998</v>
      </c>
      <c r="G258" s="2">
        <v>0.30330000000000001</v>
      </c>
      <c r="H258" s="2">
        <v>0.37429999999999997</v>
      </c>
      <c r="I258" s="2">
        <v>0.68379999999999996</v>
      </c>
      <c r="J258" s="2">
        <v>0.27200000000000002</v>
      </c>
      <c r="K258" s="2">
        <v>0.41179999999999994</v>
      </c>
      <c r="L258" s="2">
        <v>0.61219999999999997</v>
      </c>
      <c r="M258" s="2">
        <v>0.36399999999999999</v>
      </c>
      <c r="N258" s="2">
        <v>0.24819999999999998</v>
      </c>
      <c r="O258" s="2">
        <v>0.34476666666666667</v>
      </c>
      <c r="P258" s="2" t="s">
        <v>4792</v>
      </c>
      <c r="Q258" s="5">
        <v>789</v>
      </c>
      <c r="R258" s="5">
        <v>889.51521984216458</v>
      </c>
      <c r="S258" s="5">
        <v>0</v>
      </c>
      <c r="T258" s="5">
        <v>0</v>
      </c>
      <c r="U258" s="5">
        <v>0</v>
      </c>
      <c r="V258" s="5">
        <v>0</v>
      </c>
      <c r="W258" s="5">
        <v>0</v>
      </c>
      <c r="X258" s="5">
        <v>0</v>
      </c>
      <c r="Y258" s="5">
        <v>0</v>
      </c>
      <c r="Z258" s="5">
        <v>0</v>
      </c>
      <c r="AA258" s="5">
        <v>0</v>
      </c>
      <c r="AB258" s="5">
        <v>0</v>
      </c>
      <c r="AC258" s="225">
        <v>2</v>
      </c>
      <c r="AD258" s="5">
        <v>253.48542458808618</v>
      </c>
      <c r="AE258" s="5">
        <v>0</v>
      </c>
      <c r="AF258" s="5">
        <v>0</v>
      </c>
      <c r="AG258" s="5">
        <v>2</v>
      </c>
      <c r="AH258" s="5">
        <v>253.48542458808618</v>
      </c>
      <c r="AI258" s="5">
        <v>0</v>
      </c>
      <c r="AJ258" s="5">
        <v>0</v>
      </c>
    </row>
    <row r="259" spans="1:36" x14ac:dyDescent="0.25">
      <c r="A259">
        <v>2017</v>
      </c>
      <c r="B259" t="s">
        <v>70</v>
      </c>
      <c r="C259" s="212" t="s">
        <v>601</v>
      </c>
      <c r="D259" s="47" t="s">
        <v>991</v>
      </c>
      <c r="E259" s="11">
        <v>3.52</v>
      </c>
      <c r="F259" s="2">
        <v>0.81920000000000004</v>
      </c>
      <c r="G259" s="2">
        <v>0.17069999999999999</v>
      </c>
      <c r="H259" s="2">
        <v>0.64850000000000008</v>
      </c>
      <c r="I259" s="2">
        <v>0.79279999999999995</v>
      </c>
      <c r="J259" s="2">
        <v>0.18010000000000001</v>
      </c>
      <c r="K259" s="2">
        <v>0.61269999999999991</v>
      </c>
      <c r="L259" s="2">
        <v>0.7077</v>
      </c>
      <c r="M259" s="2">
        <v>0.27839999999999998</v>
      </c>
      <c r="N259" s="2">
        <v>0.42930000000000001</v>
      </c>
      <c r="O259" s="2">
        <v>0.5635</v>
      </c>
      <c r="P259" s="5" t="s">
        <v>4792</v>
      </c>
      <c r="Q259" s="5">
        <v>790</v>
      </c>
      <c r="R259" s="5">
        <v>224.43181818181819</v>
      </c>
      <c r="S259" s="5">
        <v>0</v>
      </c>
      <c r="T259" s="5">
        <v>0</v>
      </c>
      <c r="U259" s="5">
        <v>0</v>
      </c>
      <c r="V259" s="5">
        <v>0</v>
      </c>
      <c r="W259" s="5">
        <v>0</v>
      </c>
      <c r="X259" s="5">
        <v>0</v>
      </c>
      <c r="Y259" s="5">
        <v>0</v>
      </c>
      <c r="Z259" s="5">
        <v>0</v>
      </c>
      <c r="AA259" s="5">
        <v>0</v>
      </c>
      <c r="AB259" s="5">
        <v>0</v>
      </c>
      <c r="AC259" s="225">
        <v>2</v>
      </c>
      <c r="AD259" s="5">
        <v>253.16455696202533</v>
      </c>
      <c r="AE259" s="5">
        <v>2</v>
      </c>
      <c r="AF259" s="5">
        <v>253.16455696202533</v>
      </c>
      <c r="AG259" s="5">
        <v>0</v>
      </c>
      <c r="AH259" s="5">
        <v>0</v>
      </c>
      <c r="AI259" s="5">
        <v>0</v>
      </c>
      <c r="AJ259" s="5">
        <v>0</v>
      </c>
    </row>
    <row r="260" spans="1:36" x14ac:dyDescent="0.25">
      <c r="A260">
        <v>2018</v>
      </c>
      <c r="B260" t="s">
        <v>71</v>
      </c>
      <c r="C260" s="212" t="s">
        <v>5082</v>
      </c>
      <c r="D260" s="47" t="s">
        <v>5080</v>
      </c>
      <c r="E260" s="11">
        <v>0</v>
      </c>
      <c r="F260" s="2">
        <v>0.79790000000000005</v>
      </c>
      <c r="G260" s="2">
        <v>0.19109999999999999</v>
      </c>
      <c r="H260" s="2">
        <v>0.60680000000000001</v>
      </c>
      <c r="I260" s="2">
        <v>0.79090000000000005</v>
      </c>
      <c r="J260" s="2">
        <v>0.18540000000000001</v>
      </c>
      <c r="K260" s="2">
        <v>0.60550000000000004</v>
      </c>
      <c r="L260" s="2">
        <v>0.77129999999999999</v>
      </c>
      <c r="M260" s="2">
        <v>0.21779999999999999</v>
      </c>
      <c r="N260" s="2">
        <v>0.55349999999999999</v>
      </c>
      <c r="O260" s="2">
        <v>0.58860000000000001</v>
      </c>
      <c r="P260" s="2" t="s">
        <v>4792</v>
      </c>
      <c r="Q260" s="5">
        <v>792</v>
      </c>
      <c r="R260" s="5" t="s">
        <v>4791</v>
      </c>
      <c r="S260" s="5">
        <v>0</v>
      </c>
      <c r="T260" s="5">
        <v>0</v>
      </c>
      <c r="U260" s="5">
        <v>0</v>
      </c>
      <c r="V260" s="5">
        <v>0</v>
      </c>
      <c r="W260" s="5">
        <v>0</v>
      </c>
      <c r="X260" s="5">
        <v>0</v>
      </c>
      <c r="Y260" s="5">
        <v>0</v>
      </c>
      <c r="Z260" s="5">
        <v>0</v>
      </c>
      <c r="AA260" s="5">
        <v>0</v>
      </c>
      <c r="AB260" s="5">
        <v>0</v>
      </c>
      <c r="AC260" s="225">
        <v>0</v>
      </c>
      <c r="AD260" s="5">
        <v>0</v>
      </c>
      <c r="AE260" s="5">
        <v>0</v>
      </c>
      <c r="AF260" s="5">
        <v>0</v>
      </c>
      <c r="AG260" s="5">
        <v>0</v>
      </c>
      <c r="AH260" s="5">
        <v>0</v>
      </c>
      <c r="AI260" s="5">
        <v>0</v>
      </c>
      <c r="AJ260" s="5">
        <v>0</v>
      </c>
    </row>
    <row r="261" spans="1:36" x14ac:dyDescent="0.25">
      <c r="A261">
        <v>2018</v>
      </c>
      <c r="B261" t="s">
        <v>71</v>
      </c>
      <c r="C261" s="212" t="s">
        <v>5082</v>
      </c>
      <c r="D261" s="47" t="s">
        <v>5080</v>
      </c>
      <c r="E261" s="11">
        <v>0</v>
      </c>
      <c r="F261" s="2">
        <v>0.79790000000000005</v>
      </c>
      <c r="G261" s="2">
        <v>0.19109999999999999</v>
      </c>
      <c r="H261" s="2">
        <v>0.60680000000000001</v>
      </c>
      <c r="I261" s="2">
        <v>0.79090000000000005</v>
      </c>
      <c r="J261" s="2">
        <v>0.18540000000000001</v>
      </c>
      <c r="K261" s="2">
        <v>0.60550000000000004</v>
      </c>
      <c r="L261" s="2">
        <v>0.77129999999999999</v>
      </c>
      <c r="M261" s="2">
        <v>0.21779999999999999</v>
      </c>
      <c r="N261" s="2">
        <v>0.55349999999999999</v>
      </c>
      <c r="O261" s="2">
        <v>0.58860000000000001</v>
      </c>
      <c r="P261" s="2" t="s">
        <v>4792</v>
      </c>
      <c r="Q261" s="5">
        <v>792</v>
      </c>
      <c r="R261" s="5" t="s">
        <v>4791</v>
      </c>
      <c r="S261" s="5">
        <v>0</v>
      </c>
      <c r="T261" s="5">
        <v>0</v>
      </c>
      <c r="U261" s="5">
        <v>0</v>
      </c>
      <c r="V261" s="5">
        <v>0</v>
      </c>
      <c r="W261" s="5">
        <v>0</v>
      </c>
      <c r="X261" s="5">
        <v>0</v>
      </c>
      <c r="Y261" s="5">
        <v>0</v>
      </c>
      <c r="Z261" s="5">
        <v>0</v>
      </c>
      <c r="AA261" s="5">
        <v>0</v>
      </c>
      <c r="AB261" s="5">
        <v>0</v>
      </c>
      <c r="AC261" s="225">
        <v>0</v>
      </c>
      <c r="AD261" s="5">
        <v>0</v>
      </c>
      <c r="AE261" s="5">
        <v>0</v>
      </c>
      <c r="AF261" s="5">
        <v>0</v>
      </c>
      <c r="AG261" s="5">
        <v>0</v>
      </c>
      <c r="AH261" s="5">
        <v>0</v>
      </c>
      <c r="AI261" s="5">
        <v>0</v>
      </c>
      <c r="AJ261" s="5">
        <v>0</v>
      </c>
    </row>
    <row r="262" spans="1:36" x14ac:dyDescent="0.25">
      <c r="A262">
        <v>2017</v>
      </c>
      <c r="B262" t="s">
        <v>41</v>
      </c>
      <c r="C262" s="212" t="s">
        <v>5580</v>
      </c>
      <c r="D262" s="47" t="s">
        <v>419</v>
      </c>
      <c r="E262" s="11">
        <v>0.47499999999999998</v>
      </c>
      <c r="F262" s="2">
        <v>0.59119999999999995</v>
      </c>
      <c r="G262" s="2">
        <v>0.39069999999999999</v>
      </c>
      <c r="H262" s="2">
        <v>0.20049999999999996</v>
      </c>
      <c r="I262" s="2">
        <v>0.55430000000000001</v>
      </c>
      <c r="J262" s="2">
        <v>0.38729999999999998</v>
      </c>
      <c r="K262" s="2">
        <v>0.16700000000000004</v>
      </c>
      <c r="L262" s="2">
        <v>0.46279999999999999</v>
      </c>
      <c r="M262" s="2">
        <v>0.51729999999999998</v>
      </c>
      <c r="N262" s="2">
        <v>-5.4499999999999993E-2</v>
      </c>
      <c r="O262" s="2">
        <v>0.10433333333333333</v>
      </c>
      <c r="P262" s="2" t="s">
        <v>4792</v>
      </c>
      <c r="Q262" s="5">
        <v>794</v>
      </c>
      <c r="R262" s="5">
        <v>1671.578947368421</v>
      </c>
      <c r="S262" s="5">
        <v>0</v>
      </c>
      <c r="T262" s="5">
        <v>0</v>
      </c>
      <c r="U262" s="5">
        <v>0</v>
      </c>
      <c r="V262" s="5">
        <v>0</v>
      </c>
      <c r="W262" s="5">
        <v>0</v>
      </c>
      <c r="X262" s="5">
        <v>0</v>
      </c>
      <c r="Y262" s="5">
        <v>0</v>
      </c>
      <c r="Z262" s="5">
        <v>0</v>
      </c>
      <c r="AA262" s="5">
        <v>0</v>
      </c>
      <c r="AB262" s="5">
        <v>0</v>
      </c>
      <c r="AC262" s="225">
        <v>16</v>
      </c>
      <c r="AD262" s="5">
        <v>2015.1133501259446</v>
      </c>
      <c r="AE262" s="5">
        <v>13</v>
      </c>
      <c r="AF262" s="5">
        <v>1637.2795969773299</v>
      </c>
      <c r="AG262" s="5">
        <v>3</v>
      </c>
      <c r="AH262" s="5">
        <v>377.83375314861462</v>
      </c>
      <c r="AI262" s="5">
        <v>0</v>
      </c>
      <c r="AJ262" s="5">
        <v>0</v>
      </c>
    </row>
    <row r="263" spans="1:36" x14ac:dyDescent="0.25">
      <c r="A263">
        <v>2019</v>
      </c>
      <c r="B263" t="s">
        <v>41</v>
      </c>
      <c r="C263" s="212" t="s">
        <v>5743</v>
      </c>
      <c r="D263" s="47" t="s">
        <v>5511</v>
      </c>
      <c r="E263" s="11">
        <v>1.335</v>
      </c>
      <c r="F263" s="2">
        <v>0.51060000000000005</v>
      </c>
      <c r="G263" s="2">
        <v>0.46700000000000003</v>
      </c>
      <c r="H263" s="2">
        <v>4.3600000000000028E-2</v>
      </c>
      <c r="I263" s="2">
        <v>0.50770000000000004</v>
      </c>
      <c r="J263" s="2">
        <v>0.4158</v>
      </c>
      <c r="K263" s="2">
        <v>9.1900000000000037E-2</v>
      </c>
      <c r="L263" s="2">
        <v>0.53259999999999996</v>
      </c>
      <c r="M263" s="2">
        <v>0.44650000000000001</v>
      </c>
      <c r="N263" s="2">
        <v>8.6099999999999954E-2</v>
      </c>
      <c r="O263" s="2">
        <v>7.3866666666666678E-2</v>
      </c>
      <c r="P263" s="2" t="s">
        <v>4792</v>
      </c>
      <c r="Q263" s="5">
        <v>794</v>
      </c>
      <c r="R263" s="5">
        <v>594.75655430711618</v>
      </c>
      <c r="S263" s="5">
        <v>0</v>
      </c>
      <c r="T263" s="5">
        <v>0</v>
      </c>
      <c r="U263" s="5">
        <v>0</v>
      </c>
      <c r="V263" s="5">
        <v>0</v>
      </c>
      <c r="W263" s="5">
        <v>0</v>
      </c>
      <c r="X263" s="5">
        <v>0</v>
      </c>
      <c r="Y263" s="5">
        <v>0</v>
      </c>
      <c r="Z263" s="5">
        <v>0</v>
      </c>
      <c r="AA263" s="5">
        <v>0</v>
      </c>
      <c r="AB263" s="5">
        <v>0</v>
      </c>
      <c r="AC263" s="225">
        <v>3</v>
      </c>
      <c r="AD263" s="5">
        <v>377.83375314861462</v>
      </c>
      <c r="AE263" s="5">
        <v>1</v>
      </c>
      <c r="AF263" s="5">
        <v>125.94458438287154</v>
      </c>
      <c r="AG263" s="5">
        <v>2</v>
      </c>
      <c r="AH263" s="5">
        <v>251.88916876574308</v>
      </c>
      <c r="AI263" s="5">
        <v>0</v>
      </c>
      <c r="AJ263" s="5">
        <v>0</v>
      </c>
    </row>
    <row r="264" spans="1:36" x14ac:dyDescent="0.25">
      <c r="A264">
        <v>2017</v>
      </c>
      <c r="B264" t="s">
        <v>71</v>
      </c>
      <c r="C264" s="212" t="s">
        <v>5082</v>
      </c>
      <c r="D264" s="47" t="s">
        <v>5080</v>
      </c>
      <c r="E264" s="11">
        <v>0</v>
      </c>
      <c r="F264" s="2">
        <v>0.79790000000000005</v>
      </c>
      <c r="G264" s="2">
        <v>0.19109999999999999</v>
      </c>
      <c r="H264" s="2">
        <v>0.60680000000000001</v>
      </c>
      <c r="I264" s="2">
        <v>0.79090000000000005</v>
      </c>
      <c r="J264" s="2">
        <v>0.18540000000000001</v>
      </c>
      <c r="K264" s="2">
        <v>0.60550000000000004</v>
      </c>
      <c r="L264" s="2">
        <v>0.77129999999999999</v>
      </c>
      <c r="M264" s="2">
        <v>0.21779999999999999</v>
      </c>
      <c r="N264" s="2">
        <v>0.55349999999999999</v>
      </c>
      <c r="O264" s="2">
        <v>0.58860000000000001</v>
      </c>
      <c r="P264" s="2" t="s">
        <v>4792</v>
      </c>
      <c r="Q264" s="5">
        <v>796</v>
      </c>
      <c r="R264" s="5" t="s">
        <v>4791</v>
      </c>
      <c r="S264" s="5">
        <v>0</v>
      </c>
      <c r="T264" s="5">
        <v>0</v>
      </c>
      <c r="U264" s="5">
        <v>0</v>
      </c>
      <c r="V264" s="5">
        <v>0</v>
      </c>
      <c r="W264" s="5">
        <v>0</v>
      </c>
      <c r="X264" s="5">
        <v>0</v>
      </c>
      <c r="Y264" s="5">
        <v>0</v>
      </c>
      <c r="Z264" s="5">
        <v>0</v>
      </c>
      <c r="AA264" s="5">
        <v>0</v>
      </c>
      <c r="AB264" s="5">
        <v>0</v>
      </c>
      <c r="AC264" s="225">
        <v>0</v>
      </c>
      <c r="AD264" s="5">
        <v>0</v>
      </c>
      <c r="AE264" s="5">
        <v>0</v>
      </c>
      <c r="AF264" s="5">
        <v>0</v>
      </c>
      <c r="AG264" s="5">
        <v>0</v>
      </c>
      <c r="AH264" s="5">
        <v>0</v>
      </c>
      <c r="AI264" s="5">
        <v>0</v>
      </c>
      <c r="AJ264" s="5">
        <v>0</v>
      </c>
    </row>
    <row r="265" spans="1:36" x14ac:dyDescent="0.25">
      <c r="A265">
        <v>2019</v>
      </c>
      <c r="B265" t="s">
        <v>71</v>
      </c>
      <c r="C265" s="212" t="s">
        <v>5082</v>
      </c>
      <c r="D265" s="47" t="s">
        <v>5080</v>
      </c>
      <c r="E265" s="11">
        <v>0</v>
      </c>
      <c r="F265" s="2">
        <v>0.79790000000000005</v>
      </c>
      <c r="G265" s="2">
        <v>0.19109999999999999</v>
      </c>
      <c r="H265" s="2">
        <v>0.60680000000000001</v>
      </c>
      <c r="I265" s="2">
        <v>0.79090000000000005</v>
      </c>
      <c r="J265" s="2">
        <v>0.18540000000000001</v>
      </c>
      <c r="K265" s="2">
        <v>0.60550000000000004</v>
      </c>
      <c r="L265" s="2">
        <v>0.77129999999999999</v>
      </c>
      <c r="M265" s="2">
        <v>0.21779999999999999</v>
      </c>
      <c r="N265" s="2">
        <v>0.55349999999999999</v>
      </c>
      <c r="O265" s="2">
        <v>0.58860000000000001</v>
      </c>
      <c r="P265" s="2" t="s">
        <v>4792</v>
      </c>
      <c r="Q265" s="5">
        <v>796</v>
      </c>
      <c r="R265" s="5" t="s">
        <v>4791</v>
      </c>
      <c r="S265" s="5">
        <v>0</v>
      </c>
      <c r="T265" s="5">
        <v>0</v>
      </c>
      <c r="U265" s="5">
        <v>0</v>
      </c>
      <c r="V265" s="5">
        <v>0</v>
      </c>
      <c r="W265" s="5">
        <v>0</v>
      </c>
      <c r="X265" s="5">
        <v>0</v>
      </c>
      <c r="Y265" s="5">
        <v>0</v>
      </c>
      <c r="Z265" s="5">
        <v>0</v>
      </c>
      <c r="AA265" s="5">
        <v>0</v>
      </c>
      <c r="AB265" s="5">
        <v>0</v>
      </c>
      <c r="AC265" s="225">
        <v>0</v>
      </c>
      <c r="AD265" s="5">
        <v>0</v>
      </c>
      <c r="AE265" s="5">
        <v>0</v>
      </c>
      <c r="AF265" s="5">
        <v>0</v>
      </c>
      <c r="AG265" s="5">
        <v>0</v>
      </c>
      <c r="AH265" s="5">
        <v>0</v>
      </c>
      <c r="AI265" s="5">
        <v>0</v>
      </c>
      <c r="AJ265" s="5">
        <v>0</v>
      </c>
    </row>
    <row r="266" spans="1:36" x14ac:dyDescent="0.25">
      <c r="A266">
        <v>2019</v>
      </c>
      <c r="B266" t="s">
        <v>71</v>
      </c>
      <c r="C266" s="212" t="s">
        <v>4964</v>
      </c>
      <c r="D266" s="47" t="s">
        <v>4961</v>
      </c>
      <c r="E266" s="11">
        <v>0</v>
      </c>
      <c r="F266" s="2">
        <v>0.72160000000000002</v>
      </c>
      <c r="G266" s="2">
        <v>0.26669999999999999</v>
      </c>
      <c r="H266" s="2">
        <v>0.45490000000000003</v>
      </c>
      <c r="I266" s="2">
        <v>0.72989999999999999</v>
      </c>
      <c r="J266" s="2">
        <v>0.24349999999999999</v>
      </c>
      <c r="K266" s="2">
        <v>0.4864</v>
      </c>
      <c r="L266" s="2">
        <v>0.70599999999999996</v>
      </c>
      <c r="M266" s="2">
        <v>0.28310000000000002</v>
      </c>
      <c r="N266" s="2">
        <v>0.42289999999999994</v>
      </c>
      <c r="O266" s="2">
        <v>0.45473333333333327</v>
      </c>
      <c r="P266" s="2" t="s">
        <v>4792</v>
      </c>
      <c r="Q266" s="5">
        <v>796</v>
      </c>
      <c r="R266" s="5" t="s">
        <v>4791</v>
      </c>
      <c r="S266" s="5">
        <v>0</v>
      </c>
      <c r="T266" s="5">
        <v>0</v>
      </c>
      <c r="U266" s="5">
        <v>0</v>
      </c>
      <c r="V266" s="5">
        <v>0</v>
      </c>
      <c r="W266" s="5">
        <v>0</v>
      </c>
      <c r="X266" s="5">
        <v>0</v>
      </c>
      <c r="Y266" s="5">
        <v>0</v>
      </c>
      <c r="Z266" s="5">
        <v>0</v>
      </c>
      <c r="AA266" s="5">
        <v>0</v>
      </c>
      <c r="AB266" s="5">
        <v>0</v>
      </c>
      <c r="AC266" s="225">
        <v>13</v>
      </c>
      <c r="AD266" s="5">
        <v>1633.1658291457288</v>
      </c>
      <c r="AE266" s="5">
        <v>5</v>
      </c>
      <c r="AF266" s="5">
        <v>628.14070351758801</v>
      </c>
      <c r="AG266" s="5">
        <v>8</v>
      </c>
      <c r="AH266" s="5">
        <v>1005.0251256281407</v>
      </c>
      <c r="AI266" s="5">
        <v>0</v>
      </c>
      <c r="AJ266" s="5">
        <v>0</v>
      </c>
    </row>
    <row r="267" spans="1:36" x14ac:dyDescent="0.25">
      <c r="A267">
        <v>2019</v>
      </c>
      <c r="B267" t="s">
        <v>41</v>
      </c>
      <c r="C267" s="212" t="s">
        <v>5859</v>
      </c>
      <c r="D267" s="47" t="s">
        <v>5859</v>
      </c>
      <c r="E267" s="11">
        <v>1.177</v>
      </c>
      <c r="F267" s="2">
        <v>0.46550000000000002</v>
      </c>
      <c r="G267" s="2">
        <v>0.505</v>
      </c>
      <c r="H267" s="2">
        <v>-3.949999999999998E-2</v>
      </c>
      <c r="I267" s="2">
        <v>0.46839999999999998</v>
      </c>
      <c r="J267" s="2">
        <v>0.45529999999999998</v>
      </c>
      <c r="K267" s="2">
        <v>1.3100000000000001E-2</v>
      </c>
      <c r="L267" s="2">
        <v>0.54369999999999996</v>
      </c>
      <c r="M267" s="2">
        <v>0.434</v>
      </c>
      <c r="N267" s="2">
        <v>0.10969999999999996</v>
      </c>
      <c r="O267" s="2">
        <v>2.7766666666666662E-2</v>
      </c>
      <c r="P267" s="2" t="s">
        <v>5765</v>
      </c>
      <c r="Q267" s="5">
        <v>797</v>
      </c>
      <c r="R267" s="5">
        <v>677.14528462192015</v>
      </c>
      <c r="S267" s="5">
        <v>1</v>
      </c>
      <c r="T267" s="5">
        <v>125.47051442910914</v>
      </c>
      <c r="U267" s="5">
        <v>0</v>
      </c>
      <c r="V267" s="5">
        <v>0</v>
      </c>
      <c r="W267" s="5">
        <v>0</v>
      </c>
      <c r="X267" s="5">
        <v>0</v>
      </c>
      <c r="Y267" s="5">
        <v>0</v>
      </c>
      <c r="Z267" s="5">
        <v>0</v>
      </c>
      <c r="AA267" s="5">
        <v>1</v>
      </c>
      <c r="AB267" s="5">
        <v>125.47051442910914</v>
      </c>
      <c r="AC267" s="225">
        <v>7</v>
      </c>
      <c r="AD267" s="5">
        <v>878.29360100376402</v>
      </c>
      <c r="AE267" s="5">
        <v>0</v>
      </c>
      <c r="AF267" s="5">
        <v>0</v>
      </c>
      <c r="AG267" s="5">
        <v>5</v>
      </c>
      <c r="AH267" s="5">
        <v>627.35257214554576</v>
      </c>
      <c r="AI267" s="5">
        <v>2</v>
      </c>
      <c r="AJ267" s="5">
        <v>250.94102885821829</v>
      </c>
    </row>
    <row r="268" spans="1:36" x14ac:dyDescent="0.25">
      <c r="A268">
        <v>2017</v>
      </c>
      <c r="B268" t="s">
        <v>41</v>
      </c>
      <c r="C268" s="212" t="s">
        <v>5743</v>
      </c>
      <c r="D268" s="47" t="s">
        <v>5511</v>
      </c>
      <c r="E268" s="11">
        <v>1.335</v>
      </c>
      <c r="F268" s="2">
        <v>0.51060000000000005</v>
      </c>
      <c r="G268" s="2">
        <v>0.46700000000000003</v>
      </c>
      <c r="H268" s="2">
        <v>4.3600000000000028E-2</v>
      </c>
      <c r="I268" s="2">
        <v>0.50770000000000004</v>
      </c>
      <c r="J268" s="2">
        <v>0.4158</v>
      </c>
      <c r="K268" s="2">
        <v>9.1900000000000037E-2</v>
      </c>
      <c r="L268" s="2">
        <v>0.53259999999999996</v>
      </c>
      <c r="M268" s="2">
        <v>0.44650000000000001</v>
      </c>
      <c r="N268" s="2">
        <v>8.6099999999999954E-2</v>
      </c>
      <c r="O268" s="2">
        <v>7.3866666666666678E-2</v>
      </c>
      <c r="P268" s="2" t="s">
        <v>4792</v>
      </c>
      <c r="Q268" s="5">
        <v>798</v>
      </c>
      <c r="R268" s="5">
        <v>597.75280898876406</v>
      </c>
      <c r="S268" s="5">
        <v>2</v>
      </c>
      <c r="T268" s="5">
        <v>250.62656641604008</v>
      </c>
      <c r="U268" s="5">
        <v>0</v>
      </c>
      <c r="V268" s="5">
        <v>0</v>
      </c>
      <c r="W268" s="5">
        <v>0</v>
      </c>
      <c r="X268" s="5">
        <v>0</v>
      </c>
      <c r="Y268" s="5">
        <v>0</v>
      </c>
      <c r="Z268" s="5">
        <v>0</v>
      </c>
      <c r="AA268" s="5">
        <v>2</v>
      </c>
      <c r="AB268" s="5">
        <v>250.62656641604008</v>
      </c>
      <c r="AC268" s="225">
        <v>2</v>
      </c>
      <c r="AD268" s="5">
        <v>250.62656641604008</v>
      </c>
      <c r="AE268" s="5">
        <v>0</v>
      </c>
      <c r="AF268" s="5">
        <v>0</v>
      </c>
      <c r="AG268" s="5">
        <v>2</v>
      </c>
      <c r="AH268" s="5">
        <v>250.62656641604008</v>
      </c>
      <c r="AI268" s="5">
        <v>0</v>
      </c>
      <c r="AJ268" s="5">
        <v>0</v>
      </c>
    </row>
    <row r="269" spans="1:36" x14ac:dyDescent="0.25">
      <c r="A269">
        <v>2018</v>
      </c>
      <c r="B269" t="s">
        <v>41</v>
      </c>
      <c r="C269" s="212" t="s">
        <v>5859</v>
      </c>
      <c r="D269" s="47" t="s">
        <v>5859</v>
      </c>
      <c r="E269" s="11">
        <v>1.177</v>
      </c>
      <c r="F269" s="2">
        <v>0.46550000000000002</v>
      </c>
      <c r="G269" s="2">
        <v>0.505</v>
      </c>
      <c r="H269" s="2">
        <v>-3.949999999999998E-2</v>
      </c>
      <c r="I269" s="2">
        <v>0.46839999999999998</v>
      </c>
      <c r="J269" s="2">
        <v>0.45529999999999998</v>
      </c>
      <c r="K269" s="2">
        <v>1.3100000000000001E-2</v>
      </c>
      <c r="L269" s="2">
        <v>0.54369999999999996</v>
      </c>
      <c r="M269" s="2">
        <v>0.434</v>
      </c>
      <c r="N269" s="2">
        <v>0.10969999999999996</v>
      </c>
      <c r="O269" s="2">
        <v>2.7766666666666662E-2</v>
      </c>
      <c r="P269" s="2" t="s">
        <v>5765</v>
      </c>
      <c r="Q269" s="5">
        <v>799</v>
      </c>
      <c r="R269" s="5">
        <v>678.84451996601524</v>
      </c>
      <c r="S269" s="5">
        <v>0</v>
      </c>
      <c r="T269" s="5">
        <v>0</v>
      </c>
      <c r="U269" s="5">
        <v>0</v>
      </c>
      <c r="V269" s="5">
        <v>0</v>
      </c>
      <c r="W269" s="5">
        <v>0</v>
      </c>
      <c r="X269" s="5">
        <v>0</v>
      </c>
      <c r="Y269" s="5">
        <v>0</v>
      </c>
      <c r="Z269" s="5">
        <v>0</v>
      </c>
      <c r="AA269" s="5">
        <v>0</v>
      </c>
      <c r="AB269" s="5">
        <v>0</v>
      </c>
      <c r="AC269" s="225">
        <v>5</v>
      </c>
      <c r="AD269" s="5">
        <v>625.78222778473094</v>
      </c>
      <c r="AE269" s="5">
        <v>1</v>
      </c>
      <c r="AF269" s="5">
        <v>125.15644555694618</v>
      </c>
      <c r="AG269" s="5">
        <v>4</v>
      </c>
      <c r="AH269" s="5">
        <v>500.62578222778473</v>
      </c>
      <c r="AI269" s="5">
        <v>0</v>
      </c>
      <c r="AJ269" s="5">
        <v>0</v>
      </c>
    </row>
    <row r="270" spans="1:36" x14ac:dyDescent="0.25">
      <c r="A270">
        <v>2018</v>
      </c>
      <c r="B270" t="s">
        <v>41</v>
      </c>
      <c r="C270" s="212" t="s">
        <v>5743</v>
      </c>
      <c r="D270" s="47" t="s">
        <v>5511</v>
      </c>
      <c r="E270" s="11">
        <v>1.335</v>
      </c>
      <c r="F270" s="2">
        <v>0.51060000000000005</v>
      </c>
      <c r="G270" s="2">
        <v>0.46700000000000003</v>
      </c>
      <c r="H270" s="2">
        <v>4.3600000000000028E-2</v>
      </c>
      <c r="I270" s="2">
        <v>0.50770000000000004</v>
      </c>
      <c r="J270" s="2">
        <v>0.4158</v>
      </c>
      <c r="K270" s="2">
        <v>9.1900000000000037E-2</v>
      </c>
      <c r="L270" s="2">
        <v>0.53259999999999996</v>
      </c>
      <c r="M270" s="2">
        <v>0.44650000000000001</v>
      </c>
      <c r="N270" s="2">
        <v>8.6099999999999954E-2</v>
      </c>
      <c r="O270" s="2">
        <v>7.3866666666666678E-2</v>
      </c>
      <c r="P270" s="2" t="s">
        <v>4792</v>
      </c>
      <c r="Q270" s="5">
        <v>800</v>
      </c>
      <c r="R270" s="5">
        <v>599.25093632958806</v>
      </c>
      <c r="S270" s="5">
        <v>0</v>
      </c>
      <c r="T270" s="5">
        <v>0</v>
      </c>
      <c r="U270" s="5">
        <v>0</v>
      </c>
      <c r="V270" s="5">
        <v>0</v>
      </c>
      <c r="W270" s="5">
        <v>0</v>
      </c>
      <c r="X270" s="5">
        <v>0</v>
      </c>
      <c r="Y270" s="5">
        <v>0</v>
      </c>
      <c r="Z270" s="5">
        <v>0</v>
      </c>
      <c r="AA270" s="5">
        <v>0</v>
      </c>
      <c r="AB270" s="5">
        <v>0</v>
      </c>
      <c r="AC270" s="225">
        <v>6</v>
      </c>
      <c r="AD270" s="5">
        <v>750</v>
      </c>
      <c r="AE270" s="5">
        <v>1</v>
      </c>
      <c r="AF270" s="5">
        <v>125</v>
      </c>
      <c r="AG270" s="5">
        <v>5</v>
      </c>
      <c r="AH270" s="5">
        <v>625</v>
      </c>
      <c r="AI270" s="5">
        <v>0</v>
      </c>
      <c r="AJ270" s="5">
        <v>0</v>
      </c>
    </row>
    <row r="271" spans="1:36" x14ac:dyDescent="0.25">
      <c r="A271">
        <v>2017</v>
      </c>
      <c r="B271" t="s">
        <v>41</v>
      </c>
      <c r="C271" s="212" t="s">
        <v>5859</v>
      </c>
      <c r="D271" s="47" t="s">
        <v>5859</v>
      </c>
      <c r="E271" s="11">
        <v>1.177</v>
      </c>
      <c r="F271" s="2">
        <v>0.46550000000000002</v>
      </c>
      <c r="G271" s="2">
        <v>0.505</v>
      </c>
      <c r="H271" s="2">
        <v>-3.949999999999998E-2</v>
      </c>
      <c r="I271" s="2">
        <v>0.46839999999999998</v>
      </c>
      <c r="J271" s="2">
        <v>0.45529999999999998</v>
      </c>
      <c r="K271" s="2">
        <v>1.3100000000000001E-2</v>
      </c>
      <c r="L271" s="2">
        <v>0.54369999999999996</v>
      </c>
      <c r="M271" s="2">
        <v>0.434</v>
      </c>
      <c r="N271" s="2">
        <v>0.10969999999999996</v>
      </c>
      <c r="O271" s="2">
        <v>2.7766666666666662E-2</v>
      </c>
      <c r="P271" s="2" t="s">
        <v>5765</v>
      </c>
      <c r="Q271" s="5">
        <v>802</v>
      </c>
      <c r="R271" s="5">
        <v>681.39337298215798</v>
      </c>
      <c r="S271" s="5">
        <v>1</v>
      </c>
      <c r="T271" s="5">
        <v>124.68827930174564</v>
      </c>
      <c r="U271" s="5">
        <v>0</v>
      </c>
      <c r="V271" s="5">
        <v>0</v>
      </c>
      <c r="W271" s="5">
        <v>0</v>
      </c>
      <c r="X271" s="5">
        <v>0</v>
      </c>
      <c r="Y271" s="5">
        <v>0</v>
      </c>
      <c r="Z271" s="5">
        <v>0</v>
      </c>
      <c r="AA271" s="5">
        <v>1</v>
      </c>
      <c r="AB271" s="5">
        <v>124.68827930174564</v>
      </c>
      <c r="AC271" s="225">
        <v>5</v>
      </c>
      <c r="AD271" s="5">
        <v>623.44139650872819</v>
      </c>
      <c r="AE271" s="5">
        <v>2</v>
      </c>
      <c r="AF271" s="5">
        <v>249.37655860349128</v>
      </c>
      <c r="AG271" s="5">
        <v>3</v>
      </c>
      <c r="AH271" s="5">
        <v>374.06483790523691</v>
      </c>
      <c r="AI271" s="5">
        <v>0</v>
      </c>
      <c r="AJ271" s="5">
        <v>0</v>
      </c>
    </row>
    <row r="272" spans="1:36" x14ac:dyDescent="0.25">
      <c r="A272">
        <v>2018</v>
      </c>
      <c r="B272" t="s">
        <v>70</v>
      </c>
      <c r="C272" s="212" t="s">
        <v>601</v>
      </c>
      <c r="D272" s="47" t="s">
        <v>991</v>
      </c>
      <c r="E272" s="11">
        <v>3.52</v>
      </c>
      <c r="F272" s="2">
        <v>0.81920000000000004</v>
      </c>
      <c r="G272" s="2">
        <v>0.17069999999999999</v>
      </c>
      <c r="H272" s="2">
        <v>0.64850000000000008</v>
      </c>
      <c r="I272" s="2">
        <v>0.79279999999999995</v>
      </c>
      <c r="J272" s="2">
        <v>0.18010000000000001</v>
      </c>
      <c r="K272" s="2">
        <v>0.61269999999999991</v>
      </c>
      <c r="L272" s="2">
        <v>0.7077</v>
      </c>
      <c r="M272" s="2">
        <v>0.27839999999999998</v>
      </c>
      <c r="N272" s="2">
        <v>0.42930000000000001</v>
      </c>
      <c r="O272" s="2">
        <v>0.5635</v>
      </c>
      <c r="P272" s="5" t="s">
        <v>4792</v>
      </c>
      <c r="Q272" s="5">
        <v>811</v>
      </c>
      <c r="R272" s="5">
        <v>230.39772727272728</v>
      </c>
      <c r="S272" s="5">
        <v>0</v>
      </c>
      <c r="T272" s="5">
        <v>0</v>
      </c>
      <c r="U272" s="5">
        <v>0</v>
      </c>
      <c r="V272" s="5">
        <v>0</v>
      </c>
      <c r="W272" s="5">
        <v>0</v>
      </c>
      <c r="X272" s="5">
        <v>0</v>
      </c>
      <c r="Y272" s="5">
        <v>0</v>
      </c>
      <c r="Z272" s="5">
        <v>0</v>
      </c>
      <c r="AA272" s="5">
        <v>0</v>
      </c>
      <c r="AB272" s="5">
        <v>0</v>
      </c>
      <c r="AC272" s="225">
        <v>0</v>
      </c>
      <c r="AD272" s="5">
        <v>0</v>
      </c>
      <c r="AE272" s="5">
        <v>0</v>
      </c>
      <c r="AF272" s="5">
        <v>0</v>
      </c>
      <c r="AG272" s="5">
        <v>0</v>
      </c>
      <c r="AH272" s="5">
        <v>0</v>
      </c>
      <c r="AI272" s="5">
        <v>0</v>
      </c>
      <c r="AJ272" s="5">
        <v>0</v>
      </c>
    </row>
    <row r="273" spans="1:36" x14ac:dyDescent="0.25">
      <c r="A273">
        <v>2019</v>
      </c>
      <c r="B273" t="s">
        <v>41</v>
      </c>
      <c r="C273" s="212" t="s">
        <v>5735</v>
      </c>
      <c r="D273" s="47" t="s">
        <v>1045</v>
      </c>
      <c r="E273" s="11">
        <v>1.19</v>
      </c>
      <c r="F273" s="2">
        <v>0.5544</v>
      </c>
      <c r="G273" s="2">
        <v>0.42170000000000002</v>
      </c>
      <c r="H273" s="2">
        <v>0.13269999999999998</v>
      </c>
      <c r="I273" s="2">
        <v>0.54900000000000004</v>
      </c>
      <c r="J273" s="2">
        <v>0.39400000000000002</v>
      </c>
      <c r="K273" s="2">
        <v>0.15500000000000003</v>
      </c>
      <c r="L273" s="2">
        <v>0.49490000000000001</v>
      </c>
      <c r="M273" s="2">
        <v>0.48110000000000003</v>
      </c>
      <c r="N273" s="2">
        <v>1.3799999999999979E-2</v>
      </c>
      <c r="O273" s="2">
        <v>0.10049999999999999</v>
      </c>
      <c r="P273" s="2" t="s">
        <v>4792</v>
      </c>
      <c r="Q273" s="5">
        <v>813</v>
      </c>
      <c r="R273" s="5">
        <v>683.19327731092437</v>
      </c>
      <c r="S273" s="5">
        <v>3</v>
      </c>
      <c r="T273" s="5">
        <v>369.00369003690037</v>
      </c>
      <c r="U273" s="5">
        <v>0</v>
      </c>
      <c r="V273" s="5">
        <v>0</v>
      </c>
      <c r="W273" s="5">
        <v>1</v>
      </c>
      <c r="X273" s="5">
        <v>123.00123001230013</v>
      </c>
      <c r="Y273" s="5">
        <v>1</v>
      </c>
      <c r="Z273" s="5">
        <v>123.00123001230013</v>
      </c>
      <c r="AA273" s="5">
        <v>1</v>
      </c>
      <c r="AB273" s="5">
        <v>123.00123001230013</v>
      </c>
      <c r="AC273" s="225">
        <v>5</v>
      </c>
      <c r="AD273" s="5">
        <v>615.00615006150065</v>
      </c>
      <c r="AE273" s="5">
        <v>0</v>
      </c>
      <c r="AF273" s="5">
        <v>0</v>
      </c>
      <c r="AG273" s="5">
        <v>4</v>
      </c>
      <c r="AH273" s="5">
        <v>492.00492004920051</v>
      </c>
      <c r="AI273" s="5">
        <v>1</v>
      </c>
      <c r="AJ273" s="5">
        <v>123.00123001230013</v>
      </c>
    </row>
    <row r="274" spans="1:36" x14ac:dyDescent="0.25">
      <c r="A274">
        <v>2018</v>
      </c>
      <c r="B274" t="s">
        <v>41</v>
      </c>
      <c r="C274" s="212" t="s">
        <v>5735</v>
      </c>
      <c r="D274" s="47" t="s">
        <v>1045</v>
      </c>
      <c r="E274" s="11">
        <v>1.19</v>
      </c>
      <c r="F274" s="2">
        <v>0.5544</v>
      </c>
      <c r="G274" s="2">
        <v>0.42170000000000002</v>
      </c>
      <c r="H274" s="2">
        <v>0.13269999999999998</v>
      </c>
      <c r="I274" s="2">
        <v>0.54900000000000004</v>
      </c>
      <c r="J274" s="2">
        <v>0.39400000000000002</v>
      </c>
      <c r="K274" s="2">
        <v>0.15500000000000003</v>
      </c>
      <c r="L274" s="2">
        <v>0.49490000000000001</v>
      </c>
      <c r="M274" s="2">
        <v>0.48110000000000003</v>
      </c>
      <c r="N274" s="2">
        <v>1.3799999999999979E-2</v>
      </c>
      <c r="O274" s="2">
        <v>0.10049999999999999</v>
      </c>
      <c r="P274" s="2" t="s">
        <v>4792</v>
      </c>
      <c r="Q274" s="5">
        <v>814</v>
      </c>
      <c r="R274" s="5">
        <v>684.03361344537814</v>
      </c>
      <c r="S274" s="5">
        <v>0</v>
      </c>
      <c r="T274" s="5">
        <v>0</v>
      </c>
      <c r="U274" s="5">
        <v>0</v>
      </c>
      <c r="V274" s="5">
        <v>0</v>
      </c>
      <c r="W274" s="5">
        <v>0</v>
      </c>
      <c r="X274" s="5">
        <v>0</v>
      </c>
      <c r="Y274" s="5">
        <v>0</v>
      </c>
      <c r="Z274" s="5">
        <v>0</v>
      </c>
      <c r="AA274" s="5">
        <v>0</v>
      </c>
      <c r="AB274" s="5">
        <v>0</v>
      </c>
      <c r="AC274" s="225">
        <v>7</v>
      </c>
      <c r="AD274" s="5">
        <v>859.95085995085992</v>
      </c>
      <c r="AE274" s="5">
        <v>4</v>
      </c>
      <c r="AF274" s="5">
        <v>491.40049140049138</v>
      </c>
      <c r="AG274" s="5">
        <v>2</v>
      </c>
      <c r="AH274" s="5">
        <v>245.70024570024569</v>
      </c>
      <c r="AI274" s="5">
        <v>1</v>
      </c>
      <c r="AJ274" s="5">
        <v>122.85012285012284</v>
      </c>
    </row>
    <row r="275" spans="1:36" x14ac:dyDescent="0.25">
      <c r="A275">
        <v>2019</v>
      </c>
      <c r="B275" t="s">
        <v>70</v>
      </c>
      <c r="C275" s="212" t="s">
        <v>601</v>
      </c>
      <c r="D275" s="47" t="s">
        <v>991</v>
      </c>
      <c r="E275" s="11">
        <v>3.52</v>
      </c>
      <c r="F275" s="2">
        <v>0.81920000000000004</v>
      </c>
      <c r="G275" s="2">
        <v>0.17069999999999999</v>
      </c>
      <c r="H275" s="2">
        <v>0.64850000000000008</v>
      </c>
      <c r="I275" s="2">
        <v>0.79279999999999995</v>
      </c>
      <c r="J275" s="2">
        <v>0.18010000000000001</v>
      </c>
      <c r="K275" s="2">
        <v>0.61269999999999991</v>
      </c>
      <c r="L275" s="2">
        <v>0.7077</v>
      </c>
      <c r="M275" s="2">
        <v>0.27839999999999998</v>
      </c>
      <c r="N275" s="2">
        <v>0.42930000000000001</v>
      </c>
      <c r="O275" s="2">
        <v>0.5635</v>
      </c>
      <c r="P275" s="5" t="s">
        <v>4792</v>
      </c>
      <c r="Q275" s="5">
        <v>814</v>
      </c>
      <c r="R275" s="5">
        <v>231.25</v>
      </c>
      <c r="S275" s="5">
        <v>1</v>
      </c>
      <c r="T275" s="5">
        <v>122.85012285012284</v>
      </c>
      <c r="U275" s="5">
        <v>0</v>
      </c>
      <c r="V275" s="5">
        <v>0</v>
      </c>
      <c r="W275" s="5">
        <v>0</v>
      </c>
      <c r="X275" s="5">
        <v>0</v>
      </c>
      <c r="Y275" s="5">
        <v>0</v>
      </c>
      <c r="Z275" s="5">
        <v>0</v>
      </c>
      <c r="AA275" s="5">
        <v>1</v>
      </c>
      <c r="AB275" s="5">
        <v>122.85012285012284</v>
      </c>
      <c r="AC275" s="225">
        <v>6</v>
      </c>
      <c r="AD275" s="5">
        <v>737.10073710073709</v>
      </c>
      <c r="AE275" s="5">
        <v>3</v>
      </c>
      <c r="AF275" s="5">
        <v>368.55036855036855</v>
      </c>
      <c r="AG275" s="5">
        <v>2</v>
      </c>
      <c r="AH275" s="5">
        <v>245.70024570024569</v>
      </c>
      <c r="AI275" s="5">
        <v>1</v>
      </c>
      <c r="AJ275" s="5">
        <v>122.85012285012284</v>
      </c>
    </row>
    <row r="276" spans="1:36" x14ac:dyDescent="0.25">
      <c r="A276">
        <v>2019</v>
      </c>
      <c r="B276" t="s">
        <v>41</v>
      </c>
      <c r="C276" s="212" t="s">
        <v>5761</v>
      </c>
      <c r="D276" s="47" t="s">
        <v>5523</v>
      </c>
      <c r="E276" s="11">
        <v>3.056</v>
      </c>
      <c r="F276" s="2">
        <v>0.65620000000000001</v>
      </c>
      <c r="G276" s="2">
        <v>0.32679999999999998</v>
      </c>
      <c r="H276" s="2">
        <v>0.32940000000000003</v>
      </c>
      <c r="I276" s="2">
        <v>0.62539999999999996</v>
      </c>
      <c r="J276" s="2">
        <v>0.32890000000000003</v>
      </c>
      <c r="K276" s="2">
        <v>0.29649999999999993</v>
      </c>
      <c r="L276" s="2">
        <v>0.55569999999999997</v>
      </c>
      <c r="M276" s="2">
        <v>0.42359999999999998</v>
      </c>
      <c r="N276" s="2">
        <v>0.1321</v>
      </c>
      <c r="O276" s="2">
        <v>0.25266666666666665</v>
      </c>
      <c r="P276" s="2" t="s">
        <v>4792</v>
      </c>
      <c r="Q276" s="5">
        <v>817</v>
      </c>
      <c r="R276" s="5">
        <v>267.34293193717275</v>
      </c>
      <c r="S276" s="5">
        <v>0</v>
      </c>
      <c r="T276" s="5">
        <v>0</v>
      </c>
      <c r="U276" s="5">
        <v>0</v>
      </c>
      <c r="V276" s="5">
        <v>0</v>
      </c>
      <c r="W276" s="5">
        <v>0</v>
      </c>
      <c r="X276" s="5">
        <v>0</v>
      </c>
      <c r="Y276" s="5">
        <v>0</v>
      </c>
      <c r="Z276" s="5">
        <v>0</v>
      </c>
      <c r="AA276" s="5">
        <v>0</v>
      </c>
      <c r="AB276" s="5">
        <v>0</v>
      </c>
      <c r="AC276" s="225">
        <v>7</v>
      </c>
      <c r="AD276" s="5">
        <v>856.79314565483469</v>
      </c>
      <c r="AE276" s="5">
        <v>2</v>
      </c>
      <c r="AF276" s="5">
        <v>244.79804161566705</v>
      </c>
      <c r="AG276" s="5">
        <v>5</v>
      </c>
      <c r="AH276" s="5">
        <v>611.9951040391677</v>
      </c>
      <c r="AI276" s="5">
        <v>0</v>
      </c>
      <c r="AJ276" s="5">
        <v>0</v>
      </c>
    </row>
    <row r="277" spans="1:36" x14ac:dyDescent="0.25">
      <c r="A277">
        <v>2019</v>
      </c>
      <c r="B277" t="s">
        <v>41</v>
      </c>
      <c r="C277" s="212" t="s">
        <v>5699</v>
      </c>
      <c r="D277" s="47" t="s">
        <v>5439</v>
      </c>
      <c r="E277" s="11">
        <v>0.88200000000000001</v>
      </c>
      <c r="F277" s="2">
        <v>0.61570000000000003</v>
      </c>
      <c r="G277" s="2">
        <v>0.3594</v>
      </c>
      <c r="H277" s="2">
        <v>0.25630000000000003</v>
      </c>
      <c r="I277" s="2">
        <v>0.60870000000000002</v>
      </c>
      <c r="J277" s="2">
        <v>0.32529999999999998</v>
      </c>
      <c r="K277" s="2">
        <v>0.28340000000000004</v>
      </c>
      <c r="L277" s="2">
        <v>0.5766</v>
      </c>
      <c r="M277" s="2">
        <v>0.39879999999999999</v>
      </c>
      <c r="N277" s="2">
        <v>0.17780000000000001</v>
      </c>
      <c r="O277" s="2">
        <v>0.23916666666666667</v>
      </c>
      <c r="P277" s="2" t="s">
        <v>4792</v>
      </c>
      <c r="Q277" s="5">
        <v>821</v>
      </c>
      <c r="R277" s="5">
        <v>930.83900226757373</v>
      </c>
      <c r="S277" s="5">
        <v>0</v>
      </c>
      <c r="T277" s="5">
        <v>0</v>
      </c>
      <c r="U277" s="5">
        <v>0</v>
      </c>
      <c r="V277" s="5">
        <v>0</v>
      </c>
      <c r="W277" s="5">
        <v>0</v>
      </c>
      <c r="X277" s="5">
        <v>0</v>
      </c>
      <c r="Y277" s="5">
        <v>0</v>
      </c>
      <c r="Z277" s="5">
        <v>0</v>
      </c>
      <c r="AA277" s="5">
        <v>0</v>
      </c>
      <c r="AB277" s="5">
        <v>0</v>
      </c>
      <c r="AC277" s="225">
        <v>6</v>
      </c>
      <c r="AD277" s="5">
        <v>730.81607795371497</v>
      </c>
      <c r="AE277" s="5">
        <v>2</v>
      </c>
      <c r="AF277" s="5">
        <v>243.60535931790497</v>
      </c>
      <c r="AG277" s="5">
        <v>4</v>
      </c>
      <c r="AH277" s="5">
        <v>487.21071863580994</v>
      </c>
      <c r="AI277" s="5">
        <v>0</v>
      </c>
      <c r="AJ277" s="5">
        <v>0</v>
      </c>
    </row>
    <row r="278" spans="1:36" x14ac:dyDescent="0.25">
      <c r="A278">
        <v>2017</v>
      </c>
      <c r="B278" t="s">
        <v>71</v>
      </c>
      <c r="C278" s="212" t="s">
        <v>5233</v>
      </c>
      <c r="D278" s="47" t="s">
        <v>5232</v>
      </c>
      <c r="E278" s="11">
        <v>0</v>
      </c>
      <c r="F278" s="2">
        <v>0.80759999999999998</v>
      </c>
      <c r="G278" s="2">
        <v>0.1797</v>
      </c>
      <c r="H278" s="2">
        <v>0.62790000000000001</v>
      </c>
      <c r="I278" s="2">
        <v>0.74660000000000004</v>
      </c>
      <c r="J278" s="2">
        <v>0.2203</v>
      </c>
      <c r="K278" s="2">
        <v>0.52629999999999999</v>
      </c>
      <c r="L278" s="2">
        <v>0.70299999999999996</v>
      </c>
      <c r="M278" s="2">
        <v>0.2828</v>
      </c>
      <c r="N278" s="2">
        <v>0.42019999999999996</v>
      </c>
      <c r="O278" s="2">
        <v>0.52479999999999993</v>
      </c>
      <c r="P278" s="2" t="s">
        <v>4792</v>
      </c>
      <c r="Q278" s="5">
        <v>823</v>
      </c>
      <c r="R278" s="5" t="s">
        <v>4791</v>
      </c>
      <c r="S278" s="5">
        <v>0</v>
      </c>
      <c r="T278" s="5">
        <v>0</v>
      </c>
      <c r="U278" s="5">
        <v>0</v>
      </c>
      <c r="V278" s="5">
        <v>0</v>
      </c>
      <c r="W278" s="5">
        <v>0</v>
      </c>
      <c r="X278" s="5">
        <v>0</v>
      </c>
      <c r="Y278" s="5">
        <v>0</v>
      </c>
      <c r="Z278" s="5">
        <v>0</v>
      </c>
      <c r="AA278" s="5">
        <v>0</v>
      </c>
      <c r="AB278" s="5">
        <v>0</v>
      </c>
      <c r="AC278" s="225">
        <v>0</v>
      </c>
      <c r="AD278" s="5">
        <v>0</v>
      </c>
      <c r="AE278" s="5">
        <v>0</v>
      </c>
      <c r="AF278" s="5">
        <v>0</v>
      </c>
      <c r="AG278" s="5">
        <v>0</v>
      </c>
      <c r="AH278" s="5">
        <v>0</v>
      </c>
      <c r="AI278" s="5">
        <v>0</v>
      </c>
      <c r="AJ278" s="5">
        <v>0</v>
      </c>
    </row>
    <row r="279" spans="1:36" x14ac:dyDescent="0.25">
      <c r="A279">
        <v>2018</v>
      </c>
      <c r="B279" t="s">
        <v>41</v>
      </c>
      <c r="C279" s="212" t="s">
        <v>5761</v>
      </c>
      <c r="D279" s="47" t="s">
        <v>5523</v>
      </c>
      <c r="E279" s="11">
        <v>3.056</v>
      </c>
      <c r="F279" s="2">
        <v>0.65620000000000001</v>
      </c>
      <c r="G279" s="2">
        <v>0.32679999999999998</v>
      </c>
      <c r="H279" s="2">
        <v>0.32940000000000003</v>
      </c>
      <c r="I279" s="2">
        <v>0.62539999999999996</v>
      </c>
      <c r="J279" s="2">
        <v>0.32890000000000003</v>
      </c>
      <c r="K279" s="2">
        <v>0.29649999999999993</v>
      </c>
      <c r="L279" s="2">
        <v>0.55569999999999997</v>
      </c>
      <c r="M279" s="2">
        <v>0.42359999999999998</v>
      </c>
      <c r="N279" s="2">
        <v>0.1321</v>
      </c>
      <c r="O279" s="2">
        <v>0.25266666666666665</v>
      </c>
      <c r="P279" s="2" t="s">
        <v>4792</v>
      </c>
      <c r="Q279" s="5">
        <v>828</v>
      </c>
      <c r="R279" s="5">
        <v>270.94240837696333</v>
      </c>
      <c r="S279" s="5">
        <v>0</v>
      </c>
      <c r="T279" s="5">
        <v>0</v>
      </c>
      <c r="U279" s="5">
        <v>0</v>
      </c>
      <c r="V279" s="5">
        <v>0</v>
      </c>
      <c r="W279" s="5">
        <v>0</v>
      </c>
      <c r="X279" s="5">
        <v>0</v>
      </c>
      <c r="Y279" s="5">
        <v>0</v>
      </c>
      <c r="Z279" s="5">
        <v>0</v>
      </c>
      <c r="AA279" s="5">
        <v>0</v>
      </c>
      <c r="AB279" s="5">
        <v>0</v>
      </c>
      <c r="AC279" s="225">
        <v>14</v>
      </c>
      <c r="AD279" s="5">
        <v>1690.8212560386471</v>
      </c>
      <c r="AE279" s="5">
        <v>3</v>
      </c>
      <c r="AF279" s="5">
        <v>362.31884057971013</v>
      </c>
      <c r="AG279" s="5">
        <v>11</v>
      </c>
      <c r="AH279" s="5">
        <v>1328.5024154589371</v>
      </c>
      <c r="AI279" s="5">
        <v>0</v>
      </c>
      <c r="AJ279" s="5">
        <v>0</v>
      </c>
    </row>
    <row r="280" spans="1:36" x14ac:dyDescent="0.25">
      <c r="A280">
        <v>2017</v>
      </c>
      <c r="B280" t="s">
        <v>70</v>
      </c>
      <c r="C280" s="212" t="s">
        <v>5413</v>
      </c>
      <c r="D280" s="47" t="s">
        <v>5357</v>
      </c>
      <c r="E280" s="11">
        <v>1.39</v>
      </c>
      <c r="F280" s="2">
        <v>0.7732</v>
      </c>
      <c r="G280" s="2">
        <v>0.215</v>
      </c>
      <c r="H280" s="2">
        <v>0.55820000000000003</v>
      </c>
      <c r="I280" s="2">
        <v>0.74690000000000001</v>
      </c>
      <c r="J280" s="2">
        <v>0.22409999999999999</v>
      </c>
      <c r="K280" s="2">
        <v>0.52280000000000004</v>
      </c>
      <c r="L280" s="2">
        <v>0.66579999999999995</v>
      </c>
      <c r="M280" s="2">
        <v>0.32019999999999998</v>
      </c>
      <c r="N280" s="2">
        <v>0.34559999999999996</v>
      </c>
      <c r="O280" s="2">
        <v>0.47553333333333331</v>
      </c>
      <c r="P280" s="5" t="s">
        <v>4792</v>
      </c>
      <c r="Q280" s="5">
        <v>831</v>
      </c>
      <c r="R280" s="5">
        <v>597.84172661870502</v>
      </c>
      <c r="S280" s="5">
        <v>1</v>
      </c>
      <c r="T280" s="5">
        <v>120.33694344163659</v>
      </c>
      <c r="U280" s="5">
        <v>0</v>
      </c>
      <c r="V280" s="5">
        <v>0</v>
      </c>
      <c r="W280" s="5">
        <v>0</v>
      </c>
      <c r="X280" s="5">
        <v>0</v>
      </c>
      <c r="Y280" s="5">
        <v>0</v>
      </c>
      <c r="Z280" s="5">
        <v>0</v>
      </c>
      <c r="AA280" s="5">
        <v>1</v>
      </c>
      <c r="AB280" s="5">
        <v>120.33694344163659</v>
      </c>
      <c r="AC280" s="225">
        <v>15</v>
      </c>
      <c r="AD280" s="5">
        <v>1805.0541516245487</v>
      </c>
      <c r="AE280" s="5">
        <v>5</v>
      </c>
      <c r="AF280" s="5">
        <v>601.68471720818297</v>
      </c>
      <c r="AG280" s="5">
        <v>10</v>
      </c>
      <c r="AH280" s="5">
        <v>1203.3694344163659</v>
      </c>
      <c r="AI280" s="5">
        <v>0</v>
      </c>
      <c r="AJ280" s="5">
        <v>0</v>
      </c>
    </row>
    <row r="281" spans="1:36" x14ac:dyDescent="0.25">
      <c r="A281">
        <v>2017</v>
      </c>
      <c r="B281" t="s">
        <v>41</v>
      </c>
      <c r="C281" s="212" t="s">
        <v>5761</v>
      </c>
      <c r="D281" s="47" t="s">
        <v>5523</v>
      </c>
      <c r="E281" s="11">
        <v>3.056</v>
      </c>
      <c r="F281" s="2">
        <v>0.65620000000000001</v>
      </c>
      <c r="G281" s="2">
        <v>0.32679999999999998</v>
      </c>
      <c r="H281" s="2">
        <v>0.32940000000000003</v>
      </c>
      <c r="I281" s="2">
        <v>0.62539999999999996</v>
      </c>
      <c r="J281" s="2">
        <v>0.32890000000000003</v>
      </c>
      <c r="K281" s="2">
        <v>0.29649999999999993</v>
      </c>
      <c r="L281" s="2">
        <v>0.55569999999999997</v>
      </c>
      <c r="M281" s="2">
        <v>0.42359999999999998</v>
      </c>
      <c r="N281" s="2">
        <v>0.1321</v>
      </c>
      <c r="O281" s="2">
        <v>0.25266666666666665</v>
      </c>
      <c r="P281" s="2" t="s">
        <v>4792</v>
      </c>
      <c r="Q281" s="5">
        <v>833</v>
      </c>
      <c r="R281" s="5">
        <v>272.5785340314136</v>
      </c>
      <c r="S281" s="5">
        <v>1</v>
      </c>
      <c r="T281" s="5">
        <v>120.04801920768307</v>
      </c>
      <c r="U281" s="5">
        <v>0</v>
      </c>
      <c r="V281" s="5">
        <v>0</v>
      </c>
      <c r="W281" s="5">
        <v>0</v>
      </c>
      <c r="X281" s="5">
        <v>0</v>
      </c>
      <c r="Y281" s="5">
        <v>0</v>
      </c>
      <c r="Z281" s="5">
        <v>0</v>
      </c>
      <c r="AA281" s="5">
        <v>1</v>
      </c>
      <c r="AB281" s="5">
        <v>120.04801920768307</v>
      </c>
      <c r="AC281" s="225">
        <v>4</v>
      </c>
      <c r="AD281" s="5">
        <v>480.19207683073228</v>
      </c>
      <c r="AE281" s="5">
        <v>1</v>
      </c>
      <c r="AF281" s="5">
        <v>120.04801920768307</v>
      </c>
      <c r="AG281" s="5">
        <v>3</v>
      </c>
      <c r="AH281" s="5">
        <v>360.14405762304921</v>
      </c>
      <c r="AI281" s="5">
        <v>0</v>
      </c>
      <c r="AJ281" s="5">
        <v>0</v>
      </c>
    </row>
    <row r="282" spans="1:36" x14ac:dyDescent="0.25">
      <c r="A282">
        <v>2018</v>
      </c>
      <c r="B282" t="s">
        <v>70</v>
      </c>
      <c r="C282" s="212" t="s">
        <v>5413</v>
      </c>
      <c r="D282" s="47" t="s">
        <v>5357</v>
      </c>
      <c r="E282" s="11">
        <v>1.39</v>
      </c>
      <c r="F282" s="2">
        <v>0.7732</v>
      </c>
      <c r="G282" s="2">
        <v>0.215</v>
      </c>
      <c r="H282" s="2">
        <v>0.55820000000000003</v>
      </c>
      <c r="I282" s="2">
        <v>0.74690000000000001</v>
      </c>
      <c r="J282" s="2">
        <v>0.22409999999999999</v>
      </c>
      <c r="K282" s="2">
        <v>0.52280000000000004</v>
      </c>
      <c r="L282" s="2">
        <v>0.66579999999999995</v>
      </c>
      <c r="M282" s="2">
        <v>0.32019999999999998</v>
      </c>
      <c r="N282" s="2">
        <v>0.34559999999999996</v>
      </c>
      <c r="O282" s="2">
        <v>0.47553333333333331</v>
      </c>
      <c r="P282" s="5" t="s">
        <v>4792</v>
      </c>
      <c r="Q282" s="5">
        <v>839</v>
      </c>
      <c r="R282" s="5">
        <v>603.59712230215837</v>
      </c>
      <c r="S282" s="5">
        <v>1</v>
      </c>
      <c r="T282" s="5">
        <v>119.18951132300357</v>
      </c>
      <c r="U282" s="5">
        <v>0</v>
      </c>
      <c r="V282" s="5">
        <v>0</v>
      </c>
      <c r="W282" s="5">
        <v>0</v>
      </c>
      <c r="X282" s="5">
        <v>0</v>
      </c>
      <c r="Y282" s="5">
        <v>0</v>
      </c>
      <c r="Z282" s="5">
        <v>0</v>
      </c>
      <c r="AA282" s="5">
        <v>1</v>
      </c>
      <c r="AB282" s="5">
        <v>119.18951132300357</v>
      </c>
      <c r="AC282" s="225">
        <v>9</v>
      </c>
      <c r="AD282" s="5">
        <v>1072.7056019070321</v>
      </c>
      <c r="AE282" s="5">
        <v>7</v>
      </c>
      <c r="AF282" s="5">
        <v>834.32657926102513</v>
      </c>
      <c r="AG282" s="5">
        <v>0</v>
      </c>
      <c r="AH282" s="5">
        <v>0</v>
      </c>
      <c r="AI282" s="5">
        <v>2</v>
      </c>
      <c r="AJ282" s="5">
        <v>238.37902264600714</v>
      </c>
    </row>
    <row r="283" spans="1:36" x14ac:dyDescent="0.25">
      <c r="A283">
        <v>2019</v>
      </c>
      <c r="B283" t="s">
        <v>70</v>
      </c>
      <c r="C283" s="212" t="s">
        <v>5422</v>
      </c>
      <c r="D283" s="47" t="s">
        <v>914</v>
      </c>
      <c r="E283" s="11">
        <v>1.45</v>
      </c>
      <c r="F283" s="2">
        <v>0.73109999999999997</v>
      </c>
      <c r="G283" s="2">
        <v>0.25419999999999998</v>
      </c>
      <c r="H283" s="2">
        <v>0.47689999999999999</v>
      </c>
      <c r="I283" s="2">
        <v>0.70299999999999996</v>
      </c>
      <c r="J283" s="2">
        <v>0.2666</v>
      </c>
      <c r="K283" s="2">
        <v>0.43639999999999995</v>
      </c>
      <c r="L283" s="2">
        <v>0.63660000000000005</v>
      </c>
      <c r="M283" s="2">
        <v>0.34760000000000002</v>
      </c>
      <c r="N283" s="2">
        <v>0.28900000000000003</v>
      </c>
      <c r="O283" s="2">
        <v>0.40076666666666672</v>
      </c>
      <c r="P283" s="5" t="s">
        <v>4792</v>
      </c>
      <c r="Q283" s="5">
        <v>839</v>
      </c>
      <c r="R283" s="5">
        <v>578.62068965517244</v>
      </c>
      <c r="S283" s="5">
        <v>0</v>
      </c>
      <c r="T283" s="5">
        <v>0</v>
      </c>
      <c r="U283" s="5">
        <v>0</v>
      </c>
      <c r="V283" s="5">
        <v>0</v>
      </c>
      <c r="W283" s="5">
        <v>0</v>
      </c>
      <c r="X283" s="5">
        <v>0</v>
      </c>
      <c r="Y283" s="5">
        <v>0</v>
      </c>
      <c r="Z283" s="5">
        <v>0</v>
      </c>
      <c r="AA283" s="5">
        <v>0</v>
      </c>
      <c r="AB283" s="5">
        <v>0</v>
      </c>
      <c r="AC283" s="225">
        <v>0</v>
      </c>
      <c r="AD283" s="5">
        <v>0</v>
      </c>
      <c r="AE283" s="5">
        <v>0</v>
      </c>
      <c r="AF283" s="5">
        <v>0</v>
      </c>
      <c r="AG283" s="5">
        <v>0</v>
      </c>
      <c r="AH283" s="5">
        <v>0</v>
      </c>
      <c r="AI283" s="5">
        <v>0</v>
      </c>
      <c r="AJ283" s="5">
        <v>0</v>
      </c>
    </row>
    <row r="284" spans="1:36" x14ac:dyDescent="0.25">
      <c r="A284">
        <v>2019</v>
      </c>
      <c r="B284" t="s">
        <v>70</v>
      </c>
      <c r="C284" s="212" t="s">
        <v>5413</v>
      </c>
      <c r="D284" s="47" t="s">
        <v>5357</v>
      </c>
      <c r="E284" s="11">
        <v>1.39</v>
      </c>
      <c r="F284" s="2">
        <v>0.7732</v>
      </c>
      <c r="G284" s="2">
        <v>0.215</v>
      </c>
      <c r="H284" s="2">
        <v>0.55820000000000003</v>
      </c>
      <c r="I284" s="2">
        <v>0.74690000000000001</v>
      </c>
      <c r="J284" s="2">
        <v>0.22409999999999999</v>
      </c>
      <c r="K284" s="2">
        <v>0.52280000000000004</v>
      </c>
      <c r="L284" s="2">
        <v>0.66579999999999995</v>
      </c>
      <c r="M284" s="2">
        <v>0.32019999999999998</v>
      </c>
      <c r="N284" s="2">
        <v>0.34559999999999996</v>
      </c>
      <c r="O284" s="2">
        <v>0.47553333333333331</v>
      </c>
      <c r="P284" s="5" t="s">
        <v>4792</v>
      </c>
      <c r="Q284" s="5">
        <v>842</v>
      </c>
      <c r="R284" s="5">
        <v>605.75539568345323</v>
      </c>
      <c r="S284" s="5">
        <v>2</v>
      </c>
      <c r="T284" s="5">
        <v>237.52969121140143</v>
      </c>
      <c r="U284" s="5">
        <v>0</v>
      </c>
      <c r="V284" s="5">
        <v>0</v>
      </c>
      <c r="W284" s="5">
        <v>0</v>
      </c>
      <c r="X284" s="5">
        <v>0</v>
      </c>
      <c r="Y284" s="5">
        <v>0</v>
      </c>
      <c r="Z284" s="5">
        <v>0</v>
      </c>
      <c r="AA284" s="5">
        <v>2</v>
      </c>
      <c r="AB284" s="5">
        <v>237.52969121140143</v>
      </c>
      <c r="AC284" s="225">
        <v>2</v>
      </c>
      <c r="AD284" s="5">
        <v>237.52969121140143</v>
      </c>
      <c r="AE284" s="5">
        <v>0</v>
      </c>
      <c r="AF284" s="5">
        <v>0</v>
      </c>
      <c r="AG284" s="5">
        <v>1</v>
      </c>
      <c r="AH284" s="5">
        <v>118.76484560570071</v>
      </c>
      <c r="AI284" s="5">
        <v>1</v>
      </c>
      <c r="AJ284" s="5">
        <v>118.76484560570071</v>
      </c>
    </row>
    <row r="285" spans="1:36" x14ac:dyDescent="0.25">
      <c r="A285">
        <v>2019</v>
      </c>
      <c r="B285" t="s">
        <v>41</v>
      </c>
      <c r="C285" s="212" t="s">
        <v>5733</v>
      </c>
      <c r="D285" s="47" t="s">
        <v>1965</v>
      </c>
      <c r="E285" s="11">
        <v>1.2370000000000001</v>
      </c>
      <c r="F285" s="2">
        <v>0.69530000000000003</v>
      </c>
      <c r="G285" s="2">
        <v>0.28449999999999998</v>
      </c>
      <c r="H285" s="2">
        <v>0.41080000000000005</v>
      </c>
      <c r="I285" s="2">
        <v>0.67100000000000004</v>
      </c>
      <c r="J285" s="2">
        <v>0.27250000000000002</v>
      </c>
      <c r="K285" s="2">
        <v>0.39850000000000002</v>
      </c>
      <c r="L285" s="2">
        <v>0.55600000000000005</v>
      </c>
      <c r="M285" s="2">
        <v>0.41499999999999998</v>
      </c>
      <c r="N285" s="2">
        <v>0.14100000000000007</v>
      </c>
      <c r="O285" s="2">
        <v>0.3167666666666667</v>
      </c>
      <c r="P285" s="2" t="s">
        <v>4792</v>
      </c>
      <c r="Q285" s="5">
        <v>847</v>
      </c>
      <c r="R285" s="5">
        <v>684.72109943411476</v>
      </c>
      <c r="S285" s="5">
        <v>0</v>
      </c>
      <c r="T285" s="5">
        <v>0</v>
      </c>
      <c r="U285" s="5">
        <v>0</v>
      </c>
      <c r="V285" s="5">
        <v>0</v>
      </c>
      <c r="W285" s="5">
        <v>0</v>
      </c>
      <c r="X285" s="5">
        <v>0</v>
      </c>
      <c r="Y285" s="5">
        <v>0</v>
      </c>
      <c r="Z285" s="5">
        <v>0</v>
      </c>
      <c r="AA285" s="5">
        <v>0</v>
      </c>
      <c r="AB285" s="5">
        <v>0</v>
      </c>
      <c r="AC285" s="225">
        <v>2</v>
      </c>
      <c r="AD285" s="5">
        <v>236.12750885478158</v>
      </c>
      <c r="AE285" s="5">
        <v>1</v>
      </c>
      <c r="AF285" s="5">
        <v>118.06375442739079</v>
      </c>
      <c r="AG285" s="5">
        <v>1</v>
      </c>
      <c r="AH285" s="5">
        <v>118.06375442739079</v>
      </c>
      <c r="AI285" s="5">
        <v>0</v>
      </c>
      <c r="AJ285" s="5">
        <v>0</v>
      </c>
    </row>
    <row r="286" spans="1:36" x14ac:dyDescent="0.25">
      <c r="A286">
        <v>2017</v>
      </c>
      <c r="B286" t="s">
        <v>70</v>
      </c>
      <c r="C286" s="212" t="s">
        <v>5500</v>
      </c>
      <c r="D286" s="47" t="s">
        <v>5057</v>
      </c>
      <c r="E286" s="11">
        <v>5.0599999999999996</v>
      </c>
      <c r="F286" s="2">
        <v>0.68259999999999998</v>
      </c>
      <c r="G286" s="2">
        <v>0.30570000000000003</v>
      </c>
      <c r="H286" s="2">
        <v>0.37689999999999996</v>
      </c>
      <c r="I286" s="2">
        <v>0.67310000000000003</v>
      </c>
      <c r="J286" s="2">
        <v>0.3029</v>
      </c>
      <c r="K286" s="2">
        <v>0.37020000000000003</v>
      </c>
      <c r="L286" s="2">
        <v>0.64829999999999999</v>
      </c>
      <c r="M286" s="2">
        <v>0.3417</v>
      </c>
      <c r="N286" s="2">
        <v>0.30659999999999998</v>
      </c>
      <c r="O286" s="2">
        <v>0.35123333333333334</v>
      </c>
      <c r="P286" s="5" t="s">
        <v>4792</v>
      </c>
      <c r="Q286" s="5">
        <v>848</v>
      </c>
      <c r="R286" s="5">
        <v>167.58893280632412</v>
      </c>
      <c r="S286" s="5">
        <v>2</v>
      </c>
      <c r="T286" s="5">
        <v>235.84905660377356</v>
      </c>
      <c r="U286" s="5">
        <v>0</v>
      </c>
      <c r="V286" s="5">
        <v>0</v>
      </c>
      <c r="W286" s="5">
        <v>1</v>
      </c>
      <c r="X286" s="5">
        <v>117.92452830188678</v>
      </c>
      <c r="Y286" s="5">
        <v>0</v>
      </c>
      <c r="Z286" s="5">
        <v>0</v>
      </c>
      <c r="AA286" s="5">
        <v>1</v>
      </c>
      <c r="AB286" s="5">
        <v>117.92452830188678</v>
      </c>
      <c r="AC286" s="225">
        <v>4</v>
      </c>
      <c r="AD286" s="5">
        <v>471.69811320754712</v>
      </c>
      <c r="AE286" s="5">
        <v>0</v>
      </c>
      <c r="AF286" s="5">
        <v>0</v>
      </c>
      <c r="AG286" s="5">
        <v>3</v>
      </c>
      <c r="AH286" s="5">
        <v>353.77358490566041</v>
      </c>
      <c r="AI286" s="5">
        <v>1</v>
      </c>
      <c r="AJ286" s="5">
        <v>117.92452830188678</v>
      </c>
    </row>
    <row r="287" spans="1:36" x14ac:dyDescent="0.25">
      <c r="A287">
        <v>2017</v>
      </c>
      <c r="B287" t="s">
        <v>41</v>
      </c>
      <c r="C287" s="212" t="s">
        <v>5753</v>
      </c>
      <c r="D287" s="47" t="s">
        <v>1112</v>
      </c>
      <c r="E287" s="11">
        <v>2.1349999999999998</v>
      </c>
      <c r="F287" s="2">
        <v>0.5968</v>
      </c>
      <c r="G287" s="2">
        <v>0.38219999999999998</v>
      </c>
      <c r="H287" s="2">
        <v>0.21460000000000001</v>
      </c>
      <c r="I287" s="2">
        <v>0.57550000000000001</v>
      </c>
      <c r="J287" s="2">
        <v>0.36509999999999998</v>
      </c>
      <c r="K287" s="2">
        <v>0.21040000000000003</v>
      </c>
      <c r="L287" s="2">
        <v>0.47460000000000002</v>
      </c>
      <c r="M287" s="2">
        <v>0.50529999999999997</v>
      </c>
      <c r="N287" s="2">
        <v>-3.069999999999995E-2</v>
      </c>
      <c r="O287" s="2">
        <v>0.13143333333333337</v>
      </c>
      <c r="P287" s="2" t="s">
        <v>4792</v>
      </c>
      <c r="Q287" s="5">
        <v>851</v>
      </c>
      <c r="R287" s="5">
        <v>398.59484777517571</v>
      </c>
      <c r="S287" s="5">
        <v>1</v>
      </c>
      <c r="T287" s="5">
        <v>117.50881316098707</v>
      </c>
      <c r="U287" s="5">
        <v>0</v>
      </c>
      <c r="V287" s="5">
        <v>0</v>
      </c>
      <c r="W287" s="5">
        <v>0</v>
      </c>
      <c r="X287" s="5">
        <v>0</v>
      </c>
      <c r="Y287" s="5">
        <v>0</v>
      </c>
      <c r="Z287" s="5">
        <v>0</v>
      </c>
      <c r="AA287" s="5">
        <v>1</v>
      </c>
      <c r="AB287" s="5">
        <v>117.50881316098707</v>
      </c>
      <c r="AC287" s="225">
        <v>22</v>
      </c>
      <c r="AD287" s="5">
        <v>2585.1938895417156</v>
      </c>
      <c r="AE287" s="5">
        <v>3</v>
      </c>
      <c r="AF287" s="5">
        <v>352.52643948296122</v>
      </c>
      <c r="AG287" s="5">
        <v>19</v>
      </c>
      <c r="AH287" s="5">
        <v>2232.6674500587546</v>
      </c>
      <c r="AI287" s="5">
        <v>0</v>
      </c>
      <c r="AJ287" s="5">
        <v>0</v>
      </c>
    </row>
    <row r="288" spans="1:36" x14ac:dyDescent="0.25">
      <c r="A288">
        <v>2018</v>
      </c>
      <c r="B288" t="s">
        <v>41</v>
      </c>
      <c r="C288" s="212" t="s">
        <v>5753</v>
      </c>
      <c r="D288" s="47" t="s">
        <v>1112</v>
      </c>
      <c r="E288" s="11">
        <v>2.1349999999999998</v>
      </c>
      <c r="F288" s="2">
        <v>0.5968</v>
      </c>
      <c r="G288" s="2">
        <v>0.38219999999999998</v>
      </c>
      <c r="H288" s="2">
        <v>0.21460000000000001</v>
      </c>
      <c r="I288" s="2">
        <v>0.57550000000000001</v>
      </c>
      <c r="J288" s="2">
        <v>0.36509999999999998</v>
      </c>
      <c r="K288" s="2">
        <v>0.21040000000000003</v>
      </c>
      <c r="L288" s="2">
        <v>0.47460000000000002</v>
      </c>
      <c r="M288" s="2">
        <v>0.50529999999999997</v>
      </c>
      <c r="N288" s="2">
        <v>-3.069999999999995E-2</v>
      </c>
      <c r="O288" s="2">
        <v>0.13143333333333337</v>
      </c>
      <c r="P288" s="2" t="s">
        <v>4792</v>
      </c>
      <c r="Q288" s="5">
        <v>852</v>
      </c>
      <c r="R288" s="5">
        <v>399.06323185011712</v>
      </c>
      <c r="S288" s="5">
        <v>1</v>
      </c>
      <c r="T288" s="5">
        <v>117.37089201877934</v>
      </c>
      <c r="U288" s="5">
        <v>0</v>
      </c>
      <c r="V288" s="5">
        <v>0</v>
      </c>
      <c r="W288" s="5">
        <v>0</v>
      </c>
      <c r="X288" s="5">
        <v>0</v>
      </c>
      <c r="Y288" s="5">
        <v>0</v>
      </c>
      <c r="Z288" s="5">
        <v>0</v>
      </c>
      <c r="AA288" s="5">
        <v>1</v>
      </c>
      <c r="AB288" s="5">
        <v>117.37089201877934</v>
      </c>
      <c r="AC288" s="225">
        <v>8</v>
      </c>
      <c r="AD288" s="5">
        <v>938.96713615023475</v>
      </c>
      <c r="AE288" s="5">
        <v>0</v>
      </c>
      <c r="AF288" s="5">
        <v>0</v>
      </c>
      <c r="AG288" s="5">
        <v>8</v>
      </c>
      <c r="AH288" s="5">
        <v>938.96713615023475</v>
      </c>
      <c r="AI288" s="5">
        <v>0</v>
      </c>
      <c r="AJ288" s="5">
        <v>0</v>
      </c>
    </row>
    <row r="289" spans="1:36" x14ac:dyDescent="0.25">
      <c r="A289">
        <v>2018</v>
      </c>
      <c r="B289" t="s">
        <v>41</v>
      </c>
      <c r="C289" s="212" t="s">
        <v>5733</v>
      </c>
      <c r="D289" s="47" t="s">
        <v>1965</v>
      </c>
      <c r="E289" s="11">
        <v>1.2370000000000001</v>
      </c>
      <c r="F289" s="2">
        <v>0.69530000000000003</v>
      </c>
      <c r="G289" s="2">
        <v>0.28449999999999998</v>
      </c>
      <c r="H289" s="2">
        <v>0.41080000000000005</v>
      </c>
      <c r="I289" s="2">
        <v>0.67100000000000004</v>
      </c>
      <c r="J289" s="2">
        <v>0.27250000000000002</v>
      </c>
      <c r="K289" s="2">
        <v>0.39850000000000002</v>
      </c>
      <c r="L289" s="2">
        <v>0.55600000000000005</v>
      </c>
      <c r="M289" s="2">
        <v>0.41499999999999998</v>
      </c>
      <c r="N289" s="2">
        <v>0.14100000000000007</v>
      </c>
      <c r="O289" s="2">
        <v>0.3167666666666667</v>
      </c>
      <c r="P289" s="2" t="s">
        <v>4792</v>
      </c>
      <c r="Q289" s="5">
        <v>852</v>
      </c>
      <c r="R289" s="5">
        <v>688.76313662085681</v>
      </c>
      <c r="S289" s="5">
        <v>0</v>
      </c>
      <c r="T289" s="5">
        <v>0</v>
      </c>
      <c r="U289" s="5">
        <v>0</v>
      </c>
      <c r="V289" s="5">
        <v>0</v>
      </c>
      <c r="W289" s="5">
        <v>0</v>
      </c>
      <c r="X289" s="5">
        <v>0</v>
      </c>
      <c r="Y289" s="5">
        <v>0</v>
      </c>
      <c r="Z289" s="5">
        <v>0</v>
      </c>
      <c r="AA289" s="5">
        <v>0</v>
      </c>
      <c r="AB289" s="5">
        <v>0</v>
      </c>
      <c r="AC289" s="225">
        <v>7</v>
      </c>
      <c r="AD289" s="5">
        <v>821.59624413145548</v>
      </c>
      <c r="AE289" s="5">
        <v>1</v>
      </c>
      <c r="AF289" s="5">
        <v>117.37089201877934</v>
      </c>
      <c r="AG289" s="5">
        <v>6</v>
      </c>
      <c r="AH289" s="5">
        <v>704.22535211267609</v>
      </c>
      <c r="AI289" s="5">
        <v>0</v>
      </c>
      <c r="AJ289" s="5">
        <v>0</v>
      </c>
    </row>
    <row r="290" spans="1:36" x14ac:dyDescent="0.25">
      <c r="A290">
        <v>2019</v>
      </c>
      <c r="B290" t="s">
        <v>41</v>
      </c>
      <c r="C290" s="212" t="s">
        <v>5753</v>
      </c>
      <c r="D290" s="47" t="s">
        <v>1112</v>
      </c>
      <c r="E290" s="11">
        <v>2.1349999999999998</v>
      </c>
      <c r="F290" s="2">
        <v>0.5968</v>
      </c>
      <c r="G290" s="2">
        <v>0.38219999999999998</v>
      </c>
      <c r="H290" s="2">
        <v>0.21460000000000001</v>
      </c>
      <c r="I290" s="2">
        <v>0.57550000000000001</v>
      </c>
      <c r="J290" s="2">
        <v>0.36509999999999998</v>
      </c>
      <c r="K290" s="2">
        <v>0.21040000000000003</v>
      </c>
      <c r="L290" s="2">
        <v>0.47460000000000002</v>
      </c>
      <c r="M290" s="2">
        <v>0.50529999999999997</v>
      </c>
      <c r="N290" s="2">
        <v>-3.069999999999995E-2</v>
      </c>
      <c r="O290" s="2">
        <v>0.13143333333333337</v>
      </c>
      <c r="P290" s="2" t="s">
        <v>4792</v>
      </c>
      <c r="Q290" s="5">
        <v>853</v>
      </c>
      <c r="R290" s="5">
        <v>399.53161592505859</v>
      </c>
      <c r="S290" s="5">
        <v>1</v>
      </c>
      <c r="T290" s="5">
        <v>117.23329425556857</v>
      </c>
      <c r="U290" s="5">
        <v>0</v>
      </c>
      <c r="V290" s="5">
        <v>0</v>
      </c>
      <c r="W290" s="5">
        <v>0</v>
      </c>
      <c r="X290" s="5">
        <v>0</v>
      </c>
      <c r="Y290" s="5">
        <v>0</v>
      </c>
      <c r="Z290" s="5">
        <v>0</v>
      </c>
      <c r="AA290" s="5">
        <v>1</v>
      </c>
      <c r="AB290" s="5">
        <v>117.23329425556857</v>
      </c>
      <c r="AC290" s="225">
        <v>5</v>
      </c>
      <c r="AD290" s="5">
        <v>586.1664712778429</v>
      </c>
      <c r="AE290" s="5">
        <v>0</v>
      </c>
      <c r="AF290" s="5">
        <v>0</v>
      </c>
      <c r="AG290" s="5">
        <v>4</v>
      </c>
      <c r="AH290" s="5">
        <v>468.93317702227426</v>
      </c>
      <c r="AI290" s="5">
        <v>1</v>
      </c>
      <c r="AJ290" s="5">
        <v>117.23329425556857</v>
      </c>
    </row>
    <row r="291" spans="1:36" x14ac:dyDescent="0.25">
      <c r="A291">
        <v>2017</v>
      </c>
      <c r="B291" t="s">
        <v>41</v>
      </c>
      <c r="C291" s="212" t="s">
        <v>5733</v>
      </c>
      <c r="D291" s="47" t="s">
        <v>1965</v>
      </c>
      <c r="E291" s="11">
        <v>1.2370000000000001</v>
      </c>
      <c r="F291" s="2">
        <v>0.69530000000000003</v>
      </c>
      <c r="G291" s="2">
        <v>0.28449999999999998</v>
      </c>
      <c r="H291" s="2">
        <v>0.41080000000000005</v>
      </c>
      <c r="I291" s="2">
        <v>0.67100000000000004</v>
      </c>
      <c r="J291" s="2">
        <v>0.27250000000000002</v>
      </c>
      <c r="K291" s="2">
        <v>0.39850000000000002</v>
      </c>
      <c r="L291" s="2">
        <v>0.55600000000000005</v>
      </c>
      <c r="M291" s="2">
        <v>0.41499999999999998</v>
      </c>
      <c r="N291" s="2">
        <v>0.14100000000000007</v>
      </c>
      <c r="O291" s="2">
        <v>0.3167666666666667</v>
      </c>
      <c r="P291" s="2" t="s">
        <v>4792</v>
      </c>
      <c r="Q291" s="5">
        <v>854</v>
      </c>
      <c r="R291" s="5">
        <v>690.37995149555366</v>
      </c>
      <c r="S291" s="5">
        <v>0</v>
      </c>
      <c r="T291" s="5">
        <v>0</v>
      </c>
      <c r="U291" s="5">
        <v>0</v>
      </c>
      <c r="V291" s="5">
        <v>0</v>
      </c>
      <c r="W291" s="5">
        <v>0</v>
      </c>
      <c r="X291" s="5">
        <v>0</v>
      </c>
      <c r="Y291" s="5">
        <v>0</v>
      </c>
      <c r="Z291" s="5">
        <v>0</v>
      </c>
      <c r="AA291" s="5">
        <v>0</v>
      </c>
      <c r="AB291" s="5">
        <v>0</v>
      </c>
      <c r="AC291" s="225">
        <v>4</v>
      </c>
      <c r="AD291" s="5">
        <v>468.38407494145201</v>
      </c>
      <c r="AE291" s="5">
        <v>0</v>
      </c>
      <c r="AF291" s="5">
        <v>0</v>
      </c>
      <c r="AG291" s="5">
        <v>4</v>
      </c>
      <c r="AH291" s="5">
        <v>468.38407494145201</v>
      </c>
      <c r="AI291" s="5">
        <v>0</v>
      </c>
      <c r="AJ291" s="5">
        <v>0</v>
      </c>
    </row>
    <row r="292" spans="1:36" x14ac:dyDescent="0.25">
      <c r="A292">
        <v>2018</v>
      </c>
      <c r="B292" t="s">
        <v>41</v>
      </c>
      <c r="C292" s="212" t="s">
        <v>5556</v>
      </c>
      <c r="D292" s="47" t="s">
        <v>5555</v>
      </c>
      <c r="E292" s="11">
        <v>0.45700000000000002</v>
      </c>
      <c r="F292" s="2">
        <v>0.71360000000000001</v>
      </c>
      <c r="G292" s="2">
        <v>0.26750000000000002</v>
      </c>
      <c r="H292" s="2">
        <v>0.4461</v>
      </c>
      <c r="I292" s="2">
        <v>0.68700000000000006</v>
      </c>
      <c r="J292" s="2">
        <v>0.2601</v>
      </c>
      <c r="K292" s="2">
        <v>0.42690000000000006</v>
      </c>
      <c r="L292" s="2">
        <v>0.60329999999999995</v>
      </c>
      <c r="M292" s="2">
        <v>0.37309999999999999</v>
      </c>
      <c r="N292" s="2">
        <v>0.23019999999999996</v>
      </c>
      <c r="O292" s="2">
        <v>0.3677333333333333</v>
      </c>
      <c r="P292" s="2" t="s">
        <v>4792</v>
      </c>
      <c r="Q292" s="5">
        <v>859</v>
      </c>
      <c r="R292" s="5">
        <v>1879.6498905908095</v>
      </c>
      <c r="S292" s="5">
        <v>1</v>
      </c>
      <c r="T292" s="5">
        <v>116.41443538998836</v>
      </c>
      <c r="U292" s="5">
        <v>0</v>
      </c>
      <c r="V292" s="5">
        <v>0</v>
      </c>
      <c r="W292" s="5">
        <v>0</v>
      </c>
      <c r="X292" s="5">
        <v>0</v>
      </c>
      <c r="Y292" s="5">
        <v>1</v>
      </c>
      <c r="Z292" s="5">
        <v>116.41443538998836</v>
      </c>
      <c r="AA292" s="5">
        <v>0</v>
      </c>
      <c r="AB292" s="5">
        <v>0</v>
      </c>
      <c r="AC292" s="225">
        <v>0</v>
      </c>
      <c r="AD292" s="5">
        <v>0</v>
      </c>
      <c r="AE292" s="5">
        <v>0</v>
      </c>
      <c r="AF292" s="5">
        <v>0</v>
      </c>
      <c r="AG292" s="5">
        <v>0</v>
      </c>
      <c r="AH292" s="5">
        <v>0</v>
      </c>
      <c r="AI292" s="5">
        <v>0</v>
      </c>
      <c r="AJ292" s="5">
        <v>0</v>
      </c>
    </row>
    <row r="293" spans="1:36" x14ac:dyDescent="0.25">
      <c r="A293">
        <v>2019</v>
      </c>
      <c r="B293" t="s">
        <v>70</v>
      </c>
      <c r="C293" s="212" t="s">
        <v>5436</v>
      </c>
      <c r="D293" s="47" t="s">
        <v>5131</v>
      </c>
      <c r="E293" s="11">
        <v>1.66</v>
      </c>
      <c r="F293" s="2">
        <v>0.80689999999999995</v>
      </c>
      <c r="G293" s="2">
        <v>0.17249999999999999</v>
      </c>
      <c r="H293" s="2">
        <v>0.63439999999999996</v>
      </c>
      <c r="I293" s="2">
        <v>0.78139999999999998</v>
      </c>
      <c r="J293" s="2">
        <v>0.19470000000000001</v>
      </c>
      <c r="K293" s="2">
        <v>0.5867</v>
      </c>
      <c r="L293" s="2">
        <v>0.67610000000000003</v>
      </c>
      <c r="M293" s="2">
        <v>0.30649999999999999</v>
      </c>
      <c r="N293" s="2">
        <v>0.36960000000000004</v>
      </c>
      <c r="O293" s="2">
        <v>0.53023333333333333</v>
      </c>
      <c r="P293" s="5" t="s">
        <v>4792</v>
      </c>
      <c r="Q293" s="5">
        <v>860</v>
      </c>
      <c r="R293" s="5">
        <v>518.07228915662654</v>
      </c>
      <c r="S293" s="5">
        <v>0</v>
      </c>
      <c r="T293" s="5">
        <v>0</v>
      </c>
      <c r="U293" s="5">
        <v>0</v>
      </c>
      <c r="V293" s="5">
        <v>0</v>
      </c>
      <c r="W293" s="5">
        <v>0</v>
      </c>
      <c r="X293" s="5">
        <v>0</v>
      </c>
      <c r="Y293" s="5">
        <v>0</v>
      </c>
      <c r="Z293" s="5">
        <v>0</v>
      </c>
      <c r="AA293" s="5">
        <v>0</v>
      </c>
      <c r="AB293" s="5">
        <v>0</v>
      </c>
      <c r="AC293" s="225">
        <v>10</v>
      </c>
      <c r="AD293" s="5">
        <v>1162.7906976744187</v>
      </c>
      <c r="AE293" s="5">
        <v>6</v>
      </c>
      <c r="AF293" s="5">
        <v>697.67441860465112</v>
      </c>
      <c r="AG293" s="5">
        <v>4</v>
      </c>
      <c r="AH293" s="5">
        <v>465.11627906976742</v>
      </c>
      <c r="AI293" s="5">
        <v>0</v>
      </c>
      <c r="AJ293" s="5">
        <v>0</v>
      </c>
    </row>
    <row r="294" spans="1:36" x14ac:dyDescent="0.25">
      <c r="A294">
        <v>2018</v>
      </c>
      <c r="B294" t="s">
        <v>70</v>
      </c>
      <c r="C294" s="212" t="s">
        <v>5436</v>
      </c>
      <c r="D294" s="47" t="s">
        <v>5131</v>
      </c>
      <c r="E294" s="11">
        <v>1.66</v>
      </c>
      <c r="F294" s="2">
        <v>0.80689999999999995</v>
      </c>
      <c r="G294" s="2">
        <v>0.17249999999999999</v>
      </c>
      <c r="H294" s="2">
        <v>0.63439999999999996</v>
      </c>
      <c r="I294" s="2">
        <v>0.78139999999999998</v>
      </c>
      <c r="J294" s="2">
        <v>0.19470000000000001</v>
      </c>
      <c r="K294" s="2">
        <v>0.5867</v>
      </c>
      <c r="L294" s="2">
        <v>0.67610000000000003</v>
      </c>
      <c r="M294" s="2">
        <v>0.30649999999999999</v>
      </c>
      <c r="N294" s="2">
        <v>0.36960000000000004</v>
      </c>
      <c r="O294" s="2">
        <v>0.53023333333333333</v>
      </c>
      <c r="P294" s="5" t="s">
        <v>4792</v>
      </c>
      <c r="Q294" s="5">
        <v>865</v>
      </c>
      <c r="R294" s="5">
        <v>521.08433734939763</v>
      </c>
      <c r="S294" s="5">
        <v>0</v>
      </c>
      <c r="T294" s="5">
        <v>0</v>
      </c>
      <c r="U294" s="5">
        <v>0</v>
      </c>
      <c r="V294" s="5">
        <v>0</v>
      </c>
      <c r="W294" s="5">
        <v>0</v>
      </c>
      <c r="X294" s="5">
        <v>0</v>
      </c>
      <c r="Y294" s="5">
        <v>0</v>
      </c>
      <c r="Z294" s="5">
        <v>0</v>
      </c>
      <c r="AA294" s="5">
        <v>0</v>
      </c>
      <c r="AB294" s="5">
        <v>0</v>
      </c>
      <c r="AC294" s="225">
        <v>5</v>
      </c>
      <c r="AD294" s="5">
        <v>578.03468208092488</v>
      </c>
      <c r="AE294" s="5">
        <v>2</v>
      </c>
      <c r="AF294" s="5">
        <v>231.21387283236996</v>
      </c>
      <c r="AG294" s="5">
        <v>2</v>
      </c>
      <c r="AH294" s="5">
        <v>231.21387283236996</v>
      </c>
      <c r="AI294" s="5">
        <v>1</v>
      </c>
      <c r="AJ294" s="5">
        <v>115.60693641618498</v>
      </c>
    </row>
    <row r="295" spans="1:36" x14ac:dyDescent="0.25">
      <c r="A295">
        <v>2019</v>
      </c>
      <c r="B295" t="s">
        <v>41</v>
      </c>
      <c r="C295" s="212" t="s">
        <v>5756</v>
      </c>
      <c r="D295" s="47" t="s">
        <v>5420</v>
      </c>
      <c r="E295" s="11">
        <v>2.3740000000000001</v>
      </c>
      <c r="F295" s="2">
        <v>0.73599999999999999</v>
      </c>
      <c r="G295" s="2">
        <v>0.2467</v>
      </c>
      <c r="H295" s="2">
        <v>0.48929999999999996</v>
      </c>
      <c r="I295" s="2">
        <v>0.71599999999999997</v>
      </c>
      <c r="J295" s="2">
        <v>0.2382</v>
      </c>
      <c r="K295" s="2">
        <v>0.4778</v>
      </c>
      <c r="L295" s="2">
        <v>0.57850000000000001</v>
      </c>
      <c r="M295" s="2">
        <v>0.40060000000000001</v>
      </c>
      <c r="N295" s="2">
        <v>0.1779</v>
      </c>
      <c r="O295" s="2">
        <v>0.38166666666666665</v>
      </c>
      <c r="P295" s="2" t="s">
        <v>4792</v>
      </c>
      <c r="Q295" s="5">
        <v>870</v>
      </c>
      <c r="R295" s="5">
        <v>366.47009267059815</v>
      </c>
      <c r="S295" s="5">
        <v>2</v>
      </c>
      <c r="T295" s="5">
        <v>229.88505747126436</v>
      </c>
      <c r="U295" s="5">
        <v>0</v>
      </c>
      <c r="V295" s="5">
        <v>0</v>
      </c>
      <c r="W295" s="5">
        <v>1</v>
      </c>
      <c r="X295" s="5">
        <v>114.94252873563218</v>
      </c>
      <c r="Y295" s="5">
        <v>0</v>
      </c>
      <c r="Z295" s="5">
        <v>0</v>
      </c>
      <c r="AA295" s="5">
        <v>1</v>
      </c>
      <c r="AB295" s="5">
        <v>114.94252873563218</v>
      </c>
      <c r="AC295" s="225">
        <v>9</v>
      </c>
      <c r="AD295" s="5">
        <v>1034.4827586206895</v>
      </c>
      <c r="AE295" s="5">
        <v>7</v>
      </c>
      <c r="AF295" s="5">
        <v>804.59770114942523</v>
      </c>
      <c r="AG295" s="5">
        <v>2</v>
      </c>
      <c r="AH295" s="5">
        <v>229.88505747126436</v>
      </c>
      <c r="AI295" s="5">
        <v>0</v>
      </c>
      <c r="AJ295" s="5">
        <v>0</v>
      </c>
    </row>
    <row r="296" spans="1:36" x14ac:dyDescent="0.25">
      <c r="A296">
        <v>2017</v>
      </c>
      <c r="B296" t="s">
        <v>70</v>
      </c>
      <c r="C296" s="212" t="s">
        <v>5436</v>
      </c>
      <c r="D296" s="47" t="s">
        <v>5131</v>
      </c>
      <c r="E296" s="11">
        <v>1.66</v>
      </c>
      <c r="F296" s="2">
        <v>0.80689999999999995</v>
      </c>
      <c r="G296" s="2">
        <v>0.17249999999999999</v>
      </c>
      <c r="H296" s="2">
        <v>0.63439999999999996</v>
      </c>
      <c r="I296" s="2">
        <v>0.78139999999999998</v>
      </c>
      <c r="J296" s="2">
        <v>0.19470000000000001</v>
      </c>
      <c r="K296" s="2">
        <v>0.5867</v>
      </c>
      <c r="L296" s="2">
        <v>0.67610000000000003</v>
      </c>
      <c r="M296" s="2">
        <v>0.30649999999999999</v>
      </c>
      <c r="N296" s="2">
        <v>0.36960000000000004</v>
      </c>
      <c r="O296" s="2">
        <v>0.53023333333333333</v>
      </c>
      <c r="P296" s="5" t="s">
        <v>4792</v>
      </c>
      <c r="Q296" s="5">
        <v>876</v>
      </c>
      <c r="R296" s="5">
        <v>527.71084337349396</v>
      </c>
      <c r="S296" s="5">
        <v>3</v>
      </c>
      <c r="T296" s="5">
        <v>342.46575342465752</v>
      </c>
      <c r="U296" s="5">
        <v>0</v>
      </c>
      <c r="V296" s="5">
        <v>0</v>
      </c>
      <c r="W296" s="5">
        <v>0</v>
      </c>
      <c r="X296" s="5">
        <v>0</v>
      </c>
      <c r="Y296" s="5">
        <v>0</v>
      </c>
      <c r="Z296" s="5">
        <v>0</v>
      </c>
      <c r="AA296" s="5">
        <v>3</v>
      </c>
      <c r="AB296" s="5">
        <v>342.46575342465752</v>
      </c>
      <c r="AC296" s="225">
        <v>13</v>
      </c>
      <c r="AD296" s="5">
        <v>1484.0182648401826</v>
      </c>
      <c r="AE296" s="5">
        <v>5</v>
      </c>
      <c r="AF296" s="5">
        <v>570.77625570776252</v>
      </c>
      <c r="AG296" s="5">
        <v>5</v>
      </c>
      <c r="AH296" s="5">
        <v>570.77625570776252</v>
      </c>
      <c r="AI296" s="5">
        <v>3</v>
      </c>
      <c r="AJ296" s="5">
        <v>342.46575342465752</v>
      </c>
    </row>
    <row r="297" spans="1:36" x14ac:dyDescent="0.25">
      <c r="A297">
        <v>2018</v>
      </c>
      <c r="B297" t="s">
        <v>41</v>
      </c>
      <c r="C297" s="212" t="s">
        <v>606</v>
      </c>
      <c r="D297" s="47" t="s">
        <v>5861</v>
      </c>
      <c r="E297" s="11">
        <v>1.071</v>
      </c>
      <c r="F297" s="2">
        <v>0.53069999999999995</v>
      </c>
      <c r="G297" s="2">
        <v>0.4476</v>
      </c>
      <c r="H297" s="2">
        <v>8.3099999999999952E-2</v>
      </c>
      <c r="I297" s="2">
        <v>0.49930000000000002</v>
      </c>
      <c r="J297" s="2">
        <v>0.43680000000000002</v>
      </c>
      <c r="K297" s="2">
        <v>6.25E-2</v>
      </c>
      <c r="L297" s="2">
        <v>0.40450000000000003</v>
      </c>
      <c r="M297" s="2">
        <v>0.57430000000000003</v>
      </c>
      <c r="N297" s="2">
        <v>-0.16980000000000001</v>
      </c>
      <c r="O297" s="2">
        <v>-8.0666666666666855E-3</v>
      </c>
      <c r="P297" s="2" t="s">
        <v>5765</v>
      </c>
      <c r="Q297" s="5">
        <v>876</v>
      </c>
      <c r="R297" s="5">
        <v>817.92717086834739</v>
      </c>
      <c r="S297" s="5">
        <v>1</v>
      </c>
      <c r="T297" s="5">
        <v>114.15525114155251</v>
      </c>
      <c r="U297" s="5">
        <v>0</v>
      </c>
      <c r="V297" s="5">
        <v>0</v>
      </c>
      <c r="W297" s="5">
        <v>1</v>
      </c>
      <c r="X297" s="5">
        <v>114.15525114155251</v>
      </c>
      <c r="Y297" s="5">
        <v>0</v>
      </c>
      <c r="Z297" s="5">
        <v>0</v>
      </c>
      <c r="AA297" s="5">
        <v>0</v>
      </c>
      <c r="AB297" s="5">
        <v>0</v>
      </c>
      <c r="AC297" s="225">
        <v>6</v>
      </c>
      <c r="AD297" s="5">
        <v>684.93150684931504</v>
      </c>
      <c r="AE297" s="5">
        <v>2</v>
      </c>
      <c r="AF297" s="5">
        <v>228.31050228310502</v>
      </c>
      <c r="AG297" s="5">
        <v>4</v>
      </c>
      <c r="AH297" s="5">
        <v>456.62100456621005</v>
      </c>
      <c r="AI297" s="5">
        <v>0</v>
      </c>
      <c r="AJ297" s="5">
        <v>0</v>
      </c>
    </row>
    <row r="298" spans="1:36" x14ac:dyDescent="0.25">
      <c r="A298">
        <v>2017</v>
      </c>
      <c r="B298" t="s">
        <v>41</v>
      </c>
      <c r="C298" s="212" t="s">
        <v>606</v>
      </c>
      <c r="D298" s="47" t="s">
        <v>5861</v>
      </c>
      <c r="E298" s="11">
        <v>1.071</v>
      </c>
      <c r="F298" s="2">
        <v>0.53069999999999995</v>
      </c>
      <c r="G298" s="2">
        <v>0.4476</v>
      </c>
      <c r="H298" s="2">
        <v>8.3099999999999952E-2</v>
      </c>
      <c r="I298" s="2">
        <v>0.49930000000000002</v>
      </c>
      <c r="J298" s="2">
        <v>0.43680000000000002</v>
      </c>
      <c r="K298" s="2">
        <v>6.25E-2</v>
      </c>
      <c r="L298" s="2">
        <v>0.40450000000000003</v>
      </c>
      <c r="M298" s="2">
        <v>0.57430000000000003</v>
      </c>
      <c r="N298" s="2">
        <v>-0.16980000000000001</v>
      </c>
      <c r="O298" s="2">
        <v>-8.0666666666666855E-3</v>
      </c>
      <c r="P298" s="2" t="s">
        <v>5765</v>
      </c>
      <c r="Q298" s="5">
        <v>879</v>
      </c>
      <c r="R298" s="5">
        <v>820.72829131652668</v>
      </c>
      <c r="S298" s="5">
        <v>4</v>
      </c>
      <c r="T298" s="5">
        <v>455.06257110352669</v>
      </c>
      <c r="U298" s="5">
        <v>0</v>
      </c>
      <c r="V298" s="5">
        <v>0</v>
      </c>
      <c r="W298" s="5">
        <v>4</v>
      </c>
      <c r="X298" s="5">
        <v>455.06257110352669</v>
      </c>
      <c r="Y298" s="5">
        <v>0</v>
      </c>
      <c r="Z298" s="5">
        <v>0</v>
      </c>
      <c r="AA298" s="5">
        <v>0</v>
      </c>
      <c r="AB298" s="5">
        <v>0</v>
      </c>
      <c r="AC298" s="225">
        <v>6</v>
      </c>
      <c r="AD298" s="5">
        <v>682.5938566552901</v>
      </c>
      <c r="AE298" s="5">
        <v>3</v>
      </c>
      <c r="AF298" s="5">
        <v>341.29692832764505</v>
      </c>
      <c r="AG298" s="5">
        <v>3</v>
      </c>
      <c r="AH298" s="5">
        <v>341.29692832764505</v>
      </c>
      <c r="AI298" s="5">
        <v>0</v>
      </c>
      <c r="AJ298" s="5">
        <v>0</v>
      </c>
    </row>
    <row r="299" spans="1:36" x14ac:dyDescent="0.25">
      <c r="A299">
        <v>2018</v>
      </c>
      <c r="B299" t="s">
        <v>41</v>
      </c>
      <c r="C299" s="212" t="s">
        <v>5756</v>
      </c>
      <c r="D299" s="47" t="s">
        <v>5420</v>
      </c>
      <c r="E299" s="11">
        <v>2.3740000000000001</v>
      </c>
      <c r="F299" s="2">
        <v>0.73599999999999999</v>
      </c>
      <c r="G299" s="2">
        <v>0.2467</v>
      </c>
      <c r="H299" s="2">
        <v>0.48929999999999996</v>
      </c>
      <c r="I299" s="2">
        <v>0.71599999999999997</v>
      </c>
      <c r="J299" s="2">
        <v>0.2382</v>
      </c>
      <c r="K299" s="2">
        <v>0.4778</v>
      </c>
      <c r="L299" s="2">
        <v>0.57850000000000001</v>
      </c>
      <c r="M299" s="2">
        <v>0.40060000000000001</v>
      </c>
      <c r="N299" s="2">
        <v>0.1779</v>
      </c>
      <c r="O299" s="2">
        <v>0.38166666666666665</v>
      </c>
      <c r="P299" s="2" t="s">
        <v>4792</v>
      </c>
      <c r="Q299" s="5">
        <v>880</v>
      </c>
      <c r="R299" s="5">
        <v>370.68239258635214</v>
      </c>
      <c r="S299" s="5">
        <v>2</v>
      </c>
      <c r="T299" s="5">
        <v>227.27272727272725</v>
      </c>
      <c r="U299" s="5">
        <v>0</v>
      </c>
      <c r="V299" s="5">
        <v>0</v>
      </c>
      <c r="W299" s="5">
        <v>0</v>
      </c>
      <c r="X299" s="5">
        <v>0</v>
      </c>
      <c r="Y299" s="5">
        <v>0</v>
      </c>
      <c r="Z299" s="5">
        <v>0</v>
      </c>
      <c r="AA299" s="5">
        <v>2</v>
      </c>
      <c r="AB299" s="5">
        <v>227.27272727272725</v>
      </c>
      <c r="AC299" s="225">
        <v>3</v>
      </c>
      <c r="AD299" s="5">
        <v>340.90909090909088</v>
      </c>
      <c r="AE299" s="5">
        <v>2</v>
      </c>
      <c r="AF299" s="5">
        <v>227.27272727272725</v>
      </c>
      <c r="AG299" s="5">
        <v>1</v>
      </c>
      <c r="AH299" s="5">
        <v>113.63636363636363</v>
      </c>
      <c r="AI299" s="5">
        <v>0</v>
      </c>
      <c r="AJ299" s="5">
        <v>0</v>
      </c>
    </row>
    <row r="300" spans="1:36" x14ac:dyDescent="0.25">
      <c r="A300">
        <v>2019</v>
      </c>
      <c r="B300" t="s">
        <v>41</v>
      </c>
      <c r="C300" s="212" t="s">
        <v>5680</v>
      </c>
      <c r="D300" s="47" t="s">
        <v>5610</v>
      </c>
      <c r="E300" s="11">
        <v>0.83799999999999997</v>
      </c>
      <c r="F300" s="2">
        <v>0.60919999999999996</v>
      </c>
      <c r="G300" s="2">
        <v>0.36880000000000002</v>
      </c>
      <c r="H300" s="2">
        <v>0.24039999999999995</v>
      </c>
      <c r="I300" s="2">
        <v>0.56989999999999996</v>
      </c>
      <c r="J300" s="2">
        <v>0.36409999999999998</v>
      </c>
      <c r="K300" s="2">
        <v>0.20579999999999998</v>
      </c>
      <c r="L300" s="2">
        <v>0.45240000000000002</v>
      </c>
      <c r="M300" s="2">
        <v>0.52600000000000002</v>
      </c>
      <c r="N300" s="2">
        <v>-7.3599999999999999E-2</v>
      </c>
      <c r="O300" s="2">
        <v>0.12419999999999998</v>
      </c>
      <c r="P300" s="2" t="s">
        <v>4792</v>
      </c>
      <c r="Q300" s="5">
        <v>889</v>
      </c>
      <c r="R300" s="5">
        <v>1060.8591885441529</v>
      </c>
      <c r="S300" s="5">
        <v>0</v>
      </c>
      <c r="T300" s="5">
        <v>0</v>
      </c>
      <c r="U300" s="5">
        <v>0</v>
      </c>
      <c r="V300" s="5">
        <v>0</v>
      </c>
      <c r="W300" s="5">
        <v>0</v>
      </c>
      <c r="X300" s="5">
        <v>0</v>
      </c>
      <c r="Y300" s="5">
        <v>0</v>
      </c>
      <c r="Z300" s="5">
        <v>0</v>
      </c>
      <c r="AA300" s="5">
        <v>0</v>
      </c>
      <c r="AB300" s="5">
        <v>0</v>
      </c>
      <c r="AC300" s="225">
        <v>0</v>
      </c>
      <c r="AD300" s="5">
        <v>0</v>
      </c>
      <c r="AE300" s="5">
        <v>0</v>
      </c>
      <c r="AF300" s="5">
        <v>0</v>
      </c>
      <c r="AG300" s="5">
        <v>0</v>
      </c>
      <c r="AH300" s="5">
        <v>0</v>
      </c>
      <c r="AI300" s="5">
        <v>0</v>
      </c>
      <c r="AJ300" s="5">
        <v>0</v>
      </c>
    </row>
    <row r="301" spans="1:36" x14ac:dyDescent="0.25">
      <c r="A301">
        <v>2018</v>
      </c>
      <c r="B301" t="s">
        <v>70</v>
      </c>
      <c r="C301" s="212" t="s">
        <v>5500</v>
      </c>
      <c r="D301" s="47" t="s">
        <v>5057</v>
      </c>
      <c r="E301" s="11">
        <v>5.0599999999999996</v>
      </c>
      <c r="F301" s="2">
        <v>0.68259999999999998</v>
      </c>
      <c r="G301" s="2">
        <v>0.30570000000000003</v>
      </c>
      <c r="H301" s="2">
        <v>0.37689999999999996</v>
      </c>
      <c r="I301" s="2">
        <v>0.67310000000000003</v>
      </c>
      <c r="J301" s="2">
        <v>0.3029</v>
      </c>
      <c r="K301" s="2">
        <v>0.37020000000000003</v>
      </c>
      <c r="L301" s="2">
        <v>0.64829999999999999</v>
      </c>
      <c r="M301" s="2">
        <v>0.3417</v>
      </c>
      <c r="N301" s="2">
        <v>0.30659999999999998</v>
      </c>
      <c r="O301" s="2">
        <v>0.35123333333333334</v>
      </c>
      <c r="P301" s="5" t="s">
        <v>4792</v>
      </c>
      <c r="Q301" s="5">
        <v>890</v>
      </c>
      <c r="R301" s="5">
        <v>175.88932806324112</v>
      </c>
      <c r="S301" s="5">
        <v>1</v>
      </c>
      <c r="T301" s="5">
        <v>112.35955056179776</v>
      </c>
      <c r="U301" s="5">
        <v>0</v>
      </c>
      <c r="V301" s="5">
        <v>0</v>
      </c>
      <c r="W301" s="5">
        <v>0</v>
      </c>
      <c r="X301" s="5">
        <v>0</v>
      </c>
      <c r="Y301" s="5">
        <v>0</v>
      </c>
      <c r="Z301" s="5">
        <v>0</v>
      </c>
      <c r="AA301" s="5">
        <v>1</v>
      </c>
      <c r="AB301" s="5">
        <v>112.35955056179776</v>
      </c>
      <c r="AC301" s="225">
        <v>14</v>
      </c>
      <c r="AD301" s="5">
        <v>1573.0337078651687</v>
      </c>
      <c r="AE301" s="5">
        <v>7</v>
      </c>
      <c r="AF301" s="5">
        <v>786.51685393258435</v>
      </c>
      <c r="AG301" s="5">
        <v>7</v>
      </c>
      <c r="AH301" s="5">
        <v>786.51685393258435</v>
      </c>
      <c r="AI301" s="5">
        <v>0</v>
      </c>
      <c r="AJ301" s="5">
        <v>0</v>
      </c>
    </row>
    <row r="302" spans="1:36" x14ac:dyDescent="0.25">
      <c r="A302">
        <v>2018</v>
      </c>
      <c r="B302" t="s">
        <v>41</v>
      </c>
      <c r="C302" s="212" t="s">
        <v>5680</v>
      </c>
      <c r="D302" s="47" t="s">
        <v>5610</v>
      </c>
      <c r="E302" s="11">
        <v>0.83799999999999997</v>
      </c>
      <c r="F302" s="2">
        <v>0.60919999999999996</v>
      </c>
      <c r="G302" s="2">
        <v>0.36880000000000002</v>
      </c>
      <c r="H302" s="2">
        <v>0.24039999999999995</v>
      </c>
      <c r="I302" s="2">
        <v>0.56989999999999996</v>
      </c>
      <c r="J302" s="2">
        <v>0.36409999999999998</v>
      </c>
      <c r="K302" s="2">
        <v>0.20579999999999998</v>
      </c>
      <c r="L302" s="2">
        <v>0.45240000000000002</v>
      </c>
      <c r="M302" s="2">
        <v>0.52600000000000002</v>
      </c>
      <c r="N302" s="2">
        <v>-7.3599999999999999E-2</v>
      </c>
      <c r="O302" s="2">
        <v>0.12419999999999998</v>
      </c>
      <c r="P302" s="2" t="s">
        <v>4792</v>
      </c>
      <c r="Q302" s="5">
        <v>891</v>
      </c>
      <c r="R302" s="5">
        <v>1063.2458233890216</v>
      </c>
      <c r="S302" s="5">
        <v>0</v>
      </c>
      <c r="T302" s="5">
        <v>0</v>
      </c>
      <c r="U302" s="5">
        <v>0</v>
      </c>
      <c r="V302" s="5">
        <v>0</v>
      </c>
      <c r="W302" s="5">
        <v>0</v>
      </c>
      <c r="X302" s="5">
        <v>0</v>
      </c>
      <c r="Y302" s="5">
        <v>0</v>
      </c>
      <c r="Z302" s="5">
        <v>0</v>
      </c>
      <c r="AA302" s="5">
        <v>0</v>
      </c>
      <c r="AB302" s="5">
        <v>0</v>
      </c>
      <c r="AC302" s="225">
        <v>0</v>
      </c>
      <c r="AD302" s="5">
        <v>0</v>
      </c>
      <c r="AE302" s="5">
        <v>0</v>
      </c>
      <c r="AF302" s="5">
        <v>0</v>
      </c>
      <c r="AG302" s="5">
        <v>0</v>
      </c>
      <c r="AH302" s="5">
        <v>0</v>
      </c>
      <c r="AI302" s="5">
        <v>0</v>
      </c>
      <c r="AJ302" s="5">
        <v>0</v>
      </c>
    </row>
    <row r="303" spans="1:36" x14ac:dyDescent="0.25">
      <c r="A303">
        <v>2019</v>
      </c>
      <c r="B303" t="s">
        <v>70</v>
      </c>
      <c r="C303" s="212" t="s">
        <v>5351</v>
      </c>
      <c r="D303" s="47" t="s">
        <v>1132</v>
      </c>
      <c r="E303" s="11">
        <v>0.96</v>
      </c>
      <c r="F303" s="2">
        <v>0.84219999999999995</v>
      </c>
      <c r="G303" s="2">
        <v>0.14180000000000001</v>
      </c>
      <c r="H303" s="2">
        <v>0.70039999999999991</v>
      </c>
      <c r="I303" s="2">
        <v>0.8115</v>
      </c>
      <c r="J303" s="2">
        <v>0.15720000000000001</v>
      </c>
      <c r="K303" s="2">
        <v>0.65429999999999999</v>
      </c>
      <c r="L303" s="2">
        <v>0.71789999999999998</v>
      </c>
      <c r="M303" s="2">
        <v>0.26519999999999999</v>
      </c>
      <c r="N303" s="2">
        <v>0.45269999999999999</v>
      </c>
      <c r="O303" s="2">
        <v>0.60246666666666659</v>
      </c>
      <c r="P303" s="5" t="s">
        <v>4792</v>
      </c>
      <c r="Q303" s="5">
        <v>896</v>
      </c>
      <c r="R303" s="5">
        <v>933.33333333333337</v>
      </c>
      <c r="S303" s="5">
        <v>1</v>
      </c>
      <c r="T303" s="5">
        <v>111.60714285714285</v>
      </c>
      <c r="U303" s="5">
        <v>0</v>
      </c>
      <c r="V303" s="5">
        <v>0</v>
      </c>
      <c r="W303" s="5">
        <v>1</v>
      </c>
      <c r="X303" s="5">
        <v>111.60714285714285</v>
      </c>
      <c r="Y303" s="5">
        <v>0</v>
      </c>
      <c r="Z303" s="5">
        <v>0</v>
      </c>
      <c r="AA303" s="5">
        <v>0</v>
      </c>
      <c r="AB303" s="5">
        <v>0</v>
      </c>
      <c r="AC303" s="225">
        <v>9</v>
      </c>
      <c r="AD303" s="5">
        <v>1004.4642857142858</v>
      </c>
      <c r="AE303" s="5">
        <v>0</v>
      </c>
      <c r="AF303" s="5">
        <v>0</v>
      </c>
      <c r="AG303" s="5">
        <v>7</v>
      </c>
      <c r="AH303" s="5">
        <v>781.25</v>
      </c>
      <c r="AI303" s="5">
        <v>2</v>
      </c>
      <c r="AJ303" s="5">
        <v>223.21428571428569</v>
      </c>
    </row>
    <row r="304" spans="1:36" x14ac:dyDescent="0.25">
      <c r="A304">
        <v>2017</v>
      </c>
      <c r="B304" t="s">
        <v>70</v>
      </c>
      <c r="C304" s="212" t="s">
        <v>5376</v>
      </c>
      <c r="D304" s="47" t="s">
        <v>5369</v>
      </c>
      <c r="E304" s="11">
        <v>1.1299999999999999</v>
      </c>
      <c r="F304" s="2">
        <v>0.75690000000000002</v>
      </c>
      <c r="G304" s="2">
        <v>0.21990000000000001</v>
      </c>
      <c r="H304" s="2">
        <v>0.53700000000000003</v>
      </c>
      <c r="I304" s="2">
        <v>0.73929999999999996</v>
      </c>
      <c r="J304" s="2">
        <v>0.22750000000000001</v>
      </c>
      <c r="K304" s="2">
        <v>0.51179999999999992</v>
      </c>
      <c r="L304" s="2">
        <v>0.69750000000000001</v>
      </c>
      <c r="M304" s="2">
        <v>0.28760000000000002</v>
      </c>
      <c r="N304" s="2">
        <v>0.40989999999999999</v>
      </c>
      <c r="O304" s="2">
        <v>0.4862333333333333</v>
      </c>
      <c r="P304" s="5" t="s">
        <v>4792</v>
      </c>
      <c r="Q304" s="5">
        <v>897</v>
      </c>
      <c r="R304" s="5">
        <v>793.80530973451334</v>
      </c>
      <c r="S304" s="5">
        <v>3</v>
      </c>
      <c r="T304" s="5">
        <v>334.44816053511704</v>
      </c>
      <c r="U304" s="5">
        <v>0</v>
      </c>
      <c r="V304" s="5">
        <v>0</v>
      </c>
      <c r="W304" s="5">
        <v>0</v>
      </c>
      <c r="X304" s="5">
        <v>0</v>
      </c>
      <c r="Y304" s="5">
        <v>2</v>
      </c>
      <c r="Z304" s="5">
        <v>222.96544035674469</v>
      </c>
      <c r="AA304" s="5">
        <v>1</v>
      </c>
      <c r="AB304" s="5">
        <v>111.48272017837235</v>
      </c>
      <c r="AC304" s="225">
        <v>12</v>
      </c>
      <c r="AD304" s="5">
        <v>1337.7926421404682</v>
      </c>
      <c r="AE304" s="5">
        <v>3</v>
      </c>
      <c r="AF304" s="5">
        <v>334.44816053511704</v>
      </c>
      <c r="AG304" s="5">
        <v>8</v>
      </c>
      <c r="AH304" s="5">
        <v>891.86176142697877</v>
      </c>
      <c r="AI304" s="5">
        <v>1</v>
      </c>
      <c r="AJ304" s="5">
        <v>111.48272017837235</v>
      </c>
    </row>
    <row r="305" spans="1:36" x14ac:dyDescent="0.25">
      <c r="A305">
        <v>2017</v>
      </c>
      <c r="B305" t="s">
        <v>41</v>
      </c>
      <c r="C305" s="212" t="s">
        <v>5636</v>
      </c>
      <c r="D305" s="47" t="s">
        <v>480</v>
      </c>
      <c r="E305" s="11">
        <v>0.67</v>
      </c>
      <c r="F305" s="2">
        <v>0.58730000000000004</v>
      </c>
      <c r="G305" s="2">
        <v>0.39069999999999999</v>
      </c>
      <c r="H305" s="2">
        <v>0.19660000000000005</v>
      </c>
      <c r="I305" s="2">
        <v>0.56420000000000003</v>
      </c>
      <c r="J305" s="2">
        <v>0.36220000000000002</v>
      </c>
      <c r="K305" s="2">
        <v>0.20200000000000001</v>
      </c>
      <c r="L305" s="2">
        <v>0.52510000000000001</v>
      </c>
      <c r="M305" s="2">
        <v>0.45200000000000001</v>
      </c>
      <c r="N305" s="2">
        <v>7.3099999999999998E-2</v>
      </c>
      <c r="O305" s="2">
        <v>0.15723333333333336</v>
      </c>
      <c r="P305" s="2" t="s">
        <v>4792</v>
      </c>
      <c r="Q305" s="5">
        <v>898</v>
      </c>
      <c r="R305" s="5">
        <v>1340.2985074626865</v>
      </c>
      <c r="S305" s="5">
        <v>0</v>
      </c>
      <c r="T305" s="5">
        <v>0</v>
      </c>
      <c r="U305" s="5">
        <v>0</v>
      </c>
      <c r="V305" s="5">
        <v>0</v>
      </c>
      <c r="W305" s="5">
        <v>0</v>
      </c>
      <c r="X305" s="5">
        <v>0</v>
      </c>
      <c r="Y305" s="5">
        <v>0</v>
      </c>
      <c r="Z305" s="5">
        <v>0</v>
      </c>
      <c r="AA305" s="5">
        <v>0</v>
      </c>
      <c r="AB305" s="5">
        <v>0</v>
      </c>
      <c r="AC305" s="225">
        <v>3</v>
      </c>
      <c r="AD305" s="5">
        <v>334.075723830735</v>
      </c>
      <c r="AE305" s="5">
        <v>2</v>
      </c>
      <c r="AF305" s="5">
        <v>222.71714922048997</v>
      </c>
      <c r="AG305" s="5">
        <v>1</v>
      </c>
      <c r="AH305" s="5">
        <v>111.35857461024499</v>
      </c>
      <c r="AI305" s="5">
        <v>0</v>
      </c>
      <c r="AJ305" s="5">
        <v>0</v>
      </c>
    </row>
    <row r="306" spans="1:36" x14ac:dyDescent="0.25">
      <c r="A306">
        <v>2018</v>
      </c>
      <c r="B306" t="s">
        <v>41</v>
      </c>
      <c r="C306" s="212" t="s">
        <v>5636</v>
      </c>
      <c r="D306" s="47" t="s">
        <v>480</v>
      </c>
      <c r="E306" s="11">
        <v>0.67</v>
      </c>
      <c r="F306" s="2">
        <v>0.58730000000000004</v>
      </c>
      <c r="G306" s="2">
        <v>0.39069999999999999</v>
      </c>
      <c r="H306" s="2">
        <v>0.19660000000000005</v>
      </c>
      <c r="I306" s="2">
        <v>0.56420000000000003</v>
      </c>
      <c r="J306" s="2">
        <v>0.36220000000000002</v>
      </c>
      <c r="K306" s="2">
        <v>0.20200000000000001</v>
      </c>
      <c r="L306" s="2">
        <v>0.52510000000000001</v>
      </c>
      <c r="M306" s="2">
        <v>0.45200000000000001</v>
      </c>
      <c r="N306" s="2">
        <v>7.3099999999999998E-2</v>
      </c>
      <c r="O306" s="2">
        <v>0.15723333333333336</v>
      </c>
      <c r="P306" s="2" t="s">
        <v>4792</v>
      </c>
      <c r="Q306" s="5">
        <v>898</v>
      </c>
      <c r="R306" s="5">
        <v>1340.2985074626865</v>
      </c>
      <c r="S306" s="5">
        <v>0</v>
      </c>
      <c r="T306" s="5">
        <v>0</v>
      </c>
      <c r="U306" s="5">
        <v>0</v>
      </c>
      <c r="V306" s="5">
        <v>0</v>
      </c>
      <c r="W306" s="5">
        <v>0</v>
      </c>
      <c r="X306" s="5">
        <v>0</v>
      </c>
      <c r="Y306" s="5">
        <v>0</v>
      </c>
      <c r="Z306" s="5">
        <v>0</v>
      </c>
      <c r="AA306" s="5">
        <v>0</v>
      </c>
      <c r="AB306" s="5">
        <v>0</v>
      </c>
      <c r="AC306" s="225">
        <v>2</v>
      </c>
      <c r="AD306" s="5">
        <v>222.71714922048997</v>
      </c>
      <c r="AE306" s="5">
        <v>2</v>
      </c>
      <c r="AF306" s="5">
        <v>222.71714922048997</v>
      </c>
      <c r="AG306" s="5">
        <v>0</v>
      </c>
      <c r="AH306" s="5">
        <v>0</v>
      </c>
      <c r="AI306" s="5">
        <v>0</v>
      </c>
      <c r="AJ306" s="5">
        <v>0</v>
      </c>
    </row>
    <row r="307" spans="1:36" x14ac:dyDescent="0.25">
      <c r="A307">
        <v>2018</v>
      </c>
      <c r="B307" t="s">
        <v>70</v>
      </c>
      <c r="C307" s="212" t="s">
        <v>5351</v>
      </c>
      <c r="D307" s="47" t="s">
        <v>1132</v>
      </c>
      <c r="E307" s="11">
        <v>0.96</v>
      </c>
      <c r="F307" s="2">
        <v>0.84219999999999995</v>
      </c>
      <c r="G307" s="2">
        <v>0.14180000000000001</v>
      </c>
      <c r="H307" s="2">
        <v>0.70039999999999991</v>
      </c>
      <c r="I307" s="2">
        <v>0.8115</v>
      </c>
      <c r="J307" s="2">
        <v>0.15720000000000001</v>
      </c>
      <c r="K307" s="2">
        <v>0.65429999999999999</v>
      </c>
      <c r="L307" s="2">
        <v>0.71789999999999998</v>
      </c>
      <c r="M307" s="2">
        <v>0.26519999999999999</v>
      </c>
      <c r="N307" s="2">
        <v>0.45269999999999999</v>
      </c>
      <c r="O307" s="2">
        <v>0.60246666666666659</v>
      </c>
      <c r="P307" s="5" t="s">
        <v>4792</v>
      </c>
      <c r="Q307" s="5">
        <v>898</v>
      </c>
      <c r="R307" s="5">
        <v>935.41666666666674</v>
      </c>
      <c r="S307" s="5">
        <v>7</v>
      </c>
      <c r="T307" s="5">
        <v>779.510022271715</v>
      </c>
      <c r="U307" s="5">
        <v>0</v>
      </c>
      <c r="V307" s="5">
        <v>0</v>
      </c>
      <c r="W307" s="5">
        <v>0</v>
      </c>
      <c r="X307" s="5">
        <v>0</v>
      </c>
      <c r="Y307" s="5">
        <v>0</v>
      </c>
      <c r="Z307" s="5">
        <v>0</v>
      </c>
      <c r="AA307" s="5">
        <v>7</v>
      </c>
      <c r="AB307" s="5">
        <v>779.510022271715</v>
      </c>
      <c r="AC307" s="225">
        <v>13</v>
      </c>
      <c r="AD307" s="5">
        <v>1447.6614699331849</v>
      </c>
      <c r="AE307" s="5">
        <v>3</v>
      </c>
      <c r="AF307" s="5">
        <v>334.075723830735</v>
      </c>
      <c r="AG307" s="5">
        <v>8</v>
      </c>
      <c r="AH307" s="5">
        <v>890.86859688195989</v>
      </c>
      <c r="AI307" s="5">
        <v>2</v>
      </c>
      <c r="AJ307" s="5">
        <v>222.71714922048997</v>
      </c>
    </row>
    <row r="308" spans="1:36" x14ac:dyDescent="0.25">
      <c r="A308">
        <v>2017</v>
      </c>
      <c r="B308" t="s">
        <v>41</v>
      </c>
      <c r="C308" s="212" t="s">
        <v>5680</v>
      </c>
      <c r="D308" s="47" t="s">
        <v>5610</v>
      </c>
      <c r="E308" s="11">
        <v>0.83799999999999997</v>
      </c>
      <c r="F308" s="2">
        <v>0.60919999999999996</v>
      </c>
      <c r="G308" s="2">
        <v>0.36880000000000002</v>
      </c>
      <c r="H308" s="2">
        <v>0.24039999999999995</v>
      </c>
      <c r="I308" s="2">
        <v>0.56989999999999996</v>
      </c>
      <c r="J308" s="2">
        <v>0.36409999999999998</v>
      </c>
      <c r="K308" s="2">
        <v>0.20579999999999998</v>
      </c>
      <c r="L308" s="2">
        <v>0.45240000000000002</v>
      </c>
      <c r="M308" s="2">
        <v>0.52600000000000002</v>
      </c>
      <c r="N308" s="2">
        <v>-7.3599999999999999E-2</v>
      </c>
      <c r="O308" s="2">
        <v>0.12419999999999998</v>
      </c>
      <c r="P308" s="2" t="s">
        <v>4792</v>
      </c>
      <c r="Q308" s="5">
        <v>903</v>
      </c>
      <c r="R308" s="5">
        <v>1077.5656324582339</v>
      </c>
      <c r="S308" s="5">
        <v>0</v>
      </c>
      <c r="T308" s="5">
        <v>0</v>
      </c>
      <c r="U308" s="5">
        <v>0</v>
      </c>
      <c r="V308" s="5">
        <v>0</v>
      </c>
      <c r="W308" s="5">
        <v>0</v>
      </c>
      <c r="X308" s="5">
        <v>0</v>
      </c>
      <c r="Y308" s="5">
        <v>0</v>
      </c>
      <c r="Z308" s="5">
        <v>0</v>
      </c>
      <c r="AA308" s="5">
        <v>0</v>
      </c>
      <c r="AB308" s="5">
        <v>0</v>
      </c>
      <c r="AC308" s="225">
        <v>0</v>
      </c>
      <c r="AD308" s="5">
        <v>0</v>
      </c>
      <c r="AE308" s="5">
        <v>0</v>
      </c>
      <c r="AF308" s="5">
        <v>0</v>
      </c>
      <c r="AG308" s="5">
        <v>0</v>
      </c>
      <c r="AH308" s="5">
        <v>0</v>
      </c>
      <c r="AI308" s="5">
        <v>0</v>
      </c>
      <c r="AJ308" s="5">
        <v>0</v>
      </c>
    </row>
    <row r="309" spans="1:36" x14ac:dyDescent="0.25">
      <c r="A309">
        <v>2017</v>
      </c>
      <c r="B309" t="s">
        <v>70</v>
      </c>
      <c r="C309" s="212" t="s">
        <v>5351</v>
      </c>
      <c r="D309" s="47" t="s">
        <v>1132</v>
      </c>
      <c r="E309" s="11">
        <v>0.96</v>
      </c>
      <c r="F309" s="2">
        <v>0.84219999999999995</v>
      </c>
      <c r="G309" s="2">
        <v>0.14180000000000001</v>
      </c>
      <c r="H309" s="2">
        <v>0.70039999999999991</v>
      </c>
      <c r="I309" s="2">
        <v>0.8115</v>
      </c>
      <c r="J309" s="2">
        <v>0.15720000000000001</v>
      </c>
      <c r="K309" s="2">
        <v>0.65429999999999999</v>
      </c>
      <c r="L309" s="2">
        <v>0.71789999999999998</v>
      </c>
      <c r="M309" s="2">
        <v>0.26519999999999999</v>
      </c>
      <c r="N309" s="2">
        <v>0.45269999999999999</v>
      </c>
      <c r="O309" s="2">
        <v>0.60246666666666659</v>
      </c>
      <c r="P309" s="5" t="s">
        <v>4792</v>
      </c>
      <c r="Q309" s="5">
        <v>903</v>
      </c>
      <c r="R309" s="5">
        <v>940.625</v>
      </c>
      <c r="S309" s="5">
        <v>2</v>
      </c>
      <c r="T309" s="5">
        <v>221.48394241417498</v>
      </c>
      <c r="U309" s="5">
        <v>0</v>
      </c>
      <c r="V309" s="5">
        <v>0</v>
      </c>
      <c r="W309" s="5">
        <v>0</v>
      </c>
      <c r="X309" s="5">
        <v>0</v>
      </c>
      <c r="Y309" s="5">
        <v>2</v>
      </c>
      <c r="Z309" s="5">
        <v>221.48394241417498</v>
      </c>
      <c r="AA309" s="5">
        <v>0</v>
      </c>
      <c r="AB309" s="5">
        <v>0</v>
      </c>
      <c r="AC309" s="225">
        <v>2</v>
      </c>
      <c r="AD309" s="5">
        <v>221.48394241417498</v>
      </c>
      <c r="AE309" s="5">
        <v>0</v>
      </c>
      <c r="AF309" s="5">
        <v>0</v>
      </c>
      <c r="AG309" s="5">
        <v>1</v>
      </c>
      <c r="AH309" s="5">
        <v>110.74197120708749</v>
      </c>
      <c r="AI309" s="5">
        <v>1</v>
      </c>
      <c r="AJ309" s="5">
        <v>110.74197120708749</v>
      </c>
    </row>
    <row r="310" spans="1:36" x14ac:dyDescent="0.25">
      <c r="A310">
        <v>2018</v>
      </c>
      <c r="B310" t="s">
        <v>41</v>
      </c>
      <c r="C310" s="212" t="s">
        <v>5626</v>
      </c>
      <c r="D310" s="47" t="s">
        <v>5625</v>
      </c>
      <c r="E310" s="11">
        <v>0.65300000000000002</v>
      </c>
      <c r="F310" s="2">
        <v>0.73350000000000004</v>
      </c>
      <c r="G310" s="2">
        <v>0.25319999999999998</v>
      </c>
      <c r="H310" s="2">
        <v>0.48030000000000006</v>
      </c>
      <c r="I310" s="2">
        <v>0.7298</v>
      </c>
      <c r="J310" s="2">
        <v>0.2346</v>
      </c>
      <c r="K310" s="2">
        <v>0.49519999999999997</v>
      </c>
      <c r="L310" s="2">
        <v>0.65869999999999995</v>
      </c>
      <c r="M310" s="2">
        <v>0.3221</v>
      </c>
      <c r="N310" s="2">
        <v>0.33659999999999995</v>
      </c>
      <c r="O310" s="2">
        <v>0.43736666666666668</v>
      </c>
      <c r="P310" s="2" t="s">
        <v>4792</v>
      </c>
      <c r="Q310" s="5">
        <v>904</v>
      </c>
      <c r="R310" s="5">
        <v>1384.3797856049005</v>
      </c>
      <c r="S310" s="5">
        <v>1</v>
      </c>
      <c r="T310" s="5">
        <v>110.61946902654867</v>
      </c>
      <c r="U310" s="5">
        <v>0</v>
      </c>
      <c r="V310" s="5">
        <v>0</v>
      </c>
      <c r="W310" s="5">
        <v>0</v>
      </c>
      <c r="X310" s="5">
        <v>0</v>
      </c>
      <c r="Y310" s="5">
        <v>0</v>
      </c>
      <c r="Z310" s="5">
        <v>0</v>
      </c>
      <c r="AA310" s="5">
        <v>1</v>
      </c>
      <c r="AB310" s="5">
        <v>110.61946902654867</v>
      </c>
      <c r="AC310" s="225">
        <v>11</v>
      </c>
      <c r="AD310" s="5">
        <v>1216.8141592920354</v>
      </c>
      <c r="AE310" s="5">
        <v>2</v>
      </c>
      <c r="AF310" s="5">
        <v>221.23893805309734</v>
      </c>
      <c r="AG310" s="5">
        <v>9</v>
      </c>
      <c r="AH310" s="5">
        <v>995.57522123893807</v>
      </c>
      <c r="AI310" s="5">
        <v>0</v>
      </c>
      <c r="AJ310" s="5">
        <v>0</v>
      </c>
    </row>
    <row r="311" spans="1:36" x14ac:dyDescent="0.25">
      <c r="A311">
        <v>2017</v>
      </c>
      <c r="B311" t="s">
        <v>71</v>
      </c>
      <c r="C311" s="212" t="s">
        <v>982</v>
      </c>
      <c r="D311" s="47" t="s">
        <v>5149</v>
      </c>
      <c r="E311" s="11">
        <v>0</v>
      </c>
      <c r="F311" s="2">
        <v>0.86339999999999995</v>
      </c>
      <c r="G311" s="2">
        <v>0.13070000000000001</v>
      </c>
      <c r="H311" s="2">
        <v>0.73269999999999991</v>
      </c>
      <c r="I311" s="2">
        <v>0.84830000000000005</v>
      </c>
      <c r="J311" s="2">
        <v>0.1351</v>
      </c>
      <c r="K311" s="2">
        <v>0.71320000000000006</v>
      </c>
      <c r="L311" s="2">
        <v>0.81940000000000002</v>
      </c>
      <c r="M311" s="2">
        <v>0.17219999999999999</v>
      </c>
      <c r="N311" s="2">
        <v>0.6472</v>
      </c>
      <c r="O311" s="2">
        <v>0.69769999999999988</v>
      </c>
      <c r="P311" s="2" t="s">
        <v>4792</v>
      </c>
      <c r="Q311" s="5">
        <v>911</v>
      </c>
      <c r="R311" s="5" t="s">
        <v>4791</v>
      </c>
      <c r="S311" s="5">
        <v>1</v>
      </c>
      <c r="T311" s="5">
        <v>109.76948408342481</v>
      </c>
      <c r="U311" s="5">
        <v>0</v>
      </c>
      <c r="V311" s="5">
        <v>0</v>
      </c>
      <c r="W311" s="5">
        <v>1</v>
      </c>
      <c r="X311" s="5">
        <v>109.76948408342481</v>
      </c>
      <c r="Y311" s="5">
        <v>0</v>
      </c>
      <c r="Z311" s="5">
        <v>0</v>
      </c>
      <c r="AA311" s="5">
        <v>0</v>
      </c>
      <c r="AB311" s="5">
        <v>0</v>
      </c>
      <c r="AC311" s="225">
        <v>1</v>
      </c>
      <c r="AD311" s="5">
        <v>109.76948408342481</v>
      </c>
      <c r="AE311" s="5">
        <v>1</v>
      </c>
      <c r="AF311" s="5">
        <v>109.76948408342481</v>
      </c>
      <c r="AG311" s="5">
        <v>0</v>
      </c>
      <c r="AH311" s="5">
        <v>0</v>
      </c>
      <c r="AI311" s="5">
        <v>0</v>
      </c>
      <c r="AJ311" s="5">
        <v>0</v>
      </c>
    </row>
    <row r="312" spans="1:36" x14ac:dyDescent="0.25">
      <c r="A312">
        <v>2019</v>
      </c>
      <c r="B312" t="s">
        <v>70</v>
      </c>
      <c r="C312" s="212" t="s">
        <v>5376</v>
      </c>
      <c r="D312" s="47" t="s">
        <v>5369</v>
      </c>
      <c r="E312" s="11">
        <v>1.1299999999999999</v>
      </c>
      <c r="F312" s="2">
        <v>0.75690000000000002</v>
      </c>
      <c r="G312" s="2">
        <v>0.21990000000000001</v>
      </c>
      <c r="H312" s="2">
        <v>0.53700000000000003</v>
      </c>
      <c r="I312" s="2">
        <v>0.73929999999999996</v>
      </c>
      <c r="J312" s="2">
        <v>0.22750000000000001</v>
      </c>
      <c r="K312" s="2">
        <v>0.51179999999999992</v>
      </c>
      <c r="L312" s="2">
        <v>0.69750000000000001</v>
      </c>
      <c r="M312" s="2">
        <v>0.28760000000000002</v>
      </c>
      <c r="N312" s="2">
        <v>0.40989999999999999</v>
      </c>
      <c r="O312" s="2">
        <v>0.4862333333333333</v>
      </c>
      <c r="P312" s="5" t="s">
        <v>4792</v>
      </c>
      <c r="Q312" s="5">
        <v>911</v>
      </c>
      <c r="R312" s="5">
        <v>806.19469026548677</v>
      </c>
      <c r="S312" s="5">
        <v>4</v>
      </c>
      <c r="T312" s="5">
        <v>439.07793633369926</v>
      </c>
      <c r="U312" s="5">
        <v>0</v>
      </c>
      <c r="V312" s="5">
        <v>0</v>
      </c>
      <c r="W312" s="5">
        <v>0</v>
      </c>
      <c r="X312" s="5">
        <v>0</v>
      </c>
      <c r="Y312" s="5">
        <v>1</v>
      </c>
      <c r="Z312" s="5">
        <v>109.76948408342481</v>
      </c>
      <c r="AA312" s="5">
        <v>3</v>
      </c>
      <c r="AB312" s="5">
        <v>329.3084522502744</v>
      </c>
      <c r="AC312" s="225">
        <v>17</v>
      </c>
      <c r="AD312" s="5">
        <v>1866.0812294182215</v>
      </c>
      <c r="AE312" s="5">
        <v>5</v>
      </c>
      <c r="AF312" s="5">
        <v>548.84742041712411</v>
      </c>
      <c r="AG312" s="5">
        <v>7</v>
      </c>
      <c r="AH312" s="5">
        <v>768.38638858397371</v>
      </c>
      <c r="AI312" s="5">
        <v>5</v>
      </c>
      <c r="AJ312" s="5">
        <v>548.84742041712411</v>
      </c>
    </row>
    <row r="313" spans="1:36" x14ac:dyDescent="0.25">
      <c r="A313">
        <v>2018</v>
      </c>
      <c r="B313" t="s">
        <v>70</v>
      </c>
      <c r="C313" s="212" t="s">
        <v>5376</v>
      </c>
      <c r="D313" s="47" t="s">
        <v>5369</v>
      </c>
      <c r="E313" s="11">
        <v>1.1299999999999999</v>
      </c>
      <c r="F313" s="2">
        <v>0.75690000000000002</v>
      </c>
      <c r="G313" s="2">
        <v>0.21990000000000001</v>
      </c>
      <c r="H313" s="2">
        <v>0.53700000000000003</v>
      </c>
      <c r="I313" s="2">
        <v>0.73929999999999996</v>
      </c>
      <c r="J313" s="2">
        <v>0.22750000000000001</v>
      </c>
      <c r="K313" s="2">
        <v>0.51179999999999992</v>
      </c>
      <c r="L313" s="2">
        <v>0.69750000000000001</v>
      </c>
      <c r="M313" s="2">
        <v>0.28760000000000002</v>
      </c>
      <c r="N313" s="2">
        <v>0.40989999999999999</v>
      </c>
      <c r="O313" s="2">
        <v>0.4862333333333333</v>
      </c>
      <c r="P313" s="5" t="s">
        <v>4792</v>
      </c>
      <c r="Q313" s="5">
        <v>914</v>
      </c>
      <c r="R313" s="5">
        <v>808.84955752212397</v>
      </c>
      <c r="S313" s="5">
        <v>1</v>
      </c>
      <c r="T313" s="5">
        <v>109.40919037199124</v>
      </c>
      <c r="U313" s="5">
        <v>0</v>
      </c>
      <c r="V313" s="5">
        <v>0</v>
      </c>
      <c r="W313" s="5">
        <v>0</v>
      </c>
      <c r="X313" s="5">
        <v>0</v>
      </c>
      <c r="Y313" s="5">
        <v>0</v>
      </c>
      <c r="Z313" s="5">
        <v>0</v>
      </c>
      <c r="AA313" s="5">
        <v>1</v>
      </c>
      <c r="AB313" s="5">
        <v>109.40919037199124</v>
      </c>
      <c r="AC313" s="225">
        <v>6</v>
      </c>
      <c r="AD313" s="5">
        <v>656.45514223194743</v>
      </c>
      <c r="AE313" s="5">
        <v>4</v>
      </c>
      <c r="AF313" s="5">
        <v>437.63676148796498</v>
      </c>
      <c r="AG313" s="5">
        <v>1</v>
      </c>
      <c r="AH313" s="5">
        <v>109.40919037199124</v>
      </c>
      <c r="AI313" s="5">
        <v>1</v>
      </c>
      <c r="AJ313" s="5">
        <v>109.40919037199124</v>
      </c>
    </row>
    <row r="314" spans="1:36" x14ac:dyDescent="0.25">
      <c r="A314">
        <v>2017</v>
      </c>
      <c r="B314" t="s">
        <v>41</v>
      </c>
      <c r="C314" s="212" t="s">
        <v>5626</v>
      </c>
      <c r="D314" s="47" t="s">
        <v>5625</v>
      </c>
      <c r="E314" s="11">
        <v>0.65300000000000002</v>
      </c>
      <c r="F314" s="2">
        <v>0.73350000000000004</v>
      </c>
      <c r="G314" s="2">
        <v>0.25319999999999998</v>
      </c>
      <c r="H314" s="2">
        <v>0.48030000000000006</v>
      </c>
      <c r="I314" s="2">
        <v>0.7298</v>
      </c>
      <c r="J314" s="2">
        <v>0.2346</v>
      </c>
      <c r="K314" s="2">
        <v>0.49519999999999997</v>
      </c>
      <c r="L314" s="2">
        <v>0.65869999999999995</v>
      </c>
      <c r="M314" s="2">
        <v>0.3221</v>
      </c>
      <c r="N314" s="2">
        <v>0.33659999999999995</v>
      </c>
      <c r="O314" s="2">
        <v>0.43736666666666668</v>
      </c>
      <c r="P314" s="2" t="s">
        <v>4792</v>
      </c>
      <c r="Q314" s="5">
        <v>919</v>
      </c>
      <c r="R314" s="5">
        <v>1407.3506891271056</v>
      </c>
      <c r="S314" s="5">
        <v>4</v>
      </c>
      <c r="T314" s="5">
        <v>435.25571273122961</v>
      </c>
      <c r="U314" s="5">
        <v>0</v>
      </c>
      <c r="V314" s="5">
        <v>0</v>
      </c>
      <c r="W314" s="5">
        <v>1</v>
      </c>
      <c r="X314" s="5">
        <v>108.8139281828074</v>
      </c>
      <c r="Y314" s="5">
        <v>1</v>
      </c>
      <c r="Z314" s="5">
        <v>108.8139281828074</v>
      </c>
      <c r="AA314" s="5">
        <v>2</v>
      </c>
      <c r="AB314" s="5">
        <v>217.6278563656148</v>
      </c>
      <c r="AC314" s="225">
        <v>18</v>
      </c>
      <c r="AD314" s="5">
        <v>1958.6507072905331</v>
      </c>
      <c r="AE314" s="5">
        <v>8</v>
      </c>
      <c r="AF314" s="5">
        <v>870.51142546245921</v>
      </c>
      <c r="AG314" s="5">
        <v>10</v>
      </c>
      <c r="AH314" s="5">
        <v>1088.139281828074</v>
      </c>
      <c r="AI314" s="5">
        <v>0</v>
      </c>
      <c r="AJ314" s="5">
        <v>0</v>
      </c>
    </row>
    <row r="315" spans="1:36" x14ac:dyDescent="0.25">
      <c r="A315">
        <v>2018</v>
      </c>
      <c r="B315" t="s">
        <v>41</v>
      </c>
      <c r="C315" s="212" t="s">
        <v>4555</v>
      </c>
      <c r="D315" s="47" t="s">
        <v>1045</v>
      </c>
      <c r="E315" s="11">
        <v>0.746</v>
      </c>
      <c r="F315" s="2">
        <v>0.5544</v>
      </c>
      <c r="G315" s="2">
        <v>0.42170000000000002</v>
      </c>
      <c r="H315" s="2">
        <v>0.13269999999999998</v>
      </c>
      <c r="I315" s="2">
        <v>0.54900000000000004</v>
      </c>
      <c r="J315" s="2">
        <v>0.39400000000000002</v>
      </c>
      <c r="K315" s="2">
        <v>0.15500000000000003</v>
      </c>
      <c r="L315" s="2">
        <v>0.49490000000000001</v>
      </c>
      <c r="M315" s="2">
        <v>0.48110000000000003</v>
      </c>
      <c r="N315" s="2">
        <v>1.3799999999999979E-2</v>
      </c>
      <c r="O315" s="2">
        <v>0.10049999999999999</v>
      </c>
      <c r="P315" s="2" t="s">
        <v>4792</v>
      </c>
      <c r="Q315" s="5">
        <v>920</v>
      </c>
      <c r="R315" s="5">
        <v>1233.2439678284181</v>
      </c>
      <c r="S315" s="5">
        <v>1</v>
      </c>
      <c r="T315" s="5">
        <v>108.69565217391305</v>
      </c>
      <c r="U315" s="5">
        <v>0</v>
      </c>
      <c r="V315" s="5">
        <v>0</v>
      </c>
      <c r="W315" s="5">
        <v>0</v>
      </c>
      <c r="X315" s="5">
        <v>0</v>
      </c>
      <c r="Y315" s="5">
        <v>0</v>
      </c>
      <c r="Z315" s="5">
        <v>0</v>
      </c>
      <c r="AA315" s="5">
        <v>1</v>
      </c>
      <c r="AB315" s="5">
        <v>108.69565217391305</v>
      </c>
      <c r="AC315" s="225">
        <v>2</v>
      </c>
      <c r="AD315" s="5">
        <v>217.39130434782609</v>
      </c>
      <c r="AE315" s="5">
        <v>1</v>
      </c>
      <c r="AF315" s="5">
        <v>108.69565217391305</v>
      </c>
      <c r="AG315" s="5">
        <v>1</v>
      </c>
      <c r="AH315" s="5">
        <v>108.69565217391305</v>
      </c>
      <c r="AI315" s="5">
        <v>0</v>
      </c>
      <c r="AJ315" s="5">
        <v>0</v>
      </c>
    </row>
    <row r="316" spans="1:36" x14ac:dyDescent="0.25">
      <c r="A316">
        <v>2018</v>
      </c>
      <c r="B316" t="s">
        <v>49</v>
      </c>
      <c r="C316" s="212" t="s">
        <v>6358</v>
      </c>
      <c r="D316" s="47" t="s">
        <v>6359</v>
      </c>
      <c r="E316" s="11">
        <v>19</v>
      </c>
      <c r="F316" s="2">
        <v>0.2044</v>
      </c>
      <c r="G316" s="2">
        <v>0.77039999999999997</v>
      </c>
      <c r="H316" s="2">
        <v>-0.56599999999999995</v>
      </c>
      <c r="I316" s="2">
        <v>0.11899999999999999</v>
      </c>
      <c r="J316" s="2">
        <v>0.78300000000000003</v>
      </c>
      <c r="K316" s="2">
        <v>-0.66400000000000003</v>
      </c>
      <c r="L316" s="2">
        <v>0.17499999999999999</v>
      </c>
      <c r="M316" s="2">
        <v>0.80500000000000005</v>
      </c>
      <c r="N316" s="2">
        <v>-0.63000000000000012</v>
      </c>
      <c r="O316" s="2">
        <v>-0.62</v>
      </c>
      <c r="P316" s="2" t="s">
        <v>5900</v>
      </c>
      <c r="Q316" s="5">
        <v>920</v>
      </c>
      <c r="R316" s="5">
        <v>48.421052631578945</v>
      </c>
      <c r="S316" s="5">
        <v>3</v>
      </c>
      <c r="T316" s="5">
        <v>326.08695652173913</v>
      </c>
      <c r="U316" s="5">
        <v>0</v>
      </c>
      <c r="V316" s="5">
        <v>0</v>
      </c>
      <c r="W316" s="5">
        <v>0</v>
      </c>
      <c r="X316" s="5">
        <v>0</v>
      </c>
      <c r="Y316" s="5">
        <v>0</v>
      </c>
      <c r="Z316" s="5">
        <v>0</v>
      </c>
      <c r="AA316" s="5">
        <v>3</v>
      </c>
      <c r="AB316" s="5">
        <v>326.08695652173913</v>
      </c>
      <c r="AC316" s="225">
        <v>6</v>
      </c>
      <c r="AD316" s="5">
        <v>652.17391304347825</v>
      </c>
      <c r="AE316" s="5">
        <v>0</v>
      </c>
      <c r="AF316" s="5">
        <v>0</v>
      </c>
      <c r="AG316" s="5">
        <v>6</v>
      </c>
      <c r="AH316" s="5">
        <v>652.17391304347825</v>
      </c>
      <c r="AI316" s="5">
        <v>0</v>
      </c>
      <c r="AJ316" s="5">
        <v>0</v>
      </c>
    </row>
    <row r="317" spans="1:36" x14ac:dyDescent="0.25">
      <c r="A317">
        <v>2018</v>
      </c>
      <c r="B317" t="s">
        <v>41</v>
      </c>
      <c r="C317" s="212" t="s">
        <v>5570</v>
      </c>
      <c r="D317" s="47" t="s">
        <v>5562</v>
      </c>
      <c r="E317" s="11">
        <v>0.53400000000000003</v>
      </c>
      <c r="F317" s="2">
        <v>0.56189999999999996</v>
      </c>
      <c r="G317" s="2">
        <v>0.41880000000000001</v>
      </c>
      <c r="H317" s="2">
        <v>0.14309999999999995</v>
      </c>
      <c r="I317" s="2">
        <v>0.54259999999999997</v>
      </c>
      <c r="J317" s="2">
        <v>0.39729999999999999</v>
      </c>
      <c r="K317" s="2">
        <v>0.14529999999999998</v>
      </c>
      <c r="L317" s="2">
        <v>0.49209999999999998</v>
      </c>
      <c r="M317" s="2">
        <v>0.48820000000000002</v>
      </c>
      <c r="N317" s="2">
        <v>3.8999999999999591E-3</v>
      </c>
      <c r="O317" s="2">
        <v>9.7433333333333302E-2</v>
      </c>
      <c r="P317" s="2" t="s">
        <v>4792</v>
      </c>
      <c r="Q317" s="5">
        <v>921</v>
      </c>
      <c r="R317" s="5">
        <v>1724.7191011235955</v>
      </c>
      <c r="S317" s="5">
        <v>0</v>
      </c>
      <c r="T317" s="5">
        <v>0</v>
      </c>
      <c r="U317" s="5">
        <v>0</v>
      </c>
      <c r="V317" s="5">
        <v>0</v>
      </c>
      <c r="W317" s="5">
        <v>0</v>
      </c>
      <c r="X317" s="5">
        <v>0</v>
      </c>
      <c r="Y317" s="5">
        <v>0</v>
      </c>
      <c r="Z317" s="5">
        <v>0</v>
      </c>
      <c r="AA317" s="5">
        <v>0</v>
      </c>
      <c r="AB317" s="5">
        <v>0</v>
      </c>
      <c r="AC317" s="225">
        <v>2</v>
      </c>
      <c r="AD317" s="5">
        <v>217.15526601520088</v>
      </c>
      <c r="AE317" s="5">
        <v>0</v>
      </c>
      <c r="AF317" s="5">
        <v>0</v>
      </c>
      <c r="AG317" s="5">
        <v>2</v>
      </c>
      <c r="AH317" s="5">
        <v>217.15526601520088</v>
      </c>
      <c r="AI317" s="5">
        <v>0</v>
      </c>
      <c r="AJ317" s="5">
        <v>0</v>
      </c>
    </row>
    <row r="318" spans="1:36" x14ac:dyDescent="0.25">
      <c r="A318">
        <v>2019</v>
      </c>
      <c r="B318" t="s">
        <v>70</v>
      </c>
      <c r="C318" s="212" t="s">
        <v>5448</v>
      </c>
      <c r="D318" s="47" t="s">
        <v>5377</v>
      </c>
      <c r="E318" s="11">
        <v>1.94</v>
      </c>
      <c r="F318" s="2">
        <v>0.80700000000000005</v>
      </c>
      <c r="G318" s="2">
        <v>0.18099999999999999</v>
      </c>
      <c r="H318" s="2">
        <v>0.62600000000000011</v>
      </c>
      <c r="I318" s="2">
        <v>0.78239999999999998</v>
      </c>
      <c r="J318" s="2">
        <v>0.18640000000000001</v>
      </c>
      <c r="K318" s="2">
        <v>0.59599999999999997</v>
      </c>
      <c r="L318" s="2">
        <v>0.71799999999999997</v>
      </c>
      <c r="M318" s="2">
        <v>0.2676</v>
      </c>
      <c r="N318" s="2">
        <v>0.45039999999999997</v>
      </c>
      <c r="O318" s="2">
        <v>0.55746666666666667</v>
      </c>
      <c r="P318" s="5" t="s">
        <v>4792</v>
      </c>
      <c r="Q318" s="5">
        <v>921</v>
      </c>
      <c r="R318" s="5">
        <v>474.74226804123714</v>
      </c>
      <c r="S318" s="5">
        <v>6</v>
      </c>
      <c r="T318" s="5">
        <v>651.46579804560258</v>
      </c>
      <c r="U318" s="5">
        <v>0</v>
      </c>
      <c r="V318" s="5">
        <v>0</v>
      </c>
      <c r="W318" s="5">
        <v>0</v>
      </c>
      <c r="X318" s="5">
        <v>0</v>
      </c>
      <c r="Y318" s="5">
        <v>0</v>
      </c>
      <c r="Z318" s="5">
        <v>0</v>
      </c>
      <c r="AA318" s="5">
        <v>6</v>
      </c>
      <c r="AB318" s="5">
        <v>651.46579804560258</v>
      </c>
      <c r="AC318" s="225">
        <v>22</v>
      </c>
      <c r="AD318" s="5">
        <v>2388.7079261672097</v>
      </c>
      <c r="AE318" s="5">
        <v>5</v>
      </c>
      <c r="AF318" s="5">
        <v>542.88816503800217</v>
      </c>
      <c r="AG318" s="5">
        <v>14</v>
      </c>
      <c r="AH318" s="5">
        <v>1520.086862106406</v>
      </c>
      <c r="AI318" s="5">
        <v>3</v>
      </c>
      <c r="AJ318" s="5">
        <v>325.73289902280129</v>
      </c>
    </row>
    <row r="319" spans="1:36" x14ac:dyDescent="0.25">
      <c r="A319">
        <v>2018</v>
      </c>
      <c r="B319" t="s">
        <v>49</v>
      </c>
      <c r="C319" s="212" t="s">
        <v>6358</v>
      </c>
      <c r="D319" s="47" t="s">
        <v>6359</v>
      </c>
      <c r="E319" s="11">
        <v>19</v>
      </c>
      <c r="F319" s="2">
        <v>0.2044</v>
      </c>
      <c r="G319" s="2">
        <v>0.77039999999999997</v>
      </c>
      <c r="H319" s="2">
        <v>-0.56599999999999995</v>
      </c>
      <c r="I319" s="2">
        <v>0.11899999999999999</v>
      </c>
      <c r="J319" s="2">
        <v>0.78300000000000003</v>
      </c>
      <c r="K319" s="2">
        <v>-0.66400000000000003</v>
      </c>
      <c r="L319" s="2">
        <v>0.17499999999999999</v>
      </c>
      <c r="M319" s="2">
        <v>0.80500000000000005</v>
      </c>
      <c r="N319" s="2">
        <v>-0.63000000000000012</v>
      </c>
      <c r="O319" s="2">
        <v>-0.62</v>
      </c>
      <c r="P319" s="2" t="s">
        <v>5900</v>
      </c>
      <c r="Q319" s="5">
        <v>923</v>
      </c>
      <c r="R319" s="5">
        <v>48.578947368421055</v>
      </c>
      <c r="S319" s="5">
        <v>0</v>
      </c>
      <c r="T319" s="5">
        <v>0</v>
      </c>
      <c r="U319" s="5">
        <v>0</v>
      </c>
      <c r="V319" s="5">
        <v>0</v>
      </c>
      <c r="W319" s="5">
        <v>0</v>
      </c>
      <c r="X319" s="5">
        <v>0</v>
      </c>
      <c r="Y319" s="5">
        <v>0</v>
      </c>
      <c r="Z319" s="5">
        <v>0</v>
      </c>
      <c r="AA319" s="5">
        <v>0</v>
      </c>
      <c r="AB319" s="5">
        <v>0</v>
      </c>
      <c r="AC319" s="225">
        <v>9</v>
      </c>
      <c r="AD319" s="5">
        <v>975.08125677139753</v>
      </c>
      <c r="AE319" s="5">
        <v>0</v>
      </c>
      <c r="AF319" s="5">
        <v>0</v>
      </c>
      <c r="AG319" s="5">
        <v>9</v>
      </c>
      <c r="AH319" s="5">
        <v>975.08125677139753</v>
      </c>
      <c r="AI319" s="5">
        <v>0</v>
      </c>
      <c r="AJ319" s="5">
        <v>0</v>
      </c>
    </row>
    <row r="320" spans="1:36" x14ac:dyDescent="0.25">
      <c r="A320">
        <v>2017</v>
      </c>
      <c r="B320" t="s">
        <v>41</v>
      </c>
      <c r="C320" s="212" t="s">
        <v>4555</v>
      </c>
      <c r="D320" s="47" t="s">
        <v>1045</v>
      </c>
      <c r="E320" s="11">
        <v>0.746</v>
      </c>
      <c r="F320" s="2">
        <v>0.5544</v>
      </c>
      <c r="G320" s="2">
        <v>0.42170000000000002</v>
      </c>
      <c r="H320" s="2">
        <v>0.13269999999999998</v>
      </c>
      <c r="I320" s="2">
        <v>0.54900000000000004</v>
      </c>
      <c r="J320" s="2">
        <v>0.39400000000000002</v>
      </c>
      <c r="K320" s="2">
        <v>0.15500000000000003</v>
      </c>
      <c r="L320" s="2">
        <v>0.49490000000000001</v>
      </c>
      <c r="M320" s="2">
        <v>0.48110000000000003</v>
      </c>
      <c r="N320" s="2">
        <v>1.3799999999999979E-2</v>
      </c>
      <c r="O320" s="2">
        <v>0.10049999999999999</v>
      </c>
      <c r="P320" s="2" t="s">
        <v>4792</v>
      </c>
      <c r="Q320" s="5">
        <v>924</v>
      </c>
      <c r="R320" s="5">
        <v>1238.6058981233243</v>
      </c>
      <c r="S320" s="5">
        <v>2</v>
      </c>
      <c r="T320" s="5">
        <v>216.45021645021646</v>
      </c>
      <c r="U320" s="5">
        <v>0</v>
      </c>
      <c r="V320" s="5">
        <v>0</v>
      </c>
      <c r="W320" s="5">
        <v>0</v>
      </c>
      <c r="X320" s="5">
        <v>0</v>
      </c>
      <c r="Y320" s="5">
        <v>0</v>
      </c>
      <c r="Z320" s="5">
        <v>0</v>
      </c>
      <c r="AA320" s="5">
        <v>2</v>
      </c>
      <c r="AB320" s="5">
        <v>216.45021645021646</v>
      </c>
      <c r="AC320" s="225">
        <v>9</v>
      </c>
      <c r="AD320" s="5">
        <v>974.02597402597405</v>
      </c>
      <c r="AE320" s="5">
        <v>2</v>
      </c>
      <c r="AF320" s="5">
        <v>216.45021645021646</v>
      </c>
      <c r="AG320" s="5">
        <v>4</v>
      </c>
      <c r="AH320" s="5">
        <v>432.90043290043292</v>
      </c>
      <c r="AI320" s="5">
        <v>3</v>
      </c>
      <c r="AJ320" s="5">
        <v>324.6753246753247</v>
      </c>
    </row>
    <row r="321" spans="1:36" x14ac:dyDescent="0.25">
      <c r="A321">
        <v>2019</v>
      </c>
      <c r="B321" t="s">
        <v>41</v>
      </c>
      <c r="C321" s="212" t="s">
        <v>5660</v>
      </c>
      <c r="D321" s="47" t="s">
        <v>5659</v>
      </c>
      <c r="E321" s="11">
        <v>0.76500000000000001</v>
      </c>
      <c r="F321" s="2">
        <v>0.79659999999999997</v>
      </c>
      <c r="G321" s="2">
        <v>0.1867</v>
      </c>
      <c r="H321" s="2">
        <v>0.6099</v>
      </c>
      <c r="I321" s="2">
        <v>0.77080000000000004</v>
      </c>
      <c r="J321" s="2">
        <v>0.1893</v>
      </c>
      <c r="K321" s="2">
        <v>0.58150000000000002</v>
      </c>
      <c r="L321" s="2">
        <v>0.66559999999999997</v>
      </c>
      <c r="M321" s="2">
        <v>0.312</v>
      </c>
      <c r="N321" s="2">
        <v>0.35359999999999997</v>
      </c>
      <c r="O321" s="2">
        <v>0.51500000000000001</v>
      </c>
      <c r="P321" s="2" t="s">
        <v>4792</v>
      </c>
      <c r="Q321" s="5">
        <v>924</v>
      </c>
      <c r="R321" s="5">
        <v>1207.8431372549019</v>
      </c>
      <c r="S321" s="5">
        <v>1</v>
      </c>
      <c r="T321" s="5">
        <v>108.22510822510823</v>
      </c>
      <c r="U321" s="5">
        <v>1</v>
      </c>
      <c r="V321" s="5">
        <v>108.22510822510823</v>
      </c>
      <c r="W321" s="5">
        <v>0</v>
      </c>
      <c r="X321" s="5">
        <v>0</v>
      </c>
      <c r="Y321" s="5">
        <v>0</v>
      </c>
      <c r="Z321" s="5">
        <v>0</v>
      </c>
      <c r="AA321" s="5">
        <v>0</v>
      </c>
      <c r="AB321" s="5">
        <v>0</v>
      </c>
      <c r="AC321" s="225">
        <v>1</v>
      </c>
      <c r="AD321" s="5">
        <v>108.22510822510823</v>
      </c>
      <c r="AE321" s="5">
        <v>0</v>
      </c>
      <c r="AF321" s="5">
        <v>0</v>
      </c>
      <c r="AG321" s="5">
        <v>1</v>
      </c>
      <c r="AH321" s="5">
        <v>108.22510822510823</v>
      </c>
      <c r="AI321" s="5">
        <v>0</v>
      </c>
      <c r="AJ321" s="5">
        <v>0</v>
      </c>
    </row>
    <row r="322" spans="1:36" x14ac:dyDescent="0.25">
      <c r="A322">
        <v>2017</v>
      </c>
      <c r="B322" t="s">
        <v>49</v>
      </c>
      <c r="C322" s="212" t="s">
        <v>6358</v>
      </c>
      <c r="D322" s="47" t="s">
        <v>6359</v>
      </c>
      <c r="E322" s="11">
        <v>19</v>
      </c>
      <c r="F322" s="2">
        <v>0.2044</v>
      </c>
      <c r="G322" s="2">
        <v>0.77039999999999997</v>
      </c>
      <c r="H322" s="2">
        <v>-0.56599999999999995</v>
      </c>
      <c r="I322" s="2">
        <v>0.11899999999999999</v>
      </c>
      <c r="J322" s="2">
        <v>0.78300000000000003</v>
      </c>
      <c r="K322" s="2">
        <v>-0.66400000000000003</v>
      </c>
      <c r="L322" s="2">
        <v>0.17499999999999999</v>
      </c>
      <c r="M322" s="2">
        <v>0.80500000000000005</v>
      </c>
      <c r="N322" s="2">
        <v>-0.63000000000000012</v>
      </c>
      <c r="O322" s="2">
        <v>-0.62</v>
      </c>
      <c r="P322" s="2" t="s">
        <v>5900</v>
      </c>
      <c r="Q322" s="5">
        <v>925</v>
      </c>
      <c r="R322" s="5">
        <v>48.684210526315788</v>
      </c>
      <c r="S322" s="5">
        <v>2</v>
      </c>
      <c r="T322" s="5">
        <v>216.21621621621622</v>
      </c>
      <c r="U322" s="5">
        <v>0</v>
      </c>
      <c r="V322" s="5">
        <v>0</v>
      </c>
      <c r="W322" s="5">
        <v>0</v>
      </c>
      <c r="X322" s="5">
        <v>0</v>
      </c>
      <c r="Y322" s="5">
        <v>0</v>
      </c>
      <c r="Z322" s="5">
        <v>0</v>
      </c>
      <c r="AA322" s="5">
        <v>2</v>
      </c>
      <c r="AB322" s="5">
        <v>216.21621621621622</v>
      </c>
      <c r="AC322" s="225">
        <v>14</v>
      </c>
      <c r="AD322" s="5">
        <v>1513.5135135135135</v>
      </c>
      <c r="AE322" s="5">
        <v>1</v>
      </c>
      <c r="AF322" s="5">
        <v>108.10810810810811</v>
      </c>
      <c r="AG322" s="5">
        <v>13</v>
      </c>
      <c r="AH322" s="5">
        <v>1405.4054054054054</v>
      </c>
      <c r="AI322" s="5">
        <v>0</v>
      </c>
      <c r="AJ322" s="5">
        <v>0</v>
      </c>
    </row>
    <row r="323" spans="1:36" x14ac:dyDescent="0.25">
      <c r="A323">
        <v>2018</v>
      </c>
      <c r="B323" t="s">
        <v>41</v>
      </c>
      <c r="C323" s="212" t="s">
        <v>5660</v>
      </c>
      <c r="D323" s="47" t="s">
        <v>5659</v>
      </c>
      <c r="E323" s="11">
        <v>0.76500000000000001</v>
      </c>
      <c r="F323" s="2">
        <v>0.79659999999999997</v>
      </c>
      <c r="G323" s="2">
        <v>0.1867</v>
      </c>
      <c r="H323" s="2">
        <v>0.6099</v>
      </c>
      <c r="I323" s="2">
        <v>0.77080000000000004</v>
      </c>
      <c r="J323" s="2">
        <v>0.1893</v>
      </c>
      <c r="K323" s="2">
        <v>0.58150000000000002</v>
      </c>
      <c r="L323" s="2">
        <v>0.66559999999999997</v>
      </c>
      <c r="M323" s="2">
        <v>0.312</v>
      </c>
      <c r="N323" s="2">
        <v>0.35359999999999997</v>
      </c>
      <c r="O323" s="2">
        <v>0.51500000000000001</v>
      </c>
      <c r="P323" s="2" t="s">
        <v>4792</v>
      </c>
      <c r="Q323" s="5">
        <v>928</v>
      </c>
      <c r="R323" s="5">
        <v>1213.0718954248366</v>
      </c>
      <c r="S323" s="5">
        <v>0</v>
      </c>
      <c r="T323" s="5">
        <v>0</v>
      </c>
      <c r="U323" s="5">
        <v>0</v>
      </c>
      <c r="V323" s="5">
        <v>0</v>
      </c>
      <c r="W323" s="5">
        <v>0</v>
      </c>
      <c r="X323" s="5">
        <v>0</v>
      </c>
      <c r="Y323" s="5">
        <v>0</v>
      </c>
      <c r="Z323" s="5">
        <v>0</v>
      </c>
      <c r="AA323" s="5">
        <v>0</v>
      </c>
      <c r="AB323" s="5">
        <v>0</v>
      </c>
      <c r="AC323" s="225">
        <v>24</v>
      </c>
      <c r="AD323" s="5">
        <v>2586.2068965517242</v>
      </c>
      <c r="AE323" s="5">
        <v>5</v>
      </c>
      <c r="AF323" s="5">
        <v>538.79310344827593</v>
      </c>
      <c r="AG323" s="5">
        <v>19</v>
      </c>
      <c r="AH323" s="5">
        <v>2047.4137931034481</v>
      </c>
      <c r="AI323" s="5">
        <v>0</v>
      </c>
      <c r="AJ323" s="5">
        <v>0</v>
      </c>
    </row>
    <row r="324" spans="1:36" x14ac:dyDescent="0.25">
      <c r="A324">
        <v>2017</v>
      </c>
      <c r="B324" t="s">
        <v>41</v>
      </c>
      <c r="C324" s="212" t="s">
        <v>5660</v>
      </c>
      <c r="D324" s="47" t="s">
        <v>5659</v>
      </c>
      <c r="E324" s="11">
        <v>0.76500000000000001</v>
      </c>
      <c r="F324" s="2">
        <v>0.79659999999999997</v>
      </c>
      <c r="G324" s="2">
        <v>0.1867</v>
      </c>
      <c r="H324" s="2">
        <v>0.6099</v>
      </c>
      <c r="I324" s="2">
        <v>0.77080000000000004</v>
      </c>
      <c r="J324" s="2">
        <v>0.1893</v>
      </c>
      <c r="K324" s="2">
        <v>0.58150000000000002</v>
      </c>
      <c r="L324" s="2">
        <v>0.66559999999999997</v>
      </c>
      <c r="M324" s="2">
        <v>0.312</v>
      </c>
      <c r="N324" s="2">
        <v>0.35359999999999997</v>
      </c>
      <c r="O324" s="2">
        <v>0.51500000000000001</v>
      </c>
      <c r="P324" s="2" t="s">
        <v>4792</v>
      </c>
      <c r="Q324" s="5">
        <v>936</v>
      </c>
      <c r="R324" s="5">
        <v>1223.5294117647059</v>
      </c>
      <c r="S324" s="5">
        <v>0</v>
      </c>
      <c r="T324" s="5">
        <v>0</v>
      </c>
      <c r="U324" s="5">
        <v>0</v>
      </c>
      <c r="V324" s="5">
        <v>0</v>
      </c>
      <c r="W324" s="5">
        <v>0</v>
      </c>
      <c r="X324" s="5">
        <v>0</v>
      </c>
      <c r="Y324" s="5">
        <v>0</v>
      </c>
      <c r="Z324" s="5">
        <v>0</v>
      </c>
      <c r="AA324" s="5">
        <v>0</v>
      </c>
      <c r="AB324" s="5">
        <v>0</v>
      </c>
      <c r="AC324" s="225">
        <v>2</v>
      </c>
      <c r="AD324" s="5">
        <v>213.67521367521368</v>
      </c>
      <c r="AE324" s="5">
        <v>1</v>
      </c>
      <c r="AF324" s="5">
        <v>106.83760683760684</v>
      </c>
      <c r="AG324" s="5">
        <v>1</v>
      </c>
      <c r="AH324" s="5">
        <v>106.83760683760684</v>
      </c>
      <c r="AI324" s="5">
        <v>0</v>
      </c>
      <c r="AJ324" s="5">
        <v>0</v>
      </c>
    </row>
    <row r="325" spans="1:36" x14ac:dyDescent="0.25">
      <c r="A325">
        <v>2019</v>
      </c>
      <c r="B325" t="s">
        <v>70</v>
      </c>
      <c r="C325" s="212" t="s">
        <v>5472</v>
      </c>
      <c r="D325" s="47" t="s">
        <v>5408</v>
      </c>
      <c r="E325" s="11">
        <v>2.82</v>
      </c>
      <c r="F325" s="2">
        <v>0.86890000000000001</v>
      </c>
      <c r="G325" s="2">
        <v>0.123</v>
      </c>
      <c r="H325" s="2">
        <v>0.74590000000000001</v>
      </c>
      <c r="I325" s="2">
        <v>0.85980000000000001</v>
      </c>
      <c r="J325" s="2">
        <v>0.12239999999999999</v>
      </c>
      <c r="K325" s="2">
        <v>0.73740000000000006</v>
      </c>
      <c r="L325" s="2">
        <v>0.7752</v>
      </c>
      <c r="M325" s="2">
        <v>0.21199999999999999</v>
      </c>
      <c r="N325" s="2">
        <v>0.56320000000000003</v>
      </c>
      <c r="O325" s="2">
        <v>0.6821666666666667</v>
      </c>
      <c r="P325" s="5" t="s">
        <v>4792</v>
      </c>
      <c r="Q325" s="5">
        <v>939</v>
      </c>
      <c r="R325" s="5">
        <v>332.97872340425533</v>
      </c>
      <c r="S325" s="5">
        <v>0</v>
      </c>
      <c r="T325" s="5">
        <v>0</v>
      </c>
      <c r="U325" s="5">
        <v>0</v>
      </c>
      <c r="V325" s="5">
        <v>0</v>
      </c>
      <c r="W325" s="5">
        <v>0</v>
      </c>
      <c r="X325" s="5">
        <v>0</v>
      </c>
      <c r="Y325" s="5">
        <v>0</v>
      </c>
      <c r="Z325" s="5">
        <v>0</v>
      </c>
      <c r="AA325" s="5">
        <v>0</v>
      </c>
      <c r="AB325" s="5">
        <v>0</v>
      </c>
      <c r="AC325" s="225">
        <v>8</v>
      </c>
      <c r="AD325" s="5">
        <v>851.9701810436635</v>
      </c>
      <c r="AE325" s="5">
        <v>0</v>
      </c>
      <c r="AF325" s="5">
        <v>0</v>
      </c>
      <c r="AG325" s="5">
        <v>6</v>
      </c>
      <c r="AH325" s="5">
        <v>638.9776357827476</v>
      </c>
      <c r="AI325" s="5">
        <v>2</v>
      </c>
      <c r="AJ325" s="5">
        <v>212.99254526091588</v>
      </c>
    </row>
    <row r="326" spans="1:36" x14ac:dyDescent="0.25">
      <c r="A326">
        <v>2018</v>
      </c>
      <c r="B326" t="s">
        <v>70</v>
      </c>
      <c r="C326" s="212" t="s">
        <v>5435</v>
      </c>
      <c r="D326" s="47" t="s">
        <v>1102</v>
      </c>
      <c r="E326" s="11">
        <v>1.78</v>
      </c>
      <c r="F326" s="2">
        <v>0.77359999999999995</v>
      </c>
      <c r="G326" s="2">
        <v>0.2132</v>
      </c>
      <c r="H326" s="2">
        <v>0.56040000000000001</v>
      </c>
      <c r="I326" s="2">
        <v>0.72460000000000002</v>
      </c>
      <c r="J326" s="2">
        <v>0.25280000000000002</v>
      </c>
      <c r="K326" s="2">
        <v>0.4718</v>
      </c>
      <c r="L326" s="2">
        <v>0.5696</v>
      </c>
      <c r="M326" s="2">
        <v>0.41560000000000002</v>
      </c>
      <c r="N326" s="2">
        <v>0.15399999999999997</v>
      </c>
      <c r="O326" s="2">
        <v>0.39539999999999997</v>
      </c>
      <c r="P326" s="5" t="s">
        <v>4792</v>
      </c>
      <c r="Q326" s="5">
        <v>940</v>
      </c>
      <c r="R326" s="5">
        <v>528.08988764044943</v>
      </c>
      <c r="S326" s="5">
        <v>0</v>
      </c>
      <c r="T326" s="5">
        <v>0</v>
      </c>
      <c r="U326" s="5">
        <v>0</v>
      </c>
      <c r="V326" s="5">
        <v>0</v>
      </c>
      <c r="W326" s="5">
        <v>0</v>
      </c>
      <c r="X326" s="5">
        <v>0</v>
      </c>
      <c r="Y326" s="5">
        <v>0</v>
      </c>
      <c r="Z326" s="5">
        <v>0</v>
      </c>
      <c r="AA326" s="5">
        <v>0</v>
      </c>
      <c r="AB326" s="5">
        <v>0</v>
      </c>
      <c r="AC326" s="225">
        <v>5</v>
      </c>
      <c r="AD326" s="5">
        <v>531.91489361702122</v>
      </c>
      <c r="AE326" s="5">
        <v>1</v>
      </c>
      <c r="AF326" s="5">
        <v>106.38297872340426</v>
      </c>
      <c r="AG326" s="5">
        <v>3</v>
      </c>
      <c r="AH326" s="5">
        <v>319.14893617021272</v>
      </c>
      <c r="AI326" s="5">
        <v>1</v>
      </c>
      <c r="AJ326" s="5">
        <v>106.38297872340426</v>
      </c>
    </row>
    <row r="327" spans="1:36" x14ac:dyDescent="0.25">
      <c r="A327">
        <v>2019</v>
      </c>
      <c r="B327" t="s">
        <v>41</v>
      </c>
      <c r="C327" s="212" t="s">
        <v>5723</v>
      </c>
      <c r="D327" s="47" t="s">
        <v>1965</v>
      </c>
      <c r="E327" s="11">
        <v>1.258</v>
      </c>
      <c r="F327" s="2">
        <v>0.69530000000000003</v>
      </c>
      <c r="G327" s="2">
        <v>0.28449999999999998</v>
      </c>
      <c r="H327" s="2">
        <v>0.41080000000000005</v>
      </c>
      <c r="I327" s="2">
        <v>0.67100000000000004</v>
      </c>
      <c r="J327" s="2">
        <v>0.27250000000000002</v>
      </c>
      <c r="K327" s="2">
        <v>0.39850000000000002</v>
      </c>
      <c r="L327" s="2">
        <v>0.55600000000000005</v>
      </c>
      <c r="M327" s="2">
        <v>0.41499999999999998</v>
      </c>
      <c r="N327" s="2">
        <v>0.14100000000000007</v>
      </c>
      <c r="O327" s="2">
        <v>0.3167666666666667</v>
      </c>
      <c r="P327" s="2" t="s">
        <v>4792</v>
      </c>
      <c r="Q327" s="5">
        <v>941</v>
      </c>
      <c r="R327" s="5">
        <v>748.01271860095392</v>
      </c>
      <c r="S327" s="5">
        <v>0</v>
      </c>
      <c r="T327" s="5">
        <v>0</v>
      </c>
      <c r="U327" s="5">
        <v>0</v>
      </c>
      <c r="V327" s="5">
        <v>0</v>
      </c>
      <c r="W327" s="5">
        <v>0</v>
      </c>
      <c r="X327" s="5">
        <v>0</v>
      </c>
      <c r="Y327" s="5">
        <v>0</v>
      </c>
      <c r="Z327" s="5">
        <v>0</v>
      </c>
      <c r="AA327" s="5">
        <v>0</v>
      </c>
      <c r="AB327" s="5">
        <v>0</v>
      </c>
      <c r="AC327" s="225">
        <v>0</v>
      </c>
      <c r="AD327" s="5">
        <v>0</v>
      </c>
      <c r="AE327" s="5">
        <v>0</v>
      </c>
      <c r="AF327" s="5">
        <v>0</v>
      </c>
      <c r="AG327" s="5">
        <v>0</v>
      </c>
      <c r="AH327" s="5">
        <v>0</v>
      </c>
      <c r="AI327" s="5">
        <v>0</v>
      </c>
      <c r="AJ327" s="5">
        <v>0</v>
      </c>
    </row>
    <row r="328" spans="1:36" x14ac:dyDescent="0.25">
      <c r="A328">
        <v>2017</v>
      </c>
      <c r="B328" t="s">
        <v>71</v>
      </c>
      <c r="C328" s="212" t="s">
        <v>5812</v>
      </c>
      <c r="D328" s="47" t="s">
        <v>5291</v>
      </c>
      <c r="E328" s="11">
        <v>0</v>
      </c>
      <c r="F328" s="2">
        <v>0.48149999999999998</v>
      </c>
      <c r="G328" s="2">
        <v>0.49559999999999998</v>
      </c>
      <c r="H328" s="2">
        <v>-1.4100000000000001E-2</v>
      </c>
      <c r="I328" s="2">
        <v>0.51300000000000001</v>
      </c>
      <c r="J328" s="2">
        <v>0.41589999999999999</v>
      </c>
      <c r="K328" s="2">
        <v>9.710000000000002E-2</v>
      </c>
      <c r="L328" s="2">
        <v>0.59409999999999996</v>
      </c>
      <c r="M328" s="2">
        <v>0.379</v>
      </c>
      <c r="N328" s="2">
        <v>0.21509999999999996</v>
      </c>
      <c r="O328" s="2">
        <v>9.9366666666666659E-2</v>
      </c>
      <c r="P328" s="2" t="s">
        <v>5765</v>
      </c>
      <c r="Q328" s="5">
        <v>943</v>
      </c>
      <c r="R328" s="5" t="s">
        <v>4791</v>
      </c>
      <c r="S328" s="5">
        <v>0</v>
      </c>
      <c r="T328" s="5">
        <v>0</v>
      </c>
      <c r="U328" s="5">
        <v>0</v>
      </c>
      <c r="V328" s="5">
        <v>0</v>
      </c>
      <c r="W328" s="5">
        <v>0</v>
      </c>
      <c r="X328" s="5">
        <v>0</v>
      </c>
      <c r="Y328" s="5">
        <v>0</v>
      </c>
      <c r="Z328" s="5">
        <v>0</v>
      </c>
      <c r="AA328" s="5">
        <v>0</v>
      </c>
      <c r="AB328" s="5">
        <v>0</v>
      </c>
      <c r="AC328" s="225">
        <v>2</v>
      </c>
      <c r="AD328" s="5">
        <v>212.08907741251326</v>
      </c>
      <c r="AE328" s="5">
        <v>0</v>
      </c>
      <c r="AF328" s="5">
        <v>0</v>
      </c>
      <c r="AG328" s="5">
        <v>2</v>
      </c>
      <c r="AH328" s="5">
        <v>212.08907741251326</v>
      </c>
      <c r="AI328" s="5">
        <v>0</v>
      </c>
      <c r="AJ328" s="5">
        <v>0</v>
      </c>
    </row>
    <row r="329" spans="1:36" x14ac:dyDescent="0.25">
      <c r="A329">
        <v>2017</v>
      </c>
      <c r="B329" t="s">
        <v>70</v>
      </c>
      <c r="C329" s="212" t="s">
        <v>5435</v>
      </c>
      <c r="D329" s="47" t="s">
        <v>1102</v>
      </c>
      <c r="E329" s="11">
        <v>1.78</v>
      </c>
      <c r="F329" s="2">
        <v>0.77359999999999995</v>
      </c>
      <c r="G329" s="2">
        <v>0.2132</v>
      </c>
      <c r="H329" s="2">
        <v>0.56040000000000001</v>
      </c>
      <c r="I329" s="2">
        <v>0.72460000000000002</v>
      </c>
      <c r="J329" s="2">
        <v>0.25280000000000002</v>
      </c>
      <c r="K329" s="2">
        <v>0.4718</v>
      </c>
      <c r="L329" s="2">
        <v>0.5696</v>
      </c>
      <c r="M329" s="2">
        <v>0.41560000000000002</v>
      </c>
      <c r="N329" s="2">
        <v>0.15399999999999997</v>
      </c>
      <c r="O329" s="2">
        <v>0.39539999999999997</v>
      </c>
      <c r="P329" s="5" t="s">
        <v>4792</v>
      </c>
      <c r="Q329" s="5">
        <v>944</v>
      </c>
      <c r="R329" s="5">
        <v>530.33707865168537</v>
      </c>
      <c r="S329" s="5">
        <v>0</v>
      </c>
      <c r="T329" s="5">
        <v>0</v>
      </c>
      <c r="U329" s="5">
        <v>0</v>
      </c>
      <c r="V329" s="5">
        <v>0</v>
      </c>
      <c r="W329" s="5">
        <v>0</v>
      </c>
      <c r="X329" s="5">
        <v>0</v>
      </c>
      <c r="Y329" s="5">
        <v>0</v>
      </c>
      <c r="Z329" s="5">
        <v>0</v>
      </c>
      <c r="AA329" s="5">
        <v>0</v>
      </c>
      <c r="AB329" s="5">
        <v>0</v>
      </c>
      <c r="AC329" s="225">
        <v>16</v>
      </c>
      <c r="AD329" s="5">
        <v>1694.9152542372881</v>
      </c>
      <c r="AE329" s="5">
        <v>1</v>
      </c>
      <c r="AF329" s="5">
        <v>105.93220338983051</v>
      </c>
      <c r="AG329" s="5">
        <v>14</v>
      </c>
      <c r="AH329" s="5">
        <v>1483.0508474576272</v>
      </c>
      <c r="AI329" s="5">
        <v>1</v>
      </c>
      <c r="AJ329" s="5">
        <v>105.93220338983051</v>
      </c>
    </row>
    <row r="330" spans="1:36" x14ac:dyDescent="0.25">
      <c r="A330">
        <v>2018</v>
      </c>
      <c r="B330" t="s">
        <v>70</v>
      </c>
      <c r="C330" s="212" t="s">
        <v>5472</v>
      </c>
      <c r="D330" s="47" t="s">
        <v>5408</v>
      </c>
      <c r="E330" s="11">
        <v>2.82</v>
      </c>
      <c r="F330" s="2">
        <v>0.86890000000000001</v>
      </c>
      <c r="G330" s="2">
        <v>0.123</v>
      </c>
      <c r="H330" s="2">
        <v>0.74590000000000001</v>
      </c>
      <c r="I330" s="2">
        <v>0.85980000000000001</v>
      </c>
      <c r="J330" s="2">
        <v>0.12239999999999999</v>
      </c>
      <c r="K330" s="2">
        <v>0.73740000000000006</v>
      </c>
      <c r="L330" s="2">
        <v>0.7752</v>
      </c>
      <c r="M330" s="2">
        <v>0.21199999999999999</v>
      </c>
      <c r="N330" s="2">
        <v>0.56320000000000003</v>
      </c>
      <c r="O330" s="2">
        <v>0.6821666666666667</v>
      </c>
      <c r="P330" s="5" t="s">
        <v>4792</v>
      </c>
      <c r="Q330" s="5">
        <v>944</v>
      </c>
      <c r="R330" s="5">
        <v>334.75177304964541</v>
      </c>
      <c r="S330" s="5">
        <v>1</v>
      </c>
      <c r="T330" s="5">
        <v>105.93220338983051</v>
      </c>
      <c r="U330" s="5">
        <v>0</v>
      </c>
      <c r="V330" s="5">
        <v>0</v>
      </c>
      <c r="W330" s="5">
        <v>0</v>
      </c>
      <c r="X330" s="5">
        <v>0</v>
      </c>
      <c r="Y330" s="5">
        <v>0</v>
      </c>
      <c r="Z330" s="5">
        <v>0</v>
      </c>
      <c r="AA330" s="5">
        <v>1</v>
      </c>
      <c r="AB330" s="5">
        <v>105.93220338983051</v>
      </c>
      <c r="AC330" s="225">
        <v>19</v>
      </c>
      <c r="AD330" s="5">
        <v>2012.7118644067796</v>
      </c>
      <c r="AE330" s="5">
        <v>5</v>
      </c>
      <c r="AF330" s="5">
        <v>529.66101694915255</v>
      </c>
      <c r="AG330" s="5">
        <v>10</v>
      </c>
      <c r="AH330" s="5">
        <v>1059.3220338983051</v>
      </c>
      <c r="AI330" s="5">
        <v>4</v>
      </c>
      <c r="AJ330" s="5">
        <v>423.72881355932202</v>
      </c>
    </row>
    <row r="331" spans="1:36" x14ac:dyDescent="0.25">
      <c r="A331">
        <v>2019</v>
      </c>
      <c r="B331" t="s">
        <v>70</v>
      </c>
      <c r="C331" s="212" t="s">
        <v>5435</v>
      </c>
      <c r="D331" s="47" t="s">
        <v>1102</v>
      </c>
      <c r="E331" s="11">
        <v>1.78</v>
      </c>
      <c r="F331" s="2">
        <v>0.77359999999999995</v>
      </c>
      <c r="G331" s="2">
        <v>0.2132</v>
      </c>
      <c r="H331" s="2">
        <v>0.56040000000000001</v>
      </c>
      <c r="I331" s="2">
        <v>0.72460000000000002</v>
      </c>
      <c r="J331" s="2">
        <v>0.25280000000000002</v>
      </c>
      <c r="K331" s="2">
        <v>0.4718</v>
      </c>
      <c r="L331" s="2">
        <v>0.5696</v>
      </c>
      <c r="M331" s="2">
        <v>0.41560000000000002</v>
      </c>
      <c r="N331" s="2">
        <v>0.15399999999999997</v>
      </c>
      <c r="O331" s="2">
        <v>0.39539999999999997</v>
      </c>
      <c r="P331" s="5" t="s">
        <v>4792</v>
      </c>
      <c r="Q331" s="5">
        <v>944</v>
      </c>
      <c r="R331" s="5">
        <v>530.33707865168537</v>
      </c>
      <c r="S331" s="5">
        <v>0</v>
      </c>
      <c r="T331" s="5">
        <v>0</v>
      </c>
      <c r="U331" s="5">
        <v>0</v>
      </c>
      <c r="V331" s="5">
        <v>0</v>
      </c>
      <c r="W331" s="5">
        <v>0</v>
      </c>
      <c r="X331" s="5">
        <v>0</v>
      </c>
      <c r="Y331" s="5">
        <v>0</v>
      </c>
      <c r="Z331" s="5">
        <v>0</v>
      </c>
      <c r="AA331" s="5">
        <v>0</v>
      </c>
      <c r="AB331" s="5">
        <v>0</v>
      </c>
      <c r="AC331" s="225">
        <v>1</v>
      </c>
      <c r="AD331" s="5">
        <v>105.93220338983051</v>
      </c>
      <c r="AE331" s="5">
        <v>0</v>
      </c>
      <c r="AF331" s="5">
        <v>0</v>
      </c>
      <c r="AG331" s="5">
        <v>1</v>
      </c>
      <c r="AH331" s="5">
        <v>105.93220338983051</v>
      </c>
      <c r="AI331" s="5">
        <v>0</v>
      </c>
      <c r="AJ331" s="5">
        <v>0</v>
      </c>
    </row>
    <row r="332" spans="1:36" x14ac:dyDescent="0.25">
      <c r="A332">
        <v>2018</v>
      </c>
      <c r="B332" t="s">
        <v>70</v>
      </c>
      <c r="C332" s="212" t="s">
        <v>5448</v>
      </c>
      <c r="D332" s="47" t="s">
        <v>5377</v>
      </c>
      <c r="E332" s="11">
        <v>1.94</v>
      </c>
      <c r="F332" s="2">
        <v>0.80700000000000005</v>
      </c>
      <c r="G332" s="2">
        <v>0.18099999999999999</v>
      </c>
      <c r="H332" s="2">
        <v>0.62600000000000011</v>
      </c>
      <c r="I332" s="2">
        <v>0.78239999999999998</v>
      </c>
      <c r="J332" s="2">
        <v>0.18640000000000001</v>
      </c>
      <c r="K332" s="2">
        <v>0.59599999999999997</v>
      </c>
      <c r="L332" s="2">
        <v>0.71799999999999997</v>
      </c>
      <c r="M332" s="2">
        <v>0.2676</v>
      </c>
      <c r="N332" s="2">
        <v>0.45039999999999997</v>
      </c>
      <c r="O332" s="2">
        <v>0.55746666666666667</v>
      </c>
      <c r="P332" s="5" t="s">
        <v>4792</v>
      </c>
      <c r="Q332" s="5">
        <v>945</v>
      </c>
      <c r="R332" s="5">
        <v>487.11340206185571</v>
      </c>
      <c r="S332" s="5">
        <v>15</v>
      </c>
      <c r="T332" s="5">
        <v>1587.3015873015872</v>
      </c>
      <c r="U332" s="5">
        <v>0</v>
      </c>
      <c r="V332" s="5">
        <v>0</v>
      </c>
      <c r="W332" s="5">
        <v>0</v>
      </c>
      <c r="X332" s="5">
        <v>0</v>
      </c>
      <c r="Y332" s="5">
        <v>0</v>
      </c>
      <c r="Z332" s="5">
        <v>0</v>
      </c>
      <c r="AA332" s="5">
        <v>15</v>
      </c>
      <c r="AB332" s="5">
        <v>1587.3015873015872</v>
      </c>
      <c r="AC332" s="225">
        <v>26</v>
      </c>
      <c r="AD332" s="5">
        <v>2751.3227513227512</v>
      </c>
      <c r="AE332" s="5">
        <v>4</v>
      </c>
      <c r="AF332" s="5">
        <v>423.28042328042329</v>
      </c>
      <c r="AG332" s="5">
        <v>16</v>
      </c>
      <c r="AH332" s="5">
        <v>1693.1216931216932</v>
      </c>
      <c r="AI332" s="5">
        <v>6</v>
      </c>
      <c r="AJ332" s="5">
        <v>634.92063492063494</v>
      </c>
    </row>
    <row r="333" spans="1:36" x14ac:dyDescent="0.25">
      <c r="A333">
        <v>2019</v>
      </c>
      <c r="B333" t="s">
        <v>41</v>
      </c>
      <c r="C333" s="212" t="s">
        <v>5628</v>
      </c>
      <c r="D333" s="47" t="s">
        <v>5357</v>
      </c>
      <c r="E333" s="11">
        <v>0.69</v>
      </c>
      <c r="F333" s="2">
        <v>0.63619999999999999</v>
      </c>
      <c r="G333" s="2">
        <v>0.34250000000000003</v>
      </c>
      <c r="H333" s="2">
        <v>0.29369999999999996</v>
      </c>
      <c r="I333" s="2">
        <v>0.60129999999999995</v>
      </c>
      <c r="J333" s="2">
        <v>0.33179999999999998</v>
      </c>
      <c r="K333" s="2">
        <v>0.26949999999999996</v>
      </c>
      <c r="L333" s="2">
        <v>0.48</v>
      </c>
      <c r="M333" s="2">
        <v>0.49490000000000001</v>
      </c>
      <c r="N333" s="2">
        <v>-1.4900000000000024E-2</v>
      </c>
      <c r="O333" s="2">
        <v>0.18276666666666663</v>
      </c>
      <c r="P333" s="2" t="s">
        <v>4792</v>
      </c>
      <c r="Q333" s="5">
        <v>945</v>
      </c>
      <c r="R333" s="5">
        <v>1369.5652173913045</v>
      </c>
      <c r="S333" s="5">
        <v>1</v>
      </c>
      <c r="T333" s="5">
        <v>105.82010582010582</v>
      </c>
      <c r="U333" s="5">
        <v>0</v>
      </c>
      <c r="V333" s="5">
        <v>0</v>
      </c>
      <c r="W333" s="5">
        <v>1</v>
      </c>
      <c r="X333" s="5">
        <v>105.82010582010582</v>
      </c>
      <c r="Y333" s="5">
        <v>0</v>
      </c>
      <c r="Z333" s="5">
        <v>0</v>
      </c>
      <c r="AA333" s="5">
        <v>0</v>
      </c>
      <c r="AB333" s="5">
        <v>0</v>
      </c>
      <c r="AC333" s="225">
        <v>6</v>
      </c>
      <c r="AD333" s="5">
        <v>634.92063492063494</v>
      </c>
      <c r="AE333" s="5">
        <v>1</v>
      </c>
      <c r="AF333" s="5">
        <v>105.82010582010582</v>
      </c>
      <c r="AG333" s="5">
        <v>5</v>
      </c>
      <c r="AH333" s="5">
        <v>529.10052910052912</v>
      </c>
      <c r="AI333" s="5">
        <v>0</v>
      </c>
      <c r="AJ333" s="5">
        <v>0</v>
      </c>
    </row>
    <row r="334" spans="1:36" x14ac:dyDescent="0.25">
      <c r="A334">
        <v>2017</v>
      </c>
      <c r="B334" t="s">
        <v>41</v>
      </c>
      <c r="C334" s="212" t="s">
        <v>5539</v>
      </c>
      <c r="D334" s="47" t="s">
        <v>480</v>
      </c>
      <c r="E334" s="11">
        <v>0.46700000000000003</v>
      </c>
      <c r="F334" s="2">
        <v>0.58730000000000004</v>
      </c>
      <c r="G334" s="2">
        <v>0.39069999999999999</v>
      </c>
      <c r="H334" s="2">
        <v>0.19660000000000005</v>
      </c>
      <c r="I334" s="2">
        <v>0.56420000000000003</v>
      </c>
      <c r="J334" s="2">
        <v>0.36220000000000002</v>
      </c>
      <c r="K334" s="2">
        <v>0.20200000000000001</v>
      </c>
      <c r="L334" s="2">
        <v>0.52510000000000001</v>
      </c>
      <c r="M334" s="2">
        <v>0.45200000000000001</v>
      </c>
      <c r="N334" s="2">
        <v>7.3099999999999998E-2</v>
      </c>
      <c r="O334" s="2">
        <v>0.15723333333333336</v>
      </c>
      <c r="P334" s="2" t="s">
        <v>4792</v>
      </c>
      <c r="Q334" s="5">
        <v>948</v>
      </c>
      <c r="R334" s="5">
        <v>2029.9785867237686</v>
      </c>
      <c r="S334" s="5">
        <v>2</v>
      </c>
      <c r="T334" s="5">
        <v>210.97046413502107</v>
      </c>
      <c r="U334" s="5">
        <v>0</v>
      </c>
      <c r="V334" s="5">
        <v>0</v>
      </c>
      <c r="W334" s="5">
        <v>2</v>
      </c>
      <c r="X334" s="5">
        <v>210.97046413502107</v>
      </c>
      <c r="Y334" s="5">
        <v>0</v>
      </c>
      <c r="Z334" s="5">
        <v>0</v>
      </c>
      <c r="AA334" s="5">
        <v>0</v>
      </c>
      <c r="AB334" s="5">
        <v>0</v>
      </c>
      <c r="AC334" s="225">
        <v>5</v>
      </c>
      <c r="AD334" s="5">
        <v>527.42616033755269</v>
      </c>
      <c r="AE334" s="5">
        <v>2</v>
      </c>
      <c r="AF334" s="5">
        <v>210.97046413502107</v>
      </c>
      <c r="AG334" s="5">
        <v>3</v>
      </c>
      <c r="AH334" s="5">
        <v>316.45569620253161</v>
      </c>
      <c r="AI334" s="5">
        <v>0</v>
      </c>
      <c r="AJ334" s="5">
        <v>0</v>
      </c>
    </row>
    <row r="335" spans="1:36" x14ac:dyDescent="0.25">
      <c r="A335">
        <v>2019</v>
      </c>
      <c r="B335" t="s">
        <v>70</v>
      </c>
      <c r="C335" s="212" t="s">
        <v>5500</v>
      </c>
      <c r="D335" s="47" t="s">
        <v>5057</v>
      </c>
      <c r="E335" s="11">
        <v>5.0599999999999996</v>
      </c>
      <c r="F335" s="2">
        <v>0.68259999999999998</v>
      </c>
      <c r="G335" s="2">
        <v>0.30570000000000003</v>
      </c>
      <c r="H335" s="2">
        <v>0.37689999999999996</v>
      </c>
      <c r="I335" s="2">
        <v>0.67310000000000003</v>
      </c>
      <c r="J335" s="2">
        <v>0.3029</v>
      </c>
      <c r="K335" s="2">
        <v>0.37020000000000003</v>
      </c>
      <c r="L335" s="2">
        <v>0.64829999999999999</v>
      </c>
      <c r="M335" s="2">
        <v>0.3417</v>
      </c>
      <c r="N335" s="2">
        <v>0.30659999999999998</v>
      </c>
      <c r="O335" s="2">
        <v>0.35123333333333334</v>
      </c>
      <c r="P335" s="5" t="s">
        <v>4792</v>
      </c>
      <c r="Q335" s="5">
        <v>950</v>
      </c>
      <c r="R335" s="5">
        <v>187.74703557312253</v>
      </c>
      <c r="S335" s="5">
        <v>0</v>
      </c>
      <c r="T335" s="5">
        <v>0</v>
      </c>
      <c r="U335" s="5">
        <v>0</v>
      </c>
      <c r="V335" s="5">
        <v>0</v>
      </c>
      <c r="W335" s="5">
        <v>0</v>
      </c>
      <c r="X335" s="5">
        <v>0</v>
      </c>
      <c r="Y335" s="5">
        <v>0</v>
      </c>
      <c r="Z335" s="5">
        <v>0</v>
      </c>
      <c r="AA335" s="5">
        <v>0</v>
      </c>
      <c r="AB335" s="5">
        <v>0</v>
      </c>
      <c r="AC335" s="225">
        <v>4</v>
      </c>
      <c r="AD335" s="5">
        <v>421.05263157894734</v>
      </c>
      <c r="AE335" s="5">
        <v>1</v>
      </c>
      <c r="AF335" s="5">
        <v>105.26315789473684</v>
      </c>
      <c r="AG335" s="5">
        <v>3</v>
      </c>
      <c r="AH335" s="5">
        <v>315.78947368421052</v>
      </c>
      <c r="AI335" s="5">
        <v>0</v>
      </c>
      <c r="AJ335" s="5">
        <v>0</v>
      </c>
    </row>
    <row r="336" spans="1:36" x14ac:dyDescent="0.25">
      <c r="A336">
        <v>2017</v>
      </c>
      <c r="B336" t="s">
        <v>70</v>
      </c>
      <c r="C336" s="212" t="s">
        <v>5448</v>
      </c>
      <c r="D336" s="47" t="s">
        <v>5377</v>
      </c>
      <c r="E336" s="11">
        <v>1.94</v>
      </c>
      <c r="F336" s="2">
        <v>0.80700000000000005</v>
      </c>
      <c r="G336" s="2">
        <v>0.18099999999999999</v>
      </c>
      <c r="H336" s="2">
        <v>0.62600000000000011</v>
      </c>
      <c r="I336" s="2">
        <v>0.78239999999999998</v>
      </c>
      <c r="J336" s="2">
        <v>0.18640000000000001</v>
      </c>
      <c r="K336" s="2">
        <v>0.59599999999999997</v>
      </c>
      <c r="L336" s="2">
        <v>0.71799999999999997</v>
      </c>
      <c r="M336" s="2">
        <v>0.2676</v>
      </c>
      <c r="N336" s="2">
        <v>0.45039999999999997</v>
      </c>
      <c r="O336" s="2">
        <v>0.55746666666666667</v>
      </c>
      <c r="P336" s="5" t="s">
        <v>4792</v>
      </c>
      <c r="Q336" s="5">
        <v>952</v>
      </c>
      <c r="R336" s="5">
        <v>490.7216494845361</v>
      </c>
      <c r="S336" s="5">
        <v>10</v>
      </c>
      <c r="T336" s="5">
        <v>1050.420168067227</v>
      </c>
      <c r="U336" s="5">
        <v>0</v>
      </c>
      <c r="V336" s="5">
        <v>0</v>
      </c>
      <c r="W336" s="5">
        <v>1</v>
      </c>
      <c r="X336" s="5">
        <v>105.04201680672269</v>
      </c>
      <c r="Y336" s="5">
        <v>0</v>
      </c>
      <c r="Z336" s="5">
        <v>0</v>
      </c>
      <c r="AA336" s="5">
        <v>9</v>
      </c>
      <c r="AB336" s="5">
        <v>945.37815126050418</v>
      </c>
      <c r="AC336" s="225">
        <v>24</v>
      </c>
      <c r="AD336" s="5">
        <v>2521.0084033613448</v>
      </c>
      <c r="AE336" s="5">
        <v>8</v>
      </c>
      <c r="AF336" s="5">
        <v>840.33613445378148</v>
      </c>
      <c r="AG336" s="5">
        <v>10</v>
      </c>
      <c r="AH336" s="5">
        <v>1050.420168067227</v>
      </c>
      <c r="AI336" s="5">
        <v>6</v>
      </c>
      <c r="AJ336" s="5">
        <v>630.2521008403362</v>
      </c>
    </row>
    <row r="337" spans="1:36" x14ac:dyDescent="0.25">
      <c r="A337">
        <v>2018</v>
      </c>
      <c r="B337" t="s">
        <v>71</v>
      </c>
      <c r="C337" s="212" t="s">
        <v>5203</v>
      </c>
      <c r="D337" s="47" t="s">
        <v>4889</v>
      </c>
      <c r="E337" s="11">
        <v>0</v>
      </c>
      <c r="F337" s="2">
        <v>0.69710000000000005</v>
      </c>
      <c r="G337" s="2">
        <v>0.29310000000000003</v>
      </c>
      <c r="H337" s="2">
        <v>0.40400000000000003</v>
      </c>
      <c r="I337" s="2">
        <v>0.66349999999999998</v>
      </c>
      <c r="J337" s="2">
        <v>0.31309999999999999</v>
      </c>
      <c r="K337" s="2">
        <v>0.35039999999999999</v>
      </c>
      <c r="L337" s="2">
        <v>0.60640000000000005</v>
      </c>
      <c r="M337" s="2">
        <v>0.38400000000000001</v>
      </c>
      <c r="N337" s="2">
        <v>0.22240000000000004</v>
      </c>
      <c r="O337" s="2">
        <v>0.3256</v>
      </c>
      <c r="P337" s="2" t="s">
        <v>4792</v>
      </c>
      <c r="Q337" s="5">
        <v>956</v>
      </c>
      <c r="R337" s="5" t="s">
        <v>4791</v>
      </c>
      <c r="S337" s="5">
        <v>2</v>
      </c>
      <c r="T337" s="5">
        <v>209.20502092050208</v>
      </c>
      <c r="U337" s="5">
        <v>1</v>
      </c>
      <c r="V337" s="5">
        <v>104.60251046025104</v>
      </c>
      <c r="W337" s="5">
        <v>0</v>
      </c>
      <c r="X337" s="5">
        <v>0</v>
      </c>
      <c r="Y337" s="5">
        <v>0</v>
      </c>
      <c r="Z337" s="5">
        <v>0</v>
      </c>
      <c r="AA337" s="5">
        <v>1</v>
      </c>
      <c r="AB337" s="5">
        <v>104.60251046025104</v>
      </c>
      <c r="AC337" s="225">
        <v>6</v>
      </c>
      <c r="AD337" s="5">
        <v>627.61506276150624</v>
      </c>
      <c r="AE337" s="5">
        <v>2</v>
      </c>
      <c r="AF337" s="5">
        <v>209.20502092050208</v>
      </c>
      <c r="AG337" s="5">
        <v>3</v>
      </c>
      <c r="AH337" s="5">
        <v>313.80753138075312</v>
      </c>
      <c r="AI337" s="5">
        <v>1</v>
      </c>
      <c r="AJ337" s="5">
        <v>104.60251046025104</v>
      </c>
    </row>
    <row r="338" spans="1:36" x14ac:dyDescent="0.25">
      <c r="A338">
        <v>2018</v>
      </c>
      <c r="B338" t="s">
        <v>71</v>
      </c>
      <c r="C338" s="212" t="s">
        <v>5203</v>
      </c>
      <c r="D338" s="47" t="s">
        <v>4889</v>
      </c>
      <c r="E338" s="11">
        <v>0</v>
      </c>
      <c r="F338" s="2">
        <v>0.69710000000000005</v>
      </c>
      <c r="G338" s="2">
        <v>0.29310000000000003</v>
      </c>
      <c r="H338" s="2">
        <v>0.40400000000000003</v>
      </c>
      <c r="I338" s="2">
        <v>0.66349999999999998</v>
      </c>
      <c r="J338" s="2">
        <v>0.31309999999999999</v>
      </c>
      <c r="K338" s="2">
        <v>0.35039999999999999</v>
      </c>
      <c r="L338" s="2">
        <v>0.60640000000000005</v>
      </c>
      <c r="M338" s="2">
        <v>0.38400000000000001</v>
      </c>
      <c r="N338" s="2">
        <v>0.22240000000000004</v>
      </c>
      <c r="O338" s="2">
        <v>0.3256</v>
      </c>
      <c r="P338" s="2" t="s">
        <v>4792</v>
      </c>
      <c r="Q338" s="5">
        <v>956</v>
      </c>
      <c r="R338" s="5" t="s">
        <v>4791</v>
      </c>
      <c r="S338" s="5">
        <v>2</v>
      </c>
      <c r="T338" s="5">
        <v>209.20502092050208</v>
      </c>
      <c r="U338" s="5">
        <v>1</v>
      </c>
      <c r="V338" s="5">
        <v>104.60251046025104</v>
      </c>
      <c r="W338" s="5">
        <v>0</v>
      </c>
      <c r="X338" s="5">
        <v>0</v>
      </c>
      <c r="Y338" s="5">
        <v>0</v>
      </c>
      <c r="Z338" s="5">
        <v>0</v>
      </c>
      <c r="AA338" s="5">
        <v>1</v>
      </c>
      <c r="AB338" s="5">
        <v>104.60251046025104</v>
      </c>
      <c r="AC338" s="225">
        <v>6</v>
      </c>
      <c r="AD338" s="5">
        <v>627.61506276150624</v>
      </c>
      <c r="AE338" s="5">
        <v>2</v>
      </c>
      <c r="AF338" s="5">
        <v>209.20502092050208</v>
      </c>
      <c r="AG338" s="5">
        <v>3</v>
      </c>
      <c r="AH338" s="5">
        <v>313.80753138075312</v>
      </c>
      <c r="AI338" s="5">
        <v>1</v>
      </c>
      <c r="AJ338" s="5">
        <v>104.60251046025104</v>
      </c>
    </row>
    <row r="339" spans="1:36" x14ac:dyDescent="0.25">
      <c r="A339">
        <v>2018</v>
      </c>
      <c r="B339" t="s">
        <v>41</v>
      </c>
      <c r="C339" s="212" t="s">
        <v>5628</v>
      </c>
      <c r="D339" s="47" t="s">
        <v>5357</v>
      </c>
      <c r="E339" s="11">
        <v>0.69</v>
      </c>
      <c r="F339" s="2">
        <v>0.63619999999999999</v>
      </c>
      <c r="G339" s="2">
        <v>0.34250000000000003</v>
      </c>
      <c r="H339" s="2">
        <v>0.29369999999999996</v>
      </c>
      <c r="I339" s="2">
        <v>0.60129999999999995</v>
      </c>
      <c r="J339" s="2">
        <v>0.33179999999999998</v>
      </c>
      <c r="K339" s="2">
        <v>0.26949999999999996</v>
      </c>
      <c r="L339" s="2">
        <v>0.48</v>
      </c>
      <c r="M339" s="2">
        <v>0.49490000000000001</v>
      </c>
      <c r="N339" s="2">
        <v>-1.4900000000000024E-2</v>
      </c>
      <c r="O339" s="2">
        <v>0.18276666666666663</v>
      </c>
      <c r="P339" s="2" t="s">
        <v>4792</v>
      </c>
      <c r="Q339" s="5">
        <v>957</v>
      </c>
      <c r="R339" s="5">
        <v>1386.9565217391305</v>
      </c>
      <c r="S339" s="5">
        <v>1</v>
      </c>
      <c r="T339" s="5">
        <v>104.49320794148382</v>
      </c>
      <c r="U339" s="5">
        <v>0</v>
      </c>
      <c r="V339" s="5">
        <v>0</v>
      </c>
      <c r="W339" s="5">
        <v>0</v>
      </c>
      <c r="X339" s="5">
        <v>0</v>
      </c>
      <c r="Y339" s="5">
        <v>0</v>
      </c>
      <c r="Z339" s="5">
        <v>0</v>
      </c>
      <c r="AA339" s="5">
        <v>1</v>
      </c>
      <c r="AB339" s="5">
        <v>104.49320794148382</v>
      </c>
      <c r="AC339" s="225">
        <v>9</v>
      </c>
      <c r="AD339" s="5">
        <v>940.43887147335431</v>
      </c>
      <c r="AE339" s="5">
        <v>4</v>
      </c>
      <c r="AF339" s="5">
        <v>417.97283176593527</v>
      </c>
      <c r="AG339" s="5">
        <v>5</v>
      </c>
      <c r="AH339" s="5">
        <v>522.46603970741899</v>
      </c>
      <c r="AI339" s="5">
        <v>0</v>
      </c>
      <c r="AJ339" s="5">
        <v>0</v>
      </c>
    </row>
    <row r="340" spans="1:36" x14ac:dyDescent="0.25">
      <c r="A340">
        <v>2017</v>
      </c>
      <c r="B340" t="s">
        <v>71</v>
      </c>
      <c r="C340" s="212" t="s">
        <v>4992</v>
      </c>
      <c r="D340" s="47" t="s">
        <v>4989</v>
      </c>
      <c r="E340" s="11">
        <v>0</v>
      </c>
      <c r="F340" s="2">
        <v>0.74260000000000004</v>
      </c>
      <c r="G340" s="2">
        <v>0.24390000000000001</v>
      </c>
      <c r="H340" s="2">
        <v>0.49870000000000003</v>
      </c>
      <c r="I340" s="2">
        <v>0.745</v>
      </c>
      <c r="J340" s="2">
        <v>0.2172</v>
      </c>
      <c r="K340" s="2">
        <v>0.52780000000000005</v>
      </c>
      <c r="L340" s="2">
        <v>0.73199999999999998</v>
      </c>
      <c r="M340" s="2">
        <v>0.2525</v>
      </c>
      <c r="N340" s="2">
        <v>0.47949999999999998</v>
      </c>
      <c r="O340" s="2">
        <v>0.502</v>
      </c>
      <c r="P340" s="2" t="s">
        <v>4792</v>
      </c>
      <c r="Q340" s="5">
        <v>958</v>
      </c>
      <c r="R340" s="5" t="s">
        <v>4791</v>
      </c>
      <c r="S340" s="5">
        <v>1</v>
      </c>
      <c r="T340" s="5">
        <v>104.38413361169101</v>
      </c>
      <c r="U340" s="5">
        <v>0</v>
      </c>
      <c r="V340" s="5">
        <v>0</v>
      </c>
      <c r="W340" s="5">
        <v>0</v>
      </c>
      <c r="X340" s="5">
        <v>0</v>
      </c>
      <c r="Y340" s="5">
        <v>0</v>
      </c>
      <c r="Z340" s="5">
        <v>0</v>
      </c>
      <c r="AA340" s="5">
        <v>1</v>
      </c>
      <c r="AB340" s="5">
        <v>104.38413361169101</v>
      </c>
      <c r="AC340" s="225">
        <v>4</v>
      </c>
      <c r="AD340" s="5">
        <v>417.53653444676405</v>
      </c>
      <c r="AE340" s="5">
        <v>1</v>
      </c>
      <c r="AF340" s="5">
        <v>104.38413361169101</v>
      </c>
      <c r="AG340" s="5">
        <v>1</v>
      </c>
      <c r="AH340" s="5">
        <v>104.38413361169101</v>
      </c>
      <c r="AI340" s="5">
        <v>2</v>
      </c>
      <c r="AJ340" s="5">
        <v>208.76826722338203</v>
      </c>
    </row>
    <row r="341" spans="1:36" x14ac:dyDescent="0.25">
      <c r="A341">
        <v>2019</v>
      </c>
      <c r="B341" t="s">
        <v>41</v>
      </c>
      <c r="C341" s="212" t="s">
        <v>5890</v>
      </c>
      <c r="D341" s="47" t="s">
        <v>692</v>
      </c>
      <c r="E341" s="11">
        <v>0.90800000000000003</v>
      </c>
      <c r="F341" s="2">
        <v>0.4556</v>
      </c>
      <c r="G341" s="2">
        <v>0.51900000000000002</v>
      </c>
      <c r="H341" s="2">
        <v>-6.3400000000000012E-2</v>
      </c>
      <c r="I341" s="2">
        <v>0.45379999999999998</v>
      </c>
      <c r="J341" s="2">
        <v>0.48470000000000002</v>
      </c>
      <c r="K341" s="2">
        <v>-3.0900000000000039E-2</v>
      </c>
      <c r="L341" s="2">
        <v>0.46899999999999997</v>
      </c>
      <c r="M341" s="2">
        <v>0.51280000000000003</v>
      </c>
      <c r="N341" s="2">
        <v>-4.3800000000000061E-2</v>
      </c>
      <c r="O341" s="2">
        <v>-4.6033333333333371E-2</v>
      </c>
      <c r="P341" s="2" t="s">
        <v>5765</v>
      </c>
      <c r="Q341" s="5">
        <v>961</v>
      </c>
      <c r="R341" s="5">
        <v>1058.3700440528635</v>
      </c>
      <c r="S341" s="5">
        <v>0</v>
      </c>
      <c r="T341" s="5">
        <v>0</v>
      </c>
      <c r="U341" s="5">
        <v>0</v>
      </c>
      <c r="V341" s="5">
        <v>0</v>
      </c>
      <c r="W341" s="5">
        <v>0</v>
      </c>
      <c r="X341" s="5">
        <v>0</v>
      </c>
      <c r="Y341" s="5">
        <v>0</v>
      </c>
      <c r="Z341" s="5">
        <v>0</v>
      </c>
      <c r="AA341" s="5">
        <v>0</v>
      </c>
      <c r="AB341" s="5">
        <v>0</v>
      </c>
      <c r="AC341" s="225">
        <v>2</v>
      </c>
      <c r="AD341" s="5">
        <v>208.11654526534861</v>
      </c>
      <c r="AE341" s="5">
        <v>2</v>
      </c>
      <c r="AF341" s="5">
        <v>208.11654526534861</v>
      </c>
      <c r="AG341" s="5">
        <v>0</v>
      </c>
      <c r="AH341" s="5">
        <v>0</v>
      </c>
      <c r="AI341" s="5">
        <v>0</v>
      </c>
      <c r="AJ341" s="5">
        <v>0</v>
      </c>
    </row>
    <row r="342" spans="1:36" x14ac:dyDescent="0.25">
      <c r="A342">
        <v>2017</v>
      </c>
      <c r="B342" t="s">
        <v>70</v>
      </c>
      <c r="C342" s="212" t="s">
        <v>5472</v>
      </c>
      <c r="D342" s="47" t="s">
        <v>5408</v>
      </c>
      <c r="E342" s="11">
        <v>2.82</v>
      </c>
      <c r="F342" s="2">
        <v>0.86890000000000001</v>
      </c>
      <c r="G342" s="2">
        <v>0.123</v>
      </c>
      <c r="H342" s="2">
        <v>0.74590000000000001</v>
      </c>
      <c r="I342" s="2">
        <v>0.85980000000000001</v>
      </c>
      <c r="J342" s="2">
        <v>0.12239999999999999</v>
      </c>
      <c r="K342" s="2">
        <v>0.73740000000000006</v>
      </c>
      <c r="L342" s="2">
        <v>0.7752</v>
      </c>
      <c r="M342" s="2">
        <v>0.21199999999999999</v>
      </c>
      <c r="N342" s="2">
        <v>0.56320000000000003</v>
      </c>
      <c r="O342" s="2">
        <v>0.6821666666666667</v>
      </c>
      <c r="P342" s="5" t="s">
        <v>4792</v>
      </c>
      <c r="Q342" s="5">
        <v>963</v>
      </c>
      <c r="R342" s="5">
        <v>341.48936170212767</v>
      </c>
      <c r="S342" s="5">
        <v>0</v>
      </c>
      <c r="T342" s="5">
        <v>0</v>
      </c>
      <c r="U342" s="5">
        <v>0</v>
      </c>
      <c r="V342" s="5">
        <v>0</v>
      </c>
      <c r="W342" s="5">
        <v>0</v>
      </c>
      <c r="X342" s="5">
        <v>0</v>
      </c>
      <c r="Y342" s="5">
        <v>0</v>
      </c>
      <c r="Z342" s="5">
        <v>0</v>
      </c>
      <c r="AA342" s="5">
        <v>0</v>
      </c>
      <c r="AB342" s="5">
        <v>0</v>
      </c>
      <c r="AC342" s="225">
        <v>10</v>
      </c>
      <c r="AD342" s="5">
        <v>1038.4215991692629</v>
      </c>
      <c r="AE342" s="5">
        <v>2</v>
      </c>
      <c r="AF342" s="5">
        <v>207.68431983385253</v>
      </c>
      <c r="AG342" s="5">
        <v>5</v>
      </c>
      <c r="AH342" s="5">
        <v>519.21079958463145</v>
      </c>
      <c r="AI342" s="5">
        <v>3</v>
      </c>
      <c r="AJ342" s="5">
        <v>311.52647975077883</v>
      </c>
    </row>
    <row r="343" spans="1:36" x14ac:dyDescent="0.25">
      <c r="A343">
        <v>2017</v>
      </c>
      <c r="B343" t="s">
        <v>41</v>
      </c>
      <c r="C343" s="212" t="s">
        <v>5628</v>
      </c>
      <c r="D343" s="47" t="s">
        <v>5357</v>
      </c>
      <c r="E343" s="11">
        <v>0.69</v>
      </c>
      <c r="F343" s="2">
        <v>0.63619999999999999</v>
      </c>
      <c r="G343" s="2">
        <v>0.34250000000000003</v>
      </c>
      <c r="H343" s="2">
        <v>0.29369999999999996</v>
      </c>
      <c r="I343" s="2">
        <v>0.60129999999999995</v>
      </c>
      <c r="J343" s="2">
        <v>0.33179999999999998</v>
      </c>
      <c r="K343" s="2">
        <v>0.26949999999999996</v>
      </c>
      <c r="L343" s="2">
        <v>0.48</v>
      </c>
      <c r="M343" s="2">
        <v>0.49490000000000001</v>
      </c>
      <c r="N343" s="2">
        <v>-1.4900000000000024E-2</v>
      </c>
      <c r="O343" s="2">
        <v>0.18276666666666663</v>
      </c>
      <c r="P343" s="2" t="s">
        <v>4792</v>
      </c>
      <c r="Q343" s="5">
        <v>968</v>
      </c>
      <c r="R343" s="5">
        <v>1402.8985507246377</v>
      </c>
      <c r="S343" s="5">
        <v>3</v>
      </c>
      <c r="T343" s="5">
        <v>309.91735537190084</v>
      </c>
      <c r="U343" s="5">
        <v>0</v>
      </c>
      <c r="V343" s="5">
        <v>0</v>
      </c>
      <c r="W343" s="5">
        <v>2</v>
      </c>
      <c r="X343" s="5">
        <v>206.61157024793388</v>
      </c>
      <c r="Y343" s="5">
        <v>0</v>
      </c>
      <c r="Z343" s="5">
        <v>0</v>
      </c>
      <c r="AA343" s="5">
        <v>1</v>
      </c>
      <c r="AB343" s="5">
        <v>103.30578512396694</v>
      </c>
      <c r="AC343" s="225">
        <v>4</v>
      </c>
      <c r="AD343" s="5">
        <v>413.22314049586777</v>
      </c>
      <c r="AE343" s="5">
        <v>0</v>
      </c>
      <c r="AF343" s="5">
        <v>0</v>
      </c>
      <c r="AG343" s="5">
        <v>4</v>
      </c>
      <c r="AH343" s="5">
        <v>413.22314049586777</v>
      </c>
      <c r="AI343" s="5">
        <v>0</v>
      </c>
      <c r="AJ343" s="5">
        <v>0</v>
      </c>
    </row>
    <row r="344" spans="1:36" x14ac:dyDescent="0.25">
      <c r="A344">
        <v>2019</v>
      </c>
      <c r="B344" t="s">
        <v>71</v>
      </c>
      <c r="C344" s="212" t="s">
        <v>5812</v>
      </c>
      <c r="D344" s="47" t="s">
        <v>5291</v>
      </c>
      <c r="E344" s="11">
        <v>0</v>
      </c>
      <c r="F344" s="2">
        <v>0.48149999999999998</v>
      </c>
      <c r="G344" s="2">
        <v>0.49559999999999998</v>
      </c>
      <c r="H344" s="2">
        <v>-1.4100000000000001E-2</v>
      </c>
      <c r="I344" s="2">
        <v>0.51300000000000001</v>
      </c>
      <c r="J344" s="2">
        <v>0.41589999999999999</v>
      </c>
      <c r="K344" s="2">
        <v>9.710000000000002E-2</v>
      </c>
      <c r="L344" s="2">
        <v>0.59409999999999996</v>
      </c>
      <c r="M344" s="2">
        <v>0.379</v>
      </c>
      <c r="N344" s="2">
        <v>0.21509999999999996</v>
      </c>
      <c r="O344" s="2">
        <v>9.9366666666666659E-2</v>
      </c>
      <c r="P344" s="2" t="s">
        <v>5765</v>
      </c>
      <c r="Q344" s="5">
        <v>968</v>
      </c>
      <c r="R344" s="5" t="s">
        <v>4791</v>
      </c>
      <c r="S344" s="5">
        <v>3</v>
      </c>
      <c r="T344" s="5">
        <v>309.91735537190084</v>
      </c>
      <c r="U344" s="5">
        <v>0</v>
      </c>
      <c r="V344" s="5">
        <v>0</v>
      </c>
      <c r="W344" s="5">
        <v>1</v>
      </c>
      <c r="X344" s="5">
        <v>103.30578512396694</v>
      </c>
      <c r="Y344" s="5">
        <v>0</v>
      </c>
      <c r="Z344" s="5">
        <v>0</v>
      </c>
      <c r="AA344" s="5">
        <v>2</v>
      </c>
      <c r="AB344" s="5">
        <v>206.61157024793388</v>
      </c>
      <c r="AC344" s="225">
        <v>10</v>
      </c>
      <c r="AD344" s="5">
        <v>1033.0578512396694</v>
      </c>
      <c r="AE344" s="5">
        <v>4</v>
      </c>
      <c r="AF344" s="5">
        <v>413.22314049586777</v>
      </c>
      <c r="AG344" s="5">
        <v>6</v>
      </c>
      <c r="AH344" s="5">
        <v>619.83471074380168</v>
      </c>
      <c r="AI344" s="5">
        <v>0</v>
      </c>
      <c r="AJ344" s="5">
        <v>0</v>
      </c>
    </row>
    <row r="345" spans="1:36" x14ac:dyDescent="0.25">
      <c r="A345">
        <v>2018</v>
      </c>
      <c r="B345" t="s">
        <v>41</v>
      </c>
      <c r="C345" s="212" t="s">
        <v>5897</v>
      </c>
      <c r="D345" s="47" t="s">
        <v>5859</v>
      </c>
      <c r="E345" s="11">
        <v>2.9660000000000002</v>
      </c>
      <c r="F345" s="2">
        <v>0.46550000000000002</v>
      </c>
      <c r="G345" s="2">
        <v>0.505</v>
      </c>
      <c r="H345" s="2">
        <v>-3.949999999999998E-2</v>
      </c>
      <c r="I345" s="2">
        <v>0.46839999999999998</v>
      </c>
      <c r="J345" s="2">
        <v>0.45529999999999998</v>
      </c>
      <c r="K345" s="2">
        <v>1.3100000000000001E-2</v>
      </c>
      <c r="L345" s="2">
        <v>0.54369999999999996</v>
      </c>
      <c r="M345" s="2">
        <v>0.434</v>
      </c>
      <c r="N345" s="2">
        <v>0.10969999999999996</v>
      </c>
      <c r="O345" s="2">
        <v>2.7766666666666662E-2</v>
      </c>
      <c r="P345" s="2" t="s">
        <v>5765</v>
      </c>
      <c r="Q345" s="5">
        <v>970</v>
      </c>
      <c r="R345" s="5">
        <v>327.03978422117325</v>
      </c>
      <c r="S345" s="5">
        <v>2</v>
      </c>
      <c r="T345" s="5">
        <v>206.18556701030928</v>
      </c>
      <c r="U345" s="5">
        <v>0</v>
      </c>
      <c r="V345" s="5">
        <v>0</v>
      </c>
      <c r="W345" s="5">
        <v>1</v>
      </c>
      <c r="X345" s="5">
        <v>103.09278350515464</v>
      </c>
      <c r="Y345" s="5">
        <v>0</v>
      </c>
      <c r="Z345" s="5">
        <v>0</v>
      </c>
      <c r="AA345" s="5">
        <v>1</v>
      </c>
      <c r="AB345" s="5">
        <v>103.09278350515464</v>
      </c>
      <c r="AC345" s="225">
        <v>5</v>
      </c>
      <c r="AD345" s="5">
        <v>515.46391752577324</v>
      </c>
      <c r="AE345" s="5">
        <v>0</v>
      </c>
      <c r="AF345" s="5">
        <v>0</v>
      </c>
      <c r="AG345" s="5">
        <v>5</v>
      </c>
      <c r="AH345" s="5">
        <v>515.46391752577324</v>
      </c>
      <c r="AI345" s="5">
        <v>0</v>
      </c>
      <c r="AJ345" s="5">
        <v>0</v>
      </c>
    </row>
    <row r="346" spans="1:36" x14ac:dyDescent="0.25">
      <c r="A346">
        <v>2017</v>
      </c>
      <c r="B346" t="s">
        <v>41</v>
      </c>
      <c r="C346" s="212" t="s">
        <v>5642</v>
      </c>
      <c r="D346" s="47" t="s">
        <v>500</v>
      </c>
      <c r="E346" s="11">
        <v>0.73599999999999999</v>
      </c>
      <c r="F346" s="2">
        <v>0.66259999999999997</v>
      </c>
      <c r="G346" s="2">
        <v>0.3165</v>
      </c>
      <c r="H346" s="2">
        <v>0.34609999999999996</v>
      </c>
      <c r="I346" s="2">
        <v>0.63959999999999995</v>
      </c>
      <c r="J346" s="2">
        <v>0.30230000000000001</v>
      </c>
      <c r="K346" s="2">
        <v>0.33729999999999993</v>
      </c>
      <c r="L346" s="2">
        <v>0.56059999999999999</v>
      </c>
      <c r="M346" s="2">
        <v>0.41830000000000001</v>
      </c>
      <c r="N346" s="2">
        <v>0.14229999999999998</v>
      </c>
      <c r="O346" s="2">
        <v>0.27523333333333327</v>
      </c>
      <c r="P346" s="2" t="s">
        <v>4792</v>
      </c>
      <c r="Q346" s="5">
        <v>972</v>
      </c>
      <c r="R346" s="5">
        <v>1320.6521739130435</v>
      </c>
      <c r="S346" s="5">
        <v>3</v>
      </c>
      <c r="T346" s="5">
        <v>308.64197530864197</v>
      </c>
      <c r="U346" s="5">
        <v>0</v>
      </c>
      <c r="V346" s="5">
        <v>0</v>
      </c>
      <c r="W346" s="5">
        <v>0</v>
      </c>
      <c r="X346" s="5">
        <v>0</v>
      </c>
      <c r="Y346" s="5">
        <v>0</v>
      </c>
      <c r="Z346" s="5">
        <v>0</v>
      </c>
      <c r="AA346" s="5">
        <v>3</v>
      </c>
      <c r="AB346" s="5">
        <v>308.64197530864197</v>
      </c>
      <c r="AC346" s="225">
        <v>9</v>
      </c>
      <c r="AD346" s="5">
        <v>925.92592592592587</v>
      </c>
      <c r="AE346" s="5">
        <v>3</v>
      </c>
      <c r="AF346" s="5">
        <v>308.64197530864197</v>
      </c>
      <c r="AG346" s="5">
        <v>6</v>
      </c>
      <c r="AH346" s="5">
        <v>617.28395061728395</v>
      </c>
      <c r="AI346" s="5">
        <v>0</v>
      </c>
      <c r="AJ346" s="5">
        <v>0</v>
      </c>
    </row>
    <row r="347" spans="1:36" x14ac:dyDescent="0.25">
      <c r="A347">
        <v>2019</v>
      </c>
      <c r="B347" t="s">
        <v>41</v>
      </c>
      <c r="C347" s="212" t="s">
        <v>5591</v>
      </c>
      <c r="D347" s="47" t="s">
        <v>5485</v>
      </c>
      <c r="E347" s="11">
        <v>0.60199999999999998</v>
      </c>
      <c r="F347" s="2">
        <v>0.61909999999999998</v>
      </c>
      <c r="G347" s="2">
        <v>0.36070000000000002</v>
      </c>
      <c r="H347" s="2">
        <v>0.25839999999999996</v>
      </c>
      <c r="I347" s="2">
        <v>0.58540000000000003</v>
      </c>
      <c r="J347" s="2">
        <v>0.35089999999999999</v>
      </c>
      <c r="K347" s="2">
        <v>0.23450000000000004</v>
      </c>
      <c r="L347" s="2">
        <v>0.53220000000000001</v>
      </c>
      <c r="M347" s="2">
        <v>0.44340000000000002</v>
      </c>
      <c r="N347" s="2">
        <v>8.879999999999999E-2</v>
      </c>
      <c r="O347" s="2">
        <v>0.19389999999999999</v>
      </c>
      <c r="P347" s="2" t="s">
        <v>4792</v>
      </c>
      <c r="Q347" s="5">
        <v>972</v>
      </c>
      <c r="R347" s="5">
        <v>1614.6179401993356</v>
      </c>
      <c r="S347" s="5">
        <v>1</v>
      </c>
      <c r="T347" s="5">
        <v>102.88065843621401</v>
      </c>
      <c r="U347" s="5">
        <v>0</v>
      </c>
      <c r="V347" s="5">
        <v>0</v>
      </c>
      <c r="W347" s="5">
        <v>1</v>
      </c>
      <c r="X347" s="5">
        <v>102.88065843621401</v>
      </c>
      <c r="Y347" s="5">
        <v>0</v>
      </c>
      <c r="Z347" s="5">
        <v>0</v>
      </c>
      <c r="AA347" s="5">
        <v>0</v>
      </c>
      <c r="AB347" s="5">
        <v>0</v>
      </c>
      <c r="AC347" s="225">
        <v>4</v>
      </c>
      <c r="AD347" s="5">
        <v>411.52263374485602</v>
      </c>
      <c r="AE347" s="5">
        <v>1</v>
      </c>
      <c r="AF347" s="5">
        <v>102.88065843621401</v>
      </c>
      <c r="AG347" s="5">
        <v>3</v>
      </c>
      <c r="AH347" s="5">
        <v>308.64197530864197</v>
      </c>
      <c r="AI347" s="5">
        <v>0</v>
      </c>
      <c r="AJ347" s="5">
        <v>0</v>
      </c>
    </row>
    <row r="348" spans="1:36" x14ac:dyDescent="0.25">
      <c r="A348">
        <v>2017</v>
      </c>
      <c r="B348" t="s">
        <v>70</v>
      </c>
      <c r="C348" s="212" t="s">
        <v>691</v>
      </c>
      <c r="D348" s="47" t="s">
        <v>5374</v>
      </c>
      <c r="E348" s="11">
        <v>2.02</v>
      </c>
      <c r="F348" s="2">
        <v>0.78369999999999995</v>
      </c>
      <c r="G348" s="2">
        <v>0.2056</v>
      </c>
      <c r="H348" s="2">
        <v>0.57809999999999995</v>
      </c>
      <c r="I348" s="2">
        <v>0.74350000000000005</v>
      </c>
      <c r="J348" s="2">
        <v>0.22559999999999999</v>
      </c>
      <c r="K348" s="2">
        <v>0.51790000000000003</v>
      </c>
      <c r="L348" s="2">
        <v>0.64510000000000001</v>
      </c>
      <c r="M348" s="2">
        <v>0.33850000000000002</v>
      </c>
      <c r="N348" s="2">
        <v>0.30659999999999998</v>
      </c>
      <c r="O348" s="2">
        <v>0.46753333333333336</v>
      </c>
      <c r="P348" s="5" t="s">
        <v>4792</v>
      </c>
      <c r="Q348" s="5">
        <v>974</v>
      </c>
      <c r="R348" s="5">
        <v>482.1782178217822</v>
      </c>
      <c r="S348" s="5">
        <v>0</v>
      </c>
      <c r="T348" s="5">
        <v>0</v>
      </c>
      <c r="U348" s="5">
        <v>0</v>
      </c>
      <c r="V348" s="5">
        <v>0</v>
      </c>
      <c r="W348" s="5">
        <v>0</v>
      </c>
      <c r="X348" s="5">
        <v>0</v>
      </c>
      <c r="Y348" s="5">
        <v>0</v>
      </c>
      <c r="Z348" s="5">
        <v>0</v>
      </c>
      <c r="AA348" s="5">
        <v>0</v>
      </c>
      <c r="AB348" s="5">
        <v>0</v>
      </c>
      <c r="AC348" s="225">
        <v>21</v>
      </c>
      <c r="AD348" s="5">
        <v>2156.0574948665299</v>
      </c>
      <c r="AE348" s="5">
        <v>5</v>
      </c>
      <c r="AF348" s="5">
        <v>513.34702258726895</v>
      </c>
      <c r="AG348" s="5">
        <v>13</v>
      </c>
      <c r="AH348" s="5">
        <v>1334.7022587268993</v>
      </c>
      <c r="AI348" s="5">
        <v>3</v>
      </c>
      <c r="AJ348" s="5">
        <v>308.00821355236138</v>
      </c>
    </row>
    <row r="349" spans="1:36" x14ac:dyDescent="0.25">
      <c r="A349">
        <v>2018</v>
      </c>
      <c r="B349" t="s">
        <v>70</v>
      </c>
      <c r="C349" s="212" t="s">
        <v>5428</v>
      </c>
      <c r="D349" s="47" t="s">
        <v>5311</v>
      </c>
      <c r="E349" s="11">
        <v>1.73</v>
      </c>
      <c r="F349" s="2">
        <v>0.72799999999999998</v>
      </c>
      <c r="G349" s="2">
        <v>0.25840000000000002</v>
      </c>
      <c r="H349" s="2">
        <v>0.46959999999999996</v>
      </c>
      <c r="I349" s="2">
        <v>0.70530000000000004</v>
      </c>
      <c r="J349" s="2">
        <v>0.26900000000000002</v>
      </c>
      <c r="K349" s="2">
        <v>0.43630000000000002</v>
      </c>
      <c r="L349" s="2">
        <v>0.65510000000000002</v>
      </c>
      <c r="M349" s="2">
        <v>0.33379999999999999</v>
      </c>
      <c r="N349" s="2">
        <v>0.32130000000000003</v>
      </c>
      <c r="O349" s="2">
        <v>0.40906666666666663</v>
      </c>
      <c r="P349" s="5" t="s">
        <v>4792</v>
      </c>
      <c r="Q349" s="5">
        <v>974</v>
      </c>
      <c r="R349" s="5">
        <v>563.00578034682087</v>
      </c>
      <c r="S349" s="5">
        <v>2</v>
      </c>
      <c r="T349" s="5">
        <v>205.3388090349076</v>
      </c>
      <c r="U349" s="5">
        <v>0</v>
      </c>
      <c r="V349" s="5">
        <v>0</v>
      </c>
      <c r="W349" s="5">
        <v>0</v>
      </c>
      <c r="X349" s="5">
        <v>0</v>
      </c>
      <c r="Y349" s="5">
        <v>1</v>
      </c>
      <c r="Z349" s="5">
        <v>102.6694045174538</v>
      </c>
      <c r="AA349" s="5">
        <v>1</v>
      </c>
      <c r="AB349" s="5">
        <v>102.6694045174538</v>
      </c>
      <c r="AC349" s="225">
        <v>5</v>
      </c>
      <c r="AD349" s="5">
        <v>513.34702258726895</v>
      </c>
      <c r="AE349" s="5">
        <v>2</v>
      </c>
      <c r="AF349" s="5">
        <v>205.3388090349076</v>
      </c>
      <c r="AG349" s="5">
        <v>3</v>
      </c>
      <c r="AH349" s="5">
        <v>308.00821355236138</v>
      </c>
      <c r="AI349" s="5">
        <v>0</v>
      </c>
      <c r="AJ349" s="5">
        <v>0</v>
      </c>
    </row>
    <row r="350" spans="1:36" x14ac:dyDescent="0.25">
      <c r="A350">
        <v>2018</v>
      </c>
      <c r="B350" t="s">
        <v>70</v>
      </c>
      <c r="C350" s="212" t="s">
        <v>5491</v>
      </c>
      <c r="D350" s="47" t="s">
        <v>1897</v>
      </c>
      <c r="E350" s="11">
        <v>3.77</v>
      </c>
      <c r="F350" s="2">
        <v>0.81510000000000005</v>
      </c>
      <c r="G350" s="2">
        <v>0.17399999999999999</v>
      </c>
      <c r="H350" s="2">
        <v>0.6411</v>
      </c>
      <c r="I350" s="2">
        <v>0.79649999999999999</v>
      </c>
      <c r="J350" s="2">
        <v>0.1762</v>
      </c>
      <c r="K350" s="2">
        <v>0.62029999999999996</v>
      </c>
      <c r="L350" s="2">
        <v>0.73799999999999999</v>
      </c>
      <c r="M350" s="2">
        <v>0.25030000000000002</v>
      </c>
      <c r="N350" s="2">
        <v>0.48769999999999997</v>
      </c>
      <c r="O350" s="2">
        <v>0.5830333333333334</v>
      </c>
      <c r="P350" s="5" t="s">
        <v>4792</v>
      </c>
      <c r="Q350" s="5">
        <v>974</v>
      </c>
      <c r="R350" s="5">
        <v>258.35543766578252</v>
      </c>
      <c r="S350" s="5">
        <v>2</v>
      </c>
      <c r="T350" s="5">
        <v>205.3388090349076</v>
      </c>
      <c r="U350" s="5">
        <v>0</v>
      </c>
      <c r="V350" s="5">
        <v>0</v>
      </c>
      <c r="W350" s="5">
        <v>0</v>
      </c>
      <c r="X350" s="5">
        <v>0</v>
      </c>
      <c r="Y350" s="5">
        <v>0</v>
      </c>
      <c r="Z350" s="5">
        <v>0</v>
      </c>
      <c r="AA350" s="5">
        <v>2</v>
      </c>
      <c r="AB350" s="5">
        <v>205.3388090349076</v>
      </c>
      <c r="AC350" s="225">
        <v>5</v>
      </c>
      <c r="AD350" s="5">
        <v>513.34702258726895</v>
      </c>
      <c r="AE350" s="5">
        <v>3</v>
      </c>
      <c r="AF350" s="5">
        <v>308.00821355236138</v>
      </c>
      <c r="AG350" s="5">
        <v>1</v>
      </c>
      <c r="AH350" s="5">
        <v>102.6694045174538</v>
      </c>
      <c r="AI350" s="5">
        <v>1</v>
      </c>
      <c r="AJ350" s="5">
        <v>102.6694045174538</v>
      </c>
    </row>
    <row r="351" spans="1:36" x14ac:dyDescent="0.25">
      <c r="A351">
        <v>2018</v>
      </c>
      <c r="B351" t="s">
        <v>41</v>
      </c>
      <c r="C351" s="212" t="s">
        <v>5890</v>
      </c>
      <c r="D351" s="47" t="s">
        <v>692</v>
      </c>
      <c r="E351" s="11">
        <v>0.90800000000000003</v>
      </c>
      <c r="F351" s="2">
        <v>0.4556</v>
      </c>
      <c r="G351" s="2">
        <v>0.51900000000000002</v>
      </c>
      <c r="H351" s="2">
        <v>-6.3400000000000012E-2</v>
      </c>
      <c r="I351" s="2">
        <v>0.45379999999999998</v>
      </c>
      <c r="J351" s="2">
        <v>0.48470000000000002</v>
      </c>
      <c r="K351" s="2">
        <v>-3.0900000000000039E-2</v>
      </c>
      <c r="L351" s="2">
        <v>0.46899999999999997</v>
      </c>
      <c r="M351" s="2">
        <v>0.51280000000000003</v>
      </c>
      <c r="N351" s="2">
        <v>-4.3800000000000061E-2</v>
      </c>
      <c r="O351" s="2">
        <v>-4.6033333333333371E-2</v>
      </c>
      <c r="P351" s="2" t="s">
        <v>5765</v>
      </c>
      <c r="Q351" s="5">
        <v>976</v>
      </c>
      <c r="R351" s="5">
        <v>1074.8898678414096</v>
      </c>
      <c r="S351" s="5">
        <v>1</v>
      </c>
      <c r="T351" s="5">
        <v>102.45901639344262</v>
      </c>
      <c r="U351" s="5">
        <v>0</v>
      </c>
      <c r="V351" s="5">
        <v>0</v>
      </c>
      <c r="W351" s="5">
        <v>0</v>
      </c>
      <c r="X351" s="5">
        <v>0</v>
      </c>
      <c r="Y351" s="5">
        <v>0</v>
      </c>
      <c r="Z351" s="5">
        <v>0</v>
      </c>
      <c r="AA351" s="5">
        <v>1</v>
      </c>
      <c r="AB351" s="5">
        <v>102.45901639344262</v>
      </c>
      <c r="AC351" s="225">
        <v>1</v>
      </c>
      <c r="AD351" s="5">
        <v>102.45901639344262</v>
      </c>
      <c r="AE351" s="5">
        <v>1</v>
      </c>
      <c r="AF351" s="5">
        <v>102.45901639344262</v>
      </c>
      <c r="AG351" s="5">
        <v>0</v>
      </c>
      <c r="AH351" s="5">
        <v>0</v>
      </c>
      <c r="AI351" s="5">
        <v>0</v>
      </c>
      <c r="AJ351" s="5">
        <v>0</v>
      </c>
    </row>
    <row r="352" spans="1:36" x14ac:dyDescent="0.25">
      <c r="A352">
        <v>2019</v>
      </c>
      <c r="B352" t="s">
        <v>70</v>
      </c>
      <c r="C352" s="212" t="s">
        <v>5491</v>
      </c>
      <c r="D352" s="47" t="s">
        <v>1897</v>
      </c>
      <c r="E352" s="11">
        <v>3.77</v>
      </c>
      <c r="F352" s="2">
        <v>0.81510000000000005</v>
      </c>
      <c r="G352" s="2">
        <v>0.17399999999999999</v>
      </c>
      <c r="H352" s="2">
        <v>0.6411</v>
      </c>
      <c r="I352" s="2">
        <v>0.79649999999999999</v>
      </c>
      <c r="J352" s="2">
        <v>0.1762</v>
      </c>
      <c r="K352" s="2">
        <v>0.62029999999999996</v>
      </c>
      <c r="L352" s="2">
        <v>0.73799999999999999</v>
      </c>
      <c r="M352" s="2">
        <v>0.25030000000000002</v>
      </c>
      <c r="N352" s="2">
        <v>0.48769999999999997</v>
      </c>
      <c r="O352" s="2">
        <v>0.5830333333333334</v>
      </c>
      <c r="P352" s="5" t="s">
        <v>4792</v>
      </c>
      <c r="Q352" s="5">
        <v>977</v>
      </c>
      <c r="R352" s="5">
        <v>259.15119363395223</v>
      </c>
      <c r="S352" s="5">
        <v>1</v>
      </c>
      <c r="T352" s="5">
        <v>102.35414534288638</v>
      </c>
      <c r="U352" s="5">
        <v>0</v>
      </c>
      <c r="V352" s="5">
        <v>0</v>
      </c>
      <c r="W352" s="5">
        <v>0</v>
      </c>
      <c r="X352" s="5">
        <v>0</v>
      </c>
      <c r="Y352" s="5">
        <v>0</v>
      </c>
      <c r="Z352" s="5">
        <v>0</v>
      </c>
      <c r="AA352" s="5">
        <v>1</v>
      </c>
      <c r="AB352" s="5">
        <v>102.35414534288638</v>
      </c>
      <c r="AC352" s="225">
        <v>10</v>
      </c>
      <c r="AD352" s="5">
        <v>1023.541453428864</v>
      </c>
      <c r="AE352" s="5">
        <v>5</v>
      </c>
      <c r="AF352" s="5">
        <v>511.77072671443199</v>
      </c>
      <c r="AG352" s="5">
        <v>3</v>
      </c>
      <c r="AH352" s="5">
        <v>307.06243602865914</v>
      </c>
      <c r="AI352" s="5">
        <v>2</v>
      </c>
      <c r="AJ352" s="5">
        <v>204.70829068577277</v>
      </c>
    </row>
    <row r="353" spans="1:36" x14ac:dyDescent="0.25">
      <c r="A353">
        <v>2018</v>
      </c>
      <c r="B353" t="s">
        <v>71</v>
      </c>
      <c r="C353" s="212" t="s">
        <v>5208</v>
      </c>
      <c r="D353" s="47" t="s">
        <v>4911</v>
      </c>
      <c r="E353" s="11">
        <v>0</v>
      </c>
      <c r="F353" s="2">
        <v>0.69299999999999995</v>
      </c>
      <c r="G353" s="2">
        <v>0.29870000000000002</v>
      </c>
      <c r="H353" s="2">
        <v>0.39429999999999993</v>
      </c>
      <c r="I353" s="2">
        <v>0.69289999999999996</v>
      </c>
      <c r="J353" s="2">
        <v>0.28649999999999998</v>
      </c>
      <c r="K353" s="2">
        <v>0.40639999999999998</v>
      </c>
      <c r="L353" s="2">
        <v>0.62890000000000001</v>
      </c>
      <c r="M353" s="2">
        <v>0.36149999999999999</v>
      </c>
      <c r="N353" s="2">
        <v>0.26740000000000003</v>
      </c>
      <c r="O353" s="2">
        <v>0.35603333333333337</v>
      </c>
      <c r="P353" s="2" t="s">
        <v>4792</v>
      </c>
      <c r="Q353" s="5">
        <v>980</v>
      </c>
      <c r="R353" s="5" t="s">
        <v>4791</v>
      </c>
      <c r="S353" s="5">
        <v>1</v>
      </c>
      <c r="T353" s="5">
        <v>102.04081632653062</v>
      </c>
      <c r="U353" s="5">
        <v>0</v>
      </c>
      <c r="V353" s="5">
        <v>0</v>
      </c>
      <c r="W353" s="5">
        <v>0</v>
      </c>
      <c r="X353" s="5">
        <v>0</v>
      </c>
      <c r="Y353" s="5">
        <v>0</v>
      </c>
      <c r="Z353" s="5">
        <v>0</v>
      </c>
      <c r="AA353" s="5">
        <v>1</v>
      </c>
      <c r="AB353" s="5">
        <v>102.04081632653062</v>
      </c>
      <c r="AC353" s="225">
        <v>4</v>
      </c>
      <c r="AD353" s="5">
        <v>408.16326530612247</v>
      </c>
      <c r="AE353" s="5">
        <v>2</v>
      </c>
      <c r="AF353" s="5">
        <v>204.08163265306123</v>
      </c>
      <c r="AG353" s="5">
        <v>1</v>
      </c>
      <c r="AH353" s="5">
        <v>102.04081632653062</v>
      </c>
      <c r="AI353" s="5">
        <v>1</v>
      </c>
      <c r="AJ353" s="5">
        <v>102.04081632653062</v>
      </c>
    </row>
    <row r="354" spans="1:36" x14ac:dyDescent="0.25">
      <c r="A354">
        <v>2018</v>
      </c>
      <c r="B354" t="s">
        <v>71</v>
      </c>
      <c r="C354" s="212" t="s">
        <v>5208</v>
      </c>
      <c r="D354" s="47" t="s">
        <v>4911</v>
      </c>
      <c r="E354" s="11">
        <v>0</v>
      </c>
      <c r="F354" s="2">
        <v>0.69299999999999995</v>
      </c>
      <c r="G354" s="2">
        <v>0.29870000000000002</v>
      </c>
      <c r="H354" s="2">
        <v>0.39429999999999993</v>
      </c>
      <c r="I354" s="2">
        <v>0.69289999999999996</v>
      </c>
      <c r="J354" s="2">
        <v>0.28649999999999998</v>
      </c>
      <c r="K354" s="2">
        <v>0.40639999999999998</v>
      </c>
      <c r="L354" s="2">
        <v>0.62890000000000001</v>
      </c>
      <c r="M354" s="2">
        <v>0.36149999999999999</v>
      </c>
      <c r="N354" s="2">
        <v>0.26740000000000003</v>
      </c>
      <c r="O354" s="2">
        <v>0.35603333333333337</v>
      </c>
      <c r="P354" s="2" t="s">
        <v>4792</v>
      </c>
      <c r="Q354" s="5">
        <v>980</v>
      </c>
      <c r="R354" s="5" t="s">
        <v>4791</v>
      </c>
      <c r="S354" s="5">
        <v>1</v>
      </c>
      <c r="T354" s="5">
        <v>102.04081632653062</v>
      </c>
      <c r="U354" s="5">
        <v>0</v>
      </c>
      <c r="V354" s="5">
        <v>0</v>
      </c>
      <c r="W354" s="5">
        <v>0</v>
      </c>
      <c r="X354" s="5">
        <v>0</v>
      </c>
      <c r="Y354" s="5">
        <v>0</v>
      </c>
      <c r="Z354" s="5">
        <v>0</v>
      </c>
      <c r="AA354" s="5">
        <v>1</v>
      </c>
      <c r="AB354" s="5">
        <v>102.04081632653062</v>
      </c>
      <c r="AC354" s="225">
        <v>4</v>
      </c>
      <c r="AD354" s="5">
        <v>408.16326530612247</v>
      </c>
      <c r="AE354" s="5">
        <v>2</v>
      </c>
      <c r="AF354" s="5">
        <v>204.08163265306123</v>
      </c>
      <c r="AG354" s="5">
        <v>1</v>
      </c>
      <c r="AH354" s="5">
        <v>102.04081632653062</v>
      </c>
      <c r="AI354" s="5">
        <v>1</v>
      </c>
      <c r="AJ354" s="5">
        <v>102.04081632653062</v>
      </c>
    </row>
    <row r="355" spans="1:36" x14ac:dyDescent="0.25">
      <c r="A355">
        <v>2019</v>
      </c>
      <c r="B355" t="s">
        <v>41</v>
      </c>
      <c r="C355" s="212" t="s">
        <v>5431</v>
      </c>
      <c r="D355" s="47" t="s">
        <v>932</v>
      </c>
      <c r="E355" s="11">
        <v>1.714</v>
      </c>
      <c r="F355" s="2">
        <v>0.76600000000000001</v>
      </c>
      <c r="G355" s="2">
        <v>0.21659999999999999</v>
      </c>
      <c r="H355" s="2">
        <v>0.5494</v>
      </c>
      <c r="I355" s="2">
        <v>0.74639999999999995</v>
      </c>
      <c r="J355" s="2">
        <v>0.217</v>
      </c>
      <c r="K355" s="2">
        <v>0.52939999999999998</v>
      </c>
      <c r="L355" s="2">
        <v>0.61219999999999997</v>
      </c>
      <c r="M355" s="2">
        <v>0.3589</v>
      </c>
      <c r="N355" s="2">
        <v>0.25329999999999997</v>
      </c>
      <c r="O355" s="2">
        <v>0.44403333333333334</v>
      </c>
      <c r="P355" s="2" t="s">
        <v>4792</v>
      </c>
      <c r="Q355" s="5">
        <v>981</v>
      </c>
      <c r="R355" s="5">
        <v>572.34539089848306</v>
      </c>
      <c r="S355" s="5">
        <v>6</v>
      </c>
      <c r="T355" s="5">
        <v>611.6207951070337</v>
      </c>
      <c r="U355" s="5">
        <v>0</v>
      </c>
      <c r="V355" s="5">
        <v>0</v>
      </c>
      <c r="W355" s="5">
        <v>1</v>
      </c>
      <c r="X355" s="5">
        <v>101.93679918450562</v>
      </c>
      <c r="Y355" s="5">
        <v>0</v>
      </c>
      <c r="Z355" s="5">
        <v>0</v>
      </c>
      <c r="AA355" s="5">
        <v>5</v>
      </c>
      <c r="AB355" s="5">
        <v>509.68399592252803</v>
      </c>
      <c r="AC355" s="225">
        <v>6</v>
      </c>
      <c r="AD355" s="5">
        <v>611.6207951070337</v>
      </c>
      <c r="AE355" s="5">
        <v>0</v>
      </c>
      <c r="AF355" s="5">
        <v>0</v>
      </c>
      <c r="AG355" s="5">
        <v>3</v>
      </c>
      <c r="AH355" s="5">
        <v>305.81039755351685</v>
      </c>
      <c r="AI355" s="5">
        <v>3</v>
      </c>
      <c r="AJ355" s="5">
        <v>305.81039755351685</v>
      </c>
    </row>
    <row r="356" spans="1:36" x14ac:dyDescent="0.25">
      <c r="A356">
        <v>2017</v>
      </c>
      <c r="B356" t="s">
        <v>41</v>
      </c>
      <c r="C356" s="212" t="s">
        <v>5431</v>
      </c>
      <c r="D356" s="47" t="s">
        <v>932</v>
      </c>
      <c r="E356" s="11">
        <v>1.714</v>
      </c>
      <c r="F356" s="2">
        <v>0.76600000000000001</v>
      </c>
      <c r="G356" s="2">
        <v>0.21659999999999999</v>
      </c>
      <c r="H356" s="2">
        <v>0.5494</v>
      </c>
      <c r="I356" s="2">
        <v>0.74639999999999995</v>
      </c>
      <c r="J356" s="2">
        <v>0.217</v>
      </c>
      <c r="K356" s="2">
        <v>0.52939999999999998</v>
      </c>
      <c r="L356" s="2">
        <v>0.61219999999999997</v>
      </c>
      <c r="M356" s="2">
        <v>0.3589</v>
      </c>
      <c r="N356" s="2">
        <v>0.25329999999999997</v>
      </c>
      <c r="O356" s="2">
        <v>0.44403333333333334</v>
      </c>
      <c r="P356" s="2" t="s">
        <v>4792</v>
      </c>
      <c r="Q356" s="5">
        <v>982</v>
      </c>
      <c r="R356" s="5">
        <v>572.928821470245</v>
      </c>
      <c r="S356" s="5">
        <v>5</v>
      </c>
      <c r="T356" s="5">
        <v>509.16496945010186</v>
      </c>
      <c r="U356" s="5">
        <v>0</v>
      </c>
      <c r="V356" s="5">
        <v>0</v>
      </c>
      <c r="W356" s="5">
        <v>0</v>
      </c>
      <c r="X356" s="5">
        <v>0</v>
      </c>
      <c r="Y356" s="5">
        <v>0</v>
      </c>
      <c r="Z356" s="5">
        <v>0</v>
      </c>
      <c r="AA356" s="5">
        <v>5</v>
      </c>
      <c r="AB356" s="5">
        <v>509.16496945010186</v>
      </c>
      <c r="AC356" s="225">
        <v>28</v>
      </c>
      <c r="AD356" s="5">
        <v>2851.3238289205706</v>
      </c>
      <c r="AE356" s="5">
        <v>10</v>
      </c>
      <c r="AF356" s="5">
        <v>1018.3299389002037</v>
      </c>
      <c r="AG356" s="5">
        <v>17</v>
      </c>
      <c r="AH356" s="5">
        <v>1731.1608961303464</v>
      </c>
      <c r="AI356" s="5">
        <v>1</v>
      </c>
      <c r="AJ356" s="5">
        <v>101.83299389002036</v>
      </c>
    </row>
    <row r="357" spans="1:36" x14ac:dyDescent="0.25">
      <c r="A357">
        <v>2019</v>
      </c>
      <c r="B357" t="s">
        <v>70</v>
      </c>
      <c r="C357" s="212" t="s">
        <v>5428</v>
      </c>
      <c r="D357" s="47" t="s">
        <v>5311</v>
      </c>
      <c r="E357" s="11">
        <v>1.73</v>
      </c>
      <c r="F357" s="2">
        <v>0.72799999999999998</v>
      </c>
      <c r="G357" s="2">
        <v>0.25840000000000002</v>
      </c>
      <c r="H357" s="2">
        <v>0.46959999999999996</v>
      </c>
      <c r="I357" s="2">
        <v>0.70530000000000004</v>
      </c>
      <c r="J357" s="2">
        <v>0.26900000000000002</v>
      </c>
      <c r="K357" s="2">
        <v>0.43630000000000002</v>
      </c>
      <c r="L357" s="2">
        <v>0.65510000000000002</v>
      </c>
      <c r="M357" s="2">
        <v>0.33379999999999999</v>
      </c>
      <c r="N357" s="2">
        <v>0.32130000000000003</v>
      </c>
      <c r="O357" s="2">
        <v>0.40906666666666663</v>
      </c>
      <c r="P357" s="5" t="s">
        <v>4792</v>
      </c>
      <c r="Q357" s="5">
        <v>983</v>
      </c>
      <c r="R357" s="5">
        <v>568.20809248554917</v>
      </c>
      <c r="S357" s="5">
        <v>3</v>
      </c>
      <c r="T357" s="5">
        <v>305.18819938962361</v>
      </c>
      <c r="U357" s="5">
        <v>0</v>
      </c>
      <c r="V357" s="5">
        <v>0</v>
      </c>
      <c r="W357" s="5">
        <v>0</v>
      </c>
      <c r="X357" s="5">
        <v>0</v>
      </c>
      <c r="Y357" s="5">
        <v>1</v>
      </c>
      <c r="Z357" s="5">
        <v>101.7293997965412</v>
      </c>
      <c r="AA357" s="5">
        <v>2</v>
      </c>
      <c r="AB357" s="5">
        <v>203.4587995930824</v>
      </c>
      <c r="AC357" s="225">
        <v>12</v>
      </c>
      <c r="AD357" s="5">
        <v>1220.7527975584944</v>
      </c>
      <c r="AE357" s="5">
        <v>1</v>
      </c>
      <c r="AF357" s="5">
        <v>101.7293997965412</v>
      </c>
      <c r="AG357" s="5">
        <v>10</v>
      </c>
      <c r="AH357" s="5">
        <v>1017.293997965412</v>
      </c>
      <c r="AI357" s="5">
        <v>1</v>
      </c>
      <c r="AJ357" s="5">
        <v>101.7293997965412</v>
      </c>
    </row>
    <row r="358" spans="1:36" x14ac:dyDescent="0.25">
      <c r="A358">
        <v>2017</v>
      </c>
      <c r="B358" t="s">
        <v>71</v>
      </c>
      <c r="C358" s="212" t="s">
        <v>1965</v>
      </c>
      <c r="D358" s="47" t="s">
        <v>1965</v>
      </c>
      <c r="E358" s="11">
        <v>0</v>
      </c>
      <c r="F358" s="2">
        <v>0.71220000000000006</v>
      </c>
      <c r="G358" s="2">
        <v>0.27389999999999998</v>
      </c>
      <c r="H358" s="2">
        <v>0.43830000000000008</v>
      </c>
      <c r="I358" s="2">
        <v>0.73460000000000003</v>
      </c>
      <c r="J358" s="2">
        <v>0.224</v>
      </c>
      <c r="K358" s="2">
        <v>0.51060000000000005</v>
      </c>
      <c r="L358" s="2">
        <v>0.79700000000000004</v>
      </c>
      <c r="M358" s="2">
        <v>0.19020000000000001</v>
      </c>
      <c r="N358" s="2">
        <v>0.60680000000000001</v>
      </c>
      <c r="O358" s="2">
        <v>0.51856666666666673</v>
      </c>
      <c r="P358" s="2" t="s">
        <v>4792</v>
      </c>
      <c r="Q358" s="5">
        <v>985</v>
      </c>
      <c r="R358" s="5" t="s">
        <v>4791</v>
      </c>
      <c r="S358" s="5">
        <v>1</v>
      </c>
      <c r="T358" s="5">
        <v>101.52284263959392</v>
      </c>
      <c r="U358" s="5">
        <v>0</v>
      </c>
      <c r="V358" s="5">
        <v>0</v>
      </c>
      <c r="W358" s="5">
        <v>1</v>
      </c>
      <c r="X358" s="5">
        <v>101.52284263959392</v>
      </c>
      <c r="Y358" s="5">
        <v>0</v>
      </c>
      <c r="Z358" s="5">
        <v>0</v>
      </c>
      <c r="AA358" s="5">
        <v>0</v>
      </c>
      <c r="AB358" s="5">
        <v>0</v>
      </c>
      <c r="AC358" s="225">
        <v>8</v>
      </c>
      <c r="AD358" s="5">
        <v>812.18274111675134</v>
      </c>
      <c r="AE358" s="5">
        <v>1</v>
      </c>
      <c r="AF358" s="5">
        <v>101.52284263959392</v>
      </c>
      <c r="AG358" s="5">
        <v>7</v>
      </c>
      <c r="AH358" s="5">
        <v>710.65989847715741</v>
      </c>
      <c r="AI358" s="5">
        <v>0</v>
      </c>
      <c r="AJ358" s="5">
        <v>0</v>
      </c>
    </row>
    <row r="359" spans="1:36" x14ac:dyDescent="0.25">
      <c r="A359">
        <v>2017</v>
      </c>
      <c r="B359" t="s">
        <v>70</v>
      </c>
      <c r="C359" s="212" t="s">
        <v>5491</v>
      </c>
      <c r="D359" s="47" t="s">
        <v>1897</v>
      </c>
      <c r="E359" s="11">
        <v>3.77</v>
      </c>
      <c r="F359" s="2">
        <v>0.81510000000000005</v>
      </c>
      <c r="G359" s="2">
        <v>0.17399999999999999</v>
      </c>
      <c r="H359" s="2">
        <v>0.6411</v>
      </c>
      <c r="I359" s="2">
        <v>0.79649999999999999</v>
      </c>
      <c r="J359" s="2">
        <v>0.1762</v>
      </c>
      <c r="K359" s="2">
        <v>0.62029999999999996</v>
      </c>
      <c r="L359" s="2">
        <v>0.73799999999999999</v>
      </c>
      <c r="M359" s="2">
        <v>0.25030000000000002</v>
      </c>
      <c r="N359" s="2">
        <v>0.48769999999999997</v>
      </c>
      <c r="O359" s="2">
        <v>0.5830333333333334</v>
      </c>
      <c r="P359" s="5" t="s">
        <v>4792</v>
      </c>
      <c r="Q359" s="5">
        <v>986</v>
      </c>
      <c r="R359" s="5">
        <v>261.53846153846155</v>
      </c>
      <c r="S359" s="5">
        <v>5</v>
      </c>
      <c r="T359" s="5">
        <v>507.09939148073022</v>
      </c>
      <c r="U359" s="5">
        <v>0</v>
      </c>
      <c r="V359" s="5">
        <v>0</v>
      </c>
      <c r="W359" s="5">
        <v>2</v>
      </c>
      <c r="X359" s="5">
        <v>202.83975659229208</v>
      </c>
      <c r="Y359" s="5">
        <v>0</v>
      </c>
      <c r="Z359" s="5">
        <v>0</v>
      </c>
      <c r="AA359" s="5">
        <v>3</v>
      </c>
      <c r="AB359" s="5">
        <v>304.25963488843814</v>
      </c>
      <c r="AC359" s="225">
        <v>8</v>
      </c>
      <c r="AD359" s="5">
        <v>811.3590263691683</v>
      </c>
      <c r="AE359" s="5">
        <v>2</v>
      </c>
      <c r="AF359" s="5">
        <v>202.83975659229208</v>
      </c>
      <c r="AG359" s="5">
        <v>3</v>
      </c>
      <c r="AH359" s="5">
        <v>304.25963488843814</v>
      </c>
      <c r="AI359" s="5">
        <v>3</v>
      </c>
      <c r="AJ359" s="5">
        <v>304.25963488843814</v>
      </c>
    </row>
    <row r="360" spans="1:36" x14ac:dyDescent="0.25">
      <c r="A360">
        <v>2017</v>
      </c>
      <c r="B360" t="s">
        <v>70</v>
      </c>
      <c r="C360" s="212" t="s">
        <v>5428</v>
      </c>
      <c r="D360" s="47" t="s">
        <v>5311</v>
      </c>
      <c r="E360" s="11">
        <v>1.73</v>
      </c>
      <c r="F360" s="2">
        <v>0.72799999999999998</v>
      </c>
      <c r="G360" s="2">
        <v>0.25840000000000002</v>
      </c>
      <c r="H360" s="2">
        <v>0.46959999999999996</v>
      </c>
      <c r="I360" s="2">
        <v>0.70530000000000004</v>
      </c>
      <c r="J360" s="2">
        <v>0.26900000000000002</v>
      </c>
      <c r="K360" s="2">
        <v>0.43630000000000002</v>
      </c>
      <c r="L360" s="2">
        <v>0.65510000000000002</v>
      </c>
      <c r="M360" s="2">
        <v>0.33379999999999999</v>
      </c>
      <c r="N360" s="2">
        <v>0.32130000000000003</v>
      </c>
      <c r="O360" s="2">
        <v>0.40906666666666663</v>
      </c>
      <c r="P360" s="5" t="s">
        <v>4792</v>
      </c>
      <c r="Q360" s="5">
        <v>989</v>
      </c>
      <c r="R360" s="5">
        <v>571.67630057803467</v>
      </c>
      <c r="S360" s="5">
        <v>2</v>
      </c>
      <c r="T360" s="5">
        <v>202.22446916076845</v>
      </c>
      <c r="U360" s="5">
        <v>0</v>
      </c>
      <c r="V360" s="5">
        <v>0</v>
      </c>
      <c r="W360" s="5">
        <v>0</v>
      </c>
      <c r="X360" s="5">
        <v>0</v>
      </c>
      <c r="Y360" s="5">
        <v>0</v>
      </c>
      <c r="Z360" s="5">
        <v>0</v>
      </c>
      <c r="AA360" s="5">
        <v>2</v>
      </c>
      <c r="AB360" s="5">
        <v>202.22446916076845</v>
      </c>
      <c r="AC360" s="225">
        <v>15</v>
      </c>
      <c r="AD360" s="5">
        <v>1516.6835187057634</v>
      </c>
      <c r="AE360" s="5">
        <v>5</v>
      </c>
      <c r="AF360" s="5">
        <v>505.56117290192111</v>
      </c>
      <c r="AG360" s="5">
        <v>10</v>
      </c>
      <c r="AH360" s="5">
        <v>1011.1223458038422</v>
      </c>
      <c r="AI360" s="5">
        <v>0</v>
      </c>
      <c r="AJ360" s="5">
        <v>0</v>
      </c>
    </row>
    <row r="361" spans="1:36" x14ac:dyDescent="0.25">
      <c r="A361">
        <v>2017</v>
      </c>
      <c r="B361" t="s">
        <v>41</v>
      </c>
      <c r="C361" s="212" t="s">
        <v>5890</v>
      </c>
      <c r="D361" s="47" t="s">
        <v>692</v>
      </c>
      <c r="E361" s="11">
        <v>0.90800000000000003</v>
      </c>
      <c r="F361" s="2">
        <v>0.4556</v>
      </c>
      <c r="G361" s="2">
        <v>0.51900000000000002</v>
      </c>
      <c r="H361" s="2">
        <v>-6.3400000000000012E-2</v>
      </c>
      <c r="I361" s="2">
        <v>0.45379999999999998</v>
      </c>
      <c r="J361" s="2">
        <v>0.48470000000000002</v>
      </c>
      <c r="K361" s="2">
        <v>-3.0900000000000039E-2</v>
      </c>
      <c r="L361" s="2">
        <v>0.46899999999999997</v>
      </c>
      <c r="M361" s="2">
        <v>0.51280000000000003</v>
      </c>
      <c r="N361" s="2">
        <v>-4.3800000000000061E-2</v>
      </c>
      <c r="O361" s="2">
        <v>-4.6033333333333371E-2</v>
      </c>
      <c r="P361" s="2" t="s">
        <v>5765</v>
      </c>
      <c r="Q361" s="5">
        <v>991</v>
      </c>
      <c r="R361" s="5">
        <v>1091.4096916299559</v>
      </c>
      <c r="S361" s="5">
        <v>0</v>
      </c>
      <c r="T361" s="5">
        <v>0</v>
      </c>
      <c r="U361" s="5">
        <v>0</v>
      </c>
      <c r="V361" s="5">
        <v>0</v>
      </c>
      <c r="W361" s="5">
        <v>0</v>
      </c>
      <c r="X361" s="5">
        <v>0</v>
      </c>
      <c r="Y361" s="5">
        <v>0</v>
      </c>
      <c r="Z361" s="5">
        <v>0</v>
      </c>
      <c r="AA361" s="5">
        <v>0</v>
      </c>
      <c r="AB361" s="5">
        <v>0</v>
      </c>
      <c r="AC361" s="225">
        <v>0</v>
      </c>
      <c r="AD361" s="5">
        <v>0</v>
      </c>
      <c r="AE361" s="5">
        <v>0</v>
      </c>
      <c r="AF361" s="5">
        <v>0</v>
      </c>
      <c r="AG361" s="5">
        <v>0</v>
      </c>
      <c r="AH361" s="5">
        <v>0</v>
      </c>
      <c r="AI361" s="5">
        <v>0</v>
      </c>
      <c r="AJ361" s="5">
        <v>0</v>
      </c>
    </row>
    <row r="362" spans="1:36" x14ac:dyDescent="0.25">
      <c r="A362">
        <v>2017</v>
      </c>
      <c r="B362" t="s">
        <v>71</v>
      </c>
      <c r="C362" s="212" t="s">
        <v>5208</v>
      </c>
      <c r="D362" s="47" t="s">
        <v>4911</v>
      </c>
      <c r="E362" s="11">
        <v>0</v>
      </c>
      <c r="F362" s="2">
        <v>0.69299999999999995</v>
      </c>
      <c r="G362" s="2">
        <v>0.29870000000000002</v>
      </c>
      <c r="H362" s="2">
        <v>0.39429999999999993</v>
      </c>
      <c r="I362" s="2">
        <v>0.69289999999999996</v>
      </c>
      <c r="J362" s="2">
        <v>0.28649999999999998</v>
      </c>
      <c r="K362" s="2">
        <v>0.40639999999999998</v>
      </c>
      <c r="L362" s="2">
        <v>0.62890000000000001</v>
      </c>
      <c r="M362" s="2">
        <v>0.36149999999999999</v>
      </c>
      <c r="N362" s="2">
        <v>0.26740000000000003</v>
      </c>
      <c r="O362" s="2">
        <v>0.35603333333333337</v>
      </c>
      <c r="P362" s="2" t="s">
        <v>4792</v>
      </c>
      <c r="Q362" s="5">
        <v>993</v>
      </c>
      <c r="R362" s="5" t="s">
        <v>4791</v>
      </c>
      <c r="S362" s="5">
        <v>0</v>
      </c>
      <c r="T362" s="5">
        <v>0</v>
      </c>
      <c r="U362" s="5">
        <v>0</v>
      </c>
      <c r="V362" s="5">
        <v>0</v>
      </c>
      <c r="W362" s="5">
        <v>0</v>
      </c>
      <c r="X362" s="5">
        <v>0</v>
      </c>
      <c r="Y362" s="5">
        <v>0</v>
      </c>
      <c r="Z362" s="5">
        <v>0</v>
      </c>
      <c r="AA362" s="5">
        <v>0</v>
      </c>
      <c r="AB362" s="5">
        <v>0</v>
      </c>
      <c r="AC362" s="225">
        <v>7</v>
      </c>
      <c r="AD362" s="5">
        <v>704.93454179254786</v>
      </c>
      <c r="AE362" s="5">
        <v>3</v>
      </c>
      <c r="AF362" s="5">
        <v>302.11480362537765</v>
      </c>
      <c r="AG362" s="5">
        <v>3</v>
      </c>
      <c r="AH362" s="5">
        <v>302.11480362537765</v>
      </c>
      <c r="AI362" s="5">
        <v>1</v>
      </c>
      <c r="AJ362" s="5">
        <v>100.70493454179255</v>
      </c>
    </row>
    <row r="363" spans="1:36" x14ac:dyDescent="0.25">
      <c r="A363">
        <v>2018</v>
      </c>
      <c r="B363" t="s">
        <v>71</v>
      </c>
      <c r="C363" s="212" t="s">
        <v>4962</v>
      </c>
      <c r="D363" s="47" t="s">
        <v>4961</v>
      </c>
      <c r="E363" s="11">
        <v>0</v>
      </c>
      <c r="F363" s="2">
        <v>0.72160000000000002</v>
      </c>
      <c r="G363" s="2">
        <v>0.26669999999999999</v>
      </c>
      <c r="H363" s="2">
        <v>0.45490000000000003</v>
      </c>
      <c r="I363" s="2">
        <v>0.72989999999999999</v>
      </c>
      <c r="J363" s="2">
        <v>0.24349999999999999</v>
      </c>
      <c r="K363" s="2">
        <v>0.4864</v>
      </c>
      <c r="L363" s="2">
        <v>0.70599999999999996</v>
      </c>
      <c r="M363" s="2">
        <v>0.28310000000000002</v>
      </c>
      <c r="N363" s="2">
        <v>0.42289999999999994</v>
      </c>
      <c r="O363" s="2">
        <v>0.45473333333333327</v>
      </c>
      <c r="P363" s="2" t="s">
        <v>4792</v>
      </c>
      <c r="Q363" s="5">
        <v>994</v>
      </c>
      <c r="R363" s="5" t="s">
        <v>4791</v>
      </c>
      <c r="S363" s="5">
        <v>1</v>
      </c>
      <c r="T363" s="5">
        <v>100.6036217303823</v>
      </c>
      <c r="U363" s="5">
        <v>0</v>
      </c>
      <c r="V363" s="5">
        <v>0</v>
      </c>
      <c r="W363" s="5">
        <v>0</v>
      </c>
      <c r="X363" s="5">
        <v>0</v>
      </c>
      <c r="Y363" s="5">
        <v>0</v>
      </c>
      <c r="Z363" s="5">
        <v>0</v>
      </c>
      <c r="AA363" s="5">
        <v>1</v>
      </c>
      <c r="AB363" s="5">
        <v>100.6036217303823</v>
      </c>
      <c r="AC363" s="225">
        <v>12</v>
      </c>
      <c r="AD363" s="5">
        <v>1207.2434607645876</v>
      </c>
      <c r="AE363" s="5">
        <v>2</v>
      </c>
      <c r="AF363" s="5">
        <v>201.2072434607646</v>
      </c>
      <c r="AG363" s="5">
        <v>9</v>
      </c>
      <c r="AH363" s="5">
        <v>905.43259557344072</v>
      </c>
      <c r="AI363" s="5">
        <v>1</v>
      </c>
      <c r="AJ363" s="5">
        <v>100.6036217303823</v>
      </c>
    </row>
    <row r="364" spans="1:36" x14ac:dyDescent="0.25">
      <c r="A364">
        <v>2018</v>
      </c>
      <c r="B364" t="s">
        <v>71</v>
      </c>
      <c r="C364" s="212" t="s">
        <v>4962</v>
      </c>
      <c r="D364" s="47" t="s">
        <v>4961</v>
      </c>
      <c r="E364" s="11">
        <v>0</v>
      </c>
      <c r="F364" s="2">
        <v>0.72160000000000002</v>
      </c>
      <c r="G364" s="2">
        <v>0.26669999999999999</v>
      </c>
      <c r="H364" s="2">
        <v>0.45490000000000003</v>
      </c>
      <c r="I364" s="2">
        <v>0.72989999999999999</v>
      </c>
      <c r="J364" s="2">
        <v>0.24349999999999999</v>
      </c>
      <c r="K364" s="2">
        <v>0.4864</v>
      </c>
      <c r="L364" s="2">
        <v>0.70599999999999996</v>
      </c>
      <c r="M364" s="2">
        <v>0.28310000000000002</v>
      </c>
      <c r="N364" s="2">
        <v>0.42289999999999994</v>
      </c>
      <c r="O364" s="2">
        <v>0.45473333333333327</v>
      </c>
      <c r="P364" s="2" t="s">
        <v>4792</v>
      </c>
      <c r="Q364" s="5">
        <v>994</v>
      </c>
      <c r="R364" s="5" t="s">
        <v>4791</v>
      </c>
      <c r="S364" s="5">
        <v>1</v>
      </c>
      <c r="T364" s="5">
        <v>100.6036217303823</v>
      </c>
      <c r="U364" s="5">
        <v>0</v>
      </c>
      <c r="V364" s="5">
        <v>0</v>
      </c>
      <c r="W364" s="5">
        <v>0</v>
      </c>
      <c r="X364" s="5">
        <v>0</v>
      </c>
      <c r="Y364" s="5">
        <v>0</v>
      </c>
      <c r="Z364" s="5">
        <v>0</v>
      </c>
      <c r="AA364" s="5">
        <v>1</v>
      </c>
      <c r="AB364" s="5">
        <v>100.6036217303823</v>
      </c>
      <c r="AC364" s="225">
        <v>12</v>
      </c>
      <c r="AD364" s="5">
        <v>1207.2434607645876</v>
      </c>
      <c r="AE364" s="5">
        <v>2</v>
      </c>
      <c r="AF364" s="5">
        <v>201.2072434607646</v>
      </c>
      <c r="AG364" s="5">
        <v>9</v>
      </c>
      <c r="AH364" s="5">
        <v>905.43259557344072</v>
      </c>
      <c r="AI364" s="5">
        <v>1</v>
      </c>
      <c r="AJ364" s="5">
        <v>100.6036217303823</v>
      </c>
    </row>
    <row r="365" spans="1:36" x14ac:dyDescent="0.25">
      <c r="A365">
        <v>2018</v>
      </c>
      <c r="B365" t="s">
        <v>41</v>
      </c>
      <c r="C365" s="212" t="s">
        <v>5431</v>
      </c>
      <c r="D365" s="47" t="s">
        <v>932</v>
      </c>
      <c r="E365" s="11">
        <v>1.714</v>
      </c>
      <c r="F365" s="2">
        <v>0.76600000000000001</v>
      </c>
      <c r="G365" s="2">
        <v>0.21659999999999999</v>
      </c>
      <c r="H365" s="2">
        <v>0.5494</v>
      </c>
      <c r="I365" s="2">
        <v>0.74639999999999995</v>
      </c>
      <c r="J365" s="2">
        <v>0.217</v>
      </c>
      <c r="K365" s="2">
        <v>0.52939999999999998</v>
      </c>
      <c r="L365" s="2">
        <v>0.61219999999999997</v>
      </c>
      <c r="M365" s="2">
        <v>0.3589</v>
      </c>
      <c r="N365" s="2">
        <v>0.25329999999999997</v>
      </c>
      <c r="O365" s="2">
        <v>0.44403333333333334</v>
      </c>
      <c r="P365" s="2" t="s">
        <v>4792</v>
      </c>
      <c r="Q365" s="5">
        <v>995</v>
      </c>
      <c r="R365" s="5">
        <v>580.51341890315052</v>
      </c>
      <c r="S365" s="5">
        <v>4</v>
      </c>
      <c r="T365" s="5">
        <v>402.0100502512563</v>
      </c>
      <c r="U365" s="5">
        <v>0</v>
      </c>
      <c r="V365" s="5">
        <v>0</v>
      </c>
      <c r="W365" s="5">
        <v>0</v>
      </c>
      <c r="X365" s="5">
        <v>0</v>
      </c>
      <c r="Y365" s="5">
        <v>0</v>
      </c>
      <c r="Z365" s="5">
        <v>0</v>
      </c>
      <c r="AA365" s="5">
        <v>4</v>
      </c>
      <c r="AB365" s="5">
        <v>402.0100502512563</v>
      </c>
      <c r="AC365" s="225">
        <v>12</v>
      </c>
      <c r="AD365" s="5">
        <v>1206.0301507537688</v>
      </c>
      <c r="AE365" s="5">
        <v>2</v>
      </c>
      <c r="AF365" s="5">
        <v>201.00502512562815</v>
      </c>
      <c r="AG365" s="5">
        <v>9</v>
      </c>
      <c r="AH365" s="5">
        <v>904.5226130653266</v>
      </c>
      <c r="AI365" s="5">
        <v>1</v>
      </c>
      <c r="AJ365" s="5">
        <v>100.50251256281408</v>
      </c>
    </row>
    <row r="366" spans="1:36" x14ac:dyDescent="0.25">
      <c r="A366">
        <v>2019</v>
      </c>
      <c r="B366" t="s">
        <v>41</v>
      </c>
      <c r="C366" s="212" t="s">
        <v>5740</v>
      </c>
      <c r="D366" s="47" t="s">
        <v>5546</v>
      </c>
      <c r="E366" s="11">
        <v>1.6220000000000001</v>
      </c>
      <c r="F366" s="2">
        <v>0.6905</v>
      </c>
      <c r="G366" s="2">
        <v>0.28739999999999999</v>
      </c>
      <c r="H366" s="2">
        <v>0.40310000000000001</v>
      </c>
      <c r="I366" s="2">
        <v>0.67859999999999998</v>
      </c>
      <c r="J366" s="2">
        <v>0.26169999999999999</v>
      </c>
      <c r="K366" s="2">
        <v>0.41689999999999999</v>
      </c>
      <c r="L366" s="2">
        <v>0.68440000000000001</v>
      </c>
      <c r="M366" s="2">
        <v>0.29420000000000002</v>
      </c>
      <c r="N366" s="2">
        <v>0.39019999999999999</v>
      </c>
      <c r="O366" s="2">
        <v>0.40339999999999998</v>
      </c>
      <c r="P366" s="2" t="s">
        <v>4792</v>
      </c>
      <c r="Q366" s="5">
        <v>998</v>
      </c>
      <c r="R366" s="5">
        <v>615.28976572133161</v>
      </c>
      <c r="S366" s="5">
        <v>1</v>
      </c>
      <c r="T366" s="5">
        <v>100.20040080160319</v>
      </c>
      <c r="U366" s="5">
        <v>0</v>
      </c>
      <c r="V366" s="5">
        <v>0</v>
      </c>
      <c r="W366" s="5">
        <v>0</v>
      </c>
      <c r="X366" s="5">
        <v>0</v>
      </c>
      <c r="Y366" s="5">
        <v>0</v>
      </c>
      <c r="Z366" s="5">
        <v>0</v>
      </c>
      <c r="AA366" s="5">
        <v>1</v>
      </c>
      <c r="AB366" s="5">
        <v>100.20040080160319</v>
      </c>
      <c r="AC366" s="225">
        <v>23</v>
      </c>
      <c r="AD366" s="5">
        <v>2304.6092184368736</v>
      </c>
      <c r="AE366" s="5">
        <v>0</v>
      </c>
      <c r="AF366" s="5">
        <v>0</v>
      </c>
      <c r="AG366" s="5">
        <v>23</v>
      </c>
      <c r="AH366" s="5">
        <v>2304.6092184368736</v>
      </c>
      <c r="AI366" s="5">
        <v>0</v>
      </c>
      <c r="AJ366" s="5">
        <v>0</v>
      </c>
    </row>
    <row r="367" spans="1:36" x14ac:dyDescent="0.25">
      <c r="A367">
        <v>2018</v>
      </c>
      <c r="B367" t="s">
        <v>41</v>
      </c>
      <c r="C367" s="212" t="s">
        <v>5740</v>
      </c>
      <c r="D367" s="47" t="s">
        <v>5546</v>
      </c>
      <c r="E367" s="11">
        <v>1.6220000000000001</v>
      </c>
      <c r="F367" s="2">
        <v>0.6905</v>
      </c>
      <c r="G367" s="2">
        <v>0.28739999999999999</v>
      </c>
      <c r="H367" s="2">
        <v>0.40310000000000001</v>
      </c>
      <c r="I367" s="2">
        <v>0.67859999999999998</v>
      </c>
      <c r="J367" s="2">
        <v>0.26169999999999999</v>
      </c>
      <c r="K367" s="2">
        <v>0.41689999999999999</v>
      </c>
      <c r="L367" s="2">
        <v>0.68440000000000001</v>
      </c>
      <c r="M367" s="2">
        <v>0.29420000000000002</v>
      </c>
      <c r="N367" s="2">
        <v>0.39019999999999999</v>
      </c>
      <c r="O367" s="2">
        <v>0.40339999999999998</v>
      </c>
      <c r="P367" s="2" t="s">
        <v>4792</v>
      </c>
      <c r="Q367" s="5">
        <v>999</v>
      </c>
      <c r="R367" s="5">
        <v>615.90628853267572</v>
      </c>
      <c r="S367" s="5">
        <v>0</v>
      </c>
      <c r="T367" s="5">
        <v>0</v>
      </c>
      <c r="U367" s="5">
        <v>0</v>
      </c>
      <c r="V367" s="5">
        <v>0</v>
      </c>
      <c r="W367" s="5">
        <v>0</v>
      </c>
      <c r="X367" s="5">
        <v>0</v>
      </c>
      <c r="Y367" s="5">
        <v>0</v>
      </c>
      <c r="Z367" s="5">
        <v>0</v>
      </c>
      <c r="AA367" s="5">
        <v>0</v>
      </c>
      <c r="AB367" s="5">
        <v>0</v>
      </c>
      <c r="AC367" s="225">
        <v>27</v>
      </c>
      <c r="AD367" s="5">
        <v>2702.7027027027029</v>
      </c>
      <c r="AE367" s="5">
        <v>1</v>
      </c>
      <c r="AF367" s="5">
        <v>100.10010010010009</v>
      </c>
      <c r="AG367" s="5">
        <v>26</v>
      </c>
      <c r="AH367" s="5">
        <v>2602.6026026026025</v>
      </c>
      <c r="AI367" s="5">
        <v>0</v>
      </c>
      <c r="AJ367" s="5">
        <v>0</v>
      </c>
    </row>
    <row r="368" spans="1:36" x14ac:dyDescent="0.25">
      <c r="A368">
        <v>2018</v>
      </c>
      <c r="B368" t="s">
        <v>70</v>
      </c>
      <c r="C368" s="212" t="s">
        <v>691</v>
      </c>
      <c r="D368" s="47" t="s">
        <v>5374</v>
      </c>
      <c r="E368" s="11">
        <v>2.02</v>
      </c>
      <c r="F368" s="2">
        <v>0.78369999999999995</v>
      </c>
      <c r="G368" s="2">
        <v>0.2056</v>
      </c>
      <c r="H368" s="2">
        <v>0.57809999999999995</v>
      </c>
      <c r="I368" s="2">
        <v>0.74350000000000005</v>
      </c>
      <c r="J368" s="2">
        <v>0.22559999999999999</v>
      </c>
      <c r="K368" s="2">
        <v>0.51790000000000003</v>
      </c>
      <c r="L368" s="2">
        <v>0.64510000000000001</v>
      </c>
      <c r="M368" s="2">
        <v>0.33850000000000002</v>
      </c>
      <c r="N368" s="2">
        <v>0.30659999999999998</v>
      </c>
      <c r="O368" s="2">
        <v>0.46753333333333336</v>
      </c>
      <c r="P368" s="5" t="s">
        <v>4792</v>
      </c>
      <c r="Q368" s="5">
        <v>1000</v>
      </c>
      <c r="R368" s="5">
        <v>495.04950495049502</v>
      </c>
      <c r="S368" s="5">
        <v>4</v>
      </c>
      <c r="T368" s="5">
        <v>400</v>
      </c>
      <c r="U368" s="5">
        <v>0</v>
      </c>
      <c r="V368" s="5">
        <v>0</v>
      </c>
      <c r="W368" s="5">
        <v>2</v>
      </c>
      <c r="X368" s="5">
        <v>200</v>
      </c>
      <c r="Y368" s="5">
        <v>0</v>
      </c>
      <c r="Z368" s="5">
        <v>0</v>
      </c>
      <c r="AA368" s="5">
        <v>2</v>
      </c>
      <c r="AB368" s="5">
        <v>200</v>
      </c>
      <c r="AC368" s="225">
        <v>11</v>
      </c>
      <c r="AD368" s="5">
        <v>1100</v>
      </c>
      <c r="AE368" s="5">
        <v>3</v>
      </c>
      <c r="AF368" s="5">
        <v>300</v>
      </c>
      <c r="AG368" s="5">
        <v>5</v>
      </c>
      <c r="AH368" s="5">
        <v>500</v>
      </c>
      <c r="AI368" s="5">
        <v>3</v>
      </c>
      <c r="AJ368" s="5">
        <v>300</v>
      </c>
    </row>
    <row r="369" spans="1:36" x14ac:dyDescent="0.25">
      <c r="A369">
        <v>2019</v>
      </c>
      <c r="B369" t="s">
        <v>71</v>
      </c>
      <c r="C369" s="212" t="s">
        <v>4962</v>
      </c>
      <c r="D369" s="47" t="s">
        <v>4961</v>
      </c>
      <c r="E369" s="11">
        <v>0</v>
      </c>
      <c r="F369" s="2">
        <v>0.72160000000000002</v>
      </c>
      <c r="G369" s="2">
        <v>0.26669999999999999</v>
      </c>
      <c r="H369" s="2">
        <v>0.45490000000000003</v>
      </c>
      <c r="I369" s="2">
        <v>0.72989999999999999</v>
      </c>
      <c r="J369" s="2">
        <v>0.24349999999999999</v>
      </c>
      <c r="K369" s="2">
        <v>0.4864</v>
      </c>
      <c r="L369" s="2">
        <v>0.70599999999999996</v>
      </c>
      <c r="M369" s="2">
        <v>0.28310000000000002</v>
      </c>
      <c r="N369" s="2">
        <v>0.42289999999999994</v>
      </c>
      <c r="O369" s="2">
        <v>0.45473333333333327</v>
      </c>
      <c r="P369" s="2" t="s">
        <v>4792</v>
      </c>
      <c r="Q369" s="5">
        <v>1000</v>
      </c>
      <c r="R369" s="5" t="s">
        <v>4791</v>
      </c>
      <c r="S369" s="5">
        <v>7</v>
      </c>
      <c r="T369" s="5">
        <v>700</v>
      </c>
      <c r="U369" s="5">
        <v>0</v>
      </c>
      <c r="V369" s="5">
        <v>0</v>
      </c>
      <c r="W369" s="5">
        <v>1</v>
      </c>
      <c r="X369" s="5">
        <v>100</v>
      </c>
      <c r="Y369" s="5">
        <v>0</v>
      </c>
      <c r="Z369" s="5">
        <v>0</v>
      </c>
      <c r="AA369" s="5">
        <v>6</v>
      </c>
      <c r="AB369" s="5">
        <v>600</v>
      </c>
      <c r="AC369" s="225">
        <v>22</v>
      </c>
      <c r="AD369" s="5">
        <v>2200</v>
      </c>
      <c r="AE369" s="5">
        <v>11</v>
      </c>
      <c r="AF369" s="5">
        <v>1100</v>
      </c>
      <c r="AG369" s="5">
        <v>9</v>
      </c>
      <c r="AH369" s="5">
        <v>899.99999999999989</v>
      </c>
      <c r="AI369" s="5">
        <v>2</v>
      </c>
      <c r="AJ369" s="5">
        <v>200</v>
      </c>
    </row>
    <row r="370" spans="1:36" x14ac:dyDescent="0.25">
      <c r="A370">
        <v>2019</v>
      </c>
      <c r="B370" t="s">
        <v>71</v>
      </c>
      <c r="C370" s="212" t="s">
        <v>5908</v>
      </c>
      <c r="D370" s="47" t="s">
        <v>5904</v>
      </c>
      <c r="E370" s="11">
        <v>0</v>
      </c>
      <c r="F370" s="2">
        <v>0.26429999999999998</v>
      </c>
      <c r="G370" s="2">
        <v>0.71409999999999996</v>
      </c>
      <c r="H370" s="2">
        <v>-0.44979999999999998</v>
      </c>
      <c r="I370" s="2">
        <v>0.27139999999999997</v>
      </c>
      <c r="J370" s="2">
        <v>0.65769999999999995</v>
      </c>
      <c r="K370" s="2">
        <v>-0.38629999999999998</v>
      </c>
      <c r="L370" s="2">
        <v>0.36209999999999998</v>
      </c>
      <c r="M370" s="2">
        <v>0.60140000000000005</v>
      </c>
      <c r="N370" s="2">
        <v>-0.23930000000000007</v>
      </c>
      <c r="O370" s="2">
        <v>-0.35846666666666671</v>
      </c>
      <c r="P370" s="2" t="s">
        <v>5900</v>
      </c>
      <c r="Q370" s="5">
        <v>1001</v>
      </c>
      <c r="R370" s="5" t="s">
        <v>4791</v>
      </c>
      <c r="S370" s="5">
        <v>11</v>
      </c>
      <c r="T370" s="5">
        <v>1098.901098901099</v>
      </c>
      <c r="U370" s="5">
        <v>0</v>
      </c>
      <c r="V370" s="5">
        <v>0</v>
      </c>
      <c r="W370" s="5">
        <v>2</v>
      </c>
      <c r="X370" s="5">
        <v>199.80019980019981</v>
      </c>
      <c r="Y370" s="5">
        <v>0</v>
      </c>
      <c r="Z370" s="5">
        <v>0</v>
      </c>
      <c r="AA370" s="5">
        <v>9</v>
      </c>
      <c r="AB370" s="5">
        <v>899.10089910089914</v>
      </c>
      <c r="AC370" s="225">
        <v>35</v>
      </c>
      <c r="AD370" s="5">
        <v>3496.5034965034965</v>
      </c>
      <c r="AE370" s="5">
        <v>3</v>
      </c>
      <c r="AF370" s="5">
        <v>299.70029970029969</v>
      </c>
      <c r="AG370" s="5">
        <v>23</v>
      </c>
      <c r="AH370" s="5">
        <v>2297.7022977022975</v>
      </c>
      <c r="AI370" s="5">
        <v>9</v>
      </c>
      <c r="AJ370" s="5">
        <v>899.10089910089914</v>
      </c>
    </row>
    <row r="371" spans="1:36" x14ac:dyDescent="0.25">
      <c r="A371">
        <v>2019</v>
      </c>
      <c r="B371" t="s">
        <v>41</v>
      </c>
      <c r="C371" s="212" t="s">
        <v>5692</v>
      </c>
      <c r="D371" s="47" t="s">
        <v>5555</v>
      </c>
      <c r="E371" s="11">
        <v>1.0349999999999999</v>
      </c>
      <c r="F371" s="2">
        <v>0.71360000000000001</v>
      </c>
      <c r="G371" s="2">
        <v>0.26750000000000002</v>
      </c>
      <c r="H371" s="2">
        <v>0.4461</v>
      </c>
      <c r="I371" s="2">
        <v>0.68700000000000006</v>
      </c>
      <c r="J371" s="2">
        <v>0.2601</v>
      </c>
      <c r="K371" s="2">
        <v>0.42690000000000006</v>
      </c>
      <c r="L371" s="2">
        <v>0.60329999999999995</v>
      </c>
      <c r="M371" s="2">
        <v>0.37309999999999999</v>
      </c>
      <c r="N371" s="2">
        <v>0.23019999999999996</v>
      </c>
      <c r="O371" s="2">
        <v>0.3677333333333333</v>
      </c>
      <c r="P371" s="2" t="s">
        <v>4792</v>
      </c>
      <c r="Q371" s="5">
        <v>1003</v>
      </c>
      <c r="R371" s="5">
        <v>969.08212560386482</v>
      </c>
      <c r="S371" s="5">
        <v>1</v>
      </c>
      <c r="T371" s="5">
        <v>99.700897308075767</v>
      </c>
      <c r="U371" s="5">
        <v>0</v>
      </c>
      <c r="V371" s="5">
        <v>0</v>
      </c>
      <c r="W371" s="5">
        <v>0</v>
      </c>
      <c r="X371" s="5">
        <v>0</v>
      </c>
      <c r="Y371" s="5">
        <v>0</v>
      </c>
      <c r="Z371" s="5">
        <v>0</v>
      </c>
      <c r="AA371" s="5">
        <v>1</v>
      </c>
      <c r="AB371" s="5">
        <v>99.700897308075767</v>
      </c>
      <c r="AC371" s="225">
        <v>2</v>
      </c>
      <c r="AD371" s="5">
        <v>199.40179461615153</v>
      </c>
      <c r="AE371" s="5">
        <v>0</v>
      </c>
      <c r="AF371" s="5">
        <v>0</v>
      </c>
      <c r="AG371" s="5">
        <v>2</v>
      </c>
      <c r="AH371" s="5">
        <v>199.40179461615153</v>
      </c>
      <c r="AI371" s="5">
        <v>0</v>
      </c>
      <c r="AJ371" s="5">
        <v>0</v>
      </c>
    </row>
    <row r="372" spans="1:36" x14ac:dyDescent="0.25">
      <c r="A372">
        <v>2017</v>
      </c>
      <c r="B372" t="s">
        <v>41</v>
      </c>
      <c r="C372" s="212" t="s">
        <v>5740</v>
      </c>
      <c r="D372" s="47" t="s">
        <v>5546</v>
      </c>
      <c r="E372" s="11">
        <v>1.6220000000000001</v>
      </c>
      <c r="F372" s="2">
        <v>0.6905</v>
      </c>
      <c r="G372" s="2">
        <v>0.28739999999999999</v>
      </c>
      <c r="H372" s="2">
        <v>0.40310000000000001</v>
      </c>
      <c r="I372" s="2">
        <v>0.67859999999999998</v>
      </c>
      <c r="J372" s="2">
        <v>0.26169999999999999</v>
      </c>
      <c r="K372" s="2">
        <v>0.41689999999999999</v>
      </c>
      <c r="L372" s="2">
        <v>0.68440000000000001</v>
      </c>
      <c r="M372" s="2">
        <v>0.29420000000000002</v>
      </c>
      <c r="N372" s="2">
        <v>0.39019999999999999</v>
      </c>
      <c r="O372" s="2">
        <v>0.40339999999999998</v>
      </c>
      <c r="P372" s="2" t="s">
        <v>4792</v>
      </c>
      <c r="Q372" s="5">
        <v>1004</v>
      </c>
      <c r="R372" s="5">
        <v>618.98890258939582</v>
      </c>
      <c r="S372" s="5">
        <v>0</v>
      </c>
      <c r="T372" s="5">
        <v>0</v>
      </c>
      <c r="U372" s="5">
        <v>0</v>
      </c>
      <c r="V372" s="5">
        <v>0</v>
      </c>
      <c r="W372" s="5">
        <v>0</v>
      </c>
      <c r="X372" s="5">
        <v>0</v>
      </c>
      <c r="Y372" s="5">
        <v>0</v>
      </c>
      <c r="Z372" s="5">
        <v>0</v>
      </c>
      <c r="AA372" s="5">
        <v>0</v>
      </c>
      <c r="AB372" s="5">
        <v>0</v>
      </c>
      <c r="AC372" s="225">
        <v>77</v>
      </c>
      <c r="AD372" s="5">
        <v>7669.3227091633471</v>
      </c>
      <c r="AE372" s="5">
        <v>0</v>
      </c>
      <c r="AF372" s="5">
        <v>0</v>
      </c>
      <c r="AG372" s="5">
        <v>77</v>
      </c>
      <c r="AH372" s="5">
        <v>7669.3227091633471</v>
      </c>
      <c r="AI372" s="5">
        <v>0</v>
      </c>
      <c r="AJ372" s="5">
        <v>0</v>
      </c>
    </row>
    <row r="373" spans="1:36" x14ac:dyDescent="0.25">
      <c r="A373">
        <v>2017</v>
      </c>
      <c r="B373" t="s">
        <v>41</v>
      </c>
      <c r="C373" s="212" t="s">
        <v>5513</v>
      </c>
      <c r="D373" s="47" t="s">
        <v>1044</v>
      </c>
      <c r="E373" s="11">
        <v>0.34699999999999998</v>
      </c>
      <c r="F373" s="2">
        <v>0.502</v>
      </c>
      <c r="G373" s="2">
        <v>0.47689999999999999</v>
      </c>
      <c r="H373" s="2">
        <v>2.5100000000000011E-2</v>
      </c>
      <c r="I373" s="2">
        <v>0.50519999999999998</v>
      </c>
      <c r="J373" s="2">
        <v>0.4289</v>
      </c>
      <c r="K373" s="2">
        <v>7.6299999999999979E-2</v>
      </c>
      <c r="L373" s="2">
        <v>0.53339999999999999</v>
      </c>
      <c r="M373" s="2">
        <v>0.44550000000000001</v>
      </c>
      <c r="N373" s="2">
        <v>8.7899999999999978E-2</v>
      </c>
      <c r="O373" s="2">
        <v>6.3099999999999989E-2</v>
      </c>
      <c r="P373" s="2" t="s">
        <v>4792</v>
      </c>
      <c r="Q373" s="5">
        <v>1006</v>
      </c>
      <c r="R373" s="5">
        <v>2899.1354466858793</v>
      </c>
      <c r="S373" s="5">
        <v>0</v>
      </c>
      <c r="T373" s="5">
        <v>0</v>
      </c>
      <c r="U373" s="5">
        <v>0</v>
      </c>
      <c r="V373" s="5">
        <v>0</v>
      </c>
      <c r="W373" s="5">
        <v>0</v>
      </c>
      <c r="X373" s="5">
        <v>0</v>
      </c>
      <c r="Y373" s="5">
        <v>0</v>
      </c>
      <c r="Z373" s="5">
        <v>0</v>
      </c>
      <c r="AA373" s="5">
        <v>0</v>
      </c>
      <c r="AB373" s="5">
        <v>0</v>
      </c>
      <c r="AC373" s="225">
        <v>0</v>
      </c>
      <c r="AD373" s="5">
        <v>0</v>
      </c>
      <c r="AE373" s="5">
        <v>0</v>
      </c>
      <c r="AF373" s="5">
        <v>0</v>
      </c>
      <c r="AG373" s="5">
        <v>0</v>
      </c>
      <c r="AH373" s="5">
        <v>0</v>
      </c>
      <c r="AI373" s="5">
        <v>0</v>
      </c>
      <c r="AJ373" s="5">
        <v>0</v>
      </c>
    </row>
    <row r="374" spans="1:36" x14ac:dyDescent="0.25">
      <c r="A374">
        <v>2019</v>
      </c>
      <c r="B374" t="s">
        <v>70</v>
      </c>
      <c r="C374" s="212" t="s">
        <v>691</v>
      </c>
      <c r="D374" s="47" t="s">
        <v>5374</v>
      </c>
      <c r="E374" s="11">
        <v>2.02</v>
      </c>
      <c r="F374" s="2">
        <v>0.78369999999999995</v>
      </c>
      <c r="G374" s="2">
        <v>0.2056</v>
      </c>
      <c r="H374" s="2">
        <v>0.57809999999999995</v>
      </c>
      <c r="I374" s="2">
        <v>0.74350000000000005</v>
      </c>
      <c r="J374" s="2">
        <v>0.22559999999999999</v>
      </c>
      <c r="K374" s="2">
        <v>0.51790000000000003</v>
      </c>
      <c r="L374" s="2">
        <v>0.64510000000000001</v>
      </c>
      <c r="M374" s="2">
        <v>0.33850000000000002</v>
      </c>
      <c r="N374" s="2">
        <v>0.30659999999999998</v>
      </c>
      <c r="O374" s="2">
        <v>0.46753333333333336</v>
      </c>
      <c r="P374" s="5" t="s">
        <v>4792</v>
      </c>
      <c r="Q374" s="5">
        <v>1006</v>
      </c>
      <c r="R374" s="5">
        <v>498.019801980198</v>
      </c>
      <c r="S374" s="5">
        <v>4</v>
      </c>
      <c r="T374" s="5">
        <v>397.6143141153081</v>
      </c>
      <c r="U374" s="5">
        <v>0</v>
      </c>
      <c r="V374" s="5">
        <v>0</v>
      </c>
      <c r="W374" s="5">
        <v>0</v>
      </c>
      <c r="X374" s="5">
        <v>0</v>
      </c>
      <c r="Y374" s="5">
        <v>1</v>
      </c>
      <c r="Z374" s="5">
        <v>99.403578528827026</v>
      </c>
      <c r="AA374" s="5">
        <v>3</v>
      </c>
      <c r="AB374" s="5">
        <v>298.21073558648112</v>
      </c>
      <c r="AC374" s="225">
        <v>4</v>
      </c>
      <c r="AD374" s="5">
        <v>397.6143141153081</v>
      </c>
      <c r="AE374" s="5">
        <v>2</v>
      </c>
      <c r="AF374" s="5">
        <v>198.80715705765405</v>
      </c>
      <c r="AG374" s="5">
        <v>2</v>
      </c>
      <c r="AH374" s="5">
        <v>198.80715705765405</v>
      </c>
      <c r="AI374" s="5">
        <v>0</v>
      </c>
      <c r="AJ374" s="5">
        <v>0</v>
      </c>
    </row>
    <row r="375" spans="1:36" x14ac:dyDescent="0.25">
      <c r="A375">
        <v>2017</v>
      </c>
      <c r="B375" t="s">
        <v>71</v>
      </c>
      <c r="C375" s="212" t="s">
        <v>5211</v>
      </c>
      <c r="D375" s="47" t="s">
        <v>426</v>
      </c>
      <c r="E375" s="11">
        <v>0</v>
      </c>
      <c r="F375" s="2">
        <v>0.6885</v>
      </c>
      <c r="G375" s="2">
        <v>0.29520000000000002</v>
      </c>
      <c r="H375" s="2">
        <v>0.39329999999999998</v>
      </c>
      <c r="I375" s="2">
        <v>0.69520000000000004</v>
      </c>
      <c r="J375" s="2">
        <v>0.2631</v>
      </c>
      <c r="K375" s="2">
        <v>0.43210000000000004</v>
      </c>
      <c r="L375" s="2">
        <v>0.72019999999999995</v>
      </c>
      <c r="M375" s="2">
        <v>0.26950000000000002</v>
      </c>
      <c r="N375" s="2">
        <v>0.45069999999999993</v>
      </c>
      <c r="O375" s="2">
        <v>0.42536666666666667</v>
      </c>
      <c r="P375" s="2" t="s">
        <v>4792</v>
      </c>
      <c r="Q375" s="5">
        <v>1008</v>
      </c>
      <c r="R375" s="5" t="s">
        <v>4791</v>
      </c>
      <c r="S375" s="5">
        <v>2</v>
      </c>
      <c r="T375" s="5">
        <v>198.4126984126984</v>
      </c>
      <c r="U375" s="5">
        <v>0</v>
      </c>
      <c r="V375" s="5">
        <v>0</v>
      </c>
      <c r="W375" s="5">
        <v>2</v>
      </c>
      <c r="X375" s="5">
        <v>198.4126984126984</v>
      </c>
      <c r="Y375" s="5">
        <v>0</v>
      </c>
      <c r="Z375" s="5">
        <v>0</v>
      </c>
      <c r="AA375" s="5">
        <v>0</v>
      </c>
      <c r="AB375" s="5">
        <v>0</v>
      </c>
      <c r="AC375" s="225">
        <v>5</v>
      </c>
      <c r="AD375" s="5">
        <v>496.03174603174602</v>
      </c>
      <c r="AE375" s="5">
        <v>3</v>
      </c>
      <c r="AF375" s="5">
        <v>297.61904761904759</v>
      </c>
      <c r="AG375" s="5">
        <v>2</v>
      </c>
      <c r="AH375" s="5">
        <v>198.4126984126984</v>
      </c>
      <c r="AI375" s="5">
        <v>0</v>
      </c>
      <c r="AJ375" s="5">
        <v>0</v>
      </c>
    </row>
    <row r="376" spans="1:36" x14ac:dyDescent="0.25">
      <c r="A376">
        <v>2017</v>
      </c>
      <c r="B376" t="s">
        <v>71</v>
      </c>
      <c r="C376" s="212" t="s">
        <v>4962</v>
      </c>
      <c r="D376" s="47" t="s">
        <v>4961</v>
      </c>
      <c r="E376" s="11">
        <v>0</v>
      </c>
      <c r="F376" s="2">
        <v>0.72160000000000002</v>
      </c>
      <c r="G376" s="2">
        <v>0.26669999999999999</v>
      </c>
      <c r="H376" s="2">
        <v>0.45490000000000003</v>
      </c>
      <c r="I376" s="2">
        <v>0.72989999999999999</v>
      </c>
      <c r="J376" s="2">
        <v>0.24349999999999999</v>
      </c>
      <c r="K376" s="2">
        <v>0.4864</v>
      </c>
      <c r="L376" s="2">
        <v>0.70599999999999996</v>
      </c>
      <c r="M376" s="2">
        <v>0.28310000000000002</v>
      </c>
      <c r="N376" s="2">
        <v>0.42289999999999994</v>
      </c>
      <c r="O376" s="2">
        <v>0.45473333333333327</v>
      </c>
      <c r="P376" s="2" t="s">
        <v>4792</v>
      </c>
      <c r="Q376" s="5">
        <v>1009</v>
      </c>
      <c r="R376" s="5" t="s">
        <v>4791</v>
      </c>
      <c r="S376" s="5">
        <v>0</v>
      </c>
      <c r="T376" s="5">
        <v>0</v>
      </c>
      <c r="U376" s="5">
        <v>0</v>
      </c>
      <c r="V376" s="5">
        <v>0</v>
      </c>
      <c r="W376" s="5">
        <v>0</v>
      </c>
      <c r="X376" s="5">
        <v>0</v>
      </c>
      <c r="Y376" s="5">
        <v>0</v>
      </c>
      <c r="Z376" s="5">
        <v>0</v>
      </c>
      <c r="AA376" s="5">
        <v>0</v>
      </c>
      <c r="AB376" s="5">
        <v>0</v>
      </c>
      <c r="AC376" s="225">
        <v>13</v>
      </c>
      <c r="AD376" s="5">
        <v>1288.404360753221</v>
      </c>
      <c r="AE376" s="5">
        <v>6</v>
      </c>
      <c r="AF376" s="5">
        <v>594.64816650148657</v>
      </c>
      <c r="AG376" s="5">
        <v>6</v>
      </c>
      <c r="AH376" s="5">
        <v>594.64816650148657</v>
      </c>
      <c r="AI376" s="5">
        <v>1</v>
      </c>
      <c r="AJ376" s="5">
        <v>99.108027750247771</v>
      </c>
    </row>
    <row r="377" spans="1:36" x14ac:dyDescent="0.25">
      <c r="A377">
        <v>2018</v>
      </c>
      <c r="B377" t="s">
        <v>41</v>
      </c>
      <c r="C377" s="212" t="s">
        <v>5513</v>
      </c>
      <c r="D377" s="47" t="s">
        <v>1044</v>
      </c>
      <c r="E377" s="11">
        <v>0.34699999999999998</v>
      </c>
      <c r="F377" s="2">
        <v>0.502</v>
      </c>
      <c r="G377" s="2">
        <v>0.47689999999999999</v>
      </c>
      <c r="H377" s="2">
        <v>2.5100000000000011E-2</v>
      </c>
      <c r="I377" s="2">
        <v>0.50519999999999998</v>
      </c>
      <c r="J377" s="2">
        <v>0.4289</v>
      </c>
      <c r="K377" s="2">
        <v>7.6299999999999979E-2</v>
      </c>
      <c r="L377" s="2">
        <v>0.53339999999999999</v>
      </c>
      <c r="M377" s="2">
        <v>0.44550000000000001</v>
      </c>
      <c r="N377" s="2">
        <v>8.7899999999999978E-2</v>
      </c>
      <c r="O377" s="2">
        <v>6.3099999999999989E-2</v>
      </c>
      <c r="P377" s="2" t="s">
        <v>4792</v>
      </c>
      <c r="Q377" s="5">
        <v>1009</v>
      </c>
      <c r="R377" s="5">
        <v>2907.7809798270896</v>
      </c>
      <c r="S377" s="5">
        <v>1</v>
      </c>
      <c r="T377" s="5">
        <v>99.108027750247771</v>
      </c>
      <c r="U377" s="5">
        <v>0</v>
      </c>
      <c r="V377" s="5">
        <v>0</v>
      </c>
      <c r="W377" s="5">
        <v>0</v>
      </c>
      <c r="X377" s="5">
        <v>0</v>
      </c>
      <c r="Y377" s="5">
        <v>0</v>
      </c>
      <c r="Z377" s="5">
        <v>0</v>
      </c>
      <c r="AA377" s="5">
        <v>1</v>
      </c>
      <c r="AB377" s="5">
        <v>99.108027750247771</v>
      </c>
      <c r="AC377" s="225">
        <v>1</v>
      </c>
      <c r="AD377" s="5">
        <v>99.108027750247771</v>
      </c>
      <c r="AE377" s="5">
        <v>1</v>
      </c>
      <c r="AF377" s="5">
        <v>99.108027750247771</v>
      </c>
      <c r="AG377" s="5">
        <v>0</v>
      </c>
      <c r="AH377" s="5">
        <v>0</v>
      </c>
      <c r="AI377" s="5">
        <v>0</v>
      </c>
      <c r="AJ377" s="5">
        <v>0</v>
      </c>
    </row>
    <row r="378" spans="1:36" x14ac:dyDescent="0.25">
      <c r="A378">
        <v>2018</v>
      </c>
      <c r="B378" t="s">
        <v>71</v>
      </c>
      <c r="C378" s="212" t="s">
        <v>5211</v>
      </c>
      <c r="D378" s="47" t="s">
        <v>426</v>
      </c>
      <c r="E378" s="11">
        <v>0</v>
      </c>
      <c r="F378" s="2">
        <v>0.6885</v>
      </c>
      <c r="G378" s="2">
        <v>0.29520000000000002</v>
      </c>
      <c r="H378" s="2">
        <v>0.39329999999999998</v>
      </c>
      <c r="I378" s="2">
        <v>0.69520000000000004</v>
      </c>
      <c r="J378" s="2">
        <v>0.2631</v>
      </c>
      <c r="K378" s="2">
        <v>0.43210000000000004</v>
      </c>
      <c r="L378" s="2">
        <v>0.72019999999999995</v>
      </c>
      <c r="M378" s="2">
        <v>0.26950000000000002</v>
      </c>
      <c r="N378" s="2">
        <v>0.45069999999999993</v>
      </c>
      <c r="O378" s="2">
        <v>0.42536666666666667</v>
      </c>
      <c r="P378" s="2" t="s">
        <v>4792</v>
      </c>
      <c r="Q378" s="5">
        <v>1009</v>
      </c>
      <c r="R378" s="5" t="s">
        <v>4791</v>
      </c>
      <c r="S378" s="5">
        <v>4</v>
      </c>
      <c r="T378" s="5">
        <v>396.43211100099109</v>
      </c>
      <c r="U378" s="5">
        <v>0</v>
      </c>
      <c r="V378" s="5">
        <v>0</v>
      </c>
      <c r="W378" s="5">
        <v>1</v>
      </c>
      <c r="X378" s="5">
        <v>99.108027750247771</v>
      </c>
      <c r="Y378" s="5">
        <v>0</v>
      </c>
      <c r="Z378" s="5">
        <v>0</v>
      </c>
      <c r="AA378" s="5">
        <v>3</v>
      </c>
      <c r="AB378" s="5">
        <v>297.32408325074329</v>
      </c>
      <c r="AC378" s="225">
        <v>3</v>
      </c>
      <c r="AD378" s="5">
        <v>297.32408325074329</v>
      </c>
      <c r="AE378" s="5">
        <v>1</v>
      </c>
      <c r="AF378" s="5">
        <v>99.108027750247771</v>
      </c>
      <c r="AG378" s="5">
        <v>2</v>
      </c>
      <c r="AH378" s="5">
        <v>198.21605550049554</v>
      </c>
      <c r="AI378" s="5">
        <v>0</v>
      </c>
      <c r="AJ378" s="5">
        <v>0</v>
      </c>
    </row>
    <row r="379" spans="1:36" x14ac:dyDescent="0.25">
      <c r="A379">
        <v>2018</v>
      </c>
      <c r="B379" t="s">
        <v>71</v>
      </c>
      <c r="C379" s="212" t="s">
        <v>5211</v>
      </c>
      <c r="D379" s="47" t="s">
        <v>426</v>
      </c>
      <c r="E379" s="11">
        <v>0</v>
      </c>
      <c r="F379" s="2">
        <v>0.6885</v>
      </c>
      <c r="G379" s="2">
        <v>0.29520000000000002</v>
      </c>
      <c r="H379" s="2">
        <v>0.39329999999999998</v>
      </c>
      <c r="I379" s="2">
        <v>0.69520000000000004</v>
      </c>
      <c r="J379" s="2">
        <v>0.2631</v>
      </c>
      <c r="K379" s="2">
        <v>0.43210000000000004</v>
      </c>
      <c r="L379" s="2">
        <v>0.72019999999999995</v>
      </c>
      <c r="M379" s="2">
        <v>0.26950000000000002</v>
      </c>
      <c r="N379" s="2">
        <v>0.45069999999999993</v>
      </c>
      <c r="O379" s="2">
        <v>0.42536666666666667</v>
      </c>
      <c r="P379" s="2" t="s">
        <v>4792</v>
      </c>
      <c r="Q379" s="5">
        <v>1009</v>
      </c>
      <c r="R379" s="5" t="s">
        <v>4791</v>
      </c>
      <c r="S379" s="5">
        <v>4</v>
      </c>
      <c r="T379" s="5">
        <v>396.43211100099109</v>
      </c>
      <c r="U379" s="5">
        <v>0</v>
      </c>
      <c r="V379" s="5">
        <v>0</v>
      </c>
      <c r="W379" s="5">
        <v>1</v>
      </c>
      <c r="X379" s="5">
        <v>99.108027750247771</v>
      </c>
      <c r="Y379" s="5">
        <v>0</v>
      </c>
      <c r="Z379" s="5">
        <v>0</v>
      </c>
      <c r="AA379" s="5">
        <v>3</v>
      </c>
      <c r="AB379" s="5">
        <v>297.32408325074329</v>
      </c>
      <c r="AC379" s="225">
        <v>3</v>
      </c>
      <c r="AD379" s="5">
        <v>297.32408325074329</v>
      </c>
      <c r="AE379" s="5">
        <v>1</v>
      </c>
      <c r="AF379" s="5">
        <v>99.108027750247771</v>
      </c>
      <c r="AG379" s="5">
        <v>2</v>
      </c>
      <c r="AH379" s="5">
        <v>198.21605550049554</v>
      </c>
      <c r="AI379" s="5">
        <v>0</v>
      </c>
      <c r="AJ379" s="5">
        <v>0</v>
      </c>
    </row>
    <row r="380" spans="1:36" x14ac:dyDescent="0.25">
      <c r="A380">
        <v>2018</v>
      </c>
      <c r="B380" t="s">
        <v>71</v>
      </c>
      <c r="C380" s="212" t="s">
        <v>4992</v>
      </c>
      <c r="D380" s="47" t="s">
        <v>4989</v>
      </c>
      <c r="E380" s="11">
        <v>0</v>
      </c>
      <c r="F380" s="2">
        <v>0.74260000000000004</v>
      </c>
      <c r="G380" s="2">
        <v>0.24390000000000001</v>
      </c>
      <c r="H380" s="2">
        <v>0.49870000000000003</v>
      </c>
      <c r="I380" s="2">
        <v>0.745</v>
      </c>
      <c r="J380" s="2">
        <v>0.2172</v>
      </c>
      <c r="K380" s="2">
        <v>0.52780000000000005</v>
      </c>
      <c r="L380" s="2">
        <v>0.73199999999999998</v>
      </c>
      <c r="M380" s="2">
        <v>0.2525</v>
      </c>
      <c r="N380" s="2">
        <v>0.47949999999999998</v>
      </c>
      <c r="O380" s="2">
        <v>0.502</v>
      </c>
      <c r="P380" s="2" t="s">
        <v>4792</v>
      </c>
      <c r="Q380" s="5">
        <v>1009</v>
      </c>
      <c r="R380" s="5" t="s">
        <v>4791</v>
      </c>
      <c r="S380" s="5">
        <v>2</v>
      </c>
      <c r="T380" s="5">
        <v>198.21605550049554</v>
      </c>
      <c r="U380" s="5">
        <v>0</v>
      </c>
      <c r="V380" s="5">
        <v>0</v>
      </c>
      <c r="W380" s="5">
        <v>0</v>
      </c>
      <c r="X380" s="5">
        <v>0</v>
      </c>
      <c r="Y380" s="5">
        <v>0</v>
      </c>
      <c r="Z380" s="5">
        <v>0</v>
      </c>
      <c r="AA380" s="5">
        <v>2</v>
      </c>
      <c r="AB380" s="5">
        <v>198.21605550049554</v>
      </c>
      <c r="AC380" s="225">
        <v>4</v>
      </c>
      <c r="AD380" s="5">
        <v>396.43211100099109</v>
      </c>
      <c r="AE380" s="5">
        <v>3</v>
      </c>
      <c r="AF380" s="5">
        <v>297.32408325074329</v>
      </c>
      <c r="AG380" s="5">
        <v>1</v>
      </c>
      <c r="AH380" s="5">
        <v>99.108027750247771</v>
      </c>
      <c r="AI380" s="5">
        <v>0</v>
      </c>
      <c r="AJ380" s="5">
        <v>0</v>
      </c>
    </row>
    <row r="381" spans="1:36" x14ac:dyDescent="0.25">
      <c r="A381">
        <v>2018</v>
      </c>
      <c r="B381" t="s">
        <v>71</v>
      </c>
      <c r="C381" s="212" t="s">
        <v>4992</v>
      </c>
      <c r="D381" s="47" t="s">
        <v>4989</v>
      </c>
      <c r="E381" s="11">
        <v>0</v>
      </c>
      <c r="F381" s="2">
        <v>0.74260000000000004</v>
      </c>
      <c r="G381" s="2">
        <v>0.24390000000000001</v>
      </c>
      <c r="H381" s="2">
        <v>0.49870000000000003</v>
      </c>
      <c r="I381" s="2">
        <v>0.745</v>
      </c>
      <c r="J381" s="2">
        <v>0.2172</v>
      </c>
      <c r="K381" s="2">
        <v>0.52780000000000005</v>
      </c>
      <c r="L381" s="2">
        <v>0.73199999999999998</v>
      </c>
      <c r="M381" s="2">
        <v>0.2525</v>
      </c>
      <c r="N381" s="2">
        <v>0.47949999999999998</v>
      </c>
      <c r="O381" s="2">
        <v>0.502</v>
      </c>
      <c r="P381" s="2" t="s">
        <v>4792</v>
      </c>
      <c r="Q381" s="5">
        <v>1009</v>
      </c>
      <c r="R381" s="5" t="s">
        <v>4791</v>
      </c>
      <c r="S381" s="5">
        <v>2</v>
      </c>
      <c r="T381" s="5">
        <v>198.21605550049554</v>
      </c>
      <c r="U381" s="5">
        <v>0</v>
      </c>
      <c r="V381" s="5">
        <v>0</v>
      </c>
      <c r="W381" s="5">
        <v>0</v>
      </c>
      <c r="X381" s="5">
        <v>0</v>
      </c>
      <c r="Y381" s="5">
        <v>0</v>
      </c>
      <c r="Z381" s="5">
        <v>0</v>
      </c>
      <c r="AA381" s="5">
        <v>2</v>
      </c>
      <c r="AB381" s="5">
        <v>198.21605550049554</v>
      </c>
      <c r="AC381" s="225">
        <v>4</v>
      </c>
      <c r="AD381" s="5">
        <v>396.43211100099109</v>
      </c>
      <c r="AE381" s="5">
        <v>3</v>
      </c>
      <c r="AF381" s="5">
        <v>297.32408325074329</v>
      </c>
      <c r="AG381" s="5">
        <v>1</v>
      </c>
      <c r="AH381" s="5">
        <v>99.108027750247771</v>
      </c>
      <c r="AI381" s="5">
        <v>0</v>
      </c>
      <c r="AJ381" s="5">
        <v>0</v>
      </c>
    </row>
    <row r="382" spans="1:36" x14ac:dyDescent="0.25">
      <c r="A382">
        <v>2018</v>
      </c>
      <c r="B382" t="s">
        <v>41</v>
      </c>
      <c r="C382" s="212" t="s">
        <v>5692</v>
      </c>
      <c r="D382" s="47" t="s">
        <v>5555</v>
      </c>
      <c r="E382" s="11">
        <v>1.0349999999999999</v>
      </c>
      <c r="F382" s="2">
        <v>0.71360000000000001</v>
      </c>
      <c r="G382" s="2">
        <v>0.26750000000000002</v>
      </c>
      <c r="H382" s="2">
        <v>0.4461</v>
      </c>
      <c r="I382" s="2">
        <v>0.68700000000000006</v>
      </c>
      <c r="J382" s="2">
        <v>0.2601</v>
      </c>
      <c r="K382" s="2">
        <v>0.42690000000000006</v>
      </c>
      <c r="L382" s="2">
        <v>0.60329999999999995</v>
      </c>
      <c r="M382" s="2">
        <v>0.37309999999999999</v>
      </c>
      <c r="N382" s="2">
        <v>0.23019999999999996</v>
      </c>
      <c r="O382" s="2">
        <v>0.3677333333333333</v>
      </c>
      <c r="P382" s="2" t="s">
        <v>4792</v>
      </c>
      <c r="Q382" s="5">
        <v>1011</v>
      </c>
      <c r="R382" s="5">
        <v>976.81159420289862</v>
      </c>
      <c r="S382" s="5">
        <v>0</v>
      </c>
      <c r="T382" s="5">
        <v>0</v>
      </c>
      <c r="U382" s="5">
        <v>0</v>
      </c>
      <c r="V382" s="5">
        <v>0</v>
      </c>
      <c r="W382" s="5">
        <v>0</v>
      </c>
      <c r="X382" s="5">
        <v>0</v>
      </c>
      <c r="Y382" s="5">
        <v>0</v>
      </c>
      <c r="Z382" s="5">
        <v>0</v>
      </c>
      <c r="AA382" s="5">
        <v>0</v>
      </c>
      <c r="AB382" s="5">
        <v>0</v>
      </c>
      <c r="AC382" s="225">
        <v>5</v>
      </c>
      <c r="AD382" s="5">
        <v>494.55984174085063</v>
      </c>
      <c r="AE382" s="5">
        <v>0</v>
      </c>
      <c r="AF382" s="5">
        <v>0</v>
      </c>
      <c r="AG382" s="5">
        <v>5</v>
      </c>
      <c r="AH382" s="5">
        <v>494.55984174085063</v>
      </c>
      <c r="AI382" s="5">
        <v>0</v>
      </c>
      <c r="AJ382" s="5">
        <v>0</v>
      </c>
    </row>
    <row r="383" spans="1:36" x14ac:dyDescent="0.25">
      <c r="A383">
        <v>2019</v>
      </c>
      <c r="B383" t="s">
        <v>41</v>
      </c>
      <c r="C383" s="212" t="s">
        <v>5587</v>
      </c>
      <c r="D383" s="47" t="s">
        <v>5555</v>
      </c>
      <c r="E383" s="11">
        <v>0.625</v>
      </c>
      <c r="F383" s="2">
        <v>0.71360000000000001</v>
      </c>
      <c r="G383" s="2">
        <v>0.26750000000000002</v>
      </c>
      <c r="H383" s="2">
        <v>0.4461</v>
      </c>
      <c r="I383" s="2">
        <v>0.68700000000000006</v>
      </c>
      <c r="J383" s="2">
        <v>0.2601</v>
      </c>
      <c r="K383" s="2">
        <v>0.42690000000000006</v>
      </c>
      <c r="L383" s="2">
        <v>0.60329999999999995</v>
      </c>
      <c r="M383" s="2">
        <v>0.37309999999999999</v>
      </c>
      <c r="N383" s="2">
        <v>0.23019999999999996</v>
      </c>
      <c r="O383" s="2">
        <v>0.3677333333333333</v>
      </c>
      <c r="P383" s="2" t="s">
        <v>4792</v>
      </c>
      <c r="Q383" s="5">
        <v>1012</v>
      </c>
      <c r="R383" s="5">
        <v>1619.2</v>
      </c>
      <c r="S383" s="5">
        <v>3</v>
      </c>
      <c r="T383" s="5">
        <v>296.44268774703556</v>
      </c>
      <c r="U383" s="5">
        <v>0</v>
      </c>
      <c r="V383" s="5">
        <v>0</v>
      </c>
      <c r="W383" s="5">
        <v>2</v>
      </c>
      <c r="X383" s="5">
        <v>197.62845849802369</v>
      </c>
      <c r="Y383" s="5">
        <v>0</v>
      </c>
      <c r="Z383" s="5">
        <v>0</v>
      </c>
      <c r="AA383" s="5">
        <v>1</v>
      </c>
      <c r="AB383" s="5">
        <v>98.814229249011845</v>
      </c>
      <c r="AC383" s="225">
        <v>16</v>
      </c>
      <c r="AD383" s="5">
        <v>1581.0276679841895</v>
      </c>
      <c r="AE383" s="5">
        <v>1</v>
      </c>
      <c r="AF383" s="5">
        <v>98.814229249011845</v>
      </c>
      <c r="AG383" s="5">
        <v>15</v>
      </c>
      <c r="AH383" s="5">
        <v>1482.2134387351778</v>
      </c>
      <c r="AI383" s="5">
        <v>0</v>
      </c>
      <c r="AJ383" s="5">
        <v>0</v>
      </c>
    </row>
    <row r="384" spans="1:36" x14ac:dyDescent="0.25">
      <c r="A384">
        <v>2019</v>
      </c>
      <c r="B384" t="s">
        <v>41</v>
      </c>
      <c r="C384" s="212" t="s">
        <v>5871</v>
      </c>
      <c r="D384" s="47" t="s">
        <v>5859</v>
      </c>
      <c r="E384" s="11">
        <v>0.55300000000000005</v>
      </c>
      <c r="F384" s="2">
        <v>0.46550000000000002</v>
      </c>
      <c r="G384" s="2">
        <v>0.505</v>
      </c>
      <c r="H384" s="2">
        <v>-3.949999999999998E-2</v>
      </c>
      <c r="I384" s="2">
        <v>0.46839999999999998</v>
      </c>
      <c r="J384" s="2">
        <v>0.45529999999999998</v>
      </c>
      <c r="K384" s="2">
        <v>1.3100000000000001E-2</v>
      </c>
      <c r="L384" s="2">
        <v>0.54369999999999996</v>
      </c>
      <c r="M384" s="2">
        <v>0.434</v>
      </c>
      <c r="N384" s="2">
        <v>0.10969999999999996</v>
      </c>
      <c r="O384" s="2">
        <v>2.7766666666666662E-2</v>
      </c>
      <c r="P384" s="2" t="s">
        <v>5765</v>
      </c>
      <c r="Q384" s="5">
        <v>1017</v>
      </c>
      <c r="R384" s="5">
        <v>1839.0596745027124</v>
      </c>
      <c r="S384" s="5">
        <v>1</v>
      </c>
      <c r="T384" s="5">
        <v>98.328416912487711</v>
      </c>
      <c r="U384" s="5">
        <v>0</v>
      </c>
      <c r="V384" s="5">
        <v>0</v>
      </c>
      <c r="W384" s="5">
        <v>0</v>
      </c>
      <c r="X384" s="5">
        <v>0</v>
      </c>
      <c r="Y384" s="5">
        <v>0</v>
      </c>
      <c r="Z384" s="5">
        <v>0</v>
      </c>
      <c r="AA384" s="5">
        <v>1</v>
      </c>
      <c r="AB384" s="5">
        <v>98.328416912487711</v>
      </c>
      <c r="AC384" s="225">
        <v>7</v>
      </c>
      <c r="AD384" s="5">
        <v>688.29891838741401</v>
      </c>
      <c r="AE384" s="5">
        <v>4</v>
      </c>
      <c r="AF384" s="5">
        <v>393.31366764995084</v>
      </c>
      <c r="AG384" s="5">
        <v>3</v>
      </c>
      <c r="AH384" s="5">
        <v>294.9852507374631</v>
      </c>
      <c r="AI384" s="5">
        <v>0</v>
      </c>
      <c r="AJ384" s="5">
        <v>0</v>
      </c>
    </row>
    <row r="385" spans="1:36" x14ac:dyDescent="0.25">
      <c r="A385">
        <v>2017</v>
      </c>
      <c r="B385" t="s">
        <v>71</v>
      </c>
      <c r="C385" s="212" t="s">
        <v>5199</v>
      </c>
      <c r="D385" s="47" t="s">
        <v>4863</v>
      </c>
      <c r="E385" s="11">
        <v>0</v>
      </c>
      <c r="F385" s="2">
        <v>0.60840000000000005</v>
      </c>
      <c r="G385" s="2">
        <v>0.37490000000000001</v>
      </c>
      <c r="H385" s="2">
        <v>0.23350000000000004</v>
      </c>
      <c r="I385" s="2">
        <v>0.61029999999999995</v>
      </c>
      <c r="J385" s="2">
        <v>0.3422</v>
      </c>
      <c r="K385" s="2">
        <v>0.26809999999999995</v>
      </c>
      <c r="L385" s="2">
        <v>0.64259999999999995</v>
      </c>
      <c r="M385" s="2">
        <v>0.34470000000000001</v>
      </c>
      <c r="N385" s="2">
        <v>0.29789999999999994</v>
      </c>
      <c r="O385" s="2">
        <v>0.26650000000000001</v>
      </c>
      <c r="P385" s="2" t="s">
        <v>4792</v>
      </c>
      <c r="Q385" s="5">
        <v>1019</v>
      </c>
      <c r="R385" s="5" t="s">
        <v>4791</v>
      </c>
      <c r="S385" s="5">
        <v>2</v>
      </c>
      <c r="T385" s="5">
        <v>196.27085377821393</v>
      </c>
      <c r="U385" s="5">
        <v>0</v>
      </c>
      <c r="V385" s="5">
        <v>0</v>
      </c>
      <c r="W385" s="5">
        <v>0</v>
      </c>
      <c r="X385" s="5">
        <v>0</v>
      </c>
      <c r="Y385" s="5">
        <v>0</v>
      </c>
      <c r="Z385" s="5">
        <v>0</v>
      </c>
      <c r="AA385" s="5">
        <v>2</v>
      </c>
      <c r="AB385" s="5">
        <v>196.27085377821393</v>
      </c>
      <c r="AC385" s="225">
        <v>8</v>
      </c>
      <c r="AD385" s="5">
        <v>785.08341511285573</v>
      </c>
      <c r="AE385" s="5">
        <v>1</v>
      </c>
      <c r="AF385" s="5">
        <v>98.135426889106967</v>
      </c>
      <c r="AG385" s="5">
        <v>7</v>
      </c>
      <c r="AH385" s="5">
        <v>686.94798822374878</v>
      </c>
      <c r="AI385" s="5">
        <v>0</v>
      </c>
      <c r="AJ385" s="5">
        <v>0</v>
      </c>
    </row>
    <row r="386" spans="1:36" x14ac:dyDescent="0.25">
      <c r="A386">
        <v>2017</v>
      </c>
      <c r="B386" t="s">
        <v>71</v>
      </c>
      <c r="C386" s="212" t="s">
        <v>5269</v>
      </c>
      <c r="D386" s="47" t="s">
        <v>5166</v>
      </c>
      <c r="E386" s="11">
        <v>0</v>
      </c>
      <c r="F386" s="2">
        <v>0.87270000000000003</v>
      </c>
      <c r="G386" s="2">
        <v>0.11849999999999999</v>
      </c>
      <c r="H386" s="2">
        <v>0.75419999999999998</v>
      </c>
      <c r="I386" s="2">
        <v>0.86329999999999996</v>
      </c>
      <c r="J386" s="2">
        <v>0.1114</v>
      </c>
      <c r="K386" s="2">
        <v>0.75190000000000001</v>
      </c>
      <c r="L386" s="2">
        <v>0.83819999999999995</v>
      </c>
      <c r="M386" s="2">
        <v>0.14929999999999999</v>
      </c>
      <c r="N386" s="2">
        <v>0.68889999999999996</v>
      </c>
      <c r="O386" s="2">
        <v>0.73166666666666658</v>
      </c>
      <c r="P386" s="2" t="s">
        <v>4792</v>
      </c>
      <c r="Q386" s="5">
        <v>1024</v>
      </c>
      <c r="R386" s="5" t="s">
        <v>4791</v>
      </c>
      <c r="S386" s="5">
        <v>0</v>
      </c>
      <c r="T386" s="5">
        <v>0</v>
      </c>
      <c r="U386" s="5">
        <v>0</v>
      </c>
      <c r="V386" s="5">
        <v>0</v>
      </c>
      <c r="W386" s="5">
        <v>0</v>
      </c>
      <c r="X386" s="5">
        <v>0</v>
      </c>
      <c r="Y386" s="5">
        <v>0</v>
      </c>
      <c r="Z386" s="5">
        <v>0</v>
      </c>
      <c r="AA386" s="5">
        <v>0</v>
      </c>
      <c r="AB386" s="5">
        <v>0</v>
      </c>
      <c r="AC386" s="225">
        <v>5</v>
      </c>
      <c r="AD386" s="5">
        <v>488.28125</v>
      </c>
      <c r="AE386" s="5">
        <v>0</v>
      </c>
      <c r="AF386" s="5">
        <v>0</v>
      </c>
      <c r="AG386" s="5">
        <v>4</v>
      </c>
      <c r="AH386" s="5">
        <v>390.625</v>
      </c>
      <c r="AI386" s="5">
        <v>1</v>
      </c>
      <c r="AJ386" s="5">
        <v>97.65625</v>
      </c>
    </row>
    <row r="387" spans="1:36" x14ac:dyDescent="0.25">
      <c r="A387">
        <v>2018</v>
      </c>
      <c r="B387" t="s">
        <v>49</v>
      </c>
      <c r="C387" s="212" t="s">
        <v>6535</v>
      </c>
      <c r="D387" s="47" t="s">
        <v>618</v>
      </c>
      <c r="E387" s="11">
        <v>20.7</v>
      </c>
      <c r="F387" s="2">
        <v>0.3947</v>
      </c>
      <c r="G387" s="2">
        <v>0.57199999999999995</v>
      </c>
      <c r="H387" s="2">
        <v>-0.17729999999999996</v>
      </c>
      <c r="I387" s="2">
        <v>0.52300000000000002</v>
      </c>
      <c r="J387" s="2">
        <v>0.39500000000000002</v>
      </c>
      <c r="K387" s="2">
        <v>0.128</v>
      </c>
      <c r="L387" s="2">
        <v>0.46</v>
      </c>
      <c r="M387" s="2">
        <v>0.50600000000000001</v>
      </c>
      <c r="N387" s="2">
        <v>-4.5999999999999985E-2</v>
      </c>
      <c r="O387" s="2">
        <v>-3.1766666666666644E-2</v>
      </c>
      <c r="P387" s="2" t="s">
        <v>5765</v>
      </c>
      <c r="Q387" s="5">
        <v>1024</v>
      </c>
      <c r="R387" s="5">
        <v>49.468599033816425</v>
      </c>
      <c r="S387" s="5">
        <v>3</v>
      </c>
      <c r="T387" s="5">
        <v>292.96875</v>
      </c>
      <c r="U387" s="5">
        <v>0</v>
      </c>
      <c r="V387" s="5">
        <v>0</v>
      </c>
      <c r="W387" s="5">
        <v>0</v>
      </c>
      <c r="X387" s="5">
        <v>0</v>
      </c>
      <c r="Y387" s="5">
        <v>0</v>
      </c>
      <c r="Z387" s="5">
        <v>0</v>
      </c>
      <c r="AA387" s="5">
        <v>3</v>
      </c>
      <c r="AB387" s="5">
        <v>292.96875</v>
      </c>
      <c r="AC387" s="225">
        <v>4</v>
      </c>
      <c r="AD387" s="5">
        <v>390.625</v>
      </c>
      <c r="AE387" s="5">
        <v>2</v>
      </c>
      <c r="AF387" s="5">
        <v>195.3125</v>
      </c>
      <c r="AG387" s="5">
        <v>1</v>
      </c>
      <c r="AH387" s="5">
        <v>97.65625</v>
      </c>
      <c r="AI387" s="5">
        <v>1</v>
      </c>
      <c r="AJ387" s="5">
        <v>97.65625</v>
      </c>
    </row>
    <row r="388" spans="1:36" x14ac:dyDescent="0.25">
      <c r="A388">
        <v>2018</v>
      </c>
      <c r="B388" t="s">
        <v>41</v>
      </c>
      <c r="C388" s="212" t="s">
        <v>5587</v>
      </c>
      <c r="D388" s="47" t="s">
        <v>5555</v>
      </c>
      <c r="E388" s="11">
        <v>0.625</v>
      </c>
      <c r="F388" s="2">
        <v>0.71360000000000001</v>
      </c>
      <c r="G388" s="2">
        <v>0.26750000000000002</v>
      </c>
      <c r="H388" s="2">
        <v>0.4461</v>
      </c>
      <c r="I388" s="2">
        <v>0.68700000000000006</v>
      </c>
      <c r="J388" s="2">
        <v>0.2601</v>
      </c>
      <c r="K388" s="2">
        <v>0.42690000000000006</v>
      </c>
      <c r="L388" s="2">
        <v>0.60329999999999995</v>
      </c>
      <c r="M388" s="2">
        <v>0.37309999999999999</v>
      </c>
      <c r="N388" s="2">
        <v>0.23019999999999996</v>
      </c>
      <c r="O388" s="2">
        <v>0.3677333333333333</v>
      </c>
      <c r="P388" s="2" t="s">
        <v>4792</v>
      </c>
      <c r="Q388" s="5">
        <v>1026</v>
      </c>
      <c r="R388" s="5">
        <v>1641.6</v>
      </c>
      <c r="S388" s="5">
        <v>14</v>
      </c>
      <c r="T388" s="5">
        <v>1364.522417153996</v>
      </c>
      <c r="U388" s="5">
        <v>0</v>
      </c>
      <c r="V388" s="5">
        <v>0</v>
      </c>
      <c r="W388" s="5">
        <v>2</v>
      </c>
      <c r="X388" s="5">
        <v>194.9317738791423</v>
      </c>
      <c r="Y388" s="5">
        <v>0</v>
      </c>
      <c r="Z388" s="5">
        <v>0</v>
      </c>
      <c r="AA388" s="5">
        <v>12</v>
      </c>
      <c r="AB388" s="5">
        <v>1169.5906432748538</v>
      </c>
      <c r="AC388" s="225">
        <v>12</v>
      </c>
      <c r="AD388" s="5">
        <v>1169.5906432748538</v>
      </c>
      <c r="AE388" s="5">
        <v>1</v>
      </c>
      <c r="AF388" s="5">
        <v>97.465886939571149</v>
      </c>
      <c r="AG388" s="5">
        <v>8</v>
      </c>
      <c r="AH388" s="5">
        <v>779.72709551656919</v>
      </c>
      <c r="AI388" s="5">
        <v>3</v>
      </c>
      <c r="AJ388" s="5">
        <v>292.39766081871346</v>
      </c>
    </row>
    <row r="389" spans="1:36" x14ac:dyDescent="0.25">
      <c r="A389">
        <v>2018</v>
      </c>
      <c r="B389" t="s">
        <v>71</v>
      </c>
      <c r="C389" s="212" t="s">
        <v>5199</v>
      </c>
      <c r="D389" s="47" t="s">
        <v>4863</v>
      </c>
      <c r="E389" s="11">
        <v>0</v>
      </c>
      <c r="F389" s="2">
        <v>0.60840000000000005</v>
      </c>
      <c r="G389" s="2">
        <v>0.37490000000000001</v>
      </c>
      <c r="H389" s="2">
        <v>0.23350000000000004</v>
      </c>
      <c r="I389" s="2">
        <v>0.61029999999999995</v>
      </c>
      <c r="J389" s="2">
        <v>0.3422</v>
      </c>
      <c r="K389" s="2">
        <v>0.26809999999999995</v>
      </c>
      <c r="L389" s="2">
        <v>0.64259999999999995</v>
      </c>
      <c r="M389" s="2">
        <v>0.34470000000000001</v>
      </c>
      <c r="N389" s="2">
        <v>0.29789999999999994</v>
      </c>
      <c r="O389" s="2">
        <v>0.26650000000000001</v>
      </c>
      <c r="P389" s="2" t="s">
        <v>4792</v>
      </c>
      <c r="Q389" s="5">
        <v>1026</v>
      </c>
      <c r="R389" s="5" t="s">
        <v>4791</v>
      </c>
      <c r="S389" s="5">
        <v>0</v>
      </c>
      <c r="T389" s="5">
        <v>0</v>
      </c>
      <c r="U389" s="5">
        <v>0</v>
      </c>
      <c r="V389" s="5">
        <v>0</v>
      </c>
      <c r="W389" s="5">
        <v>0</v>
      </c>
      <c r="X389" s="5">
        <v>0</v>
      </c>
      <c r="Y389" s="5">
        <v>0</v>
      </c>
      <c r="Z389" s="5">
        <v>0</v>
      </c>
      <c r="AA389" s="5">
        <v>0</v>
      </c>
      <c r="AB389" s="5">
        <v>0</v>
      </c>
      <c r="AC389" s="225">
        <v>4</v>
      </c>
      <c r="AD389" s="5">
        <v>389.8635477582846</v>
      </c>
      <c r="AE389" s="5">
        <v>3</v>
      </c>
      <c r="AF389" s="5">
        <v>292.39766081871346</v>
      </c>
      <c r="AG389" s="5">
        <v>0</v>
      </c>
      <c r="AH389" s="5">
        <v>0</v>
      </c>
      <c r="AI389" s="5">
        <v>1</v>
      </c>
      <c r="AJ389" s="5">
        <v>97.465886939571149</v>
      </c>
    </row>
    <row r="390" spans="1:36" x14ac:dyDescent="0.25">
      <c r="A390">
        <v>2018</v>
      </c>
      <c r="B390" t="s">
        <v>71</v>
      </c>
      <c r="C390" s="212" t="s">
        <v>5199</v>
      </c>
      <c r="D390" s="47" t="s">
        <v>4863</v>
      </c>
      <c r="E390" s="11">
        <v>0</v>
      </c>
      <c r="F390" s="2">
        <v>0.60840000000000005</v>
      </c>
      <c r="G390" s="2">
        <v>0.37490000000000001</v>
      </c>
      <c r="H390" s="2">
        <v>0.23350000000000004</v>
      </c>
      <c r="I390" s="2">
        <v>0.61029999999999995</v>
      </c>
      <c r="J390" s="2">
        <v>0.3422</v>
      </c>
      <c r="K390" s="2">
        <v>0.26809999999999995</v>
      </c>
      <c r="L390" s="2">
        <v>0.64259999999999995</v>
      </c>
      <c r="M390" s="2">
        <v>0.34470000000000001</v>
      </c>
      <c r="N390" s="2">
        <v>0.29789999999999994</v>
      </c>
      <c r="O390" s="2">
        <v>0.26650000000000001</v>
      </c>
      <c r="P390" s="2" t="s">
        <v>4792</v>
      </c>
      <c r="Q390" s="5">
        <v>1026</v>
      </c>
      <c r="R390" s="5" t="s">
        <v>4791</v>
      </c>
      <c r="S390" s="5">
        <v>0</v>
      </c>
      <c r="T390" s="5">
        <v>0</v>
      </c>
      <c r="U390" s="5">
        <v>0</v>
      </c>
      <c r="V390" s="5">
        <v>0</v>
      </c>
      <c r="W390" s="5">
        <v>0</v>
      </c>
      <c r="X390" s="5">
        <v>0</v>
      </c>
      <c r="Y390" s="5">
        <v>0</v>
      </c>
      <c r="Z390" s="5">
        <v>0</v>
      </c>
      <c r="AA390" s="5">
        <v>0</v>
      </c>
      <c r="AB390" s="5">
        <v>0</v>
      </c>
      <c r="AC390" s="225">
        <v>4</v>
      </c>
      <c r="AD390" s="5">
        <v>389.8635477582846</v>
      </c>
      <c r="AE390" s="5">
        <v>3</v>
      </c>
      <c r="AF390" s="5">
        <v>292.39766081871346</v>
      </c>
      <c r="AG390" s="5">
        <v>0</v>
      </c>
      <c r="AH390" s="5">
        <v>0</v>
      </c>
      <c r="AI390" s="5">
        <v>1</v>
      </c>
      <c r="AJ390" s="5">
        <v>97.465886939571149</v>
      </c>
    </row>
    <row r="391" spans="1:36" x14ac:dyDescent="0.25">
      <c r="A391">
        <v>2018</v>
      </c>
      <c r="B391" t="s">
        <v>49</v>
      </c>
      <c r="C391" s="212" t="s">
        <v>6535</v>
      </c>
      <c r="D391" s="47" t="s">
        <v>618</v>
      </c>
      <c r="E391" s="11">
        <v>20.7</v>
      </c>
      <c r="F391" s="2">
        <v>0.3947</v>
      </c>
      <c r="G391" s="2">
        <v>0.57199999999999995</v>
      </c>
      <c r="H391" s="2">
        <v>-0.17729999999999996</v>
      </c>
      <c r="I391" s="2">
        <v>0.52300000000000002</v>
      </c>
      <c r="J391" s="2">
        <v>0.39500000000000002</v>
      </c>
      <c r="K391" s="2">
        <v>0.128</v>
      </c>
      <c r="L391" s="2">
        <v>0.46</v>
      </c>
      <c r="M391" s="2">
        <v>0.50600000000000001</v>
      </c>
      <c r="N391" s="2">
        <v>-4.5999999999999985E-2</v>
      </c>
      <c r="O391" s="2">
        <v>-3.1766666666666644E-2</v>
      </c>
      <c r="P391" s="2" t="s">
        <v>5765</v>
      </c>
      <c r="Q391" s="5">
        <v>1028</v>
      </c>
      <c r="R391" s="5">
        <v>49.661835748792271</v>
      </c>
      <c r="S391" s="5">
        <v>1</v>
      </c>
      <c r="T391" s="5">
        <v>97.276264591439684</v>
      </c>
      <c r="U391" s="5">
        <v>0</v>
      </c>
      <c r="V391" s="5">
        <v>0</v>
      </c>
      <c r="W391" s="5">
        <v>0</v>
      </c>
      <c r="X391" s="5">
        <v>0</v>
      </c>
      <c r="Y391" s="5">
        <v>0</v>
      </c>
      <c r="Z391" s="5">
        <v>0</v>
      </c>
      <c r="AA391" s="5">
        <v>1</v>
      </c>
      <c r="AB391" s="5">
        <v>97.276264591439684</v>
      </c>
      <c r="AC391" s="225">
        <v>4</v>
      </c>
      <c r="AD391" s="5">
        <v>389.10505836575874</v>
      </c>
      <c r="AE391" s="5">
        <v>0</v>
      </c>
      <c r="AF391" s="5">
        <v>0</v>
      </c>
      <c r="AG391" s="5">
        <v>3</v>
      </c>
      <c r="AH391" s="5">
        <v>291.82879377431908</v>
      </c>
      <c r="AI391" s="5">
        <v>1</v>
      </c>
      <c r="AJ391" s="5">
        <v>97.276264591439684</v>
      </c>
    </row>
    <row r="392" spans="1:36" x14ac:dyDescent="0.25">
      <c r="A392">
        <v>2017</v>
      </c>
      <c r="B392" t="s">
        <v>41</v>
      </c>
      <c r="C392" s="212" t="s">
        <v>5871</v>
      </c>
      <c r="D392" s="47" t="s">
        <v>5859</v>
      </c>
      <c r="E392" s="11">
        <v>0.55300000000000005</v>
      </c>
      <c r="F392" s="2">
        <v>0.46550000000000002</v>
      </c>
      <c r="G392" s="2">
        <v>0.505</v>
      </c>
      <c r="H392" s="2">
        <v>-3.949999999999998E-2</v>
      </c>
      <c r="I392" s="2">
        <v>0.46839999999999998</v>
      </c>
      <c r="J392" s="2">
        <v>0.45529999999999998</v>
      </c>
      <c r="K392" s="2">
        <v>1.3100000000000001E-2</v>
      </c>
      <c r="L392" s="2">
        <v>0.54369999999999996</v>
      </c>
      <c r="M392" s="2">
        <v>0.434</v>
      </c>
      <c r="N392" s="2">
        <v>0.10969999999999996</v>
      </c>
      <c r="O392" s="2">
        <v>2.7766666666666662E-2</v>
      </c>
      <c r="P392" s="2" t="s">
        <v>5765</v>
      </c>
      <c r="Q392" s="5">
        <v>1032</v>
      </c>
      <c r="R392" s="5">
        <v>1866.1844484629294</v>
      </c>
      <c r="S392" s="5">
        <v>2</v>
      </c>
      <c r="T392" s="5">
        <v>193.79844961240309</v>
      </c>
      <c r="U392" s="5">
        <v>0</v>
      </c>
      <c r="V392" s="5">
        <v>0</v>
      </c>
      <c r="W392" s="5">
        <v>0</v>
      </c>
      <c r="X392" s="5">
        <v>0</v>
      </c>
      <c r="Y392" s="5">
        <v>0</v>
      </c>
      <c r="Z392" s="5">
        <v>0</v>
      </c>
      <c r="AA392" s="5">
        <v>2</v>
      </c>
      <c r="AB392" s="5">
        <v>193.79844961240309</v>
      </c>
      <c r="AC392" s="225">
        <v>12</v>
      </c>
      <c r="AD392" s="5">
        <v>1162.7906976744187</v>
      </c>
      <c r="AE392" s="5">
        <v>2</v>
      </c>
      <c r="AF392" s="5">
        <v>193.79844961240309</v>
      </c>
      <c r="AG392" s="5">
        <v>9</v>
      </c>
      <c r="AH392" s="5">
        <v>872.09302325581393</v>
      </c>
      <c r="AI392" s="5">
        <v>1</v>
      </c>
      <c r="AJ392" s="5">
        <v>96.899224806201545</v>
      </c>
    </row>
    <row r="393" spans="1:36" x14ac:dyDescent="0.25">
      <c r="A393">
        <v>2018</v>
      </c>
      <c r="B393" t="s">
        <v>71</v>
      </c>
      <c r="C393" s="212" t="s">
        <v>1965</v>
      </c>
      <c r="D393" s="47" t="s">
        <v>1965</v>
      </c>
      <c r="E393" s="11">
        <v>0</v>
      </c>
      <c r="F393" s="2">
        <v>0.71220000000000006</v>
      </c>
      <c r="G393" s="2">
        <v>0.27389999999999998</v>
      </c>
      <c r="H393" s="2">
        <v>0.43830000000000008</v>
      </c>
      <c r="I393" s="2">
        <v>0.73460000000000003</v>
      </c>
      <c r="J393" s="2">
        <v>0.224</v>
      </c>
      <c r="K393" s="2">
        <v>0.51060000000000005</v>
      </c>
      <c r="L393" s="2">
        <v>0.79700000000000004</v>
      </c>
      <c r="M393" s="2">
        <v>0.19020000000000001</v>
      </c>
      <c r="N393" s="2">
        <v>0.60680000000000001</v>
      </c>
      <c r="O393" s="2">
        <v>0.51856666666666673</v>
      </c>
      <c r="P393" s="2" t="s">
        <v>4792</v>
      </c>
      <c r="Q393" s="5">
        <v>1034</v>
      </c>
      <c r="R393" s="5" t="s">
        <v>4791</v>
      </c>
      <c r="S393" s="5">
        <v>4</v>
      </c>
      <c r="T393" s="5">
        <v>386.84719535783364</v>
      </c>
      <c r="U393" s="5">
        <v>0</v>
      </c>
      <c r="V393" s="5">
        <v>0</v>
      </c>
      <c r="W393" s="5">
        <v>0</v>
      </c>
      <c r="X393" s="5">
        <v>0</v>
      </c>
      <c r="Y393" s="5">
        <v>0</v>
      </c>
      <c r="Z393" s="5">
        <v>0</v>
      </c>
      <c r="AA393" s="5">
        <v>4</v>
      </c>
      <c r="AB393" s="5">
        <v>386.84719535783364</v>
      </c>
      <c r="AC393" s="225">
        <v>8</v>
      </c>
      <c r="AD393" s="5">
        <v>773.69439071566728</v>
      </c>
      <c r="AE393" s="5">
        <v>2</v>
      </c>
      <c r="AF393" s="5">
        <v>193.42359767891682</v>
      </c>
      <c r="AG393" s="5">
        <v>6</v>
      </c>
      <c r="AH393" s="5">
        <v>580.27079303675055</v>
      </c>
      <c r="AI393" s="5">
        <v>0</v>
      </c>
      <c r="AJ393" s="5">
        <v>0</v>
      </c>
    </row>
    <row r="394" spans="1:36" x14ac:dyDescent="0.25">
      <c r="A394">
        <v>2018</v>
      </c>
      <c r="B394" t="s">
        <v>71</v>
      </c>
      <c r="C394" s="212" t="s">
        <v>1965</v>
      </c>
      <c r="D394" s="47" t="s">
        <v>1965</v>
      </c>
      <c r="E394" s="11">
        <v>0</v>
      </c>
      <c r="F394" s="2">
        <v>0.71220000000000006</v>
      </c>
      <c r="G394" s="2">
        <v>0.27389999999999998</v>
      </c>
      <c r="H394" s="2">
        <v>0.43830000000000008</v>
      </c>
      <c r="I394" s="2">
        <v>0.73460000000000003</v>
      </c>
      <c r="J394" s="2">
        <v>0.224</v>
      </c>
      <c r="K394" s="2">
        <v>0.51060000000000005</v>
      </c>
      <c r="L394" s="2">
        <v>0.79700000000000004</v>
      </c>
      <c r="M394" s="2">
        <v>0.19020000000000001</v>
      </c>
      <c r="N394" s="2">
        <v>0.60680000000000001</v>
      </c>
      <c r="O394" s="2">
        <v>0.51856666666666673</v>
      </c>
      <c r="P394" s="2" t="s">
        <v>4792</v>
      </c>
      <c r="Q394" s="5">
        <v>1034</v>
      </c>
      <c r="R394" s="5" t="s">
        <v>4791</v>
      </c>
      <c r="S394" s="5">
        <v>4</v>
      </c>
      <c r="T394" s="5">
        <v>386.84719535783364</v>
      </c>
      <c r="U394" s="5">
        <v>0</v>
      </c>
      <c r="V394" s="5">
        <v>0</v>
      </c>
      <c r="W394" s="5">
        <v>0</v>
      </c>
      <c r="X394" s="5">
        <v>0</v>
      </c>
      <c r="Y394" s="5">
        <v>0</v>
      </c>
      <c r="Z394" s="5">
        <v>0</v>
      </c>
      <c r="AA394" s="5">
        <v>4</v>
      </c>
      <c r="AB394" s="5">
        <v>386.84719535783364</v>
      </c>
      <c r="AC394" s="225">
        <v>8</v>
      </c>
      <c r="AD394" s="5">
        <v>773.69439071566728</v>
      </c>
      <c r="AE394" s="5">
        <v>2</v>
      </c>
      <c r="AF394" s="5">
        <v>193.42359767891682</v>
      </c>
      <c r="AG394" s="5">
        <v>6</v>
      </c>
      <c r="AH394" s="5">
        <v>580.27079303675055</v>
      </c>
      <c r="AI394" s="5">
        <v>0</v>
      </c>
      <c r="AJ394" s="5">
        <v>0</v>
      </c>
    </row>
    <row r="395" spans="1:36" x14ac:dyDescent="0.25">
      <c r="A395">
        <v>2019</v>
      </c>
      <c r="B395" t="s">
        <v>71</v>
      </c>
      <c r="C395" s="212" t="s">
        <v>4992</v>
      </c>
      <c r="D395" s="47" t="s">
        <v>4989</v>
      </c>
      <c r="E395" s="11">
        <v>0</v>
      </c>
      <c r="F395" s="2">
        <v>0.74260000000000004</v>
      </c>
      <c r="G395" s="2">
        <v>0.24390000000000001</v>
      </c>
      <c r="H395" s="2">
        <v>0.49870000000000003</v>
      </c>
      <c r="I395" s="2">
        <v>0.745</v>
      </c>
      <c r="J395" s="2">
        <v>0.2172</v>
      </c>
      <c r="K395" s="2">
        <v>0.52780000000000005</v>
      </c>
      <c r="L395" s="2">
        <v>0.73199999999999998</v>
      </c>
      <c r="M395" s="2">
        <v>0.2525</v>
      </c>
      <c r="N395" s="2">
        <v>0.47949999999999998</v>
      </c>
      <c r="O395" s="2">
        <v>0.502</v>
      </c>
      <c r="P395" s="2" t="s">
        <v>4792</v>
      </c>
      <c r="Q395" s="5">
        <v>1035</v>
      </c>
      <c r="R395" s="5" t="s">
        <v>4791</v>
      </c>
      <c r="S395" s="5">
        <v>0</v>
      </c>
      <c r="T395" s="5">
        <v>0</v>
      </c>
      <c r="U395" s="5">
        <v>0</v>
      </c>
      <c r="V395" s="5">
        <v>0</v>
      </c>
      <c r="W395" s="5">
        <v>0</v>
      </c>
      <c r="X395" s="5">
        <v>0</v>
      </c>
      <c r="Y395" s="5">
        <v>0</v>
      </c>
      <c r="Z395" s="5">
        <v>0</v>
      </c>
      <c r="AA395" s="5">
        <v>0</v>
      </c>
      <c r="AB395" s="5">
        <v>0</v>
      </c>
      <c r="AC395" s="225">
        <v>2</v>
      </c>
      <c r="AD395" s="5">
        <v>193.23671497584542</v>
      </c>
      <c r="AE395" s="5">
        <v>0</v>
      </c>
      <c r="AF395" s="5">
        <v>0</v>
      </c>
      <c r="AG395" s="5">
        <v>2</v>
      </c>
      <c r="AH395" s="5">
        <v>193.23671497584542</v>
      </c>
      <c r="AI395" s="5">
        <v>0</v>
      </c>
      <c r="AJ395" s="5">
        <v>0</v>
      </c>
    </row>
    <row r="396" spans="1:36" x14ac:dyDescent="0.25">
      <c r="A396">
        <v>2017</v>
      </c>
      <c r="B396" t="s">
        <v>71</v>
      </c>
      <c r="C396" s="212" t="s">
        <v>5274</v>
      </c>
      <c r="D396" s="47" t="s">
        <v>5170</v>
      </c>
      <c r="E396" s="11">
        <v>0</v>
      </c>
      <c r="F396" s="2">
        <v>0.88180000000000003</v>
      </c>
      <c r="G396" s="2">
        <v>0.10920000000000001</v>
      </c>
      <c r="H396" s="2">
        <v>0.77260000000000006</v>
      </c>
      <c r="I396" s="2">
        <v>0.87209999999999999</v>
      </c>
      <c r="J396" s="2">
        <v>0.1065</v>
      </c>
      <c r="K396" s="2">
        <v>0.76559999999999995</v>
      </c>
      <c r="L396" s="2">
        <v>0.86250000000000004</v>
      </c>
      <c r="M396" s="2">
        <v>0.12659999999999999</v>
      </c>
      <c r="N396" s="2">
        <v>0.7359</v>
      </c>
      <c r="O396" s="2">
        <v>0.75803333333333323</v>
      </c>
      <c r="P396" s="2" t="s">
        <v>4792</v>
      </c>
      <c r="Q396" s="5">
        <v>1037</v>
      </c>
      <c r="R396" s="5" t="s">
        <v>4791</v>
      </c>
      <c r="S396" s="5">
        <v>2</v>
      </c>
      <c r="T396" s="5">
        <v>192.86403085824494</v>
      </c>
      <c r="U396" s="5">
        <v>0</v>
      </c>
      <c r="V396" s="5">
        <v>0</v>
      </c>
      <c r="W396" s="5">
        <v>0</v>
      </c>
      <c r="X396" s="5">
        <v>0</v>
      </c>
      <c r="Y396" s="5">
        <v>1</v>
      </c>
      <c r="Z396" s="5">
        <v>96.432015429122472</v>
      </c>
      <c r="AA396" s="5">
        <v>1</v>
      </c>
      <c r="AB396" s="5">
        <v>96.432015429122472</v>
      </c>
      <c r="AC396" s="225">
        <v>5</v>
      </c>
      <c r="AD396" s="5">
        <v>482.16007714561232</v>
      </c>
      <c r="AE396" s="5">
        <v>4</v>
      </c>
      <c r="AF396" s="5">
        <v>385.72806171648989</v>
      </c>
      <c r="AG396" s="5">
        <v>1</v>
      </c>
      <c r="AH396" s="5">
        <v>96.432015429122472</v>
      </c>
      <c r="AI396" s="5">
        <v>0</v>
      </c>
      <c r="AJ396" s="5">
        <v>0</v>
      </c>
    </row>
    <row r="397" spans="1:36" x14ac:dyDescent="0.25">
      <c r="A397">
        <v>2018</v>
      </c>
      <c r="B397" t="s">
        <v>71</v>
      </c>
      <c r="C397" s="212" t="s">
        <v>5269</v>
      </c>
      <c r="D397" s="47" t="s">
        <v>5166</v>
      </c>
      <c r="E397" s="11">
        <v>0</v>
      </c>
      <c r="F397" s="2">
        <v>0.87270000000000003</v>
      </c>
      <c r="G397" s="2">
        <v>0.11849999999999999</v>
      </c>
      <c r="H397" s="2">
        <v>0.75419999999999998</v>
      </c>
      <c r="I397" s="2">
        <v>0.86329999999999996</v>
      </c>
      <c r="J397" s="2">
        <v>0.1114</v>
      </c>
      <c r="K397" s="2">
        <v>0.75190000000000001</v>
      </c>
      <c r="L397" s="2">
        <v>0.83819999999999995</v>
      </c>
      <c r="M397" s="2">
        <v>0.14929999999999999</v>
      </c>
      <c r="N397" s="2">
        <v>0.68889999999999996</v>
      </c>
      <c r="O397" s="2">
        <v>0.73166666666666658</v>
      </c>
      <c r="P397" s="2" t="s">
        <v>4792</v>
      </c>
      <c r="Q397" s="5">
        <v>1038</v>
      </c>
      <c r="R397" s="5" t="s">
        <v>4791</v>
      </c>
      <c r="S397" s="5">
        <v>1</v>
      </c>
      <c r="T397" s="5">
        <v>96.339113680154142</v>
      </c>
      <c r="U397" s="5">
        <v>0</v>
      </c>
      <c r="V397" s="5">
        <v>0</v>
      </c>
      <c r="W397" s="5">
        <v>1</v>
      </c>
      <c r="X397" s="5">
        <v>96.339113680154142</v>
      </c>
      <c r="Y397" s="5">
        <v>0</v>
      </c>
      <c r="Z397" s="5">
        <v>0</v>
      </c>
      <c r="AA397" s="5">
        <v>0</v>
      </c>
      <c r="AB397" s="5">
        <v>0</v>
      </c>
      <c r="AC397" s="225">
        <v>7</v>
      </c>
      <c r="AD397" s="5">
        <v>674.37379576107901</v>
      </c>
      <c r="AE397" s="5">
        <v>4</v>
      </c>
      <c r="AF397" s="5">
        <v>385.35645472061657</v>
      </c>
      <c r="AG397" s="5">
        <v>2</v>
      </c>
      <c r="AH397" s="5">
        <v>192.67822736030828</v>
      </c>
      <c r="AI397" s="5">
        <v>1</v>
      </c>
      <c r="AJ397" s="5">
        <v>96.339113680154142</v>
      </c>
    </row>
    <row r="398" spans="1:36" x14ac:dyDescent="0.25">
      <c r="A398">
        <v>2018</v>
      </c>
      <c r="B398" t="s">
        <v>71</v>
      </c>
      <c r="C398" s="212" t="s">
        <v>5269</v>
      </c>
      <c r="D398" s="47" t="s">
        <v>5166</v>
      </c>
      <c r="E398" s="11">
        <v>0</v>
      </c>
      <c r="F398" s="2">
        <v>0.87270000000000003</v>
      </c>
      <c r="G398" s="2">
        <v>0.11849999999999999</v>
      </c>
      <c r="H398" s="2">
        <v>0.75419999999999998</v>
      </c>
      <c r="I398" s="2">
        <v>0.86329999999999996</v>
      </c>
      <c r="J398" s="2">
        <v>0.1114</v>
      </c>
      <c r="K398" s="2">
        <v>0.75190000000000001</v>
      </c>
      <c r="L398" s="2">
        <v>0.83819999999999995</v>
      </c>
      <c r="M398" s="2">
        <v>0.14929999999999999</v>
      </c>
      <c r="N398" s="2">
        <v>0.68889999999999996</v>
      </c>
      <c r="O398" s="2">
        <v>0.73166666666666658</v>
      </c>
      <c r="P398" s="2" t="s">
        <v>4792</v>
      </c>
      <c r="Q398" s="5">
        <v>1038</v>
      </c>
      <c r="R398" s="5" t="s">
        <v>4791</v>
      </c>
      <c r="S398" s="5">
        <v>1</v>
      </c>
      <c r="T398" s="5">
        <v>96.339113680154142</v>
      </c>
      <c r="U398" s="5">
        <v>0</v>
      </c>
      <c r="V398" s="5">
        <v>0</v>
      </c>
      <c r="W398" s="5">
        <v>1</v>
      </c>
      <c r="X398" s="5">
        <v>96.339113680154142</v>
      </c>
      <c r="Y398" s="5">
        <v>0</v>
      </c>
      <c r="Z398" s="5">
        <v>0</v>
      </c>
      <c r="AA398" s="5">
        <v>0</v>
      </c>
      <c r="AB398" s="5">
        <v>0</v>
      </c>
      <c r="AC398" s="225">
        <v>7</v>
      </c>
      <c r="AD398" s="5">
        <v>674.37379576107901</v>
      </c>
      <c r="AE398" s="5">
        <v>4</v>
      </c>
      <c r="AF398" s="5">
        <v>385.35645472061657</v>
      </c>
      <c r="AG398" s="5">
        <v>2</v>
      </c>
      <c r="AH398" s="5">
        <v>192.67822736030828</v>
      </c>
      <c r="AI398" s="5">
        <v>1</v>
      </c>
      <c r="AJ398" s="5">
        <v>96.339113680154142</v>
      </c>
    </row>
    <row r="399" spans="1:36" x14ac:dyDescent="0.25">
      <c r="A399">
        <v>2019</v>
      </c>
      <c r="B399" t="s">
        <v>70</v>
      </c>
      <c r="C399" s="212" t="s">
        <v>5362</v>
      </c>
      <c r="D399" s="47" t="s">
        <v>5362</v>
      </c>
      <c r="E399" s="11">
        <v>1.51</v>
      </c>
      <c r="F399" s="2">
        <v>0.79800000000000004</v>
      </c>
      <c r="G399" s="2">
        <v>0.1915</v>
      </c>
      <c r="H399" s="2">
        <v>0.60650000000000004</v>
      </c>
      <c r="I399" s="2">
        <v>0.77769999999999995</v>
      </c>
      <c r="J399" s="2">
        <v>0.1981</v>
      </c>
      <c r="K399" s="2">
        <v>0.57959999999999989</v>
      </c>
      <c r="L399" s="2">
        <v>0.71679999999999999</v>
      </c>
      <c r="M399" s="2">
        <v>0.27010000000000001</v>
      </c>
      <c r="N399" s="2">
        <v>0.44669999999999999</v>
      </c>
      <c r="O399" s="2">
        <v>0.54426666666666668</v>
      </c>
      <c r="P399" s="5" t="s">
        <v>4792</v>
      </c>
      <c r="Q399" s="5">
        <v>1042</v>
      </c>
      <c r="R399" s="5">
        <v>690.06622516556286</v>
      </c>
      <c r="S399" s="5">
        <v>0</v>
      </c>
      <c r="T399" s="5">
        <v>0</v>
      </c>
      <c r="U399" s="5">
        <v>0</v>
      </c>
      <c r="V399" s="5">
        <v>0</v>
      </c>
      <c r="W399" s="5">
        <v>0</v>
      </c>
      <c r="X399" s="5">
        <v>0</v>
      </c>
      <c r="Y399" s="5">
        <v>0</v>
      </c>
      <c r="Z399" s="5">
        <v>0</v>
      </c>
      <c r="AA399" s="5">
        <v>0</v>
      </c>
      <c r="AB399" s="5">
        <v>0</v>
      </c>
      <c r="AC399" s="225">
        <v>5</v>
      </c>
      <c r="AD399" s="5">
        <v>479.84644913627636</v>
      </c>
      <c r="AE399" s="5">
        <v>1</v>
      </c>
      <c r="AF399" s="5">
        <v>95.969289827255281</v>
      </c>
      <c r="AG399" s="5">
        <v>4</v>
      </c>
      <c r="AH399" s="5">
        <v>383.87715930902112</v>
      </c>
      <c r="AI399" s="5">
        <v>0</v>
      </c>
      <c r="AJ399" s="5">
        <v>0</v>
      </c>
    </row>
    <row r="400" spans="1:36" x14ac:dyDescent="0.25">
      <c r="A400">
        <v>2019</v>
      </c>
      <c r="B400" t="s">
        <v>41</v>
      </c>
      <c r="C400" s="212" t="s">
        <v>5544</v>
      </c>
      <c r="D400" s="47" t="s">
        <v>5543</v>
      </c>
      <c r="E400" s="11">
        <v>0.54400000000000004</v>
      </c>
      <c r="F400" s="2">
        <v>0.73609999999999998</v>
      </c>
      <c r="G400" s="2">
        <v>0.24640000000000001</v>
      </c>
      <c r="H400" s="2">
        <v>0.48969999999999997</v>
      </c>
      <c r="I400" s="2">
        <v>0.71650000000000003</v>
      </c>
      <c r="J400" s="2">
        <v>0.2382</v>
      </c>
      <c r="K400" s="2">
        <v>0.47830000000000006</v>
      </c>
      <c r="L400" s="2">
        <v>0.62290000000000001</v>
      </c>
      <c r="M400" s="2">
        <v>0.35289999999999999</v>
      </c>
      <c r="N400" s="2">
        <v>0.27</v>
      </c>
      <c r="O400" s="2">
        <v>0.41266666666666668</v>
      </c>
      <c r="P400" s="2" t="s">
        <v>4792</v>
      </c>
      <c r="Q400" s="5">
        <v>1044</v>
      </c>
      <c r="R400" s="5">
        <v>1919.1176470588234</v>
      </c>
      <c r="S400" s="5">
        <v>4</v>
      </c>
      <c r="T400" s="5">
        <v>383.14176245210729</v>
      </c>
      <c r="U400" s="5">
        <v>0</v>
      </c>
      <c r="V400" s="5">
        <v>0</v>
      </c>
      <c r="W400" s="5">
        <v>1</v>
      </c>
      <c r="X400" s="5">
        <v>95.785440613026822</v>
      </c>
      <c r="Y400" s="5">
        <v>0</v>
      </c>
      <c r="Z400" s="5">
        <v>0</v>
      </c>
      <c r="AA400" s="5">
        <v>3</v>
      </c>
      <c r="AB400" s="5">
        <v>287.35632183908046</v>
      </c>
      <c r="AC400" s="225">
        <v>9</v>
      </c>
      <c r="AD400" s="5">
        <v>862.06896551724139</v>
      </c>
      <c r="AE400" s="5">
        <v>4</v>
      </c>
      <c r="AF400" s="5">
        <v>383.14176245210729</v>
      </c>
      <c r="AG400" s="5">
        <v>5</v>
      </c>
      <c r="AH400" s="5">
        <v>478.92720306513405</v>
      </c>
      <c r="AI400" s="5">
        <v>0</v>
      </c>
      <c r="AJ400" s="5">
        <v>0</v>
      </c>
    </row>
    <row r="401" spans="1:36" x14ac:dyDescent="0.25">
      <c r="A401">
        <v>2018</v>
      </c>
      <c r="B401" t="s">
        <v>70</v>
      </c>
      <c r="C401" s="212" t="s">
        <v>5362</v>
      </c>
      <c r="D401" s="47" t="s">
        <v>5362</v>
      </c>
      <c r="E401" s="11">
        <v>1.51</v>
      </c>
      <c r="F401" s="2">
        <v>0.79800000000000004</v>
      </c>
      <c r="G401" s="2">
        <v>0.1915</v>
      </c>
      <c r="H401" s="2">
        <v>0.60650000000000004</v>
      </c>
      <c r="I401" s="2">
        <v>0.77769999999999995</v>
      </c>
      <c r="J401" s="2">
        <v>0.1981</v>
      </c>
      <c r="K401" s="2">
        <v>0.57959999999999989</v>
      </c>
      <c r="L401" s="2">
        <v>0.71679999999999999</v>
      </c>
      <c r="M401" s="2">
        <v>0.27010000000000001</v>
      </c>
      <c r="N401" s="2">
        <v>0.44669999999999999</v>
      </c>
      <c r="O401" s="2">
        <v>0.54426666666666668</v>
      </c>
      <c r="P401" s="5" t="s">
        <v>4792</v>
      </c>
      <c r="Q401" s="5">
        <v>1049</v>
      </c>
      <c r="R401" s="5">
        <v>694.70198675496692</v>
      </c>
      <c r="S401" s="5">
        <v>1</v>
      </c>
      <c r="T401" s="5">
        <v>95.328884652049567</v>
      </c>
      <c r="U401" s="5">
        <v>0</v>
      </c>
      <c r="V401" s="5">
        <v>0</v>
      </c>
      <c r="W401" s="5">
        <v>0</v>
      </c>
      <c r="X401" s="5">
        <v>0</v>
      </c>
      <c r="Y401" s="5">
        <v>0</v>
      </c>
      <c r="Z401" s="5">
        <v>0</v>
      </c>
      <c r="AA401" s="5">
        <v>1</v>
      </c>
      <c r="AB401" s="5">
        <v>95.328884652049567</v>
      </c>
      <c r="AC401" s="225">
        <v>3</v>
      </c>
      <c r="AD401" s="5">
        <v>285.9866539561487</v>
      </c>
      <c r="AE401" s="5">
        <v>0</v>
      </c>
      <c r="AF401" s="5">
        <v>0</v>
      </c>
      <c r="AG401" s="5">
        <v>2</v>
      </c>
      <c r="AH401" s="5">
        <v>190.65776930409913</v>
      </c>
      <c r="AI401" s="5">
        <v>1</v>
      </c>
      <c r="AJ401" s="5">
        <v>95.328884652049567</v>
      </c>
    </row>
    <row r="402" spans="1:36" x14ac:dyDescent="0.25">
      <c r="A402">
        <v>2019</v>
      </c>
      <c r="B402" t="s">
        <v>71</v>
      </c>
      <c r="C402" s="212" t="s">
        <v>5012</v>
      </c>
      <c r="D402" s="47" t="s">
        <v>5011</v>
      </c>
      <c r="E402" s="11">
        <v>0</v>
      </c>
      <c r="F402" s="2">
        <v>0.77800000000000002</v>
      </c>
      <c r="G402" s="2">
        <v>0.21460000000000001</v>
      </c>
      <c r="H402" s="2">
        <v>0.56340000000000001</v>
      </c>
      <c r="I402" s="2">
        <v>0.76070000000000004</v>
      </c>
      <c r="J402" s="2">
        <v>0.22259999999999999</v>
      </c>
      <c r="K402" s="2">
        <v>0.53810000000000002</v>
      </c>
      <c r="L402" s="2">
        <v>0.69940000000000002</v>
      </c>
      <c r="M402" s="2">
        <v>0.29210000000000003</v>
      </c>
      <c r="N402" s="2">
        <v>0.4073</v>
      </c>
      <c r="O402" s="2">
        <v>0.50293333333333334</v>
      </c>
      <c r="P402" s="2" t="s">
        <v>4792</v>
      </c>
      <c r="Q402" s="5">
        <v>1060</v>
      </c>
      <c r="R402" s="5" t="s">
        <v>4791</v>
      </c>
      <c r="S402" s="5">
        <v>3</v>
      </c>
      <c r="T402" s="5">
        <v>283.01886792452831</v>
      </c>
      <c r="U402" s="5">
        <v>0</v>
      </c>
      <c r="V402" s="5">
        <v>0</v>
      </c>
      <c r="W402" s="5">
        <v>1</v>
      </c>
      <c r="X402" s="5">
        <v>94.339622641509436</v>
      </c>
      <c r="Y402" s="5">
        <v>0</v>
      </c>
      <c r="Z402" s="5">
        <v>0</v>
      </c>
      <c r="AA402" s="5">
        <v>2</v>
      </c>
      <c r="AB402" s="5">
        <v>188.67924528301887</v>
      </c>
      <c r="AC402" s="225">
        <v>24</v>
      </c>
      <c r="AD402" s="5">
        <v>2264.1509433962265</v>
      </c>
      <c r="AE402" s="5">
        <v>9</v>
      </c>
      <c r="AF402" s="5">
        <v>849.05660377358492</v>
      </c>
      <c r="AG402" s="5">
        <v>15</v>
      </c>
      <c r="AH402" s="5">
        <v>1415.0943396226417</v>
      </c>
      <c r="AI402" s="5">
        <v>0</v>
      </c>
      <c r="AJ402" s="5">
        <v>0</v>
      </c>
    </row>
    <row r="403" spans="1:36" x14ac:dyDescent="0.25">
      <c r="A403">
        <v>2018</v>
      </c>
      <c r="B403" t="s">
        <v>41</v>
      </c>
      <c r="C403" s="212" t="s">
        <v>5544</v>
      </c>
      <c r="D403" s="47" t="s">
        <v>5543</v>
      </c>
      <c r="E403" s="11">
        <v>0.54400000000000004</v>
      </c>
      <c r="F403" s="2">
        <v>0.73609999999999998</v>
      </c>
      <c r="G403" s="2">
        <v>0.24640000000000001</v>
      </c>
      <c r="H403" s="2">
        <v>0.48969999999999997</v>
      </c>
      <c r="I403" s="2">
        <v>0.71650000000000003</v>
      </c>
      <c r="J403" s="2">
        <v>0.2382</v>
      </c>
      <c r="K403" s="2">
        <v>0.47830000000000006</v>
      </c>
      <c r="L403" s="2">
        <v>0.62290000000000001</v>
      </c>
      <c r="M403" s="2">
        <v>0.35289999999999999</v>
      </c>
      <c r="N403" s="2">
        <v>0.27</v>
      </c>
      <c r="O403" s="2">
        <v>0.41266666666666668</v>
      </c>
      <c r="P403" s="2" t="s">
        <v>4792</v>
      </c>
      <c r="Q403" s="5">
        <v>1061</v>
      </c>
      <c r="R403" s="5">
        <v>1950.3676470588234</v>
      </c>
      <c r="S403" s="5">
        <v>3</v>
      </c>
      <c r="T403" s="5">
        <v>282.75212064090482</v>
      </c>
      <c r="U403" s="5">
        <v>0</v>
      </c>
      <c r="V403" s="5">
        <v>0</v>
      </c>
      <c r="W403" s="5">
        <v>3</v>
      </c>
      <c r="X403" s="5">
        <v>282.75212064090482</v>
      </c>
      <c r="Y403" s="5">
        <v>0</v>
      </c>
      <c r="Z403" s="5">
        <v>0</v>
      </c>
      <c r="AA403" s="5">
        <v>0</v>
      </c>
      <c r="AB403" s="5">
        <v>0</v>
      </c>
      <c r="AC403" s="225">
        <v>18</v>
      </c>
      <c r="AD403" s="5">
        <v>1696.5127238454288</v>
      </c>
      <c r="AE403" s="5">
        <v>3</v>
      </c>
      <c r="AF403" s="5">
        <v>282.75212064090482</v>
      </c>
      <c r="AG403" s="5">
        <v>15</v>
      </c>
      <c r="AH403" s="5">
        <v>1413.7606032045239</v>
      </c>
      <c r="AI403" s="5">
        <v>0</v>
      </c>
      <c r="AJ403" s="5">
        <v>0</v>
      </c>
    </row>
    <row r="404" spans="1:36" x14ac:dyDescent="0.25">
      <c r="A404">
        <v>2017</v>
      </c>
      <c r="B404" t="s">
        <v>70</v>
      </c>
      <c r="C404" s="212" t="s">
        <v>5362</v>
      </c>
      <c r="D404" s="47" t="s">
        <v>5362</v>
      </c>
      <c r="E404" s="11">
        <v>1.51</v>
      </c>
      <c r="F404" s="2">
        <v>0.79800000000000004</v>
      </c>
      <c r="G404" s="2">
        <v>0.1915</v>
      </c>
      <c r="H404" s="2">
        <v>0.60650000000000004</v>
      </c>
      <c r="I404" s="2">
        <v>0.77769999999999995</v>
      </c>
      <c r="J404" s="2">
        <v>0.1981</v>
      </c>
      <c r="K404" s="2">
        <v>0.57959999999999989</v>
      </c>
      <c r="L404" s="2">
        <v>0.71679999999999999</v>
      </c>
      <c r="M404" s="2">
        <v>0.27010000000000001</v>
      </c>
      <c r="N404" s="2">
        <v>0.44669999999999999</v>
      </c>
      <c r="O404" s="2">
        <v>0.54426666666666668</v>
      </c>
      <c r="P404" s="5" t="s">
        <v>4792</v>
      </c>
      <c r="Q404" s="5">
        <v>1064</v>
      </c>
      <c r="R404" s="5">
        <v>704.63576158940396</v>
      </c>
      <c r="S404" s="5">
        <v>0</v>
      </c>
      <c r="T404" s="5">
        <v>0</v>
      </c>
      <c r="U404" s="5">
        <v>0</v>
      </c>
      <c r="V404" s="5">
        <v>0</v>
      </c>
      <c r="W404" s="5">
        <v>0</v>
      </c>
      <c r="X404" s="5">
        <v>0</v>
      </c>
      <c r="Y404" s="5">
        <v>0</v>
      </c>
      <c r="Z404" s="5">
        <v>0</v>
      </c>
      <c r="AA404" s="5">
        <v>0</v>
      </c>
      <c r="AB404" s="5">
        <v>0</v>
      </c>
      <c r="AC404" s="225">
        <v>6</v>
      </c>
      <c r="AD404" s="5">
        <v>563.90977443609017</v>
      </c>
      <c r="AE404" s="5">
        <v>2</v>
      </c>
      <c r="AF404" s="5">
        <v>187.96992481203006</v>
      </c>
      <c r="AG404" s="5">
        <v>3</v>
      </c>
      <c r="AH404" s="5">
        <v>281.95488721804509</v>
      </c>
      <c r="AI404" s="5">
        <v>1</v>
      </c>
      <c r="AJ404" s="5">
        <v>93.984962406015029</v>
      </c>
    </row>
    <row r="405" spans="1:36" x14ac:dyDescent="0.25">
      <c r="A405">
        <v>2018</v>
      </c>
      <c r="B405" t="s">
        <v>49</v>
      </c>
      <c r="C405" s="212" t="s">
        <v>6388</v>
      </c>
      <c r="D405" s="47" t="s">
        <v>6216</v>
      </c>
      <c r="E405" s="11">
        <v>17.399999999999999</v>
      </c>
      <c r="F405" s="2">
        <v>0.25219999999999998</v>
      </c>
      <c r="G405" s="2">
        <v>0.71730000000000005</v>
      </c>
      <c r="H405" s="2">
        <v>-0.46510000000000007</v>
      </c>
      <c r="I405" s="2">
        <v>0.33400000000000002</v>
      </c>
      <c r="J405" s="2">
        <v>0.57099999999999995</v>
      </c>
      <c r="K405" s="2">
        <v>-0.23699999999999993</v>
      </c>
      <c r="L405" s="2">
        <v>0.32200000000000001</v>
      </c>
      <c r="M405" s="2">
        <v>0.64300000000000002</v>
      </c>
      <c r="N405" s="2">
        <v>-0.32100000000000001</v>
      </c>
      <c r="O405" s="2">
        <v>-0.3410333333333333</v>
      </c>
      <c r="P405" s="2" t="s">
        <v>5900</v>
      </c>
      <c r="Q405" s="5">
        <v>1065</v>
      </c>
      <c r="R405" s="5">
        <v>61.206896551724142</v>
      </c>
      <c r="S405" s="5">
        <v>0</v>
      </c>
      <c r="T405" s="5">
        <v>0</v>
      </c>
      <c r="U405" s="5">
        <v>0</v>
      </c>
      <c r="V405" s="5">
        <v>0</v>
      </c>
      <c r="W405" s="5">
        <v>0</v>
      </c>
      <c r="X405" s="5">
        <v>0</v>
      </c>
      <c r="Y405" s="5">
        <v>0</v>
      </c>
      <c r="Z405" s="5">
        <v>0</v>
      </c>
      <c r="AA405" s="5">
        <v>0</v>
      </c>
      <c r="AB405" s="5">
        <v>0</v>
      </c>
      <c r="AC405" s="225">
        <v>4</v>
      </c>
      <c r="AD405" s="5">
        <v>375.58685446009389</v>
      </c>
      <c r="AE405" s="5">
        <v>2</v>
      </c>
      <c r="AF405" s="5">
        <v>187.79342723004694</v>
      </c>
      <c r="AG405" s="5">
        <v>2</v>
      </c>
      <c r="AH405" s="5">
        <v>187.79342723004694</v>
      </c>
      <c r="AI405" s="5">
        <v>0</v>
      </c>
      <c r="AJ405" s="5">
        <v>0</v>
      </c>
    </row>
    <row r="406" spans="1:36" x14ac:dyDescent="0.25">
      <c r="A406">
        <v>2017</v>
      </c>
      <c r="B406" t="s">
        <v>71</v>
      </c>
      <c r="C406" s="212" t="s">
        <v>5234</v>
      </c>
      <c r="D406" s="47" t="s">
        <v>4997</v>
      </c>
      <c r="E406" s="11">
        <v>0</v>
      </c>
      <c r="F406" s="2">
        <v>0.8246</v>
      </c>
      <c r="G406" s="2">
        <v>0.16839999999999999</v>
      </c>
      <c r="H406" s="2">
        <v>0.65620000000000001</v>
      </c>
      <c r="I406" s="2">
        <v>0.74790000000000001</v>
      </c>
      <c r="J406" s="2">
        <v>0.22389999999999999</v>
      </c>
      <c r="K406" s="2">
        <v>0.52400000000000002</v>
      </c>
      <c r="L406" s="2">
        <v>0.76</v>
      </c>
      <c r="M406" s="2">
        <v>0.23069999999999999</v>
      </c>
      <c r="N406" s="2">
        <v>0.52929999999999999</v>
      </c>
      <c r="O406" s="2">
        <v>0.56983333333333341</v>
      </c>
      <c r="P406" s="2" t="s">
        <v>4792</v>
      </c>
      <c r="Q406" s="5">
        <v>1066</v>
      </c>
      <c r="R406" s="5" t="s">
        <v>4791</v>
      </c>
      <c r="S406" s="5">
        <v>1</v>
      </c>
      <c r="T406" s="5">
        <v>93.808630393996253</v>
      </c>
      <c r="U406" s="5">
        <v>0</v>
      </c>
      <c r="V406" s="5">
        <v>0</v>
      </c>
      <c r="W406" s="5">
        <v>1</v>
      </c>
      <c r="X406" s="5">
        <v>93.808630393996253</v>
      </c>
      <c r="Y406" s="5">
        <v>0</v>
      </c>
      <c r="Z406" s="5">
        <v>0</v>
      </c>
      <c r="AA406" s="5">
        <v>0</v>
      </c>
      <c r="AB406" s="5">
        <v>0</v>
      </c>
      <c r="AC406" s="225">
        <v>3</v>
      </c>
      <c r="AD406" s="5">
        <v>281.42589118198873</v>
      </c>
      <c r="AE406" s="5">
        <v>0</v>
      </c>
      <c r="AF406" s="5">
        <v>0</v>
      </c>
      <c r="AG406" s="5">
        <v>2</v>
      </c>
      <c r="AH406" s="5">
        <v>187.61726078799251</v>
      </c>
      <c r="AI406" s="5">
        <v>1</v>
      </c>
      <c r="AJ406" s="5">
        <v>93.808630393996253</v>
      </c>
    </row>
    <row r="407" spans="1:36" x14ac:dyDescent="0.25">
      <c r="A407">
        <v>2018</v>
      </c>
      <c r="B407" t="s">
        <v>71</v>
      </c>
      <c r="C407" s="212" t="s">
        <v>5012</v>
      </c>
      <c r="D407" s="47" t="s">
        <v>5011</v>
      </c>
      <c r="E407" s="11">
        <v>0</v>
      </c>
      <c r="F407" s="2">
        <v>0.77800000000000002</v>
      </c>
      <c r="G407" s="2">
        <v>0.21460000000000001</v>
      </c>
      <c r="H407" s="2">
        <v>0.56340000000000001</v>
      </c>
      <c r="I407" s="2">
        <v>0.76070000000000004</v>
      </c>
      <c r="J407" s="2">
        <v>0.22259999999999999</v>
      </c>
      <c r="K407" s="2">
        <v>0.53810000000000002</v>
      </c>
      <c r="L407" s="2">
        <v>0.69940000000000002</v>
      </c>
      <c r="M407" s="2">
        <v>0.29210000000000003</v>
      </c>
      <c r="N407" s="2">
        <v>0.4073</v>
      </c>
      <c r="O407" s="2">
        <v>0.50293333333333334</v>
      </c>
      <c r="P407" s="2" t="s">
        <v>4792</v>
      </c>
      <c r="Q407" s="5">
        <v>1066</v>
      </c>
      <c r="R407" s="5" t="s">
        <v>4791</v>
      </c>
      <c r="S407" s="5">
        <v>11</v>
      </c>
      <c r="T407" s="5">
        <v>1031.8949343339586</v>
      </c>
      <c r="U407" s="5">
        <v>0</v>
      </c>
      <c r="V407" s="5">
        <v>0</v>
      </c>
      <c r="W407" s="5">
        <v>0</v>
      </c>
      <c r="X407" s="5">
        <v>0</v>
      </c>
      <c r="Y407" s="5">
        <v>0</v>
      </c>
      <c r="Z407" s="5">
        <v>0</v>
      </c>
      <c r="AA407" s="5">
        <v>11</v>
      </c>
      <c r="AB407" s="5">
        <v>1031.8949343339586</v>
      </c>
      <c r="AC407" s="225">
        <v>36</v>
      </c>
      <c r="AD407" s="5">
        <v>3377.1106941838652</v>
      </c>
      <c r="AE407" s="5">
        <v>21</v>
      </c>
      <c r="AF407" s="5">
        <v>1969.9812382739212</v>
      </c>
      <c r="AG407" s="5">
        <v>14</v>
      </c>
      <c r="AH407" s="5">
        <v>1313.3208255159475</v>
      </c>
      <c r="AI407" s="5">
        <v>1</v>
      </c>
      <c r="AJ407" s="5">
        <v>93.808630393996253</v>
      </c>
    </row>
    <row r="408" spans="1:36" x14ac:dyDescent="0.25">
      <c r="A408">
        <v>2018</v>
      </c>
      <c r="B408" t="s">
        <v>71</v>
      </c>
      <c r="C408" s="212" t="s">
        <v>5012</v>
      </c>
      <c r="D408" s="47" t="s">
        <v>5011</v>
      </c>
      <c r="E408" s="11">
        <v>0</v>
      </c>
      <c r="F408" s="2">
        <v>0.77800000000000002</v>
      </c>
      <c r="G408" s="2">
        <v>0.21460000000000001</v>
      </c>
      <c r="H408" s="2">
        <v>0.56340000000000001</v>
      </c>
      <c r="I408" s="2">
        <v>0.76070000000000004</v>
      </c>
      <c r="J408" s="2">
        <v>0.22259999999999999</v>
      </c>
      <c r="K408" s="2">
        <v>0.53810000000000002</v>
      </c>
      <c r="L408" s="2">
        <v>0.69940000000000002</v>
      </c>
      <c r="M408" s="2">
        <v>0.29210000000000003</v>
      </c>
      <c r="N408" s="2">
        <v>0.4073</v>
      </c>
      <c r="O408" s="2">
        <v>0.50293333333333334</v>
      </c>
      <c r="P408" s="2" t="s">
        <v>4792</v>
      </c>
      <c r="Q408" s="5">
        <v>1066</v>
      </c>
      <c r="R408" s="5" t="s">
        <v>4791</v>
      </c>
      <c r="S408" s="5">
        <v>11</v>
      </c>
      <c r="T408" s="5">
        <v>1031.8949343339586</v>
      </c>
      <c r="U408" s="5">
        <v>0</v>
      </c>
      <c r="V408" s="5">
        <v>0</v>
      </c>
      <c r="W408" s="5">
        <v>0</v>
      </c>
      <c r="X408" s="5">
        <v>0</v>
      </c>
      <c r="Y408" s="5">
        <v>0</v>
      </c>
      <c r="Z408" s="5">
        <v>0</v>
      </c>
      <c r="AA408" s="5">
        <v>11</v>
      </c>
      <c r="AB408" s="5">
        <v>1031.8949343339586</v>
      </c>
      <c r="AC408" s="225">
        <v>36</v>
      </c>
      <c r="AD408" s="5">
        <v>3377.1106941838652</v>
      </c>
      <c r="AE408" s="5">
        <v>21</v>
      </c>
      <c r="AF408" s="5">
        <v>1969.9812382739212</v>
      </c>
      <c r="AG408" s="5">
        <v>14</v>
      </c>
      <c r="AH408" s="5">
        <v>1313.3208255159475</v>
      </c>
      <c r="AI408" s="5">
        <v>1</v>
      </c>
      <c r="AJ408" s="5">
        <v>93.808630393996253</v>
      </c>
    </row>
    <row r="409" spans="1:36" x14ac:dyDescent="0.25">
      <c r="A409">
        <v>2019</v>
      </c>
      <c r="B409" t="s">
        <v>70</v>
      </c>
      <c r="C409" s="212" t="s">
        <v>924</v>
      </c>
      <c r="D409" s="47" t="s">
        <v>5311</v>
      </c>
      <c r="E409" s="11">
        <v>2.2999999999999998</v>
      </c>
      <c r="F409" s="2">
        <v>0.72799999999999998</v>
      </c>
      <c r="G409" s="2">
        <v>0.25840000000000002</v>
      </c>
      <c r="H409" s="2">
        <v>0.46959999999999996</v>
      </c>
      <c r="I409" s="2">
        <v>0.70530000000000004</v>
      </c>
      <c r="J409" s="2">
        <v>0.26900000000000002</v>
      </c>
      <c r="K409" s="2">
        <v>0.43630000000000002</v>
      </c>
      <c r="L409" s="2">
        <v>0.65510000000000002</v>
      </c>
      <c r="M409" s="2">
        <v>0.33379999999999999</v>
      </c>
      <c r="N409" s="2">
        <v>0.32130000000000003</v>
      </c>
      <c r="O409" s="2">
        <v>0.40906666666666663</v>
      </c>
      <c r="P409" s="5" t="s">
        <v>4792</v>
      </c>
      <c r="Q409" s="5">
        <v>1066</v>
      </c>
      <c r="R409" s="5">
        <v>463.47826086956525</v>
      </c>
      <c r="S409" s="5">
        <v>1</v>
      </c>
      <c r="T409" s="5">
        <v>93.808630393996253</v>
      </c>
      <c r="U409" s="5">
        <v>0</v>
      </c>
      <c r="V409" s="5">
        <v>0</v>
      </c>
      <c r="W409" s="5">
        <v>0</v>
      </c>
      <c r="X409" s="5">
        <v>0</v>
      </c>
      <c r="Y409" s="5">
        <v>0</v>
      </c>
      <c r="Z409" s="5">
        <v>0</v>
      </c>
      <c r="AA409" s="5">
        <v>1</v>
      </c>
      <c r="AB409" s="5">
        <v>93.808630393996253</v>
      </c>
      <c r="AC409" s="225">
        <v>6</v>
      </c>
      <c r="AD409" s="5">
        <v>562.85178236397746</v>
      </c>
      <c r="AE409" s="5">
        <v>2</v>
      </c>
      <c r="AF409" s="5">
        <v>187.61726078799251</v>
      </c>
      <c r="AG409" s="5">
        <v>4</v>
      </c>
      <c r="AH409" s="5">
        <v>375.23452157598501</v>
      </c>
      <c r="AI409" s="5">
        <v>0</v>
      </c>
      <c r="AJ409" s="5">
        <v>0</v>
      </c>
    </row>
    <row r="410" spans="1:36" x14ac:dyDescent="0.25">
      <c r="A410">
        <v>2018</v>
      </c>
      <c r="B410" t="s">
        <v>49</v>
      </c>
      <c r="C410" s="212" t="s">
        <v>6388</v>
      </c>
      <c r="D410" s="47" t="s">
        <v>6216</v>
      </c>
      <c r="E410" s="11">
        <v>17.399999999999999</v>
      </c>
      <c r="F410" s="2">
        <v>0.25219999999999998</v>
      </c>
      <c r="G410" s="2">
        <v>0.71730000000000005</v>
      </c>
      <c r="H410" s="2">
        <v>-0.46510000000000007</v>
      </c>
      <c r="I410" s="2">
        <v>0.33400000000000002</v>
      </c>
      <c r="J410" s="2">
        <v>0.57099999999999995</v>
      </c>
      <c r="K410" s="2">
        <v>-0.23699999999999993</v>
      </c>
      <c r="L410" s="2">
        <v>0.32200000000000001</v>
      </c>
      <c r="M410" s="2">
        <v>0.64300000000000002</v>
      </c>
      <c r="N410" s="2">
        <v>-0.32100000000000001</v>
      </c>
      <c r="O410" s="2">
        <v>-0.3410333333333333</v>
      </c>
      <c r="P410" s="2" t="s">
        <v>5900</v>
      </c>
      <c r="Q410" s="5">
        <v>1067</v>
      </c>
      <c r="R410" s="5">
        <v>61.321839080459775</v>
      </c>
      <c r="S410" s="5">
        <v>0</v>
      </c>
      <c r="T410" s="5">
        <v>0</v>
      </c>
      <c r="U410" s="5">
        <v>0</v>
      </c>
      <c r="V410" s="5">
        <v>0</v>
      </c>
      <c r="W410" s="5">
        <v>0</v>
      </c>
      <c r="X410" s="5">
        <v>0</v>
      </c>
      <c r="Y410" s="5">
        <v>0</v>
      </c>
      <c r="Z410" s="5">
        <v>0</v>
      </c>
      <c r="AA410" s="5">
        <v>0</v>
      </c>
      <c r="AB410" s="5">
        <v>0</v>
      </c>
      <c r="AC410" s="225">
        <v>3</v>
      </c>
      <c r="AD410" s="5">
        <v>281.16213683223992</v>
      </c>
      <c r="AE410" s="5">
        <v>0</v>
      </c>
      <c r="AF410" s="5">
        <v>0</v>
      </c>
      <c r="AG410" s="5">
        <v>3</v>
      </c>
      <c r="AH410" s="5">
        <v>281.16213683223992</v>
      </c>
      <c r="AI410" s="5">
        <v>0</v>
      </c>
      <c r="AJ410" s="5">
        <v>0</v>
      </c>
    </row>
    <row r="411" spans="1:36" x14ac:dyDescent="0.25">
      <c r="A411">
        <v>2017</v>
      </c>
      <c r="B411" t="s">
        <v>71</v>
      </c>
      <c r="C411" s="212" t="s">
        <v>5993</v>
      </c>
      <c r="D411" s="47" t="s">
        <v>4970</v>
      </c>
      <c r="E411" s="11">
        <v>0</v>
      </c>
      <c r="F411" s="2">
        <v>0.4289</v>
      </c>
      <c r="G411" s="2">
        <v>0.56040000000000001</v>
      </c>
      <c r="H411" s="2">
        <v>-0.13150000000000001</v>
      </c>
      <c r="I411" s="2">
        <v>0.3201</v>
      </c>
      <c r="J411" s="2">
        <v>0.64510000000000001</v>
      </c>
      <c r="K411" s="2">
        <v>-0.32500000000000001</v>
      </c>
      <c r="L411" s="2">
        <v>0.33939999999999998</v>
      </c>
      <c r="M411" s="2">
        <v>0.64990000000000003</v>
      </c>
      <c r="N411" s="2">
        <v>-0.31050000000000005</v>
      </c>
      <c r="O411" s="2">
        <v>-0.25566666666666671</v>
      </c>
      <c r="P411" s="2" t="s">
        <v>5900</v>
      </c>
      <c r="Q411" s="5">
        <v>1068</v>
      </c>
      <c r="R411" s="5" t="s">
        <v>4791</v>
      </c>
      <c r="S411" s="5">
        <v>4</v>
      </c>
      <c r="T411" s="5">
        <v>374.53183520599254</v>
      </c>
      <c r="U411" s="5">
        <v>0</v>
      </c>
      <c r="V411" s="5">
        <v>0</v>
      </c>
      <c r="W411" s="5">
        <v>0</v>
      </c>
      <c r="X411" s="5">
        <v>0</v>
      </c>
      <c r="Y411" s="5">
        <v>0</v>
      </c>
      <c r="Z411" s="5">
        <v>0</v>
      </c>
      <c r="AA411" s="5">
        <v>4</v>
      </c>
      <c r="AB411" s="5">
        <v>374.53183520599254</v>
      </c>
      <c r="AC411" s="225">
        <v>8</v>
      </c>
      <c r="AD411" s="5">
        <v>749.06367041198507</v>
      </c>
      <c r="AE411" s="5">
        <v>3</v>
      </c>
      <c r="AF411" s="5">
        <v>280.89887640449439</v>
      </c>
      <c r="AG411" s="5">
        <v>5</v>
      </c>
      <c r="AH411" s="5">
        <v>468.16479400749063</v>
      </c>
      <c r="AI411" s="5">
        <v>0</v>
      </c>
      <c r="AJ411" s="5">
        <v>0</v>
      </c>
    </row>
    <row r="412" spans="1:36" x14ac:dyDescent="0.25">
      <c r="A412">
        <v>2019</v>
      </c>
      <c r="B412" t="s">
        <v>41</v>
      </c>
      <c r="C412" s="212" t="s">
        <v>5674</v>
      </c>
      <c r="D412" s="47" t="s">
        <v>5555</v>
      </c>
      <c r="E412" s="11">
        <v>0.99</v>
      </c>
      <c r="F412" s="2">
        <v>0.71360000000000001</v>
      </c>
      <c r="G412" s="2">
        <v>0.26750000000000002</v>
      </c>
      <c r="H412" s="2">
        <v>0.4461</v>
      </c>
      <c r="I412" s="2">
        <v>0.68700000000000006</v>
      </c>
      <c r="J412" s="2">
        <v>0.2601</v>
      </c>
      <c r="K412" s="2">
        <v>0.42690000000000006</v>
      </c>
      <c r="L412" s="2">
        <v>0.60329999999999995</v>
      </c>
      <c r="M412" s="2">
        <v>0.37309999999999999</v>
      </c>
      <c r="N412" s="2">
        <v>0.23019999999999996</v>
      </c>
      <c r="O412" s="2">
        <v>0.3677333333333333</v>
      </c>
      <c r="P412" s="2" t="s">
        <v>4792</v>
      </c>
      <c r="Q412" s="5">
        <v>1071</v>
      </c>
      <c r="R412" s="5">
        <v>1081.8181818181818</v>
      </c>
      <c r="S412" s="5">
        <v>4</v>
      </c>
      <c r="T412" s="5">
        <v>373.48272642390293</v>
      </c>
      <c r="U412" s="5">
        <v>0</v>
      </c>
      <c r="V412" s="5">
        <v>0</v>
      </c>
      <c r="W412" s="5">
        <v>0</v>
      </c>
      <c r="X412" s="5">
        <v>0</v>
      </c>
      <c r="Y412" s="5">
        <v>1</v>
      </c>
      <c r="Z412" s="5">
        <v>93.370681605975733</v>
      </c>
      <c r="AA412" s="5">
        <v>3</v>
      </c>
      <c r="AB412" s="5">
        <v>280.1120448179272</v>
      </c>
      <c r="AC412" s="225">
        <v>17</v>
      </c>
      <c r="AD412" s="5">
        <v>1587.3015873015872</v>
      </c>
      <c r="AE412" s="5">
        <v>6</v>
      </c>
      <c r="AF412" s="5">
        <v>560.2240896358544</v>
      </c>
      <c r="AG412" s="5">
        <v>7</v>
      </c>
      <c r="AH412" s="5">
        <v>653.59477124183013</v>
      </c>
      <c r="AI412" s="5">
        <v>4</v>
      </c>
      <c r="AJ412" s="5">
        <v>373.48272642390293</v>
      </c>
    </row>
    <row r="413" spans="1:36" x14ac:dyDescent="0.25">
      <c r="A413">
        <v>2019</v>
      </c>
      <c r="B413" t="s">
        <v>41</v>
      </c>
      <c r="C413" s="212" t="s">
        <v>5557</v>
      </c>
      <c r="D413" s="47" t="s">
        <v>5331</v>
      </c>
      <c r="E413" s="11">
        <v>0.58499999999999996</v>
      </c>
      <c r="F413" s="2">
        <v>0.57889999999999997</v>
      </c>
      <c r="G413" s="2">
        <v>0.40189999999999998</v>
      </c>
      <c r="H413" s="2">
        <v>0.17699999999999999</v>
      </c>
      <c r="I413" s="2">
        <v>0.56540000000000001</v>
      </c>
      <c r="J413" s="2">
        <v>0.38600000000000001</v>
      </c>
      <c r="K413" s="2">
        <v>0.1794</v>
      </c>
      <c r="L413" s="2">
        <v>0.51619999999999999</v>
      </c>
      <c r="M413" s="2">
        <v>0.46460000000000001</v>
      </c>
      <c r="N413" s="2">
        <v>5.1599999999999979E-2</v>
      </c>
      <c r="O413" s="2">
        <v>0.13599999999999998</v>
      </c>
      <c r="P413" s="2" t="s">
        <v>4792</v>
      </c>
      <c r="Q413" s="5">
        <v>1073</v>
      </c>
      <c r="R413" s="5">
        <v>1834.1880341880344</v>
      </c>
      <c r="S413" s="5">
        <v>0</v>
      </c>
      <c r="T413" s="5">
        <v>0</v>
      </c>
      <c r="U413" s="5">
        <v>0</v>
      </c>
      <c r="V413" s="5">
        <v>0</v>
      </c>
      <c r="W413" s="5">
        <v>0</v>
      </c>
      <c r="X413" s="5">
        <v>0</v>
      </c>
      <c r="Y413" s="5">
        <v>0</v>
      </c>
      <c r="Z413" s="5">
        <v>0</v>
      </c>
      <c r="AA413" s="5">
        <v>0</v>
      </c>
      <c r="AB413" s="5">
        <v>0</v>
      </c>
      <c r="AC413" s="225">
        <v>5</v>
      </c>
      <c r="AD413" s="5">
        <v>465.98322460391421</v>
      </c>
      <c r="AE413" s="5">
        <v>1</v>
      </c>
      <c r="AF413" s="5">
        <v>93.196644920782845</v>
      </c>
      <c r="AG413" s="5">
        <v>4</v>
      </c>
      <c r="AH413" s="5">
        <v>372.78657968313138</v>
      </c>
      <c r="AI413" s="5">
        <v>0</v>
      </c>
      <c r="AJ413" s="5">
        <v>0</v>
      </c>
    </row>
    <row r="414" spans="1:36" x14ac:dyDescent="0.25">
      <c r="A414">
        <v>2017</v>
      </c>
      <c r="B414" t="s">
        <v>71</v>
      </c>
      <c r="C414" s="212" t="s">
        <v>5012</v>
      </c>
      <c r="D414" s="47" t="s">
        <v>5011</v>
      </c>
      <c r="E414" s="11">
        <v>0</v>
      </c>
      <c r="F414" s="2">
        <v>0.77800000000000002</v>
      </c>
      <c r="G414" s="2">
        <v>0.21460000000000001</v>
      </c>
      <c r="H414" s="2">
        <v>0.56340000000000001</v>
      </c>
      <c r="I414" s="2">
        <v>0.76070000000000004</v>
      </c>
      <c r="J414" s="2">
        <v>0.22259999999999999</v>
      </c>
      <c r="K414" s="2">
        <v>0.53810000000000002</v>
      </c>
      <c r="L414" s="2">
        <v>0.69940000000000002</v>
      </c>
      <c r="M414" s="2">
        <v>0.29210000000000003</v>
      </c>
      <c r="N414" s="2">
        <v>0.4073</v>
      </c>
      <c r="O414" s="2">
        <v>0.50293333333333334</v>
      </c>
      <c r="P414" s="2" t="s">
        <v>4792</v>
      </c>
      <c r="Q414" s="5">
        <v>1074</v>
      </c>
      <c r="R414" s="5" t="s">
        <v>4791</v>
      </c>
      <c r="S414" s="5">
        <v>3</v>
      </c>
      <c r="T414" s="5">
        <v>279.32960893854749</v>
      </c>
      <c r="U414" s="5">
        <v>0</v>
      </c>
      <c r="V414" s="5">
        <v>0</v>
      </c>
      <c r="W414" s="5">
        <v>0</v>
      </c>
      <c r="X414" s="5">
        <v>0</v>
      </c>
      <c r="Y414" s="5">
        <v>0</v>
      </c>
      <c r="Z414" s="5">
        <v>0</v>
      </c>
      <c r="AA414" s="5">
        <v>3</v>
      </c>
      <c r="AB414" s="5">
        <v>279.32960893854749</v>
      </c>
      <c r="AC414" s="225">
        <v>25</v>
      </c>
      <c r="AD414" s="5">
        <v>2327.7467411545622</v>
      </c>
      <c r="AE414" s="5">
        <v>7</v>
      </c>
      <c r="AF414" s="5">
        <v>651.76908752327745</v>
      </c>
      <c r="AG414" s="5">
        <v>17</v>
      </c>
      <c r="AH414" s="5">
        <v>1582.8677839851025</v>
      </c>
      <c r="AI414" s="5">
        <v>1</v>
      </c>
      <c r="AJ414" s="5">
        <v>93.109869646182489</v>
      </c>
    </row>
    <row r="415" spans="1:36" x14ac:dyDescent="0.25">
      <c r="A415">
        <v>2017</v>
      </c>
      <c r="B415" t="s">
        <v>49</v>
      </c>
      <c r="C415" s="212" t="s">
        <v>6388</v>
      </c>
      <c r="D415" s="47" t="s">
        <v>6216</v>
      </c>
      <c r="E415" s="11">
        <v>17.399999999999999</v>
      </c>
      <c r="F415" s="2">
        <v>0.25219999999999998</v>
      </c>
      <c r="G415" s="2">
        <v>0.71730000000000005</v>
      </c>
      <c r="H415" s="2">
        <v>-0.46510000000000007</v>
      </c>
      <c r="I415" s="2">
        <v>0.33400000000000002</v>
      </c>
      <c r="J415" s="2">
        <v>0.57099999999999995</v>
      </c>
      <c r="K415" s="2">
        <v>-0.23699999999999993</v>
      </c>
      <c r="L415" s="2">
        <v>0.32200000000000001</v>
      </c>
      <c r="M415" s="2">
        <v>0.64300000000000002</v>
      </c>
      <c r="N415" s="2">
        <v>-0.32100000000000001</v>
      </c>
      <c r="O415" s="2">
        <v>-0.3410333333333333</v>
      </c>
      <c r="P415" s="2" t="s">
        <v>5900</v>
      </c>
      <c r="Q415" s="5">
        <v>1074</v>
      </c>
      <c r="R415" s="5">
        <v>61.724137931034491</v>
      </c>
      <c r="S415" s="5">
        <v>1</v>
      </c>
      <c r="T415" s="5">
        <v>93.109869646182489</v>
      </c>
      <c r="U415" s="5">
        <v>0</v>
      </c>
      <c r="V415" s="5">
        <v>0</v>
      </c>
      <c r="W415" s="5">
        <v>0</v>
      </c>
      <c r="X415" s="5">
        <v>0</v>
      </c>
      <c r="Y415" s="5">
        <v>0</v>
      </c>
      <c r="Z415" s="5">
        <v>0</v>
      </c>
      <c r="AA415" s="5">
        <v>1</v>
      </c>
      <c r="AB415" s="5">
        <v>93.109869646182489</v>
      </c>
      <c r="AC415" s="225">
        <v>7</v>
      </c>
      <c r="AD415" s="5">
        <v>651.76908752327745</v>
      </c>
      <c r="AE415" s="5">
        <v>4</v>
      </c>
      <c r="AF415" s="5">
        <v>372.43947858472995</v>
      </c>
      <c r="AG415" s="5">
        <v>3</v>
      </c>
      <c r="AH415" s="5">
        <v>279.32960893854749</v>
      </c>
      <c r="AI415" s="5">
        <v>0</v>
      </c>
      <c r="AJ415" s="5">
        <v>0</v>
      </c>
    </row>
    <row r="416" spans="1:36" x14ac:dyDescent="0.25">
      <c r="A416">
        <v>2018</v>
      </c>
      <c r="B416" t="s">
        <v>70</v>
      </c>
      <c r="C416" s="212" t="s">
        <v>924</v>
      </c>
      <c r="D416" s="47" t="s">
        <v>5311</v>
      </c>
      <c r="E416" s="11">
        <v>2.2999999999999998</v>
      </c>
      <c r="F416" s="2">
        <v>0.72799999999999998</v>
      </c>
      <c r="G416" s="2">
        <v>0.25840000000000002</v>
      </c>
      <c r="H416" s="2">
        <v>0.46959999999999996</v>
      </c>
      <c r="I416" s="2">
        <v>0.70530000000000004</v>
      </c>
      <c r="J416" s="2">
        <v>0.26900000000000002</v>
      </c>
      <c r="K416" s="2">
        <v>0.43630000000000002</v>
      </c>
      <c r="L416" s="2">
        <v>0.65510000000000002</v>
      </c>
      <c r="M416" s="2">
        <v>0.33379999999999999</v>
      </c>
      <c r="N416" s="2">
        <v>0.32130000000000003</v>
      </c>
      <c r="O416" s="2">
        <v>0.40906666666666663</v>
      </c>
      <c r="P416" s="5" t="s">
        <v>4792</v>
      </c>
      <c r="Q416" s="5">
        <v>1077</v>
      </c>
      <c r="R416" s="5">
        <v>468.26086956521743</v>
      </c>
      <c r="S416" s="5">
        <v>9</v>
      </c>
      <c r="T416" s="5">
        <v>835.65459610027858</v>
      </c>
      <c r="U416" s="5">
        <v>0</v>
      </c>
      <c r="V416" s="5">
        <v>0</v>
      </c>
      <c r="W416" s="5">
        <v>0</v>
      </c>
      <c r="X416" s="5">
        <v>0</v>
      </c>
      <c r="Y416" s="5">
        <v>0</v>
      </c>
      <c r="Z416" s="5">
        <v>0</v>
      </c>
      <c r="AA416" s="5">
        <v>9</v>
      </c>
      <c r="AB416" s="5">
        <v>835.65459610027858</v>
      </c>
      <c r="AC416" s="225">
        <v>9</v>
      </c>
      <c r="AD416" s="5">
        <v>835.65459610027858</v>
      </c>
      <c r="AE416" s="5">
        <v>0</v>
      </c>
      <c r="AF416" s="5">
        <v>0</v>
      </c>
      <c r="AG416" s="5">
        <v>8</v>
      </c>
      <c r="AH416" s="5">
        <v>742.80408542246983</v>
      </c>
      <c r="AI416" s="5">
        <v>1</v>
      </c>
      <c r="AJ416" s="5">
        <v>92.850510677808728</v>
      </c>
    </row>
    <row r="417" spans="1:36" x14ac:dyDescent="0.25">
      <c r="A417">
        <v>2017</v>
      </c>
      <c r="B417" t="s">
        <v>71</v>
      </c>
      <c r="C417" s="212" t="s">
        <v>5193</v>
      </c>
      <c r="D417" s="47" t="s">
        <v>4840</v>
      </c>
      <c r="E417" s="11">
        <v>0</v>
      </c>
      <c r="F417" s="2">
        <v>0.60560000000000003</v>
      </c>
      <c r="G417" s="2">
        <v>0.3795</v>
      </c>
      <c r="H417" s="2">
        <v>0.22610000000000002</v>
      </c>
      <c r="I417" s="2">
        <v>0.60009999999999997</v>
      </c>
      <c r="J417" s="2">
        <v>0.35520000000000002</v>
      </c>
      <c r="K417" s="2">
        <v>0.24489999999999995</v>
      </c>
      <c r="L417" s="2">
        <v>0.62739999999999996</v>
      </c>
      <c r="M417" s="2">
        <v>0.3589</v>
      </c>
      <c r="N417" s="2">
        <v>0.26849999999999996</v>
      </c>
      <c r="O417" s="2">
        <v>0.24649999999999997</v>
      </c>
      <c r="P417" s="2" t="s">
        <v>4792</v>
      </c>
      <c r="Q417" s="5">
        <v>1078</v>
      </c>
      <c r="R417" s="5" t="s">
        <v>4791</v>
      </c>
      <c r="S417" s="5">
        <v>1</v>
      </c>
      <c r="T417" s="5">
        <v>92.764378478664199</v>
      </c>
      <c r="U417" s="5">
        <v>0</v>
      </c>
      <c r="V417" s="5">
        <v>0</v>
      </c>
      <c r="W417" s="5">
        <v>1</v>
      </c>
      <c r="X417" s="5">
        <v>92.764378478664199</v>
      </c>
      <c r="Y417" s="5">
        <v>0</v>
      </c>
      <c r="Z417" s="5">
        <v>0</v>
      </c>
      <c r="AA417" s="5">
        <v>0</v>
      </c>
      <c r="AB417" s="5">
        <v>0</v>
      </c>
      <c r="AC417" s="225">
        <v>19</v>
      </c>
      <c r="AD417" s="5">
        <v>1762.5231910946195</v>
      </c>
      <c r="AE417" s="5">
        <v>7</v>
      </c>
      <c r="AF417" s="5">
        <v>649.35064935064941</v>
      </c>
      <c r="AG417" s="5">
        <v>11</v>
      </c>
      <c r="AH417" s="5">
        <v>1020.408163265306</v>
      </c>
      <c r="AI417" s="5">
        <v>1</v>
      </c>
      <c r="AJ417" s="5">
        <v>92.764378478664199</v>
      </c>
    </row>
    <row r="418" spans="1:36" x14ac:dyDescent="0.25">
      <c r="A418">
        <v>2018</v>
      </c>
      <c r="B418" t="s">
        <v>41</v>
      </c>
      <c r="C418" s="212" t="s">
        <v>5674</v>
      </c>
      <c r="D418" s="47" t="s">
        <v>5555</v>
      </c>
      <c r="E418" s="11">
        <v>0.99</v>
      </c>
      <c r="F418" s="2">
        <v>0.71360000000000001</v>
      </c>
      <c r="G418" s="2">
        <v>0.26750000000000002</v>
      </c>
      <c r="H418" s="2">
        <v>0.4461</v>
      </c>
      <c r="I418" s="2">
        <v>0.68700000000000006</v>
      </c>
      <c r="J418" s="2">
        <v>0.2601</v>
      </c>
      <c r="K418" s="2">
        <v>0.42690000000000006</v>
      </c>
      <c r="L418" s="2">
        <v>0.60329999999999995</v>
      </c>
      <c r="M418" s="2">
        <v>0.37309999999999999</v>
      </c>
      <c r="N418" s="2">
        <v>0.23019999999999996</v>
      </c>
      <c r="O418" s="2">
        <v>0.3677333333333333</v>
      </c>
      <c r="P418" s="2" t="s">
        <v>4792</v>
      </c>
      <c r="Q418" s="5">
        <v>1083</v>
      </c>
      <c r="R418" s="5">
        <v>1093.939393939394</v>
      </c>
      <c r="S418" s="5">
        <v>2</v>
      </c>
      <c r="T418" s="5">
        <v>184.67220683287164</v>
      </c>
      <c r="U418" s="5">
        <v>0</v>
      </c>
      <c r="V418" s="5">
        <v>0</v>
      </c>
      <c r="W418" s="5">
        <v>0</v>
      </c>
      <c r="X418" s="5">
        <v>0</v>
      </c>
      <c r="Y418" s="5">
        <v>0</v>
      </c>
      <c r="Z418" s="5">
        <v>0</v>
      </c>
      <c r="AA418" s="5">
        <v>2</v>
      </c>
      <c r="AB418" s="5">
        <v>184.67220683287164</v>
      </c>
      <c r="AC418" s="225">
        <v>9</v>
      </c>
      <c r="AD418" s="5">
        <v>831.02493074792244</v>
      </c>
      <c r="AE418" s="5">
        <v>6</v>
      </c>
      <c r="AF418" s="5">
        <v>554.016620498615</v>
      </c>
      <c r="AG418" s="5">
        <v>3</v>
      </c>
      <c r="AH418" s="5">
        <v>277.0083102493075</v>
      </c>
      <c r="AI418" s="5">
        <v>0</v>
      </c>
      <c r="AJ418" s="5">
        <v>0</v>
      </c>
    </row>
    <row r="419" spans="1:36" x14ac:dyDescent="0.25">
      <c r="A419">
        <v>2017</v>
      </c>
      <c r="B419" t="s">
        <v>41</v>
      </c>
      <c r="C419" s="212" t="s">
        <v>5544</v>
      </c>
      <c r="D419" s="47" t="s">
        <v>5543</v>
      </c>
      <c r="E419" s="11">
        <v>0.54400000000000004</v>
      </c>
      <c r="F419" s="2">
        <v>0.73609999999999998</v>
      </c>
      <c r="G419" s="2">
        <v>0.24640000000000001</v>
      </c>
      <c r="H419" s="2">
        <v>0.48969999999999997</v>
      </c>
      <c r="I419" s="2">
        <v>0.71650000000000003</v>
      </c>
      <c r="J419" s="2">
        <v>0.2382</v>
      </c>
      <c r="K419" s="2">
        <v>0.47830000000000006</v>
      </c>
      <c r="L419" s="2">
        <v>0.62290000000000001</v>
      </c>
      <c r="M419" s="2">
        <v>0.35289999999999999</v>
      </c>
      <c r="N419" s="2">
        <v>0.27</v>
      </c>
      <c r="O419" s="2">
        <v>0.41266666666666668</v>
      </c>
      <c r="P419" s="2" t="s">
        <v>4792</v>
      </c>
      <c r="Q419" s="5">
        <v>1086</v>
      </c>
      <c r="R419" s="5">
        <v>1996.3235294117646</v>
      </c>
      <c r="S419" s="5">
        <v>3</v>
      </c>
      <c r="T419" s="5">
        <v>276.24309392265189</v>
      </c>
      <c r="U419" s="5">
        <v>0</v>
      </c>
      <c r="V419" s="5">
        <v>0</v>
      </c>
      <c r="W419" s="5">
        <v>0</v>
      </c>
      <c r="X419" s="5">
        <v>0</v>
      </c>
      <c r="Y419" s="5">
        <v>0</v>
      </c>
      <c r="Z419" s="5">
        <v>0</v>
      </c>
      <c r="AA419" s="5">
        <v>3</v>
      </c>
      <c r="AB419" s="5">
        <v>276.24309392265189</v>
      </c>
      <c r="AC419" s="225">
        <v>6</v>
      </c>
      <c r="AD419" s="5">
        <v>552.48618784530379</v>
      </c>
      <c r="AE419" s="5">
        <v>1</v>
      </c>
      <c r="AF419" s="5">
        <v>92.081031307550646</v>
      </c>
      <c r="AG419" s="5">
        <v>4</v>
      </c>
      <c r="AH419" s="5">
        <v>368.32412523020258</v>
      </c>
      <c r="AI419" s="5">
        <v>1</v>
      </c>
      <c r="AJ419" s="5">
        <v>92.081031307550646</v>
      </c>
    </row>
    <row r="420" spans="1:36" x14ac:dyDescent="0.25">
      <c r="A420">
        <v>2019</v>
      </c>
      <c r="B420" t="s">
        <v>41</v>
      </c>
      <c r="C420" s="212" t="s">
        <v>5527</v>
      </c>
      <c r="D420" s="47" t="s">
        <v>5439</v>
      </c>
      <c r="E420" s="11">
        <v>0.51500000000000001</v>
      </c>
      <c r="F420" s="2">
        <v>0.61570000000000003</v>
      </c>
      <c r="G420" s="2">
        <v>0.3594</v>
      </c>
      <c r="H420" s="2">
        <v>0.25630000000000003</v>
      </c>
      <c r="I420" s="2">
        <v>0.60870000000000002</v>
      </c>
      <c r="J420" s="2">
        <v>0.32529999999999998</v>
      </c>
      <c r="K420" s="2">
        <v>0.28340000000000004</v>
      </c>
      <c r="L420" s="2">
        <v>0.5766</v>
      </c>
      <c r="M420" s="2">
        <v>0.39879999999999999</v>
      </c>
      <c r="N420" s="2">
        <v>0.17780000000000001</v>
      </c>
      <c r="O420" s="2">
        <v>0.23916666666666667</v>
      </c>
      <c r="P420" s="2" t="s">
        <v>4792</v>
      </c>
      <c r="Q420" s="5">
        <v>1088</v>
      </c>
      <c r="R420" s="5">
        <v>2112.6213592233007</v>
      </c>
      <c r="S420" s="5">
        <v>4</v>
      </c>
      <c r="T420" s="5">
        <v>367.64705882352939</v>
      </c>
      <c r="U420" s="5">
        <v>0</v>
      </c>
      <c r="V420" s="5">
        <v>0</v>
      </c>
      <c r="W420" s="5">
        <v>0</v>
      </c>
      <c r="X420" s="5">
        <v>0</v>
      </c>
      <c r="Y420" s="5">
        <v>0</v>
      </c>
      <c r="Z420" s="5">
        <v>0</v>
      </c>
      <c r="AA420" s="5">
        <v>4</v>
      </c>
      <c r="AB420" s="5">
        <v>367.64705882352939</v>
      </c>
      <c r="AC420" s="225">
        <v>21</v>
      </c>
      <c r="AD420" s="5">
        <v>1930.1470588235295</v>
      </c>
      <c r="AE420" s="5">
        <v>5</v>
      </c>
      <c r="AF420" s="5">
        <v>459.55882352941177</v>
      </c>
      <c r="AG420" s="5">
        <v>13</v>
      </c>
      <c r="AH420" s="5">
        <v>1194.8529411764705</v>
      </c>
      <c r="AI420" s="5">
        <v>3</v>
      </c>
      <c r="AJ420" s="5">
        <v>275.73529411764707</v>
      </c>
    </row>
    <row r="421" spans="1:36" x14ac:dyDescent="0.25">
      <c r="A421">
        <v>2017</v>
      </c>
      <c r="B421" t="s">
        <v>71</v>
      </c>
      <c r="C421" s="212" t="s">
        <v>5260</v>
      </c>
      <c r="D421" s="47" t="s">
        <v>5259</v>
      </c>
      <c r="E421" s="11">
        <v>0</v>
      </c>
      <c r="F421" s="2">
        <v>0.81569999999999998</v>
      </c>
      <c r="G421" s="2">
        <v>0.17069999999999999</v>
      </c>
      <c r="H421" s="2">
        <v>0.64500000000000002</v>
      </c>
      <c r="I421" s="2">
        <v>0.82679999999999998</v>
      </c>
      <c r="J421" s="2">
        <v>0.15029999999999999</v>
      </c>
      <c r="K421" s="2">
        <v>0.67649999999999999</v>
      </c>
      <c r="L421" s="2">
        <v>0.749</v>
      </c>
      <c r="M421" s="2">
        <v>0.2429</v>
      </c>
      <c r="N421" s="2">
        <v>0.50609999999999999</v>
      </c>
      <c r="O421" s="2">
        <v>0.60919999999999996</v>
      </c>
      <c r="P421" s="2" t="s">
        <v>4792</v>
      </c>
      <c r="Q421" s="5">
        <v>1089</v>
      </c>
      <c r="R421" s="5" t="s">
        <v>4791</v>
      </c>
      <c r="S421" s="5">
        <v>3</v>
      </c>
      <c r="T421" s="5">
        <v>275.48209366391183</v>
      </c>
      <c r="U421" s="5">
        <v>0</v>
      </c>
      <c r="V421" s="5">
        <v>0</v>
      </c>
      <c r="W421" s="5">
        <v>0</v>
      </c>
      <c r="X421" s="5">
        <v>0</v>
      </c>
      <c r="Y421" s="5">
        <v>0</v>
      </c>
      <c r="Z421" s="5">
        <v>0</v>
      </c>
      <c r="AA421" s="5">
        <v>3</v>
      </c>
      <c r="AB421" s="5">
        <v>275.48209366391183</v>
      </c>
      <c r="AC421" s="225">
        <v>2</v>
      </c>
      <c r="AD421" s="5">
        <v>183.65472910927457</v>
      </c>
      <c r="AE421" s="5">
        <v>1</v>
      </c>
      <c r="AF421" s="5">
        <v>91.827364554637285</v>
      </c>
      <c r="AG421" s="5">
        <v>1</v>
      </c>
      <c r="AH421" s="5">
        <v>91.827364554637285</v>
      </c>
      <c r="AI421" s="5">
        <v>0</v>
      </c>
      <c r="AJ421" s="5">
        <v>0</v>
      </c>
    </row>
    <row r="422" spans="1:36" x14ac:dyDescent="0.25">
      <c r="A422">
        <v>2017</v>
      </c>
      <c r="B422" t="s">
        <v>41</v>
      </c>
      <c r="C422" s="212" t="s">
        <v>5674</v>
      </c>
      <c r="D422" s="47" t="s">
        <v>5555</v>
      </c>
      <c r="E422" s="11">
        <v>0.99</v>
      </c>
      <c r="F422" s="2">
        <v>0.71360000000000001</v>
      </c>
      <c r="G422" s="2">
        <v>0.26750000000000002</v>
      </c>
      <c r="H422" s="2">
        <v>0.4461</v>
      </c>
      <c r="I422" s="2">
        <v>0.68700000000000006</v>
      </c>
      <c r="J422" s="2">
        <v>0.2601</v>
      </c>
      <c r="K422" s="2">
        <v>0.42690000000000006</v>
      </c>
      <c r="L422" s="2">
        <v>0.60329999999999995</v>
      </c>
      <c r="M422" s="2">
        <v>0.37309999999999999</v>
      </c>
      <c r="N422" s="2">
        <v>0.23019999999999996</v>
      </c>
      <c r="O422" s="2">
        <v>0.3677333333333333</v>
      </c>
      <c r="P422" s="2" t="s">
        <v>4792</v>
      </c>
      <c r="Q422" s="5">
        <v>1094</v>
      </c>
      <c r="R422" s="5">
        <v>1105.0505050505051</v>
      </c>
      <c r="S422" s="5">
        <v>2</v>
      </c>
      <c r="T422" s="5">
        <v>182.81535648994515</v>
      </c>
      <c r="U422" s="5">
        <v>0</v>
      </c>
      <c r="V422" s="5">
        <v>0</v>
      </c>
      <c r="W422" s="5">
        <v>0</v>
      </c>
      <c r="X422" s="5">
        <v>0</v>
      </c>
      <c r="Y422" s="5">
        <v>0</v>
      </c>
      <c r="Z422" s="5">
        <v>0</v>
      </c>
      <c r="AA422" s="5">
        <v>2</v>
      </c>
      <c r="AB422" s="5">
        <v>182.81535648994515</v>
      </c>
      <c r="AC422" s="225">
        <v>14</v>
      </c>
      <c r="AD422" s="5">
        <v>1279.7074954296161</v>
      </c>
      <c r="AE422" s="5">
        <v>8</v>
      </c>
      <c r="AF422" s="5">
        <v>731.26142595978058</v>
      </c>
      <c r="AG422" s="5">
        <v>6</v>
      </c>
      <c r="AH422" s="5">
        <v>548.44606946983549</v>
      </c>
      <c r="AI422" s="5">
        <v>0</v>
      </c>
      <c r="AJ422" s="5">
        <v>0</v>
      </c>
    </row>
    <row r="423" spans="1:36" x14ac:dyDescent="0.25">
      <c r="A423">
        <v>2018</v>
      </c>
      <c r="B423" t="s">
        <v>41</v>
      </c>
      <c r="C423" s="212" t="s">
        <v>5703</v>
      </c>
      <c r="D423" s="47" t="s">
        <v>5457</v>
      </c>
      <c r="E423" s="11">
        <v>1.2190000000000001</v>
      </c>
      <c r="F423" s="2">
        <v>0.69330000000000003</v>
      </c>
      <c r="G423" s="2">
        <v>0.29020000000000001</v>
      </c>
      <c r="H423" s="2">
        <v>0.40310000000000001</v>
      </c>
      <c r="I423" s="2">
        <v>0.67810000000000004</v>
      </c>
      <c r="J423" s="2">
        <v>0.28129999999999999</v>
      </c>
      <c r="K423" s="2">
        <v>0.39680000000000004</v>
      </c>
      <c r="L423" s="2">
        <v>0.59589999999999999</v>
      </c>
      <c r="M423" s="2">
        <v>0.37709999999999999</v>
      </c>
      <c r="N423" s="2">
        <v>0.21879999999999999</v>
      </c>
      <c r="O423" s="2">
        <v>0.33956666666666663</v>
      </c>
      <c r="P423" s="2" t="s">
        <v>4792</v>
      </c>
      <c r="Q423" s="5">
        <v>1094</v>
      </c>
      <c r="R423" s="5">
        <v>897.45693191140276</v>
      </c>
      <c r="S423" s="5">
        <v>6</v>
      </c>
      <c r="T423" s="5">
        <v>548.44606946983549</v>
      </c>
      <c r="U423" s="5">
        <v>0</v>
      </c>
      <c r="V423" s="5">
        <v>0</v>
      </c>
      <c r="W423" s="5">
        <v>1</v>
      </c>
      <c r="X423" s="5">
        <v>91.407678244972573</v>
      </c>
      <c r="Y423" s="5">
        <v>0</v>
      </c>
      <c r="Z423" s="5">
        <v>0</v>
      </c>
      <c r="AA423" s="5">
        <v>5</v>
      </c>
      <c r="AB423" s="5">
        <v>457.03839122486289</v>
      </c>
      <c r="AC423" s="225">
        <v>8</v>
      </c>
      <c r="AD423" s="5">
        <v>731.26142595978058</v>
      </c>
      <c r="AE423" s="5">
        <v>0</v>
      </c>
      <c r="AF423" s="5">
        <v>0</v>
      </c>
      <c r="AG423" s="5">
        <v>8</v>
      </c>
      <c r="AH423" s="5">
        <v>731.26142595978058</v>
      </c>
      <c r="AI423" s="5">
        <v>0</v>
      </c>
      <c r="AJ423" s="5">
        <v>0</v>
      </c>
    </row>
    <row r="424" spans="1:36" x14ac:dyDescent="0.25">
      <c r="A424">
        <v>2019</v>
      </c>
      <c r="B424" t="s">
        <v>41</v>
      </c>
      <c r="C424" s="212" t="s">
        <v>6198</v>
      </c>
      <c r="D424" s="47" t="s">
        <v>6079</v>
      </c>
      <c r="E424" s="11">
        <v>0.995</v>
      </c>
      <c r="F424" s="2">
        <v>0.37119999999999997</v>
      </c>
      <c r="G424" s="2">
        <v>0.5998</v>
      </c>
      <c r="H424" s="2">
        <v>-0.22860000000000003</v>
      </c>
      <c r="I424" s="2">
        <v>0.37119999999999997</v>
      </c>
      <c r="J424" s="2">
        <v>0.55769999999999997</v>
      </c>
      <c r="K424" s="2">
        <v>-0.1865</v>
      </c>
      <c r="L424" s="2">
        <v>0.44919999999999999</v>
      </c>
      <c r="M424" s="2">
        <v>0.51939999999999997</v>
      </c>
      <c r="N424" s="2">
        <v>-7.0199999999999985E-2</v>
      </c>
      <c r="O424" s="2">
        <v>-0.16176666666666667</v>
      </c>
      <c r="P424" s="2" t="s">
        <v>5900</v>
      </c>
      <c r="Q424" s="5">
        <v>1094</v>
      </c>
      <c r="R424" s="5">
        <v>1099.497487437186</v>
      </c>
      <c r="S424" s="5">
        <v>1</v>
      </c>
      <c r="T424" s="5">
        <v>91.407678244972573</v>
      </c>
      <c r="U424" s="5">
        <v>0</v>
      </c>
      <c r="V424" s="5">
        <v>0</v>
      </c>
      <c r="W424" s="5">
        <v>0</v>
      </c>
      <c r="X424" s="5">
        <v>0</v>
      </c>
      <c r="Y424" s="5">
        <v>0</v>
      </c>
      <c r="Z424" s="5">
        <v>0</v>
      </c>
      <c r="AA424" s="5">
        <v>1</v>
      </c>
      <c r="AB424" s="5">
        <v>91.407678244972573</v>
      </c>
      <c r="AC424" s="225">
        <v>9</v>
      </c>
      <c r="AD424" s="5">
        <v>822.66910420475313</v>
      </c>
      <c r="AE424" s="5">
        <v>2</v>
      </c>
      <c r="AF424" s="5">
        <v>182.81535648994515</v>
      </c>
      <c r="AG424" s="5">
        <v>7</v>
      </c>
      <c r="AH424" s="5">
        <v>639.85374771480804</v>
      </c>
      <c r="AI424" s="5">
        <v>0</v>
      </c>
      <c r="AJ424" s="5">
        <v>0</v>
      </c>
    </row>
    <row r="425" spans="1:36" x14ac:dyDescent="0.25">
      <c r="A425">
        <v>2019</v>
      </c>
      <c r="B425" t="s">
        <v>41</v>
      </c>
      <c r="C425" s="212" t="s">
        <v>5747</v>
      </c>
      <c r="D425" s="47" t="s">
        <v>981</v>
      </c>
      <c r="E425" s="11">
        <v>2.0209999999999999</v>
      </c>
      <c r="F425" s="2">
        <v>0.74519999999999997</v>
      </c>
      <c r="G425" s="2">
        <v>0.23849999999999999</v>
      </c>
      <c r="H425" s="2">
        <v>0.50669999999999993</v>
      </c>
      <c r="I425" s="2">
        <v>0.71850000000000003</v>
      </c>
      <c r="J425" s="2">
        <v>0.2399</v>
      </c>
      <c r="K425" s="2">
        <v>0.47860000000000003</v>
      </c>
      <c r="L425" s="2">
        <v>0.65229999999999999</v>
      </c>
      <c r="M425" s="2">
        <v>0.3286</v>
      </c>
      <c r="N425" s="2">
        <v>0.32369999999999999</v>
      </c>
      <c r="O425" s="2">
        <v>0.4363333333333333</v>
      </c>
      <c r="P425" s="2" t="s">
        <v>4792</v>
      </c>
      <c r="Q425" s="5">
        <v>1097</v>
      </c>
      <c r="R425" s="5">
        <v>542.80059376546262</v>
      </c>
      <c r="S425" s="5">
        <v>0</v>
      </c>
      <c r="T425" s="5">
        <v>0</v>
      </c>
      <c r="U425" s="5">
        <v>0</v>
      </c>
      <c r="V425" s="5">
        <v>0</v>
      </c>
      <c r="W425" s="5">
        <v>0</v>
      </c>
      <c r="X425" s="5">
        <v>0</v>
      </c>
      <c r="Y425" s="5">
        <v>0</v>
      </c>
      <c r="Z425" s="5">
        <v>0</v>
      </c>
      <c r="AA425" s="5">
        <v>0</v>
      </c>
      <c r="AB425" s="5">
        <v>0</v>
      </c>
      <c r="AC425" s="225">
        <v>20</v>
      </c>
      <c r="AD425" s="5">
        <v>1823.1540565177756</v>
      </c>
      <c r="AE425" s="5">
        <v>0</v>
      </c>
      <c r="AF425" s="5">
        <v>0</v>
      </c>
      <c r="AG425" s="5">
        <v>20</v>
      </c>
      <c r="AH425" s="5">
        <v>1823.1540565177756</v>
      </c>
      <c r="AI425" s="5">
        <v>0</v>
      </c>
      <c r="AJ425" s="5">
        <v>0</v>
      </c>
    </row>
    <row r="426" spans="1:36" x14ac:dyDescent="0.25">
      <c r="A426">
        <v>2017</v>
      </c>
      <c r="B426" t="s">
        <v>41</v>
      </c>
      <c r="C426" s="212" t="s">
        <v>6128</v>
      </c>
      <c r="D426" s="47" t="s">
        <v>6079</v>
      </c>
      <c r="E426" s="11">
        <v>0.44400000000000001</v>
      </c>
      <c r="F426" s="2">
        <v>0.37119999999999997</v>
      </c>
      <c r="G426" s="2">
        <v>0.5998</v>
      </c>
      <c r="H426" s="2">
        <v>-0.22860000000000003</v>
      </c>
      <c r="I426" s="2">
        <v>0.37119999999999997</v>
      </c>
      <c r="J426" s="2">
        <v>0.55769999999999997</v>
      </c>
      <c r="K426" s="2">
        <v>-0.1865</v>
      </c>
      <c r="L426" s="2">
        <v>0.44919999999999999</v>
      </c>
      <c r="M426" s="2">
        <v>0.51939999999999997</v>
      </c>
      <c r="N426" s="2">
        <v>-7.0199999999999985E-2</v>
      </c>
      <c r="O426" s="2">
        <v>-0.16176666666666667</v>
      </c>
      <c r="P426" s="2" t="s">
        <v>5900</v>
      </c>
      <c r="Q426" s="5">
        <v>1097</v>
      </c>
      <c r="R426" s="5">
        <v>2470.7207207207207</v>
      </c>
      <c r="S426" s="5">
        <v>0</v>
      </c>
      <c r="T426" s="5">
        <v>0</v>
      </c>
      <c r="U426" s="5">
        <v>0</v>
      </c>
      <c r="V426" s="5">
        <v>0</v>
      </c>
      <c r="W426" s="5">
        <v>0</v>
      </c>
      <c r="X426" s="5">
        <v>0</v>
      </c>
      <c r="Y426" s="5">
        <v>0</v>
      </c>
      <c r="Z426" s="5">
        <v>0</v>
      </c>
      <c r="AA426" s="5">
        <v>0</v>
      </c>
      <c r="AB426" s="5">
        <v>0</v>
      </c>
      <c r="AC426" s="225">
        <v>4</v>
      </c>
      <c r="AD426" s="5">
        <v>364.63081130355516</v>
      </c>
      <c r="AE426" s="5">
        <v>1</v>
      </c>
      <c r="AF426" s="5">
        <v>91.157702825888791</v>
      </c>
      <c r="AG426" s="5">
        <v>3</v>
      </c>
      <c r="AH426" s="5">
        <v>273.47310847766636</v>
      </c>
      <c r="AI426" s="5">
        <v>0</v>
      </c>
      <c r="AJ426" s="5">
        <v>0</v>
      </c>
    </row>
    <row r="427" spans="1:36" x14ac:dyDescent="0.25">
      <c r="A427">
        <v>2018</v>
      </c>
      <c r="B427" t="s">
        <v>41</v>
      </c>
      <c r="C427" s="212" t="s">
        <v>5527</v>
      </c>
      <c r="D427" s="47" t="s">
        <v>5439</v>
      </c>
      <c r="E427" s="11">
        <v>0.51500000000000001</v>
      </c>
      <c r="F427" s="2">
        <v>0.61570000000000003</v>
      </c>
      <c r="G427" s="2">
        <v>0.3594</v>
      </c>
      <c r="H427" s="2">
        <v>0.25630000000000003</v>
      </c>
      <c r="I427" s="2">
        <v>0.60870000000000002</v>
      </c>
      <c r="J427" s="2">
        <v>0.32529999999999998</v>
      </c>
      <c r="K427" s="2">
        <v>0.28340000000000004</v>
      </c>
      <c r="L427" s="2">
        <v>0.5766</v>
      </c>
      <c r="M427" s="2">
        <v>0.39879999999999999</v>
      </c>
      <c r="N427" s="2">
        <v>0.17780000000000001</v>
      </c>
      <c r="O427" s="2">
        <v>0.23916666666666667</v>
      </c>
      <c r="P427" s="2" t="s">
        <v>4792</v>
      </c>
      <c r="Q427" s="5">
        <v>1098</v>
      </c>
      <c r="R427" s="5">
        <v>2132.0388349514565</v>
      </c>
      <c r="S427" s="5">
        <v>0</v>
      </c>
      <c r="T427" s="5">
        <v>0</v>
      </c>
      <c r="U427" s="5">
        <v>0</v>
      </c>
      <c r="V427" s="5">
        <v>0</v>
      </c>
      <c r="W427" s="5">
        <v>0</v>
      </c>
      <c r="X427" s="5">
        <v>0</v>
      </c>
      <c r="Y427" s="5">
        <v>0</v>
      </c>
      <c r="Z427" s="5">
        <v>0</v>
      </c>
      <c r="AA427" s="5">
        <v>0</v>
      </c>
      <c r="AB427" s="5">
        <v>0</v>
      </c>
      <c r="AC427" s="225">
        <v>36</v>
      </c>
      <c r="AD427" s="5">
        <v>3278.688524590164</v>
      </c>
      <c r="AE427" s="5">
        <v>9</v>
      </c>
      <c r="AF427" s="5">
        <v>819.67213114754099</v>
      </c>
      <c r="AG427" s="5">
        <v>24</v>
      </c>
      <c r="AH427" s="5">
        <v>2185.7923497267761</v>
      </c>
      <c r="AI427" s="5">
        <v>3</v>
      </c>
      <c r="AJ427" s="5">
        <v>273.22404371584702</v>
      </c>
    </row>
    <row r="428" spans="1:36" x14ac:dyDescent="0.25">
      <c r="A428">
        <v>2017</v>
      </c>
      <c r="B428" t="s">
        <v>71</v>
      </c>
      <c r="C428" s="212" t="s">
        <v>5967</v>
      </c>
      <c r="D428" s="47" t="s">
        <v>5959</v>
      </c>
      <c r="E428" s="11">
        <v>0</v>
      </c>
      <c r="F428" s="2">
        <v>0.40050000000000002</v>
      </c>
      <c r="G428" s="2">
        <v>0.58199999999999996</v>
      </c>
      <c r="H428" s="2">
        <v>-0.18149999999999994</v>
      </c>
      <c r="I428" s="2">
        <v>0.40760000000000002</v>
      </c>
      <c r="J428" s="2">
        <v>0.54190000000000005</v>
      </c>
      <c r="K428" s="2">
        <v>-0.13430000000000003</v>
      </c>
      <c r="L428" s="2">
        <v>0.47039999999999998</v>
      </c>
      <c r="M428" s="2">
        <v>0.51559999999999995</v>
      </c>
      <c r="N428" s="2">
        <v>-4.5199999999999962E-2</v>
      </c>
      <c r="O428" s="2">
        <v>-0.12033333333333331</v>
      </c>
      <c r="P428" s="2" t="s">
        <v>5900</v>
      </c>
      <c r="Q428" s="5">
        <v>1098</v>
      </c>
      <c r="R428" s="5" t="s">
        <v>4791</v>
      </c>
      <c r="S428" s="5">
        <v>0</v>
      </c>
      <c r="T428" s="5">
        <v>0</v>
      </c>
      <c r="U428" s="5">
        <v>0</v>
      </c>
      <c r="V428" s="5">
        <v>0</v>
      </c>
      <c r="W428" s="5">
        <v>0</v>
      </c>
      <c r="X428" s="5">
        <v>0</v>
      </c>
      <c r="Y428" s="5">
        <v>0</v>
      </c>
      <c r="Z428" s="5">
        <v>0</v>
      </c>
      <c r="AA428" s="5">
        <v>0</v>
      </c>
      <c r="AB428" s="5">
        <v>0</v>
      </c>
      <c r="AC428" s="225">
        <v>45</v>
      </c>
      <c r="AD428" s="5">
        <v>4098.3606557377043</v>
      </c>
      <c r="AE428" s="5">
        <v>9</v>
      </c>
      <c r="AF428" s="5">
        <v>819.67213114754099</v>
      </c>
      <c r="AG428" s="5">
        <v>34</v>
      </c>
      <c r="AH428" s="5">
        <v>3096.5391621129329</v>
      </c>
      <c r="AI428" s="5">
        <v>2</v>
      </c>
      <c r="AJ428" s="5">
        <v>182.14936247723134</v>
      </c>
    </row>
    <row r="429" spans="1:36" x14ac:dyDescent="0.25">
      <c r="A429">
        <v>2018</v>
      </c>
      <c r="B429" t="s">
        <v>71</v>
      </c>
      <c r="C429" s="212" t="s">
        <v>5967</v>
      </c>
      <c r="D429" s="47" t="s">
        <v>5959</v>
      </c>
      <c r="E429" s="11">
        <v>0</v>
      </c>
      <c r="F429" s="2">
        <v>0.40050000000000002</v>
      </c>
      <c r="G429" s="2">
        <v>0.58199999999999996</v>
      </c>
      <c r="H429" s="2">
        <v>-0.18149999999999994</v>
      </c>
      <c r="I429" s="2">
        <v>0.40760000000000002</v>
      </c>
      <c r="J429" s="2">
        <v>0.54190000000000005</v>
      </c>
      <c r="K429" s="2">
        <v>-0.13430000000000003</v>
      </c>
      <c r="L429" s="2">
        <v>0.47039999999999998</v>
      </c>
      <c r="M429" s="2">
        <v>0.51559999999999995</v>
      </c>
      <c r="N429" s="2">
        <v>-4.5199999999999962E-2</v>
      </c>
      <c r="O429" s="2">
        <v>-0.12033333333333331</v>
      </c>
      <c r="P429" s="2" t="s">
        <v>5900</v>
      </c>
      <c r="Q429" s="5">
        <v>1098</v>
      </c>
      <c r="R429" s="5" t="s">
        <v>4791</v>
      </c>
      <c r="S429" s="5">
        <v>0</v>
      </c>
      <c r="T429" s="5">
        <v>0</v>
      </c>
      <c r="U429" s="5">
        <v>0</v>
      </c>
      <c r="V429" s="5">
        <v>0</v>
      </c>
      <c r="W429" s="5">
        <v>0</v>
      </c>
      <c r="X429" s="5">
        <v>0</v>
      </c>
      <c r="Y429" s="5">
        <v>0</v>
      </c>
      <c r="Z429" s="5">
        <v>0</v>
      </c>
      <c r="AA429" s="5">
        <v>0</v>
      </c>
      <c r="AB429" s="5">
        <v>0</v>
      </c>
      <c r="AC429" s="225">
        <v>35</v>
      </c>
      <c r="AD429" s="5">
        <v>3187.6138433515484</v>
      </c>
      <c r="AE429" s="5">
        <v>7</v>
      </c>
      <c r="AF429" s="5">
        <v>637.52276867030969</v>
      </c>
      <c r="AG429" s="5">
        <v>24</v>
      </c>
      <c r="AH429" s="5">
        <v>2185.7923497267761</v>
      </c>
      <c r="AI429" s="5">
        <v>4</v>
      </c>
      <c r="AJ429" s="5">
        <v>364.29872495446267</v>
      </c>
    </row>
    <row r="430" spans="1:36" x14ac:dyDescent="0.25">
      <c r="A430">
        <v>2018</v>
      </c>
      <c r="B430" t="s">
        <v>71</v>
      </c>
      <c r="C430" s="212" t="s">
        <v>5967</v>
      </c>
      <c r="D430" s="47" t="s">
        <v>5959</v>
      </c>
      <c r="E430" s="11">
        <v>0</v>
      </c>
      <c r="F430" s="2">
        <v>0.40050000000000002</v>
      </c>
      <c r="G430" s="2">
        <v>0.58199999999999996</v>
      </c>
      <c r="H430" s="2">
        <v>-0.18149999999999994</v>
      </c>
      <c r="I430" s="2">
        <v>0.40760000000000002</v>
      </c>
      <c r="J430" s="2">
        <v>0.54190000000000005</v>
      </c>
      <c r="K430" s="2">
        <v>-0.13430000000000003</v>
      </c>
      <c r="L430" s="2">
        <v>0.47039999999999998</v>
      </c>
      <c r="M430" s="2">
        <v>0.51559999999999995</v>
      </c>
      <c r="N430" s="2">
        <v>-4.5199999999999962E-2</v>
      </c>
      <c r="O430" s="2">
        <v>-0.12033333333333331</v>
      </c>
      <c r="P430" s="2" t="s">
        <v>5900</v>
      </c>
      <c r="Q430" s="5">
        <v>1098</v>
      </c>
      <c r="R430" s="5" t="s">
        <v>4791</v>
      </c>
      <c r="S430" s="5">
        <v>0</v>
      </c>
      <c r="T430" s="5">
        <v>0</v>
      </c>
      <c r="U430" s="5">
        <v>0</v>
      </c>
      <c r="V430" s="5">
        <v>0</v>
      </c>
      <c r="W430" s="5">
        <v>0</v>
      </c>
      <c r="X430" s="5">
        <v>0</v>
      </c>
      <c r="Y430" s="5">
        <v>0</v>
      </c>
      <c r="Z430" s="5">
        <v>0</v>
      </c>
      <c r="AA430" s="5">
        <v>0</v>
      </c>
      <c r="AB430" s="5">
        <v>0</v>
      </c>
      <c r="AC430" s="225">
        <v>35</v>
      </c>
      <c r="AD430" s="5">
        <v>3187.6138433515484</v>
      </c>
      <c r="AE430" s="5">
        <v>7</v>
      </c>
      <c r="AF430" s="5">
        <v>637.52276867030969</v>
      </c>
      <c r="AG430" s="5">
        <v>24</v>
      </c>
      <c r="AH430" s="5">
        <v>2185.7923497267761</v>
      </c>
      <c r="AI430" s="5">
        <v>4</v>
      </c>
      <c r="AJ430" s="5">
        <v>364.29872495446267</v>
      </c>
    </row>
    <row r="431" spans="1:36" x14ac:dyDescent="0.25">
      <c r="A431">
        <v>2018</v>
      </c>
      <c r="B431" t="s">
        <v>41</v>
      </c>
      <c r="C431" s="212" t="s">
        <v>6128</v>
      </c>
      <c r="D431" s="47" t="s">
        <v>6079</v>
      </c>
      <c r="E431" s="11">
        <v>0.44400000000000001</v>
      </c>
      <c r="F431" s="2">
        <v>0.37119999999999997</v>
      </c>
      <c r="G431" s="2">
        <v>0.5998</v>
      </c>
      <c r="H431" s="2">
        <v>-0.22860000000000003</v>
      </c>
      <c r="I431" s="2">
        <v>0.37119999999999997</v>
      </c>
      <c r="J431" s="2">
        <v>0.55769999999999997</v>
      </c>
      <c r="K431" s="2">
        <v>-0.1865</v>
      </c>
      <c r="L431" s="2">
        <v>0.44919999999999999</v>
      </c>
      <c r="M431" s="2">
        <v>0.51939999999999997</v>
      </c>
      <c r="N431" s="2">
        <v>-7.0199999999999985E-2</v>
      </c>
      <c r="O431" s="2">
        <v>-0.16176666666666667</v>
      </c>
      <c r="P431" s="2" t="s">
        <v>5900</v>
      </c>
      <c r="Q431" s="5">
        <v>1100</v>
      </c>
      <c r="R431" s="5">
        <v>2477.4774774774774</v>
      </c>
      <c r="S431" s="5">
        <v>0</v>
      </c>
      <c r="T431" s="5">
        <v>0</v>
      </c>
      <c r="U431" s="5">
        <v>0</v>
      </c>
      <c r="V431" s="5">
        <v>0</v>
      </c>
      <c r="W431" s="5">
        <v>0</v>
      </c>
      <c r="X431" s="5">
        <v>0</v>
      </c>
      <c r="Y431" s="5">
        <v>0</v>
      </c>
      <c r="Z431" s="5">
        <v>0</v>
      </c>
      <c r="AA431" s="5">
        <v>0</v>
      </c>
      <c r="AB431" s="5">
        <v>0</v>
      </c>
      <c r="AC431" s="225">
        <v>3</v>
      </c>
      <c r="AD431" s="5">
        <v>272.72727272727275</v>
      </c>
      <c r="AE431" s="5">
        <v>0</v>
      </c>
      <c r="AF431" s="5">
        <v>0</v>
      </c>
      <c r="AG431" s="5">
        <v>3</v>
      </c>
      <c r="AH431" s="5">
        <v>272.72727272727275</v>
      </c>
      <c r="AI431" s="5">
        <v>0</v>
      </c>
      <c r="AJ431" s="5">
        <v>0</v>
      </c>
    </row>
    <row r="432" spans="1:36" x14ac:dyDescent="0.25">
      <c r="A432">
        <v>2019</v>
      </c>
      <c r="B432" t="s">
        <v>41</v>
      </c>
      <c r="C432" s="212" t="s">
        <v>6128</v>
      </c>
      <c r="D432" s="47" t="s">
        <v>6079</v>
      </c>
      <c r="E432" s="11">
        <v>0.44400000000000001</v>
      </c>
      <c r="F432" s="2">
        <v>0.37119999999999997</v>
      </c>
      <c r="G432" s="2">
        <v>0.5998</v>
      </c>
      <c r="H432" s="2">
        <v>-0.22860000000000003</v>
      </c>
      <c r="I432" s="2">
        <v>0.37119999999999997</v>
      </c>
      <c r="J432" s="2">
        <v>0.55769999999999997</v>
      </c>
      <c r="K432" s="2">
        <v>-0.1865</v>
      </c>
      <c r="L432" s="2">
        <v>0.44919999999999999</v>
      </c>
      <c r="M432" s="2">
        <v>0.51939999999999997</v>
      </c>
      <c r="N432" s="2">
        <v>-7.0199999999999985E-2</v>
      </c>
      <c r="O432" s="2">
        <v>-0.16176666666666667</v>
      </c>
      <c r="P432" s="2" t="s">
        <v>5900</v>
      </c>
      <c r="Q432" s="5">
        <v>1100</v>
      </c>
      <c r="R432" s="5">
        <v>2477.4774774774774</v>
      </c>
      <c r="S432" s="5">
        <v>1</v>
      </c>
      <c r="T432" s="5">
        <v>90.909090909090907</v>
      </c>
      <c r="U432" s="5">
        <v>0</v>
      </c>
      <c r="V432" s="5">
        <v>0</v>
      </c>
      <c r="W432" s="5">
        <v>0</v>
      </c>
      <c r="X432" s="5">
        <v>0</v>
      </c>
      <c r="Y432" s="5">
        <v>0</v>
      </c>
      <c r="Z432" s="5">
        <v>0</v>
      </c>
      <c r="AA432" s="5">
        <v>1</v>
      </c>
      <c r="AB432" s="5">
        <v>90.909090909090907</v>
      </c>
      <c r="AC432" s="225">
        <v>0</v>
      </c>
      <c r="AD432" s="5">
        <v>0</v>
      </c>
      <c r="AE432" s="5">
        <v>0</v>
      </c>
      <c r="AF432" s="5">
        <v>0</v>
      </c>
      <c r="AG432" s="5">
        <v>0</v>
      </c>
      <c r="AH432" s="5">
        <v>0</v>
      </c>
      <c r="AI432" s="5">
        <v>0</v>
      </c>
      <c r="AJ432" s="5">
        <v>0</v>
      </c>
    </row>
    <row r="433" spans="1:36" x14ac:dyDescent="0.25">
      <c r="A433">
        <v>2017</v>
      </c>
      <c r="B433" t="s">
        <v>70</v>
      </c>
      <c r="C433" s="212" t="s">
        <v>924</v>
      </c>
      <c r="D433" s="47" t="s">
        <v>5311</v>
      </c>
      <c r="E433" s="11">
        <v>2.2999999999999998</v>
      </c>
      <c r="F433" s="2">
        <v>0.72799999999999998</v>
      </c>
      <c r="G433" s="2">
        <v>0.25840000000000002</v>
      </c>
      <c r="H433" s="2">
        <v>0.46959999999999996</v>
      </c>
      <c r="I433" s="2">
        <v>0.70530000000000004</v>
      </c>
      <c r="J433" s="2">
        <v>0.26900000000000002</v>
      </c>
      <c r="K433" s="2">
        <v>0.43630000000000002</v>
      </c>
      <c r="L433" s="2">
        <v>0.65510000000000002</v>
      </c>
      <c r="M433" s="2">
        <v>0.33379999999999999</v>
      </c>
      <c r="N433" s="2">
        <v>0.32130000000000003</v>
      </c>
      <c r="O433" s="2">
        <v>0.40906666666666663</v>
      </c>
      <c r="P433" s="5" t="s">
        <v>4792</v>
      </c>
      <c r="Q433" s="5">
        <v>1101</v>
      </c>
      <c r="R433" s="5">
        <v>478.69565217391306</v>
      </c>
      <c r="S433" s="5">
        <v>1</v>
      </c>
      <c r="T433" s="5">
        <v>90.826521344232518</v>
      </c>
      <c r="U433" s="5">
        <v>0</v>
      </c>
      <c r="V433" s="5">
        <v>0</v>
      </c>
      <c r="W433" s="5">
        <v>0</v>
      </c>
      <c r="X433" s="5">
        <v>0</v>
      </c>
      <c r="Y433" s="5">
        <v>0</v>
      </c>
      <c r="Z433" s="5">
        <v>0</v>
      </c>
      <c r="AA433" s="5">
        <v>1</v>
      </c>
      <c r="AB433" s="5">
        <v>90.826521344232518</v>
      </c>
      <c r="AC433" s="225">
        <v>9</v>
      </c>
      <c r="AD433" s="5">
        <v>817.43869209809259</v>
      </c>
      <c r="AE433" s="5">
        <v>3</v>
      </c>
      <c r="AF433" s="5">
        <v>272.47956403269751</v>
      </c>
      <c r="AG433" s="5">
        <v>5</v>
      </c>
      <c r="AH433" s="5">
        <v>454.13260672116263</v>
      </c>
      <c r="AI433" s="5">
        <v>1</v>
      </c>
      <c r="AJ433" s="5">
        <v>90.826521344232518</v>
      </c>
    </row>
    <row r="434" spans="1:36" x14ac:dyDescent="0.25">
      <c r="A434">
        <v>2019</v>
      </c>
      <c r="B434" t="s">
        <v>41</v>
      </c>
      <c r="C434" s="212" t="s">
        <v>5883</v>
      </c>
      <c r="D434" s="47" t="s">
        <v>5859</v>
      </c>
      <c r="E434" s="11">
        <v>0.80300000000000005</v>
      </c>
      <c r="F434" s="2">
        <v>0.46550000000000002</v>
      </c>
      <c r="G434" s="2">
        <v>0.505</v>
      </c>
      <c r="H434" s="2">
        <v>-3.949999999999998E-2</v>
      </c>
      <c r="I434" s="2">
        <v>0.46839999999999998</v>
      </c>
      <c r="J434" s="2">
        <v>0.45529999999999998</v>
      </c>
      <c r="K434" s="2">
        <v>1.3100000000000001E-2</v>
      </c>
      <c r="L434" s="2">
        <v>0.54369999999999996</v>
      </c>
      <c r="M434" s="2">
        <v>0.434</v>
      </c>
      <c r="N434" s="2">
        <v>0.10969999999999996</v>
      </c>
      <c r="O434" s="2">
        <v>2.7766666666666662E-2</v>
      </c>
      <c r="P434" s="2" t="s">
        <v>5765</v>
      </c>
      <c r="Q434" s="5">
        <v>1107</v>
      </c>
      <c r="R434" s="5">
        <v>1378.5803237858031</v>
      </c>
      <c r="S434" s="5">
        <v>1</v>
      </c>
      <c r="T434" s="5">
        <v>90.334236675700083</v>
      </c>
      <c r="U434" s="5">
        <v>0</v>
      </c>
      <c r="V434" s="5">
        <v>0</v>
      </c>
      <c r="W434" s="5">
        <v>0</v>
      </c>
      <c r="X434" s="5">
        <v>0</v>
      </c>
      <c r="Y434" s="5">
        <v>0</v>
      </c>
      <c r="Z434" s="5">
        <v>0</v>
      </c>
      <c r="AA434" s="5">
        <v>1</v>
      </c>
      <c r="AB434" s="5">
        <v>90.334236675700083</v>
      </c>
      <c r="AC434" s="225">
        <v>1</v>
      </c>
      <c r="AD434" s="5">
        <v>90.334236675700083</v>
      </c>
      <c r="AE434" s="5">
        <v>0</v>
      </c>
      <c r="AF434" s="5">
        <v>0</v>
      </c>
      <c r="AG434" s="5">
        <v>1</v>
      </c>
      <c r="AH434" s="5">
        <v>90.334236675700083</v>
      </c>
      <c r="AI434" s="5">
        <v>0</v>
      </c>
      <c r="AJ434" s="5">
        <v>0</v>
      </c>
    </row>
    <row r="435" spans="1:36" x14ac:dyDescent="0.25">
      <c r="A435">
        <v>2017</v>
      </c>
      <c r="B435" t="s">
        <v>41</v>
      </c>
      <c r="C435" s="212" t="s">
        <v>5527</v>
      </c>
      <c r="D435" s="47" t="s">
        <v>5439</v>
      </c>
      <c r="E435" s="11">
        <v>0.51500000000000001</v>
      </c>
      <c r="F435" s="2">
        <v>0.61570000000000003</v>
      </c>
      <c r="G435" s="2">
        <v>0.3594</v>
      </c>
      <c r="H435" s="2">
        <v>0.25630000000000003</v>
      </c>
      <c r="I435" s="2">
        <v>0.60870000000000002</v>
      </c>
      <c r="J435" s="2">
        <v>0.32529999999999998</v>
      </c>
      <c r="K435" s="2">
        <v>0.28340000000000004</v>
      </c>
      <c r="L435" s="2">
        <v>0.5766</v>
      </c>
      <c r="M435" s="2">
        <v>0.39879999999999999</v>
      </c>
      <c r="N435" s="2">
        <v>0.17780000000000001</v>
      </c>
      <c r="O435" s="2">
        <v>0.23916666666666667</v>
      </c>
      <c r="P435" s="2" t="s">
        <v>4792</v>
      </c>
      <c r="Q435" s="5">
        <v>1108</v>
      </c>
      <c r="R435" s="5">
        <v>2151.4563106796118</v>
      </c>
      <c r="S435" s="5">
        <v>2</v>
      </c>
      <c r="T435" s="5">
        <v>180.50541516245488</v>
      </c>
      <c r="U435" s="5">
        <v>0</v>
      </c>
      <c r="V435" s="5">
        <v>0</v>
      </c>
      <c r="W435" s="5">
        <v>0</v>
      </c>
      <c r="X435" s="5">
        <v>0</v>
      </c>
      <c r="Y435" s="5">
        <v>0</v>
      </c>
      <c r="Z435" s="5">
        <v>0</v>
      </c>
      <c r="AA435" s="5">
        <v>2</v>
      </c>
      <c r="AB435" s="5">
        <v>180.50541516245488</v>
      </c>
      <c r="AC435" s="225">
        <v>19</v>
      </c>
      <c r="AD435" s="5">
        <v>1714.8014440433215</v>
      </c>
      <c r="AE435" s="5">
        <v>4</v>
      </c>
      <c r="AF435" s="5">
        <v>361.01083032490976</v>
      </c>
      <c r="AG435" s="5">
        <v>13</v>
      </c>
      <c r="AH435" s="5">
        <v>1173.2851985559566</v>
      </c>
      <c r="AI435" s="5">
        <v>2</v>
      </c>
      <c r="AJ435" s="5">
        <v>180.50541516245488</v>
      </c>
    </row>
    <row r="436" spans="1:36" x14ac:dyDescent="0.25">
      <c r="A436">
        <v>2019</v>
      </c>
      <c r="B436" t="s">
        <v>71</v>
      </c>
      <c r="C436" s="212" t="s">
        <v>5967</v>
      </c>
      <c r="D436" s="47" t="s">
        <v>5959</v>
      </c>
      <c r="E436" s="11">
        <v>0</v>
      </c>
      <c r="F436" s="2">
        <v>0.40050000000000002</v>
      </c>
      <c r="G436" s="2">
        <v>0.58199999999999996</v>
      </c>
      <c r="H436" s="2">
        <v>-0.18149999999999994</v>
      </c>
      <c r="I436" s="2">
        <v>0.40760000000000002</v>
      </c>
      <c r="J436" s="2">
        <v>0.54190000000000005</v>
      </c>
      <c r="K436" s="2">
        <v>-0.13430000000000003</v>
      </c>
      <c r="L436" s="2">
        <v>0.47039999999999998</v>
      </c>
      <c r="M436" s="2">
        <v>0.51559999999999995</v>
      </c>
      <c r="N436" s="2">
        <v>-4.5199999999999962E-2</v>
      </c>
      <c r="O436" s="2">
        <v>-0.12033333333333331</v>
      </c>
      <c r="P436" s="2" t="s">
        <v>5900</v>
      </c>
      <c r="Q436" s="5">
        <v>1109</v>
      </c>
      <c r="R436" s="5" t="s">
        <v>4791</v>
      </c>
      <c r="S436" s="5">
        <v>3</v>
      </c>
      <c r="T436" s="5">
        <v>270.51397655545537</v>
      </c>
      <c r="U436" s="5">
        <v>0</v>
      </c>
      <c r="V436" s="5">
        <v>0</v>
      </c>
      <c r="W436" s="5">
        <v>0</v>
      </c>
      <c r="X436" s="5">
        <v>0</v>
      </c>
      <c r="Y436" s="5">
        <v>0</v>
      </c>
      <c r="Z436" s="5">
        <v>0</v>
      </c>
      <c r="AA436" s="5">
        <v>3</v>
      </c>
      <c r="AB436" s="5">
        <v>270.51397655545537</v>
      </c>
      <c r="AC436" s="225">
        <v>22</v>
      </c>
      <c r="AD436" s="5">
        <v>1983.7691614066725</v>
      </c>
      <c r="AE436" s="5">
        <v>3</v>
      </c>
      <c r="AF436" s="5">
        <v>270.51397655545537</v>
      </c>
      <c r="AG436" s="5">
        <v>18</v>
      </c>
      <c r="AH436" s="5">
        <v>1623.0838593327321</v>
      </c>
      <c r="AI436" s="5">
        <v>1</v>
      </c>
      <c r="AJ436" s="5">
        <v>90.171325518485119</v>
      </c>
    </row>
    <row r="437" spans="1:36" x14ac:dyDescent="0.25">
      <c r="A437">
        <v>2019</v>
      </c>
      <c r="B437" t="s">
        <v>71</v>
      </c>
      <c r="C437" s="212" t="s">
        <v>5075</v>
      </c>
      <c r="D437" s="47" t="s">
        <v>5074</v>
      </c>
      <c r="E437" s="11">
        <v>0</v>
      </c>
      <c r="F437" s="2">
        <v>0.81040000000000001</v>
      </c>
      <c r="G437" s="2">
        <v>0.182</v>
      </c>
      <c r="H437" s="2">
        <v>0.62840000000000007</v>
      </c>
      <c r="I437" s="2">
        <v>0.78859999999999997</v>
      </c>
      <c r="J437" s="2">
        <v>0.1807</v>
      </c>
      <c r="K437" s="2">
        <v>0.6079</v>
      </c>
      <c r="L437" s="2">
        <v>0.76819999999999999</v>
      </c>
      <c r="M437" s="2">
        <v>0.21990000000000001</v>
      </c>
      <c r="N437" s="2">
        <v>0.54830000000000001</v>
      </c>
      <c r="O437" s="2">
        <v>0.59486666666666665</v>
      </c>
      <c r="P437" s="2" t="s">
        <v>4792</v>
      </c>
      <c r="Q437" s="5">
        <v>1110</v>
      </c>
      <c r="R437" s="5" t="s">
        <v>4791</v>
      </c>
      <c r="S437" s="5">
        <v>2</v>
      </c>
      <c r="T437" s="5">
        <v>180.18018018018017</v>
      </c>
      <c r="U437" s="5">
        <v>0</v>
      </c>
      <c r="V437" s="5">
        <v>0</v>
      </c>
      <c r="W437" s="5">
        <v>1</v>
      </c>
      <c r="X437" s="5">
        <v>90.090090090090087</v>
      </c>
      <c r="Y437" s="5">
        <v>0</v>
      </c>
      <c r="Z437" s="5">
        <v>0</v>
      </c>
      <c r="AA437" s="5">
        <v>1</v>
      </c>
      <c r="AB437" s="5">
        <v>90.090090090090087</v>
      </c>
      <c r="AC437" s="225">
        <v>26</v>
      </c>
      <c r="AD437" s="5">
        <v>2342.3423423423424</v>
      </c>
      <c r="AE437" s="5">
        <v>14</v>
      </c>
      <c r="AF437" s="5">
        <v>1261.2612612612613</v>
      </c>
      <c r="AG437" s="5">
        <v>11</v>
      </c>
      <c r="AH437" s="5">
        <v>990.99099099099089</v>
      </c>
      <c r="AI437" s="5">
        <v>1</v>
      </c>
      <c r="AJ437" s="5">
        <v>90.090090090090087</v>
      </c>
    </row>
    <row r="438" spans="1:36" x14ac:dyDescent="0.25">
      <c r="A438">
        <v>2018</v>
      </c>
      <c r="B438" t="s">
        <v>41</v>
      </c>
      <c r="C438" s="212" t="s">
        <v>5883</v>
      </c>
      <c r="D438" s="47" t="s">
        <v>5859</v>
      </c>
      <c r="E438" s="11">
        <v>0.80300000000000005</v>
      </c>
      <c r="F438" s="2">
        <v>0.46550000000000002</v>
      </c>
      <c r="G438" s="2">
        <v>0.505</v>
      </c>
      <c r="H438" s="2">
        <v>-3.949999999999998E-2</v>
      </c>
      <c r="I438" s="2">
        <v>0.46839999999999998</v>
      </c>
      <c r="J438" s="2">
        <v>0.45529999999999998</v>
      </c>
      <c r="K438" s="2">
        <v>1.3100000000000001E-2</v>
      </c>
      <c r="L438" s="2">
        <v>0.54369999999999996</v>
      </c>
      <c r="M438" s="2">
        <v>0.434</v>
      </c>
      <c r="N438" s="2">
        <v>0.10969999999999996</v>
      </c>
      <c r="O438" s="2">
        <v>2.7766666666666662E-2</v>
      </c>
      <c r="P438" s="2" t="s">
        <v>5765</v>
      </c>
      <c r="Q438" s="5">
        <v>1110</v>
      </c>
      <c r="R438" s="5">
        <v>1382.316313823163</v>
      </c>
      <c r="S438" s="5">
        <v>0</v>
      </c>
      <c r="T438" s="5">
        <v>0</v>
      </c>
      <c r="U438" s="5">
        <v>0</v>
      </c>
      <c r="V438" s="5">
        <v>0</v>
      </c>
      <c r="W438" s="5">
        <v>0</v>
      </c>
      <c r="X438" s="5">
        <v>0</v>
      </c>
      <c r="Y438" s="5">
        <v>0</v>
      </c>
      <c r="Z438" s="5">
        <v>0</v>
      </c>
      <c r="AA438" s="5">
        <v>0</v>
      </c>
      <c r="AB438" s="5">
        <v>0</v>
      </c>
      <c r="AC438" s="225">
        <v>2</v>
      </c>
      <c r="AD438" s="5">
        <v>180.18018018018017</v>
      </c>
      <c r="AE438" s="5">
        <v>0</v>
      </c>
      <c r="AF438" s="5">
        <v>0</v>
      </c>
      <c r="AG438" s="5">
        <v>2</v>
      </c>
      <c r="AH438" s="5">
        <v>180.18018018018017</v>
      </c>
      <c r="AI438" s="5">
        <v>0</v>
      </c>
      <c r="AJ438" s="5">
        <v>0</v>
      </c>
    </row>
    <row r="439" spans="1:36" x14ac:dyDescent="0.25">
      <c r="A439">
        <v>2019</v>
      </c>
      <c r="B439" t="s">
        <v>41</v>
      </c>
      <c r="C439" s="212" t="s">
        <v>5606</v>
      </c>
      <c r="D439" s="47" t="s">
        <v>5511</v>
      </c>
      <c r="E439" s="11">
        <v>0.76300000000000001</v>
      </c>
      <c r="F439" s="2">
        <v>0.51060000000000005</v>
      </c>
      <c r="G439" s="2">
        <v>0.46700000000000003</v>
      </c>
      <c r="H439" s="2">
        <v>4.3600000000000028E-2</v>
      </c>
      <c r="I439" s="2">
        <v>0.50770000000000004</v>
      </c>
      <c r="J439" s="2">
        <v>0.4158</v>
      </c>
      <c r="K439" s="2">
        <v>9.1900000000000037E-2</v>
      </c>
      <c r="L439" s="2">
        <v>0.53259999999999996</v>
      </c>
      <c r="M439" s="2">
        <v>0.44650000000000001</v>
      </c>
      <c r="N439" s="2">
        <v>8.6099999999999954E-2</v>
      </c>
      <c r="O439" s="2">
        <v>7.3866666666666678E-2</v>
      </c>
      <c r="P439" s="2" t="s">
        <v>4792</v>
      </c>
      <c r="Q439" s="5">
        <v>1112</v>
      </c>
      <c r="R439" s="5">
        <v>1457.4049803407602</v>
      </c>
      <c r="S439" s="5">
        <v>0</v>
      </c>
      <c r="T439" s="5">
        <v>0</v>
      </c>
      <c r="U439" s="5">
        <v>0</v>
      </c>
      <c r="V439" s="5">
        <v>0</v>
      </c>
      <c r="W439" s="5">
        <v>0</v>
      </c>
      <c r="X439" s="5">
        <v>0</v>
      </c>
      <c r="Y439" s="5">
        <v>0</v>
      </c>
      <c r="Z439" s="5">
        <v>0</v>
      </c>
      <c r="AA439" s="5">
        <v>0</v>
      </c>
      <c r="AB439" s="5">
        <v>0</v>
      </c>
      <c r="AC439" s="225">
        <v>0</v>
      </c>
      <c r="AD439" s="5">
        <v>0</v>
      </c>
      <c r="AE439" s="5">
        <v>0</v>
      </c>
      <c r="AF439" s="5">
        <v>0</v>
      </c>
      <c r="AG439" s="5">
        <v>0</v>
      </c>
      <c r="AH439" s="5">
        <v>0</v>
      </c>
      <c r="AI439" s="5">
        <v>0</v>
      </c>
      <c r="AJ439" s="5">
        <v>0</v>
      </c>
    </row>
    <row r="440" spans="1:36" x14ac:dyDescent="0.25">
      <c r="A440">
        <v>2018</v>
      </c>
      <c r="B440" t="s">
        <v>41</v>
      </c>
      <c r="C440" s="212" t="s">
        <v>5747</v>
      </c>
      <c r="D440" s="47" t="s">
        <v>981</v>
      </c>
      <c r="E440" s="11">
        <v>2.0209999999999999</v>
      </c>
      <c r="F440" s="2">
        <v>0.74519999999999997</v>
      </c>
      <c r="G440" s="2">
        <v>0.23849999999999999</v>
      </c>
      <c r="H440" s="2">
        <v>0.50669999999999993</v>
      </c>
      <c r="I440" s="2">
        <v>0.71850000000000003</v>
      </c>
      <c r="J440" s="2">
        <v>0.2399</v>
      </c>
      <c r="K440" s="2">
        <v>0.47860000000000003</v>
      </c>
      <c r="L440" s="2">
        <v>0.65229999999999999</v>
      </c>
      <c r="M440" s="2">
        <v>0.3286</v>
      </c>
      <c r="N440" s="2">
        <v>0.32369999999999999</v>
      </c>
      <c r="O440" s="2">
        <v>0.4363333333333333</v>
      </c>
      <c r="P440" s="2" t="s">
        <v>4792</v>
      </c>
      <c r="Q440" s="5">
        <v>1113</v>
      </c>
      <c r="R440" s="5">
        <v>550.71746660069277</v>
      </c>
      <c r="S440" s="5">
        <v>1</v>
      </c>
      <c r="T440" s="5">
        <v>89.847259658580413</v>
      </c>
      <c r="U440" s="5">
        <v>0</v>
      </c>
      <c r="V440" s="5">
        <v>0</v>
      </c>
      <c r="W440" s="5">
        <v>0</v>
      </c>
      <c r="X440" s="5">
        <v>0</v>
      </c>
      <c r="Y440" s="5">
        <v>0</v>
      </c>
      <c r="Z440" s="5">
        <v>0</v>
      </c>
      <c r="AA440" s="5">
        <v>1</v>
      </c>
      <c r="AB440" s="5">
        <v>89.847259658580413</v>
      </c>
      <c r="AC440" s="225">
        <v>5</v>
      </c>
      <c r="AD440" s="5">
        <v>449.23629829290206</v>
      </c>
      <c r="AE440" s="5">
        <v>1</v>
      </c>
      <c r="AF440" s="5">
        <v>89.847259658580413</v>
      </c>
      <c r="AG440" s="5">
        <v>4</v>
      </c>
      <c r="AH440" s="5">
        <v>359.38903863432165</v>
      </c>
      <c r="AI440" s="5">
        <v>0</v>
      </c>
      <c r="AJ440" s="5">
        <v>0</v>
      </c>
    </row>
    <row r="441" spans="1:36" x14ac:dyDescent="0.25">
      <c r="A441">
        <v>2018</v>
      </c>
      <c r="B441" t="s">
        <v>41</v>
      </c>
      <c r="C441" s="212" t="s">
        <v>5604</v>
      </c>
      <c r="D441" s="47" t="s">
        <v>5314</v>
      </c>
      <c r="E441" s="11">
        <v>0.73399999999999999</v>
      </c>
      <c r="F441" s="2">
        <v>0.755</v>
      </c>
      <c r="G441" s="2">
        <v>0.2326</v>
      </c>
      <c r="H441" s="2">
        <v>0.52239999999999998</v>
      </c>
      <c r="I441" s="2">
        <v>0.72060000000000002</v>
      </c>
      <c r="J441" s="2">
        <v>0.24379999999999999</v>
      </c>
      <c r="K441" s="2">
        <v>0.4768</v>
      </c>
      <c r="L441" s="2">
        <v>0.57989999999999997</v>
      </c>
      <c r="M441" s="2">
        <v>0.39989999999999998</v>
      </c>
      <c r="N441" s="2">
        <v>0.18</v>
      </c>
      <c r="O441" s="2">
        <v>0.39306666666666668</v>
      </c>
      <c r="P441" s="2" t="s">
        <v>4792</v>
      </c>
      <c r="Q441" s="5">
        <v>1113</v>
      </c>
      <c r="R441" s="5">
        <v>1516.3487738419619</v>
      </c>
      <c r="S441" s="5">
        <v>5</v>
      </c>
      <c r="T441" s="5">
        <v>449.23629829290206</v>
      </c>
      <c r="U441" s="5">
        <v>0</v>
      </c>
      <c r="V441" s="5">
        <v>0</v>
      </c>
      <c r="W441" s="5">
        <v>0</v>
      </c>
      <c r="X441" s="5">
        <v>0</v>
      </c>
      <c r="Y441" s="5">
        <v>0</v>
      </c>
      <c r="Z441" s="5">
        <v>0</v>
      </c>
      <c r="AA441" s="5">
        <v>5</v>
      </c>
      <c r="AB441" s="5">
        <v>449.23629829290206</v>
      </c>
      <c r="AC441" s="225">
        <v>13</v>
      </c>
      <c r="AD441" s="5">
        <v>1168.0143755615454</v>
      </c>
      <c r="AE441" s="5">
        <v>7</v>
      </c>
      <c r="AF441" s="5">
        <v>628.93081761006295</v>
      </c>
      <c r="AG441" s="5">
        <v>6</v>
      </c>
      <c r="AH441" s="5">
        <v>539.08355795148248</v>
      </c>
      <c r="AI441" s="5">
        <v>0</v>
      </c>
      <c r="AJ441" s="5">
        <v>0</v>
      </c>
    </row>
    <row r="442" spans="1:36" x14ac:dyDescent="0.25">
      <c r="A442">
        <v>2017</v>
      </c>
      <c r="B442" t="s">
        <v>41</v>
      </c>
      <c r="C442" s="212" t="s">
        <v>6198</v>
      </c>
      <c r="D442" s="47" t="s">
        <v>6079</v>
      </c>
      <c r="E442" s="11">
        <v>0.995</v>
      </c>
      <c r="F442" s="2">
        <v>0.37119999999999997</v>
      </c>
      <c r="G442" s="2">
        <v>0.5998</v>
      </c>
      <c r="H442" s="2">
        <v>-0.22860000000000003</v>
      </c>
      <c r="I442" s="2">
        <v>0.37119999999999997</v>
      </c>
      <c r="J442" s="2">
        <v>0.55769999999999997</v>
      </c>
      <c r="K442" s="2">
        <v>-0.1865</v>
      </c>
      <c r="L442" s="2">
        <v>0.44919999999999999</v>
      </c>
      <c r="M442" s="2">
        <v>0.51939999999999997</v>
      </c>
      <c r="N442" s="2">
        <v>-7.0199999999999985E-2</v>
      </c>
      <c r="O442" s="2">
        <v>-0.16176666666666667</v>
      </c>
      <c r="P442" s="2" t="s">
        <v>5900</v>
      </c>
      <c r="Q442" s="5">
        <v>1113</v>
      </c>
      <c r="R442" s="5">
        <v>1118.5929648241206</v>
      </c>
      <c r="S442" s="5">
        <v>2</v>
      </c>
      <c r="T442" s="5">
        <v>179.69451931716083</v>
      </c>
      <c r="U442" s="5">
        <v>0</v>
      </c>
      <c r="V442" s="5">
        <v>0</v>
      </c>
      <c r="W442" s="5">
        <v>0</v>
      </c>
      <c r="X442" s="5">
        <v>0</v>
      </c>
      <c r="Y442" s="5">
        <v>0</v>
      </c>
      <c r="Z442" s="5">
        <v>0</v>
      </c>
      <c r="AA442" s="5">
        <v>2</v>
      </c>
      <c r="AB442" s="5">
        <v>179.69451931716083</v>
      </c>
      <c r="AC442" s="225">
        <v>25</v>
      </c>
      <c r="AD442" s="5">
        <v>2246.1814914645101</v>
      </c>
      <c r="AE442" s="5">
        <v>3</v>
      </c>
      <c r="AF442" s="5">
        <v>269.54177897574124</v>
      </c>
      <c r="AG442" s="5">
        <v>20</v>
      </c>
      <c r="AH442" s="5">
        <v>1796.9451931716083</v>
      </c>
      <c r="AI442" s="5">
        <v>2</v>
      </c>
      <c r="AJ442" s="5">
        <v>179.69451931716083</v>
      </c>
    </row>
    <row r="443" spans="1:36" x14ac:dyDescent="0.25">
      <c r="A443">
        <v>2019</v>
      </c>
      <c r="B443" t="s">
        <v>41</v>
      </c>
      <c r="C443" s="212" t="s">
        <v>5687</v>
      </c>
      <c r="D443" s="47" t="s">
        <v>914</v>
      </c>
      <c r="E443" s="11">
        <v>1.115</v>
      </c>
      <c r="F443" s="2">
        <v>0.73129999999999995</v>
      </c>
      <c r="G443" s="2">
        <v>0.25559999999999999</v>
      </c>
      <c r="H443" s="2">
        <v>0.47569999999999996</v>
      </c>
      <c r="I443" s="2">
        <v>0.70640000000000003</v>
      </c>
      <c r="J443" s="2">
        <v>0.25459999999999999</v>
      </c>
      <c r="K443" s="2">
        <v>0.45180000000000003</v>
      </c>
      <c r="L443" s="2">
        <v>0.57310000000000005</v>
      </c>
      <c r="M443" s="2">
        <v>0.40489999999999998</v>
      </c>
      <c r="N443" s="2">
        <v>0.16820000000000007</v>
      </c>
      <c r="O443" s="2">
        <v>0.36523333333333335</v>
      </c>
      <c r="P443" s="2" t="s">
        <v>4792</v>
      </c>
      <c r="Q443" s="5">
        <v>1116</v>
      </c>
      <c r="R443" s="5">
        <v>1000.896860986547</v>
      </c>
      <c r="S443" s="5">
        <v>2</v>
      </c>
      <c r="T443" s="5">
        <v>179.21146953405017</v>
      </c>
      <c r="U443" s="5">
        <v>0</v>
      </c>
      <c r="V443" s="5">
        <v>0</v>
      </c>
      <c r="W443" s="5">
        <v>0</v>
      </c>
      <c r="X443" s="5">
        <v>0</v>
      </c>
      <c r="Y443" s="5">
        <v>0</v>
      </c>
      <c r="Z443" s="5">
        <v>0</v>
      </c>
      <c r="AA443" s="5">
        <v>2</v>
      </c>
      <c r="AB443" s="5">
        <v>179.21146953405017</v>
      </c>
      <c r="AC443" s="225">
        <v>6</v>
      </c>
      <c r="AD443" s="5">
        <v>537.63440860215053</v>
      </c>
      <c r="AE443" s="5">
        <v>1</v>
      </c>
      <c r="AF443" s="5">
        <v>89.605734767025083</v>
      </c>
      <c r="AG443" s="5">
        <v>5</v>
      </c>
      <c r="AH443" s="5">
        <v>448.0286738351254</v>
      </c>
      <c r="AI443" s="5">
        <v>0</v>
      </c>
      <c r="AJ443" s="5">
        <v>0</v>
      </c>
    </row>
    <row r="444" spans="1:36" x14ac:dyDescent="0.25">
      <c r="A444">
        <v>2019</v>
      </c>
      <c r="B444" t="s">
        <v>41</v>
      </c>
      <c r="C444" s="212" t="s">
        <v>5604</v>
      </c>
      <c r="D444" s="47" t="s">
        <v>5314</v>
      </c>
      <c r="E444" s="11">
        <v>0.73399999999999999</v>
      </c>
      <c r="F444" s="2">
        <v>0.755</v>
      </c>
      <c r="G444" s="2">
        <v>0.2326</v>
      </c>
      <c r="H444" s="2">
        <v>0.52239999999999998</v>
      </c>
      <c r="I444" s="2">
        <v>0.72060000000000002</v>
      </c>
      <c r="J444" s="2">
        <v>0.24379999999999999</v>
      </c>
      <c r="K444" s="2">
        <v>0.4768</v>
      </c>
      <c r="L444" s="2">
        <v>0.57989999999999997</v>
      </c>
      <c r="M444" s="2">
        <v>0.39989999999999998</v>
      </c>
      <c r="N444" s="2">
        <v>0.18</v>
      </c>
      <c r="O444" s="2">
        <v>0.39306666666666668</v>
      </c>
      <c r="P444" s="2" t="s">
        <v>4792</v>
      </c>
      <c r="Q444" s="5">
        <v>1116</v>
      </c>
      <c r="R444" s="5">
        <v>1520.4359673024524</v>
      </c>
      <c r="S444" s="5">
        <v>1</v>
      </c>
      <c r="T444" s="5">
        <v>89.605734767025083</v>
      </c>
      <c r="U444" s="5">
        <v>0</v>
      </c>
      <c r="V444" s="5">
        <v>0</v>
      </c>
      <c r="W444" s="5">
        <v>0</v>
      </c>
      <c r="X444" s="5">
        <v>0</v>
      </c>
      <c r="Y444" s="5">
        <v>0</v>
      </c>
      <c r="Z444" s="5">
        <v>0</v>
      </c>
      <c r="AA444" s="5">
        <v>1</v>
      </c>
      <c r="AB444" s="5">
        <v>89.605734767025083</v>
      </c>
      <c r="AC444" s="225">
        <v>13</v>
      </c>
      <c r="AD444" s="5">
        <v>1164.8745519713261</v>
      </c>
      <c r="AE444" s="5">
        <v>4</v>
      </c>
      <c r="AF444" s="5">
        <v>358.42293906810033</v>
      </c>
      <c r="AG444" s="5">
        <v>9</v>
      </c>
      <c r="AH444" s="5">
        <v>806.45161290322574</v>
      </c>
      <c r="AI444" s="5">
        <v>0</v>
      </c>
      <c r="AJ444" s="5">
        <v>0</v>
      </c>
    </row>
    <row r="445" spans="1:36" x14ac:dyDescent="0.25">
      <c r="A445">
        <v>2017</v>
      </c>
      <c r="B445" t="s">
        <v>41</v>
      </c>
      <c r="C445" s="212" t="s">
        <v>5703</v>
      </c>
      <c r="D445" s="47" t="s">
        <v>5457</v>
      </c>
      <c r="E445" s="11">
        <v>1.2190000000000001</v>
      </c>
      <c r="F445" s="2">
        <v>0.69330000000000003</v>
      </c>
      <c r="G445" s="2">
        <v>0.29020000000000001</v>
      </c>
      <c r="H445" s="2">
        <v>0.40310000000000001</v>
      </c>
      <c r="I445" s="2">
        <v>0.67810000000000004</v>
      </c>
      <c r="J445" s="2">
        <v>0.28129999999999999</v>
      </c>
      <c r="K445" s="2">
        <v>0.39680000000000004</v>
      </c>
      <c r="L445" s="2">
        <v>0.59589999999999999</v>
      </c>
      <c r="M445" s="2">
        <v>0.37709999999999999</v>
      </c>
      <c r="N445" s="2">
        <v>0.21879999999999999</v>
      </c>
      <c r="O445" s="2">
        <v>0.33956666666666663</v>
      </c>
      <c r="P445" s="2" t="s">
        <v>4792</v>
      </c>
      <c r="Q445" s="5">
        <v>1119</v>
      </c>
      <c r="R445" s="5">
        <v>917.96554552912221</v>
      </c>
      <c r="S445" s="5">
        <v>7</v>
      </c>
      <c r="T445" s="5">
        <v>625.55853440571946</v>
      </c>
      <c r="U445" s="5">
        <v>0</v>
      </c>
      <c r="V445" s="5">
        <v>0</v>
      </c>
      <c r="W445" s="5">
        <v>0</v>
      </c>
      <c r="X445" s="5">
        <v>0</v>
      </c>
      <c r="Y445" s="5">
        <v>0</v>
      </c>
      <c r="Z445" s="5">
        <v>0</v>
      </c>
      <c r="AA445" s="5">
        <v>7</v>
      </c>
      <c r="AB445" s="5">
        <v>625.55853440571946</v>
      </c>
      <c r="AC445" s="225">
        <v>10</v>
      </c>
      <c r="AD445" s="5">
        <v>893.6550491510277</v>
      </c>
      <c r="AE445" s="5">
        <v>2</v>
      </c>
      <c r="AF445" s="5">
        <v>178.73100983020555</v>
      </c>
      <c r="AG445" s="5">
        <v>7</v>
      </c>
      <c r="AH445" s="5">
        <v>625.55853440571946</v>
      </c>
      <c r="AI445" s="5">
        <v>1</v>
      </c>
      <c r="AJ445" s="5">
        <v>89.365504915102775</v>
      </c>
    </row>
    <row r="446" spans="1:36" x14ac:dyDescent="0.25">
      <c r="A446">
        <v>2017</v>
      </c>
      <c r="B446" t="s">
        <v>41</v>
      </c>
      <c r="C446" s="212" t="s">
        <v>5883</v>
      </c>
      <c r="D446" s="47" t="s">
        <v>5859</v>
      </c>
      <c r="E446" s="11">
        <v>0.80300000000000005</v>
      </c>
      <c r="F446" s="2">
        <v>0.46550000000000002</v>
      </c>
      <c r="G446" s="2">
        <v>0.505</v>
      </c>
      <c r="H446" s="2">
        <v>-3.949999999999998E-2</v>
      </c>
      <c r="I446" s="2">
        <v>0.46839999999999998</v>
      </c>
      <c r="J446" s="2">
        <v>0.45529999999999998</v>
      </c>
      <c r="K446" s="2">
        <v>1.3100000000000001E-2</v>
      </c>
      <c r="L446" s="2">
        <v>0.54369999999999996</v>
      </c>
      <c r="M446" s="2">
        <v>0.434</v>
      </c>
      <c r="N446" s="2">
        <v>0.10969999999999996</v>
      </c>
      <c r="O446" s="2">
        <v>2.7766666666666662E-2</v>
      </c>
      <c r="P446" s="2" t="s">
        <v>5765</v>
      </c>
      <c r="Q446" s="5">
        <v>1121</v>
      </c>
      <c r="R446" s="5">
        <v>1396.0149439601494</v>
      </c>
      <c r="S446" s="5">
        <v>1</v>
      </c>
      <c r="T446" s="5">
        <v>89.206066012488847</v>
      </c>
      <c r="U446" s="5">
        <v>0</v>
      </c>
      <c r="V446" s="5">
        <v>0</v>
      </c>
      <c r="W446" s="5">
        <v>0</v>
      </c>
      <c r="X446" s="5">
        <v>0</v>
      </c>
      <c r="Y446" s="5">
        <v>0</v>
      </c>
      <c r="Z446" s="5">
        <v>0</v>
      </c>
      <c r="AA446" s="5">
        <v>1</v>
      </c>
      <c r="AB446" s="5">
        <v>89.206066012488847</v>
      </c>
      <c r="AC446" s="225">
        <v>1</v>
      </c>
      <c r="AD446" s="5">
        <v>89.206066012488847</v>
      </c>
      <c r="AE446" s="5">
        <v>0</v>
      </c>
      <c r="AF446" s="5">
        <v>0</v>
      </c>
      <c r="AG446" s="5">
        <v>1</v>
      </c>
      <c r="AH446" s="5">
        <v>89.206066012488847</v>
      </c>
      <c r="AI446" s="5">
        <v>0</v>
      </c>
      <c r="AJ446" s="5">
        <v>0</v>
      </c>
    </row>
    <row r="447" spans="1:36" x14ac:dyDescent="0.25">
      <c r="A447">
        <v>2017</v>
      </c>
      <c r="B447" t="s">
        <v>41</v>
      </c>
      <c r="C447" s="212" t="s">
        <v>5687</v>
      </c>
      <c r="D447" s="47" t="s">
        <v>914</v>
      </c>
      <c r="E447" s="11">
        <v>1.115</v>
      </c>
      <c r="F447" s="2">
        <v>0.73129999999999995</v>
      </c>
      <c r="G447" s="2">
        <v>0.25559999999999999</v>
      </c>
      <c r="H447" s="2">
        <v>0.47569999999999996</v>
      </c>
      <c r="I447" s="2">
        <v>0.70640000000000003</v>
      </c>
      <c r="J447" s="2">
        <v>0.25459999999999999</v>
      </c>
      <c r="K447" s="2">
        <v>0.45180000000000003</v>
      </c>
      <c r="L447" s="2">
        <v>0.57310000000000005</v>
      </c>
      <c r="M447" s="2">
        <v>0.40489999999999998</v>
      </c>
      <c r="N447" s="2">
        <v>0.16820000000000007</v>
      </c>
      <c r="O447" s="2">
        <v>0.36523333333333335</v>
      </c>
      <c r="P447" s="2" t="s">
        <v>4792</v>
      </c>
      <c r="Q447" s="5">
        <v>1122</v>
      </c>
      <c r="R447" s="5">
        <v>1006.2780269058296</v>
      </c>
      <c r="S447" s="5">
        <v>1</v>
      </c>
      <c r="T447" s="5">
        <v>89.126559714795007</v>
      </c>
      <c r="U447" s="5">
        <v>0</v>
      </c>
      <c r="V447" s="5">
        <v>0</v>
      </c>
      <c r="W447" s="5">
        <v>0</v>
      </c>
      <c r="X447" s="5">
        <v>0</v>
      </c>
      <c r="Y447" s="5">
        <v>0</v>
      </c>
      <c r="Z447" s="5">
        <v>0</v>
      </c>
      <c r="AA447" s="5">
        <v>1</v>
      </c>
      <c r="AB447" s="5">
        <v>89.126559714795007</v>
      </c>
      <c r="AC447" s="225">
        <v>3</v>
      </c>
      <c r="AD447" s="5">
        <v>267.37967914438502</v>
      </c>
      <c r="AE447" s="5">
        <v>1</v>
      </c>
      <c r="AF447" s="5">
        <v>89.126559714795007</v>
      </c>
      <c r="AG447" s="5">
        <v>2</v>
      </c>
      <c r="AH447" s="5">
        <v>178.25311942959001</v>
      </c>
      <c r="AI447" s="5">
        <v>0</v>
      </c>
      <c r="AJ447" s="5">
        <v>0</v>
      </c>
    </row>
    <row r="448" spans="1:36" x14ac:dyDescent="0.25">
      <c r="A448">
        <v>2018</v>
      </c>
      <c r="B448" t="s">
        <v>41</v>
      </c>
      <c r="C448" s="212" t="s">
        <v>5606</v>
      </c>
      <c r="D448" s="47" t="s">
        <v>5511</v>
      </c>
      <c r="E448" s="11">
        <v>0.76300000000000001</v>
      </c>
      <c r="F448" s="2">
        <v>0.51060000000000005</v>
      </c>
      <c r="G448" s="2">
        <v>0.46700000000000003</v>
      </c>
      <c r="H448" s="2">
        <v>4.3600000000000028E-2</v>
      </c>
      <c r="I448" s="2">
        <v>0.50770000000000004</v>
      </c>
      <c r="J448" s="2">
        <v>0.4158</v>
      </c>
      <c r="K448" s="2">
        <v>9.1900000000000037E-2</v>
      </c>
      <c r="L448" s="2">
        <v>0.53259999999999996</v>
      </c>
      <c r="M448" s="2">
        <v>0.44650000000000001</v>
      </c>
      <c r="N448" s="2">
        <v>8.6099999999999954E-2</v>
      </c>
      <c r="O448" s="2">
        <v>7.3866666666666678E-2</v>
      </c>
      <c r="P448" s="2" t="s">
        <v>4792</v>
      </c>
      <c r="Q448" s="5">
        <v>1124</v>
      </c>
      <c r="R448" s="5">
        <v>1473.1323722149409</v>
      </c>
      <c r="S448" s="5">
        <v>0</v>
      </c>
      <c r="T448" s="5">
        <v>0</v>
      </c>
      <c r="U448" s="5">
        <v>0</v>
      </c>
      <c r="V448" s="5">
        <v>0</v>
      </c>
      <c r="W448" s="5">
        <v>0</v>
      </c>
      <c r="X448" s="5">
        <v>0</v>
      </c>
      <c r="Y448" s="5">
        <v>0</v>
      </c>
      <c r="Z448" s="5">
        <v>0</v>
      </c>
      <c r="AA448" s="5">
        <v>0</v>
      </c>
      <c r="AB448" s="5">
        <v>0</v>
      </c>
      <c r="AC448" s="225">
        <v>6</v>
      </c>
      <c r="AD448" s="5">
        <v>533.80782918149464</v>
      </c>
      <c r="AE448" s="5">
        <v>0</v>
      </c>
      <c r="AF448" s="5">
        <v>0</v>
      </c>
      <c r="AG448" s="5">
        <v>5</v>
      </c>
      <c r="AH448" s="5">
        <v>444.83985765124561</v>
      </c>
      <c r="AI448" s="5">
        <v>1</v>
      </c>
      <c r="AJ448" s="5">
        <v>88.967971530249102</v>
      </c>
    </row>
    <row r="449" spans="1:36" x14ac:dyDescent="0.25">
      <c r="A449">
        <v>2019</v>
      </c>
      <c r="B449" t="s">
        <v>41</v>
      </c>
      <c r="C449" s="212" t="s">
        <v>5598</v>
      </c>
      <c r="D449" s="47" t="s">
        <v>5331</v>
      </c>
      <c r="E449" s="11">
        <v>0.72799999999999998</v>
      </c>
      <c r="F449" s="2">
        <v>0.57889999999999997</v>
      </c>
      <c r="G449" s="2">
        <v>0.40189999999999998</v>
      </c>
      <c r="H449" s="2">
        <v>0.17699999999999999</v>
      </c>
      <c r="I449" s="2">
        <v>0.56540000000000001</v>
      </c>
      <c r="J449" s="2">
        <v>0.38600000000000001</v>
      </c>
      <c r="K449" s="2">
        <v>0.1794</v>
      </c>
      <c r="L449" s="2">
        <v>0.51619999999999999</v>
      </c>
      <c r="M449" s="2">
        <v>0.46460000000000001</v>
      </c>
      <c r="N449" s="2">
        <v>5.1599999999999979E-2</v>
      </c>
      <c r="O449" s="2">
        <v>0.13599999999999998</v>
      </c>
      <c r="P449" s="2" t="s">
        <v>4792</v>
      </c>
      <c r="Q449" s="5">
        <v>1124</v>
      </c>
      <c r="R449" s="5">
        <v>1543.9560439560439</v>
      </c>
      <c r="S449" s="5">
        <v>3</v>
      </c>
      <c r="T449" s="5">
        <v>266.90391459074732</v>
      </c>
      <c r="U449" s="5">
        <v>0</v>
      </c>
      <c r="V449" s="5">
        <v>0</v>
      </c>
      <c r="W449" s="5">
        <v>0</v>
      </c>
      <c r="X449" s="5">
        <v>0</v>
      </c>
      <c r="Y449" s="5">
        <v>0</v>
      </c>
      <c r="Z449" s="5">
        <v>0</v>
      </c>
      <c r="AA449" s="5">
        <v>3</v>
      </c>
      <c r="AB449" s="5">
        <v>266.90391459074732</v>
      </c>
      <c r="AC449" s="225">
        <v>4</v>
      </c>
      <c r="AD449" s="5">
        <v>355.87188612099641</v>
      </c>
      <c r="AE449" s="5">
        <v>0</v>
      </c>
      <c r="AF449" s="5">
        <v>0</v>
      </c>
      <c r="AG449" s="5">
        <v>4</v>
      </c>
      <c r="AH449" s="5">
        <v>355.87188612099641</v>
      </c>
      <c r="AI449" s="5">
        <v>0</v>
      </c>
      <c r="AJ449" s="5">
        <v>0</v>
      </c>
    </row>
    <row r="450" spans="1:36" x14ac:dyDescent="0.25">
      <c r="A450">
        <v>2019</v>
      </c>
      <c r="B450" t="s">
        <v>41</v>
      </c>
      <c r="C450" s="212" t="s">
        <v>5697</v>
      </c>
      <c r="D450" s="47" t="s">
        <v>5291</v>
      </c>
      <c r="E450" s="11">
        <v>1.194</v>
      </c>
      <c r="F450" s="2">
        <v>0.67759999999999998</v>
      </c>
      <c r="G450" s="2">
        <v>0.30330000000000001</v>
      </c>
      <c r="H450" s="2">
        <v>0.37429999999999997</v>
      </c>
      <c r="I450" s="2">
        <v>0.68379999999999996</v>
      </c>
      <c r="J450" s="2">
        <v>0.27200000000000002</v>
      </c>
      <c r="K450" s="2">
        <v>0.41179999999999994</v>
      </c>
      <c r="L450" s="2">
        <v>0.61219999999999997</v>
      </c>
      <c r="M450" s="2">
        <v>0.36399999999999999</v>
      </c>
      <c r="N450" s="2">
        <v>0.24819999999999998</v>
      </c>
      <c r="O450" s="2">
        <v>0.34476666666666667</v>
      </c>
      <c r="P450" s="2" t="s">
        <v>4792</v>
      </c>
      <c r="Q450" s="5">
        <v>1126</v>
      </c>
      <c r="R450" s="5">
        <v>943.04857621440544</v>
      </c>
      <c r="S450" s="5">
        <v>0</v>
      </c>
      <c r="T450" s="5">
        <v>0</v>
      </c>
      <c r="U450" s="5">
        <v>0</v>
      </c>
      <c r="V450" s="5">
        <v>0</v>
      </c>
      <c r="W450" s="5">
        <v>0</v>
      </c>
      <c r="X450" s="5">
        <v>0</v>
      </c>
      <c r="Y450" s="5">
        <v>0</v>
      </c>
      <c r="Z450" s="5">
        <v>0</v>
      </c>
      <c r="AA450" s="5">
        <v>0</v>
      </c>
      <c r="AB450" s="5">
        <v>0</v>
      </c>
      <c r="AC450" s="225">
        <v>22</v>
      </c>
      <c r="AD450" s="5">
        <v>1953.8188277087036</v>
      </c>
      <c r="AE450" s="5">
        <v>5</v>
      </c>
      <c r="AF450" s="5">
        <v>444.04973357015984</v>
      </c>
      <c r="AG450" s="5">
        <v>16</v>
      </c>
      <c r="AH450" s="5">
        <v>1420.9591474245117</v>
      </c>
      <c r="AI450" s="5">
        <v>1</v>
      </c>
      <c r="AJ450" s="5">
        <v>88.80994671403198</v>
      </c>
    </row>
    <row r="451" spans="1:36" x14ac:dyDescent="0.25">
      <c r="A451">
        <v>2018</v>
      </c>
      <c r="B451" t="s">
        <v>41</v>
      </c>
      <c r="C451" s="212" t="s">
        <v>5697</v>
      </c>
      <c r="D451" s="47" t="s">
        <v>5291</v>
      </c>
      <c r="E451" s="11">
        <v>1.194</v>
      </c>
      <c r="F451" s="2">
        <v>0.67759999999999998</v>
      </c>
      <c r="G451" s="2">
        <v>0.30330000000000001</v>
      </c>
      <c r="H451" s="2">
        <v>0.37429999999999997</v>
      </c>
      <c r="I451" s="2">
        <v>0.68379999999999996</v>
      </c>
      <c r="J451" s="2">
        <v>0.27200000000000002</v>
      </c>
      <c r="K451" s="2">
        <v>0.41179999999999994</v>
      </c>
      <c r="L451" s="2">
        <v>0.61219999999999997</v>
      </c>
      <c r="M451" s="2">
        <v>0.36399999999999999</v>
      </c>
      <c r="N451" s="2">
        <v>0.24819999999999998</v>
      </c>
      <c r="O451" s="2">
        <v>0.34476666666666667</v>
      </c>
      <c r="P451" s="2" t="s">
        <v>4792</v>
      </c>
      <c r="Q451" s="5">
        <v>1127</v>
      </c>
      <c r="R451" s="5">
        <v>943.88609715242887</v>
      </c>
      <c r="S451" s="5">
        <v>0</v>
      </c>
      <c r="T451" s="5">
        <v>0</v>
      </c>
      <c r="U451" s="5">
        <v>0</v>
      </c>
      <c r="V451" s="5">
        <v>0</v>
      </c>
      <c r="W451" s="5">
        <v>0</v>
      </c>
      <c r="X451" s="5">
        <v>0</v>
      </c>
      <c r="Y451" s="5">
        <v>0</v>
      </c>
      <c r="Z451" s="5">
        <v>0</v>
      </c>
      <c r="AA451" s="5">
        <v>0</v>
      </c>
      <c r="AB451" s="5">
        <v>0</v>
      </c>
      <c r="AC451" s="225">
        <v>17</v>
      </c>
      <c r="AD451" s="5">
        <v>1508.4294587400177</v>
      </c>
      <c r="AE451" s="5">
        <v>3</v>
      </c>
      <c r="AF451" s="5">
        <v>266.19343389529723</v>
      </c>
      <c r="AG451" s="5">
        <v>12</v>
      </c>
      <c r="AH451" s="5">
        <v>1064.7737355811889</v>
      </c>
      <c r="AI451" s="5">
        <v>2</v>
      </c>
      <c r="AJ451" s="5">
        <v>177.46228926353152</v>
      </c>
    </row>
    <row r="452" spans="1:36" x14ac:dyDescent="0.25">
      <c r="A452">
        <v>2017</v>
      </c>
      <c r="B452" t="s">
        <v>41</v>
      </c>
      <c r="C452" s="212" t="s">
        <v>5747</v>
      </c>
      <c r="D452" s="47" t="s">
        <v>981</v>
      </c>
      <c r="E452" s="11">
        <v>2.0209999999999999</v>
      </c>
      <c r="F452" s="2">
        <v>0.74519999999999997</v>
      </c>
      <c r="G452" s="2">
        <v>0.23849999999999999</v>
      </c>
      <c r="H452" s="2">
        <v>0.50669999999999993</v>
      </c>
      <c r="I452" s="2">
        <v>0.71850000000000003</v>
      </c>
      <c r="J452" s="2">
        <v>0.2399</v>
      </c>
      <c r="K452" s="2">
        <v>0.47860000000000003</v>
      </c>
      <c r="L452" s="2">
        <v>0.65229999999999999</v>
      </c>
      <c r="M452" s="2">
        <v>0.3286</v>
      </c>
      <c r="N452" s="2">
        <v>0.32369999999999999</v>
      </c>
      <c r="O452" s="2">
        <v>0.4363333333333333</v>
      </c>
      <c r="P452" s="2" t="s">
        <v>4792</v>
      </c>
      <c r="Q452" s="5">
        <v>1128</v>
      </c>
      <c r="R452" s="5">
        <v>558.13953488372101</v>
      </c>
      <c r="S452" s="5">
        <v>0</v>
      </c>
      <c r="T452" s="5">
        <v>0</v>
      </c>
      <c r="U452" s="5">
        <v>0</v>
      </c>
      <c r="V452" s="5">
        <v>0</v>
      </c>
      <c r="W452" s="5">
        <v>0</v>
      </c>
      <c r="X452" s="5">
        <v>0</v>
      </c>
      <c r="Y452" s="5">
        <v>0</v>
      </c>
      <c r="Z452" s="5">
        <v>0</v>
      </c>
      <c r="AA452" s="5">
        <v>0</v>
      </c>
      <c r="AB452" s="5">
        <v>0</v>
      </c>
      <c r="AC452" s="225">
        <v>11</v>
      </c>
      <c r="AD452" s="5">
        <v>975.17730496453908</v>
      </c>
      <c r="AE452" s="5">
        <v>1</v>
      </c>
      <c r="AF452" s="5">
        <v>88.652482269503551</v>
      </c>
      <c r="AG452" s="5">
        <v>10</v>
      </c>
      <c r="AH452" s="5">
        <v>886.52482269503548</v>
      </c>
      <c r="AI452" s="5">
        <v>0</v>
      </c>
      <c r="AJ452" s="5">
        <v>0</v>
      </c>
    </row>
    <row r="453" spans="1:36" x14ac:dyDescent="0.25">
      <c r="A453">
        <v>2018</v>
      </c>
      <c r="B453" t="s">
        <v>71</v>
      </c>
      <c r="C453" s="212" t="s">
        <v>4937</v>
      </c>
      <c r="D453" s="47" t="s">
        <v>4936</v>
      </c>
      <c r="E453" s="11">
        <v>0</v>
      </c>
      <c r="F453" s="2">
        <v>0.74870000000000003</v>
      </c>
      <c r="G453" s="2">
        <v>0.23769999999999999</v>
      </c>
      <c r="H453" s="2">
        <v>0.51100000000000001</v>
      </c>
      <c r="I453" s="2">
        <v>0.71870000000000001</v>
      </c>
      <c r="J453" s="2">
        <v>0.23719999999999999</v>
      </c>
      <c r="K453" s="2">
        <v>0.48150000000000004</v>
      </c>
      <c r="L453" s="2">
        <v>0.73299999999999998</v>
      </c>
      <c r="M453" s="2">
        <v>0.25330000000000003</v>
      </c>
      <c r="N453" s="2">
        <v>0.47969999999999996</v>
      </c>
      <c r="O453" s="2">
        <v>0.4907333333333333</v>
      </c>
      <c r="P453" s="2" t="s">
        <v>4792</v>
      </c>
      <c r="Q453" s="5">
        <v>1128</v>
      </c>
      <c r="R453" s="5" t="s">
        <v>4791</v>
      </c>
      <c r="S453" s="5">
        <v>3</v>
      </c>
      <c r="T453" s="5">
        <v>265.95744680851061</v>
      </c>
      <c r="U453" s="5">
        <v>0</v>
      </c>
      <c r="V453" s="5">
        <v>0</v>
      </c>
      <c r="W453" s="5">
        <v>0</v>
      </c>
      <c r="X453" s="5">
        <v>0</v>
      </c>
      <c r="Y453" s="5">
        <v>1</v>
      </c>
      <c r="Z453" s="5">
        <v>88.652482269503551</v>
      </c>
      <c r="AA453" s="5">
        <v>2</v>
      </c>
      <c r="AB453" s="5">
        <v>177.3049645390071</v>
      </c>
      <c r="AC453" s="225">
        <v>6</v>
      </c>
      <c r="AD453" s="5">
        <v>531.91489361702122</v>
      </c>
      <c r="AE453" s="5">
        <v>4</v>
      </c>
      <c r="AF453" s="5">
        <v>354.6099290780142</v>
      </c>
      <c r="AG453" s="5">
        <v>2</v>
      </c>
      <c r="AH453" s="5">
        <v>177.3049645390071</v>
      </c>
      <c r="AI453" s="5">
        <v>0</v>
      </c>
      <c r="AJ453" s="5">
        <v>0</v>
      </c>
    </row>
    <row r="454" spans="1:36" x14ac:dyDescent="0.25">
      <c r="A454">
        <v>2018</v>
      </c>
      <c r="B454" t="s">
        <v>71</v>
      </c>
      <c r="C454" s="212" t="s">
        <v>4937</v>
      </c>
      <c r="D454" s="47" t="s">
        <v>4936</v>
      </c>
      <c r="E454" s="11">
        <v>0</v>
      </c>
      <c r="F454" s="2">
        <v>0.74870000000000003</v>
      </c>
      <c r="G454" s="2">
        <v>0.23769999999999999</v>
      </c>
      <c r="H454" s="2">
        <v>0.51100000000000001</v>
      </c>
      <c r="I454" s="2">
        <v>0.71870000000000001</v>
      </c>
      <c r="J454" s="2">
        <v>0.23719999999999999</v>
      </c>
      <c r="K454" s="2">
        <v>0.48150000000000004</v>
      </c>
      <c r="L454" s="2">
        <v>0.73299999999999998</v>
      </c>
      <c r="M454" s="2">
        <v>0.25330000000000003</v>
      </c>
      <c r="N454" s="2">
        <v>0.47969999999999996</v>
      </c>
      <c r="O454" s="2">
        <v>0.4907333333333333</v>
      </c>
      <c r="P454" s="2" t="s">
        <v>4792</v>
      </c>
      <c r="Q454" s="5">
        <v>1128</v>
      </c>
      <c r="R454" s="5" t="s">
        <v>4791</v>
      </c>
      <c r="S454" s="5">
        <v>3</v>
      </c>
      <c r="T454" s="5">
        <v>265.95744680851061</v>
      </c>
      <c r="U454" s="5">
        <v>0</v>
      </c>
      <c r="V454" s="5">
        <v>0</v>
      </c>
      <c r="W454" s="5">
        <v>0</v>
      </c>
      <c r="X454" s="5">
        <v>0</v>
      </c>
      <c r="Y454" s="5">
        <v>1</v>
      </c>
      <c r="Z454" s="5">
        <v>88.652482269503551</v>
      </c>
      <c r="AA454" s="5">
        <v>2</v>
      </c>
      <c r="AB454" s="5">
        <v>177.3049645390071</v>
      </c>
      <c r="AC454" s="225">
        <v>6</v>
      </c>
      <c r="AD454" s="5">
        <v>531.91489361702122</v>
      </c>
      <c r="AE454" s="5">
        <v>4</v>
      </c>
      <c r="AF454" s="5">
        <v>354.6099290780142</v>
      </c>
      <c r="AG454" s="5">
        <v>2</v>
      </c>
      <c r="AH454" s="5">
        <v>177.3049645390071</v>
      </c>
      <c r="AI454" s="5">
        <v>0</v>
      </c>
      <c r="AJ454" s="5">
        <v>0</v>
      </c>
    </row>
    <row r="455" spans="1:36" x14ac:dyDescent="0.25">
      <c r="A455">
        <v>2017</v>
      </c>
      <c r="B455" t="s">
        <v>71</v>
      </c>
      <c r="C455" s="212" t="s">
        <v>4850</v>
      </c>
      <c r="D455" s="47" t="s">
        <v>4844</v>
      </c>
      <c r="E455" s="11">
        <v>0</v>
      </c>
      <c r="F455" s="2">
        <v>0.58350000000000002</v>
      </c>
      <c r="G455" s="2">
        <v>0.40150000000000002</v>
      </c>
      <c r="H455" s="2">
        <v>0.182</v>
      </c>
      <c r="I455" s="2">
        <v>0.60070000000000001</v>
      </c>
      <c r="J455" s="2">
        <v>0.35649999999999998</v>
      </c>
      <c r="K455" s="2">
        <v>0.24420000000000003</v>
      </c>
      <c r="L455" s="2">
        <v>0.66390000000000005</v>
      </c>
      <c r="M455" s="2">
        <v>0.32250000000000001</v>
      </c>
      <c r="N455" s="2">
        <v>0.34140000000000004</v>
      </c>
      <c r="O455" s="2">
        <v>0.25586666666666669</v>
      </c>
      <c r="P455" s="2" t="s">
        <v>4792</v>
      </c>
      <c r="Q455" s="5">
        <v>1129</v>
      </c>
      <c r="R455" s="5" t="s">
        <v>4791</v>
      </c>
      <c r="S455" s="5">
        <v>15</v>
      </c>
      <c r="T455" s="5">
        <v>1328.6093888396811</v>
      </c>
      <c r="U455" s="5">
        <v>0</v>
      </c>
      <c r="V455" s="5">
        <v>0</v>
      </c>
      <c r="W455" s="5">
        <v>0</v>
      </c>
      <c r="X455" s="5">
        <v>0</v>
      </c>
      <c r="Y455" s="5">
        <v>1</v>
      </c>
      <c r="Z455" s="5">
        <v>88.57395925597875</v>
      </c>
      <c r="AA455" s="5">
        <v>14</v>
      </c>
      <c r="AB455" s="5">
        <v>1240.0354295837024</v>
      </c>
      <c r="AC455" s="225">
        <v>43</v>
      </c>
      <c r="AD455" s="5">
        <v>3808.680248007086</v>
      </c>
      <c r="AE455" s="5">
        <v>13</v>
      </c>
      <c r="AF455" s="5">
        <v>1151.4614703277236</v>
      </c>
      <c r="AG455" s="5">
        <v>27</v>
      </c>
      <c r="AH455" s="5">
        <v>2391.4968999114262</v>
      </c>
      <c r="AI455" s="5">
        <v>3</v>
      </c>
      <c r="AJ455" s="5">
        <v>265.72187776793623</v>
      </c>
    </row>
    <row r="456" spans="1:36" x14ac:dyDescent="0.25">
      <c r="A456">
        <v>2018</v>
      </c>
      <c r="B456" t="s">
        <v>71</v>
      </c>
      <c r="C456" s="212" t="s">
        <v>5219</v>
      </c>
      <c r="D456" s="47" t="s">
        <v>1109</v>
      </c>
      <c r="E456" s="11">
        <v>0</v>
      </c>
      <c r="F456" s="2">
        <v>0.73570000000000002</v>
      </c>
      <c r="G456" s="2">
        <v>0.25469999999999998</v>
      </c>
      <c r="H456" s="2">
        <v>0.48100000000000004</v>
      </c>
      <c r="I456" s="2">
        <v>0.72419999999999995</v>
      </c>
      <c r="J456" s="2">
        <v>0.248</v>
      </c>
      <c r="K456" s="2">
        <v>0.47619999999999996</v>
      </c>
      <c r="L456" s="2">
        <v>0.69610000000000005</v>
      </c>
      <c r="M456" s="2">
        <v>0.29339999999999999</v>
      </c>
      <c r="N456" s="2">
        <v>0.40270000000000006</v>
      </c>
      <c r="O456" s="2">
        <v>0.45330000000000004</v>
      </c>
      <c r="P456" s="2" t="s">
        <v>4792</v>
      </c>
      <c r="Q456" s="5">
        <v>1129</v>
      </c>
      <c r="R456" s="5" t="s">
        <v>4791</v>
      </c>
      <c r="S456" s="5">
        <v>4</v>
      </c>
      <c r="T456" s="5">
        <v>354.295837023915</v>
      </c>
      <c r="U456" s="5">
        <v>0</v>
      </c>
      <c r="V456" s="5">
        <v>0</v>
      </c>
      <c r="W456" s="5">
        <v>1</v>
      </c>
      <c r="X456" s="5">
        <v>88.57395925597875</v>
      </c>
      <c r="Y456" s="5">
        <v>2</v>
      </c>
      <c r="Z456" s="5">
        <v>177.1479185119575</v>
      </c>
      <c r="AA456" s="5">
        <v>1</v>
      </c>
      <c r="AB456" s="5">
        <v>88.57395925597875</v>
      </c>
      <c r="AC456" s="225">
        <v>2</v>
      </c>
      <c r="AD456" s="5">
        <v>177.1479185119575</v>
      </c>
      <c r="AE456" s="5">
        <v>1</v>
      </c>
      <c r="AF456" s="5">
        <v>88.57395925597875</v>
      </c>
      <c r="AG456" s="5">
        <v>1</v>
      </c>
      <c r="AH456" s="5">
        <v>88.57395925597875</v>
      </c>
      <c r="AI456" s="5">
        <v>0</v>
      </c>
      <c r="AJ456" s="5">
        <v>0</v>
      </c>
    </row>
    <row r="457" spans="1:36" x14ac:dyDescent="0.25">
      <c r="A457">
        <v>2018</v>
      </c>
      <c r="B457" t="s">
        <v>71</v>
      </c>
      <c r="C457" s="212" t="s">
        <v>5219</v>
      </c>
      <c r="D457" s="47" t="s">
        <v>1109</v>
      </c>
      <c r="E457" s="11">
        <v>0</v>
      </c>
      <c r="F457" s="2">
        <v>0.73570000000000002</v>
      </c>
      <c r="G457" s="2">
        <v>0.25469999999999998</v>
      </c>
      <c r="H457" s="2">
        <v>0.48100000000000004</v>
      </c>
      <c r="I457" s="2">
        <v>0.72419999999999995</v>
      </c>
      <c r="J457" s="2">
        <v>0.248</v>
      </c>
      <c r="K457" s="2">
        <v>0.47619999999999996</v>
      </c>
      <c r="L457" s="2">
        <v>0.69610000000000005</v>
      </c>
      <c r="M457" s="2">
        <v>0.29339999999999999</v>
      </c>
      <c r="N457" s="2">
        <v>0.40270000000000006</v>
      </c>
      <c r="O457" s="2">
        <v>0.45330000000000004</v>
      </c>
      <c r="P457" s="2" t="s">
        <v>4792</v>
      </c>
      <c r="Q457" s="5">
        <v>1129</v>
      </c>
      <c r="R457" s="5" t="s">
        <v>4791</v>
      </c>
      <c r="S457" s="5">
        <v>4</v>
      </c>
      <c r="T457" s="5">
        <v>354.295837023915</v>
      </c>
      <c r="U457" s="5">
        <v>0</v>
      </c>
      <c r="V457" s="5">
        <v>0</v>
      </c>
      <c r="W457" s="5">
        <v>1</v>
      </c>
      <c r="X457" s="5">
        <v>88.57395925597875</v>
      </c>
      <c r="Y457" s="5">
        <v>2</v>
      </c>
      <c r="Z457" s="5">
        <v>177.1479185119575</v>
      </c>
      <c r="AA457" s="5">
        <v>1</v>
      </c>
      <c r="AB457" s="5">
        <v>88.57395925597875</v>
      </c>
      <c r="AC457" s="225">
        <v>2</v>
      </c>
      <c r="AD457" s="5">
        <v>177.1479185119575</v>
      </c>
      <c r="AE457" s="5">
        <v>1</v>
      </c>
      <c r="AF457" s="5">
        <v>88.57395925597875</v>
      </c>
      <c r="AG457" s="5">
        <v>1</v>
      </c>
      <c r="AH457" s="5">
        <v>88.57395925597875</v>
      </c>
      <c r="AI457" s="5">
        <v>0</v>
      </c>
      <c r="AJ457" s="5">
        <v>0</v>
      </c>
    </row>
    <row r="458" spans="1:36" x14ac:dyDescent="0.25">
      <c r="A458">
        <v>2017</v>
      </c>
      <c r="B458" t="s">
        <v>71</v>
      </c>
      <c r="C458" s="212" t="s">
        <v>5241</v>
      </c>
      <c r="D458" s="47" t="s">
        <v>494</v>
      </c>
      <c r="E458" s="11">
        <v>0</v>
      </c>
      <c r="F458" s="2">
        <v>0.75849999999999995</v>
      </c>
      <c r="G458" s="2">
        <v>0.2286</v>
      </c>
      <c r="H458" s="2">
        <v>0.52989999999999993</v>
      </c>
      <c r="I458" s="2">
        <v>0.77039999999999997</v>
      </c>
      <c r="J458" s="2">
        <v>0.19070000000000001</v>
      </c>
      <c r="K458" s="2">
        <v>0.57969999999999999</v>
      </c>
      <c r="L458" s="2">
        <v>0.77110000000000001</v>
      </c>
      <c r="M458" s="2">
        <v>0.21490000000000001</v>
      </c>
      <c r="N458" s="2">
        <v>0.55620000000000003</v>
      </c>
      <c r="O458" s="2">
        <v>0.55526666666666669</v>
      </c>
      <c r="P458" s="2" t="s">
        <v>4792</v>
      </c>
      <c r="Q458" s="5">
        <v>1130</v>
      </c>
      <c r="R458" s="5" t="s">
        <v>4791</v>
      </c>
      <c r="S458" s="5">
        <v>5</v>
      </c>
      <c r="T458" s="5">
        <v>442.47787610619469</v>
      </c>
      <c r="U458" s="5">
        <v>0</v>
      </c>
      <c r="V458" s="5">
        <v>0</v>
      </c>
      <c r="W458" s="5">
        <v>0</v>
      </c>
      <c r="X458" s="5">
        <v>0</v>
      </c>
      <c r="Y458" s="5">
        <v>0</v>
      </c>
      <c r="Z458" s="5">
        <v>0</v>
      </c>
      <c r="AA458" s="5">
        <v>5</v>
      </c>
      <c r="AB458" s="5">
        <v>442.47787610619469</v>
      </c>
      <c r="AC458" s="225">
        <v>9</v>
      </c>
      <c r="AD458" s="5">
        <v>796.46017699115043</v>
      </c>
      <c r="AE458" s="5">
        <v>4</v>
      </c>
      <c r="AF458" s="5">
        <v>353.98230088495575</v>
      </c>
      <c r="AG458" s="5">
        <v>2</v>
      </c>
      <c r="AH458" s="5">
        <v>176.99115044247787</v>
      </c>
      <c r="AI458" s="5">
        <v>3</v>
      </c>
      <c r="AJ458" s="5">
        <v>265.48672566371681</v>
      </c>
    </row>
    <row r="459" spans="1:36" x14ac:dyDescent="0.25">
      <c r="A459">
        <v>2017</v>
      </c>
      <c r="B459" t="s">
        <v>71</v>
      </c>
      <c r="C459" s="212" t="s">
        <v>5219</v>
      </c>
      <c r="D459" s="47" t="s">
        <v>1109</v>
      </c>
      <c r="E459" s="11">
        <v>0</v>
      </c>
      <c r="F459" s="2">
        <v>0.73570000000000002</v>
      </c>
      <c r="G459" s="2">
        <v>0.25469999999999998</v>
      </c>
      <c r="H459" s="2">
        <v>0.48100000000000004</v>
      </c>
      <c r="I459" s="2">
        <v>0.72419999999999995</v>
      </c>
      <c r="J459" s="2">
        <v>0.248</v>
      </c>
      <c r="K459" s="2">
        <v>0.47619999999999996</v>
      </c>
      <c r="L459" s="2">
        <v>0.69610000000000005</v>
      </c>
      <c r="M459" s="2">
        <v>0.29339999999999999</v>
      </c>
      <c r="N459" s="2">
        <v>0.40270000000000006</v>
      </c>
      <c r="O459" s="2">
        <v>0.45330000000000004</v>
      </c>
      <c r="P459" s="2" t="s">
        <v>4792</v>
      </c>
      <c r="Q459" s="5">
        <v>1133</v>
      </c>
      <c r="R459" s="5" t="s">
        <v>4791</v>
      </c>
      <c r="S459" s="5">
        <v>3</v>
      </c>
      <c r="T459" s="5">
        <v>264.78375992939101</v>
      </c>
      <c r="U459" s="5">
        <v>0</v>
      </c>
      <c r="V459" s="5">
        <v>0</v>
      </c>
      <c r="W459" s="5">
        <v>1</v>
      </c>
      <c r="X459" s="5">
        <v>88.261253309796999</v>
      </c>
      <c r="Y459" s="5">
        <v>0</v>
      </c>
      <c r="Z459" s="5">
        <v>0</v>
      </c>
      <c r="AA459" s="5">
        <v>2</v>
      </c>
      <c r="AB459" s="5">
        <v>176.522506619594</v>
      </c>
      <c r="AC459" s="225">
        <v>2</v>
      </c>
      <c r="AD459" s="5">
        <v>176.522506619594</v>
      </c>
      <c r="AE459" s="5">
        <v>2</v>
      </c>
      <c r="AF459" s="5">
        <v>176.522506619594</v>
      </c>
      <c r="AG459" s="5">
        <v>0</v>
      </c>
      <c r="AH459" s="5">
        <v>0</v>
      </c>
      <c r="AI459" s="5">
        <v>0</v>
      </c>
      <c r="AJ459" s="5">
        <v>0</v>
      </c>
    </row>
    <row r="460" spans="1:36" x14ac:dyDescent="0.25">
      <c r="A460">
        <v>2018</v>
      </c>
      <c r="B460" t="s">
        <v>41</v>
      </c>
      <c r="C460" s="212" t="s">
        <v>5598</v>
      </c>
      <c r="D460" s="47" t="s">
        <v>5331</v>
      </c>
      <c r="E460" s="11">
        <v>0.72799999999999998</v>
      </c>
      <c r="F460" s="2">
        <v>0.57889999999999997</v>
      </c>
      <c r="G460" s="2">
        <v>0.40189999999999998</v>
      </c>
      <c r="H460" s="2">
        <v>0.17699999999999999</v>
      </c>
      <c r="I460" s="2">
        <v>0.56540000000000001</v>
      </c>
      <c r="J460" s="2">
        <v>0.38600000000000001</v>
      </c>
      <c r="K460" s="2">
        <v>0.1794</v>
      </c>
      <c r="L460" s="2">
        <v>0.51619999999999999</v>
      </c>
      <c r="M460" s="2">
        <v>0.46460000000000001</v>
      </c>
      <c r="N460" s="2">
        <v>5.1599999999999979E-2</v>
      </c>
      <c r="O460" s="2">
        <v>0.13599999999999998</v>
      </c>
      <c r="P460" s="2" t="s">
        <v>4792</v>
      </c>
      <c r="Q460" s="5">
        <v>1133</v>
      </c>
      <c r="R460" s="5">
        <v>1556.3186813186815</v>
      </c>
      <c r="S460" s="5">
        <v>2</v>
      </c>
      <c r="T460" s="5">
        <v>176.522506619594</v>
      </c>
      <c r="U460" s="5">
        <v>0</v>
      </c>
      <c r="V460" s="5">
        <v>0</v>
      </c>
      <c r="W460" s="5">
        <v>1</v>
      </c>
      <c r="X460" s="5">
        <v>88.261253309796999</v>
      </c>
      <c r="Y460" s="5">
        <v>0</v>
      </c>
      <c r="Z460" s="5">
        <v>0</v>
      </c>
      <c r="AA460" s="5">
        <v>1</v>
      </c>
      <c r="AB460" s="5">
        <v>88.261253309796999</v>
      </c>
      <c r="AC460" s="225">
        <v>4</v>
      </c>
      <c r="AD460" s="5">
        <v>353.04501323918799</v>
      </c>
      <c r="AE460" s="5">
        <v>1</v>
      </c>
      <c r="AF460" s="5">
        <v>88.261253309796999</v>
      </c>
      <c r="AG460" s="5">
        <v>3</v>
      </c>
      <c r="AH460" s="5">
        <v>264.78375992939101</v>
      </c>
      <c r="AI460" s="5">
        <v>0</v>
      </c>
      <c r="AJ460" s="5">
        <v>0</v>
      </c>
    </row>
    <row r="461" spans="1:36" x14ac:dyDescent="0.25">
      <c r="A461">
        <v>2019</v>
      </c>
      <c r="B461" t="s">
        <v>71</v>
      </c>
      <c r="C461" s="212" t="s">
        <v>4937</v>
      </c>
      <c r="D461" s="47" t="s">
        <v>4936</v>
      </c>
      <c r="E461" s="11">
        <v>0</v>
      </c>
      <c r="F461" s="2">
        <v>0.74870000000000003</v>
      </c>
      <c r="G461" s="2">
        <v>0.23769999999999999</v>
      </c>
      <c r="H461" s="2">
        <v>0.51100000000000001</v>
      </c>
      <c r="I461" s="2">
        <v>0.71870000000000001</v>
      </c>
      <c r="J461" s="2">
        <v>0.23719999999999999</v>
      </c>
      <c r="K461" s="2">
        <v>0.48150000000000004</v>
      </c>
      <c r="L461" s="2">
        <v>0.73299999999999998</v>
      </c>
      <c r="M461" s="2">
        <v>0.25330000000000003</v>
      </c>
      <c r="N461" s="2">
        <v>0.47969999999999996</v>
      </c>
      <c r="O461" s="2">
        <v>0.4907333333333333</v>
      </c>
      <c r="P461" s="2" t="s">
        <v>4792</v>
      </c>
      <c r="Q461" s="5">
        <v>1133</v>
      </c>
      <c r="R461" s="5" t="s">
        <v>4791</v>
      </c>
      <c r="S461" s="5">
        <v>3</v>
      </c>
      <c r="T461" s="5">
        <v>264.78375992939101</v>
      </c>
      <c r="U461" s="5">
        <v>0</v>
      </c>
      <c r="V461" s="5">
        <v>0</v>
      </c>
      <c r="W461" s="5">
        <v>0</v>
      </c>
      <c r="X461" s="5">
        <v>0</v>
      </c>
      <c r="Y461" s="5">
        <v>0</v>
      </c>
      <c r="Z461" s="5">
        <v>0</v>
      </c>
      <c r="AA461" s="5">
        <v>3</v>
      </c>
      <c r="AB461" s="5">
        <v>264.78375992939101</v>
      </c>
      <c r="AC461" s="225">
        <v>4</v>
      </c>
      <c r="AD461" s="5">
        <v>353.04501323918799</v>
      </c>
      <c r="AE461" s="5">
        <v>2</v>
      </c>
      <c r="AF461" s="5">
        <v>176.522506619594</v>
      </c>
      <c r="AG461" s="5">
        <v>0</v>
      </c>
      <c r="AH461" s="5">
        <v>0</v>
      </c>
      <c r="AI461" s="5">
        <v>2</v>
      </c>
      <c r="AJ461" s="5">
        <v>176.522506619594</v>
      </c>
    </row>
    <row r="462" spans="1:36" x14ac:dyDescent="0.25">
      <c r="A462">
        <v>2017</v>
      </c>
      <c r="B462" t="s">
        <v>71</v>
      </c>
      <c r="C462" s="212" t="s">
        <v>887</v>
      </c>
      <c r="D462" s="47" t="s">
        <v>4889</v>
      </c>
      <c r="E462" s="11">
        <v>0</v>
      </c>
      <c r="F462" s="2">
        <v>0.69710000000000005</v>
      </c>
      <c r="G462" s="2">
        <v>0.29310000000000003</v>
      </c>
      <c r="H462" s="2">
        <v>0.40400000000000003</v>
      </c>
      <c r="I462" s="2">
        <v>0.66349999999999998</v>
      </c>
      <c r="J462" s="2">
        <v>0.31309999999999999</v>
      </c>
      <c r="K462" s="2">
        <v>0.35039999999999999</v>
      </c>
      <c r="L462" s="2">
        <v>0.60640000000000005</v>
      </c>
      <c r="M462" s="2">
        <v>0.38400000000000001</v>
      </c>
      <c r="N462" s="2">
        <v>0.22240000000000004</v>
      </c>
      <c r="O462" s="2">
        <v>0.3256</v>
      </c>
      <c r="P462" s="2" t="s">
        <v>4792</v>
      </c>
      <c r="Q462" s="5">
        <v>1135</v>
      </c>
      <c r="R462" s="5" t="s">
        <v>4791</v>
      </c>
      <c r="S462" s="5">
        <v>3</v>
      </c>
      <c r="T462" s="5">
        <v>264.31718061674007</v>
      </c>
      <c r="U462" s="5">
        <v>0</v>
      </c>
      <c r="V462" s="5">
        <v>0</v>
      </c>
      <c r="W462" s="5">
        <v>0</v>
      </c>
      <c r="X462" s="5">
        <v>0</v>
      </c>
      <c r="Y462" s="5">
        <v>1</v>
      </c>
      <c r="Z462" s="5">
        <v>88.105726872246706</v>
      </c>
      <c r="AA462" s="5">
        <v>2</v>
      </c>
      <c r="AB462" s="5">
        <v>176.21145374449341</v>
      </c>
      <c r="AC462" s="225">
        <v>26</v>
      </c>
      <c r="AD462" s="5">
        <v>2290.7488986784142</v>
      </c>
      <c r="AE462" s="5">
        <v>14</v>
      </c>
      <c r="AF462" s="5">
        <v>1233.4801762114537</v>
      </c>
      <c r="AG462" s="5">
        <v>10</v>
      </c>
      <c r="AH462" s="5">
        <v>881.05726872246703</v>
      </c>
      <c r="AI462" s="5">
        <v>2</v>
      </c>
      <c r="AJ462" s="5">
        <v>176.21145374449341</v>
      </c>
    </row>
    <row r="463" spans="1:36" x14ac:dyDescent="0.25">
      <c r="A463">
        <v>2018</v>
      </c>
      <c r="B463" t="s">
        <v>71</v>
      </c>
      <c r="C463" s="212" t="s">
        <v>5075</v>
      </c>
      <c r="D463" s="47" t="s">
        <v>5074</v>
      </c>
      <c r="E463" s="11">
        <v>0</v>
      </c>
      <c r="F463" s="2">
        <v>0.81040000000000001</v>
      </c>
      <c r="G463" s="2">
        <v>0.182</v>
      </c>
      <c r="H463" s="2">
        <v>0.62840000000000007</v>
      </c>
      <c r="I463" s="2">
        <v>0.78859999999999997</v>
      </c>
      <c r="J463" s="2">
        <v>0.1807</v>
      </c>
      <c r="K463" s="2">
        <v>0.6079</v>
      </c>
      <c r="L463" s="2">
        <v>0.76819999999999999</v>
      </c>
      <c r="M463" s="2">
        <v>0.21990000000000001</v>
      </c>
      <c r="N463" s="2">
        <v>0.54830000000000001</v>
      </c>
      <c r="O463" s="2">
        <v>0.59486666666666665</v>
      </c>
      <c r="P463" s="2" t="s">
        <v>4792</v>
      </c>
      <c r="Q463" s="5">
        <v>1137</v>
      </c>
      <c r="R463" s="5" t="s">
        <v>4791</v>
      </c>
      <c r="S463" s="5">
        <v>1</v>
      </c>
      <c r="T463" s="5">
        <v>87.950747581354449</v>
      </c>
      <c r="U463" s="5">
        <v>0</v>
      </c>
      <c r="V463" s="5">
        <v>0</v>
      </c>
      <c r="W463" s="5">
        <v>0</v>
      </c>
      <c r="X463" s="5">
        <v>0</v>
      </c>
      <c r="Y463" s="5">
        <v>1</v>
      </c>
      <c r="Z463" s="5">
        <v>87.950747581354449</v>
      </c>
      <c r="AA463" s="5">
        <v>0</v>
      </c>
      <c r="AB463" s="5">
        <v>0</v>
      </c>
      <c r="AC463" s="225">
        <v>17</v>
      </c>
      <c r="AD463" s="5">
        <v>1495.1627088830255</v>
      </c>
      <c r="AE463" s="5">
        <v>13</v>
      </c>
      <c r="AF463" s="5">
        <v>1143.3597185576077</v>
      </c>
      <c r="AG463" s="5">
        <v>4</v>
      </c>
      <c r="AH463" s="5">
        <v>351.8029903254178</v>
      </c>
      <c r="AI463" s="5">
        <v>0</v>
      </c>
      <c r="AJ463" s="5">
        <v>0</v>
      </c>
    </row>
    <row r="464" spans="1:36" x14ac:dyDescent="0.25">
      <c r="A464">
        <v>2018</v>
      </c>
      <c r="B464" t="s">
        <v>71</v>
      </c>
      <c r="C464" s="212" t="s">
        <v>5075</v>
      </c>
      <c r="D464" s="47" t="s">
        <v>5074</v>
      </c>
      <c r="E464" s="11">
        <v>0</v>
      </c>
      <c r="F464" s="2">
        <v>0.81040000000000001</v>
      </c>
      <c r="G464" s="2">
        <v>0.182</v>
      </c>
      <c r="H464" s="2">
        <v>0.62840000000000007</v>
      </c>
      <c r="I464" s="2">
        <v>0.78859999999999997</v>
      </c>
      <c r="J464" s="2">
        <v>0.1807</v>
      </c>
      <c r="K464" s="2">
        <v>0.6079</v>
      </c>
      <c r="L464" s="2">
        <v>0.76819999999999999</v>
      </c>
      <c r="M464" s="2">
        <v>0.21990000000000001</v>
      </c>
      <c r="N464" s="2">
        <v>0.54830000000000001</v>
      </c>
      <c r="O464" s="2">
        <v>0.59486666666666665</v>
      </c>
      <c r="P464" s="2" t="s">
        <v>4792</v>
      </c>
      <c r="Q464" s="5">
        <v>1137</v>
      </c>
      <c r="R464" s="5" t="s">
        <v>4791</v>
      </c>
      <c r="S464" s="5">
        <v>1</v>
      </c>
      <c r="T464" s="5">
        <v>87.950747581354449</v>
      </c>
      <c r="U464" s="5">
        <v>0</v>
      </c>
      <c r="V464" s="5">
        <v>0</v>
      </c>
      <c r="W464" s="5">
        <v>0</v>
      </c>
      <c r="X464" s="5">
        <v>0</v>
      </c>
      <c r="Y464" s="5">
        <v>1</v>
      </c>
      <c r="Z464" s="5">
        <v>87.950747581354449</v>
      </c>
      <c r="AA464" s="5">
        <v>0</v>
      </c>
      <c r="AB464" s="5">
        <v>0</v>
      </c>
      <c r="AC464" s="225">
        <v>17</v>
      </c>
      <c r="AD464" s="5">
        <v>1495.1627088830255</v>
      </c>
      <c r="AE464" s="5">
        <v>13</v>
      </c>
      <c r="AF464" s="5">
        <v>1143.3597185576077</v>
      </c>
      <c r="AG464" s="5">
        <v>4</v>
      </c>
      <c r="AH464" s="5">
        <v>351.8029903254178</v>
      </c>
      <c r="AI464" s="5">
        <v>0</v>
      </c>
      <c r="AJ464" s="5">
        <v>0</v>
      </c>
    </row>
    <row r="465" spans="1:36" x14ac:dyDescent="0.25">
      <c r="A465">
        <v>2017</v>
      </c>
      <c r="B465" t="s">
        <v>41</v>
      </c>
      <c r="C465" s="212" t="s">
        <v>5606</v>
      </c>
      <c r="D465" s="47" t="s">
        <v>5511</v>
      </c>
      <c r="E465" s="11">
        <v>0.76300000000000001</v>
      </c>
      <c r="F465" s="2">
        <v>0.51060000000000005</v>
      </c>
      <c r="G465" s="2">
        <v>0.46700000000000003</v>
      </c>
      <c r="H465" s="2">
        <v>4.3600000000000028E-2</v>
      </c>
      <c r="I465" s="2">
        <v>0.50770000000000004</v>
      </c>
      <c r="J465" s="2">
        <v>0.4158</v>
      </c>
      <c r="K465" s="2">
        <v>9.1900000000000037E-2</v>
      </c>
      <c r="L465" s="2">
        <v>0.53259999999999996</v>
      </c>
      <c r="M465" s="2">
        <v>0.44650000000000001</v>
      </c>
      <c r="N465" s="2">
        <v>8.6099999999999954E-2</v>
      </c>
      <c r="O465" s="2">
        <v>7.3866666666666678E-2</v>
      </c>
      <c r="P465" s="2" t="s">
        <v>4792</v>
      </c>
      <c r="Q465" s="5">
        <v>1139</v>
      </c>
      <c r="R465" s="5">
        <v>1492.7916120576672</v>
      </c>
      <c r="S465" s="5">
        <v>1</v>
      </c>
      <c r="T465" s="5">
        <v>87.796312554872699</v>
      </c>
      <c r="U465" s="5">
        <v>0</v>
      </c>
      <c r="V465" s="5">
        <v>0</v>
      </c>
      <c r="W465" s="5">
        <v>0</v>
      </c>
      <c r="X465" s="5">
        <v>0</v>
      </c>
      <c r="Y465" s="5">
        <v>0</v>
      </c>
      <c r="Z465" s="5">
        <v>0</v>
      </c>
      <c r="AA465" s="5">
        <v>1</v>
      </c>
      <c r="AB465" s="5">
        <v>87.796312554872699</v>
      </c>
      <c r="AC465" s="225">
        <v>5</v>
      </c>
      <c r="AD465" s="5">
        <v>438.98156277436351</v>
      </c>
      <c r="AE465" s="5">
        <v>0</v>
      </c>
      <c r="AF465" s="5">
        <v>0</v>
      </c>
      <c r="AG465" s="5">
        <v>5</v>
      </c>
      <c r="AH465" s="5">
        <v>438.98156277436351</v>
      </c>
      <c r="AI465" s="5">
        <v>0</v>
      </c>
      <c r="AJ465" s="5">
        <v>0</v>
      </c>
    </row>
    <row r="466" spans="1:36" x14ac:dyDescent="0.25">
      <c r="A466">
        <v>2019</v>
      </c>
      <c r="B466" t="s">
        <v>70</v>
      </c>
      <c r="C466" s="212" t="s">
        <v>5405</v>
      </c>
      <c r="D466" s="47" t="s">
        <v>5331</v>
      </c>
      <c r="E466" s="11">
        <v>1.75</v>
      </c>
      <c r="F466" s="2">
        <v>0.85340000000000005</v>
      </c>
      <c r="G466" s="2">
        <v>0.13780000000000001</v>
      </c>
      <c r="H466" s="2">
        <v>0.71560000000000001</v>
      </c>
      <c r="I466" s="2">
        <v>0.83460000000000001</v>
      </c>
      <c r="J466" s="2">
        <v>0.1429</v>
      </c>
      <c r="K466" s="2">
        <v>0.69169999999999998</v>
      </c>
      <c r="L466" s="2">
        <v>0.76180000000000003</v>
      </c>
      <c r="M466" s="2">
        <v>0.2248</v>
      </c>
      <c r="N466" s="2">
        <v>0.53700000000000003</v>
      </c>
      <c r="O466" s="2">
        <v>0.64810000000000001</v>
      </c>
      <c r="P466" s="5" t="s">
        <v>4792</v>
      </c>
      <c r="Q466" s="5">
        <v>1140</v>
      </c>
      <c r="R466" s="5">
        <v>651.42857142857144</v>
      </c>
      <c r="S466" s="5">
        <v>8</v>
      </c>
      <c r="T466" s="5">
        <v>701.75438596491233</v>
      </c>
      <c r="U466" s="5">
        <v>0</v>
      </c>
      <c r="V466" s="5">
        <v>0</v>
      </c>
      <c r="W466" s="5">
        <v>0</v>
      </c>
      <c r="X466" s="5">
        <v>0</v>
      </c>
      <c r="Y466" s="5">
        <v>0</v>
      </c>
      <c r="Z466" s="5">
        <v>0</v>
      </c>
      <c r="AA466" s="5">
        <v>8</v>
      </c>
      <c r="AB466" s="5">
        <v>701.75438596491233</v>
      </c>
      <c r="AC466" s="225">
        <v>30</v>
      </c>
      <c r="AD466" s="5">
        <v>2631.5789473684208</v>
      </c>
      <c r="AE466" s="5">
        <v>6</v>
      </c>
      <c r="AF466" s="5">
        <v>526.31578947368416</v>
      </c>
      <c r="AG466" s="5">
        <v>22</v>
      </c>
      <c r="AH466" s="5">
        <v>1929.8245614035088</v>
      </c>
      <c r="AI466" s="5">
        <v>2</v>
      </c>
      <c r="AJ466" s="5">
        <v>175.43859649122808</v>
      </c>
    </row>
    <row r="467" spans="1:36" x14ac:dyDescent="0.25">
      <c r="A467">
        <v>2017</v>
      </c>
      <c r="B467" t="s">
        <v>41</v>
      </c>
      <c r="C467" s="212" t="s">
        <v>5697</v>
      </c>
      <c r="D467" s="47" t="s">
        <v>5291</v>
      </c>
      <c r="E467" s="11">
        <v>1.194</v>
      </c>
      <c r="F467" s="2">
        <v>0.67759999999999998</v>
      </c>
      <c r="G467" s="2">
        <v>0.30330000000000001</v>
      </c>
      <c r="H467" s="2">
        <v>0.37429999999999997</v>
      </c>
      <c r="I467" s="2">
        <v>0.68379999999999996</v>
      </c>
      <c r="J467" s="2">
        <v>0.27200000000000002</v>
      </c>
      <c r="K467" s="2">
        <v>0.41179999999999994</v>
      </c>
      <c r="L467" s="2">
        <v>0.61219999999999997</v>
      </c>
      <c r="M467" s="2">
        <v>0.36399999999999999</v>
      </c>
      <c r="N467" s="2">
        <v>0.24819999999999998</v>
      </c>
      <c r="O467" s="2">
        <v>0.34476666666666667</v>
      </c>
      <c r="P467" s="2" t="s">
        <v>4792</v>
      </c>
      <c r="Q467" s="5">
        <v>1141</v>
      </c>
      <c r="R467" s="5">
        <v>955.61139028475714</v>
      </c>
      <c r="S467" s="5">
        <v>0</v>
      </c>
      <c r="T467" s="5">
        <v>0</v>
      </c>
      <c r="U467" s="5">
        <v>0</v>
      </c>
      <c r="V467" s="5">
        <v>0</v>
      </c>
      <c r="W467" s="5">
        <v>0</v>
      </c>
      <c r="X467" s="5">
        <v>0</v>
      </c>
      <c r="Y467" s="5">
        <v>0</v>
      </c>
      <c r="Z467" s="5">
        <v>0</v>
      </c>
      <c r="AA467" s="5">
        <v>0</v>
      </c>
      <c r="AB467" s="5">
        <v>0</v>
      </c>
      <c r="AC467" s="225">
        <v>13</v>
      </c>
      <c r="AD467" s="5">
        <v>1139.3514460999122</v>
      </c>
      <c r="AE467" s="5">
        <v>1</v>
      </c>
      <c r="AF467" s="5">
        <v>87.642418930762489</v>
      </c>
      <c r="AG467" s="5">
        <v>11</v>
      </c>
      <c r="AH467" s="5">
        <v>964.06660823838729</v>
      </c>
      <c r="AI467" s="5">
        <v>1</v>
      </c>
      <c r="AJ467" s="5">
        <v>87.642418930762489</v>
      </c>
    </row>
    <row r="468" spans="1:36" x14ac:dyDescent="0.25">
      <c r="A468">
        <v>2017</v>
      </c>
      <c r="B468" t="s">
        <v>70</v>
      </c>
      <c r="C468" s="212" t="s">
        <v>5405</v>
      </c>
      <c r="D468" s="47" t="s">
        <v>5331</v>
      </c>
      <c r="E468" s="11">
        <v>1.75</v>
      </c>
      <c r="F468" s="2">
        <v>0.85340000000000005</v>
      </c>
      <c r="G468" s="2">
        <v>0.13780000000000001</v>
      </c>
      <c r="H468" s="2">
        <v>0.71560000000000001</v>
      </c>
      <c r="I468" s="2">
        <v>0.83460000000000001</v>
      </c>
      <c r="J468" s="2">
        <v>0.1429</v>
      </c>
      <c r="K468" s="2">
        <v>0.69169999999999998</v>
      </c>
      <c r="L468" s="2">
        <v>0.76180000000000003</v>
      </c>
      <c r="M468" s="2">
        <v>0.2248</v>
      </c>
      <c r="N468" s="2">
        <v>0.53700000000000003</v>
      </c>
      <c r="O468" s="2">
        <v>0.64810000000000001</v>
      </c>
      <c r="P468" s="5" t="s">
        <v>4792</v>
      </c>
      <c r="Q468" s="5">
        <v>1142</v>
      </c>
      <c r="R468" s="5">
        <v>652.57142857142856</v>
      </c>
      <c r="S468" s="5">
        <v>1</v>
      </c>
      <c r="T468" s="5">
        <v>87.565674255691775</v>
      </c>
      <c r="U468" s="5">
        <v>0</v>
      </c>
      <c r="V468" s="5">
        <v>0</v>
      </c>
      <c r="W468" s="5">
        <v>1</v>
      </c>
      <c r="X468" s="5">
        <v>87.565674255691775</v>
      </c>
      <c r="Y468" s="5">
        <v>0</v>
      </c>
      <c r="Z468" s="5">
        <v>0</v>
      </c>
      <c r="AA468" s="5">
        <v>0</v>
      </c>
      <c r="AB468" s="5">
        <v>0</v>
      </c>
      <c r="AC468" s="225">
        <v>17</v>
      </c>
      <c r="AD468" s="5">
        <v>1488.61646234676</v>
      </c>
      <c r="AE468" s="5">
        <v>11</v>
      </c>
      <c r="AF468" s="5">
        <v>963.22241681260948</v>
      </c>
      <c r="AG468" s="5">
        <v>3</v>
      </c>
      <c r="AH468" s="5">
        <v>262.69702276707528</v>
      </c>
      <c r="AI468" s="5">
        <v>3</v>
      </c>
      <c r="AJ468" s="5">
        <v>262.69702276707528</v>
      </c>
    </row>
    <row r="469" spans="1:36" x14ac:dyDescent="0.25">
      <c r="A469">
        <v>2017</v>
      </c>
      <c r="B469" t="s">
        <v>41</v>
      </c>
      <c r="C469" s="212" t="s">
        <v>5598</v>
      </c>
      <c r="D469" s="47" t="s">
        <v>5331</v>
      </c>
      <c r="E469" s="11">
        <v>0.72799999999999998</v>
      </c>
      <c r="F469" s="2">
        <v>0.57889999999999997</v>
      </c>
      <c r="G469" s="2">
        <v>0.40189999999999998</v>
      </c>
      <c r="H469" s="2">
        <v>0.17699999999999999</v>
      </c>
      <c r="I469" s="2">
        <v>0.56540000000000001</v>
      </c>
      <c r="J469" s="2">
        <v>0.38600000000000001</v>
      </c>
      <c r="K469" s="2">
        <v>0.1794</v>
      </c>
      <c r="L469" s="2">
        <v>0.51619999999999999</v>
      </c>
      <c r="M469" s="2">
        <v>0.46460000000000001</v>
      </c>
      <c r="N469" s="2">
        <v>5.1599999999999979E-2</v>
      </c>
      <c r="O469" s="2">
        <v>0.13599999999999998</v>
      </c>
      <c r="P469" s="2" t="s">
        <v>4792</v>
      </c>
      <c r="Q469" s="5">
        <v>1143</v>
      </c>
      <c r="R469" s="5">
        <v>1570.0549450549452</v>
      </c>
      <c r="S469" s="5">
        <v>2</v>
      </c>
      <c r="T469" s="5">
        <v>174.97812773403325</v>
      </c>
      <c r="U469" s="5">
        <v>0</v>
      </c>
      <c r="V469" s="5">
        <v>0</v>
      </c>
      <c r="W469" s="5">
        <v>0</v>
      </c>
      <c r="X469" s="5">
        <v>0</v>
      </c>
      <c r="Y469" s="5">
        <v>1</v>
      </c>
      <c r="Z469" s="5">
        <v>87.489063867016625</v>
      </c>
      <c r="AA469" s="5">
        <v>1</v>
      </c>
      <c r="AB469" s="5">
        <v>87.489063867016625</v>
      </c>
      <c r="AC469" s="225">
        <v>9</v>
      </c>
      <c r="AD469" s="5">
        <v>787.40157480314963</v>
      </c>
      <c r="AE469" s="5">
        <v>1</v>
      </c>
      <c r="AF469" s="5">
        <v>87.489063867016625</v>
      </c>
      <c r="AG469" s="5">
        <v>8</v>
      </c>
      <c r="AH469" s="5">
        <v>699.912510936133</v>
      </c>
      <c r="AI469" s="5">
        <v>0</v>
      </c>
      <c r="AJ469" s="5">
        <v>0</v>
      </c>
    </row>
    <row r="470" spans="1:36" x14ac:dyDescent="0.25">
      <c r="A470">
        <v>2019</v>
      </c>
      <c r="B470" t="s">
        <v>71</v>
      </c>
      <c r="C470" s="212" t="s">
        <v>887</v>
      </c>
      <c r="D470" s="47" t="s">
        <v>4889</v>
      </c>
      <c r="E470" s="11">
        <v>0</v>
      </c>
      <c r="F470" s="2">
        <v>0.69710000000000005</v>
      </c>
      <c r="G470" s="2">
        <v>0.29310000000000003</v>
      </c>
      <c r="H470" s="2">
        <v>0.40400000000000003</v>
      </c>
      <c r="I470" s="2">
        <v>0.66349999999999998</v>
      </c>
      <c r="J470" s="2">
        <v>0.31309999999999999</v>
      </c>
      <c r="K470" s="2">
        <v>0.35039999999999999</v>
      </c>
      <c r="L470" s="2">
        <v>0.60640000000000005</v>
      </c>
      <c r="M470" s="2">
        <v>0.38400000000000001</v>
      </c>
      <c r="N470" s="2">
        <v>0.22240000000000004</v>
      </c>
      <c r="O470" s="2">
        <v>0.3256</v>
      </c>
      <c r="P470" s="2" t="s">
        <v>4792</v>
      </c>
      <c r="Q470" s="5">
        <v>1143</v>
      </c>
      <c r="R470" s="5" t="s">
        <v>4791</v>
      </c>
      <c r="S470" s="5">
        <v>6</v>
      </c>
      <c r="T470" s="5">
        <v>524.93438320209975</v>
      </c>
      <c r="U470" s="5">
        <v>0</v>
      </c>
      <c r="V470" s="5">
        <v>0</v>
      </c>
      <c r="W470" s="5">
        <v>0</v>
      </c>
      <c r="X470" s="5">
        <v>0</v>
      </c>
      <c r="Y470" s="5">
        <v>0</v>
      </c>
      <c r="Z470" s="5">
        <v>0</v>
      </c>
      <c r="AA470" s="5">
        <v>6</v>
      </c>
      <c r="AB470" s="5">
        <v>524.93438320209975</v>
      </c>
      <c r="AC470" s="225">
        <v>10</v>
      </c>
      <c r="AD470" s="5">
        <v>874.89063867016625</v>
      </c>
      <c r="AE470" s="5">
        <v>3</v>
      </c>
      <c r="AF470" s="5">
        <v>262.46719160104988</v>
      </c>
      <c r="AG470" s="5">
        <v>5</v>
      </c>
      <c r="AH470" s="5">
        <v>437.44531933508313</v>
      </c>
      <c r="AI470" s="5">
        <v>2</v>
      </c>
      <c r="AJ470" s="5">
        <v>174.97812773403325</v>
      </c>
    </row>
    <row r="471" spans="1:36" x14ac:dyDescent="0.25">
      <c r="A471">
        <v>2019</v>
      </c>
      <c r="B471" t="s">
        <v>41</v>
      </c>
      <c r="C471" s="212" t="s">
        <v>5712</v>
      </c>
      <c r="D471" s="47" t="s">
        <v>5420</v>
      </c>
      <c r="E471" s="11">
        <v>1.3640000000000001</v>
      </c>
      <c r="F471" s="2">
        <v>0.73599999999999999</v>
      </c>
      <c r="G471" s="2">
        <v>0.2467</v>
      </c>
      <c r="H471" s="2">
        <v>0.48929999999999996</v>
      </c>
      <c r="I471" s="2">
        <v>0.71599999999999997</v>
      </c>
      <c r="J471" s="2">
        <v>0.2382</v>
      </c>
      <c r="K471" s="2">
        <v>0.4778</v>
      </c>
      <c r="L471" s="2">
        <v>0.57850000000000001</v>
      </c>
      <c r="M471" s="2">
        <v>0.40060000000000001</v>
      </c>
      <c r="N471" s="2">
        <v>0.1779</v>
      </c>
      <c r="O471" s="2">
        <v>0.38166666666666665</v>
      </c>
      <c r="P471" s="2" t="s">
        <v>4792</v>
      </c>
      <c r="Q471" s="5">
        <v>1147</v>
      </c>
      <c r="R471" s="5">
        <v>840.90909090909088</v>
      </c>
      <c r="S471" s="5">
        <v>0</v>
      </c>
      <c r="T471" s="5">
        <v>0</v>
      </c>
      <c r="U471" s="5">
        <v>0</v>
      </c>
      <c r="V471" s="5">
        <v>0</v>
      </c>
      <c r="W471" s="5">
        <v>0</v>
      </c>
      <c r="X471" s="5">
        <v>0</v>
      </c>
      <c r="Y471" s="5">
        <v>0</v>
      </c>
      <c r="Z471" s="5">
        <v>0</v>
      </c>
      <c r="AA471" s="5">
        <v>0</v>
      </c>
      <c r="AB471" s="5">
        <v>0</v>
      </c>
      <c r="AC471" s="225">
        <v>10</v>
      </c>
      <c r="AD471" s="5">
        <v>871.83958151700085</v>
      </c>
      <c r="AE471" s="5">
        <v>6</v>
      </c>
      <c r="AF471" s="5">
        <v>523.10374891020058</v>
      </c>
      <c r="AG471" s="5">
        <v>4</v>
      </c>
      <c r="AH471" s="5">
        <v>348.73583260680039</v>
      </c>
      <c r="AI471" s="5">
        <v>0</v>
      </c>
      <c r="AJ471" s="5">
        <v>0</v>
      </c>
    </row>
    <row r="472" spans="1:36" x14ac:dyDescent="0.25">
      <c r="A472">
        <v>2018</v>
      </c>
      <c r="B472" t="s">
        <v>70</v>
      </c>
      <c r="C472" s="212" t="s">
        <v>5405</v>
      </c>
      <c r="D472" s="47" t="s">
        <v>5331</v>
      </c>
      <c r="E472" s="11">
        <v>1.75</v>
      </c>
      <c r="F472" s="2">
        <v>0.85340000000000005</v>
      </c>
      <c r="G472" s="2">
        <v>0.13780000000000001</v>
      </c>
      <c r="H472" s="2">
        <v>0.71560000000000001</v>
      </c>
      <c r="I472" s="2">
        <v>0.83460000000000001</v>
      </c>
      <c r="J472" s="2">
        <v>0.1429</v>
      </c>
      <c r="K472" s="2">
        <v>0.69169999999999998</v>
      </c>
      <c r="L472" s="2">
        <v>0.76180000000000003</v>
      </c>
      <c r="M472" s="2">
        <v>0.2248</v>
      </c>
      <c r="N472" s="2">
        <v>0.53700000000000003</v>
      </c>
      <c r="O472" s="2">
        <v>0.64810000000000001</v>
      </c>
      <c r="P472" s="5" t="s">
        <v>4792</v>
      </c>
      <c r="Q472" s="5">
        <v>1148</v>
      </c>
      <c r="R472" s="5">
        <v>656</v>
      </c>
      <c r="S472" s="5">
        <v>9</v>
      </c>
      <c r="T472" s="5">
        <v>783.97212543554008</v>
      </c>
      <c r="U472" s="5">
        <v>0</v>
      </c>
      <c r="V472" s="5">
        <v>0</v>
      </c>
      <c r="W472" s="5">
        <v>1</v>
      </c>
      <c r="X472" s="5">
        <v>87.108013937282223</v>
      </c>
      <c r="Y472" s="5">
        <v>0</v>
      </c>
      <c r="Z472" s="5">
        <v>0</v>
      </c>
      <c r="AA472" s="5">
        <v>8</v>
      </c>
      <c r="AB472" s="5">
        <v>696.86411149825778</v>
      </c>
      <c r="AC472" s="225">
        <v>13</v>
      </c>
      <c r="AD472" s="5">
        <v>1132.4041811846691</v>
      </c>
      <c r="AE472" s="5">
        <v>3</v>
      </c>
      <c r="AF472" s="5">
        <v>261.32404181184671</v>
      </c>
      <c r="AG472" s="5">
        <v>10</v>
      </c>
      <c r="AH472" s="5">
        <v>871.08013937282226</v>
      </c>
      <c r="AI472" s="5">
        <v>0</v>
      </c>
      <c r="AJ472" s="5">
        <v>0</v>
      </c>
    </row>
    <row r="473" spans="1:36" x14ac:dyDescent="0.25">
      <c r="A473">
        <v>2018</v>
      </c>
      <c r="B473" t="s">
        <v>71</v>
      </c>
      <c r="C473" s="212" t="s">
        <v>887</v>
      </c>
      <c r="D473" s="47" t="s">
        <v>4889</v>
      </c>
      <c r="E473" s="11">
        <v>0</v>
      </c>
      <c r="F473" s="2">
        <v>0.69710000000000005</v>
      </c>
      <c r="G473" s="2">
        <v>0.29310000000000003</v>
      </c>
      <c r="H473" s="2">
        <v>0.40400000000000003</v>
      </c>
      <c r="I473" s="2">
        <v>0.66349999999999998</v>
      </c>
      <c r="J473" s="2">
        <v>0.31309999999999999</v>
      </c>
      <c r="K473" s="2">
        <v>0.35039999999999999</v>
      </c>
      <c r="L473" s="2">
        <v>0.60640000000000005</v>
      </c>
      <c r="M473" s="2">
        <v>0.38400000000000001</v>
      </c>
      <c r="N473" s="2">
        <v>0.22240000000000004</v>
      </c>
      <c r="O473" s="2">
        <v>0.3256</v>
      </c>
      <c r="P473" s="2" t="s">
        <v>4792</v>
      </c>
      <c r="Q473" s="5">
        <v>1149</v>
      </c>
      <c r="R473" s="5" t="s">
        <v>4791</v>
      </c>
      <c r="S473" s="5">
        <v>6</v>
      </c>
      <c r="T473" s="5">
        <v>522.19321148825065</v>
      </c>
      <c r="U473" s="5">
        <v>0</v>
      </c>
      <c r="V473" s="5">
        <v>0</v>
      </c>
      <c r="W473" s="5">
        <v>0</v>
      </c>
      <c r="X473" s="5">
        <v>0</v>
      </c>
      <c r="Y473" s="5">
        <v>1</v>
      </c>
      <c r="Z473" s="5">
        <v>87.032201914708438</v>
      </c>
      <c r="AA473" s="5">
        <v>5</v>
      </c>
      <c r="AB473" s="5">
        <v>435.16100957354217</v>
      </c>
      <c r="AC473" s="225">
        <v>29</v>
      </c>
      <c r="AD473" s="5">
        <v>2523.9338555265449</v>
      </c>
      <c r="AE473" s="5">
        <v>18</v>
      </c>
      <c r="AF473" s="5">
        <v>1566.5796344647517</v>
      </c>
      <c r="AG473" s="5">
        <v>8</v>
      </c>
      <c r="AH473" s="5">
        <v>696.2576153176675</v>
      </c>
      <c r="AI473" s="5">
        <v>3</v>
      </c>
      <c r="AJ473" s="5">
        <v>261.09660574412533</v>
      </c>
    </row>
    <row r="474" spans="1:36" x14ac:dyDescent="0.25">
      <c r="A474">
        <v>2018</v>
      </c>
      <c r="B474" t="s">
        <v>71</v>
      </c>
      <c r="C474" s="212" t="s">
        <v>887</v>
      </c>
      <c r="D474" s="47" t="s">
        <v>4889</v>
      </c>
      <c r="E474" s="11">
        <v>0</v>
      </c>
      <c r="F474" s="2">
        <v>0.69710000000000005</v>
      </c>
      <c r="G474" s="2">
        <v>0.29310000000000003</v>
      </c>
      <c r="H474" s="2">
        <v>0.40400000000000003</v>
      </c>
      <c r="I474" s="2">
        <v>0.66349999999999998</v>
      </c>
      <c r="J474" s="2">
        <v>0.31309999999999999</v>
      </c>
      <c r="K474" s="2">
        <v>0.35039999999999999</v>
      </c>
      <c r="L474" s="2">
        <v>0.60640000000000005</v>
      </c>
      <c r="M474" s="2">
        <v>0.38400000000000001</v>
      </c>
      <c r="N474" s="2">
        <v>0.22240000000000004</v>
      </c>
      <c r="O474" s="2">
        <v>0.3256</v>
      </c>
      <c r="P474" s="2" t="s">
        <v>4792</v>
      </c>
      <c r="Q474" s="5">
        <v>1149</v>
      </c>
      <c r="R474" s="5" t="s">
        <v>4791</v>
      </c>
      <c r="S474" s="5">
        <v>6</v>
      </c>
      <c r="T474" s="5">
        <v>522.19321148825065</v>
      </c>
      <c r="U474" s="5">
        <v>0</v>
      </c>
      <c r="V474" s="5">
        <v>0</v>
      </c>
      <c r="W474" s="5">
        <v>0</v>
      </c>
      <c r="X474" s="5">
        <v>0</v>
      </c>
      <c r="Y474" s="5">
        <v>1</v>
      </c>
      <c r="Z474" s="5">
        <v>87.032201914708438</v>
      </c>
      <c r="AA474" s="5">
        <v>5</v>
      </c>
      <c r="AB474" s="5">
        <v>435.16100957354217</v>
      </c>
      <c r="AC474" s="225">
        <v>29</v>
      </c>
      <c r="AD474" s="5">
        <v>2523.9338555265449</v>
      </c>
      <c r="AE474" s="5">
        <v>18</v>
      </c>
      <c r="AF474" s="5">
        <v>1566.5796344647517</v>
      </c>
      <c r="AG474" s="5">
        <v>8</v>
      </c>
      <c r="AH474" s="5">
        <v>696.2576153176675</v>
      </c>
      <c r="AI474" s="5">
        <v>3</v>
      </c>
      <c r="AJ474" s="5">
        <v>261.09660574412533</v>
      </c>
    </row>
    <row r="475" spans="1:36" x14ac:dyDescent="0.25">
      <c r="A475">
        <v>2018</v>
      </c>
      <c r="B475" t="s">
        <v>71</v>
      </c>
      <c r="C475" s="133" t="s">
        <v>5241</v>
      </c>
      <c r="D475" s="230" t="s">
        <v>494</v>
      </c>
      <c r="E475" s="229">
        <v>0</v>
      </c>
      <c r="F475" s="228">
        <v>0.75849999999999995</v>
      </c>
      <c r="G475" s="228">
        <v>0.2286</v>
      </c>
      <c r="H475" s="228">
        <v>0.52989999999999993</v>
      </c>
      <c r="I475" s="228">
        <v>0.77039999999999997</v>
      </c>
      <c r="J475" s="228">
        <v>0.19070000000000001</v>
      </c>
      <c r="K475" s="228">
        <v>0.57969999999999999</v>
      </c>
      <c r="L475" s="228">
        <v>0.77110000000000001</v>
      </c>
      <c r="M475" s="228">
        <v>0.21490000000000001</v>
      </c>
      <c r="N475" s="228">
        <v>0.55620000000000003</v>
      </c>
      <c r="O475" s="228">
        <v>0.55526666666666669</v>
      </c>
      <c r="P475" s="228" t="s">
        <v>4792</v>
      </c>
      <c r="Q475" s="226">
        <v>1150</v>
      </c>
      <c r="R475" s="226" t="s">
        <v>4791</v>
      </c>
      <c r="S475" s="226">
        <v>3</v>
      </c>
      <c r="T475" s="226">
        <v>260.86956521739131</v>
      </c>
      <c r="U475" s="226">
        <v>0</v>
      </c>
      <c r="V475" s="226">
        <v>0</v>
      </c>
      <c r="W475" s="226">
        <v>1</v>
      </c>
      <c r="X475" s="226">
        <v>86.956521739130437</v>
      </c>
      <c r="Y475" s="226">
        <v>0</v>
      </c>
      <c r="Z475" s="226">
        <v>0</v>
      </c>
      <c r="AA475" s="226">
        <v>2</v>
      </c>
      <c r="AB475" s="226">
        <v>173.91304347826087</v>
      </c>
      <c r="AC475" s="227">
        <v>15</v>
      </c>
      <c r="AD475" s="5">
        <v>1304.3478260869565</v>
      </c>
      <c r="AE475" s="5">
        <v>1</v>
      </c>
      <c r="AF475" s="5">
        <v>86.956521739130437</v>
      </c>
      <c r="AG475" s="5">
        <v>13</v>
      </c>
      <c r="AH475" s="5">
        <v>1130.4347826086957</v>
      </c>
      <c r="AI475" s="5">
        <v>1</v>
      </c>
      <c r="AJ475" s="5">
        <v>86.956521739130437</v>
      </c>
    </row>
    <row r="476" spans="1:36" x14ac:dyDescent="0.25">
      <c r="A476">
        <v>2018</v>
      </c>
      <c r="B476" t="s">
        <v>71</v>
      </c>
      <c r="C476" s="133" t="s">
        <v>5241</v>
      </c>
      <c r="D476" s="230" t="s">
        <v>494</v>
      </c>
      <c r="E476" s="229">
        <v>0</v>
      </c>
      <c r="F476" s="228">
        <v>0.75849999999999995</v>
      </c>
      <c r="G476" s="228">
        <v>0.2286</v>
      </c>
      <c r="H476" s="228">
        <v>0.52989999999999993</v>
      </c>
      <c r="I476" s="228">
        <v>0.77039999999999997</v>
      </c>
      <c r="J476" s="228">
        <v>0.19070000000000001</v>
      </c>
      <c r="K476" s="228">
        <v>0.57969999999999999</v>
      </c>
      <c r="L476" s="228">
        <v>0.77110000000000001</v>
      </c>
      <c r="M476" s="228">
        <v>0.21490000000000001</v>
      </c>
      <c r="N476" s="228">
        <v>0.55620000000000003</v>
      </c>
      <c r="O476" s="228">
        <v>0.55526666666666669</v>
      </c>
      <c r="P476" s="228" t="s">
        <v>4792</v>
      </c>
      <c r="Q476" s="226">
        <v>1150</v>
      </c>
      <c r="R476" s="226" t="s">
        <v>4791</v>
      </c>
      <c r="S476" s="226">
        <v>3</v>
      </c>
      <c r="T476" s="226">
        <v>260.86956521739131</v>
      </c>
      <c r="U476" s="226">
        <v>0</v>
      </c>
      <c r="V476" s="226">
        <v>0</v>
      </c>
      <c r="W476" s="226">
        <v>1</v>
      </c>
      <c r="X476" s="226">
        <v>86.956521739130437</v>
      </c>
      <c r="Y476" s="226">
        <v>0</v>
      </c>
      <c r="Z476" s="226">
        <v>0</v>
      </c>
      <c r="AA476" s="226">
        <v>2</v>
      </c>
      <c r="AB476" s="226">
        <v>173.91304347826087</v>
      </c>
      <c r="AC476" s="227">
        <v>15</v>
      </c>
      <c r="AD476" s="5">
        <v>1304.3478260869565</v>
      </c>
      <c r="AE476" s="5">
        <v>1</v>
      </c>
      <c r="AF476" s="5">
        <v>86.956521739130437</v>
      </c>
      <c r="AG476" s="5">
        <v>13</v>
      </c>
      <c r="AH476" s="5">
        <v>1130.4347826086957</v>
      </c>
      <c r="AI476" s="5">
        <v>1</v>
      </c>
      <c r="AJ476" s="5">
        <v>86.956521739130437</v>
      </c>
    </row>
    <row r="477" spans="1:36" x14ac:dyDescent="0.25">
      <c r="A477">
        <v>2017</v>
      </c>
      <c r="B477" t="s">
        <v>41</v>
      </c>
      <c r="C477" s="212" t="s">
        <v>5870</v>
      </c>
      <c r="D477" s="47" t="s">
        <v>5374</v>
      </c>
      <c r="E477" s="11">
        <v>0.61199999999999999</v>
      </c>
      <c r="F477" s="2">
        <v>0.45810000000000001</v>
      </c>
      <c r="G477" s="2">
        <v>0.51529999999999998</v>
      </c>
      <c r="H477" s="2">
        <v>-5.7199999999999973E-2</v>
      </c>
      <c r="I477" s="2">
        <v>0.4461</v>
      </c>
      <c r="J477" s="2">
        <v>0.47820000000000001</v>
      </c>
      <c r="K477" s="2">
        <v>-3.2100000000000017E-2</v>
      </c>
      <c r="L477" s="2">
        <v>0.46079999999999999</v>
      </c>
      <c r="M477" s="2">
        <v>0.5161</v>
      </c>
      <c r="N477" s="2">
        <v>-5.5300000000000016E-2</v>
      </c>
      <c r="O477" s="2">
        <v>-4.82E-2</v>
      </c>
      <c r="P477" s="2" t="s">
        <v>5765</v>
      </c>
      <c r="Q477" s="5">
        <v>1151</v>
      </c>
      <c r="R477" s="5">
        <v>1880.7189542483661</v>
      </c>
      <c r="S477" s="5">
        <v>0</v>
      </c>
      <c r="T477" s="5">
        <v>0</v>
      </c>
      <c r="U477" s="5">
        <v>0</v>
      </c>
      <c r="V477" s="5">
        <v>0</v>
      </c>
      <c r="W477" s="5">
        <v>0</v>
      </c>
      <c r="X477" s="5">
        <v>0</v>
      </c>
      <c r="Y477" s="5">
        <v>0</v>
      </c>
      <c r="Z477" s="5">
        <v>0</v>
      </c>
      <c r="AA477" s="5">
        <v>0</v>
      </c>
      <c r="AB477" s="5">
        <v>0</v>
      </c>
      <c r="AC477" s="225">
        <v>4</v>
      </c>
      <c r="AD477" s="5">
        <v>347.5238922675934</v>
      </c>
      <c r="AE477" s="5">
        <v>0</v>
      </c>
      <c r="AF477" s="5">
        <v>0</v>
      </c>
      <c r="AG477" s="5">
        <v>4</v>
      </c>
      <c r="AH477" s="5">
        <v>347.5238922675934</v>
      </c>
      <c r="AI477" s="5">
        <v>0</v>
      </c>
      <c r="AJ477" s="5">
        <v>0</v>
      </c>
    </row>
    <row r="478" spans="1:36" x14ac:dyDescent="0.25">
      <c r="A478">
        <v>2019</v>
      </c>
      <c r="B478" t="s">
        <v>71</v>
      </c>
      <c r="C478" s="212" t="s">
        <v>5076</v>
      </c>
      <c r="D478" s="47" t="s">
        <v>357</v>
      </c>
      <c r="E478" s="11">
        <v>0</v>
      </c>
      <c r="F478" s="2">
        <v>0.79059999999999997</v>
      </c>
      <c r="G478" s="2">
        <v>0.20499999999999999</v>
      </c>
      <c r="H478" s="2">
        <v>0.58560000000000001</v>
      </c>
      <c r="I478" s="2">
        <v>0.79010000000000002</v>
      </c>
      <c r="J478" s="2">
        <v>0.19350000000000001</v>
      </c>
      <c r="K478" s="2">
        <v>0.59660000000000002</v>
      </c>
      <c r="L478" s="2">
        <v>0.74099999999999999</v>
      </c>
      <c r="M478" s="2">
        <v>0.25009999999999999</v>
      </c>
      <c r="N478" s="2">
        <v>0.4909</v>
      </c>
      <c r="O478" s="2">
        <v>0.55769999999999997</v>
      </c>
      <c r="P478" s="2" t="s">
        <v>4792</v>
      </c>
      <c r="Q478" s="5">
        <v>1153</v>
      </c>
      <c r="R478" s="5" t="s">
        <v>4791</v>
      </c>
      <c r="S478" s="5">
        <v>4</v>
      </c>
      <c r="T478" s="5">
        <v>346.92107545533389</v>
      </c>
      <c r="U478" s="5">
        <v>0</v>
      </c>
      <c r="V478" s="5">
        <v>0</v>
      </c>
      <c r="W478" s="5">
        <v>0</v>
      </c>
      <c r="X478" s="5">
        <v>0</v>
      </c>
      <c r="Y478" s="5">
        <v>1</v>
      </c>
      <c r="Z478" s="5">
        <v>86.730268863833473</v>
      </c>
      <c r="AA478" s="5">
        <v>3</v>
      </c>
      <c r="AB478" s="5">
        <v>260.19080659150046</v>
      </c>
      <c r="AC478" s="225">
        <v>9</v>
      </c>
      <c r="AD478" s="5">
        <v>780.57241977450133</v>
      </c>
      <c r="AE478" s="5">
        <v>4</v>
      </c>
      <c r="AF478" s="5">
        <v>346.92107545533389</v>
      </c>
      <c r="AG478" s="5">
        <v>2</v>
      </c>
      <c r="AH478" s="5">
        <v>173.46053772766695</v>
      </c>
      <c r="AI478" s="5">
        <v>3</v>
      </c>
      <c r="AJ478" s="5">
        <v>260.19080659150046</v>
      </c>
    </row>
    <row r="479" spans="1:36" x14ac:dyDescent="0.25">
      <c r="A479">
        <v>2018</v>
      </c>
      <c r="B479" t="s">
        <v>41</v>
      </c>
      <c r="C479" s="212" t="s">
        <v>5870</v>
      </c>
      <c r="D479" s="47" t="s">
        <v>5374</v>
      </c>
      <c r="E479" s="11">
        <v>0.61199999999999999</v>
      </c>
      <c r="F479" s="2">
        <v>0.45810000000000001</v>
      </c>
      <c r="G479" s="2">
        <v>0.51529999999999998</v>
      </c>
      <c r="H479" s="2">
        <v>-5.7199999999999973E-2</v>
      </c>
      <c r="I479" s="2">
        <v>0.4461</v>
      </c>
      <c r="J479" s="2">
        <v>0.47820000000000001</v>
      </c>
      <c r="K479" s="2">
        <v>-3.2100000000000017E-2</v>
      </c>
      <c r="L479" s="2">
        <v>0.46079999999999999</v>
      </c>
      <c r="M479" s="2">
        <v>0.5161</v>
      </c>
      <c r="N479" s="2">
        <v>-5.5300000000000016E-2</v>
      </c>
      <c r="O479" s="2">
        <v>-4.82E-2</v>
      </c>
      <c r="P479" s="2" t="s">
        <v>5765</v>
      </c>
      <c r="Q479" s="5">
        <v>1159</v>
      </c>
      <c r="R479" s="5">
        <v>1893.7908496732027</v>
      </c>
      <c r="S479" s="5">
        <v>0</v>
      </c>
      <c r="T479" s="5">
        <v>0</v>
      </c>
      <c r="U479" s="5">
        <v>0</v>
      </c>
      <c r="V479" s="5">
        <v>0</v>
      </c>
      <c r="W479" s="5">
        <v>0</v>
      </c>
      <c r="X479" s="5">
        <v>0</v>
      </c>
      <c r="Y479" s="5">
        <v>0</v>
      </c>
      <c r="Z479" s="5">
        <v>0</v>
      </c>
      <c r="AA479" s="5">
        <v>0</v>
      </c>
      <c r="AB479" s="5">
        <v>0</v>
      </c>
      <c r="AC479" s="225">
        <v>2</v>
      </c>
      <c r="AD479" s="5">
        <v>172.56255392579811</v>
      </c>
      <c r="AE479" s="5">
        <v>0</v>
      </c>
      <c r="AF479" s="5">
        <v>0</v>
      </c>
      <c r="AG479" s="5">
        <v>2</v>
      </c>
      <c r="AH479" s="5">
        <v>172.56255392579811</v>
      </c>
      <c r="AI479" s="5">
        <v>0</v>
      </c>
      <c r="AJ479" s="5">
        <v>0</v>
      </c>
    </row>
    <row r="480" spans="1:36" x14ac:dyDescent="0.25">
      <c r="A480">
        <v>2019</v>
      </c>
      <c r="B480" t="s">
        <v>41</v>
      </c>
      <c r="C480" s="212" t="s">
        <v>5388</v>
      </c>
      <c r="D480" s="47" t="s">
        <v>5374</v>
      </c>
      <c r="E480" s="11">
        <v>0.98399999999999999</v>
      </c>
      <c r="F480" s="2">
        <v>0.45810000000000001</v>
      </c>
      <c r="G480" s="2">
        <v>0.51529999999999998</v>
      </c>
      <c r="H480" s="2">
        <v>-5.7199999999999973E-2</v>
      </c>
      <c r="I480" s="2">
        <v>0.4461</v>
      </c>
      <c r="J480" s="2">
        <v>0.47820000000000001</v>
      </c>
      <c r="K480" s="2">
        <v>-3.2100000000000017E-2</v>
      </c>
      <c r="L480" s="2">
        <v>0.46079999999999999</v>
      </c>
      <c r="M480" s="2">
        <v>0.5161</v>
      </c>
      <c r="N480" s="2">
        <v>-5.5300000000000016E-2</v>
      </c>
      <c r="O480" s="2">
        <v>-4.82E-2</v>
      </c>
      <c r="P480" s="2" t="s">
        <v>5765</v>
      </c>
      <c r="Q480" s="5">
        <v>1159</v>
      </c>
      <c r="R480" s="5">
        <v>1177.8455284552845</v>
      </c>
      <c r="S480" s="5">
        <v>0</v>
      </c>
      <c r="T480" s="5">
        <v>0</v>
      </c>
      <c r="U480" s="5">
        <v>0</v>
      </c>
      <c r="V480" s="5">
        <v>0</v>
      </c>
      <c r="W480" s="5">
        <v>0</v>
      </c>
      <c r="X480" s="5">
        <v>0</v>
      </c>
      <c r="Y480" s="5">
        <v>0</v>
      </c>
      <c r="Z480" s="5">
        <v>0</v>
      </c>
      <c r="AA480" s="5">
        <v>0</v>
      </c>
      <c r="AB480" s="5">
        <v>0</v>
      </c>
      <c r="AC480" s="225">
        <v>1</v>
      </c>
      <c r="AD480" s="5">
        <v>86.281276962899057</v>
      </c>
      <c r="AE480" s="5">
        <v>0</v>
      </c>
      <c r="AF480" s="5">
        <v>0</v>
      </c>
      <c r="AG480" s="5">
        <v>1</v>
      </c>
      <c r="AH480" s="5">
        <v>86.281276962899057</v>
      </c>
      <c r="AI480" s="5">
        <v>0</v>
      </c>
      <c r="AJ480" s="5">
        <v>0</v>
      </c>
    </row>
    <row r="481" spans="1:36" x14ac:dyDescent="0.25">
      <c r="A481">
        <v>2017</v>
      </c>
      <c r="B481" t="s">
        <v>41</v>
      </c>
      <c r="C481" s="212" t="s">
        <v>5388</v>
      </c>
      <c r="D481" s="47" t="s">
        <v>5374</v>
      </c>
      <c r="E481" s="11">
        <v>0.98399999999999999</v>
      </c>
      <c r="F481" s="2">
        <v>0.45810000000000001</v>
      </c>
      <c r="G481" s="2">
        <v>0.51529999999999998</v>
      </c>
      <c r="H481" s="2">
        <v>-5.7199999999999973E-2</v>
      </c>
      <c r="I481" s="2">
        <v>0.4461</v>
      </c>
      <c r="J481" s="2">
        <v>0.47820000000000001</v>
      </c>
      <c r="K481" s="2">
        <v>-3.2100000000000017E-2</v>
      </c>
      <c r="L481" s="2">
        <v>0.46079999999999999</v>
      </c>
      <c r="M481" s="2">
        <v>0.5161</v>
      </c>
      <c r="N481" s="2">
        <v>-5.5300000000000016E-2</v>
      </c>
      <c r="O481" s="2">
        <v>-4.82E-2</v>
      </c>
      <c r="P481" s="2" t="s">
        <v>5765</v>
      </c>
      <c r="Q481" s="5">
        <v>1160</v>
      </c>
      <c r="R481" s="5">
        <v>1178.8617886178863</v>
      </c>
      <c r="S481" s="5">
        <v>1</v>
      </c>
      <c r="T481" s="5">
        <v>86.206896551724142</v>
      </c>
      <c r="U481" s="5">
        <v>0</v>
      </c>
      <c r="V481" s="5">
        <v>0</v>
      </c>
      <c r="W481" s="5">
        <v>0</v>
      </c>
      <c r="X481" s="5">
        <v>0</v>
      </c>
      <c r="Y481" s="5">
        <v>0</v>
      </c>
      <c r="Z481" s="5">
        <v>0</v>
      </c>
      <c r="AA481" s="5">
        <v>1</v>
      </c>
      <c r="AB481" s="5">
        <v>86.206896551724142</v>
      </c>
      <c r="AC481" s="225">
        <v>4</v>
      </c>
      <c r="AD481" s="5">
        <v>344.82758620689657</v>
      </c>
      <c r="AE481" s="5">
        <v>3</v>
      </c>
      <c r="AF481" s="5">
        <v>258.62068965517238</v>
      </c>
      <c r="AG481" s="5">
        <v>0</v>
      </c>
      <c r="AH481" s="5">
        <v>0</v>
      </c>
      <c r="AI481" s="5">
        <v>1</v>
      </c>
      <c r="AJ481" s="5">
        <v>86.206896551724142</v>
      </c>
    </row>
    <row r="482" spans="1:36" x14ac:dyDescent="0.25">
      <c r="A482">
        <v>2018</v>
      </c>
      <c r="B482" t="s">
        <v>41</v>
      </c>
      <c r="C482" s="212" t="s">
        <v>5712</v>
      </c>
      <c r="D482" s="47" t="s">
        <v>5420</v>
      </c>
      <c r="E482" s="11">
        <v>1.3640000000000001</v>
      </c>
      <c r="F482" s="2">
        <v>0.73599999999999999</v>
      </c>
      <c r="G482" s="2">
        <v>0.2467</v>
      </c>
      <c r="H482" s="2">
        <v>0.48929999999999996</v>
      </c>
      <c r="I482" s="2">
        <v>0.71599999999999997</v>
      </c>
      <c r="J482" s="2">
        <v>0.2382</v>
      </c>
      <c r="K482" s="2">
        <v>0.4778</v>
      </c>
      <c r="L482" s="2">
        <v>0.57850000000000001</v>
      </c>
      <c r="M482" s="2">
        <v>0.40060000000000001</v>
      </c>
      <c r="N482" s="2">
        <v>0.1779</v>
      </c>
      <c r="O482" s="2">
        <v>0.38166666666666665</v>
      </c>
      <c r="P482" s="2" t="s">
        <v>4792</v>
      </c>
      <c r="Q482" s="5">
        <v>1161</v>
      </c>
      <c r="R482" s="5">
        <v>851.17302052785919</v>
      </c>
      <c r="S482" s="5">
        <v>0</v>
      </c>
      <c r="T482" s="5">
        <v>0</v>
      </c>
      <c r="U482" s="5">
        <v>0</v>
      </c>
      <c r="V482" s="5">
        <v>0</v>
      </c>
      <c r="W482" s="5">
        <v>0</v>
      </c>
      <c r="X482" s="5">
        <v>0</v>
      </c>
      <c r="Y482" s="5">
        <v>0</v>
      </c>
      <c r="Z482" s="5">
        <v>0</v>
      </c>
      <c r="AA482" s="5">
        <v>0</v>
      </c>
      <c r="AB482" s="5">
        <v>0</v>
      </c>
      <c r="AC482" s="225">
        <v>3</v>
      </c>
      <c r="AD482" s="5">
        <v>258.39793281653749</v>
      </c>
      <c r="AE482" s="5">
        <v>3</v>
      </c>
      <c r="AF482" s="5">
        <v>258.39793281653749</v>
      </c>
      <c r="AG482" s="5">
        <v>0</v>
      </c>
      <c r="AH482" s="5">
        <v>0</v>
      </c>
      <c r="AI482" s="5">
        <v>0</v>
      </c>
      <c r="AJ482" s="5">
        <v>0</v>
      </c>
    </row>
    <row r="483" spans="1:36" x14ac:dyDescent="0.25">
      <c r="A483">
        <v>2018</v>
      </c>
      <c r="B483" t="s">
        <v>71</v>
      </c>
      <c r="C483" s="212" t="s">
        <v>4850</v>
      </c>
      <c r="D483" s="47" t="s">
        <v>4844</v>
      </c>
      <c r="E483" s="11">
        <v>0</v>
      </c>
      <c r="F483" s="2">
        <v>0.58350000000000002</v>
      </c>
      <c r="G483" s="2">
        <v>0.40150000000000002</v>
      </c>
      <c r="H483" s="2">
        <v>0.182</v>
      </c>
      <c r="I483" s="2">
        <v>0.60070000000000001</v>
      </c>
      <c r="J483" s="2">
        <v>0.35649999999999998</v>
      </c>
      <c r="K483" s="2">
        <v>0.24420000000000003</v>
      </c>
      <c r="L483" s="2">
        <v>0.66390000000000005</v>
      </c>
      <c r="M483" s="2">
        <v>0.32250000000000001</v>
      </c>
      <c r="N483" s="2">
        <v>0.34140000000000004</v>
      </c>
      <c r="O483" s="2">
        <v>0.25586666666666669</v>
      </c>
      <c r="P483" s="2" t="s">
        <v>4792</v>
      </c>
      <c r="Q483" s="5">
        <v>1163</v>
      </c>
      <c r="R483" s="5" t="s">
        <v>4791</v>
      </c>
      <c r="S483" s="5">
        <v>16</v>
      </c>
      <c r="T483" s="5">
        <v>1375.7523645743765</v>
      </c>
      <c r="U483" s="5">
        <v>0</v>
      </c>
      <c r="V483" s="5">
        <v>0</v>
      </c>
      <c r="W483" s="5">
        <v>0</v>
      </c>
      <c r="X483" s="5">
        <v>0</v>
      </c>
      <c r="Y483" s="5">
        <v>1</v>
      </c>
      <c r="Z483" s="5">
        <v>85.984522785898534</v>
      </c>
      <c r="AA483" s="5">
        <v>15</v>
      </c>
      <c r="AB483" s="5">
        <v>1289.7678417884781</v>
      </c>
      <c r="AC483" s="225">
        <v>27</v>
      </c>
      <c r="AD483" s="5">
        <v>2321.5821152192607</v>
      </c>
      <c r="AE483" s="5">
        <v>6</v>
      </c>
      <c r="AF483" s="5">
        <v>515.90713671539129</v>
      </c>
      <c r="AG483" s="5">
        <v>16</v>
      </c>
      <c r="AH483" s="5">
        <v>1375.7523645743765</v>
      </c>
      <c r="AI483" s="5">
        <v>5</v>
      </c>
      <c r="AJ483" s="5">
        <v>429.92261392949268</v>
      </c>
    </row>
    <row r="484" spans="1:36" x14ac:dyDescent="0.25">
      <c r="A484">
        <v>2018</v>
      </c>
      <c r="B484" t="s">
        <v>71</v>
      </c>
      <c r="C484" s="212" t="s">
        <v>4850</v>
      </c>
      <c r="D484" s="47" t="s">
        <v>4844</v>
      </c>
      <c r="E484" s="11">
        <v>0</v>
      </c>
      <c r="F484" s="2">
        <v>0.58350000000000002</v>
      </c>
      <c r="G484" s="2">
        <v>0.40150000000000002</v>
      </c>
      <c r="H484" s="2">
        <v>0.182</v>
      </c>
      <c r="I484" s="2">
        <v>0.60070000000000001</v>
      </c>
      <c r="J484" s="2">
        <v>0.35649999999999998</v>
      </c>
      <c r="K484" s="2">
        <v>0.24420000000000003</v>
      </c>
      <c r="L484" s="2">
        <v>0.66390000000000005</v>
      </c>
      <c r="M484" s="2">
        <v>0.32250000000000001</v>
      </c>
      <c r="N484" s="2">
        <v>0.34140000000000004</v>
      </c>
      <c r="O484" s="2">
        <v>0.25586666666666669</v>
      </c>
      <c r="P484" s="2" t="s">
        <v>4792</v>
      </c>
      <c r="Q484" s="5">
        <v>1163</v>
      </c>
      <c r="R484" s="5" t="s">
        <v>4791</v>
      </c>
      <c r="S484" s="5">
        <v>16</v>
      </c>
      <c r="T484" s="5">
        <v>1375.7523645743765</v>
      </c>
      <c r="U484" s="5">
        <v>0</v>
      </c>
      <c r="V484" s="5">
        <v>0</v>
      </c>
      <c r="W484" s="5">
        <v>0</v>
      </c>
      <c r="X484" s="5">
        <v>0</v>
      </c>
      <c r="Y484" s="5">
        <v>1</v>
      </c>
      <c r="Z484" s="5">
        <v>85.984522785898534</v>
      </c>
      <c r="AA484" s="5">
        <v>15</v>
      </c>
      <c r="AB484" s="5">
        <v>1289.7678417884781</v>
      </c>
      <c r="AC484" s="225">
        <v>27</v>
      </c>
      <c r="AD484" s="5">
        <v>2321.5821152192607</v>
      </c>
      <c r="AE484" s="5">
        <v>6</v>
      </c>
      <c r="AF484" s="5">
        <v>515.90713671539129</v>
      </c>
      <c r="AG484" s="5">
        <v>16</v>
      </c>
      <c r="AH484" s="5">
        <v>1375.7523645743765</v>
      </c>
      <c r="AI484" s="5">
        <v>5</v>
      </c>
      <c r="AJ484" s="5">
        <v>429.92261392949268</v>
      </c>
    </row>
    <row r="485" spans="1:36" x14ac:dyDescent="0.25">
      <c r="A485">
        <v>2019</v>
      </c>
      <c r="B485" t="s">
        <v>41</v>
      </c>
      <c r="C485" s="212" t="s">
        <v>6190</v>
      </c>
      <c r="D485" s="47" t="s">
        <v>6079</v>
      </c>
      <c r="E485" s="11">
        <v>0.98</v>
      </c>
      <c r="F485" s="2">
        <v>0.37119999999999997</v>
      </c>
      <c r="G485" s="2">
        <v>0.5998</v>
      </c>
      <c r="H485" s="2">
        <v>-0.22860000000000003</v>
      </c>
      <c r="I485" s="2">
        <v>0.37119999999999997</v>
      </c>
      <c r="J485" s="2">
        <v>0.55769999999999997</v>
      </c>
      <c r="K485" s="2">
        <v>-0.1865</v>
      </c>
      <c r="L485" s="2">
        <v>0.44919999999999999</v>
      </c>
      <c r="M485" s="2">
        <v>0.51939999999999997</v>
      </c>
      <c r="N485" s="2">
        <v>-7.0199999999999985E-2</v>
      </c>
      <c r="O485" s="2">
        <v>-0.16176666666666667</v>
      </c>
      <c r="P485" s="2" t="s">
        <v>5900</v>
      </c>
      <c r="Q485" s="5">
        <v>1165</v>
      </c>
      <c r="R485" s="5">
        <v>1188.7755102040817</v>
      </c>
      <c r="S485" s="5">
        <v>0</v>
      </c>
      <c r="T485" s="5">
        <v>0</v>
      </c>
      <c r="U485" s="5">
        <v>0</v>
      </c>
      <c r="V485" s="5">
        <v>0</v>
      </c>
      <c r="W485" s="5">
        <v>0</v>
      </c>
      <c r="X485" s="5">
        <v>0</v>
      </c>
      <c r="Y485" s="5">
        <v>0</v>
      </c>
      <c r="Z485" s="5">
        <v>0</v>
      </c>
      <c r="AA485" s="5">
        <v>0</v>
      </c>
      <c r="AB485" s="5">
        <v>0</v>
      </c>
      <c r="AC485" s="225">
        <v>2</v>
      </c>
      <c r="AD485" s="5">
        <v>171.67381974248926</v>
      </c>
      <c r="AE485" s="5">
        <v>0</v>
      </c>
      <c r="AF485" s="5">
        <v>0</v>
      </c>
      <c r="AG485" s="5">
        <v>2</v>
      </c>
      <c r="AH485" s="5">
        <v>171.67381974248926</v>
      </c>
      <c r="AI485" s="5">
        <v>0</v>
      </c>
      <c r="AJ485" s="5">
        <v>0</v>
      </c>
    </row>
    <row r="486" spans="1:36" x14ac:dyDescent="0.25">
      <c r="A486">
        <v>2017</v>
      </c>
      <c r="B486" t="s">
        <v>71</v>
      </c>
      <c r="C486" t="s">
        <v>5075</v>
      </c>
      <c r="D486" s="47" t="s">
        <v>5074</v>
      </c>
      <c r="E486" s="11">
        <v>0</v>
      </c>
      <c r="F486" s="2">
        <v>0.81040000000000001</v>
      </c>
      <c r="G486" s="2">
        <v>0.182</v>
      </c>
      <c r="H486" s="2">
        <v>0.62840000000000007</v>
      </c>
      <c r="I486" s="2">
        <v>0.78859999999999997</v>
      </c>
      <c r="J486" s="2">
        <v>0.1807</v>
      </c>
      <c r="K486" s="2">
        <v>0.6079</v>
      </c>
      <c r="L486" s="2">
        <v>0.76819999999999999</v>
      </c>
      <c r="M486" s="2">
        <v>0.21990000000000001</v>
      </c>
      <c r="N486" s="2">
        <v>0.54830000000000001</v>
      </c>
      <c r="O486" s="2">
        <v>0.59486666666666665</v>
      </c>
      <c r="P486" s="2" t="s">
        <v>4792</v>
      </c>
      <c r="Q486" s="5">
        <v>1167</v>
      </c>
      <c r="R486" s="5" t="s">
        <v>4791</v>
      </c>
      <c r="S486" s="5">
        <v>7</v>
      </c>
      <c r="T486" s="5">
        <v>599.82862039417307</v>
      </c>
      <c r="U486" s="5">
        <v>0</v>
      </c>
      <c r="V486" s="5">
        <v>0</v>
      </c>
      <c r="W486" s="5">
        <v>1</v>
      </c>
      <c r="X486" s="5">
        <v>85.689802913453306</v>
      </c>
      <c r="Y486" s="5">
        <v>0</v>
      </c>
      <c r="Z486" s="5">
        <v>0</v>
      </c>
      <c r="AA486" s="5">
        <v>6</v>
      </c>
      <c r="AB486" s="5">
        <v>514.13881748071981</v>
      </c>
      <c r="AC486" s="5">
        <v>17</v>
      </c>
      <c r="AD486" s="5">
        <v>1456.726649528706</v>
      </c>
      <c r="AE486" s="5">
        <v>11</v>
      </c>
      <c r="AF486" s="5">
        <v>942.58783204798635</v>
      </c>
      <c r="AG486" s="5">
        <v>6</v>
      </c>
      <c r="AH486" s="5">
        <v>514.13881748071981</v>
      </c>
      <c r="AI486" s="5">
        <v>0</v>
      </c>
      <c r="AJ486" s="5">
        <v>0</v>
      </c>
    </row>
    <row r="487" spans="1:36" x14ac:dyDescent="0.25">
      <c r="A487">
        <v>2018</v>
      </c>
      <c r="B487" t="s">
        <v>41</v>
      </c>
      <c r="C487" t="s">
        <v>6190</v>
      </c>
      <c r="D487" s="47" t="s">
        <v>6079</v>
      </c>
      <c r="E487" s="11">
        <v>0.98</v>
      </c>
      <c r="F487" s="2">
        <v>0.37119999999999997</v>
      </c>
      <c r="G487" s="2">
        <v>0.5998</v>
      </c>
      <c r="H487" s="2">
        <v>-0.22860000000000003</v>
      </c>
      <c r="I487" s="2">
        <v>0.37119999999999997</v>
      </c>
      <c r="J487" s="2">
        <v>0.55769999999999997</v>
      </c>
      <c r="K487" s="2">
        <v>-0.1865</v>
      </c>
      <c r="L487" s="2">
        <v>0.44919999999999999</v>
      </c>
      <c r="M487" s="2">
        <v>0.51939999999999997</v>
      </c>
      <c r="N487" s="2">
        <v>-7.0199999999999985E-2</v>
      </c>
      <c r="O487" s="2">
        <v>-0.16176666666666667</v>
      </c>
      <c r="P487" s="2" t="s">
        <v>5900</v>
      </c>
      <c r="Q487" s="5">
        <v>1168</v>
      </c>
      <c r="R487" s="5">
        <v>1191.8367346938776</v>
      </c>
      <c r="S487" s="5">
        <v>0</v>
      </c>
      <c r="T487" s="5">
        <v>0</v>
      </c>
      <c r="U487" s="5">
        <v>0</v>
      </c>
      <c r="V487" s="5">
        <v>0</v>
      </c>
      <c r="W487" s="5">
        <v>0</v>
      </c>
      <c r="X487" s="5">
        <v>0</v>
      </c>
      <c r="Y487" s="5">
        <v>0</v>
      </c>
      <c r="Z487" s="5">
        <v>0</v>
      </c>
      <c r="AA487" s="5">
        <v>0</v>
      </c>
      <c r="AB487" s="5">
        <v>0</v>
      </c>
      <c r="AC487" s="5">
        <v>0</v>
      </c>
      <c r="AD487" s="5">
        <v>0</v>
      </c>
      <c r="AE487" s="5">
        <v>0</v>
      </c>
      <c r="AF487" s="5">
        <v>0</v>
      </c>
      <c r="AG487" s="5">
        <v>0</v>
      </c>
      <c r="AH487" s="5">
        <v>0</v>
      </c>
      <c r="AI487" s="5">
        <v>0</v>
      </c>
      <c r="AJ487" s="5">
        <v>0</v>
      </c>
    </row>
    <row r="488" spans="1:36" x14ac:dyDescent="0.25">
      <c r="A488">
        <v>2017</v>
      </c>
      <c r="B488" t="s">
        <v>70</v>
      </c>
      <c r="C488" t="s">
        <v>5504</v>
      </c>
      <c r="D488" s="47" t="s">
        <v>5485</v>
      </c>
      <c r="E488" s="11">
        <v>8.59</v>
      </c>
      <c r="F488" s="2">
        <v>0.82020000000000004</v>
      </c>
      <c r="G488" s="2">
        <v>0.16869999999999999</v>
      </c>
      <c r="H488" s="2">
        <v>0.65150000000000008</v>
      </c>
      <c r="I488" s="2">
        <v>0.76339999999999997</v>
      </c>
      <c r="J488" s="2">
        <v>0.2097</v>
      </c>
      <c r="K488" s="2">
        <v>0.55369999999999997</v>
      </c>
      <c r="L488" s="2">
        <v>0.59379999999999999</v>
      </c>
      <c r="M488" s="2">
        <v>0.38779999999999998</v>
      </c>
      <c r="N488" s="2">
        <v>0.20600000000000002</v>
      </c>
      <c r="O488" s="2">
        <v>0.47039999999999998</v>
      </c>
      <c r="P488" s="5" t="s">
        <v>4792</v>
      </c>
      <c r="Q488" s="5">
        <v>1169</v>
      </c>
      <c r="R488" s="5">
        <v>136.08847497089639</v>
      </c>
      <c r="S488" s="5">
        <v>9</v>
      </c>
      <c r="T488" s="5">
        <v>769.88879384088966</v>
      </c>
      <c r="U488" s="5">
        <v>0</v>
      </c>
      <c r="V488" s="5">
        <v>0</v>
      </c>
      <c r="W488" s="5">
        <v>0</v>
      </c>
      <c r="X488" s="5">
        <v>0</v>
      </c>
      <c r="Y488" s="5">
        <v>1</v>
      </c>
      <c r="Z488" s="5">
        <v>85.543199315654405</v>
      </c>
      <c r="AA488" s="5">
        <v>8</v>
      </c>
      <c r="AB488" s="5">
        <v>684.34559452523524</v>
      </c>
      <c r="AC488" s="5">
        <v>27</v>
      </c>
      <c r="AD488" s="5">
        <v>2309.6663815226689</v>
      </c>
      <c r="AE488" s="5">
        <v>12</v>
      </c>
      <c r="AF488" s="5">
        <v>1026.5183917878528</v>
      </c>
      <c r="AG488" s="5">
        <v>14</v>
      </c>
      <c r="AH488" s="5">
        <v>1197.6047904191616</v>
      </c>
      <c r="AI488" s="5">
        <v>1</v>
      </c>
      <c r="AJ488" s="5">
        <v>85.543199315654405</v>
      </c>
    </row>
    <row r="489" spans="1:36" x14ac:dyDescent="0.25">
      <c r="A489">
        <v>2019</v>
      </c>
      <c r="B489" t="s">
        <v>71</v>
      </c>
      <c r="C489" t="s">
        <v>4850</v>
      </c>
      <c r="D489" s="47" t="s">
        <v>4844</v>
      </c>
      <c r="E489" s="11">
        <v>0</v>
      </c>
      <c r="F489" s="2">
        <v>0.58350000000000002</v>
      </c>
      <c r="G489" s="2">
        <v>0.40150000000000002</v>
      </c>
      <c r="H489" s="2">
        <v>0.182</v>
      </c>
      <c r="I489" s="2">
        <v>0.60070000000000001</v>
      </c>
      <c r="J489" s="2">
        <v>0.35649999999999998</v>
      </c>
      <c r="K489" s="2">
        <v>0.24420000000000003</v>
      </c>
      <c r="L489" s="2">
        <v>0.66390000000000005</v>
      </c>
      <c r="M489" s="2">
        <v>0.32250000000000001</v>
      </c>
      <c r="N489" s="2">
        <v>0.34140000000000004</v>
      </c>
      <c r="O489" s="2">
        <v>0.25586666666666669</v>
      </c>
      <c r="P489" s="2" t="s">
        <v>4792</v>
      </c>
      <c r="Q489" s="5">
        <v>1170</v>
      </c>
      <c r="R489" s="5" t="s">
        <v>4791</v>
      </c>
      <c r="S489" s="5">
        <v>15</v>
      </c>
      <c r="T489" s="5">
        <v>1282.051282051282</v>
      </c>
      <c r="U489" s="5">
        <v>0</v>
      </c>
      <c r="V489" s="5">
        <v>0</v>
      </c>
      <c r="W489" s="5">
        <v>0</v>
      </c>
      <c r="X489" s="5">
        <v>0</v>
      </c>
      <c r="Y489" s="5">
        <v>0</v>
      </c>
      <c r="Z489" s="5">
        <v>0</v>
      </c>
      <c r="AA489" s="5">
        <v>15</v>
      </c>
      <c r="AB489" s="5">
        <v>1282.051282051282</v>
      </c>
      <c r="AC489" s="5">
        <v>29</v>
      </c>
      <c r="AD489" s="5">
        <v>2478.6324786324785</v>
      </c>
      <c r="AE489" s="5">
        <v>7</v>
      </c>
      <c r="AF489" s="5">
        <v>598.29059829059838</v>
      </c>
      <c r="AG489" s="5">
        <v>19</v>
      </c>
      <c r="AH489" s="5">
        <v>1623.931623931624</v>
      </c>
      <c r="AI489" s="5">
        <v>3</v>
      </c>
      <c r="AJ489" s="5">
        <v>256.41025641025641</v>
      </c>
    </row>
    <row r="490" spans="1:36" x14ac:dyDescent="0.25">
      <c r="A490">
        <v>2018</v>
      </c>
      <c r="B490" t="s">
        <v>41</v>
      </c>
      <c r="C490" t="s">
        <v>5388</v>
      </c>
      <c r="D490" s="47" t="s">
        <v>5374</v>
      </c>
      <c r="E490" s="11">
        <v>0.98399999999999999</v>
      </c>
      <c r="F490" s="2">
        <v>0.45810000000000001</v>
      </c>
      <c r="G490" s="2">
        <v>0.51529999999999998</v>
      </c>
      <c r="H490" s="2">
        <v>-5.7199999999999973E-2</v>
      </c>
      <c r="I490" s="2">
        <v>0.4461</v>
      </c>
      <c r="J490" s="2">
        <v>0.47820000000000001</v>
      </c>
      <c r="K490" s="2">
        <v>-3.2100000000000017E-2</v>
      </c>
      <c r="L490" s="2">
        <v>0.46079999999999999</v>
      </c>
      <c r="M490" s="2">
        <v>0.5161</v>
      </c>
      <c r="N490" s="2">
        <v>-5.5300000000000016E-2</v>
      </c>
      <c r="O490" s="2">
        <v>-4.82E-2</v>
      </c>
      <c r="P490" s="2" t="s">
        <v>5765</v>
      </c>
      <c r="Q490" s="5">
        <v>1170</v>
      </c>
      <c r="R490" s="5">
        <v>1189.0243902439024</v>
      </c>
      <c r="S490" s="5">
        <v>0</v>
      </c>
      <c r="T490" s="5">
        <v>0</v>
      </c>
      <c r="U490" s="5">
        <v>0</v>
      </c>
      <c r="V490" s="5">
        <v>0</v>
      </c>
      <c r="W490" s="5">
        <v>0</v>
      </c>
      <c r="X490" s="5">
        <v>0</v>
      </c>
      <c r="Y490" s="5">
        <v>0</v>
      </c>
      <c r="Z490" s="5">
        <v>0</v>
      </c>
      <c r="AA490" s="5">
        <v>0</v>
      </c>
      <c r="AB490" s="5">
        <v>0</v>
      </c>
      <c r="AC490" s="5">
        <v>7</v>
      </c>
      <c r="AD490" s="5">
        <v>598.29059829059838</v>
      </c>
      <c r="AE490" s="5">
        <v>0</v>
      </c>
      <c r="AF490" s="5">
        <v>0</v>
      </c>
      <c r="AG490" s="5">
        <v>6</v>
      </c>
      <c r="AH490" s="5">
        <v>512.82051282051282</v>
      </c>
      <c r="AI490" s="5">
        <v>1</v>
      </c>
      <c r="AJ490" s="5">
        <v>85.470085470085465</v>
      </c>
    </row>
    <row r="491" spans="1:36" x14ac:dyDescent="0.25">
      <c r="A491">
        <v>2018</v>
      </c>
      <c r="B491" t="s">
        <v>70</v>
      </c>
      <c r="C491" t="s">
        <v>5504</v>
      </c>
      <c r="D491" s="47" t="s">
        <v>5485</v>
      </c>
      <c r="E491" s="11">
        <v>8.59</v>
      </c>
      <c r="F491" s="2">
        <v>0.82020000000000004</v>
      </c>
      <c r="G491" s="2">
        <v>0.16869999999999999</v>
      </c>
      <c r="H491" s="2">
        <v>0.65150000000000008</v>
      </c>
      <c r="I491" s="2">
        <v>0.76339999999999997</v>
      </c>
      <c r="J491" s="2">
        <v>0.2097</v>
      </c>
      <c r="K491" s="2">
        <v>0.55369999999999997</v>
      </c>
      <c r="L491" s="2">
        <v>0.59379999999999999</v>
      </c>
      <c r="M491" s="2">
        <v>0.38779999999999998</v>
      </c>
      <c r="N491" s="2">
        <v>0.20600000000000002</v>
      </c>
      <c r="O491" s="2">
        <v>0.47039999999999998</v>
      </c>
      <c r="P491" s="5" t="s">
        <v>4792</v>
      </c>
      <c r="Q491" s="5">
        <v>1173</v>
      </c>
      <c r="R491" s="5">
        <v>136.55413271245635</v>
      </c>
      <c r="S491" s="5">
        <v>6</v>
      </c>
      <c r="T491" s="5">
        <v>511.50895140664966</v>
      </c>
      <c r="U491" s="5">
        <v>0</v>
      </c>
      <c r="V491" s="5">
        <v>0</v>
      </c>
      <c r="W491" s="5">
        <v>1</v>
      </c>
      <c r="X491" s="5">
        <v>85.251491901108267</v>
      </c>
      <c r="Y491" s="5">
        <v>0</v>
      </c>
      <c r="Z491" s="5">
        <v>0</v>
      </c>
      <c r="AA491" s="5">
        <v>5</v>
      </c>
      <c r="AB491" s="5">
        <v>426.25745950554136</v>
      </c>
      <c r="AC491" s="5">
        <v>18</v>
      </c>
      <c r="AD491" s="5">
        <v>1534.526854219949</v>
      </c>
      <c r="AE491" s="5">
        <v>7</v>
      </c>
      <c r="AF491" s="5">
        <v>596.7604433077579</v>
      </c>
      <c r="AG491" s="5">
        <v>9</v>
      </c>
      <c r="AH491" s="5">
        <v>767.26342710997449</v>
      </c>
      <c r="AI491" s="5">
        <v>2</v>
      </c>
      <c r="AJ491" s="5">
        <v>170.50298380221653</v>
      </c>
    </row>
    <row r="492" spans="1:36" x14ac:dyDescent="0.25">
      <c r="A492">
        <v>2017</v>
      </c>
      <c r="B492" t="s">
        <v>71</v>
      </c>
      <c r="C492" t="s">
        <v>5984</v>
      </c>
      <c r="D492" s="47" t="s">
        <v>725</v>
      </c>
      <c r="E492" s="11">
        <v>0</v>
      </c>
      <c r="F492" s="2">
        <v>0.31559999999999999</v>
      </c>
      <c r="G492" s="2">
        <v>0.66659999999999997</v>
      </c>
      <c r="H492" s="2">
        <v>-0.35099999999999998</v>
      </c>
      <c r="I492" s="2">
        <v>0.25940000000000002</v>
      </c>
      <c r="J492" s="2">
        <v>0.69079999999999997</v>
      </c>
      <c r="K492" s="2">
        <v>-0.43139999999999995</v>
      </c>
      <c r="L492" s="2">
        <v>0.33150000000000002</v>
      </c>
      <c r="M492" s="2">
        <v>0.65510000000000002</v>
      </c>
      <c r="N492" s="2">
        <v>-0.3236</v>
      </c>
      <c r="O492" s="2">
        <v>-0.36866666666666664</v>
      </c>
      <c r="P492" s="2" t="s">
        <v>5900</v>
      </c>
      <c r="Q492" s="5">
        <v>1175</v>
      </c>
      <c r="R492" s="5" t="s">
        <v>4791</v>
      </c>
      <c r="S492" s="5">
        <v>1</v>
      </c>
      <c r="T492" s="5">
        <v>85.106382978723403</v>
      </c>
      <c r="U492" s="5">
        <v>0</v>
      </c>
      <c r="V492" s="5">
        <v>0</v>
      </c>
      <c r="W492" s="5">
        <v>0</v>
      </c>
      <c r="X492" s="5">
        <v>0</v>
      </c>
      <c r="Y492" s="5">
        <v>0</v>
      </c>
      <c r="Z492" s="5">
        <v>0</v>
      </c>
      <c r="AA492" s="5">
        <v>1</v>
      </c>
      <c r="AB492" s="5">
        <v>85.106382978723403</v>
      </c>
      <c r="AC492" s="5">
        <v>7</v>
      </c>
      <c r="AD492" s="5">
        <v>595.74468085106389</v>
      </c>
      <c r="AE492" s="5">
        <v>1</v>
      </c>
      <c r="AF492" s="5">
        <v>85.106382978723403</v>
      </c>
      <c r="AG492" s="5">
        <v>6</v>
      </c>
      <c r="AH492" s="5">
        <v>510.63829787234039</v>
      </c>
      <c r="AI492" s="5">
        <v>0</v>
      </c>
      <c r="AJ492" s="5">
        <v>0</v>
      </c>
    </row>
    <row r="493" spans="1:36" x14ac:dyDescent="0.25">
      <c r="A493">
        <v>2017</v>
      </c>
      <c r="B493" t="s">
        <v>41</v>
      </c>
      <c r="C493" t="s">
        <v>6190</v>
      </c>
      <c r="D493" s="47" t="s">
        <v>6079</v>
      </c>
      <c r="E493" s="11">
        <v>0.98</v>
      </c>
      <c r="F493" s="2">
        <v>0.37119999999999997</v>
      </c>
      <c r="G493" s="2">
        <v>0.5998</v>
      </c>
      <c r="H493" s="2">
        <v>-0.22860000000000003</v>
      </c>
      <c r="I493" s="2">
        <v>0.37119999999999997</v>
      </c>
      <c r="J493" s="2">
        <v>0.55769999999999997</v>
      </c>
      <c r="K493" s="2">
        <v>-0.1865</v>
      </c>
      <c r="L493" s="2">
        <v>0.44919999999999999</v>
      </c>
      <c r="M493" s="2">
        <v>0.51939999999999997</v>
      </c>
      <c r="N493" s="2">
        <v>-7.0199999999999985E-2</v>
      </c>
      <c r="O493" s="2">
        <v>-0.16176666666666667</v>
      </c>
      <c r="P493" s="2" t="s">
        <v>5900</v>
      </c>
      <c r="Q493" s="5">
        <v>1176</v>
      </c>
      <c r="R493" s="5">
        <v>1200</v>
      </c>
      <c r="S493" s="5">
        <v>0</v>
      </c>
      <c r="T493" s="5">
        <v>0</v>
      </c>
      <c r="U493" s="5">
        <v>0</v>
      </c>
      <c r="V493" s="5">
        <v>0</v>
      </c>
      <c r="W493" s="5">
        <v>0</v>
      </c>
      <c r="X493" s="5">
        <v>0</v>
      </c>
      <c r="Y493" s="5">
        <v>0</v>
      </c>
      <c r="Z493" s="5">
        <v>0</v>
      </c>
      <c r="AA493" s="5">
        <v>0</v>
      </c>
      <c r="AB493" s="5">
        <v>0</v>
      </c>
      <c r="AC493" s="5">
        <v>2</v>
      </c>
      <c r="AD493" s="5">
        <v>170.06802721088434</v>
      </c>
      <c r="AE493" s="5">
        <v>0</v>
      </c>
      <c r="AF493" s="5">
        <v>0</v>
      </c>
      <c r="AG493" s="5">
        <v>2</v>
      </c>
      <c r="AH493" s="5">
        <v>170.06802721088434</v>
      </c>
      <c r="AI493" s="5">
        <v>0</v>
      </c>
      <c r="AJ493" s="5">
        <v>0</v>
      </c>
    </row>
    <row r="494" spans="1:36" x14ac:dyDescent="0.25">
      <c r="A494">
        <v>2017</v>
      </c>
      <c r="B494" t="s">
        <v>71</v>
      </c>
      <c r="C494" t="s">
        <v>5262</v>
      </c>
      <c r="D494" s="47" t="s">
        <v>5261</v>
      </c>
      <c r="E494" s="11">
        <v>0</v>
      </c>
      <c r="F494" s="2">
        <v>0.86339999999999995</v>
      </c>
      <c r="G494" s="2">
        <v>0.13159999999999999</v>
      </c>
      <c r="H494" s="2">
        <v>0.73180000000000001</v>
      </c>
      <c r="I494" s="2">
        <v>0.8306</v>
      </c>
      <c r="J494" s="2">
        <v>0.14080000000000001</v>
      </c>
      <c r="K494" s="2">
        <v>0.68979999999999997</v>
      </c>
      <c r="L494" s="2">
        <v>0.7782</v>
      </c>
      <c r="M494" s="2">
        <v>0.21199999999999999</v>
      </c>
      <c r="N494" s="2">
        <v>0.56620000000000004</v>
      </c>
      <c r="O494" s="2">
        <v>0.66259999999999997</v>
      </c>
      <c r="P494" s="2" t="s">
        <v>4792</v>
      </c>
      <c r="Q494" s="5">
        <v>1177</v>
      </c>
      <c r="R494" s="5" t="s">
        <v>4791</v>
      </c>
      <c r="S494" s="5">
        <v>6</v>
      </c>
      <c r="T494" s="5">
        <v>509.77060322854715</v>
      </c>
      <c r="U494" s="5">
        <v>0</v>
      </c>
      <c r="V494" s="5">
        <v>0</v>
      </c>
      <c r="W494" s="5">
        <v>0</v>
      </c>
      <c r="X494" s="5">
        <v>0</v>
      </c>
      <c r="Y494" s="5">
        <v>0</v>
      </c>
      <c r="Z494" s="5">
        <v>0</v>
      </c>
      <c r="AA494" s="5">
        <v>6</v>
      </c>
      <c r="AB494" s="5">
        <v>509.77060322854715</v>
      </c>
      <c r="AC494" s="5">
        <v>7</v>
      </c>
      <c r="AD494" s="5">
        <v>594.73237043330505</v>
      </c>
      <c r="AE494" s="5">
        <v>7</v>
      </c>
      <c r="AF494" s="5">
        <v>594.73237043330505</v>
      </c>
      <c r="AG494" s="5">
        <v>0</v>
      </c>
      <c r="AH494" s="5">
        <v>0</v>
      </c>
      <c r="AI494" s="5">
        <v>0</v>
      </c>
      <c r="AJ494" s="5">
        <v>0</v>
      </c>
    </row>
    <row r="495" spans="1:36" x14ac:dyDescent="0.25">
      <c r="A495">
        <v>2019</v>
      </c>
      <c r="B495" t="s">
        <v>71</v>
      </c>
      <c r="C495" t="s">
        <v>5044</v>
      </c>
      <c r="D495" s="47" t="s">
        <v>5042</v>
      </c>
      <c r="E495" s="11">
        <v>0</v>
      </c>
      <c r="F495" s="2">
        <v>0.78590000000000004</v>
      </c>
      <c r="G495" s="2">
        <v>0.20569999999999999</v>
      </c>
      <c r="H495" s="2">
        <v>0.58020000000000005</v>
      </c>
      <c r="I495" s="2">
        <v>0.77759999999999996</v>
      </c>
      <c r="J495" s="2">
        <v>0.19839999999999999</v>
      </c>
      <c r="K495" s="2">
        <v>0.57919999999999994</v>
      </c>
      <c r="L495" s="2">
        <v>0.75639999999999996</v>
      </c>
      <c r="M495" s="2">
        <v>0.23519999999999999</v>
      </c>
      <c r="N495" s="2">
        <v>0.5212</v>
      </c>
      <c r="O495" s="2">
        <v>0.56020000000000003</v>
      </c>
      <c r="P495" s="2" t="s">
        <v>4792</v>
      </c>
      <c r="Q495" s="5">
        <v>1180</v>
      </c>
      <c r="R495" s="5" t="s">
        <v>4791</v>
      </c>
      <c r="S495" s="5">
        <v>2</v>
      </c>
      <c r="T495" s="5">
        <v>169.4915254237288</v>
      </c>
      <c r="U495" s="5">
        <v>0</v>
      </c>
      <c r="V495" s="5">
        <v>0</v>
      </c>
      <c r="W495" s="5">
        <v>1</v>
      </c>
      <c r="X495" s="5">
        <v>84.745762711864401</v>
      </c>
      <c r="Y495" s="5">
        <v>0</v>
      </c>
      <c r="Z495" s="5">
        <v>0</v>
      </c>
      <c r="AA495" s="5">
        <v>1</v>
      </c>
      <c r="AB495" s="5">
        <v>84.745762711864401</v>
      </c>
      <c r="AC495" s="5">
        <v>27</v>
      </c>
      <c r="AD495" s="5">
        <v>2288.1355932203392</v>
      </c>
      <c r="AE495" s="5">
        <v>4</v>
      </c>
      <c r="AF495" s="5">
        <v>338.9830508474576</v>
      </c>
      <c r="AG495" s="5">
        <v>19</v>
      </c>
      <c r="AH495" s="5">
        <v>1610.1694915254236</v>
      </c>
      <c r="AI495" s="5">
        <v>4</v>
      </c>
      <c r="AJ495" s="5">
        <v>338.9830508474576</v>
      </c>
    </row>
    <row r="496" spans="1:36" x14ac:dyDescent="0.25">
      <c r="A496">
        <v>2019</v>
      </c>
      <c r="B496" t="s">
        <v>41</v>
      </c>
      <c r="C496" t="s">
        <v>5589</v>
      </c>
      <c r="D496" s="47" t="s">
        <v>5071</v>
      </c>
      <c r="E496" s="11">
        <v>0.748</v>
      </c>
      <c r="F496" s="2">
        <v>0.68179999999999996</v>
      </c>
      <c r="G496" s="2">
        <v>0.30370000000000003</v>
      </c>
      <c r="H496" s="2">
        <v>0.37809999999999994</v>
      </c>
      <c r="I496" s="2">
        <v>0.63560000000000005</v>
      </c>
      <c r="J496" s="2">
        <v>0.32040000000000002</v>
      </c>
      <c r="K496" s="2">
        <v>0.31520000000000004</v>
      </c>
      <c r="L496" s="2">
        <v>0.55489999999999995</v>
      </c>
      <c r="M496" s="2">
        <v>0.4209</v>
      </c>
      <c r="N496" s="2">
        <v>0.13399999999999995</v>
      </c>
      <c r="O496" s="2">
        <v>0.27576666666666666</v>
      </c>
      <c r="P496" s="2" t="s">
        <v>4792</v>
      </c>
      <c r="Q496" s="5">
        <v>1181</v>
      </c>
      <c r="R496" s="5">
        <v>1578.8770053475937</v>
      </c>
      <c r="S496" s="5">
        <v>3</v>
      </c>
      <c r="T496" s="5">
        <v>254.0220152413209</v>
      </c>
      <c r="U496" s="5">
        <v>0</v>
      </c>
      <c r="V496" s="5">
        <v>0</v>
      </c>
      <c r="W496" s="5">
        <v>1</v>
      </c>
      <c r="X496" s="5">
        <v>84.674005080440296</v>
      </c>
      <c r="Y496" s="5">
        <v>0</v>
      </c>
      <c r="Z496" s="5">
        <v>0</v>
      </c>
      <c r="AA496" s="5">
        <v>2</v>
      </c>
      <c r="AB496" s="5">
        <v>169.34801016088059</v>
      </c>
      <c r="AC496" s="5">
        <v>25</v>
      </c>
      <c r="AD496" s="5">
        <v>2116.8501270110078</v>
      </c>
      <c r="AE496" s="5">
        <v>2</v>
      </c>
      <c r="AF496" s="5">
        <v>169.34801016088059</v>
      </c>
      <c r="AG496" s="5">
        <v>23</v>
      </c>
      <c r="AH496" s="5">
        <v>1947.5021168501271</v>
      </c>
      <c r="AI496" s="5">
        <v>0</v>
      </c>
      <c r="AJ496" s="5">
        <v>0</v>
      </c>
    </row>
    <row r="497" spans="1:36" x14ac:dyDescent="0.25">
      <c r="A497">
        <v>2018</v>
      </c>
      <c r="B497" t="s">
        <v>71</v>
      </c>
      <c r="C497" t="s">
        <v>5044</v>
      </c>
      <c r="D497" s="47" t="s">
        <v>5042</v>
      </c>
      <c r="E497" s="11">
        <v>0</v>
      </c>
      <c r="F497" s="2">
        <v>0.78590000000000004</v>
      </c>
      <c r="G497" s="2">
        <v>0.20569999999999999</v>
      </c>
      <c r="H497" s="2">
        <v>0.58020000000000005</v>
      </c>
      <c r="I497" s="2">
        <v>0.77759999999999996</v>
      </c>
      <c r="J497" s="2">
        <v>0.19839999999999999</v>
      </c>
      <c r="K497" s="2">
        <v>0.57919999999999994</v>
      </c>
      <c r="L497" s="2">
        <v>0.75639999999999996</v>
      </c>
      <c r="M497" s="2">
        <v>0.23519999999999999</v>
      </c>
      <c r="N497" s="2">
        <v>0.5212</v>
      </c>
      <c r="O497" s="2">
        <v>0.56020000000000003</v>
      </c>
      <c r="P497" s="2" t="s">
        <v>4792</v>
      </c>
      <c r="Q497" s="5">
        <v>1183</v>
      </c>
      <c r="R497" s="5" t="s">
        <v>4791</v>
      </c>
      <c r="S497" s="5">
        <v>4</v>
      </c>
      <c r="T497" s="5">
        <v>338.12341504649197</v>
      </c>
      <c r="U497" s="5">
        <v>1</v>
      </c>
      <c r="V497" s="5">
        <v>84.530853761622993</v>
      </c>
      <c r="W497" s="5">
        <v>0</v>
      </c>
      <c r="X497" s="5">
        <v>0</v>
      </c>
      <c r="Y497" s="5">
        <v>0</v>
      </c>
      <c r="Z497" s="5">
        <v>0</v>
      </c>
      <c r="AA497" s="5">
        <v>3</v>
      </c>
      <c r="AB497" s="5">
        <v>253.59256128486899</v>
      </c>
      <c r="AC497" s="5">
        <v>18</v>
      </c>
      <c r="AD497" s="5">
        <v>1521.5553677092139</v>
      </c>
      <c r="AE497" s="5">
        <v>6</v>
      </c>
      <c r="AF497" s="5">
        <v>507.18512256973798</v>
      </c>
      <c r="AG497" s="5">
        <v>11</v>
      </c>
      <c r="AH497" s="5">
        <v>929.83939137785285</v>
      </c>
      <c r="AI497" s="5">
        <v>1</v>
      </c>
      <c r="AJ497" s="5">
        <v>84.530853761622993</v>
      </c>
    </row>
    <row r="498" spans="1:36" x14ac:dyDescent="0.25">
      <c r="A498">
        <v>2018</v>
      </c>
      <c r="B498" t="s">
        <v>71</v>
      </c>
      <c r="C498" t="s">
        <v>5044</v>
      </c>
      <c r="D498" s="47" t="s">
        <v>5042</v>
      </c>
      <c r="E498" s="11">
        <v>0</v>
      </c>
      <c r="F498" s="2">
        <v>0.78590000000000004</v>
      </c>
      <c r="G498" s="2">
        <v>0.20569999999999999</v>
      </c>
      <c r="H498" s="2">
        <v>0.58020000000000005</v>
      </c>
      <c r="I498" s="2">
        <v>0.77759999999999996</v>
      </c>
      <c r="J498" s="2">
        <v>0.19839999999999999</v>
      </c>
      <c r="K498" s="2">
        <v>0.57919999999999994</v>
      </c>
      <c r="L498" s="2">
        <v>0.75639999999999996</v>
      </c>
      <c r="M498" s="2">
        <v>0.23519999999999999</v>
      </c>
      <c r="N498" s="2">
        <v>0.5212</v>
      </c>
      <c r="O498" s="2">
        <v>0.56020000000000003</v>
      </c>
      <c r="P498" s="2" t="s">
        <v>4792</v>
      </c>
      <c r="Q498" s="5">
        <v>1183</v>
      </c>
      <c r="R498" s="5" t="s">
        <v>4791</v>
      </c>
      <c r="S498" s="5">
        <v>4</v>
      </c>
      <c r="T498" s="5">
        <v>338.12341504649197</v>
      </c>
      <c r="U498" s="5">
        <v>1</v>
      </c>
      <c r="V498" s="5">
        <v>84.530853761622993</v>
      </c>
      <c r="W498" s="5">
        <v>0</v>
      </c>
      <c r="X498" s="5">
        <v>0</v>
      </c>
      <c r="Y498" s="5">
        <v>0</v>
      </c>
      <c r="Z498" s="5">
        <v>0</v>
      </c>
      <c r="AA498" s="5">
        <v>3</v>
      </c>
      <c r="AB498" s="5">
        <v>253.59256128486899</v>
      </c>
      <c r="AC498" s="5">
        <v>18</v>
      </c>
      <c r="AD498" s="5">
        <v>1521.5553677092139</v>
      </c>
      <c r="AE498" s="5">
        <v>6</v>
      </c>
      <c r="AF498" s="5">
        <v>507.18512256973798</v>
      </c>
      <c r="AG498" s="5">
        <v>11</v>
      </c>
      <c r="AH498" s="5">
        <v>929.83939137785285</v>
      </c>
      <c r="AI498" s="5">
        <v>1</v>
      </c>
      <c r="AJ498" s="5">
        <v>84.530853761622993</v>
      </c>
    </row>
    <row r="499" spans="1:36" x14ac:dyDescent="0.25">
      <c r="A499">
        <v>2018</v>
      </c>
      <c r="B499" t="s">
        <v>71</v>
      </c>
      <c r="C499" t="s">
        <v>5262</v>
      </c>
      <c r="D499" s="47" t="s">
        <v>5261</v>
      </c>
      <c r="E499" s="11">
        <v>0</v>
      </c>
      <c r="F499" s="2">
        <v>0.86339999999999995</v>
      </c>
      <c r="G499" s="2">
        <v>0.13159999999999999</v>
      </c>
      <c r="H499" s="2">
        <v>0.73180000000000001</v>
      </c>
      <c r="I499" s="2">
        <v>0.8306</v>
      </c>
      <c r="J499" s="2">
        <v>0.14080000000000001</v>
      </c>
      <c r="K499" s="2">
        <v>0.68979999999999997</v>
      </c>
      <c r="L499" s="2">
        <v>0.7782</v>
      </c>
      <c r="M499" s="2">
        <v>0.21199999999999999</v>
      </c>
      <c r="N499" s="2">
        <v>0.56620000000000004</v>
      </c>
      <c r="O499" s="2">
        <v>0.66259999999999997</v>
      </c>
      <c r="P499" s="2" t="s">
        <v>4792</v>
      </c>
      <c r="Q499" s="5">
        <v>1187</v>
      </c>
      <c r="R499" s="5" t="s">
        <v>4791</v>
      </c>
      <c r="S499" s="5">
        <v>0</v>
      </c>
      <c r="T499" s="5">
        <v>0</v>
      </c>
      <c r="U499" s="5">
        <v>0</v>
      </c>
      <c r="V499" s="5">
        <v>0</v>
      </c>
      <c r="W499" s="5">
        <v>0</v>
      </c>
      <c r="X499" s="5">
        <v>0</v>
      </c>
      <c r="Y499" s="5">
        <v>0</v>
      </c>
      <c r="Z499" s="5">
        <v>0</v>
      </c>
      <c r="AA499" s="5">
        <v>0</v>
      </c>
      <c r="AB499" s="5">
        <v>0</v>
      </c>
      <c r="AC499" s="5">
        <v>3</v>
      </c>
      <c r="AD499" s="5">
        <v>252.7379949452401</v>
      </c>
      <c r="AE499" s="5">
        <v>3</v>
      </c>
      <c r="AF499" s="5">
        <v>252.7379949452401</v>
      </c>
      <c r="AG499" s="5">
        <v>0</v>
      </c>
      <c r="AH499" s="5">
        <v>0</v>
      </c>
      <c r="AI499" s="5">
        <v>0</v>
      </c>
      <c r="AJ499" s="5">
        <v>0</v>
      </c>
    </row>
    <row r="500" spans="1:36" x14ac:dyDescent="0.25">
      <c r="A500">
        <v>2018</v>
      </c>
      <c r="B500" t="s">
        <v>71</v>
      </c>
      <c r="C500" t="s">
        <v>5262</v>
      </c>
      <c r="D500" s="47" t="s">
        <v>5261</v>
      </c>
      <c r="E500" s="11">
        <v>0</v>
      </c>
      <c r="F500" s="2">
        <v>0.86339999999999995</v>
      </c>
      <c r="G500" s="2">
        <v>0.13159999999999999</v>
      </c>
      <c r="H500" s="2">
        <v>0.73180000000000001</v>
      </c>
      <c r="I500" s="2">
        <v>0.8306</v>
      </c>
      <c r="J500" s="2">
        <v>0.14080000000000001</v>
      </c>
      <c r="K500" s="2">
        <v>0.68979999999999997</v>
      </c>
      <c r="L500" s="2">
        <v>0.7782</v>
      </c>
      <c r="M500" s="2">
        <v>0.21199999999999999</v>
      </c>
      <c r="N500" s="2">
        <v>0.56620000000000004</v>
      </c>
      <c r="O500" s="2">
        <v>0.66259999999999997</v>
      </c>
      <c r="P500" s="2" t="s">
        <v>4792</v>
      </c>
      <c r="Q500" s="5">
        <v>1187</v>
      </c>
      <c r="R500" s="5" t="s">
        <v>4791</v>
      </c>
      <c r="S500" s="5">
        <v>0</v>
      </c>
      <c r="T500" s="5">
        <v>0</v>
      </c>
      <c r="U500" s="5">
        <v>0</v>
      </c>
      <c r="V500" s="5">
        <v>0</v>
      </c>
      <c r="W500" s="5">
        <v>0</v>
      </c>
      <c r="X500" s="5">
        <v>0</v>
      </c>
      <c r="Y500" s="5">
        <v>0</v>
      </c>
      <c r="Z500" s="5">
        <v>0</v>
      </c>
      <c r="AA500" s="5">
        <v>0</v>
      </c>
      <c r="AB500" s="5">
        <v>0</v>
      </c>
      <c r="AC500" s="5">
        <v>3</v>
      </c>
      <c r="AD500" s="5">
        <v>252.7379949452401</v>
      </c>
      <c r="AE500" s="5">
        <v>3</v>
      </c>
      <c r="AF500" s="5">
        <v>252.7379949452401</v>
      </c>
      <c r="AG500" s="5">
        <v>0</v>
      </c>
      <c r="AH500" s="5">
        <v>0</v>
      </c>
      <c r="AI500" s="5">
        <v>0</v>
      </c>
      <c r="AJ500" s="5">
        <v>0</v>
      </c>
    </row>
    <row r="501" spans="1:36" x14ac:dyDescent="0.25">
      <c r="A501">
        <v>2019</v>
      </c>
      <c r="B501" t="s">
        <v>41</v>
      </c>
      <c r="C501" t="s">
        <v>5533</v>
      </c>
      <c r="D501" s="47" t="s">
        <v>5439</v>
      </c>
      <c r="E501" s="11">
        <v>0.56899999999999995</v>
      </c>
      <c r="F501" s="2">
        <v>0.61570000000000003</v>
      </c>
      <c r="G501" s="2">
        <v>0.3594</v>
      </c>
      <c r="H501" s="2">
        <v>0.25630000000000003</v>
      </c>
      <c r="I501" s="2">
        <v>0.60870000000000002</v>
      </c>
      <c r="J501" s="2">
        <v>0.32529999999999998</v>
      </c>
      <c r="K501" s="2">
        <v>0.28340000000000004</v>
      </c>
      <c r="L501" s="2">
        <v>0.5766</v>
      </c>
      <c r="M501" s="2">
        <v>0.39879999999999999</v>
      </c>
      <c r="N501" s="2">
        <v>0.17780000000000001</v>
      </c>
      <c r="O501" s="2">
        <v>0.23916666666666667</v>
      </c>
      <c r="P501" s="2" t="s">
        <v>4792</v>
      </c>
      <c r="Q501" s="5">
        <v>1188</v>
      </c>
      <c r="R501" s="5">
        <v>2087.8734622144116</v>
      </c>
      <c r="S501" s="5">
        <v>1</v>
      </c>
      <c r="T501" s="5">
        <v>84.175084175084166</v>
      </c>
      <c r="U501" s="5">
        <v>0</v>
      </c>
      <c r="V501" s="5">
        <v>0</v>
      </c>
      <c r="W501" s="5">
        <v>0</v>
      </c>
      <c r="X501" s="5">
        <v>0</v>
      </c>
      <c r="Y501" s="5">
        <v>0</v>
      </c>
      <c r="Z501" s="5">
        <v>0</v>
      </c>
      <c r="AA501" s="5">
        <v>1</v>
      </c>
      <c r="AB501" s="5">
        <v>84.175084175084166</v>
      </c>
      <c r="AC501" s="5">
        <v>9</v>
      </c>
      <c r="AD501" s="5">
        <v>757.57575757575762</v>
      </c>
      <c r="AE501" s="5">
        <v>4</v>
      </c>
      <c r="AF501" s="5">
        <v>336.70033670033666</v>
      </c>
      <c r="AG501" s="5">
        <v>4</v>
      </c>
      <c r="AH501" s="5">
        <v>336.70033670033666</v>
      </c>
      <c r="AI501" s="5">
        <v>1</v>
      </c>
      <c r="AJ501" s="5">
        <v>84.175084175084166</v>
      </c>
    </row>
    <row r="502" spans="1:36" x14ac:dyDescent="0.25">
      <c r="A502">
        <v>2017</v>
      </c>
      <c r="B502" t="s">
        <v>41</v>
      </c>
      <c r="C502" t="s">
        <v>5712</v>
      </c>
      <c r="D502" s="47" t="s">
        <v>5420</v>
      </c>
      <c r="E502" s="11">
        <v>1.3640000000000001</v>
      </c>
      <c r="F502" s="2">
        <v>0.73599999999999999</v>
      </c>
      <c r="G502" s="2">
        <v>0.2467</v>
      </c>
      <c r="H502" s="2">
        <v>0.48929999999999996</v>
      </c>
      <c r="I502" s="2">
        <v>0.71599999999999997</v>
      </c>
      <c r="J502" s="2">
        <v>0.2382</v>
      </c>
      <c r="K502" s="2">
        <v>0.4778</v>
      </c>
      <c r="L502" s="2">
        <v>0.57850000000000001</v>
      </c>
      <c r="M502" s="2">
        <v>0.40060000000000001</v>
      </c>
      <c r="N502" s="2">
        <v>0.1779</v>
      </c>
      <c r="O502" s="2">
        <v>0.38166666666666665</v>
      </c>
      <c r="P502" s="2" t="s">
        <v>4792</v>
      </c>
      <c r="Q502" s="5">
        <v>1190</v>
      </c>
      <c r="R502" s="5">
        <v>872.43401759530786</v>
      </c>
      <c r="S502" s="5">
        <v>3</v>
      </c>
      <c r="T502" s="5">
        <v>252.10084033613447</v>
      </c>
      <c r="U502" s="5">
        <v>0</v>
      </c>
      <c r="V502" s="5">
        <v>0</v>
      </c>
      <c r="W502" s="5">
        <v>1</v>
      </c>
      <c r="X502" s="5">
        <v>84.033613445378151</v>
      </c>
      <c r="Y502" s="5">
        <v>0</v>
      </c>
      <c r="Z502" s="5">
        <v>0</v>
      </c>
      <c r="AA502" s="5">
        <v>2</v>
      </c>
      <c r="AB502" s="5">
        <v>168.0672268907563</v>
      </c>
      <c r="AC502" s="5">
        <v>13</v>
      </c>
      <c r="AD502" s="5">
        <v>1092.4369747899159</v>
      </c>
      <c r="AE502" s="5">
        <v>5</v>
      </c>
      <c r="AF502" s="5">
        <v>420.16806722689074</v>
      </c>
      <c r="AG502" s="5">
        <v>7</v>
      </c>
      <c r="AH502" s="5">
        <v>588.23529411764707</v>
      </c>
      <c r="AI502" s="5">
        <v>1</v>
      </c>
      <c r="AJ502" s="5">
        <v>84.033613445378151</v>
      </c>
    </row>
    <row r="503" spans="1:36" x14ac:dyDescent="0.25">
      <c r="A503">
        <v>2018</v>
      </c>
      <c r="B503" t="s">
        <v>49</v>
      </c>
      <c r="C503" t="s">
        <v>6544</v>
      </c>
      <c r="D503" s="47" t="s">
        <v>6216</v>
      </c>
      <c r="E503" s="11">
        <v>31.9</v>
      </c>
      <c r="F503" s="2">
        <v>0.25219999999999998</v>
      </c>
      <c r="G503" s="2">
        <v>0.71730000000000005</v>
      </c>
      <c r="H503" s="2">
        <v>-0.46510000000000007</v>
      </c>
      <c r="I503" s="2">
        <v>0.3</v>
      </c>
      <c r="J503" s="2">
        <v>0.56399999999999995</v>
      </c>
      <c r="K503" s="2">
        <v>-0.26399999999999996</v>
      </c>
      <c r="L503" s="2">
        <v>0.28799999999999998</v>
      </c>
      <c r="M503" s="2">
        <v>0.66500000000000004</v>
      </c>
      <c r="N503" s="2">
        <v>-0.37700000000000006</v>
      </c>
      <c r="O503" s="2">
        <v>-0.36870000000000003</v>
      </c>
      <c r="P503" s="2" t="s">
        <v>5900</v>
      </c>
      <c r="Q503" s="5">
        <v>1191</v>
      </c>
      <c r="R503" s="5">
        <v>37.335423197492162</v>
      </c>
      <c r="S503" s="5">
        <v>0</v>
      </c>
      <c r="T503" s="5">
        <v>0</v>
      </c>
      <c r="U503" s="5">
        <v>0</v>
      </c>
      <c r="V503" s="5">
        <v>0</v>
      </c>
      <c r="W503" s="5">
        <v>0</v>
      </c>
      <c r="X503" s="5">
        <v>0</v>
      </c>
      <c r="Y503" s="5">
        <v>0</v>
      </c>
      <c r="Z503" s="5">
        <v>0</v>
      </c>
      <c r="AA503" s="5">
        <v>0</v>
      </c>
      <c r="AB503" s="5">
        <v>0</v>
      </c>
      <c r="AC503" s="5">
        <v>0</v>
      </c>
      <c r="AD503" s="5">
        <v>0</v>
      </c>
      <c r="AE503" s="5">
        <v>0</v>
      </c>
      <c r="AF503" s="5">
        <v>0</v>
      </c>
      <c r="AG503" s="5">
        <v>0</v>
      </c>
      <c r="AH503" s="5">
        <v>0</v>
      </c>
      <c r="AI503" s="5">
        <v>0</v>
      </c>
      <c r="AJ503" s="5">
        <v>0</v>
      </c>
    </row>
    <row r="504" spans="1:36" x14ac:dyDescent="0.25">
      <c r="A504">
        <v>2019</v>
      </c>
      <c r="B504" t="s">
        <v>70</v>
      </c>
      <c r="C504" t="s">
        <v>5415</v>
      </c>
      <c r="D504" s="47" t="s">
        <v>5311</v>
      </c>
      <c r="E504" s="11">
        <v>2.0099999999999998</v>
      </c>
      <c r="F504" s="2">
        <v>0.72799999999999998</v>
      </c>
      <c r="G504" s="2">
        <v>0.25840000000000002</v>
      </c>
      <c r="H504" s="2">
        <v>0.46959999999999996</v>
      </c>
      <c r="I504" s="2">
        <v>0.70530000000000004</v>
      </c>
      <c r="J504" s="2">
        <v>0.26900000000000002</v>
      </c>
      <c r="K504" s="2">
        <v>0.43630000000000002</v>
      </c>
      <c r="L504" s="2">
        <v>0.65510000000000002</v>
      </c>
      <c r="M504" s="2">
        <v>0.33379999999999999</v>
      </c>
      <c r="N504" s="2">
        <v>0.32130000000000003</v>
      </c>
      <c r="O504" s="2">
        <v>0.40906666666666663</v>
      </c>
      <c r="P504" s="5" t="s">
        <v>4792</v>
      </c>
      <c r="Q504" s="5">
        <v>1195</v>
      </c>
      <c r="R504" s="5">
        <v>594.52736318407972</v>
      </c>
      <c r="S504" s="5">
        <v>4</v>
      </c>
      <c r="T504" s="5">
        <v>334.7280334728033</v>
      </c>
      <c r="U504" s="5">
        <v>0</v>
      </c>
      <c r="V504" s="5">
        <v>0</v>
      </c>
      <c r="W504" s="5">
        <v>1</v>
      </c>
      <c r="X504" s="5">
        <v>83.682008368200826</v>
      </c>
      <c r="Y504" s="5">
        <v>0</v>
      </c>
      <c r="Z504" s="5">
        <v>0</v>
      </c>
      <c r="AA504" s="5">
        <v>3</v>
      </c>
      <c r="AB504" s="5">
        <v>251.04602510460251</v>
      </c>
      <c r="AC504" s="5">
        <v>28</v>
      </c>
      <c r="AD504" s="5">
        <v>2343.0962343096235</v>
      </c>
      <c r="AE504" s="5">
        <v>3</v>
      </c>
      <c r="AF504" s="5">
        <v>251.04602510460251</v>
      </c>
      <c r="AG504" s="5">
        <v>25</v>
      </c>
      <c r="AH504" s="5">
        <v>2092.050209205021</v>
      </c>
      <c r="AI504" s="5">
        <v>0</v>
      </c>
      <c r="AJ504" s="5">
        <v>0</v>
      </c>
    </row>
    <row r="505" spans="1:36" x14ac:dyDescent="0.25">
      <c r="A505">
        <v>2017</v>
      </c>
      <c r="B505" t="s">
        <v>71</v>
      </c>
      <c r="C505" t="s">
        <v>5044</v>
      </c>
      <c r="D505" s="47" t="s">
        <v>5042</v>
      </c>
      <c r="E505" s="11">
        <v>0</v>
      </c>
      <c r="F505" s="2">
        <v>0.78590000000000004</v>
      </c>
      <c r="G505" s="2">
        <v>0.20569999999999999</v>
      </c>
      <c r="H505" s="2">
        <v>0.58020000000000005</v>
      </c>
      <c r="I505" s="2">
        <v>0.77759999999999996</v>
      </c>
      <c r="J505" s="2">
        <v>0.19839999999999999</v>
      </c>
      <c r="K505" s="2">
        <v>0.57919999999999994</v>
      </c>
      <c r="L505" s="2">
        <v>0.75639999999999996</v>
      </c>
      <c r="M505" s="2">
        <v>0.23519999999999999</v>
      </c>
      <c r="N505" s="2">
        <v>0.5212</v>
      </c>
      <c r="O505" s="2">
        <v>0.56020000000000003</v>
      </c>
      <c r="P505" s="2" t="s">
        <v>4792</v>
      </c>
      <c r="Q505" s="5">
        <v>1199</v>
      </c>
      <c r="R505" s="5" t="s">
        <v>4791</v>
      </c>
      <c r="S505" s="5">
        <v>6</v>
      </c>
      <c r="T505" s="5">
        <v>500.41701417848208</v>
      </c>
      <c r="U505" s="5">
        <v>0</v>
      </c>
      <c r="V505" s="5">
        <v>0</v>
      </c>
      <c r="W505" s="5">
        <v>2</v>
      </c>
      <c r="X505" s="5">
        <v>166.80567139282735</v>
      </c>
      <c r="Y505" s="5">
        <v>0</v>
      </c>
      <c r="Z505" s="5">
        <v>0</v>
      </c>
      <c r="AA505" s="5">
        <v>4</v>
      </c>
      <c r="AB505" s="5">
        <v>333.6113427856547</v>
      </c>
      <c r="AC505" s="5">
        <v>39</v>
      </c>
      <c r="AD505" s="5">
        <v>3252.7105921601337</v>
      </c>
      <c r="AE505" s="5">
        <v>5</v>
      </c>
      <c r="AF505" s="5">
        <v>417.01417848206836</v>
      </c>
      <c r="AG505" s="5">
        <v>32</v>
      </c>
      <c r="AH505" s="5">
        <v>2668.8907422852376</v>
      </c>
      <c r="AI505" s="5">
        <v>2</v>
      </c>
      <c r="AJ505" s="5">
        <v>166.80567139282735</v>
      </c>
    </row>
    <row r="506" spans="1:36" x14ac:dyDescent="0.25">
      <c r="A506">
        <v>2019</v>
      </c>
      <c r="B506" t="s">
        <v>41</v>
      </c>
      <c r="C506" t="s">
        <v>5689</v>
      </c>
      <c r="D506" s="47" t="s">
        <v>5583</v>
      </c>
      <c r="E506" s="11">
        <v>1.2090000000000001</v>
      </c>
      <c r="F506" s="2">
        <v>0.59719999999999995</v>
      </c>
      <c r="G506" s="2">
        <v>0.38250000000000001</v>
      </c>
      <c r="H506" s="2">
        <v>0.21469999999999995</v>
      </c>
      <c r="I506" s="2">
        <v>0.5675</v>
      </c>
      <c r="J506" s="2">
        <v>0.36859999999999998</v>
      </c>
      <c r="K506" s="2">
        <v>0.19890000000000002</v>
      </c>
      <c r="L506" s="2">
        <v>0.48930000000000001</v>
      </c>
      <c r="M506" s="2">
        <v>0.48749999999999999</v>
      </c>
      <c r="N506" s="2">
        <v>1.8000000000000238E-3</v>
      </c>
      <c r="O506" s="2">
        <v>0.13846666666666665</v>
      </c>
      <c r="P506" s="2" t="s">
        <v>4792</v>
      </c>
      <c r="Q506" s="5">
        <v>1199</v>
      </c>
      <c r="R506" s="5">
        <v>991.72870140612065</v>
      </c>
      <c r="S506" s="5">
        <v>0</v>
      </c>
      <c r="T506" s="5">
        <v>0</v>
      </c>
      <c r="U506" s="5">
        <v>0</v>
      </c>
      <c r="V506" s="5">
        <v>0</v>
      </c>
      <c r="W506" s="5">
        <v>0</v>
      </c>
      <c r="X506" s="5">
        <v>0</v>
      </c>
      <c r="Y506" s="5">
        <v>0</v>
      </c>
      <c r="Z506" s="5">
        <v>0</v>
      </c>
      <c r="AA506" s="5">
        <v>0</v>
      </c>
      <c r="AB506" s="5">
        <v>0</v>
      </c>
      <c r="AC506" s="5">
        <v>6</v>
      </c>
      <c r="AD506" s="5">
        <v>500.41701417848208</v>
      </c>
      <c r="AE506" s="5">
        <v>1</v>
      </c>
      <c r="AF506" s="5">
        <v>83.402835696413675</v>
      </c>
      <c r="AG506" s="5">
        <v>5</v>
      </c>
      <c r="AH506" s="5">
        <v>417.01417848206836</v>
      </c>
      <c r="AI506" s="5">
        <v>0</v>
      </c>
      <c r="AJ506" s="5">
        <v>0</v>
      </c>
    </row>
    <row r="507" spans="1:36" x14ac:dyDescent="0.25">
      <c r="A507">
        <v>2019</v>
      </c>
      <c r="B507" t="s">
        <v>41</v>
      </c>
      <c r="C507" t="s">
        <v>5452</v>
      </c>
      <c r="D507" s="47" t="s">
        <v>1132</v>
      </c>
      <c r="E507" s="11">
        <v>1.036</v>
      </c>
      <c r="F507" s="2">
        <v>0.64990000000000003</v>
      </c>
      <c r="G507" s="2">
        <v>0.33160000000000001</v>
      </c>
      <c r="H507" s="2">
        <v>0.31830000000000003</v>
      </c>
      <c r="I507" s="2">
        <v>0.62029999999999996</v>
      </c>
      <c r="J507" s="2">
        <v>0.32100000000000001</v>
      </c>
      <c r="K507" s="2">
        <v>0.29929999999999995</v>
      </c>
      <c r="L507" s="2">
        <v>0.56369999999999998</v>
      </c>
      <c r="M507" s="2">
        <v>0.41060000000000002</v>
      </c>
      <c r="N507" s="2">
        <v>0.15309999999999996</v>
      </c>
      <c r="O507" s="2">
        <v>0.25689999999999996</v>
      </c>
      <c r="P507" s="2" t="s">
        <v>4792</v>
      </c>
      <c r="Q507" s="5">
        <v>1200</v>
      </c>
      <c r="R507" s="5">
        <v>1158.3011583011582</v>
      </c>
      <c r="S507" s="5">
        <v>0</v>
      </c>
      <c r="T507" s="5">
        <v>0</v>
      </c>
      <c r="U507" s="5">
        <v>0</v>
      </c>
      <c r="V507" s="5">
        <v>0</v>
      </c>
      <c r="W507" s="5">
        <v>0</v>
      </c>
      <c r="X507" s="5">
        <v>0</v>
      </c>
      <c r="Y507" s="5">
        <v>0</v>
      </c>
      <c r="Z507" s="5">
        <v>0</v>
      </c>
      <c r="AA507" s="5">
        <v>0</v>
      </c>
      <c r="AB507" s="5">
        <v>0</v>
      </c>
      <c r="AC507" s="5">
        <v>10</v>
      </c>
      <c r="AD507" s="5">
        <v>833.33333333333337</v>
      </c>
      <c r="AE507" s="5">
        <v>9</v>
      </c>
      <c r="AF507" s="5">
        <v>750</v>
      </c>
      <c r="AG507" s="5">
        <v>1</v>
      </c>
      <c r="AH507" s="5">
        <v>83.333333333333343</v>
      </c>
      <c r="AI507" s="5">
        <v>0</v>
      </c>
      <c r="AJ507" s="5">
        <v>0</v>
      </c>
    </row>
    <row r="508" spans="1:36" x14ac:dyDescent="0.25">
      <c r="A508">
        <v>2017</v>
      </c>
      <c r="B508" t="s">
        <v>41</v>
      </c>
      <c r="C508" t="s">
        <v>5618</v>
      </c>
      <c r="D508" s="47" t="s">
        <v>5525</v>
      </c>
      <c r="E508" s="11">
        <v>0.83</v>
      </c>
      <c r="F508" s="2">
        <v>0.57179999999999997</v>
      </c>
      <c r="G508" s="2">
        <v>0.40620000000000001</v>
      </c>
      <c r="H508" s="2">
        <v>0.16559999999999997</v>
      </c>
      <c r="I508" s="2">
        <v>0.5383</v>
      </c>
      <c r="J508" s="2">
        <v>0.40639999999999998</v>
      </c>
      <c r="K508" s="2">
        <v>0.13190000000000002</v>
      </c>
      <c r="L508" s="2">
        <v>0.50680000000000003</v>
      </c>
      <c r="M508" s="2">
        <v>0.47299999999999998</v>
      </c>
      <c r="N508" s="2">
        <v>3.3800000000000052E-2</v>
      </c>
      <c r="O508" s="2">
        <v>0.11043333333333334</v>
      </c>
      <c r="P508" s="2" t="s">
        <v>4792</v>
      </c>
      <c r="Q508" s="5">
        <v>1201</v>
      </c>
      <c r="R508" s="5">
        <v>1446.9879518072289</v>
      </c>
      <c r="S508" s="5">
        <v>2</v>
      </c>
      <c r="T508" s="5">
        <v>166.52789342214822</v>
      </c>
      <c r="U508" s="5">
        <v>0</v>
      </c>
      <c r="V508" s="5">
        <v>0</v>
      </c>
      <c r="W508" s="5">
        <v>0</v>
      </c>
      <c r="X508" s="5">
        <v>0</v>
      </c>
      <c r="Y508" s="5">
        <v>1</v>
      </c>
      <c r="Z508" s="5">
        <v>83.263946711074112</v>
      </c>
      <c r="AA508" s="5">
        <v>1</v>
      </c>
      <c r="AB508" s="5">
        <v>83.263946711074112</v>
      </c>
      <c r="AC508" s="5">
        <v>28</v>
      </c>
      <c r="AD508" s="5">
        <v>2331.390507910075</v>
      </c>
      <c r="AE508" s="5">
        <v>5</v>
      </c>
      <c r="AF508" s="5">
        <v>416.31973355537048</v>
      </c>
      <c r="AG508" s="5">
        <v>23</v>
      </c>
      <c r="AH508" s="5">
        <v>1915.0707743547043</v>
      </c>
      <c r="AI508" s="5">
        <v>0</v>
      </c>
      <c r="AJ508" s="5">
        <v>0</v>
      </c>
    </row>
    <row r="509" spans="1:36" x14ac:dyDescent="0.25">
      <c r="A509">
        <v>2017</v>
      </c>
      <c r="B509" t="s">
        <v>70</v>
      </c>
      <c r="C509" t="s">
        <v>5484</v>
      </c>
      <c r="D509" s="47" t="s">
        <v>5424</v>
      </c>
      <c r="E509" s="11">
        <v>4.6900000000000004</v>
      </c>
      <c r="F509" s="2">
        <v>0.84519999999999995</v>
      </c>
      <c r="G509" s="2">
        <v>0.14480000000000001</v>
      </c>
      <c r="H509" s="2">
        <v>0.70039999999999991</v>
      </c>
      <c r="I509" s="2">
        <v>0.82740000000000002</v>
      </c>
      <c r="J509" s="2">
        <v>0.14410000000000001</v>
      </c>
      <c r="K509" s="2">
        <v>0.68330000000000002</v>
      </c>
      <c r="L509" s="2">
        <v>0.75429999999999997</v>
      </c>
      <c r="M509" s="2">
        <v>0.23</v>
      </c>
      <c r="N509" s="2">
        <v>0.52429999999999999</v>
      </c>
      <c r="O509" s="2">
        <v>0.63600000000000001</v>
      </c>
      <c r="P509" s="5" t="s">
        <v>4792</v>
      </c>
      <c r="Q509" s="5">
        <v>1201</v>
      </c>
      <c r="R509" s="5">
        <v>256.07675906183368</v>
      </c>
      <c r="S509" s="5">
        <v>2</v>
      </c>
      <c r="T509" s="5">
        <v>166.52789342214822</v>
      </c>
      <c r="U509" s="5">
        <v>0</v>
      </c>
      <c r="V509" s="5">
        <v>0</v>
      </c>
      <c r="W509" s="5">
        <v>0</v>
      </c>
      <c r="X509" s="5">
        <v>0</v>
      </c>
      <c r="Y509" s="5">
        <v>0</v>
      </c>
      <c r="Z509" s="5">
        <v>0</v>
      </c>
      <c r="AA509" s="5">
        <v>2</v>
      </c>
      <c r="AB509" s="5">
        <v>166.52789342214822</v>
      </c>
      <c r="AC509" s="5">
        <v>17</v>
      </c>
      <c r="AD509" s="5">
        <v>1415.4870940882597</v>
      </c>
      <c r="AE509" s="5">
        <v>6</v>
      </c>
      <c r="AF509" s="5">
        <v>499.58368026644462</v>
      </c>
      <c r="AG509" s="5">
        <v>9</v>
      </c>
      <c r="AH509" s="5">
        <v>749.37552039966693</v>
      </c>
      <c r="AI509" s="5">
        <v>2</v>
      </c>
      <c r="AJ509" s="5">
        <v>166.52789342214822</v>
      </c>
    </row>
    <row r="510" spans="1:36" x14ac:dyDescent="0.25">
      <c r="A510">
        <v>2018</v>
      </c>
      <c r="B510" t="s">
        <v>70</v>
      </c>
      <c r="C510" t="s">
        <v>5415</v>
      </c>
      <c r="D510" s="47" t="s">
        <v>5311</v>
      </c>
      <c r="E510" s="11">
        <v>2.0099999999999998</v>
      </c>
      <c r="F510" s="2">
        <v>0.72799999999999998</v>
      </c>
      <c r="G510" s="2">
        <v>0.25840000000000002</v>
      </c>
      <c r="H510" s="2">
        <v>0.46959999999999996</v>
      </c>
      <c r="I510" s="2">
        <v>0.70530000000000004</v>
      </c>
      <c r="J510" s="2">
        <v>0.26900000000000002</v>
      </c>
      <c r="K510" s="2">
        <v>0.43630000000000002</v>
      </c>
      <c r="L510" s="2">
        <v>0.65510000000000002</v>
      </c>
      <c r="M510" s="2">
        <v>0.33379999999999999</v>
      </c>
      <c r="N510" s="2">
        <v>0.32130000000000003</v>
      </c>
      <c r="O510" s="2">
        <v>0.40906666666666663</v>
      </c>
      <c r="P510" s="5" t="s">
        <v>4792</v>
      </c>
      <c r="Q510" s="5">
        <v>1201</v>
      </c>
      <c r="R510" s="5">
        <v>597.51243781094536</v>
      </c>
      <c r="S510" s="5">
        <v>2</v>
      </c>
      <c r="T510" s="5">
        <v>166.52789342214822</v>
      </c>
      <c r="U510" s="5">
        <v>0</v>
      </c>
      <c r="V510" s="5">
        <v>0</v>
      </c>
      <c r="W510" s="5">
        <v>0</v>
      </c>
      <c r="X510" s="5">
        <v>0</v>
      </c>
      <c r="Y510" s="5">
        <v>0</v>
      </c>
      <c r="Z510" s="5">
        <v>0</v>
      </c>
      <c r="AA510" s="5">
        <v>2</v>
      </c>
      <c r="AB510" s="5">
        <v>166.52789342214822</v>
      </c>
      <c r="AC510" s="5">
        <v>29</v>
      </c>
      <c r="AD510" s="5">
        <v>2414.6544546211489</v>
      </c>
      <c r="AE510" s="5">
        <v>4</v>
      </c>
      <c r="AF510" s="5">
        <v>333.05578684429645</v>
      </c>
      <c r="AG510" s="5">
        <v>25</v>
      </c>
      <c r="AH510" s="5">
        <v>2081.5986677768528</v>
      </c>
      <c r="AI510" s="5">
        <v>0</v>
      </c>
      <c r="AJ510" s="5">
        <v>0</v>
      </c>
    </row>
    <row r="511" spans="1:36" x14ac:dyDescent="0.25">
      <c r="A511">
        <v>2018</v>
      </c>
      <c r="B511" t="s">
        <v>49</v>
      </c>
      <c r="C511" t="s">
        <v>6531</v>
      </c>
      <c r="D511" s="47" t="s">
        <v>6318</v>
      </c>
      <c r="E511" s="11">
        <v>18.7</v>
      </c>
      <c r="F511" s="2">
        <v>0.25169999999999998</v>
      </c>
      <c r="G511" s="2">
        <v>0.72040000000000004</v>
      </c>
      <c r="H511" s="2">
        <v>-0.46870000000000006</v>
      </c>
      <c r="I511" s="2">
        <v>0.17399999999999999</v>
      </c>
      <c r="J511" s="2">
        <v>0.73499999999999999</v>
      </c>
      <c r="K511" s="2">
        <v>-0.56099999999999994</v>
      </c>
      <c r="L511" s="2">
        <v>0.18</v>
      </c>
      <c r="M511" s="2">
        <v>0.80500000000000005</v>
      </c>
      <c r="N511" s="2">
        <v>-0.625</v>
      </c>
      <c r="O511" s="2">
        <v>-0.55156666666666665</v>
      </c>
      <c r="P511" s="2" t="s">
        <v>5900</v>
      </c>
      <c r="Q511" s="5">
        <v>1202</v>
      </c>
      <c r="R511" s="5">
        <v>64.278074866310163</v>
      </c>
      <c r="S511" s="5">
        <v>2</v>
      </c>
      <c r="T511" s="5">
        <v>166.38935108153078</v>
      </c>
      <c r="U511" s="5">
        <v>0</v>
      </c>
      <c r="V511" s="5">
        <v>0</v>
      </c>
      <c r="W511" s="5">
        <v>0</v>
      </c>
      <c r="X511" s="5">
        <v>0</v>
      </c>
      <c r="Y511" s="5">
        <v>0</v>
      </c>
      <c r="Z511" s="5">
        <v>0</v>
      </c>
      <c r="AA511" s="5">
        <v>2</v>
      </c>
      <c r="AB511" s="5">
        <v>166.38935108153078</v>
      </c>
      <c r="AC511" s="5">
        <v>2</v>
      </c>
      <c r="AD511" s="5">
        <v>166.38935108153078</v>
      </c>
      <c r="AE511" s="5">
        <v>0</v>
      </c>
      <c r="AF511" s="5">
        <v>0</v>
      </c>
      <c r="AG511" s="5">
        <v>2</v>
      </c>
      <c r="AH511" s="5">
        <v>166.38935108153078</v>
      </c>
      <c r="AI511" s="5">
        <v>0</v>
      </c>
      <c r="AJ511" s="5">
        <v>0</v>
      </c>
    </row>
    <row r="512" spans="1:36" x14ac:dyDescent="0.25">
      <c r="A512">
        <v>2018</v>
      </c>
      <c r="B512" t="s">
        <v>41</v>
      </c>
      <c r="C512" t="s">
        <v>5589</v>
      </c>
      <c r="D512" s="47" t="s">
        <v>5071</v>
      </c>
      <c r="E512" s="11">
        <v>0.748</v>
      </c>
      <c r="F512" s="2">
        <v>0.68179999999999996</v>
      </c>
      <c r="G512" s="2">
        <v>0.30370000000000003</v>
      </c>
      <c r="H512" s="2">
        <v>0.37809999999999994</v>
      </c>
      <c r="I512" s="2">
        <v>0.63560000000000005</v>
      </c>
      <c r="J512" s="2">
        <v>0.32040000000000002</v>
      </c>
      <c r="K512" s="2">
        <v>0.31520000000000004</v>
      </c>
      <c r="L512" s="2">
        <v>0.55489999999999995</v>
      </c>
      <c r="M512" s="2">
        <v>0.4209</v>
      </c>
      <c r="N512" s="2">
        <v>0.13399999999999995</v>
      </c>
      <c r="O512" s="2">
        <v>0.27576666666666666</v>
      </c>
      <c r="P512" s="2" t="s">
        <v>4792</v>
      </c>
      <c r="Q512" s="5">
        <v>1203</v>
      </c>
      <c r="R512" s="5">
        <v>1608.2887700534759</v>
      </c>
      <c r="S512" s="5">
        <v>1</v>
      </c>
      <c r="T512" s="5">
        <v>83.125519534497087</v>
      </c>
      <c r="U512" s="5">
        <v>0</v>
      </c>
      <c r="V512" s="5">
        <v>0</v>
      </c>
      <c r="W512" s="5">
        <v>1</v>
      </c>
      <c r="X512" s="5">
        <v>83.125519534497087</v>
      </c>
      <c r="Y512" s="5">
        <v>0</v>
      </c>
      <c r="Z512" s="5">
        <v>0</v>
      </c>
      <c r="AA512" s="5">
        <v>0</v>
      </c>
      <c r="AB512" s="5">
        <v>0</v>
      </c>
      <c r="AC512" s="5">
        <v>4</v>
      </c>
      <c r="AD512" s="5">
        <v>332.50207813798835</v>
      </c>
      <c r="AE512" s="5">
        <v>2</v>
      </c>
      <c r="AF512" s="5">
        <v>166.25103906899417</v>
      </c>
      <c r="AG512" s="5">
        <v>2</v>
      </c>
      <c r="AH512" s="5">
        <v>166.25103906899417</v>
      </c>
      <c r="AI512" s="5">
        <v>0</v>
      </c>
      <c r="AJ512" s="5">
        <v>0</v>
      </c>
    </row>
    <row r="513" spans="1:36" x14ac:dyDescent="0.25">
      <c r="A513">
        <v>2018</v>
      </c>
      <c r="B513" t="s">
        <v>41</v>
      </c>
      <c r="C513" t="s">
        <v>5683</v>
      </c>
      <c r="D513" s="47" t="s">
        <v>4449</v>
      </c>
      <c r="E513" s="11">
        <v>1.1719999999999999</v>
      </c>
      <c r="F513" s="2">
        <v>0.78039999999999998</v>
      </c>
      <c r="G513" s="2">
        <v>0.2044</v>
      </c>
      <c r="H513" s="2">
        <v>0.57599999999999996</v>
      </c>
      <c r="I513" s="2">
        <v>0.77359999999999995</v>
      </c>
      <c r="J513" s="2">
        <v>0.19370000000000001</v>
      </c>
      <c r="K513" s="2">
        <v>0.57989999999999997</v>
      </c>
      <c r="L513" s="2">
        <v>0.66800000000000004</v>
      </c>
      <c r="M513" s="2">
        <v>0.309</v>
      </c>
      <c r="N513" s="2">
        <v>0.35900000000000004</v>
      </c>
      <c r="O513" s="2">
        <v>0.50496666666666667</v>
      </c>
      <c r="P513" s="2" t="s">
        <v>4792</v>
      </c>
      <c r="Q513" s="5">
        <v>1203</v>
      </c>
      <c r="R513" s="5">
        <v>1026.4505119453925</v>
      </c>
      <c r="S513" s="5">
        <v>10</v>
      </c>
      <c r="T513" s="5">
        <v>831.25519534497096</v>
      </c>
      <c r="U513" s="5">
        <v>0</v>
      </c>
      <c r="V513" s="5">
        <v>0</v>
      </c>
      <c r="W513" s="5">
        <v>0</v>
      </c>
      <c r="X513" s="5">
        <v>0</v>
      </c>
      <c r="Y513" s="5">
        <v>0</v>
      </c>
      <c r="Z513" s="5">
        <v>0</v>
      </c>
      <c r="AA513" s="5">
        <v>10</v>
      </c>
      <c r="AB513" s="5">
        <v>831.25519534497096</v>
      </c>
      <c r="AC513" s="5">
        <v>9</v>
      </c>
      <c r="AD513" s="5">
        <v>748.12967581047383</v>
      </c>
      <c r="AE513" s="5">
        <v>0</v>
      </c>
      <c r="AF513" s="5">
        <v>0</v>
      </c>
      <c r="AG513" s="5">
        <v>9</v>
      </c>
      <c r="AH513" s="5">
        <v>748.12967581047383</v>
      </c>
      <c r="AI513" s="5">
        <v>0</v>
      </c>
      <c r="AJ513" s="5">
        <v>0</v>
      </c>
    </row>
    <row r="514" spans="1:36" x14ac:dyDescent="0.25">
      <c r="A514">
        <v>2019</v>
      </c>
      <c r="B514" t="s">
        <v>41</v>
      </c>
      <c r="C514" t="s">
        <v>5661</v>
      </c>
      <c r="D514" s="47" t="s">
        <v>735</v>
      </c>
      <c r="E514" s="11">
        <v>0.996</v>
      </c>
      <c r="F514" s="2">
        <v>0.72619999999999996</v>
      </c>
      <c r="G514" s="2">
        <v>0.2591</v>
      </c>
      <c r="H514" s="2">
        <v>0.46709999999999996</v>
      </c>
      <c r="I514" s="2">
        <v>0.7</v>
      </c>
      <c r="J514" s="2">
        <v>0.25790000000000002</v>
      </c>
      <c r="K514" s="2">
        <v>0.44209999999999994</v>
      </c>
      <c r="L514" s="2">
        <v>0.58460000000000001</v>
      </c>
      <c r="M514" s="2">
        <v>0.39350000000000002</v>
      </c>
      <c r="N514" s="2">
        <v>0.19109999999999999</v>
      </c>
      <c r="O514" s="2">
        <v>0.36676666666666663</v>
      </c>
      <c r="P514" s="2" t="s">
        <v>4792</v>
      </c>
      <c r="Q514" s="5">
        <v>1207</v>
      </c>
      <c r="R514" s="5">
        <v>1211.8473895582329</v>
      </c>
      <c r="S514" s="5">
        <v>7</v>
      </c>
      <c r="T514" s="5">
        <v>579.95028997514498</v>
      </c>
      <c r="U514" s="5">
        <v>0</v>
      </c>
      <c r="V514" s="5">
        <v>0</v>
      </c>
      <c r="W514" s="5">
        <v>3</v>
      </c>
      <c r="X514" s="5">
        <v>248.55012427506213</v>
      </c>
      <c r="Y514" s="5">
        <v>1</v>
      </c>
      <c r="Z514" s="5">
        <v>82.850041425020706</v>
      </c>
      <c r="AA514" s="5">
        <v>3</v>
      </c>
      <c r="AB514" s="5">
        <v>248.55012427506213</v>
      </c>
      <c r="AC514" s="5">
        <v>34</v>
      </c>
      <c r="AD514" s="5">
        <v>2816.9014084507044</v>
      </c>
      <c r="AE514" s="5">
        <v>12</v>
      </c>
      <c r="AF514" s="5">
        <v>994.20049710024853</v>
      </c>
      <c r="AG514" s="5">
        <v>18</v>
      </c>
      <c r="AH514" s="5">
        <v>1491.3007456503728</v>
      </c>
      <c r="AI514" s="5">
        <v>4</v>
      </c>
      <c r="AJ514" s="5">
        <v>331.40016570008282</v>
      </c>
    </row>
    <row r="515" spans="1:36" x14ac:dyDescent="0.25">
      <c r="A515">
        <v>2017</v>
      </c>
      <c r="B515" t="s">
        <v>41</v>
      </c>
      <c r="C515" t="s">
        <v>5533</v>
      </c>
      <c r="D515" s="47" t="s">
        <v>5439</v>
      </c>
      <c r="E515" s="11">
        <v>0.56899999999999995</v>
      </c>
      <c r="F515" s="2">
        <v>0.61570000000000003</v>
      </c>
      <c r="G515" s="2">
        <v>0.3594</v>
      </c>
      <c r="H515" s="2">
        <v>0.25630000000000003</v>
      </c>
      <c r="I515" s="2">
        <v>0.60870000000000002</v>
      </c>
      <c r="J515" s="2">
        <v>0.32529999999999998</v>
      </c>
      <c r="K515" s="2">
        <v>0.28340000000000004</v>
      </c>
      <c r="L515" s="2">
        <v>0.5766</v>
      </c>
      <c r="M515" s="2">
        <v>0.39879999999999999</v>
      </c>
      <c r="N515" s="2">
        <v>0.17780000000000001</v>
      </c>
      <c r="O515" s="2">
        <v>0.23916666666666667</v>
      </c>
      <c r="P515" s="2" t="s">
        <v>4792</v>
      </c>
      <c r="Q515" s="5">
        <v>1208</v>
      </c>
      <c r="R515" s="5">
        <v>2123.022847100176</v>
      </c>
      <c r="S515" s="5">
        <v>3</v>
      </c>
      <c r="T515" s="5">
        <v>248.34437086092717</v>
      </c>
      <c r="U515" s="5">
        <v>0</v>
      </c>
      <c r="V515" s="5">
        <v>0</v>
      </c>
      <c r="W515" s="5">
        <v>1</v>
      </c>
      <c r="X515" s="5">
        <v>82.78145695364239</v>
      </c>
      <c r="Y515" s="5">
        <v>0</v>
      </c>
      <c r="Z515" s="5">
        <v>0</v>
      </c>
      <c r="AA515" s="5">
        <v>2</v>
      </c>
      <c r="AB515" s="5">
        <v>165.56291390728478</v>
      </c>
      <c r="AC515" s="5">
        <v>19</v>
      </c>
      <c r="AD515" s="5">
        <v>1572.8476821192053</v>
      </c>
      <c r="AE515" s="5">
        <v>7</v>
      </c>
      <c r="AF515" s="5">
        <v>579.4701986754967</v>
      </c>
      <c r="AG515" s="5">
        <v>12</v>
      </c>
      <c r="AH515" s="5">
        <v>993.37748344370868</v>
      </c>
      <c r="AI515" s="5">
        <v>0</v>
      </c>
      <c r="AJ515" s="5">
        <v>0</v>
      </c>
    </row>
    <row r="516" spans="1:36" x14ac:dyDescent="0.25">
      <c r="A516">
        <v>2017</v>
      </c>
      <c r="B516" t="s">
        <v>70</v>
      </c>
      <c r="C516" t="s">
        <v>5415</v>
      </c>
      <c r="D516" s="47" t="s">
        <v>5311</v>
      </c>
      <c r="E516" s="11">
        <v>2.0099999999999998</v>
      </c>
      <c r="F516" s="2">
        <v>0.72799999999999998</v>
      </c>
      <c r="G516" s="2">
        <v>0.25840000000000002</v>
      </c>
      <c r="H516" s="2">
        <v>0.46959999999999996</v>
      </c>
      <c r="I516" s="2">
        <v>0.70530000000000004</v>
      </c>
      <c r="J516" s="2">
        <v>0.26900000000000002</v>
      </c>
      <c r="K516" s="2">
        <v>0.43630000000000002</v>
      </c>
      <c r="L516" s="2">
        <v>0.65510000000000002</v>
      </c>
      <c r="M516" s="2">
        <v>0.33379999999999999</v>
      </c>
      <c r="N516" s="2">
        <v>0.32130000000000003</v>
      </c>
      <c r="O516" s="2">
        <v>0.40906666666666663</v>
      </c>
      <c r="P516" s="5" t="s">
        <v>4792</v>
      </c>
      <c r="Q516" s="5">
        <v>1208</v>
      </c>
      <c r="R516" s="5">
        <v>600.99502487562199</v>
      </c>
      <c r="S516" s="5">
        <v>5</v>
      </c>
      <c r="T516" s="5">
        <v>413.90728476821198</v>
      </c>
      <c r="U516" s="5">
        <v>0</v>
      </c>
      <c r="V516" s="5">
        <v>0</v>
      </c>
      <c r="W516" s="5">
        <v>1</v>
      </c>
      <c r="X516" s="5">
        <v>82.78145695364239</v>
      </c>
      <c r="Y516" s="5">
        <v>0</v>
      </c>
      <c r="Z516" s="5">
        <v>0</v>
      </c>
      <c r="AA516" s="5">
        <v>4</v>
      </c>
      <c r="AB516" s="5">
        <v>331.12582781456956</v>
      </c>
      <c r="AC516" s="5">
        <v>31</v>
      </c>
      <c r="AD516" s="5">
        <v>2566.2251655629138</v>
      </c>
      <c r="AE516" s="5">
        <v>5</v>
      </c>
      <c r="AF516" s="5">
        <v>413.90728476821198</v>
      </c>
      <c r="AG516" s="5">
        <v>26</v>
      </c>
      <c r="AH516" s="5">
        <v>2152.317880794702</v>
      </c>
      <c r="AI516" s="5">
        <v>0</v>
      </c>
      <c r="AJ516" s="5">
        <v>0</v>
      </c>
    </row>
    <row r="517" spans="1:36" x14ac:dyDescent="0.25">
      <c r="A517">
        <v>2018</v>
      </c>
      <c r="B517" t="s">
        <v>41</v>
      </c>
      <c r="C517" t="s">
        <v>5689</v>
      </c>
      <c r="D517" s="47" t="s">
        <v>5583</v>
      </c>
      <c r="E517" s="11">
        <v>1.2090000000000001</v>
      </c>
      <c r="F517" s="2">
        <v>0.59719999999999995</v>
      </c>
      <c r="G517" s="2">
        <v>0.38250000000000001</v>
      </c>
      <c r="H517" s="2">
        <v>0.21469999999999995</v>
      </c>
      <c r="I517" s="2">
        <v>0.5675</v>
      </c>
      <c r="J517" s="2">
        <v>0.36859999999999998</v>
      </c>
      <c r="K517" s="2">
        <v>0.19890000000000002</v>
      </c>
      <c r="L517" s="2">
        <v>0.48930000000000001</v>
      </c>
      <c r="M517" s="2">
        <v>0.48749999999999999</v>
      </c>
      <c r="N517" s="2">
        <v>1.8000000000000238E-3</v>
      </c>
      <c r="O517" s="2">
        <v>0.13846666666666665</v>
      </c>
      <c r="P517" s="2" t="s">
        <v>4792</v>
      </c>
      <c r="Q517" s="5">
        <v>1208</v>
      </c>
      <c r="R517" s="5">
        <v>999.17287014061196</v>
      </c>
      <c r="S517" s="5">
        <v>3</v>
      </c>
      <c r="T517" s="5">
        <v>248.34437086092717</v>
      </c>
      <c r="U517" s="5">
        <v>0</v>
      </c>
      <c r="V517" s="5">
        <v>0</v>
      </c>
      <c r="W517" s="5">
        <v>0</v>
      </c>
      <c r="X517" s="5">
        <v>0</v>
      </c>
      <c r="Y517" s="5">
        <v>0</v>
      </c>
      <c r="Z517" s="5">
        <v>0</v>
      </c>
      <c r="AA517" s="5">
        <v>3</v>
      </c>
      <c r="AB517" s="5">
        <v>248.34437086092717</v>
      </c>
      <c r="AC517" s="5">
        <v>2</v>
      </c>
      <c r="AD517" s="5">
        <v>165.56291390728478</v>
      </c>
      <c r="AE517" s="5">
        <v>0</v>
      </c>
      <c r="AF517" s="5">
        <v>0</v>
      </c>
      <c r="AG517" s="5">
        <v>2</v>
      </c>
      <c r="AH517" s="5">
        <v>165.56291390728478</v>
      </c>
      <c r="AI517" s="5">
        <v>0</v>
      </c>
      <c r="AJ517" s="5">
        <v>0</v>
      </c>
    </row>
    <row r="518" spans="1:36" x14ac:dyDescent="0.25">
      <c r="A518">
        <v>2017</v>
      </c>
      <c r="B518" t="s">
        <v>70</v>
      </c>
      <c r="C518" t="s">
        <v>5501</v>
      </c>
      <c r="D518" s="47" t="s">
        <v>426</v>
      </c>
      <c r="E518" s="11">
        <v>7.11</v>
      </c>
      <c r="F518" s="2">
        <v>0.78839999999999999</v>
      </c>
      <c r="G518" s="2">
        <v>0.1991</v>
      </c>
      <c r="H518" s="2">
        <v>0.58929999999999993</v>
      </c>
      <c r="I518" s="2">
        <v>0.73880000000000001</v>
      </c>
      <c r="J518" s="2">
        <v>0.2271</v>
      </c>
      <c r="K518" s="2">
        <v>0.51170000000000004</v>
      </c>
      <c r="L518" s="2">
        <v>0.63429999999999997</v>
      </c>
      <c r="M518" s="2">
        <v>0.34849999999999998</v>
      </c>
      <c r="N518" s="2">
        <v>0.2858</v>
      </c>
      <c r="O518" s="2">
        <v>0.46226666666666666</v>
      </c>
      <c r="P518" s="5" t="s">
        <v>4792</v>
      </c>
      <c r="Q518" s="5">
        <v>1209</v>
      </c>
      <c r="R518" s="5">
        <v>170.042194092827</v>
      </c>
      <c r="S518" s="5">
        <v>1</v>
      </c>
      <c r="T518" s="5">
        <v>82.712985938792386</v>
      </c>
      <c r="U518" s="5">
        <v>0</v>
      </c>
      <c r="V518" s="5">
        <v>0</v>
      </c>
      <c r="W518" s="5">
        <v>0</v>
      </c>
      <c r="X518" s="5">
        <v>0</v>
      </c>
      <c r="Y518" s="5">
        <v>0</v>
      </c>
      <c r="Z518" s="5">
        <v>0</v>
      </c>
      <c r="AA518" s="5">
        <v>1</v>
      </c>
      <c r="AB518" s="5">
        <v>82.712985938792386</v>
      </c>
      <c r="AC518" s="5">
        <v>22</v>
      </c>
      <c r="AD518" s="5">
        <v>1819.6856906534329</v>
      </c>
      <c r="AE518" s="5">
        <v>4</v>
      </c>
      <c r="AF518" s="5">
        <v>330.85194375516954</v>
      </c>
      <c r="AG518" s="5">
        <v>11</v>
      </c>
      <c r="AH518" s="5">
        <v>909.84284532671643</v>
      </c>
      <c r="AI518" s="5">
        <v>7</v>
      </c>
      <c r="AJ518" s="5">
        <v>578.99090157154671</v>
      </c>
    </row>
    <row r="519" spans="1:36" x14ac:dyDescent="0.25">
      <c r="A519">
        <v>2018</v>
      </c>
      <c r="B519" t="s">
        <v>70</v>
      </c>
      <c r="C519" t="s">
        <v>5501</v>
      </c>
      <c r="D519" s="47" t="s">
        <v>426</v>
      </c>
      <c r="E519" s="11">
        <v>7.11</v>
      </c>
      <c r="F519" s="2">
        <v>0.78839999999999999</v>
      </c>
      <c r="G519" s="2">
        <v>0.1991</v>
      </c>
      <c r="H519" s="2">
        <v>0.58929999999999993</v>
      </c>
      <c r="I519" s="2">
        <v>0.73880000000000001</v>
      </c>
      <c r="J519" s="2">
        <v>0.2271</v>
      </c>
      <c r="K519" s="2">
        <v>0.51170000000000004</v>
      </c>
      <c r="L519" s="2">
        <v>0.63429999999999997</v>
      </c>
      <c r="M519" s="2">
        <v>0.34849999999999998</v>
      </c>
      <c r="N519" s="2">
        <v>0.2858</v>
      </c>
      <c r="O519" s="2">
        <v>0.46226666666666666</v>
      </c>
      <c r="P519" s="5" t="s">
        <v>4792</v>
      </c>
      <c r="Q519" s="5">
        <v>1210</v>
      </c>
      <c r="R519" s="5">
        <v>170.18284106891701</v>
      </c>
      <c r="S519" s="5">
        <v>1</v>
      </c>
      <c r="T519" s="5">
        <v>82.644628099173545</v>
      </c>
      <c r="U519" s="5">
        <v>0</v>
      </c>
      <c r="V519" s="5">
        <v>0</v>
      </c>
      <c r="W519" s="5">
        <v>0</v>
      </c>
      <c r="X519" s="5">
        <v>0</v>
      </c>
      <c r="Y519" s="5">
        <v>0</v>
      </c>
      <c r="Z519" s="5">
        <v>0</v>
      </c>
      <c r="AA519" s="5">
        <v>1</v>
      </c>
      <c r="AB519" s="5">
        <v>82.644628099173545</v>
      </c>
      <c r="AC519" s="5">
        <v>5</v>
      </c>
      <c r="AD519" s="5">
        <v>413.22314049586777</v>
      </c>
      <c r="AE519" s="5">
        <v>0</v>
      </c>
      <c r="AF519" s="5">
        <v>0</v>
      </c>
      <c r="AG519" s="5">
        <v>4</v>
      </c>
      <c r="AH519" s="5">
        <v>330.57851239669418</v>
      </c>
      <c r="AI519" s="5">
        <v>1</v>
      </c>
      <c r="AJ519" s="5">
        <v>82.644628099173545</v>
      </c>
    </row>
    <row r="520" spans="1:36" x14ac:dyDescent="0.25">
      <c r="A520">
        <v>2017</v>
      </c>
      <c r="B520" t="s">
        <v>41</v>
      </c>
      <c r="C520" t="s">
        <v>5661</v>
      </c>
      <c r="D520" s="47" t="s">
        <v>735</v>
      </c>
      <c r="E520" s="11">
        <v>0.996</v>
      </c>
      <c r="F520" s="2">
        <v>0.72619999999999996</v>
      </c>
      <c r="G520" s="2">
        <v>0.2591</v>
      </c>
      <c r="H520" s="2">
        <v>0.46709999999999996</v>
      </c>
      <c r="I520" s="2">
        <v>0.7</v>
      </c>
      <c r="J520" s="2">
        <v>0.25790000000000002</v>
      </c>
      <c r="K520" s="2">
        <v>0.44209999999999994</v>
      </c>
      <c r="L520" s="2">
        <v>0.58460000000000001</v>
      </c>
      <c r="M520" s="2">
        <v>0.39350000000000002</v>
      </c>
      <c r="N520" s="2">
        <v>0.19109999999999999</v>
      </c>
      <c r="O520" s="2">
        <v>0.36676666666666663</v>
      </c>
      <c r="P520" s="2" t="s">
        <v>4792</v>
      </c>
      <c r="Q520" s="5">
        <v>1211</v>
      </c>
      <c r="R520" s="5">
        <v>1215.863453815261</v>
      </c>
      <c r="S520" s="5">
        <v>10</v>
      </c>
      <c r="T520" s="5">
        <v>825.76383154417829</v>
      </c>
      <c r="U520" s="5">
        <v>0</v>
      </c>
      <c r="V520" s="5">
        <v>0</v>
      </c>
      <c r="W520" s="5">
        <v>2</v>
      </c>
      <c r="X520" s="5">
        <v>165.15276630883565</v>
      </c>
      <c r="Y520" s="5">
        <v>2</v>
      </c>
      <c r="Z520" s="5">
        <v>165.15276630883565</v>
      </c>
      <c r="AA520" s="5">
        <v>6</v>
      </c>
      <c r="AB520" s="5">
        <v>495.45829892650698</v>
      </c>
      <c r="AC520" s="5">
        <v>43</v>
      </c>
      <c r="AD520" s="5">
        <v>3550.7844756399668</v>
      </c>
      <c r="AE520" s="5">
        <v>9</v>
      </c>
      <c r="AF520" s="5">
        <v>743.18744838976045</v>
      </c>
      <c r="AG520" s="5">
        <v>27</v>
      </c>
      <c r="AH520" s="5">
        <v>2229.5623451692813</v>
      </c>
      <c r="AI520" s="5">
        <v>7</v>
      </c>
      <c r="AJ520" s="5">
        <v>578.03468208092488</v>
      </c>
    </row>
    <row r="521" spans="1:36" x14ac:dyDescent="0.25">
      <c r="A521">
        <v>2018</v>
      </c>
      <c r="B521" t="s">
        <v>41</v>
      </c>
      <c r="C521" t="s">
        <v>5661</v>
      </c>
      <c r="D521" s="47" t="s">
        <v>735</v>
      </c>
      <c r="E521" s="11">
        <v>0.996</v>
      </c>
      <c r="F521" s="2">
        <v>0.72619999999999996</v>
      </c>
      <c r="G521" s="2">
        <v>0.2591</v>
      </c>
      <c r="H521" s="2">
        <v>0.46709999999999996</v>
      </c>
      <c r="I521" s="2">
        <v>0.7</v>
      </c>
      <c r="J521" s="2">
        <v>0.25790000000000002</v>
      </c>
      <c r="K521" s="2">
        <v>0.44209999999999994</v>
      </c>
      <c r="L521" s="2">
        <v>0.58460000000000001</v>
      </c>
      <c r="M521" s="2">
        <v>0.39350000000000002</v>
      </c>
      <c r="N521" s="2">
        <v>0.19109999999999999</v>
      </c>
      <c r="O521" s="2">
        <v>0.36676666666666663</v>
      </c>
      <c r="P521" s="2" t="s">
        <v>4792</v>
      </c>
      <c r="Q521" s="5">
        <v>1214</v>
      </c>
      <c r="R521" s="5">
        <v>1218.8755020080321</v>
      </c>
      <c r="S521" s="5">
        <v>7</v>
      </c>
      <c r="T521" s="5">
        <v>576.60626029654043</v>
      </c>
      <c r="U521" s="5">
        <v>0</v>
      </c>
      <c r="V521" s="5">
        <v>0</v>
      </c>
      <c r="W521" s="5">
        <v>3</v>
      </c>
      <c r="X521" s="5">
        <v>247.11696869851727</v>
      </c>
      <c r="Y521" s="5">
        <v>0</v>
      </c>
      <c r="Z521" s="5">
        <v>0</v>
      </c>
      <c r="AA521" s="5">
        <v>4</v>
      </c>
      <c r="AB521" s="5">
        <v>329.48929159802304</v>
      </c>
      <c r="AC521" s="5">
        <v>50</v>
      </c>
      <c r="AD521" s="5">
        <v>4118.6161449752881</v>
      </c>
      <c r="AE521" s="5">
        <v>14</v>
      </c>
      <c r="AF521" s="5">
        <v>1153.2125205930809</v>
      </c>
      <c r="AG521" s="5">
        <v>32</v>
      </c>
      <c r="AH521" s="5">
        <v>2635.9143327841844</v>
      </c>
      <c r="AI521" s="5">
        <v>4</v>
      </c>
      <c r="AJ521" s="5">
        <v>329.48929159802304</v>
      </c>
    </row>
    <row r="522" spans="1:36" x14ac:dyDescent="0.25">
      <c r="A522">
        <v>2017</v>
      </c>
      <c r="B522" t="s">
        <v>70</v>
      </c>
      <c r="C522" t="s">
        <v>5489</v>
      </c>
      <c r="D522" s="47" t="s">
        <v>5338</v>
      </c>
      <c r="E522" s="11">
        <v>4.59</v>
      </c>
      <c r="F522" s="2">
        <v>0.74099999999999999</v>
      </c>
      <c r="G522" s="2">
        <v>0.24979999999999999</v>
      </c>
      <c r="H522" s="2">
        <v>0.49119999999999997</v>
      </c>
      <c r="I522" s="2">
        <v>0.71560000000000001</v>
      </c>
      <c r="J522" s="2">
        <v>0.26190000000000002</v>
      </c>
      <c r="K522" s="2">
        <v>0.45369999999999999</v>
      </c>
      <c r="L522" s="2">
        <v>0.64029999999999998</v>
      </c>
      <c r="M522" s="2">
        <v>0.34820000000000001</v>
      </c>
      <c r="N522" s="2">
        <v>0.29209999999999997</v>
      </c>
      <c r="O522" s="2">
        <v>0.41233333333333327</v>
      </c>
      <c r="P522" s="5" t="s">
        <v>4792</v>
      </c>
      <c r="Q522" s="5">
        <v>1218</v>
      </c>
      <c r="R522" s="5">
        <v>265.359477124183</v>
      </c>
      <c r="S522" s="5">
        <v>3</v>
      </c>
      <c r="T522" s="5">
        <v>246.30541871921181</v>
      </c>
      <c r="U522" s="5">
        <v>0</v>
      </c>
      <c r="V522" s="5">
        <v>0</v>
      </c>
      <c r="W522" s="5">
        <v>0</v>
      </c>
      <c r="X522" s="5">
        <v>0</v>
      </c>
      <c r="Y522" s="5">
        <v>2</v>
      </c>
      <c r="Z522" s="5">
        <v>164.20361247947454</v>
      </c>
      <c r="AA522" s="5">
        <v>1</v>
      </c>
      <c r="AB522" s="5">
        <v>82.101806239737272</v>
      </c>
      <c r="AC522" s="5">
        <v>24</v>
      </c>
      <c r="AD522" s="5">
        <v>1970.4433497536945</v>
      </c>
      <c r="AE522" s="5">
        <v>3</v>
      </c>
      <c r="AF522" s="5">
        <v>246.30541871921181</v>
      </c>
      <c r="AG522" s="5">
        <v>21</v>
      </c>
      <c r="AH522" s="5">
        <v>1724.1379310344828</v>
      </c>
      <c r="AI522" s="5">
        <v>0</v>
      </c>
      <c r="AJ522" s="5">
        <v>0</v>
      </c>
    </row>
    <row r="523" spans="1:36" x14ac:dyDescent="0.25">
      <c r="A523">
        <v>2018</v>
      </c>
      <c r="B523" t="s">
        <v>41</v>
      </c>
      <c r="C523" t="s">
        <v>5452</v>
      </c>
      <c r="D523" s="47" t="s">
        <v>1132</v>
      </c>
      <c r="E523" s="11">
        <v>1.036</v>
      </c>
      <c r="F523" s="2">
        <v>0.64990000000000003</v>
      </c>
      <c r="G523" s="2">
        <v>0.33160000000000001</v>
      </c>
      <c r="H523" s="2">
        <v>0.31830000000000003</v>
      </c>
      <c r="I523" s="2">
        <v>0.62029999999999996</v>
      </c>
      <c r="J523" s="2">
        <v>0.32100000000000001</v>
      </c>
      <c r="K523" s="2">
        <v>0.29929999999999995</v>
      </c>
      <c r="L523" s="2">
        <v>0.56369999999999998</v>
      </c>
      <c r="M523" s="2">
        <v>0.41060000000000002</v>
      </c>
      <c r="N523" s="2">
        <v>0.15309999999999996</v>
      </c>
      <c r="O523" s="2">
        <v>0.25689999999999996</v>
      </c>
      <c r="P523" s="2" t="s">
        <v>4792</v>
      </c>
      <c r="Q523" s="5">
        <v>1220</v>
      </c>
      <c r="R523" s="5">
        <v>1177.6061776061777</v>
      </c>
      <c r="S523" s="5">
        <v>0</v>
      </c>
      <c r="T523" s="5">
        <v>0</v>
      </c>
      <c r="U523" s="5">
        <v>0</v>
      </c>
      <c r="V523" s="5">
        <v>0</v>
      </c>
      <c r="W523" s="5">
        <v>0</v>
      </c>
      <c r="X523" s="5">
        <v>0</v>
      </c>
      <c r="Y523" s="5">
        <v>0</v>
      </c>
      <c r="Z523" s="5">
        <v>0</v>
      </c>
      <c r="AA523" s="5">
        <v>0</v>
      </c>
      <c r="AB523" s="5">
        <v>0</v>
      </c>
      <c r="AC523" s="5">
        <v>11</v>
      </c>
      <c r="AD523" s="5">
        <v>901.63934426229514</v>
      </c>
      <c r="AE523" s="5">
        <v>3</v>
      </c>
      <c r="AF523" s="5">
        <v>245.90163934426232</v>
      </c>
      <c r="AG523" s="5">
        <v>8</v>
      </c>
      <c r="AH523" s="5">
        <v>655.73770491803282</v>
      </c>
      <c r="AI523" s="5">
        <v>0</v>
      </c>
      <c r="AJ523" s="5">
        <v>0</v>
      </c>
    </row>
    <row r="524" spans="1:36" x14ac:dyDescent="0.25">
      <c r="A524">
        <v>2019</v>
      </c>
      <c r="B524" t="s">
        <v>41</v>
      </c>
      <c r="C524" t="s">
        <v>5500</v>
      </c>
      <c r="D524" s="47" t="s">
        <v>5523</v>
      </c>
      <c r="E524" s="11">
        <v>1.3979999999999999</v>
      </c>
      <c r="F524" s="2">
        <v>0.65620000000000001</v>
      </c>
      <c r="G524" s="2">
        <v>0.32679999999999998</v>
      </c>
      <c r="H524" s="2">
        <v>0.32940000000000003</v>
      </c>
      <c r="I524" s="2">
        <v>0.62539999999999996</v>
      </c>
      <c r="J524" s="2">
        <v>0.32890000000000003</v>
      </c>
      <c r="K524" s="2">
        <v>0.29649999999999993</v>
      </c>
      <c r="L524" s="2">
        <v>0.55569999999999997</v>
      </c>
      <c r="M524" s="2">
        <v>0.42359999999999998</v>
      </c>
      <c r="N524" s="2">
        <v>0.1321</v>
      </c>
      <c r="O524" s="2">
        <v>0.25266666666666665</v>
      </c>
      <c r="P524" s="2" t="s">
        <v>4792</v>
      </c>
      <c r="Q524" s="5">
        <v>1223</v>
      </c>
      <c r="R524" s="5">
        <v>874.82117310443493</v>
      </c>
      <c r="S524" s="5">
        <v>1</v>
      </c>
      <c r="T524" s="5">
        <v>81.766148814390846</v>
      </c>
      <c r="U524" s="5">
        <v>0</v>
      </c>
      <c r="V524" s="5">
        <v>0</v>
      </c>
      <c r="W524" s="5">
        <v>0</v>
      </c>
      <c r="X524" s="5">
        <v>0</v>
      </c>
      <c r="Y524" s="5">
        <v>0</v>
      </c>
      <c r="Z524" s="5">
        <v>0</v>
      </c>
      <c r="AA524" s="5">
        <v>1</v>
      </c>
      <c r="AB524" s="5">
        <v>81.766148814390846</v>
      </c>
      <c r="AC524" s="5">
        <v>14</v>
      </c>
      <c r="AD524" s="5">
        <v>1144.7260834014717</v>
      </c>
      <c r="AE524" s="5">
        <v>6</v>
      </c>
      <c r="AF524" s="5">
        <v>490.59689288634507</v>
      </c>
      <c r="AG524" s="5">
        <v>6</v>
      </c>
      <c r="AH524" s="5">
        <v>490.59689288634507</v>
      </c>
      <c r="AI524" s="5">
        <v>2</v>
      </c>
      <c r="AJ524" s="5">
        <v>163.53229762878169</v>
      </c>
    </row>
    <row r="525" spans="1:36" x14ac:dyDescent="0.25">
      <c r="A525">
        <v>2017</v>
      </c>
      <c r="B525" t="s">
        <v>41</v>
      </c>
      <c r="C525" t="s">
        <v>5589</v>
      </c>
      <c r="D525" s="47" t="s">
        <v>5071</v>
      </c>
      <c r="E525" s="11">
        <v>0.748</v>
      </c>
      <c r="F525" s="2">
        <v>0.68179999999999996</v>
      </c>
      <c r="G525" s="2">
        <v>0.30370000000000003</v>
      </c>
      <c r="H525" s="2">
        <v>0.37809999999999994</v>
      </c>
      <c r="I525" s="2">
        <v>0.63560000000000005</v>
      </c>
      <c r="J525" s="2">
        <v>0.32040000000000002</v>
      </c>
      <c r="K525" s="2">
        <v>0.31520000000000004</v>
      </c>
      <c r="L525" s="2">
        <v>0.55489999999999995</v>
      </c>
      <c r="M525" s="2">
        <v>0.4209</v>
      </c>
      <c r="N525" s="2">
        <v>0.13399999999999995</v>
      </c>
      <c r="O525" s="2">
        <v>0.27576666666666666</v>
      </c>
      <c r="P525" s="2" t="s">
        <v>4792</v>
      </c>
      <c r="Q525" s="5">
        <v>1224</v>
      </c>
      <c r="R525" s="5">
        <v>1636.3636363636363</v>
      </c>
      <c r="S525" s="5">
        <v>0</v>
      </c>
      <c r="T525" s="5">
        <v>0</v>
      </c>
      <c r="U525" s="5">
        <v>0</v>
      </c>
      <c r="V525" s="5">
        <v>0</v>
      </c>
      <c r="W525" s="5">
        <v>0</v>
      </c>
      <c r="X525" s="5">
        <v>0</v>
      </c>
      <c r="Y525" s="5">
        <v>0</v>
      </c>
      <c r="Z525" s="5">
        <v>0</v>
      </c>
      <c r="AA525" s="5">
        <v>0</v>
      </c>
      <c r="AB525" s="5">
        <v>0</v>
      </c>
      <c r="AC525" s="5">
        <v>22</v>
      </c>
      <c r="AD525" s="5">
        <v>1797.3856209150326</v>
      </c>
      <c r="AE525" s="5">
        <v>14</v>
      </c>
      <c r="AF525" s="5">
        <v>1143.7908496732025</v>
      </c>
      <c r="AG525" s="5">
        <v>5</v>
      </c>
      <c r="AH525" s="5">
        <v>408.49673202614383</v>
      </c>
      <c r="AI525" s="5">
        <v>3</v>
      </c>
      <c r="AJ525" s="5">
        <v>245.09803921568627</v>
      </c>
    </row>
    <row r="526" spans="1:36" x14ac:dyDescent="0.25">
      <c r="A526">
        <v>2017</v>
      </c>
      <c r="B526" t="s">
        <v>71</v>
      </c>
      <c r="C526" t="s">
        <v>5267</v>
      </c>
      <c r="D526" s="47" t="s">
        <v>5266</v>
      </c>
      <c r="E526" s="11">
        <v>0</v>
      </c>
      <c r="F526" s="2">
        <v>0.87119999999999997</v>
      </c>
      <c r="G526" s="2">
        <v>0.12180000000000001</v>
      </c>
      <c r="H526" s="2">
        <v>0.74939999999999996</v>
      </c>
      <c r="I526" s="2">
        <v>0.85960000000000003</v>
      </c>
      <c r="J526" s="2">
        <v>0.13200000000000001</v>
      </c>
      <c r="K526" s="2">
        <v>0.72760000000000002</v>
      </c>
      <c r="L526" s="2">
        <v>0.81410000000000005</v>
      </c>
      <c r="M526" s="2">
        <v>0.17630000000000001</v>
      </c>
      <c r="N526" s="2">
        <v>0.63780000000000003</v>
      </c>
      <c r="O526" s="2">
        <v>0.7049333333333333</v>
      </c>
      <c r="P526" s="2" t="s">
        <v>4792</v>
      </c>
      <c r="Q526" s="5">
        <v>1224</v>
      </c>
      <c r="R526" s="5" t="s">
        <v>4791</v>
      </c>
      <c r="S526" s="5">
        <v>2</v>
      </c>
      <c r="T526" s="5">
        <v>163.39869281045753</v>
      </c>
      <c r="U526" s="5">
        <v>0</v>
      </c>
      <c r="V526" s="5">
        <v>0</v>
      </c>
      <c r="W526" s="5">
        <v>0</v>
      </c>
      <c r="X526" s="5">
        <v>0</v>
      </c>
      <c r="Y526" s="5">
        <v>0</v>
      </c>
      <c r="Z526" s="5">
        <v>0</v>
      </c>
      <c r="AA526" s="5">
        <v>2</v>
      </c>
      <c r="AB526" s="5">
        <v>163.39869281045753</v>
      </c>
      <c r="AC526" s="5">
        <v>10</v>
      </c>
      <c r="AD526" s="5">
        <v>816.99346405228766</v>
      </c>
      <c r="AE526" s="5">
        <v>2</v>
      </c>
      <c r="AF526" s="5">
        <v>163.39869281045753</v>
      </c>
      <c r="AG526" s="5">
        <v>8</v>
      </c>
      <c r="AH526" s="5">
        <v>653.59477124183013</v>
      </c>
      <c r="AI526" s="5">
        <v>0</v>
      </c>
      <c r="AJ526" s="5">
        <v>0</v>
      </c>
    </row>
    <row r="527" spans="1:36" x14ac:dyDescent="0.25">
      <c r="A527">
        <v>2019</v>
      </c>
      <c r="B527" t="s">
        <v>70</v>
      </c>
      <c r="C527" t="s">
        <v>5504</v>
      </c>
      <c r="D527" s="47" t="s">
        <v>5485</v>
      </c>
      <c r="E527" s="11">
        <v>8.59</v>
      </c>
      <c r="F527" s="2">
        <v>0.82020000000000004</v>
      </c>
      <c r="G527" s="2">
        <v>0.16869999999999999</v>
      </c>
      <c r="H527" s="2">
        <v>0.65150000000000008</v>
      </c>
      <c r="I527" s="2">
        <v>0.76339999999999997</v>
      </c>
      <c r="J527" s="2">
        <v>0.2097</v>
      </c>
      <c r="K527" s="2">
        <v>0.55369999999999997</v>
      </c>
      <c r="L527" s="2">
        <v>0.59379999999999999</v>
      </c>
      <c r="M527" s="2">
        <v>0.38779999999999998</v>
      </c>
      <c r="N527" s="2">
        <v>0.20600000000000002</v>
      </c>
      <c r="O527" s="2">
        <v>0.47039999999999998</v>
      </c>
      <c r="P527" s="5" t="s">
        <v>4792</v>
      </c>
      <c r="Q527" s="5">
        <v>1225</v>
      </c>
      <c r="R527" s="5">
        <v>142.60768335273573</v>
      </c>
      <c r="S527" s="5">
        <v>8</v>
      </c>
      <c r="T527" s="5">
        <v>653.0612244897959</v>
      </c>
      <c r="U527" s="5">
        <v>0</v>
      </c>
      <c r="V527" s="5">
        <v>0</v>
      </c>
      <c r="W527" s="5">
        <v>0</v>
      </c>
      <c r="X527" s="5">
        <v>0</v>
      </c>
      <c r="Y527" s="5">
        <v>1</v>
      </c>
      <c r="Z527" s="5">
        <v>81.632653061224488</v>
      </c>
      <c r="AA527" s="5">
        <v>7</v>
      </c>
      <c r="AB527" s="5">
        <v>571.42857142857144</v>
      </c>
      <c r="AC527" s="5">
        <v>41</v>
      </c>
      <c r="AD527" s="5">
        <v>3346.9387755102039</v>
      </c>
      <c r="AE527" s="5">
        <v>15</v>
      </c>
      <c r="AF527" s="5">
        <v>1224.4897959183672</v>
      </c>
      <c r="AG527" s="5">
        <v>19</v>
      </c>
      <c r="AH527" s="5">
        <v>1551.0204081632653</v>
      </c>
      <c r="AI527" s="5">
        <v>7</v>
      </c>
      <c r="AJ527" s="5">
        <v>571.42857142857144</v>
      </c>
    </row>
    <row r="528" spans="1:36" x14ac:dyDescent="0.25">
      <c r="A528">
        <v>2019</v>
      </c>
      <c r="B528" t="s">
        <v>70</v>
      </c>
      <c r="C528" t="s">
        <v>5489</v>
      </c>
      <c r="D528" s="47" t="s">
        <v>5338</v>
      </c>
      <c r="E528" s="11">
        <v>4.59</v>
      </c>
      <c r="F528" s="2">
        <v>0.74099999999999999</v>
      </c>
      <c r="G528" s="2">
        <v>0.24979999999999999</v>
      </c>
      <c r="H528" s="2">
        <v>0.49119999999999997</v>
      </c>
      <c r="I528" s="2">
        <v>0.71560000000000001</v>
      </c>
      <c r="J528" s="2">
        <v>0.26190000000000002</v>
      </c>
      <c r="K528" s="2">
        <v>0.45369999999999999</v>
      </c>
      <c r="L528" s="2">
        <v>0.64029999999999998</v>
      </c>
      <c r="M528" s="2">
        <v>0.34820000000000001</v>
      </c>
      <c r="N528" s="2">
        <v>0.29209999999999997</v>
      </c>
      <c r="O528" s="2">
        <v>0.41233333333333327</v>
      </c>
      <c r="P528" s="5" t="s">
        <v>4792</v>
      </c>
      <c r="Q528" s="5">
        <v>1229</v>
      </c>
      <c r="R528" s="5">
        <v>267.75599128540307</v>
      </c>
      <c r="S528" s="5">
        <v>0</v>
      </c>
      <c r="T528" s="5">
        <v>0</v>
      </c>
      <c r="U528" s="5">
        <v>0</v>
      </c>
      <c r="V528" s="5">
        <v>0</v>
      </c>
      <c r="W528" s="5">
        <v>0</v>
      </c>
      <c r="X528" s="5">
        <v>0</v>
      </c>
      <c r="Y528" s="5">
        <v>0</v>
      </c>
      <c r="Z528" s="5">
        <v>0</v>
      </c>
      <c r="AA528" s="5">
        <v>0</v>
      </c>
      <c r="AB528" s="5">
        <v>0</v>
      </c>
      <c r="AC528" s="5">
        <v>28</v>
      </c>
      <c r="AD528" s="5">
        <v>2278.2750203417413</v>
      </c>
      <c r="AE528" s="5">
        <v>1</v>
      </c>
      <c r="AF528" s="5">
        <v>81.366965012205043</v>
      </c>
      <c r="AG528" s="5">
        <v>23</v>
      </c>
      <c r="AH528" s="5">
        <v>1871.4401952807161</v>
      </c>
      <c r="AI528" s="5">
        <v>4</v>
      </c>
      <c r="AJ528" s="5">
        <v>325.46786004882017</v>
      </c>
    </row>
    <row r="529" spans="1:36" x14ac:dyDescent="0.25">
      <c r="A529">
        <v>2019</v>
      </c>
      <c r="B529" t="s">
        <v>71</v>
      </c>
      <c r="C529" t="s">
        <v>5122</v>
      </c>
      <c r="D529" s="47" t="s">
        <v>5121</v>
      </c>
      <c r="E529" s="11">
        <v>0</v>
      </c>
      <c r="F529" s="2">
        <v>0.83560000000000001</v>
      </c>
      <c r="G529" s="2">
        <v>0.15210000000000001</v>
      </c>
      <c r="H529" s="2">
        <v>0.6835</v>
      </c>
      <c r="I529" s="2">
        <v>0.82489999999999997</v>
      </c>
      <c r="J529" s="2">
        <v>0.14860000000000001</v>
      </c>
      <c r="K529" s="2">
        <v>0.6762999999999999</v>
      </c>
      <c r="L529" s="2">
        <v>0.79369999999999996</v>
      </c>
      <c r="M529" s="2">
        <v>0.1963</v>
      </c>
      <c r="N529" s="2">
        <v>0.59739999999999993</v>
      </c>
      <c r="O529" s="2">
        <v>0.65239999999999998</v>
      </c>
      <c r="P529" s="2" t="s">
        <v>4792</v>
      </c>
      <c r="Q529" s="5">
        <v>1230</v>
      </c>
      <c r="R529" s="5" t="s">
        <v>4791</v>
      </c>
      <c r="S529" s="5">
        <v>5</v>
      </c>
      <c r="T529" s="5">
        <v>406.50406504065046</v>
      </c>
      <c r="U529" s="5">
        <v>0</v>
      </c>
      <c r="V529" s="5">
        <v>0</v>
      </c>
      <c r="W529" s="5">
        <v>0</v>
      </c>
      <c r="X529" s="5">
        <v>0</v>
      </c>
      <c r="Y529" s="5">
        <v>0</v>
      </c>
      <c r="Z529" s="5">
        <v>0</v>
      </c>
      <c r="AA529" s="5">
        <v>5</v>
      </c>
      <c r="AB529" s="5">
        <v>406.50406504065046</v>
      </c>
      <c r="AC529" s="5">
        <v>25</v>
      </c>
      <c r="AD529" s="5">
        <v>2032.520325203252</v>
      </c>
      <c r="AE529" s="5">
        <v>17</v>
      </c>
      <c r="AF529" s="5">
        <v>1382.1138211382113</v>
      </c>
      <c r="AG529" s="5">
        <v>7</v>
      </c>
      <c r="AH529" s="5">
        <v>569.10569105691059</v>
      </c>
      <c r="AI529" s="5">
        <v>1</v>
      </c>
      <c r="AJ529" s="5">
        <v>81.300813008130078</v>
      </c>
    </row>
    <row r="530" spans="1:36" x14ac:dyDescent="0.25">
      <c r="A530">
        <v>2019</v>
      </c>
      <c r="B530" t="s">
        <v>41</v>
      </c>
      <c r="C530" t="s">
        <v>6184</v>
      </c>
      <c r="D530" s="47" t="s">
        <v>5289</v>
      </c>
      <c r="E530" s="11">
        <v>0.91900000000000004</v>
      </c>
      <c r="F530" s="2">
        <v>0.36990000000000001</v>
      </c>
      <c r="G530" s="2">
        <v>0.61060000000000003</v>
      </c>
      <c r="H530" s="2">
        <v>-0.24070000000000003</v>
      </c>
      <c r="I530" s="2">
        <v>0.36830000000000002</v>
      </c>
      <c r="J530" s="2">
        <v>0.57410000000000005</v>
      </c>
      <c r="K530" s="2">
        <v>-0.20580000000000004</v>
      </c>
      <c r="L530" s="2">
        <v>0.45140000000000002</v>
      </c>
      <c r="M530" s="2">
        <v>0.53480000000000005</v>
      </c>
      <c r="N530" s="2">
        <v>-8.340000000000003E-2</v>
      </c>
      <c r="O530" s="2">
        <v>-0.17663333333333334</v>
      </c>
      <c r="P530" s="2" t="s">
        <v>5900</v>
      </c>
      <c r="Q530" s="5">
        <v>1230</v>
      </c>
      <c r="R530" s="5">
        <v>1338.4113166485311</v>
      </c>
      <c r="S530" s="5">
        <v>0</v>
      </c>
      <c r="T530" s="5">
        <v>0</v>
      </c>
      <c r="U530" s="5">
        <v>0</v>
      </c>
      <c r="V530" s="5">
        <v>0</v>
      </c>
      <c r="W530" s="5">
        <v>0</v>
      </c>
      <c r="X530" s="5">
        <v>0</v>
      </c>
      <c r="Y530" s="5">
        <v>0</v>
      </c>
      <c r="Z530" s="5">
        <v>0</v>
      </c>
      <c r="AA530" s="5">
        <v>0</v>
      </c>
      <c r="AB530" s="5">
        <v>0</v>
      </c>
      <c r="AC530" s="5">
        <v>0</v>
      </c>
      <c r="AD530" s="5">
        <v>0</v>
      </c>
      <c r="AE530" s="5">
        <v>0</v>
      </c>
      <c r="AF530" s="5">
        <v>0</v>
      </c>
      <c r="AG530" s="5">
        <v>0</v>
      </c>
      <c r="AH530" s="5">
        <v>0</v>
      </c>
      <c r="AI530" s="5">
        <v>0</v>
      </c>
      <c r="AJ530" s="5">
        <v>0</v>
      </c>
    </row>
    <row r="531" spans="1:36" x14ac:dyDescent="0.25">
      <c r="A531">
        <v>2019</v>
      </c>
      <c r="B531" t="s">
        <v>41</v>
      </c>
      <c r="C531" t="s">
        <v>5759</v>
      </c>
      <c r="D531" s="47" t="s">
        <v>5525</v>
      </c>
      <c r="E531" s="11">
        <v>3.4129999999999998</v>
      </c>
      <c r="F531" s="2">
        <v>0.57179999999999997</v>
      </c>
      <c r="G531" s="2">
        <v>0.40620000000000001</v>
      </c>
      <c r="H531" s="2">
        <v>0.16559999999999997</v>
      </c>
      <c r="I531" s="2">
        <v>0.5383</v>
      </c>
      <c r="J531" s="2">
        <v>0.40639999999999998</v>
      </c>
      <c r="K531" s="2">
        <v>0.13190000000000002</v>
      </c>
      <c r="L531" s="2">
        <v>0.50680000000000003</v>
      </c>
      <c r="M531" s="2">
        <v>0.47299999999999998</v>
      </c>
      <c r="N531" s="2">
        <v>3.3800000000000052E-2</v>
      </c>
      <c r="O531" s="2">
        <v>0.11043333333333334</v>
      </c>
      <c r="P531" s="2" t="s">
        <v>4792</v>
      </c>
      <c r="Q531" s="5">
        <v>1233</v>
      </c>
      <c r="R531" s="5">
        <v>361.26574860826253</v>
      </c>
      <c r="S531" s="5">
        <v>1</v>
      </c>
      <c r="T531" s="5">
        <v>81.103000811030014</v>
      </c>
      <c r="U531" s="5">
        <v>0</v>
      </c>
      <c r="V531" s="5">
        <v>0</v>
      </c>
      <c r="W531" s="5">
        <v>0</v>
      </c>
      <c r="X531" s="5">
        <v>0</v>
      </c>
      <c r="Y531" s="5">
        <v>1</v>
      </c>
      <c r="Z531" s="5">
        <v>81.103000811030014</v>
      </c>
      <c r="AA531" s="5">
        <v>0</v>
      </c>
      <c r="AB531" s="5">
        <v>0</v>
      </c>
      <c r="AC531" s="5">
        <v>4</v>
      </c>
      <c r="AD531" s="5">
        <v>324.41200324412006</v>
      </c>
      <c r="AE531" s="5">
        <v>0</v>
      </c>
      <c r="AF531" s="5">
        <v>0</v>
      </c>
      <c r="AG531" s="5">
        <v>4</v>
      </c>
      <c r="AH531" s="5">
        <v>324.41200324412006</v>
      </c>
      <c r="AI531" s="5">
        <v>0</v>
      </c>
      <c r="AJ531" s="5">
        <v>0</v>
      </c>
    </row>
    <row r="532" spans="1:36" x14ac:dyDescent="0.25">
      <c r="A532">
        <v>2018</v>
      </c>
      <c r="B532" t="s">
        <v>70</v>
      </c>
      <c r="C532" t="s">
        <v>5489</v>
      </c>
      <c r="D532" s="47" t="s">
        <v>5338</v>
      </c>
      <c r="E532" s="11">
        <v>4.59</v>
      </c>
      <c r="F532" s="2">
        <v>0.74099999999999999</v>
      </c>
      <c r="G532" s="2">
        <v>0.24979999999999999</v>
      </c>
      <c r="H532" s="2">
        <v>0.49119999999999997</v>
      </c>
      <c r="I532" s="2">
        <v>0.71560000000000001</v>
      </c>
      <c r="J532" s="2">
        <v>0.26190000000000002</v>
      </c>
      <c r="K532" s="2">
        <v>0.45369999999999999</v>
      </c>
      <c r="L532" s="2">
        <v>0.64029999999999998</v>
      </c>
      <c r="M532" s="2">
        <v>0.34820000000000001</v>
      </c>
      <c r="N532" s="2">
        <v>0.29209999999999997</v>
      </c>
      <c r="O532" s="2">
        <v>0.41233333333333327</v>
      </c>
      <c r="P532" s="5" t="s">
        <v>4792</v>
      </c>
      <c r="Q532" s="5">
        <v>1236</v>
      </c>
      <c r="R532" s="5">
        <v>269.281045751634</v>
      </c>
      <c r="S532" s="5">
        <v>0</v>
      </c>
      <c r="T532" s="5">
        <v>0</v>
      </c>
      <c r="U532" s="5">
        <v>0</v>
      </c>
      <c r="V532" s="5">
        <v>0</v>
      </c>
      <c r="W532" s="5">
        <v>0</v>
      </c>
      <c r="X532" s="5">
        <v>0</v>
      </c>
      <c r="Y532" s="5">
        <v>0</v>
      </c>
      <c r="Z532" s="5">
        <v>0</v>
      </c>
      <c r="AA532" s="5">
        <v>0</v>
      </c>
      <c r="AB532" s="5">
        <v>0</v>
      </c>
      <c r="AC532" s="5">
        <v>31</v>
      </c>
      <c r="AD532" s="5">
        <v>2508.0906148867316</v>
      </c>
      <c r="AE532" s="5">
        <v>2</v>
      </c>
      <c r="AF532" s="5">
        <v>161.81229773462783</v>
      </c>
      <c r="AG532" s="5">
        <v>26</v>
      </c>
      <c r="AH532" s="5">
        <v>2103.5598705501616</v>
      </c>
      <c r="AI532" s="5">
        <v>3</v>
      </c>
      <c r="AJ532" s="5">
        <v>242.71844660194174</v>
      </c>
    </row>
    <row r="533" spans="1:36" x14ac:dyDescent="0.25">
      <c r="A533">
        <v>2019</v>
      </c>
      <c r="B533" t="s">
        <v>70</v>
      </c>
      <c r="C533" t="s">
        <v>5501</v>
      </c>
      <c r="D533" s="47" t="s">
        <v>426</v>
      </c>
      <c r="E533" s="11">
        <v>7.11</v>
      </c>
      <c r="F533" s="2">
        <v>0.78839999999999999</v>
      </c>
      <c r="G533" s="2">
        <v>0.1991</v>
      </c>
      <c r="H533" s="2">
        <v>0.58929999999999993</v>
      </c>
      <c r="I533" s="2">
        <v>0.73880000000000001</v>
      </c>
      <c r="J533" s="2">
        <v>0.2271</v>
      </c>
      <c r="K533" s="2">
        <v>0.51170000000000004</v>
      </c>
      <c r="L533" s="2">
        <v>0.63429999999999997</v>
      </c>
      <c r="M533" s="2">
        <v>0.34849999999999998</v>
      </c>
      <c r="N533" s="2">
        <v>0.2858</v>
      </c>
      <c r="O533" s="2">
        <v>0.46226666666666666</v>
      </c>
      <c r="P533" s="5" t="s">
        <v>4792</v>
      </c>
      <c r="Q533" s="5">
        <v>1239</v>
      </c>
      <c r="R533" s="5">
        <v>174.26160337552741</v>
      </c>
      <c r="S533" s="5">
        <v>3</v>
      </c>
      <c r="T533" s="5">
        <v>242.13075060532688</v>
      </c>
      <c r="U533" s="5">
        <v>0</v>
      </c>
      <c r="V533" s="5">
        <v>0</v>
      </c>
      <c r="W533" s="5">
        <v>0</v>
      </c>
      <c r="X533" s="5">
        <v>0</v>
      </c>
      <c r="Y533" s="5">
        <v>0</v>
      </c>
      <c r="Z533" s="5">
        <v>0</v>
      </c>
      <c r="AA533" s="5">
        <v>3</v>
      </c>
      <c r="AB533" s="5">
        <v>242.13075060532688</v>
      </c>
      <c r="AC533" s="5">
        <v>10</v>
      </c>
      <c r="AD533" s="5">
        <v>807.10250201775614</v>
      </c>
      <c r="AE533" s="5">
        <v>3</v>
      </c>
      <c r="AF533" s="5">
        <v>242.13075060532688</v>
      </c>
      <c r="AG533" s="5">
        <v>7</v>
      </c>
      <c r="AH533" s="5">
        <v>564.9717514124294</v>
      </c>
      <c r="AI533" s="5">
        <v>0</v>
      </c>
      <c r="AJ533" s="5">
        <v>0</v>
      </c>
    </row>
    <row r="534" spans="1:36" x14ac:dyDescent="0.25">
      <c r="A534">
        <v>2017</v>
      </c>
      <c r="B534" t="s">
        <v>41</v>
      </c>
      <c r="C534" t="s">
        <v>5683</v>
      </c>
      <c r="D534" s="47" t="s">
        <v>4449</v>
      </c>
      <c r="E534" s="11">
        <v>1.1719999999999999</v>
      </c>
      <c r="F534" s="2">
        <v>0.78039999999999998</v>
      </c>
      <c r="G534" s="2">
        <v>0.2044</v>
      </c>
      <c r="H534" s="2">
        <v>0.57599999999999996</v>
      </c>
      <c r="I534" s="2">
        <v>0.77359999999999995</v>
      </c>
      <c r="J534" s="2">
        <v>0.19370000000000001</v>
      </c>
      <c r="K534" s="2">
        <v>0.57989999999999997</v>
      </c>
      <c r="L534" s="2">
        <v>0.66800000000000004</v>
      </c>
      <c r="M534" s="2">
        <v>0.309</v>
      </c>
      <c r="N534" s="2">
        <v>0.35900000000000004</v>
      </c>
      <c r="O534" s="2">
        <v>0.50496666666666667</v>
      </c>
      <c r="P534" s="2" t="s">
        <v>4792</v>
      </c>
      <c r="Q534" s="5">
        <v>1240</v>
      </c>
      <c r="R534" s="5">
        <v>1058.0204778156997</v>
      </c>
      <c r="S534" s="5">
        <v>15</v>
      </c>
      <c r="T534" s="5">
        <v>1209.6774193548388</v>
      </c>
      <c r="U534" s="5">
        <v>0</v>
      </c>
      <c r="V534" s="5">
        <v>0</v>
      </c>
      <c r="W534" s="5">
        <v>0</v>
      </c>
      <c r="X534" s="5">
        <v>0</v>
      </c>
      <c r="Y534" s="5">
        <v>0</v>
      </c>
      <c r="Z534" s="5">
        <v>0</v>
      </c>
      <c r="AA534" s="5">
        <v>15</v>
      </c>
      <c r="AB534" s="5">
        <v>1209.6774193548388</v>
      </c>
      <c r="AC534" s="5">
        <v>9</v>
      </c>
      <c r="AD534" s="5">
        <v>725.80645161290329</v>
      </c>
      <c r="AE534" s="5">
        <v>2</v>
      </c>
      <c r="AF534" s="5">
        <v>161.29032258064515</v>
      </c>
      <c r="AG534" s="5">
        <v>7</v>
      </c>
      <c r="AH534" s="5">
        <v>564.51612903225805</v>
      </c>
      <c r="AI534" s="5">
        <v>0</v>
      </c>
      <c r="AJ534" s="5">
        <v>0</v>
      </c>
    </row>
    <row r="535" spans="1:36" x14ac:dyDescent="0.25">
      <c r="A535">
        <v>2017</v>
      </c>
      <c r="B535" t="s">
        <v>41</v>
      </c>
      <c r="C535" t="s">
        <v>5452</v>
      </c>
      <c r="D535" s="47" t="s">
        <v>1132</v>
      </c>
      <c r="E535" s="11">
        <v>1.036</v>
      </c>
      <c r="F535" s="2">
        <v>0.64990000000000003</v>
      </c>
      <c r="G535" s="2">
        <v>0.33160000000000001</v>
      </c>
      <c r="H535" s="2">
        <v>0.31830000000000003</v>
      </c>
      <c r="I535" s="2">
        <v>0.62029999999999996</v>
      </c>
      <c r="J535" s="2">
        <v>0.32100000000000001</v>
      </c>
      <c r="K535" s="2">
        <v>0.29929999999999995</v>
      </c>
      <c r="L535" s="2">
        <v>0.56369999999999998</v>
      </c>
      <c r="M535" s="2">
        <v>0.41060000000000002</v>
      </c>
      <c r="N535" s="2">
        <v>0.15309999999999996</v>
      </c>
      <c r="O535" s="2">
        <v>0.25689999999999996</v>
      </c>
      <c r="P535" s="2" t="s">
        <v>4792</v>
      </c>
      <c r="Q535" s="5">
        <v>1240</v>
      </c>
      <c r="R535" s="5">
        <v>1196.9111969111968</v>
      </c>
      <c r="S535" s="5">
        <v>1</v>
      </c>
      <c r="T535" s="5">
        <v>80.645161290322577</v>
      </c>
      <c r="U535" s="5">
        <v>0</v>
      </c>
      <c r="V535" s="5">
        <v>0</v>
      </c>
      <c r="W535" s="5">
        <v>0</v>
      </c>
      <c r="X535" s="5">
        <v>0</v>
      </c>
      <c r="Y535" s="5">
        <v>0</v>
      </c>
      <c r="Z535" s="5">
        <v>0</v>
      </c>
      <c r="AA535" s="5">
        <v>1</v>
      </c>
      <c r="AB535" s="5">
        <v>80.645161290322577</v>
      </c>
      <c r="AC535" s="5">
        <v>8</v>
      </c>
      <c r="AD535" s="5">
        <v>645.16129032258061</v>
      </c>
      <c r="AE535" s="5">
        <v>4</v>
      </c>
      <c r="AF535" s="5">
        <v>322.58064516129031</v>
      </c>
      <c r="AG535" s="5">
        <v>4</v>
      </c>
      <c r="AH535" s="5">
        <v>322.58064516129031</v>
      </c>
      <c r="AI535" s="5">
        <v>0</v>
      </c>
      <c r="AJ535" s="5">
        <v>0</v>
      </c>
    </row>
    <row r="536" spans="1:36" x14ac:dyDescent="0.25">
      <c r="A536">
        <v>2018</v>
      </c>
      <c r="B536" t="s">
        <v>70</v>
      </c>
      <c r="C536" t="s">
        <v>5498</v>
      </c>
      <c r="D536" s="47" t="s">
        <v>500</v>
      </c>
      <c r="E536" s="11">
        <v>6.26</v>
      </c>
      <c r="F536" s="2">
        <v>0.74219999999999997</v>
      </c>
      <c r="G536" s="2">
        <v>0.24229999999999999</v>
      </c>
      <c r="H536" s="2">
        <v>0.49990000000000001</v>
      </c>
      <c r="I536" s="2">
        <v>0.71440000000000003</v>
      </c>
      <c r="J536" s="2">
        <v>0.249</v>
      </c>
      <c r="K536" s="2">
        <v>0.46540000000000004</v>
      </c>
      <c r="L536" s="2">
        <v>0.6361</v>
      </c>
      <c r="M536" s="2">
        <v>0.3468</v>
      </c>
      <c r="N536" s="2">
        <v>0.2893</v>
      </c>
      <c r="O536" s="2">
        <v>0.41819999999999996</v>
      </c>
      <c r="P536" s="5" t="s">
        <v>4792</v>
      </c>
      <c r="Q536" s="5">
        <v>1243</v>
      </c>
      <c r="R536" s="5">
        <v>198.56230031948883</v>
      </c>
      <c r="S536" s="5">
        <v>3</v>
      </c>
      <c r="T536" s="5">
        <v>241.35156878519709</v>
      </c>
      <c r="U536" s="5">
        <v>0</v>
      </c>
      <c r="V536" s="5">
        <v>0</v>
      </c>
      <c r="W536" s="5">
        <v>0</v>
      </c>
      <c r="X536" s="5">
        <v>0</v>
      </c>
      <c r="Y536" s="5">
        <v>0</v>
      </c>
      <c r="Z536" s="5">
        <v>0</v>
      </c>
      <c r="AA536" s="5">
        <v>3</v>
      </c>
      <c r="AB536" s="5">
        <v>241.35156878519709</v>
      </c>
      <c r="AC536" s="5">
        <v>8</v>
      </c>
      <c r="AD536" s="5">
        <v>643.6041834271922</v>
      </c>
      <c r="AE536" s="5">
        <v>2</v>
      </c>
      <c r="AF536" s="5">
        <v>160.90104585679805</v>
      </c>
      <c r="AG536" s="5">
        <v>6</v>
      </c>
      <c r="AH536" s="5">
        <v>482.70313757039418</v>
      </c>
      <c r="AI536" s="5">
        <v>0</v>
      </c>
      <c r="AJ536" s="5">
        <v>0</v>
      </c>
    </row>
    <row r="537" spans="1:36" x14ac:dyDescent="0.25">
      <c r="A537">
        <v>2019</v>
      </c>
      <c r="B537" t="s">
        <v>41</v>
      </c>
      <c r="C537" t="s">
        <v>842</v>
      </c>
      <c r="D537" s="47" t="s">
        <v>5659</v>
      </c>
      <c r="E537" s="11">
        <v>1.4319999999999999</v>
      </c>
      <c r="F537" s="2">
        <v>0.79659999999999997</v>
      </c>
      <c r="G537" s="2">
        <v>0.1867</v>
      </c>
      <c r="H537" s="2">
        <v>0.6099</v>
      </c>
      <c r="I537" s="2">
        <v>0.77080000000000004</v>
      </c>
      <c r="J537" s="2">
        <v>0.1893</v>
      </c>
      <c r="K537" s="2">
        <v>0.58150000000000002</v>
      </c>
      <c r="L537" s="2">
        <v>0.66559999999999997</v>
      </c>
      <c r="M537" s="2">
        <v>0.312</v>
      </c>
      <c r="N537" s="2">
        <v>0.35359999999999997</v>
      </c>
      <c r="O537" s="2">
        <v>0.51500000000000001</v>
      </c>
      <c r="P537" s="2" t="s">
        <v>4792</v>
      </c>
      <c r="Q537" s="5">
        <v>1244</v>
      </c>
      <c r="R537" s="5">
        <v>868.71508379888269</v>
      </c>
      <c r="S537" s="5">
        <v>2</v>
      </c>
      <c r="T537" s="5">
        <v>160.77170418006432</v>
      </c>
      <c r="U537" s="5">
        <v>0</v>
      </c>
      <c r="V537" s="5">
        <v>0</v>
      </c>
      <c r="W537" s="5">
        <v>1</v>
      </c>
      <c r="X537" s="5">
        <v>80.385852090032159</v>
      </c>
      <c r="Y537" s="5">
        <v>1</v>
      </c>
      <c r="Z537" s="5">
        <v>80.385852090032159</v>
      </c>
      <c r="AA537" s="5">
        <v>0</v>
      </c>
      <c r="AB537" s="5">
        <v>0</v>
      </c>
      <c r="AC537" s="5">
        <v>15</v>
      </c>
      <c r="AD537" s="5">
        <v>1205.7877813504822</v>
      </c>
      <c r="AE537" s="5">
        <v>1</v>
      </c>
      <c r="AF537" s="5">
        <v>80.385852090032159</v>
      </c>
      <c r="AG537" s="5">
        <v>14</v>
      </c>
      <c r="AH537" s="5">
        <v>1125.4019292604503</v>
      </c>
      <c r="AI537" s="5">
        <v>0</v>
      </c>
      <c r="AJ537" s="5">
        <v>0</v>
      </c>
    </row>
    <row r="538" spans="1:36" x14ac:dyDescent="0.25">
      <c r="A538">
        <v>2019</v>
      </c>
      <c r="B538" t="s">
        <v>41</v>
      </c>
      <c r="C538" t="s">
        <v>5757</v>
      </c>
      <c r="D538" s="47" t="s">
        <v>5377</v>
      </c>
      <c r="E538" s="11">
        <v>3.4169999999999998</v>
      </c>
      <c r="F538" s="2">
        <v>0.66869999999999996</v>
      </c>
      <c r="G538" s="2">
        <v>0.31059999999999999</v>
      </c>
      <c r="H538" s="2">
        <v>0.35809999999999997</v>
      </c>
      <c r="I538" s="2">
        <v>0.66100000000000003</v>
      </c>
      <c r="J538" s="2">
        <v>0.28970000000000001</v>
      </c>
      <c r="K538" s="2">
        <v>0.37130000000000002</v>
      </c>
      <c r="L538" s="2">
        <v>0.62250000000000005</v>
      </c>
      <c r="M538" s="2">
        <v>0.3553</v>
      </c>
      <c r="N538" s="2">
        <v>0.26720000000000005</v>
      </c>
      <c r="O538" s="2">
        <v>0.33220000000000005</v>
      </c>
      <c r="P538" s="2" t="s">
        <v>4792</v>
      </c>
      <c r="Q538" s="5">
        <v>1244</v>
      </c>
      <c r="R538" s="5">
        <v>364.06204272753882</v>
      </c>
      <c r="S538" s="5">
        <v>0</v>
      </c>
      <c r="T538" s="5">
        <v>0</v>
      </c>
      <c r="U538" s="5">
        <v>0</v>
      </c>
      <c r="V538" s="5">
        <v>0</v>
      </c>
      <c r="W538" s="5">
        <v>0</v>
      </c>
      <c r="X538" s="5">
        <v>0</v>
      </c>
      <c r="Y538" s="5">
        <v>0</v>
      </c>
      <c r="Z538" s="5">
        <v>0</v>
      </c>
      <c r="AA538" s="5">
        <v>0</v>
      </c>
      <c r="AB538" s="5">
        <v>0</v>
      </c>
      <c r="AC538" s="5">
        <v>5</v>
      </c>
      <c r="AD538" s="5">
        <v>401.92926045016077</v>
      </c>
      <c r="AE538" s="5">
        <v>1</v>
      </c>
      <c r="AF538" s="5">
        <v>80.385852090032159</v>
      </c>
      <c r="AG538" s="5">
        <v>4</v>
      </c>
      <c r="AH538" s="5">
        <v>321.54340836012864</v>
      </c>
      <c r="AI538" s="5">
        <v>0</v>
      </c>
      <c r="AJ538" s="5">
        <v>0</v>
      </c>
    </row>
    <row r="539" spans="1:36" x14ac:dyDescent="0.25">
      <c r="A539">
        <v>2017</v>
      </c>
      <c r="B539" t="s">
        <v>41</v>
      </c>
      <c r="C539" t="s">
        <v>6184</v>
      </c>
      <c r="D539" s="47" t="s">
        <v>5289</v>
      </c>
      <c r="E539" s="11">
        <v>0.91900000000000004</v>
      </c>
      <c r="F539" s="2">
        <v>0.36990000000000001</v>
      </c>
      <c r="G539" s="2">
        <v>0.61060000000000003</v>
      </c>
      <c r="H539" s="2">
        <v>-0.24070000000000003</v>
      </c>
      <c r="I539" s="2">
        <v>0.36830000000000002</v>
      </c>
      <c r="J539" s="2">
        <v>0.57410000000000005</v>
      </c>
      <c r="K539" s="2">
        <v>-0.20580000000000004</v>
      </c>
      <c r="L539" s="2">
        <v>0.45140000000000002</v>
      </c>
      <c r="M539" s="2">
        <v>0.53480000000000005</v>
      </c>
      <c r="N539" s="2">
        <v>-8.340000000000003E-2</v>
      </c>
      <c r="O539" s="2">
        <v>-0.17663333333333334</v>
      </c>
      <c r="P539" s="2" t="s">
        <v>5900</v>
      </c>
      <c r="Q539" s="5">
        <v>1245</v>
      </c>
      <c r="R539" s="5">
        <v>1354.733405875952</v>
      </c>
      <c r="S539" s="5">
        <v>0</v>
      </c>
      <c r="T539" s="5">
        <v>0</v>
      </c>
      <c r="U539" s="5">
        <v>0</v>
      </c>
      <c r="V539" s="5">
        <v>0</v>
      </c>
      <c r="W539" s="5">
        <v>0</v>
      </c>
      <c r="X539" s="5">
        <v>0</v>
      </c>
      <c r="Y539" s="5">
        <v>0</v>
      </c>
      <c r="Z539" s="5">
        <v>0</v>
      </c>
      <c r="AA539" s="5">
        <v>0</v>
      </c>
      <c r="AB539" s="5">
        <v>0</v>
      </c>
      <c r="AC539" s="5">
        <v>5</v>
      </c>
      <c r="AD539" s="5">
        <v>401.60642570281118</v>
      </c>
      <c r="AE539" s="5">
        <v>0</v>
      </c>
      <c r="AF539" s="5">
        <v>0</v>
      </c>
      <c r="AG539" s="5">
        <v>5</v>
      </c>
      <c r="AH539" s="5">
        <v>401.60642570281118</v>
      </c>
      <c r="AI539" s="5">
        <v>0</v>
      </c>
      <c r="AJ539" s="5">
        <v>0</v>
      </c>
    </row>
    <row r="540" spans="1:36" x14ac:dyDescent="0.25">
      <c r="A540">
        <v>2018</v>
      </c>
      <c r="B540" t="s">
        <v>41</v>
      </c>
      <c r="C540" t="s">
        <v>6184</v>
      </c>
      <c r="D540" s="47" t="s">
        <v>5289</v>
      </c>
      <c r="E540" s="11">
        <v>0.91900000000000004</v>
      </c>
      <c r="F540" s="2">
        <v>0.36990000000000001</v>
      </c>
      <c r="G540" s="2">
        <v>0.61060000000000003</v>
      </c>
      <c r="H540" s="2">
        <v>-0.24070000000000003</v>
      </c>
      <c r="I540" s="2">
        <v>0.36830000000000002</v>
      </c>
      <c r="J540" s="2">
        <v>0.57410000000000005</v>
      </c>
      <c r="K540" s="2">
        <v>-0.20580000000000004</v>
      </c>
      <c r="L540" s="2">
        <v>0.45140000000000002</v>
      </c>
      <c r="M540" s="2">
        <v>0.53480000000000005</v>
      </c>
      <c r="N540" s="2">
        <v>-8.340000000000003E-2</v>
      </c>
      <c r="O540" s="2">
        <v>-0.17663333333333334</v>
      </c>
      <c r="P540" s="2" t="s">
        <v>5900</v>
      </c>
      <c r="Q540" s="5">
        <v>1246</v>
      </c>
      <c r="R540" s="5">
        <v>1355.8215451577801</v>
      </c>
      <c r="S540" s="5">
        <v>0</v>
      </c>
      <c r="T540" s="5">
        <v>0</v>
      </c>
      <c r="U540" s="5">
        <v>0</v>
      </c>
      <c r="V540" s="5">
        <v>0</v>
      </c>
      <c r="W540" s="5">
        <v>0</v>
      </c>
      <c r="X540" s="5">
        <v>0</v>
      </c>
      <c r="Y540" s="5">
        <v>0</v>
      </c>
      <c r="Z540" s="5">
        <v>0</v>
      </c>
      <c r="AA540" s="5">
        <v>0</v>
      </c>
      <c r="AB540" s="5">
        <v>0</v>
      </c>
      <c r="AC540" s="5">
        <v>6</v>
      </c>
      <c r="AD540" s="5">
        <v>481.54093097913318</v>
      </c>
      <c r="AE540" s="5">
        <v>4</v>
      </c>
      <c r="AF540" s="5">
        <v>321.02728731942216</v>
      </c>
      <c r="AG540" s="5">
        <v>2</v>
      </c>
      <c r="AH540" s="5">
        <v>160.51364365971108</v>
      </c>
      <c r="AI540" s="5">
        <v>0</v>
      </c>
      <c r="AJ540" s="5">
        <v>0</v>
      </c>
    </row>
    <row r="541" spans="1:36" x14ac:dyDescent="0.25">
      <c r="A541">
        <v>2019</v>
      </c>
      <c r="B541" t="s">
        <v>71</v>
      </c>
      <c r="C541" t="s">
        <v>5936</v>
      </c>
      <c r="D541" s="47" t="s">
        <v>4970</v>
      </c>
      <c r="E541" s="11">
        <v>0</v>
      </c>
      <c r="F541" s="2">
        <v>0.4289</v>
      </c>
      <c r="G541" s="2">
        <v>0.56040000000000001</v>
      </c>
      <c r="H541" s="2">
        <v>-0.13150000000000001</v>
      </c>
      <c r="I541" s="2">
        <v>0.3201</v>
      </c>
      <c r="J541" s="2">
        <v>0.64510000000000001</v>
      </c>
      <c r="K541" s="2">
        <v>-0.32500000000000001</v>
      </c>
      <c r="L541" s="2">
        <v>0.33939999999999998</v>
      </c>
      <c r="M541" s="2">
        <v>0.64990000000000003</v>
      </c>
      <c r="N541" s="2">
        <v>-0.31050000000000005</v>
      </c>
      <c r="O541" s="2">
        <v>-0.25566666666666671</v>
      </c>
      <c r="P541" s="2" t="s">
        <v>5900</v>
      </c>
      <c r="Q541" s="5">
        <v>1249</v>
      </c>
      <c r="R541" s="5" t="s">
        <v>4791</v>
      </c>
      <c r="S541" s="5">
        <v>0</v>
      </c>
      <c r="T541" s="5">
        <v>0</v>
      </c>
      <c r="U541" s="5">
        <v>0</v>
      </c>
      <c r="V541" s="5">
        <v>0</v>
      </c>
      <c r="W541" s="5">
        <v>0</v>
      </c>
      <c r="X541" s="5">
        <v>0</v>
      </c>
      <c r="Y541" s="5">
        <v>0</v>
      </c>
      <c r="Z541" s="5">
        <v>0</v>
      </c>
      <c r="AA541" s="5">
        <v>0</v>
      </c>
      <c r="AB541" s="5">
        <v>0</v>
      </c>
      <c r="AC541" s="5">
        <v>4</v>
      </c>
      <c r="AD541" s="5">
        <v>320.25620496397113</v>
      </c>
      <c r="AE541" s="5">
        <v>0</v>
      </c>
      <c r="AF541" s="5">
        <v>0</v>
      </c>
      <c r="AG541" s="5">
        <v>4</v>
      </c>
      <c r="AH541" s="5">
        <v>320.25620496397113</v>
      </c>
      <c r="AI541" s="5">
        <v>0</v>
      </c>
      <c r="AJ541" s="5">
        <v>0</v>
      </c>
    </row>
    <row r="542" spans="1:36" x14ac:dyDescent="0.25">
      <c r="A542">
        <v>2017</v>
      </c>
      <c r="B542" t="s">
        <v>70</v>
      </c>
      <c r="C542" t="s">
        <v>5498</v>
      </c>
      <c r="D542" s="47" t="s">
        <v>500</v>
      </c>
      <c r="E542" s="11">
        <v>6.26</v>
      </c>
      <c r="F542" s="2">
        <v>0.74219999999999997</v>
      </c>
      <c r="G542" s="2">
        <v>0.24229999999999999</v>
      </c>
      <c r="H542" s="2">
        <v>0.49990000000000001</v>
      </c>
      <c r="I542" s="2">
        <v>0.71440000000000003</v>
      </c>
      <c r="J542" s="2">
        <v>0.249</v>
      </c>
      <c r="K542" s="2">
        <v>0.46540000000000004</v>
      </c>
      <c r="L542" s="2">
        <v>0.6361</v>
      </c>
      <c r="M542" s="2">
        <v>0.3468</v>
      </c>
      <c r="N542" s="2">
        <v>0.2893</v>
      </c>
      <c r="O542" s="2">
        <v>0.41819999999999996</v>
      </c>
      <c r="P542" s="5" t="s">
        <v>4792</v>
      </c>
      <c r="Q542" s="5">
        <v>1252</v>
      </c>
      <c r="R542" s="5">
        <v>200</v>
      </c>
      <c r="S542" s="5">
        <v>2</v>
      </c>
      <c r="T542" s="5">
        <v>159.7444089456869</v>
      </c>
      <c r="U542" s="5">
        <v>0</v>
      </c>
      <c r="V542" s="5">
        <v>0</v>
      </c>
      <c r="W542" s="5">
        <v>0</v>
      </c>
      <c r="X542" s="5">
        <v>0</v>
      </c>
      <c r="Y542" s="5">
        <v>0</v>
      </c>
      <c r="Z542" s="5">
        <v>0</v>
      </c>
      <c r="AA542" s="5">
        <v>2</v>
      </c>
      <c r="AB542" s="5">
        <v>159.7444089456869</v>
      </c>
      <c r="AC542" s="5">
        <v>8</v>
      </c>
      <c r="AD542" s="5">
        <v>638.9776357827476</v>
      </c>
      <c r="AE542" s="5">
        <v>1</v>
      </c>
      <c r="AF542" s="5">
        <v>79.87220447284345</v>
      </c>
      <c r="AG542" s="5">
        <v>6</v>
      </c>
      <c r="AH542" s="5">
        <v>479.23322683706067</v>
      </c>
      <c r="AI542" s="5">
        <v>1</v>
      </c>
      <c r="AJ542" s="5">
        <v>79.87220447284345</v>
      </c>
    </row>
    <row r="543" spans="1:36" x14ac:dyDescent="0.25">
      <c r="A543">
        <v>2017</v>
      </c>
      <c r="B543" t="s">
        <v>71</v>
      </c>
      <c r="C543" t="s">
        <v>5185</v>
      </c>
      <c r="D543" s="47" t="s">
        <v>4802</v>
      </c>
      <c r="E543" s="11">
        <v>0</v>
      </c>
      <c r="F543" s="2">
        <v>0.53639999999999999</v>
      </c>
      <c r="G543" s="2">
        <v>0.4456</v>
      </c>
      <c r="H543" s="2">
        <v>9.0799999999999992E-2</v>
      </c>
      <c r="I543" s="2">
        <v>0.55330000000000001</v>
      </c>
      <c r="J543" s="2">
        <v>0.39650000000000002</v>
      </c>
      <c r="K543" s="2">
        <v>0.15679999999999999</v>
      </c>
      <c r="L543" s="2">
        <v>0.54400000000000004</v>
      </c>
      <c r="M543" s="2">
        <v>0.43290000000000001</v>
      </c>
      <c r="N543" s="2">
        <v>0.11110000000000003</v>
      </c>
      <c r="O543" s="2">
        <v>0.11956666666666667</v>
      </c>
      <c r="P543" s="2" t="s">
        <v>4792</v>
      </c>
      <c r="Q543" s="5">
        <v>1255</v>
      </c>
      <c r="R543" s="5" t="s">
        <v>4791</v>
      </c>
      <c r="S543" s="5">
        <v>2</v>
      </c>
      <c r="T543" s="5">
        <v>159.36254980079681</v>
      </c>
      <c r="U543" s="5">
        <v>0</v>
      </c>
      <c r="V543" s="5">
        <v>0</v>
      </c>
      <c r="W543" s="5">
        <v>0</v>
      </c>
      <c r="X543" s="5">
        <v>0</v>
      </c>
      <c r="Y543" s="5">
        <v>1</v>
      </c>
      <c r="Z543" s="5">
        <v>79.681274900398407</v>
      </c>
      <c r="AA543" s="5">
        <v>1</v>
      </c>
      <c r="AB543" s="5">
        <v>79.681274900398407</v>
      </c>
      <c r="AC543" s="5">
        <v>1</v>
      </c>
      <c r="AD543" s="5">
        <v>79.681274900398407</v>
      </c>
      <c r="AE543" s="5">
        <v>1</v>
      </c>
      <c r="AF543" s="5">
        <v>79.681274900398407</v>
      </c>
      <c r="AG543" s="5">
        <v>0</v>
      </c>
      <c r="AH543" s="5">
        <v>0</v>
      </c>
      <c r="AI543" s="5">
        <v>0</v>
      </c>
      <c r="AJ543" s="5">
        <v>0</v>
      </c>
    </row>
    <row r="544" spans="1:36" x14ac:dyDescent="0.25">
      <c r="A544">
        <v>2018</v>
      </c>
      <c r="B544" t="s">
        <v>41</v>
      </c>
      <c r="C544" t="s">
        <v>842</v>
      </c>
      <c r="D544" s="47" t="s">
        <v>5659</v>
      </c>
      <c r="E544" s="11">
        <v>1.4319999999999999</v>
      </c>
      <c r="F544" s="2">
        <v>0.79659999999999997</v>
      </c>
      <c r="G544" s="2">
        <v>0.1867</v>
      </c>
      <c r="H544" s="2">
        <v>0.6099</v>
      </c>
      <c r="I544" s="2">
        <v>0.77080000000000004</v>
      </c>
      <c r="J544" s="2">
        <v>0.1893</v>
      </c>
      <c r="K544" s="2">
        <v>0.58150000000000002</v>
      </c>
      <c r="L544" s="2">
        <v>0.66559999999999997</v>
      </c>
      <c r="M544" s="2">
        <v>0.312</v>
      </c>
      <c r="N544" s="2">
        <v>0.35359999999999997</v>
      </c>
      <c r="O544" s="2">
        <v>0.51500000000000001</v>
      </c>
      <c r="P544" s="2" t="s">
        <v>4792</v>
      </c>
      <c r="Q544" s="5">
        <v>1256</v>
      </c>
      <c r="R544" s="5">
        <v>877.09497206703918</v>
      </c>
      <c r="S544" s="5">
        <v>0</v>
      </c>
      <c r="T544" s="5">
        <v>0</v>
      </c>
      <c r="U544" s="5">
        <v>0</v>
      </c>
      <c r="V544" s="5">
        <v>0</v>
      </c>
      <c r="W544" s="5">
        <v>0</v>
      </c>
      <c r="X544" s="5">
        <v>0</v>
      </c>
      <c r="Y544" s="5">
        <v>0</v>
      </c>
      <c r="Z544" s="5">
        <v>0</v>
      </c>
      <c r="AA544" s="5">
        <v>0</v>
      </c>
      <c r="AB544" s="5">
        <v>0</v>
      </c>
      <c r="AC544" s="5">
        <v>11</v>
      </c>
      <c r="AD544" s="5">
        <v>875.79617834394901</v>
      </c>
      <c r="AE544" s="5">
        <v>6</v>
      </c>
      <c r="AF544" s="5">
        <v>477.70700636942672</v>
      </c>
      <c r="AG544" s="5">
        <v>5</v>
      </c>
      <c r="AH544" s="5">
        <v>398.08917197452229</v>
      </c>
      <c r="AI544" s="5">
        <v>0</v>
      </c>
      <c r="AJ544" s="5">
        <v>0</v>
      </c>
    </row>
    <row r="545" spans="1:36" x14ac:dyDescent="0.25">
      <c r="A545">
        <v>2017</v>
      </c>
      <c r="B545" t="s">
        <v>41</v>
      </c>
      <c r="C545" t="s">
        <v>5757</v>
      </c>
      <c r="D545" s="47" t="s">
        <v>5377</v>
      </c>
      <c r="E545" s="11">
        <v>3.4169999999999998</v>
      </c>
      <c r="F545" s="2">
        <v>0.66869999999999996</v>
      </c>
      <c r="G545" s="2">
        <v>0.31059999999999999</v>
      </c>
      <c r="H545" s="2">
        <v>0.35809999999999997</v>
      </c>
      <c r="I545" s="2">
        <v>0.66100000000000003</v>
      </c>
      <c r="J545" s="2">
        <v>0.28970000000000001</v>
      </c>
      <c r="K545" s="2">
        <v>0.37130000000000002</v>
      </c>
      <c r="L545" s="2">
        <v>0.62250000000000005</v>
      </c>
      <c r="M545" s="2">
        <v>0.3553</v>
      </c>
      <c r="N545" s="2">
        <v>0.26720000000000005</v>
      </c>
      <c r="O545" s="2">
        <v>0.33220000000000005</v>
      </c>
      <c r="P545" s="2" t="s">
        <v>4792</v>
      </c>
      <c r="Q545" s="5">
        <v>1257</v>
      </c>
      <c r="R545" s="5">
        <v>367.8665496049166</v>
      </c>
      <c r="S545" s="5">
        <v>1</v>
      </c>
      <c r="T545" s="5">
        <v>79.554494828957843</v>
      </c>
      <c r="U545" s="5">
        <v>0</v>
      </c>
      <c r="V545" s="5">
        <v>0</v>
      </c>
      <c r="W545" s="5">
        <v>0</v>
      </c>
      <c r="X545" s="5">
        <v>0</v>
      </c>
      <c r="Y545" s="5">
        <v>0</v>
      </c>
      <c r="Z545" s="5">
        <v>0</v>
      </c>
      <c r="AA545" s="5">
        <v>1</v>
      </c>
      <c r="AB545" s="5">
        <v>79.554494828957843</v>
      </c>
      <c r="AC545" s="5">
        <v>9</v>
      </c>
      <c r="AD545" s="5">
        <v>715.99045346062053</v>
      </c>
      <c r="AE545" s="5">
        <v>0</v>
      </c>
      <c r="AF545" s="5">
        <v>0</v>
      </c>
      <c r="AG545" s="5">
        <v>9</v>
      </c>
      <c r="AH545" s="5">
        <v>715.99045346062053</v>
      </c>
      <c r="AI545" s="5">
        <v>0</v>
      </c>
      <c r="AJ545" s="5">
        <v>0</v>
      </c>
    </row>
    <row r="546" spans="1:36" x14ac:dyDescent="0.25">
      <c r="A546">
        <v>2018</v>
      </c>
      <c r="B546" t="s">
        <v>41</v>
      </c>
      <c r="C546" t="s">
        <v>5757</v>
      </c>
      <c r="D546" s="47" t="s">
        <v>5377</v>
      </c>
      <c r="E546" s="11">
        <v>3.4169999999999998</v>
      </c>
      <c r="F546" s="2">
        <v>0.66869999999999996</v>
      </c>
      <c r="G546" s="2">
        <v>0.31059999999999999</v>
      </c>
      <c r="H546" s="2">
        <v>0.35809999999999997</v>
      </c>
      <c r="I546" s="2">
        <v>0.66100000000000003</v>
      </c>
      <c r="J546" s="2">
        <v>0.28970000000000001</v>
      </c>
      <c r="K546" s="2">
        <v>0.37130000000000002</v>
      </c>
      <c r="L546" s="2">
        <v>0.62250000000000005</v>
      </c>
      <c r="M546" s="2">
        <v>0.3553</v>
      </c>
      <c r="N546" s="2">
        <v>0.26720000000000005</v>
      </c>
      <c r="O546" s="2">
        <v>0.33220000000000005</v>
      </c>
      <c r="P546" s="2" t="s">
        <v>4792</v>
      </c>
      <c r="Q546" s="5">
        <v>1257</v>
      </c>
      <c r="R546" s="5">
        <v>367.8665496049166</v>
      </c>
      <c r="S546" s="5">
        <v>2</v>
      </c>
      <c r="T546" s="5">
        <v>159.10898965791569</v>
      </c>
      <c r="U546" s="5">
        <v>0</v>
      </c>
      <c r="V546" s="5">
        <v>0</v>
      </c>
      <c r="W546" s="5">
        <v>0</v>
      </c>
      <c r="X546" s="5">
        <v>0</v>
      </c>
      <c r="Y546" s="5">
        <v>0</v>
      </c>
      <c r="Z546" s="5">
        <v>0</v>
      </c>
      <c r="AA546" s="5">
        <v>2</v>
      </c>
      <c r="AB546" s="5">
        <v>159.10898965791569</v>
      </c>
      <c r="AC546" s="5">
        <v>9</v>
      </c>
      <c r="AD546" s="5">
        <v>715.99045346062053</v>
      </c>
      <c r="AE546" s="5">
        <v>2</v>
      </c>
      <c r="AF546" s="5">
        <v>159.10898965791569</v>
      </c>
      <c r="AG546" s="5">
        <v>7</v>
      </c>
      <c r="AH546" s="5">
        <v>556.88146380270484</v>
      </c>
      <c r="AI546" s="5">
        <v>0</v>
      </c>
      <c r="AJ546" s="5">
        <v>0</v>
      </c>
    </row>
    <row r="547" spans="1:36" x14ac:dyDescent="0.25">
      <c r="A547">
        <v>2019</v>
      </c>
      <c r="B547" t="s">
        <v>41</v>
      </c>
      <c r="C547" t="s">
        <v>5647</v>
      </c>
      <c r="D547" s="47" t="s">
        <v>5543</v>
      </c>
      <c r="E547" s="11">
        <v>0.97699999999999998</v>
      </c>
      <c r="F547" s="2">
        <v>0.73609999999999998</v>
      </c>
      <c r="G547" s="2">
        <v>0.24640000000000001</v>
      </c>
      <c r="H547" s="2">
        <v>0.48969999999999997</v>
      </c>
      <c r="I547" s="2">
        <v>0.71650000000000003</v>
      </c>
      <c r="J547" s="2">
        <v>0.2382</v>
      </c>
      <c r="K547" s="2">
        <v>0.47830000000000006</v>
      </c>
      <c r="L547" s="2">
        <v>0.62290000000000001</v>
      </c>
      <c r="M547" s="2">
        <v>0.35289999999999999</v>
      </c>
      <c r="N547" s="2">
        <v>0.27</v>
      </c>
      <c r="O547" s="2">
        <v>0.41266666666666668</v>
      </c>
      <c r="P547" s="2" t="s">
        <v>4792</v>
      </c>
      <c r="Q547" s="5">
        <v>1258</v>
      </c>
      <c r="R547" s="5">
        <v>1287.6151484135107</v>
      </c>
      <c r="S547" s="5">
        <v>1</v>
      </c>
      <c r="T547" s="5">
        <v>79.491255961844203</v>
      </c>
      <c r="U547" s="5">
        <v>0</v>
      </c>
      <c r="V547" s="5">
        <v>0</v>
      </c>
      <c r="W547" s="5">
        <v>0</v>
      </c>
      <c r="X547" s="5">
        <v>0</v>
      </c>
      <c r="Y547" s="5">
        <v>0</v>
      </c>
      <c r="Z547" s="5">
        <v>0</v>
      </c>
      <c r="AA547" s="5">
        <v>1</v>
      </c>
      <c r="AB547" s="5">
        <v>79.491255961844203</v>
      </c>
      <c r="AC547" s="5">
        <v>12</v>
      </c>
      <c r="AD547" s="5">
        <v>953.89507154213027</v>
      </c>
      <c r="AE547" s="5">
        <v>5</v>
      </c>
      <c r="AF547" s="5">
        <v>397.45627980922097</v>
      </c>
      <c r="AG547" s="5">
        <v>7</v>
      </c>
      <c r="AH547" s="5">
        <v>556.43879173290929</v>
      </c>
      <c r="AI547" s="5">
        <v>0</v>
      </c>
      <c r="AJ547" s="5">
        <v>0</v>
      </c>
    </row>
    <row r="548" spans="1:36" x14ac:dyDescent="0.25">
      <c r="A548">
        <v>2019</v>
      </c>
      <c r="B548" t="s">
        <v>70</v>
      </c>
      <c r="C548" t="s">
        <v>700</v>
      </c>
      <c r="D548" s="47" t="s">
        <v>5022</v>
      </c>
      <c r="E548" s="11">
        <v>3.21</v>
      </c>
      <c r="F548" s="2">
        <v>0.81240000000000001</v>
      </c>
      <c r="G548" s="2">
        <v>0.17849999999999999</v>
      </c>
      <c r="H548" s="2">
        <v>0.63390000000000002</v>
      </c>
      <c r="I548" s="2">
        <v>0.78169999999999995</v>
      </c>
      <c r="J548" s="2">
        <v>0.192</v>
      </c>
      <c r="K548" s="2">
        <v>0.58969999999999989</v>
      </c>
      <c r="L548" s="2">
        <v>0.67800000000000005</v>
      </c>
      <c r="M548" s="2">
        <v>0.30630000000000002</v>
      </c>
      <c r="N548" s="2">
        <v>0.37170000000000003</v>
      </c>
      <c r="O548" s="2">
        <v>0.53176666666666661</v>
      </c>
      <c r="P548" s="5" t="s">
        <v>4792</v>
      </c>
      <c r="Q548" s="5">
        <v>1258</v>
      </c>
      <c r="R548" s="5">
        <v>391.90031152647975</v>
      </c>
      <c r="S548" s="5">
        <v>4</v>
      </c>
      <c r="T548" s="5">
        <v>317.96502384737681</v>
      </c>
      <c r="U548" s="5">
        <v>0</v>
      </c>
      <c r="V548" s="5">
        <v>0</v>
      </c>
      <c r="W548" s="5">
        <v>1</v>
      </c>
      <c r="X548" s="5">
        <v>79.491255961844203</v>
      </c>
      <c r="Y548" s="5">
        <v>0</v>
      </c>
      <c r="Z548" s="5">
        <v>0</v>
      </c>
      <c r="AA548" s="5">
        <v>3</v>
      </c>
      <c r="AB548" s="5">
        <v>238.47376788553257</v>
      </c>
      <c r="AC548" s="5">
        <v>34</v>
      </c>
      <c r="AD548" s="5">
        <v>2702.7027027027029</v>
      </c>
      <c r="AE548" s="5">
        <v>3</v>
      </c>
      <c r="AF548" s="5">
        <v>238.47376788553257</v>
      </c>
      <c r="AG548" s="5">
        <v>29</v>
      </c>
      <c r="AH548" s="5">
        <v>2305.2464228934818</v>
      </c>
      <c r="AI548" s="5">
        <v>2</v>
      </c>
      <c r="AJ548" s="5">
        <v>158.98251192368841</v>
      </c>
    </row>
    <row r="549" spans="1:36" x14ac:dyDescent="0.25">
      <c r="A549">
        <v>2018</v>
      </c>
      <c r="B549" t="s">
        <v>71</v>
      </c>
      <c r="C549" t="s">
        <v>5070</v>
      </c>
      <c r="D549" s="47" t="s">
        <v>1897</v>
      </c>
      <c r="E549" s="11">
        <v>0</v>
      </c>
      <c r="F549" s="2">
        <v>0.79610000000000003</v>
      </c>
      <c r="G549" s="2">
        <v>0.19439999999999999</v>
      </c>
      <c r="H549" s="2">
        <v>0.60170000000000001</v>
      </c>
      <c r="I549" s="2">
        <v>0.78720000000000001</v>
      </c>
      <c r="J549" s="2">
        <v>0.18870000000000001</v>
      </c>
      <c r="K549" s="2">
        <v>0.59850000000000003</v>
      </c>
      <c r="L549" s="2">
        <v>0.76849999999999996</v>
      </c>
      <c r="M549" s="2">
        <v>0.221</v>
      </c>
      <c r="N549" s="2">
        <v>0.54749999999999999</v>
      </c>
      <c r="O549" s="2">
        <v>0.58256666666666668</v>
      </c>
      <c r="P549" s="2" t="s">
        <v>4792</v>
      </c>
      <c r="Q549" s="5">
        <v>1259</v>
      </c>
      <c r="R549" s="5" t="s">
        <v>4791</v>
      </c>
      <c r="S549" s="5">
        <v>1</v>
      </c>
      <c r="T549" s="5">
        <v>79.428117553613973</v>
      </c>
      <c r="U549" s="5">
        <v>0</v>
      </c>
      <c r="V549" s="5">
        <v>0</v>
      </c>
      <c r="W549" s="5">
        <v>0</v>
      </c>
      <c r="X549" s="5">
        <v>0</v>
      </c>
      <c r="Y549" s="5">
        <v>0</v>
      </c>
      <c r="Z549" s="5">
        <v>0</v>
      </c>
      <c r="AA549" s="5">
        <v>1</v>
      </c>
      <c r="AB549" s="5">
        <v>79.428117553613973</v>
      </c>
      <c r="AC549" s="5">
        <v>6</v>
      </c>
      <c r="AD549" s="5">
        <v>476.56870532168392</v>
      </c>
      <c r="AE549" s="5">
        <v>2</v>
      </c>
      <c r="AF549" s="5">
        <v>158.85623510722795</v>
      </c>
      <c r="AG549" s="5">
        <v>2</v>
      </c>
      <c r="AH549" s="5">
        <v>158.85623510722795</v>
      </c>
      <c r="AI549" s="5">
        <v>2</v>
      </c>
      <c r="AJ549" s="5">
        <v>158.85623510722795</v>
      </c>
    </row>
    <row r="550" spans="1:36" x14ac:dyDescent="0.25">
      <c r="A550">
        <v>2018</v>
      </c>
      <c r="B550" t="s">
        <v>71</v>
      </c>
      <c r="C550" t="s">
        <v>5070</v>
      </c>
      <c r="D550" s="47" t="s">
        <v>1897</v>
      </c>
      <c r="E550" s="11">
        <v>0</v>
      </c>
      <c r="F550" s="2">
        <v>0.79610000000000003</v>
      </c>
      <c r="G550" s="2">
        <v>0.19439999999999999</v>
      </c>
      <c r="H550" s="2">
        <v>0.60170000000000001</v>
      </c>
      <c r="I550" s="2">
        <v>0.78720000000000001</v>
      </c>
      <c r="J550" s="2">
        <v>0.18870000000000001</v>
      </c>
      <c r="K550" s="2">
        <v>0.59850000000000003</v>
      </c>
      <c r="L550" s="2">
        <v>0.76849999999999996</v>
      </c>
      <c r="M550" s="2">
        <v>0.221</v>
      </c>
      <c r="N550" s="2">
        <v>0.54749999999999999</v>
      </c>
      <c r="O550" s="2">
        <v>0.58256666666666668</v>
      </c>
      <c r="P550" s="2" t="s">
        <v>4792</v>
      </c>
      <c r="Q550" s="5">
        <v>1259</v>
      </c>
      <c r="R550" s="5" t="s">
        <v>4791</v>
      </c>
      <c r="S550" s="5">
        <v>1</v>
      </c>
      <c r="T550" s="5">
        <v>79.428117553613973</v>
      </c>
      <c r="U550" s="5">
        <v>0</v>
      </c>
      <c r="V550" s="5">
        <v>0</v>
      </c>
      <c r="W550" s="5">
        <v>0</v>
      </c>
      <c r="X550" s="5">
        <v>0</v>
      </c>
      <c r="Y550" s="5">
        <v>0</v>
      </c>
      <c r="Z550" s="5">
        <v>0</v>
      </c>
      <c r="AA550" s="5">
        <v>1</v>
      </c>
      <c r="AB550" s="5">
        <v>79.428117553613973</v>
      </c>
      <c r="AC550" s="5">
        <v>6</v>
      </c>
      <c r="AD550" s="5">
        <v>476.56870532168392</v>
      </c>
      <c r="AE550" s="5">
        <v>2</v>
      </c>
      <c r="AF550" s="5">
        <v>158.85623510722795</v>
      </c>
      <c r="AG550" s="5">
        <v>2</v>
      </c>
      <c r="AH550" s="5">
        <v>158.85623510722795</v>
      </c>
      <c r="AI550" s="5">
        <v>2</v>
      </c>
      <c r="AJ550" s="5">
        <v>158.85623510722795</v>
      </c>
    </row>
    <row r="551" spans="1:36" x14ac:dyDescent="0.25">
      <c r="A551">
        <v>2017</v>
      </c>
      <c r="B551" t="s">
        <v>41</v>
      </c>
      <c r="C551" t="s">
        <v>842</v>
      </c>
      <c r="D551" s="47" t="s">
        <v>5659</v>
      </c>
      <c r="E551" s="11">
        <v>1.4319999999999999</v>
      </c>
      <c r="F551" s="2">
        <v>0.79659999999999997</v>
      </c>
      <c r="G551" s="2">
        <v>0.1867</v>
      </c>
      <c r="H551" s="2">
        <v>0.6099</v>
      </c>
      <c r="I551" s="2">
        <v>0.77080000000000004</v>
      </c>
      <c r="J551" s="2">
        <v>0.1893</v>
      </c>
      <c r="K551" s="2">
        <v>0.58150000000000002</v>
      </c>
      <c r="L551" s="2">
        <v>0.66559999999999997</v>
      </c>
      <c r="M551" s="2">
        <v>0.312</v>
      </c>
      <c r="N551" s="2">
        <v>0.35359999999999997</v>
      </c>
      <c r="O551" s="2">
        <v>0.51500000000000001</v>
      </c>
      <c r="P551" s="2" t="s">
        <v>4792</v>
      </c>
      <c r="Q551" s="5">
        <v>1260</v>
      </c>
      <c r="R551" s="5">
        <v>879.8882681564246</v>
      </c>
      <c r="S551" s="5">
        <v>0</v>
      </c>
      <c r="T551" s="5">
        <v>0</v>
      </c>
      <c r="U551" s="5">
        <v>0</v>
      </c>
      <c r="V551" s="5">
        <v>0</v>
      </c>
      <c r="W551" s="5">
        <v>0</v>
      </c>
      <c r="X551" s="5">
        <v>0</v>
      </c>
      <c r="Y551" s="5">
        <v>0</v>
      </c>
      <c r="Z551" s="5">
        <v>0</v>
      </c>
      <c r="AA551" s="5">
        <v>0</v>
      </c>
      <c r="AB551" s="5">
        <v>0</v>
      </c>
      <c r="AC551" s="5">
        <v>14</v>
      </c>
      <c r="AD551" s="5">
        <v>1111.1111111111111</v>
      </c>
      <c r="AE551" s="5">
        <v>7</v>
      </c>
      <c r="AF551" s="5">
        <v>555.55555555555554</v>
      </c>
      <c r="AG551" s="5">
        <v>7</v>
      </c>
      <c r="AH551" s="5">
        <v>555.55555555555554</v>
      </c>
      <c r="AI551" s="5">
        <v>0</v>
      </c>
      <c r="AJ551" s="5">
        <v>0</v>
      </c>
    </row>
    <row r="552" spans="1:36" x14ac:dyDescent="0.25">
      <c r="A552">
        <v>2017</v>
      </c>
      <c r="B552" t="s">
        <v>71</v>
      </c>
      <c r="C552" t="s">
        <v>4958</v>
      </c>
      <c r="D552" s="47" t="s">
        <v>931</v>
      </c>
      <c r="E552" s="11">
        <v>0</v>
      </c>
      <c r="F552" s="2">
        <v>0.71730000000000005</v>
      </c>
      <c r="G552" s="2">
        <v>0.2646</v>
      </c>
      <c r="H552" s="2">
        <v>0.45270000000000005</v>
      </c>
      <c r="I552" s="2">
        <v>0.72660000000000002</v>
      </c>
      <c r="J552" s="2">
        <v>0.22040000000000001</v>
      </c>
      <c r="K552" s="2">
        <v>0.50619999999999998</v>
      </c>
      <c r="L552" s="2">
        <v>0.76060000000000005</v>
      </c>
      <c r="M552" s="2">
        <v>0.22539999999999999</v>
      </c>
      <c r="N552" s="2">
        <v>0.53520000000000012</v>
      </c>
      <c r="O552" s="2">
        <v>0.49803333333333338</v>
      </c>
      <c r="P552" s="2" t="s">
        <v>4792</v>
      </c>
      <c r="Q552" s="5">
        <v>1260</v>
      </c>
      <c r="R552" s="5" t="s">
        <v>4791</v>
      </c>
      <c r="S552" s="5">
        <v>4</v>
      </c>
      <c r="T552" s="5">
        <v>317.46031746031747</v>
      </c>
      <c r="U552" s="5">
        <v>0</v>
      </c>
      <c r="V552" s="5">
        <v>0</v>
      </c>
      <c r="W552" s="5">
        <v>0</v>
      </c>
      <c r="X552" s="5">
        <v>0</v>
      </c>
      <c r="Y552" s="5">
        <v>0</v>
      </c>
      <c r="Z552" s="5">
        <v>0</v>
      </c>
      <c r="AA552" s="5">
        <v>4</v>
      </c>
      <c r="AB552" s="5">
        <v>317.46031746031747</v>
      </c>
      <c r="AC552" s="5">
        <v>25</v>
      </c>
      <c r="AD552" s="5">
        <v>1984.1269841269841</v>
      </c>
      <c r="AE552" s="5">
        <v>4</v>
      </c>
      <c r="AF552" s="5">
        <v>317.46031746031747</v>
      </c>
      <c r="AG552" s="5">
        <v>19</v>
      </c>
      <c r="AH552" s="5">
        <v>1507.936507936508</v>
      </c>
      <c r="AI552" s="5">
        <v>2</v>
      </c>
      <c r="AJ552" s="5">
        <v>158.73015873015873</v>
      </c>
    </row>
    <row r="553" spans="1:36" x14ac:dyDescent="0.25">
      <c r="A553">
        <v>2018</v>
      </c>
      <c r="B553" t="s">
        <v>41</v>
      </c>
      <c r="C553" t="s">
        <v>5647</v>
      </c>
      <c r="D553" s="47" t="s">
        <v>5543</v>
      </c>
      <c r="E553" s="11">
        <v>0.97699999999999998</v>
      </c>
      <c r="F553" s="2">
        <v>0.73609999999999998</v>
      </c>
      <c r="G553" s="2">
        <v>0.24640000000000001</v>
      </c>
      <c r="H553" s="2">
        <v>0.48969999999999997</v>
      </c>
      <c r="I553" s="2">
        <v>0.71650000000000003</v>
      </c>
      <c r="J553" s="2">
        <v>0.2382</v>
      </c>
      <c r="K553" s="2">
        <v>0.47830000000000006</v>
      </c>
      <c r="L553" s="2">
        <v>0.62290000000000001</v>
      </c>
      <c r="M553" s="2">
        <v>0.35289999999999999</v>
      </c>
      <c r="N553" s="2">
        <v>0.27</v>
      </c>
      <c r="O553" s="2">
        <v>0.41266666666666668</v>
      </c>
      <c r="P553" s="2" t="s">
        <v>4792</v>
      </c>
      <c r="Q553" s="5">
        <v>1265</v>
      </c>
      <c r="R553" s="5">
        <v>1294.7799385875128</v>
      </c>
      <c r="S553" s="5">
        <v>1</v>
      </c>
      <c r="T553" s="5">
        <v>79.051383399209485</v>
      </c>
      <c r="U553" s="5">
        <v>0</v>
      </c>
      <c r="V553" s="5">
        <v>0</v>
      </c>
      <c r="W553" s="5">
        <v>0</v>
      </c>
      <c r="X553" s="5">
        <v>0</v>
      </c>
      <c r="Y553" s="5">
        <v>1</v>
      </c>
      <c r="Z553" s="5">
        <v>79.051383399209485</v>
      </c>
      <c r="AA553" s="5">
        <v>0</v>
      </c>
      <c r="AB553" s="5">
        <v>0</v>
      </c>
      <c r="AC553" s="5">
        <v>11</v>
      </c>
      <c r="AD553" s="5">
        <v>869.56521739130437</v>
      </c>
      <c r="AE553" s="5">
        <v>7</v>
      </c>
      <c r="AF553" s="5">
        <v>553.35968379446638</v>
      </c>
      <c r="AG553" s="5">
        <v>4</v>
      </c>
      <c r="AH553" s="5">
        <v>316.20553359683794</v>
      </c>
      <c r="AI553" s="5">
        <v>0</v>
      </c>
      <c r="AJ553" s="5">
        <v>0</v>
      </c>
    </row>
    <row r="554" spans="1:36" x14ac:dyDescent="0.25">
      <c r="A554">
        <v>2017</v>
      </c>
      <c r="B554" t="s">
        <v>49</v>
      </c>
      <c r="C554" t="s">
        <v>6356</v>
      </c>
      <c r="D554" s="47" t="s">
        <v>6216</v>
      </c>
      <c r="E554" s="11">
        <v>30.8</v>
      </c>
      <c r="F554" s="2">
        <v>0.25219999999999998</v>
      </c>
      <c r="G554" s="2">
        <v>0.71730000000000005</v>
      </c>
      <c r="H554" s="2">
        <v>-0.46510000000000007</v>
      </c>
      <c r="I554" s="2">
        <v>0.34799999999999998</v>
      </c>
      <c r="J554" s="2">
        <v>0.51800000000000002</v>
      </c>
      <c r="K554" s="2">
        <v>-0.17000000000000004</v>
      </c>
      <c r="L554" s="2">
        <v>0.318</v>
      </c>
      <c r="M554" s="2">
        <v>0.63500000000000001</v>
      </c>
      <c r="N554" s="2">
        <v>-0.317</v>
      </c>
      <c r="O554" s="2">
        <v>-0.31736666666666674</v>
      </c>
      <c r="P554" s="2" t="s">
        <v>5900</v>
      </c>
      <c r="Q554" s="5">
        <v>1266</v>
      </c>
      <c r="R554" s="5">
        <v>41.103896103896105</v>
      </c>
      <c r="S554" s="5">
        <v>0</v>
      </c>
      <c r="T554" s="5">
        <v>0</v>
      </c>
      <c r="U554" s="5">
        <v>0</v>
      </c>
      <c r="V554" s="5">
        <v>0</v>
      </c>
      <c r="W554" s="5">
        <v>0</v>
      </c>
      <c r="X554" s="5">
        <v>0</v>
      </c>
      <c r="Y554" s="5">
        <v>0</v>
      </c>
      <c r="Z554" s="5">
        <v>0</v>
      </c>
      <c r="AA554" s="5">
        <v>0</v>
      </c>
      <c r="AB554" s="5">
        <v>0</v>
      </c>
      <c r="AC554" s="5">
        <v>6</v>
      </c>
      <c r="AD554" s="5">
        <v>473.93364928909955</v>
      </c>
      <c r="AE554" s="5">
        <v>3</v>
      </c>
      <c r="AF554" s="5">
        <v>236.96682464454977</v>
      </c>
      <c r="AG554" s="5">
        <v>3</v>
      </c>
      <c r="AH554" s="5">
        <v>236.96682464454977</v>
      </c>
      <c r="AI554" s="5">
        <v>0</v>
      </c>
      <c r="AJ554" s="5">
        <v>0</v>
      </c>
    </row>
    <row r="555" spans="1:36" x14ac:dyDescent="0.25">
      <c r="A555">
        <v>2019</v>
      </c>
      <c r="B555" t="s">
        <v>41</v>
      </c>
      <c r="C555" t="s">
        <v>5656</v>
      </c>
      <c r="D555" s="47" t="s">
        <v>500</v>
      </c>
      <c r="E555" s="11">
        <v>1.0620000000000001</v>
      </c>
      <c r="F555" s="2">
        <v>0.66259999999999997</v>
      </c>
      <c r="G555" s="2">
        <v>0.3165</v>
      </c>
      <c r="H555" s="2">
        <v>0.34609999999999996</v>
      </c>
      <c r="I555" s="2">
        <v>0.63959999999999995</v>
      </c>
      <c r="J555" s="2">
        <v>0.30230000000000001</v>
      </c>
      <c r="K555" s="2">
        <v>0.33729999999999993</v>
      </c>
      <c r="L555" s="2">
        <v>0.56059999999999999</v>
      </c>
      <c r="M555" s="2">
        <v>0.41830000000000001</v>
      </c>
      <c r="N555" s="2">
        <v>0.14229999999999998</v>
      </c>
      <c r="O555" s="2">
        <v>0.27523333333333327</v>
      </c>
      <c r="P555" s="2" t="s">
        <v>4792</v>
      </c>
      <c r="Q555" s="5">
        <v>1267</v>
      </c>
      <c r="R555" s="5">
        <v>1193.0320150659134</v>
      </c>
      <c r="S555" s="5">
        <v>1</v>
      </c>
      <c r="T555" s="5">
        <v>78.926598263614835</v>
      </c>
      <c r="U555" s="5">
        <v>0</v>
      </c>
      <c r="V555" s="5">
        <v>0</v>
      </c>
      <c r="W555" s="5">
        <v>0</v>
      </c>
      <c r="X555" s="5">
        <v>0</v>
      </c>
      <c r="Y555" s="5">
        <v>0</v>
      </c>
      <c r="Z555" s="5">
        <v>0</v>
      </c>
      <c r="AA555" s="5">
        <v>1</v>
      </c>
      <c r="AB555" s="5">
        <v>78.926598263614835</v>
      </c>
      <c r="AC555" s="5">
        <v>8</v>
      </c>
      <c r="AD555" s="5">
        <v>631.41278610891868</v>
      </c>
      <c r="AE555" s="5">
        <v>2</v>
      </c>
      <c r="AF555" s="5">
        <v>157.85319652722967</v>
      </c>
      <c r="AG555" s="5">
        <v>5</v>
      </c>
      <c r="AH555" s="5">
        <v>394.63299131807423</v>
      </c>
      <c r="AI555" s="5">
        <v>1</v>
      </c>
      <c r="AJ555" s="5">
        <v>78.926598263614835</v>
      </c>
    </row>
    <row r="556" spans="1:36" x14ac:dyDescent="0.25">
      <c r="A556">
        <v>2018</v>
      </c>
      <c r="B556" t="s">
        <v>70</v>
      </c>
      <c r="C556" t="s">
        <v>694</v>
      </c>
      <c r="D556" s="47" t="s">
        <v>5362</v>
      </c>
      <c r="E556" s="11">
        <v>1.49</v>
      </c>
      <c r="F556" s="2">
        <v>0.79800000000000004</v>
      </c>
      <c r="G556" s="2">
        <v>0.1915</v>
      </c>
      <c r="H556" s="2">
        <v>0.60650000000000004</v>
      </c>
      <c r="I556" s="2">
        <v>0.77769999999999995</v>
      </c>
      <c r="J556" s="2">
        <v>0.1981</v>
      </c>
      <c r="K556" s="2">
        <v>0.57959999999999989</v>
      </c>
      <c r="L556" s="2">
        <v>0.71679999999999999</v>
      </c>
      <c r="M556" s="2">
        <v>0.27010000000000001</v>
      </c>
      <c r="N556" s="2">
        <v>0.44669999999999999</v>
      </c>
      <c r="O556" s="2">
        <v>0.54426666666666668</v>
      </c>
      <c r="P556" s="5" t="s">
        <v>4792</v>
      </c>
      <c r="Q556" s="5">
        <v>1269</v>
      </c>
      <c r="R556" s="5">
        <v>851.67785234899327</v>
      </c>
      <c r="S556" s="5">
        <v>2</v>
      </c>
      <c r="T556" s="5">
        <v>157.60441292356188</v>
      </c>
      <c r="U556" s="5">
        <v>0</v>
      </c>
      <c r="V556" s="5">
        <v>0</v>
      </c>
      <c r="W556" s="5">
        <v>1</v>
      </c>
      <c r="X556" s="5">
        <v>78.802206461780941</v>
      </c>
      <c r="Y556" s="5">
        <v>1</v>
      </c>
      <c r="Z556" s="5">
        <v>78.802206461780941</v>
      </c>
      <c r="AA556" s="5">
        <v>0</v>
      </c>
      <c r="AB556" s="5">
        <v>0</v>
      </c>
      <c r="AC556" s="5">
        <v>13</v>
      </c>
      <c r="AD556" s="5">
        <v>1024.4286840031521</v>
      </c>
      <c r="AE556" s="5">
        <v>5</v>
      </c>
      <c r="AF556" s="5">
        <v>394.01103230890459</v>
      </c>
      <c r="AG556" s="5">
        <v>5</v>
      </c>
      <c r="AH556" s="5">
        <v>394.01103230890459</v>
      </c>
      <c r="AI556" s="5">
        <v>3</v>
      </c>
      <c r="AJ556" s="5">
        <v>236.40661938534279</v>
      </c>
    </row>
    <row r="557" spans="1:36" x14ac:dyDescent="0.25">
      <c r="A557">
        <v>2019</v>
      </c>
      <c r="B557" t="s">
        <v>70</v>
      </c>
      <c r="C557" t="s">
        <v>5498</v>
      </c>
      <c r="D557" s="47" t="s">
        <v>500</v>
      </c>
      <c r="E557" s="11">
        <v>6.26</v>
      </c>
      <c r="F557" s="2">
        <v>0.74219999999999997</v>
      </c>
      <c r="G557" s="2">
        <v>0.24229999999999999</v>
      </c>
      <c r="H557" s="2">
        <v>0.49990000000000001</v>
      </c>
      <c r="I557" s="2">
        <v>0.71440000000000003</v>
      </c>
      <c r="J557" s="2">
        <v>0.249</v>
      </c>
      <c r="K557" s="2">
        <v>0.46540000000000004</v>
      </c>
      <c r="L557" s="2">
        <v>0.6361</v>
      </c>
      <c r="M557" s="2">
        <v>0.3468</v>
      </c>
      <c r="N557" s="2">
        <v>0.2893</v>
      </c>
      <c r="O557" s="2">
        <v>0.41819999999999996</v>
      </c>
      <c r="P557" s="5" t="s">
        <v>4792</v>
      </c>
      <c r="Q557" s="5">
        <v>1271</v>
      </c>
      <c r="R557" s="5">
        <v>203.03514376996804</v>
      </c>
      <c r="S557" s="5">
        <v>3</v>
      </c>
      <c r="T557" s="5">
        <v>236.03461841070023</v>
      </c>
      <c r="U557" s="5">
        <v>0</v>
      </c>
      <c r="V557" s="5">
        <v>0</v>
      </c>
      <c r="W557" s="5">
        <v>0</v>
      </c>
      <c r="X557" s="5">
        <v>0</v>
      </c>
      <c r="Y557" s="5">
        <v>0</v>
      </c>
      <c r="Z557" s="5">
        <v>0</v>
      </c>
      <c r="AA557" s="5">
        <v>3</v>
      </c>
      <c r="AB557" s="5">
        <v>236.03461841070023</v>
      </c>
      <c r="AC557" s="5">
        <v>8</v>
      </c>
      <c r="AD557" s="5">
        <v>629.42564909520058</v>
      </c>
      <c r="AE557" s="5">
        <v>1</v>
      </c>
      <c r="AF557" s="5">
        <v>78.678206136900073</v>
      </c>
      <c r="AG557" s="5">
        <v>7</v>
      </c>
      <c r="AH557" s="5">
        <v>550.74744295830055</v>
      </c>
      <c r="AI557" s="5">
        <v>0</v>
      </c>
      <c r="AJ557" s="5">
        <v>0</v>
      </c>
    </row>
    <row r="558" spans="1:36" x14ac:dyDescent="0.25">
      <c r="A558">
        <v>2019</v>
      </c>
      <c r="B558" t="s">
        <v>41</v>
      </c>
      <c r="C558" t="s">
        <v>5043</v>
      </c>
      <c r="D558" s="47" t="s">
        <v>855</v>
      </c>
      <c r="E558" s="11">
        <v>0.78900000000000003</v>
      </c>
      <c r="F558" s="2">
        <v>0.74729999999999996</v>
      </c>
      <c r="G558" s="2">
        <v>0.2336</v>
      </c>
      <c r="H558" s="2">
        <v>0.51369999999999993</v>
      </c>
      <c r="I558" s="2">
        <v>0.72470000000000001</v>
      </c>
      <c r="J558" s="2">
        <v>0.23</v>
      </c>
      <c r="K558" s="2">
        <v>0.49470000000000003</v>
      </c>
      <c r="L558" s="2">
        <v>0.64690000000000003</v>
      </c>
      <c r="M558" s="2">
        <v>0.33110000000000001</v>
      </c>
      <c r="N558" s="2">
        <v>0.31580000000000003</v>
      </c>
      <c r="O558" s="2">
        <v>0.44140000000000001</v>
      </c>
      <c r="P558" s="2" t="s">
        <v>4792</v>
      </c>
      <c r="Q558" s="5">
        <v>1272</v>
      </c>
      <c r="R558" s="5">
        <v>1612.167300380228</v>
      </c>
      <c r="S558" s="5">
        <v>3</v>
      </c>
      <c r="T558" s="5">
        <v>235.84905660377356</v>
      </c>
      <c r="U558" s="5">
        <v>0</v>
      </c>
      <c r="V558" s="5">
        <v>0</v>
      </c>
      <c r="W558" s="5">
        <v>0</v>
      </c>
      <c r="X558" s="5">
        <v>0</v>
      </c>
      <c r="Y558" s="5">
        <v>0</v>
      </c>
      <c r="Z558" s="5">
        <v>0</v>
      </c>
      <c r="AA558" s="5">
        <v>3</v>
      </c>
      <c r="AB558" s="5">
        <v>235.84905660377356</v>
      </c>
      <c r="AC558" s="5">
        <v>22</v>
      </c>
      <c r="AD558" s="5">
        <v>1729.559748427673</v>
      </c>
      <c r="AE558" s="5">
        <v>9</v>
      </c>
      <c r="AF558" s="5">
        <v>707.54716981132083</v>
      </c>
      <c r="AG558" s="5">
        <v>13</v>
      </c>
      <c r="AH558" s="5">
        <v>1022.0125786163521</v>
      </c>
      <c r="AI558" s="5">
        <v>0</v>
      </c>
      <c r="AJ558" s="5">
        <v>0</v>
      </c>
    </row>
    <row r="559" spans="1:36" x14ac:dyDescent="0.25">
      <c r="A559">
        <v>2018</v>
      </c>
      <c r="B559" t="s">
        <v>70</v>
      </c>
      <c r="C559" t="s">
        <v>5480</v>
      </c>
      <c r="D559" s="47" t="s">
        <v>614</v>
      </c>
      <c r="E559" s="11">
        <v>4.09</v>
      </c>
      <c r="F559" s="2">
        <v>0.73740000000000006</v>
      </c>
      <c r="G559" s="2">
        <v>0.23630000000000001</v>
      </c>
      <c r="H559" s="2">
        <v>0.5011000000000001</v>
      </c>
      <c r="I559" s="2">
        <v>0.68879999999999997</v>
      </c>
      <c r="J559" s="2">
        <v>0.27339999999999998</v>
      </c>
      <c r="K559" s="2">
        <v>0.41539999999999999</v>
      </c>
      <c r="L559" s="2">
        <v>0.52159999999999995</v>
      </c>
      <c r="M559" s="2">
        <v>0.46250000000000002</v>
      </c>
      <c r="N559" s="2">
        <v>5.909999999999993E-2</v>
      </c>
      <c r="O559" s="2">
        <v>0.32519999999999999</v>
      </c>
      <c r="P559" s="5" t="s">
        <v>4792</v>
      </c>
      <c r="Q559" s="5">
        <v>1274</v>
      </c>
      <c r="R559" s="5">
        <v>311.4914425427873</v>
      </c>
      <c r="S559" s="5">
        <v>0</v>
      </c>
      <c r="T559" s="5">
        <v>0</v>
      </c>
      <c r="U559" s="5">
        <v>0</v>
      </c>
      <c r="V559" s="5">
        <v>0</v>
      </c>
      <c r="W559" s="5">
        <v>0</v>
      </c>
      <c r="X559" s="5">
        <v>0</v>
      </c>
      <c r="Y559" s="5">
        <v>0</v>
      </c>
      <c r="Z559" s="5">
        <v>0</v>
      </c>
      <c r="AA559" s="5">
        <v>0</v>
      </c>
      <c r="AB559" s="5">
        <v>0</v>
      </c>
      <c r="AC559" s="5">
        <v>15</v>
      </c>
      <c r="AD559" s="5">
        <v>1177.3940345368917</v>
      </c>
      <c r="AE559" s="5">
        <v>3</v>
      </c>
      <c r="AF559" s="5">
        <v>235.47880690737833</v>
      </c>
      <c r="AG559" s="5">
        <v>12</v>
      </c>
      <c r="AH559" s="5">
        <v>941.91522762951331</v>
      </c>
      <c r="AI559" s="5">
        <v>0</v>
      </c>
      <c r="AJ559" s="5">
        <v>0</v>
      </c>
    </row>
    <row r="560" spans="1:36" x14ac:dyDescent="0.25">
      <c r="A560">
        <v>2017</v>
      </c>
      <c r="B560" t="s">
        <v>70</v>
      </c>
      <c r="C560" t="s">
        <v>694</v>
      </c>
      <c r="D560" s="47" t="s">
        <v>5362</v>
      </c>
      <c r="E560" s="11">
        <v>1.49</v>
      </c>
      <c r="F560" s="2">
        <v>0.79800000000000004</v>
      </c>
      <c r="G560" s="2">
        <v>0.1915</v>
      </c>
      <c r="H560" s="2">
        <v>0.60650000000000004</v>
      </c>
      <c r="I560" s="2">
        <v>0.77769999999999995</v>
      </c>
      <c r="J560" s="2">
        <v>0.1981</v>
      </c>
      <c r="K560" s="2">
        <v>0.57959999999999989</v>
      </c>
      <c r="L560" s="2">
        <v>0.71679999999999999</v>
      </c>
      <c r="M560" s="2">
        <v>0.27010000000000001</v>
      </c>
      <c r="N560" s="2">
        <v>0.44669999999999999</v>
      </c>
      <c r="O560" s="2">
        <v>0.54426666666666668</v>
      </c>
      <c r="P560" s="5" t="s">
        <v>4792</v>
      </c>
      <c r="Q560" s="5">
        <v>1275</v>
      </c>
      <c r="R560" s="5">
        <v>855.70469798657723</v>
      </c>
      <c r="S560" s="5">
        <v>1</v>
      </c>
      <c r="T560" s="5">
        <v>78.431372549019599</v>
      </c>
      <c r="U560" s="5">
        <v>0</v>
      </c>
      <c r="V560" s="5">
        <v>0</v>
      </c>
      <c r="W560" s="5">
        <v>0</v>
      </c>
      <c r="X560" s="5">
        <v>0</v>
      </c>
      <c r="Y560" s="5">
        <v>0</v>
      </c>
      <c r="Z560" s="5">
        <v>0</v>
      </c>
      <c r="AA560" s="5">
        <v>1</v>
      </c>
      <c r="AB560" s="5">
        <v>78.431372549019599</v>
      </c>
      <c r="AC560" s="5">
        <v>21</v>
      </c>
      <c r="AD560" s="5">
        <v>1647.0588235294119</v>
      </c>
      <c r="AE560" s="5">
        <v>5</v>
      </c>
      <c r="AF560" s="5">
        <v>392.15686274509801</v>
      </c>
      <c r="AG560" s="5">
        <v>16</v>
      </c>
      <c r="AH560" s="5">
        <v>1254.9019607843136</v>
      </c>
      <c r="AI560" s="5">
        <v>0</v>
      </c>
      <c r="AJ560" s="5">
        <v>0</v>
      </c>
    </row>
    <row r="561" spans="1:36" x14ac:dyDescent="0.25">
      <c r="A561">
        <v>2018</v>
      </c>
      <c r="B561" t="s">
        <v>41</v>
      </c>
      <c r="C561" t="s">
        <v>5719</v>
      </c>
      <c r="D561" s="47" t="s">
        <v>5585</v>
      </c>
      <c r="E561" s="11">
        <v>1.6739999999999999</v>
      </c>
      <c r="F561" s="2">
        <v>0.77559999999999996</v>
      </c>
      <c r="G561" s="2">
        <v>0.2074</v>
      </c>
      <c r="H561" s="2">
        <v>0.56819999999999993</v>
      </c>
      <c r="I561" s="2">
        <v>0.75239999999999996</v>
      </c>
      <c r="J561" s="2">
        <v>0.19320000000000001</v>
      </c>
      <c r="K561" s="2">
        <v>0.55919999999999992</v>
      </c>
      <c r="L561" s="2">
        <v>0.71340000000000003</v>
      </c>
      <c r="M561" s="2">
        <v>0.26700000000000002</v>
      </c>
      <c r="N561" s="2">
        <v>0.44640000000000002</v>
      </c>
      <c r="O561" s="2">
        <v>0.52459999999999996</v>
      </c>
      <c r="P561" s="2" t="s">
        <v>4792</v>
      </c>
      <c r="Q561" s="5">
        <v>1276</v>
      </c>
      <c r="R561" s="5">
        <v>762.24611708482678</v>
      </c>
      <c r="S561" s="5">
        <v>2</v>
      </c>
      <c r="T561" s="5">
        <v>156.73981191222569</v>
      </c>
      <c r="U561" s="5">
        <v>0</v>
      </c>
      <c r="V561" s="5">
        <v>0</v>
      </c>
      <c r="W561" s="5">
        <v>0</v>
      </c>
      <c r="X561" s="5">
        <v>0</v>
      </c>
      <c r="Y561" s="5">
        <v>0</v>
      </c>
      <c r="Z561" s="5">
        <v>0</v>
      </c>
      <c r="AA561" s="5">
        <v>2</v>
      </c>
      <c r="AB561" s="5">
        <v>156.73981191222569</v>
      </c>
      <c r="AC561" s="5">
        <v>12</v>
      </c>
      <c r="AD561" s="5">
        <v>940.43887147335431</v>
      </c>
      <c r="AE561" s="5">
        <v>6</v>
      </c>
      <c r="AF561" s="5">
        <v>470.21943573667716</v>
      </c>
      <c r="AG561" s="5">
        <v>5</v>
      </c>
      <c r="AH561" s="5">
        <v>391.84952978056424</v>
      </c>
      <c r="AI561" s="5">
        <v>1</v>
      </c>
      <c r="AJ561" s="5">
        <v>78.369905956112845</v>
      </c>
    </row>
    <row r="562" spans="1:36" x14ac:dyDescent="0.25">
      <c r="A562">
        <v>2019</v>
      </c>
      <c r="B562" t="s">
        <v>41</v>
      </c>
      <c r="C562" t="s">
        <v>5719</v>
      </c>
      <c r="D562" s="47" t="s">
        <v>5585</v>
      </c>
      <c r="E562" s="11">
        <v>1.6739999999999999</v>
      </c>
      <c r="F562" s="2">
        <v>0.77559999999999996</v>
      </c>
      <c r="G562" s="2">
        <v>0.2074</v>
      </c>
      <c r="H562" s="2">
        <v>0.56819999999999993</v>
      </c>
      <c r="I562" s="2">
        <v>0.75239999999999996</v>
      </c>
      <c r="J562" s="2">
        <v>0.19320000000000001</v>
      </c>
      <c r="K562" s="2">
        <v>0.55919999999999992</v>
      </c>
      <c r="L562" s="2">
        <v>0.71340000000000003</v>
      </c>
      <c r="M562" s="2">
        <v>0.26700000000000002</v>
      </c>
      <c r="N562" s="2">
        <v>0.44640000000000002</v>
      </c>
      <c r="O562" s="2">
        <v>0.52459999999999996</v>
      </c>
      <c r="P562" s="2" t="s">
        <v>4792</v>
      </c>
      <c r="Q562" s="5">
        <v>1276</v>
      </c>
      <c r="R562" s="5">
        <v>762.24611708482678</v>
      </c>
      <c r="S562" s="5">
        <v>1</v>
      </c>
      <c r="T562" s="5">
        <v>78.369905956112845</v>
      </c>
      <c r="U562" s="5">
        <v>0</v>
      </c>
      <c r="V562" s="5">
        <v>0</v>
      </c>
      <c r="W562" s="5">
        <v>1</v>
      </c>
      <c r="X562" s="5">
        <v>78.369905956112845</v>
      </c>
      <c r="Y562" s="5">
        <v>0</v>
      </c>
      <c r="Z562" s="5">
        <v>0</v>
      </c>
      <c r="AA562" s="5">
        <v>0</v>
      </c>
      <c r="AB562" s="5">
        <v>0</v>
      </c>
      <c r="AC562" s="5">
        <v>8</v>
      </c>
      <c r="AD562" s="5">
        <v>626.95924764890276</v>
      </c>
      <c r="AE562" s="5">
        <v>7</v>
      </c>
      <c r="AF562" s="5">
        <v>548.58934169278996</v>
      </c>
      <c r="AG562" s="5">
        <v>1</v>
      </c>
      <c r="AH562" s="5">
        <v>78.369905956112845</v>
      </c>
      <c r="AI562" s="5">
        <v>0</v>
      </c>
      <c r="AJ562" s="5">
        <v>0</v>
      </c>
    </row>
    <row r="563" spans="1:36" x14ac:dyDescent="0.25">
      <c r="A563">
        <v>2017</v>
      </c>
      <c r="B563" t="s">
        <v>70</v>
      </c>
      <c r="C563" t="s">
        <v>5480</v>
      </c>
      <c r="D563" s="47" t="s">
        <v>614</v>
      </c>
      <c r="E563" s="11">
        <v>4.09</v>
      </c>
      <c r="F563" s="2">
        <v>0.73740000000000006</v>
      </c>
      <c r="G563" s="2">
        <v>0.23630000000000001</v>
      </c>
      <c r="H563" s="2">
        <v>0.5011000000000001</v>
      </c>
      <c r="I563" s="2">
        <v>0.68879999999999997</v>
      </c>
      <c r="J563" s="2">
        <v>0.27339999999999998</v>
      </c>
      <c r="K563" s="2">
        <v>0.41539999999999999</v>
      </c>
      <c r="L563" s="2">
        <v>0.52159999999999995</v>
      </c>
      <c r="M563" s="2">
        <v>0.46250000000000002</v>
      </c>
      <c r="N563" s="2">
        <v>5.909999999999993E-2</v>
      </c>
      <c r="O563" s="2">
        <v>0.32519999999999999</v>
      </c>
      <c r="P563" s="5" t="s">
        <v>4792</v>
      </c>
      <c r="Q563" s="5">
        <v>1277</v>
      </c>
      <c r="R563" s="5">
        <v>312.22493887530561</v>
      </c>
      <c r="S563" s="5">
        <v>2</v>
      </c>
      <c r="T563" s="5">
        <v>156.61707126076743</v>
      </c>
      <c r="U563" s="5">
        <v>0</v>
      </c>
      <c r="V563" s="5">
        <v>0</v>
      </c>
      <c r="W563" s="5">
        <v>0</v>
      </c>
      <c r="X563" s="5">
        <v>0</v>
      </c>
      <c r="Y563" s="5">
        <v>0</v>
      </c>
      <c r="Z563" s="5">
        <v>0</v>
      </c>
      <c r="AA563" s="5">
        <v>2</v>
      </c>
      <c r="AB563" s="5">
        <v>156.61707126076743</v>
      </c>
      <c r="AC563" s="5">
        <v>15</v>
      </c>
      <c r="AD563" s="5">
        <v>1174.6280344557558</v>
      </c>
      <c r="AE563" s="5">
        <v>5</v>
      </c>
      <c r="AF563" s="5">
        <v>391.54267815191861</v>
      </c>
      <c r="AG563" s="5">
        <v>10</v>
      </c>
      <c r="AH563" s="5">
        <v>783.08535630383722</v>
      </c>
      <c r="AI563" s="5">
        <v>0</v>
      </c>
      <c r="AJ563" s="5">
        <v>0</v>
      </c>
    </row>
    <row r="564" spans="1:36" x14ac:dyDescent="0.25">
      <c r="A564">
        <v>2018</v>
      </c>
      <c r="B564" t="s">
        <v>70</v>
      </c>
      <c r="C564" t="s">
        <v>700</v>
      </c>
      <c r="D564" s="47" t="s">
        <v>5022</v>
      </c>
      <c r="E564" s="11">
        <v>3.21</v>
      </c>
      <c r="F564" s="2">
        <v>0.81240000000000001</v>
      </c>
      <c r="G564" s="2">
        <v>0.17849999999999999</v>
      </c>
      <c r="H564" s="2">
        <v>0.63390000000000002</v>
      </c>
      <c r="I564" s="2">
        <v>0.78169999999999995</v>
      </c>
      <c r="J564" s="2">
        <v>0.192</v>
      </c>
      <c r="K564" s="2">
        <v>0.58969999999999989</v>
      </c>
      <c r="L564" s="2">
        <v>0.67800000000000005</v>
      </c>
      <c r="M564" s="2">
        <v>0.30630000000000002</v>
      </c>
      <c r="N564" s="2">
        <v>0.37170000000000003</v>
      </c>
      <c r="O564" s="2">
        <v>0.53176666666666661</v>
      </c>
      <c r="P564" s="5" t="s">
        <v>4792</v>
      </c>
      <c r="Q564" s="5">
        <v>1277</v>
      </c>
      <c r="R564" s="5">
        <v>397.81931464174454</v>
      </c>
      <c r="S564" s="5">
        <v>3</v>
      </c>
      <c r="T564" s="5">
        <v>234.92560689115115</v>
      </c>
      <c r="U564" s="5">
        <v>0</v>
      </c>
      <c r="V564" s="5">
        <v>0</v>
      </c>
      <c r="W564" s="5">
        <v>0</v>
      </c>
      <c r="X564" s="5">
        <v>0</v>
      </c>
      <c r="Y564" s="5">
        <v>0</v>
      </c>
      <c r="Z564" s="5">
        <v>0</v>
      </c>
      <c r="AA564" s="5">
        <v>3</v>
      </c>
      <c r="AB564" s="5">
        <v>234.92560689115115</v>
      </c>
      <c r="AC564" s="5">
        <v>29</v>
      </c>
      <c r="AD564" s="5">
        <v>2270.9475332811276</v>
      </c>
      <c r="AE564" s="5">
        <v>1</v>
      </c>
      <c r="AF564" s="5">
        <v>78.308535630383716</v>
      </c>
      <c r="AG564" s="5">
        <v>26</v>
      </c>
      <c r="AH564" s="5">
        <v>2036.0219263899764</v>
      </c>
      <c r="AI564" s="5">
        <v>2</v>
      </c>
      <c r="AJ564" s="5">
        <v>156.61707126076743</v>
      </c>
    </row>
    <row r="565" spans="1:36" x14ac:dyDescent="0.25">
      <c r="A565">
        <v>2018</v>
      </c>
      <c r="B565" t="s">
        <v>41</v>
      </c>
      <c r="C565" t="s">
        <v>704</v>
      </c>
      <c r="D565" s="47" t="s">
        <v>5367</v>
      </c>
      <c r="E565" s="11">
        <v>1.014</v>
      </c>
      <c r="F565" s="2">
        <v>0.74619999999999997</v>
      </c>
      <c r="G565" s="2">
        <v>0.2344</v>
      </c>
      <c r="H565" s="2">
        <v>0.51180000000000003</v>
      </c>
      <c r="I565" s="2">
        <v>0.7177</v>
      </c>
      <c r="J565" s="2">
        <v>0.2281</v>
      </c>
      <c r="K565" s="2">
        <v>0.48960000000000004</v>
      </c>
      <c r="L565" s="2">
        <v>0.63859999999999995</v>
      </c>
      <c r="M565" s="2">
        <v>0.33950000000000002</v>
      </c>
      <c r="N565" s="2">
        <v>0.29909999999999992</v>
      </c>
      <c r="O565" s="2">
        <v>0.4335</v>
      </c>
      <c r="P565" s="2" t="s">
        <v>4792</v>
      </c>
      <c r="Q565" s="5">
        <v>1278</v>
      </c>
      <c r="R565" s="5">
        <v>1260.3550295857988</v>
      </c>
      <c r="S565" s="5">
        <v>2</v>
      </c>
      <c r="T565" s="5">
        <v>156.49452269170578</v>
      </c>
      <c r="U565" s="5">
        <v>0</v>
      </c>
      <c r="V565" s="5">
        <v>0</v>
      </c>
      <c r="W565" s="5">
        <v>0</v>
      </c>
      <c r="X565" s="5">
        <v>0</v>
      </c>
      <c r="Y565" s="5">
        <v>0</v>
      </c>
      <c r="Z565" s="5">
        <v>0</v>
      </c>
      <c r="AA565" s="5">
        <v>2</v>
      </c>
      <c r="AB565" s="5">
        <v>156.49452269170578</v>
      </c>
      <c r="AC565" s="5">
        <v>18</v>
      </c>
      <c r="AD565" s="5">
        <v>1408.4507042253522</v>
      </c>
      <c r="AE565" s="5">
        <v>0</v>
      </c>
      <c r="AF565" s="5">
        <v>0</v>
      </c>
      <c r="AG565" s="5">
        <v>18</v>
      </c>
      <c r="AH565" s="5">
        <v>1408.4507042253522</v>
      </c>
      <c r="AI565" s="5">
        <v>0</v>
      </c>
      <c r="AJ565" s="5">
        <v>0</v>
      </c>
    </row>
    <row r="566" spans="1:36" x14ac:dyDescent="0.25">
      <c r="A566">
        <v>2019</v>
      </c>
      <c r="B566" t="s">
        <v>41</v>
      </c>
      <c r="C566" t="s">
        <v>704</v>
      </c>
      <c r="D566" s="47" t="s">
        <v>5367</v>
      </c>
      <c r="E566" s="11">
        <v>1.014</v>
      </c>
      <c r="F566" s="2">
        <v>0.74619999999999997</v>
      </c>
      <c r="G566" s="2">
        <v>0.2344</v>
      </c>
      <c r="H566" s="2">
        <v>0.51180000000000003</v>
      </c>
      <c r="I566" s="2">
        <v>0.7177</v>
      </c>
      <c r="J566" s="2">
        <v>0.2281</v>
      </c>
      <c r="K566" s="2">
        <v>0.48960000000000004</v>
      </c>
      <c r="L566" s="2">
        <v>0.63859999999999995</v>
      </c>
      <c r="M566" s="2">
        <v>0.33950000000000002</v>
      </c>
      <c r="N566" s="2">
        <v>0.29909999999999992</v>
      </c>
      <c r="O566" s="2">
        <v>0.4335</v>
      </c>
      <c r="P566" s="2" t="s">
        <v>4792</v>
      </c>
      <c r="Q566" s="5">
        <v>1279</v>
      </c>
      <c r="R566" s="5">
        <v>1261.3412228796844</v>
      </c>
      <c r="S566" s="5">
        <v>0</v>
      </c>
      <c r="T566" s="5">
        <v>0</v>
      </c>
      <c r="U566" s="5">
        <v>0</v>
      </c>
      <c r="V566" s="5">
        <v>0</v>
      </c>
      <c r="W566" s="5">
        <v>0</v>
      </c>
      <c r="X566" s="5">
        <v>0</v>
      </c>
      <c r="Y566" s="5">
        <v>0</v>
      </c>
      <c r="Z566" s="5">
        <v>0</v>
      </c>
      <c r="AA566" s="5">
        <v>0</v>
      </c>
      <c r="AB566" s="5">
        <v>0</v>
      </c>
      <c r="AC566" s="5">
        <v>28</v>
      </c>
      <c r="AD566" s="5">
        <v>2189.2103205629401</v>
      </c>
      <c r="AE566" s="5">
        <v>5</v>
      </c>
      <c r="AF566" s="5">
        <v>390.93041438623925</v>
      </c>
      <c r="AG566" s="5">
        <v>20</v>
      </c>
      <c r="AH566" s="5">
        <v>1563.721657544957</v>
      </c>
      <c r="AI566" s="5">
        <v>3</v>
      </c>
      <c r="AJ566" s="5">
        <v>234.55824863174357</v>
      </c>
    </row>
    <row r="567" spans="1:36" x14ac:dyDescent="0.25">
      <c r="A567">
        <v>2019</v>
      </c>
      <c r="B567" t="s">
        <v>41</v>
      </c>
      <c r="C567" t="s">
        <v>5707</v>
      </c>
      <c r="D567" s="47" t="s">
        <v>5291</v>
      </c>
      <c r="E567" s="11">
        <v>1.415</v>
      </c>
      <c r="F567" s="2">
        <v>0.67759999999999998</v>
      </c>
      <c r="G567" s="2">
        <v>0.30330000000000001</v>
      </c>
      <c r="H567" s="2">
        <v>0.37429999999999997</v>
      </c>
      <c r="I567" s="2">
        <v>0.68379999999999996</v>
      </c>
      <c r="J567" s="2">
        <v>0.27200000000000002</v>
      </c>
      <c r="K567" s="2">
        <v>0.41179999999999994</v>
      </c>
      <c r="L567" s="2">
        <v>0.61219999999999997</v>
      </c>
      <c r="M567" s="2">
        <v>0.36399999999999999</v>
      </c>
      <c r="N567" s="2">
        <v>0.24819999999999998</v>
      </c>
      <c r="O567" s="2">
        <v>0.34476666666666667</v>
      </c>
      <c r="P567" s="2" t="s">
        <v>4792</v>
      </c>
      <c r="Q567" s="5">
        <v>1281</v>
      </c>
      <c r="R567" s="5">
        <v>905.30035335689047</v>
      </c>
      <c r="S567" s="5">
        <v>1</v>
      </c>
      <c r="T567" s="5">
        <v>78.064012490241993</v>
      </c>
      <c r="U567" s="5">
        <v>0</v>
      </c>
      <c r="V567" s="5">
        <v>0</v>
      </c>
      <c r="W567" s="5">
        <v>0</v>
      </c>
      <c r="X567" s="5">
        <v>0</v>
      </c>
      <c r="Y567" s="5">
        <v>0</v>
      </c>
      <c r="Z567" s="5">
        <v>0</v>
      </c>
      <c r="AA567" s="5">
        <v>1</v>
      </c>
      <c r="AB567" s="5">
        <v>78.064012490241993</v>
      </c>
      <c r="AC567" s="5">
        <v>5</v>
      </c>
      <c r="AD567" s="5">
        <v>390.32006245120999</v>
      </c>
      <c r="AE567" s="5">
        <v>2</v>
      </c>
      <c r="AF567" s="5">
        <v>156.12802498048399</v>
      </c>
      <c r="AG567" s="5">
        <v>3</v>
      </c>
      <c r="AH567" s="5">
        <v>234.19203747072601</v>
      </c>
      <c r="AI567" s="5">
        <v>0</v>
      </c>
      <c r="AJ567" s="5">
        <v>0</v>
      </c>
    </row>
    <row r="568" spans="1:36" x14ac:dyDescent="0.25">
      <c r="A568">
        <v>2019</v>
      </c>
      <c r="B568" t="s">
        <v>71</v>
      </c>
      <c r="C568" t="s">
        <v>5070</v>
      </c>
      <c r="D568" s="47" t="s">
        <v>1897</v>
      </c>
      <c r="E568" s="11">
        <v>0</v>
      </c>
      <c r="F568" s="2">
        <v>0.79610000000000003</v>
      </c>
      <c r="G568" s="2">
        <v>0.19439999999999999</v>
      </c>
      <c r="H568" s="2">
        <v>0.60170000000000001</v>
      </c>
      <c r="I568" s="2">
        <v>0.78720000000000001</v>
      </c>
      <c r="J568" s="2">
        <v>0.18870000000000001</v>
      </c>
      <c r="K568" s="2">
        <v>0.59850000000000003</v>
      </c>
      <c r="L568" s="2">
        <v>0.76849999999999996</v>
      </c>
      <c r="M568" s="2">
        <v>0.221</v>
      </c>
      <c r="N568" s="2">
        <v>0.54749999999999999</v>
      </c>
      <c r="O568" s="2">
        <v>0.58256666666666668</v>
      </c>
      <c r="P568" s="2" t="s">
        <v>4792</v>
      </c>
      <c r="Q568" s="5">
        <v>1283</v>
      </c>
      <c r="R568" s="5" t="s">
        <v>4791</v>
      </c>
      <c r="S568" s="5">
        <v>1</v>
      </c>
      <c r="T568" s="5">
        <v>77.942322681215899</v>
      </c>
      <c r="U568" s="5">
        <v>0</v>
      </c>
      <c r="V568" s="5">
        <v>0</v>
      </c>
      <c r="W568" s="5">
        <v>1</v>
      </c>
      <c r="X568" s="5">
        <v>77.942322681215899</v>
      </c>
      <c r="Y568" s="5">
        <v>0</v>
      </c>
      <c r="Z568" s="5">
        <v>0</v>
      </c>
      <c r="AA568" s="5">
        <v>0</v>
      </c>
      <c r="AB568" s="5">
        <v>0</v>
      </c>
      <c r="AC568" s="5">
        <v>1</v>
      </c>
      <c r="AD568" s="5">
        <v>77.942322681215899</v>
      </c>
      <c r="AE568" s="5">
        <v>0</v>
      </c>
      <c r="AF568" s="5">
        <v>0</v>
      </c>
      <c r="AG568" s="5">
        <v>1</v>
      </c>
      <c r="AH568" s="5">
        <v>77.942322681215899</v>
      </c>
      <c r="AI568" s="5">
        <v>0</v>
      </c>
      <c r="AJ568" s="5">
        <v>0</v>
      </c>
    </row>
    <row r="569" spans="1:36" x14ac:dyDescent="0.25">
      <c r="A569">
        <v>2018</v>
      </c>
      <c r="B569" t="s">
        <v>41</v>
      </c>
      <c r="C569" t="s">
        <v>5043</v>
      </c>
      <c r="D569" s="47" t="s">
        <v>855</v>
      </c>
      <c r="E569" s="11">
        <v>0.78900000000000003</v>
      </c>
      <c r="F569" s="2">
        <v>0.74729999999999996</v>
      </c>
      <c r="G569" s="2">
        <v>0.2336</v>
      </c>
      <c r="H569" s="2">
        <v>0.51369999999999993</v>
      </c>
      <c r="I569" s="2">
        <v>0.72470000000000001</v>
      </c>
      <c r="J569" s="2">
        <v>0.23</v>
      </c>
      <c r="K569" s="2">
        <v>0.49470000000000003</v>
      </c>
      <c r="L569" s="2">
        <v>0.64690000000000003</v>
      </c>
      <c r="M569" s="2">
        <v>0.33110000000000001</v>
      </c>
      <c r="N569" s="2">
        <v>0.31580000000000003</v>
      </c>
      <c r="O569" s="2">
        <v>0.44140000000000001</v>
      </c>
      <c r="P569" s="2" t="s">
        <v>4792</v>
      </c>
      <c r="Q569" s="5">
        <v>1285</v>
      </c>
      <c r="R569" s="5">
        <v>1628.6438529784537</v>
      </c>
      <c r="S569" s="5">
        <v>9</v>
      </c>
      <c r="T569" s="5">
        <v>700.38910505836577</v>
      </c>
      <c r="U569" s="5">
        <v>0</v>
      </c>
      <c r="V569" s="5">
        <v>0</v>
      </c>
      <c r="W569" s="5">
        <v>1</v>
      </c>
      <c r="X569" s="5">
        <v>77.821011673151759</v>
      </c>
      <c r="Y569" s="5">
        <v>0</v>
      </c>
      <c r="Z569" s="5">
        <v>0</v>
      </c>
      <c r="AA569" s="5">
        <v>8</v>
      </c>
      <c r="AB569" s="5">
        <v>622.56809338521407</v>
      </c>
      <c r="AC569" s="5">
        <v>30</v>
      </c>
      <c r="AD569" s="5">
        <v>2334.6303501945526</v>
      </c>
      <c r="AE569" s="5">
        <v>8</v>
      </c>
      <c r="AF569" s="5">
        <v>622.56809338521407</v>
      </c>
      <c r="AG569" s="5">
        <v>20</v>
      </c>
      <c r="AH569" s="5">
        <v>1556.4202334630349</v>
      </c>
      <c r="AI569" s="5">
        <v>2</v>
      </c>
      <c r="AJ569" s="5">
        <v>155.64202334630352</v>
      </c>
    </row>
    <row r="570" spans="1:36" x14ac:dyDescent="0.25">
      <c r="A570">
        <v>2017</v>
      </c>
      <c r="B570" t="s">
        <v>41</v>
      </c>
      <c r="C570" t="s">
        <v>704</v>
      </c>
      <c r="D570" s="47" t="s">
        <v>5367</v>
      </c>
      <c r="E570" s="11">
        <v>1.014</v>
      </c>
      <c r="F570" s="2">
        <v>0.74619999999999997</v>
      </c>
      <c r="G570" s="2">
        <v>0.2344</v>
      </c>
      <c r="H570" s="2">
        <v>0.51180000000000003</v>
      </c>
      <c r="I570" s="2">
        <v>0.7177</v>
      </c>
      <c r="J570" s="2">
        <v>0.2281</v>
      </c>
      <c r="K570" s="2">
        <v>0.48960000000000004</v>
      </c>
      <c r="L570" s="2">
        <v>0.63859999999999995</v>
      </c>
      <c r="M570" s="2">
        <v>0.33950000000000002</v>
      </c>
      <c r="N570" s="2">
        <v>0.29909999999999992</v>
      </c>
      <c r="O570" s="2">
        <v>0.4335</v>
      </c>
      <c r="P570" s="2" t="s">
        <v>4792</v>
      </c>
      <c r="Q570" s="5">
        <v>1286</v>
      </c>
      <c r="R570" s="5">
        <v>1268.2445759368836</v>
      </c>
      <c r="S570" s="5">
        <v>2</v>
      </c>
      <c r="T570" s="5">
        <v>155.52099533437013</v>
      </c>
      <c r="U570" s="5">
        <v>0</v>
      </c>
      <c r="V570" s="5">
        <v>0</v>
      </c>
      <c r="W570" s="5">
        <v>0</v>
      </c>
      <c r="X570" s="5">
        <v>0</v>
      </c>
      <c r="Y570" s="5">
        <v>0</v>
      </c>
      <c r="Z570" s="5">
        <v>0</v>
      </c>
      <c r="AA570" s="5">
        <v>2</v>
      </c>
      <c r="AB570" s="5">
        <v>155.52099533437013</v>
      </c>
      <c r="AC570" s="5">
        <v>8</v>
      </c>
      <c r="AD570" s="5">
        <v>622.08398133748051</v>
      </c>
      <c r="AE570" s="5">
        <v>0</v>
      </c>
      <c r="AF570" s="5">
        <v>0</v>
      </c>
      <c r="AG570" s="5">
        <v>7</v>
      </c>
      <c r="AH570" s="5">
        <v>544.32348367029556</v>
      </c>
      <c r="AI570" s="5">
        <v>1</v>
      </c>
      <c r="AJ570" s="5">
        <v>77.760497667185064</v>
      </c>
    </row>
    <row r="571" spans="1:36" x14ac:dyDescent="0.25">
      <c r="A571">
        <v>2018</v>
      </c>
      <c r="B571" t="s">
        <v>41</v>
      </c>
      <c r="C571" t="s">
        <v>5656</v>
      </c>
      <c r="D571" s="47" t="s">
        <v>500</v>
      </c>
      <c r="E571" s="11">
        <v>1.0620000000000001</v>
      </c>
      <c r="F571" s="2">
        <v>0.66259999999999997</v>
      </c>
      <c r="G571" s="2">
        <v>0.3165</v>
      </c>
      <c r="H571" s="2">
        <v>0.34609999999999996</v>
      </c>
      <c r="I571" s="2">
        <v>0.63959999999999995</v>
      </c>
      <c r="J571" s="2">
        <v>0.30230000000000001</v>
      </c>
      <c r="K571" s="2">
        <v>0.33729999999999993</v>
      </c>
      <c r="L571" s="2">
        <v>0.56059999999999999</v>
      </c>
      <c r="M571" s="2">
        <v>0.41830000000000001</v>
      </c>
      <c r="N571" s="2">
        <v>0.14229999999999998</v>
      </c>
      <c r="O571" s="2">
        <v>0.27523333333333327</v>
      </c>
      <c r="P571" s="2" t="s">
        <v>4792</v>
      </c>
      <c r="Q571" s="5">
        <v>1286</v>
      </c>
      <c r="R571" s="5">
        <v>1210.9227871939736</v>
      </c>
      <c r="S571" s="5">
        <v>3</v>
      </c>
      <c r="T571" s="5">
        <v>233.28149300155522</v>
      </c>
      <c r="U571" s="5">
        <v>0</v>
      </c>
      <c r="V571" s="5">
        <v>0</v>
      </c>
      <c r="W571" s="5">
        <v>0</v>
      </c>
      <c r="X571" s="5">
        <v>0</v>
      </c>
      <c r="Y571" s="5">
        <v>0</v>
      </c>
      <c r="Z571" s="5">
        <v>0</v>
      </c>
      <c r="AA571" s="5">
        <v>3</v>
      </c>
      <c r="AB571" s="5">
        <v>233.28149300155522</v>
      </c>
      <c r="AC571" s="5">
        <v>9</v>
      </c>
      <c r="AD571" s="5">
        <v>699.84447900466557</v>
      </c>
      <c r="AE571" s="5">
        <v>2</v>
      </c>
      <c r="AF571" s="5">
        <v>155.52099533437013</v>
      </c>
      <c r="AG571" s="5">
        <v>7</v>
      </c>
      <c r="AH571" s="5">
        <v>544.32348367029556</v>
      </c>
      <c r="AI571" s="5">
        <v>0</v>
      </c>
      <c r="AJ571" s="5">
        <v>0</v>
      </c>
    </row>
    <row r="572" spans="1:36" x14ac:dyDescent="0.25">
      <c r="A572">
        <v>2019</v>
      </c>
      <c r="B572" t="s">
        <v>41</v>
      </c>
      <c r="C572" t="s">
        <v>5669</v>
      </c>
      <c r="D572" s="47" t="s">
        <v>5573</v>
      </c>
      <c r="E572" s="11">
        <v>1.1499999999999999</v>
      </c>
      <c r="F572" s="2">
        <v>0.57199999999999995</v>
      </c>
      <c r="G572" s="2">
        <v>0.40629999999999999</v>
      </c>
      <c r="H572" s="2">
        <v>0.16569999999999996</v>
      </c>
      <c r="I572" s="2">
        <v>0.52549999999999997</v>
      </c>
      <c r="J572" s="2">
        <v>0.40899999999999997</v>
      </c>
      <c r="K572" s="2">
        <v>0.11649999999999999</v>
      </c>
      <c r="L572" s="2">
        <v>0.49359999999999998</v>
      </c>
      <c r="M572" s="2">
        <v>0.47910000000000003</v>
      </c>
      <c r="N572" s="2">
        <v>1.4499999999999957E-2</v>
      </c>
      <c r="O572" s="2">
        <v>9.8899999999999974E-2</v>
      </c>
      <c r="P572" s="2" t="s">
        <v>4792</v>
      </c>
      <c r="Q572" s="5">
        <v>1287</v>
      </c>
      <c r="R572" s="5">
        <v>1119.1304347826087</v>
      </c>
      <c r="S572" s="5">
        <v>1</v>
      </c>
      <c r="T572" s="5">
        <v>77.700077700077699</v>
      </c>
      <c r="U572" s="5">
        <v>0</v>
      </c>
      <c r="V572" s="5">
        <v>0</v>
      </c>
      <c r="W572" s="5">
        <v>1</v>
      </c>
      <c r="X572" s="5">
        <v>77.700077700077699</v>
      </c>
      <c r="Y572" s="5">
        <v>0</v>
      </c>
      <c r="Z572" s="5">
        <v>0</v>
      </c>
      <c r="AA572" s="5">
        <v>0</v>
      </c>
      <c r="AB572" s="5">
        <v>0</v>
      </c>
      <c r="AC572" s="5">
        <v>7</v>
      </c>
      <c r="AD572" s="5">
        <v>543.90054390054388</v>
      </c>
      <c r="AE572" s="5">
        <v>0</v>
      </c>
      <c r="AF572" s="5">
        <v>0</v>
      </c>
      <c r="AG572" s="5">
        <v>7</v>
      </c>
      <c r="AH572" s="5">
        <v>543.90054390054388</v>
      </c>
      <c r="AI572" s="5">
        <v>0</v>
      </c>
      <c r="AJ572" s="5">
        <v>0</v>
      </c>
    </row>
    <row r="573" spans="1:36" x14ac:dyDescent="0.25">
      <c r="A573">
        <v>2019</v>
      </c>
      <c r="B573" t="s">
        <v>70</v>
      </c>
      <c r="C573" t="s">
        <v>5480</v>
      </c>
      <c r="D573" s="47" t="s">
        <v>614</v>
      </c>
      <c r="E573" s="11">
        <v>4.09</v>
      </c>
      <c r="F573" s="2">
        <v>0.73740000000000006</v>
      </c>
      <c r="G573" s="2">
        <v>0.23630000000000001</v>
      </c>
      <c r="H573" s="2">
        <v>0.5011000000000001</v>
      </c>
      <c r="I573" s="2">
        <v>0.68879999999999997</v>
      </c>
      <c r="J573" s="2">
        <v>0.27339999999999998</v>
      </c>
      <c r="K573" s="2">
        <v>0.41539999999999999</v>
      </c>
      <c r="L573" s="2">
        <v>0.52159999999999995</v>
      </c>
      <c r="M573" s="2">
        <v>0.46250000000000002</v>
      </c>
      <c r="N573" s="2">
        <v>5.909999999999993E-2</v>
      </c>
      <c r="O573" s="2">
        <v>0.32519999999999999</v>
      </c>
      <c r="P573" s="5" t="s">
        <v>4792</v>
      </c>
      <c r="Q573" s="5">
        <v>1287</v>
      </c>
      <c r="R573" s="5">
        <v>314.66992665036673</v>
      </c>
      <c r="S573" s="5">
        <v>2</v>
      </c>
      <c r="T573" s="5">
        <v>155.4001554001554</v>
      </c>
      <c r="U573" s="5">
        <v>0</v>
      </c>
      <c r="V573" s="5">
        <v>0</v>
      </c>
      <c r="W573" s="5">
        <v>0</v>
      </c>
      <c r="X573" s="5">
        <v>0</v>
      </c>
      <c r="Y573" s="5">
        <v>0</v>
      </c>
      <c r="Z573" s="5">
        <v>0</v>
      </c>
      <c r="AA573" s="5">
        <v>2</v>
      </c>
      <c r="AB573" s="5">
        <v>155.4001554001554</v>
      </c>
      <c r="AC573" s="5">
        <v>16</v>
      </c>
      <c r="AD573" s="5">
        <v>1243.2012432012432</v>
      </c>
      <c r="AE573" s="5">
        <v>3</v>
      </c>
      <c r="AF573" s="5">
        <v>233.10023310023311</v>
      </c>
      <c r="AG573" s="5">
        <v>12</v>
      </c>
      <c r="AH573" s="5">
        <v>932.40093240093245</v>
      </c>
      <c r="AI573" s="5">
        <v>1</v>
      </c>
      <c r="AJ573" s="5">
        <v>77.700077700077699</v>
      </c>
    </row>
    <row r="574" spans="1:36" x14ac:dyDescent="0.25">
      <c r="A574">
        <v>2017</v>
      </c>
      <c r="B574" t="s">
        <v>71</v>
      </c>
      <c r="C574" t="s">
        <v>5936</v>
      </c>
      <c r="D574" s="47" t="s">
        <v>4970</v>
      </c>
      <c r="E574" s="11">
        <v>0</v>
      </c>
      <c r="F574" s="2">
        <v>0.4289</v>
      </c>
      <c r="G574" s="2">
        <v>0.56040000000000001</v>
      </c>
      <c r="H574" s="2">
        <v>-0.13150000000000001</v>
      </c>
      <c r="I574" s="2">
        <v>0.3201</v>
      </c>
      <c r="J574" s="2">
        <v>0.64510000000000001</v>
      </c>
      <c r="K574" s="2">
        <v>-0.32500000000000001</v>
      </c>
      <c r="L574" s="2">
        <v>0.33939999999999998</v>
      </c>
      <c r="M574" s="2">
        <v>0.64990000000000003</v>
      </c>
      <c r="N574" s="2">
        <v>-0.31050000000000005</v>
      </c>
      <c r="O574" s="2">
        <v>-0.25566666666666671</v>
      </c>
      <c r="P574" s="2" t="s">
        <v>5900</v>
      </c>
      <c r="Q574" s="5">
        <v>1288</v>
      </c>
      <c r="R574" s="5" t="s">
        <v>4791</v>
      </c>
      <c r="S574" s="5">
        <v>0</v>
      </c>
      <c r="T574" s="5">
        <v>0</v>
      </c>
      <c r="U574" s="5">
        <v>0</v>
      </c>
      <c r="V574" s="5">
        <v>0</v>
      </c>
      <c r="W574" s="5">
        <v>0</v>
      </c>
      <c r="X574" s="5">
        <v>0</v>
      </c>
      <c r="Y574" s="5">
        <v>0</v>
      </c>
      <c r="Z574" s="5">
        <v>0</v>
      </c>
      <c r="AA574" s="5">
        <v>0</v>
      </c>
      <c r="AB574" s="5">
        <v>0</v>
      </c>
      <c r="AC574" s="5">
        <v>0</v>
      </c>
      <c r="AD574" s="5">
        <v>0</v>
      </c>
      <c r="AE574" s="5">
        <v>0</v>
      </c>
      <c r="AF574" s="5">
        <v>0</v>
      </c>
      <c r="AG574" s="5">
        <v>0</v>
      </c>
      <c r="AH574" s="5">
        <v>0</v>
      </c>
      <c r="AI574" s="5">
        <v>0</v>
      </c>
      <c r="AJ574" s="5">
        <v>0</v>
      </c>
    </row>
    <row r="575" spans="1:36" x14ac:dyDescent="0.25">
      <c r="A575">
        <v>2017</v>
      </c>
      <c r="B575" t="s">
        <v>71</v>
      </c>
      <c r="C575" t="s">
        <v>5223</v>
      </c>
      <c r="D575" s="47" t="s">
        <v>4968</v>
      </c>
      <c r="E575" s="11">
        <v>0</v>
      </c>
      <c r="F575" s="2">
        <v>0.75480000000000003</v>
      </c>
      <c r="G575" s="2">
        <v>0.23599999999999999</v>
      </c>
      <c r="H575" s="2">
        <v>0.51880000000000004</v>
      </c>
      <c r="I575" s="2">
        <v>0.73450000000000004</v>
      </c>
      <c r="J575" s="2">
        <v>0.23669999999999999</v>
      </c>
      <c r="K575" s="2">
        <v>0.49780000000000002</v>
      </c>
      <c r="L575" s="2">
        <v>0.66600000000000004</v>
      </c>
      <c r="M575" s="2">
        <v>0.32029999999999997</v>
      </c>
      <c r="N575" s="2">
        <v>0.34570000000000006</v>
      </c>
      <c r="O575" s="2">
        <v>0.4541</v>
      </c>
      <c r="P575" s="2" t="s">
        <v>4792</v>
      </c>
      <c r="Q575" s="5">
        <v>1293</v>
      </c>
      <c r="R575" s="5" t="s">
        <v>4791</v>
      </c>
      <c r="S575" s="5">
        <v>4</v>
      </c>
      <c r="T575" s="5">
        <v>309.35808197989172</v>
      </c>
      <c r="U575" s="5">
        <v>0</v>
      </c>
      <c r="V575" s="5">
        <v>0</v>
      </c>
      <c r="W575" s="5">
        <v>0</v>
      </c>
      <c r="X575" s="5">
        <v>0</v>
      </c>
      <c r="Y575" s="5">
        <v>0</v>
      </c>
      <c r="Z575" s="5">
        <v>0</v>
      </c>
      <c r="AA575" s="5">
        <v>4</v>
      </c>
      <c r="AB575" s="5">
        <v>309.35808197989172</v>
      </c>
      <c r="AC575" s="5">
        <v>20</v>
      </c>
      <c r="AD575" s="5">
        <v>1546.7904098994586</v>
      </c>
      <c r="AE575" s="5">
        <v>4</v>
      </c>
      <c r="AF575" s="5">
        <v>309.35808197989172</v>
      </c>
      <c r="AG575" s="5">
        <v>16</v>
      </c>
      <c r="AH575" s="5">
        <v>1237.4323279195669</v>
      </c>
      <c r="AI575" s="5">
        <v>0</v>
      </c>
      <c r="AJ575" s="5">
        <v>0</v>
      </c>
    </row>
    <row r="576" spans="1:36" x14ac:dyDescent="0.25">
      <c r="A576">
        <v>2017</v>
      </c>
      <c r="B576" t="s">
        <v>41</v>
      </c>
      <c r="C576" t="s">
        <v>5719</v>
      </c>
      <c r="D576" s="47" t="s">
        <v>5585</v>
      </c>
      <c r="E576" s="11">
        <v>1.6739999999999999</v>
      </c>
      <c r="F576" s="2">
        <v>0.77559999999999996</v>
      </c>
      <c r="G576" s="2">
        <v>0.2074</v>
      </c>
      <c r="H576" s="2">
        <v>0.56819999999999993</v>
      </c>
      <c r="I576" s="2">
        <v>0.75239999999999996</v>
      </c>
      <c r="J576" s="2">
        <v>0.19320000000000001</v>
      </c>
      <c r="K576" s="2">
        <v>0.55919999999999992</v>
      </c>
      <c r="L576" s="2">
        <v>0.71340000000000003</v>
      </c>
      <c r="M576" s="2">
        <v>0.26700000000000002</v>
      </c>
      <c r="N576" s="2">
        <v>0.44640000000000002</v>
      </c>
      <c r="O576" s="2">
        <v>0.52459999999999996</v>
      </c>
      <c r="P576" s="2" t="s">
        <v>4792</v>
      </c>
      <c r="Q576" s="5">
        <v>1294</v>
      </c>
      <c r="R576" s="5">
        <v>772.99880525686979</v>
      </c>
      <c r="S576" s="5">
        <v>1</v>
      </c>
      <c r="T576" s="5">
        <v>77.279752704791349</v>
      </c>
      <c r="U576" s="5">
        <v>0</v>
      </c>
      <c r="V576" s="5">
        <v>0</v>
      </c>
      <c r="W576" s="5">
        <v>0</v>
      </c>
      <c r="X576" s="5">
        <v>0</v>
      </c>
      <c r="Y576" s="5">
        <v>0</v>
      </c>
      <c r="Z576" s="5">
        <v>0</v>
      </c>
      <c r="AA576" s="5">
        <v>1</v>
      </c>
      <c r="AB576" s="5">
        <v>77.279752704791349</v>
      </c>
      <c r="AC576" s="5">
        <v>0</v>
      </c>
      <c r="AD576" s="5">
        <v>0</v>
      </c>
      <c r="AE576" s="5">
        <v>0</v>
      </c>
      <c r="AF576" s="5">
        <v>0</v>
      </c>
      <c r="AG576" s="5">
        <v>0</v>
      </c>
      <c r="AH576" s="5">
        <v>0</v>
      </c>
      <c r="AI576" s="5">
        <v>0</v>
      </c>
      <c r="AJ576" s="5">
        <v>0</v>
      </c>
    </row>
    <row r="577" spans="1:36" x14ac:dyDescent="0.25">
      <c r="A577">
        <v>2018</v>
      </c>
      <c r="B577" t="s">
        <v>71</v>
      </c>
      <c r="C577" t="s">
        <v>4958</v>
      </c>
      <c r="D577" s="47" t="s">
        <v>931</v>
      </c>
      <c r="E577" s="11">
        <v>0</v>
      </c>
      <c r="F577" s="2">
        <v>0.71730000000000005</v>
      </c>
      <c r="G577" s="2">
        <v>0.2646</v>
      </c>
      <c r="H577" s="2">
        <v>0.45270000000000005</v>
      </c>
      <c r="I577" s="2">
        <v>0.72660000000000002</v>
      </c>
      <c r="J577" s="2">
        <v>0.22040000000000001</v>
      </c>
      <c r="K577" s="2">
        <v>0.50619999999999998</v>
      </c>
      <c r="L577" s="2">
        <v>0.76060000000000005</v>
      </c>
      <c r="M577" s="2">
        <v>0.22539999999999999</v>
      </c>
      <c r="N577" s="2">
        <v>0.53520000000000012</v>
      </c>
      <c r="O577" s="2">
        <v>0.49803333333333338</v>
      </c>
      <c r="P577" s="2" t="s">
        <v>4792</v>
      </c>
      <c r="Q577" s="5">
        <v>1300</v>
      </c>
      <c r="R577" s="5" t="s">
        <v>4791</v>
      </c>
      <c r="S577" s="5">
        <v>3</v>
      </c>
      <c r="T577" s="5">
        <v>230.7692307692308</v>
      </c>
      <c r="U577" s="5">
        <v>0</v>
      </c>
      <c r="V577" s="5">
        <v>0</v>
      </c>
      <c r="W577" s="5">
        <v>1</v>
      </c>
      <c r="X577" s="5">
        <v>76.92307692307692</v>
      </c>
      <c r="Y577" s="5">
        <v>0</v>
      </c>
      <c r="Z577" s="5">
        <v>0</v>
      </c>
      <c r="AA577" s="5">
        <v>2</v>
      </c>
      <c r="AB577" s="5">
        <v>153.84615384615384</v>
      </c>
      <c r="AC577" s="5">
        <v>30</v>
      </c>
      <c r="AD577" s="5">
        <v>2307.6923076923076</v>
      </c>
      <c r="AE577" s="5">
        <v>5</v>
      </c>
      <c r="AF577" s="5">
        <v>384.61538461538464</v>
      </c>
      <c r="AG577" s="5">
        <v>23</v>
      </c>
      <c r="AH577" s="5">
        <v>1769.2307692307691</v>
      </c>
      <c r="AI577" s="5">
        <v>2</v>
      </c>
      <c r="AJ577" s="5">
        <v>153.84615384615384</v>
      </c>
    </row>
    <row r="578" spans="1:36" x14ac:dyDescent="0.25">
      <c r="A578">
        <v>2018</v>
      </c>
      <c r="B578" t="s">
        <v>71</v>
      </c>
      <c r="C578" t="s">
        <v>4958</v>
      </c>
      <c r="D578" s="47" t="s">
        <v>931</v>
      </c>
      <c r="E578" s="11">
        <v>0</v>
      </c>
      <c r="F578" s="2">
        <v>0.71730000000000005</v>
      </c>
      <c r="G578" s="2">
        <v>0.2646</v>
      </c>
      <c r="H578" s="2">
        <v>0.45270000000000005</v>
      </c>
      <c r="I578" s="2">
        <v>0.72660000000000002</v>
      </c>
      <c r="J578" s="2">
        <v>0.22040000000000001</v>
      </c>
      <c r="K578" s="2">
        <v>0.50619999999999998</v>
      </c>
      <c r="L578" s="2">
        <v>0.76060000000000005</v>
      </c>
      <c r="M578" s="2">
        <v>0.22539999999999999</v>
      </c>
      <c r="N578" s="2">
        <v>0.53520000000000012</v>
      </c>
      <c r="O578" s="2">
        <v>0.49803333333333338</v>
      </c>
      <c r="P578" s="2" t="s">
        <v>4792</v>
      </c>
      <c r="Q578" s="5">
        <v>1300</v>
      </c>
      <c r="R578" s="5" t="s">
        <v>4791</v>
      </c>
      <c r="S578" s="5">
        <v>3</v>
      </c>
      <c r="T578" s="5">
        <v>230.7692307692308</v>
      </c>
      <c r="U578" s="5">
        <v>0</v>
      </c>
      <c r="V578" s="5">
        <v>0</v>
      </c>
      <c r="W578" s="5">
        <v>1</v>
      </c>
      <c r="X578" s="5">
        <v>76.92307692307692</v>
      </c>
      <c r="Y578" s="5">
        <v>0</v>
      </c>
      <c r="Z578" s="5">
        <v>0</v>
      </c>
      <c r="AA578" s="5">
        <v>2</v>
      </c>
      <c r="AB578" s="5">
        <v>153.84615384615384</v>
      </c>
      <c r="AC578" s="5">
        <v>30</v>
      </c>
      <c r="AD578" s="5">
        <v>2307.6923076923076</v>
      </c>
      <c r="AE578" s="5">
        <v>5</v>
      </c>
      <c r="AF578" s="5">
        <v>384.61538461538464</v>
      </c>
      <c r="AG578" s="5">
        <v>23</v>
      </c>
      <c r="AH578" s="5">
        <v>1769.2307692307691</v>
      </c>
      <c r="AI578" s="5">
        <v>2</v>
      </c>
      <c r="AJ578" s="5">
        <v>153.84615384615384</v>
      </c>
    </row>
    <row r="579" spans="1:36" x14ac:dyDescent="0.25">
      <c r="A579">
        <v>2019</v>
      </c>
      <c r="B579" t="s">
        <v>41</v>
      </c>
      <c r="C579" t="s">
        <v>419</v>
      </c>
      <c r="D579" s="47" t="s">
        <v>5646</v>
      </c>
      <c r="E579" s="11">
        <v>1.0329999999999999</v>
      </c>
      <c r="F579" s="2">
        <v>0.57350000000000001</v>
      </c>
      <c r="G579" s="2">
        <v>0.40889999999999999</v>
      </c>
      <c r="H579" s="2">
        <v>0.16460000000000002</v>
      </c>
      <c r="I579" s="2">
        <v>0.54659999999999997</v>
      </c>
      <c r="J579" s="2">
        <v>0.39839999999999998</v>
      </c>
      <c r="K579" s="2">
        <v>0.1482</v>
      </c>
      <c r="L579" s="2">
        <v>0.48420000000000002</v>
      </c>
      <c r="M579" s="2">
        <v>0.49580000000000002</v>
      </c>
      <c r="N579" s="2">
        <v>-1.1599999999999999E-2</v>
      </c>
      <c r="O579" s="2">
        <v>0.1004</v>
      </c>
      <c r="P579" s="2" t="s">
        <v>4792</v>
      </c>
      <c r="Q579" s="5">
        <v>1301</v>
      </c>
      <c r="R579" s="5">
        <v>1259.4385285575993</v>
      </c>
      <c r="S579" s="5">
        <v>1</v>
      </c>
      <c r="T579" s="5">
        <v>76.86395080707149</v>
      </c>
      <c r="U579" s="5">
        <v>0</v>
      </c>
      <c r="V579" s="5">
        <v>0</v>
      </c>
      <c r="W579" s="5">
        <v>1</v>
      </c>
      <c r="X579" s="5">
        <v>76.86395080707149</v>
      </c>
      <c r="Y579" s="5">
        <v>0</v>
      </c>
      <c r="Z579" s="5">
        <v>0</v>
      </c>
      <c r="AA579" s="5">
        <v>0</v>
      </c>
      <c r="AB579" s="5">
        <v>0</v>
      </c>
      <c r="AC579" s="5">
        <v>2</v>
      </c>
      <c r="AD579" s="5">
        <v>153.72790161414298</v>
      </c>
      <c r="AE579" s="5">
        <v>1</v>
      </c>
      <c r="AF579" s="5">
        <v>76.86395080707149</v>
      </c>
      <c r="AG579" s="5">
        <v>1</v>
      </c>
      <c r="AH579" s="5">
        <v>76.86395080707149</v>
      </c>
      <c r="AI579" s="5">
        <v>0</v>
      </c>
      <c r="AJ579" s="5">
        <v>0</v>
      </c>
    </row>
    <row r="580" spans="1:36" x14ac:dyDescent="0.25">
      <c r="A580">
        <v>2018</v>
      </c>
      <c r="B580" t="s">
        <v>71</v>
      </c>
      <c r="C580" t="s">
        <v>5223</v>
      </c>
      <c r="D580" s="47" t="s">
        <v>4968</v>
      </c>
      <c r="E580" s="11">
        <v>0</v>
      </c>
      <c r="F580" s="2">
        <v>0.75480000000000003</v>
      </c>
      <c r="G580" s="2">
        <v>0.23599999999999999</v>
      </c>
      <c r="H580" s="2">
        <v>0.51880000000000004</v>
      </c>
      <c r="I580" s="2">
        <v>0.73450000000000004</v>
      </c>
      <c r="J580" s="2">
        <v>0.23669999999999999</v>
      </c>
      <c r="K580" s="2">
        <v>0.49780000000000002</v>
      </c>
      <c r="L580" s="2">
        <v>0.66600000000000004</v>
      </c>
      <c r="M580" s="2">
        <v>0.32029999999999997</v>
      </c>
      <c r="N580" s="2">
        <v>0.34570000000000006</v>
      </c>
      <c r="O580" s="2">
        <v>0.4541</v>
      </c>
      <c r="P580" s="2" t="s">
        <v>4792</v>
      </c>
      <c r="Q580" s="5">
        <v>1302</v>
      </c>
      <c r="R580" s="5" t="s">
        <v>4791</v>
      </c>
      <c r="S580" s="5">
        <v>7</v>
      </c>
      <c r="T580" s="5">
        <v>537.63440860215053</v>
      </c>
      <c r="U580" s="5">
        <v>0</v>
      </c>
      <c r="V580" s="5">
        <v>0</v>
      </c>
      <c r="W580" s="5">
        <v>3</v>
      </c>
      <c r="X580" s="5">
        <v>230.41474654377879</v>
      </c>
      <c r="Y580" s="5">
        <v>0</v>
      </c>
      <c r="Z580" s="5">
        <v>0</v>
      </c>
      <c r="AA580" s="5">
        <v>4</v>
      </c>
      <c r="AB580" s="5">
        <v>307.21966205837174</v>
      </c>
      <c r="AC580" s="5">
        <v>21</v>
      </c>
      <c r="AD580" s="5">
        <v>1612.9032258064515</v>
      </c>
      <c r="AE580" s="5">
        <v>6</v>
      </c>
      <c r="AF580" s="5">
        <v>460.82949308755758</v>
      </c>
      <c r="AG580" s="5">
        <v>13</v>
      </c>
      <c r="AH580" s="5">
        <v>998.46390168970811</v>
      </c>
      <c r="AI580" s="5">
        <v>2</v>
      </c>
      <c r="AJ580" s="5">
        <v>153.60983102918587</v>
      </c>
    </row>
    <row r="581" spans="1:36" x14ac:dyDescent="0.25">
      <c r="A581">
        <v>2018</v>
      </c>
      <c r="B581" t="s">
        <v>71</v>
      </c>
      <c r="C581" t="s">
        <v>5223</v>
      </c>
      <c r="D581" s="47" t="s">
        <v>4968</v>
      </c>
      <c r="E581" s="11">
        <v>0</v>
      </c>
      <c r="F581" s="2">
        <v>0.75480000000000003</v>
      </c>
      <c r="G581" s="2">
        <v>0.23599999999999999</v>
      </c>
      <c r="H581" s="2">
        <v>0.51880000000000004</v>
      </c>
      <c r="I581" s="2">
        <v>0.73450000000000004</v>
      </c>
      <c r="J581" s="2">
        <v>0.23669999999999999</v>
      </c>
      <c r="K581" s="2">
        <v>0.49780000000000002</v>
      </c>
      <c r="L581" s="2">
        <v>0.66600000000000004</v>
      </c>
      <c r="M581" s="2">
        <v>0.32029999999999997</v>
      </c>
      <c r="N581" s="2">
        <v>0.34570000000000006</v>
      </c>
      <c r="O581" s="2">
        <v>0.4541</v>
      </c>
      <c r="P581" s="2" t="s">
        <v>4792</v>
      </c>
      <c r="Q581" s="5">
        <v>1302</v>
      </c>
      <c r="R581" s="5" t="s">
        <v>4791</v>
      </c>
      <c r="S581" s="5">
        <v>7</v>
      </c>
      <c r="T581" s="5">
        <v>537.63440860215053</v>
      </c>
      <c r="U581" s="5">
        <v>0</v>
      </c>
      <c r="V581" s="5">
        <v>0</v>
      </c>
      <c r="W581" s="5">
        <v>3</v>
      </c>
      <c r="X581" s="5">
        <v>230.41474654377879</v>
      </c>
      <c r="Y581" s="5">
        <v>0</v>
      </c>
      <c r="Z581" s="5">
        <v>0</v>
      </c>
      <c r="AA581" s="5">
        <v>4</v>
      </c>
      <c r="AB581" s="5">
        <v>307.21966205837174</v>
      </c>
      <c r="AC581" s="5">
        <v>21</v>
      </c>
      <c r="AD581" s="5">
        <v>1612.9032258064515</v>
      </c>
      <c r="AE581" s="5">
        <v>6</v>
      </c>
      <c r="AF581" s="5">
        <v>460.82949308755758</v>
      </c>
      <c r="AG581" s="5">
        <v>13</v>
      </c>
      <c r="AH581" s="5">
        <v>998.46390168970811</v>
      </c>
      <c r="AI581" s="5">
        <v>2</v>
      </c>
      <c r="AJ581" s="5">
        <v>153.60983102918587</v>
      </c>
    </row>
    <row r="582" spans="1:36" x14ac:dyDescent="0.25">
      <c r="A582">
        <v>2019</v>
      </c>
      <c r="B582" t="s">
        <v>71</v>
      </c>
      <c r="C582" t="s">
        <v>729</v>
      </c>
      <c r="D582" s="47" t="s">
        <v>4911</v>
      </c>
      <c r="E582" s="11">
        <v>0</v>
      </c>
      <c r="F582" s="2">
        <v>0.69299999999999995</v>
      </c>
      <c r="G582" s="2">
        <v>0.29870000000000002</v>
      </c>
      <c r="H582" s="2">
        <v>0.39429999999999993</v>
      </c>
      <c r="I582" s="2">
        <v>0.69289999999999996</v>
      </c>
      <c r="J582" s="2">
        <v>0.28649999999999998</v>
      </c>
      <c r="K582" s="2">
        <v>0.40639999999999998</v>
      </c>
      <c r="L582" s="2">
        <v>0.62890000000000001</v>
      </c>
      <c r="M582" s="2">
        <v>0.36149999999999999</v>
      </c>
      <c r="N582" s="2">
        <v>0.26740000000000003</v>
      </c>
      <c r="O582" s="2">
        <v>0.35603333333333337</v>
      </c>
      <c r="P582" s="2" t="s">
        <v>4792</v>
      </c>
      <c r="Q582" s="5">
        <v>1302</v>
      </c>
      <c r="R582" s="5" t="s">
        <v>4791</v>
      </c>
      <c r="S582" s="5">
        <v>1</v>
      </c>
      <c r="T582" s="5">
        <v>76.804915514592935</v>
      </c>
      <c r="U582" s="5">
        <v>0</v>
      </c>
      <c r="V582" s="5">
        <v>0</v>
      </c>
      <c r="W582" s="5">
        <v>0</v>
      </c>
      <c r="X582" s="5">
        <v>0</v>
      </c>
      <c r="Y582" s="5">
        <v>0</v>
      </c>
      <c r="Z582" s="5">
        <v>0</v>
      </c>
      <c r="AA582" s="5">
        <v>1</v>
      </c>
      <c r="AB582" s="5">
        <v>76.804915514592935</v>
      </c>
      <c r="AC582" s="5">
        <v>8</v>
      </c>
      <c r="AD582" s="5">
        <v>614.43932411674348</v>
      </c>
      <c r="AE582" s="5">
        <v>4</v>
      </c>
      <c r="AF582" s="5">
        <v>307.21966205837174</v>
      </c>
      <c r="AG582" s="5">
        <v>4</v>
      </c>
      <c r="AH582" s="5">
        <v>307.21966205837174</v>
      </c>
      <c r="AI582" s="5">
        <v>0</v>
      </c>
      <c r="AJ582" s="5">
        <v>0</v>
      </c>
    </row>
    <row r="583" spans="1:36" x14ac:dyDescent="0.25">
      <c r="A583">
        <v>2017</v>
      </c>
      <c r="B583" t="s">
        <v>41</v>
      </c>
      <c r="C583" t="s">
        <v>6219</v>
      </c>
      <c r="D583" s="47" t="s">
        <v>6045</v>
      </c>
      <c r="E583" s="11">
        <v>2.1539999999999999</v>
      </c>
      <c r="F583" s="2">
        <v>0.41739999999999999</v>
      </c>
      <c r="G583" s="2">
        <v>0.56140000000000001</v>
      </c>
      <c r="H583" s="2">
        <v>-0.14400000000000002</v>
      </c>
      <c r="I583" s="2">
        <v>0.41660000000000003</v>
      </c>
      <c r="J583" s="2">
        <v>0.52200000000000002</v>
      </c>
      <c r="K583" s="2">
        <v>-0.10539999999999999</v>
      </c>
      <c r="L583" s="2">
        <v>0.48630000000000001</v>
      </c>
      <c r="M583" s="2">
        <v>0.49730000000000002</v>
      </c>
      <c r="N583" s="2">
        <v>-1.100000000000001E-2</v>
      </c>
      <c r="O583" s="2">
        <v>-8.6800000000000002E-2</v>
      </c>
      <c r="P583" s="2" t="s">
        <v>5900</v>
      </c>
      <c r="Q583" s="5">
        <v>1303</v>
      </c>
      <c r="R583" s="5">
        <v>604.9210770659239</v>
      </c>
      <c r="S583" s="5">
        <v>0</v>
      </c>
      <c r="T583" s="5">
        <v>0</v>
      </c>
      <c r="U583" s="5">
        <v>0</v>
      </c>
      <c r="V583" s="5">
        <v>0</v>
      </c>
      <c r="W583" s="5">
        <v>0</v>
      </c>
      <c r="X583" s="5">
        <v>0</v>
      </c>
      <c r="Y583" s="5">
        <v>0</v>
      </c>
      <c r="Z583" s="5">
        <v>0</v>
      </c>
      <c r="AA583" s="5">
        <v>0</v>
      </c>
      <c r="AB583" s="5">
        <v>0</v>
      </c>
      <c r="AC583" s="5">
        <v>12</v>
      </c>
      <c r="AD583" s="5">
        <v>920.95165003837303</v>
      </c>
      <c r="AE583" s="5">
        <v>0</v>
      </c>
      <c r="AF583" s="5">
        <v>0</v>
      </c>
      <c r="AG583" s="5">
        <v>12</v>
      </c>
      <c r="AH583" s="5">
        <v>920.95165003837303</v>
      </c>
      <c r="AI583" s="5">
        <v>0</v>
      </c>
      <c r="AJ583" s="5">
        <v>0</v>
      </c>
    </row>
    <row r="584" spans="1:36" x14ac:dyDescent="0.25">
      <c r="A584">
        <v>2018</v>
      </c>
      <c r="B584" t="s">
        <v>71</v>
      </c>
      <c r="C584" t="s">
        <v>5063</v>
      </c>
      <c r="D584" s="47" t="s">
        <v>615</v>
      </c>
      <c r="E584" s="11">
        <v>0</v>
      </c>
      <c r="F584" s="2">
        <v>0.78480000000000005</v>
      </c>
      <c r="G584" s="2">
        <v>0.20230000000000001</v>
      </c>
      <c r="H584" s="2">
        <v>0.58250000000000002</v>
      </c>
      <c r="I584" s="2">
        <v>0.78520000000000001</v>
      </c>
      <c r="J584" s="2">
        <v>0.189</v>
      </c>
      <c r="K584" s="2">
        <v>0.59620000000000006</v>
      </c>
      <c r="L584" s="2">
        <v>0.79530000000000001</v>
      </c>
      <c r="M584" s="2">
        <v>0.1933</v>
      </c>
      <c r="N584" s="2">
        <v>0.60199999999999998</v>
      </c>
      <c r="O584" s="2">
        <v>0.59356666666666669</v>
      </c>
      <c r="P584" s="2" t="s">
        <v>4792</v>
      </c>
      <c r="Q584" s="5">
        <v>1304</v>
      </c>
      <c r="R584" s="5" t="s">
        <v>4791</v>
      </c>
      <c r="S584" s="5">
        <v>5</v>
      </c>
      <c r="T584" s="5">
        <v>383.43558282208591</v>
      </c>
      <c r="U584" s="5">
        <v>0</v>
      </c>
      <c r="V584" s="5">
        <v>0</v>
      </c>
      <c r="W584" s="5">
        <v>0</v>
      </c>
      <c r="X584" s="5">
        <v>0</v>
      </c>
      <c r="Y584" s="5">
        <v>0</v>
      </c>
      <c r="Z584" s="5">
        <v>0</v>
      </c>
      <c r="AA584" s="5">
        <v>5</v>
      </c>
      <c r="AB584" s="5">
        <v>383.43558282208591</v>
      </c>
      <c r="AC584" s="5">
        <v>5</v>
      </c>
      <c r="AD584" s="5">
        <v>383.43558282208591</v>
      </c>
      <c r="AE584" s="5">
        <v>1</v>
      </c>
      <c r="AF584" s="5">
        <v>76.687116564417181</v>
      </c>
      <c r="AG584" s="5">
        <v>4</v>
      </c>
      <c r="AH584" s="5">
        <v>306.74846625766872</v>
      </c>
      <c r="AI584" s="5">
        <v>0</v>
      </c>
      <c r="AJ584" s="5">
        <v>0</v>
      </c>
    </row>
    <row r="585" spans="1:36" x14ac:dyDescent="0.25">
      <c r="A585">
        <v>2018</v>
      </c>
      <c r="B585" t="s">
        <v>71</v>
      </c>
      <c r="C585" t="s">
        <v>5063</v>
      </c>
      <c r="D585" s="47" t="s">
        <v>615</v>
      </c>
      <c r="E585" s="11">
        <v>0</v>
      </c>
      <c r="F585" s="2">
        <v>0.78480000000000005</v>
      </c>
      <c r="G585" s="2">
        <v>0.20230000000000001</v>
      </c>
      <c r="H585" s="2">
        <v>0.58250000000000002</v>
      </c>
      <c r="I585" s="2">
        <v>0.78520000000000001</v>
      </c>
      <c r="J585" s="2">
        <v>0.189</v>
      </c>
      <c r="K585" s="2">
        <v>0.59620000000000006</v>
      </c>
      <c r="L585" s="2">
        <v>0.79530000000000001</v>
      </c>
      <c r="M585" s="2">
        <v>0.1933</v>
      </c>
      <c r="N585" s="2">
        <v>0.60199999999999998</v>
      </c>
      <c r="O585" s="2">
        <v>0.59356666666666669</v>
      </c>
      <c r="P585" s="2" t="s">
        <v>4792</v>
      </c>
      <c r="Q585" s="5">
        <v>1304</v>
      </c>
      <c r="R585" s="5" t="s">
        <v>4791</v>
      </c>
      <c r="S585" s="5">
        <v>5</v>
      </c>
      <c r="T585" s="5">
        <v>383.43558282208591</v>
      </c>
      <c r="U585" s="5">
        <v>0</v>
      </c>
      <c r="V585" s="5">
        <v>0</v>
      </c>
      <c r="W585" s="5">
        <v>0</v>
      </c>
      <c r="X585" s="5">
        <v>0</v>
      </c>
      <c r="Y585" s="5">
        <v>0</v>
      </c>
      <c r="Z585" s="5">
        <v>0</v>
      </c>
      <c r="AA585" s="5">
        <v>5</v>
      </c>
      <c r="AB585" s="5">
        <v>383.43558282208591</v>
      </c>
      <c r="AC585" s="5">
        <v>5</v>
      </c>
      <c r="AD585" s="5">
        <v>383.43558282208591</v>
      </c>
      <c r="AE585" s="5">
        <v>1</v>
      </c>
      <c r="AF585" s="5">
        <v>76.687116564417181</v>
      </c>
      <c r="AG585" s="5">
        <v>4</v>
      </c>
      <c r="AH585" s="5">
        <v>306.74846625766872</v>
      </c>
      <c r="AI585" s="5">
        <v>0</v>
      </c>
      <c r="AJ585" s="5">
        <v>0</v>
      </c>
    </row>
    <row r="586" spans="1:36" x14ac:dyDescent="0.25">
      <c r="A586">
        <v>2017</v>
      </c>
      <c r="B586" t="s">
        <v>71</v>
      </c>
      <c r="C586" t="s">
        <v>5137</v>
      </c>
      <c r="D586" s="47" t="s">
        <v>5134</v>
      </c>
      <c r="E586" s="11">
        <v>0</v>
      </c>
      <c r="F586" s="2">
        <v>0.83630000000000004</v>
      </c>
      <c r="G586" s="2">
        <v>0.154</v>
      </c>
      <c r="H586" s="2">
        <v>0.68230000000000002</v>
      </c>
      <c r="I586" s="2">
        <v>0.83840000000000003</v>
      </c>
      <c r="J586" s="2">
        <v>0.1404</v>
      </c>
      <c r="K586" s="2">
        <v>0.69800000000000006</v>
      </c>
      <c r="L586" s="2">
        <v>0.81630000000000003</v>
      </c>
      <c r="M586" s="2">
        <v>0.17380000000000001</v>
      </c>
      <c r="N586" s="2">
        <v>0.64250000000000007</v>
      </c>
      <c r="O586" s="2">
        <v>0.67426666666666668</v>
      </c>
      <c r="P586" s="2" t="s">
        <v>4792</v>
      </c>
      <c r="Q586" s="5">
        <v>1305</v>
      </c>
      <c r="R586" s="5" t="s">
        <v>4791</v>
      </c>
      <c r="S586" s="5">
        <v>5</v>
      </c>
      <c r="T586" s="5">
        <v>383.14176245210729</v>
      </c>
      <c r="U586" s="5">
        <v>0</v>
      </c>
      <c r="V586" s="5">
        <v>0</v>
      </c>
      <c r="W586" s="5">
        <v>0</v>
      </c>
      <c r="X586" s="5">
        <v>0</v>
      </c>
      <c r="Y586" s="5">
        <v>2</v>
      </c>
      <c r="Z586" s="5">
        <v>153.25670498084293</v>
      </c>
      <c r="AA586" s="5">
        <v>3</v>
      </c>
      <c r="AB586" s="5">
        <v>229.88505747126436</v>
      </c>
      <c r="AC586" s="5">
        <v>15</v>
      </c>
      <c r="AD586" s="5">
        <v>1149.4252873563219</v>
      </c>
      <c r="AE586" s="5">
        <v>4</v>
      </c>
      <c r="AF586" s="5">
        <v>306.51340996168585</v>
      </c>
      <c r="AG586" s="5">
        <v>11</v>
      </c>
      <c r="AH586" s="5">
        <v>842.91187739463589</v>
      </c>
      <c r="AI586" s="5">
        <v>0</v>
      </c>
      <c r="AJ586" s="5">
        <v>0</v>
      </c>
    </row>
    <row r="587" spans="1:36" x14ac:dyDescent="0.25">
      <c r="A587">
        <v>2017</v>
      </c>
      <c r="B587" t="s">
        <v>71</v>
      </c>
      <c r="C587" t="s">
        <v>5063</v>
      </c>
      <c r="D587" s="47" t="s">
        <v>615</v>
      </c>
      <c r="E587" s="11">
        <v>0</v>
      </c>
      <c r="F587" s="2">
        <v>0.78480000000000005</v>
      </c>
      <c r="G587" s="2">
        <v>0.20230000000000001</v>
      </c>
      <c r="H587" s="2">
        <v>0.58250000000000002</v>
      </c>
      <c r="I587" s="2">
        <v>0.78520000000000001</v>
      </c>
      <c r="J587" s="2">
        <v>0.189</v>
      </c>
      <c r="K587" s="2">
        <v>0.59620000000000006</v>
      </c>
      <c r="L587" s="2">
        <v>0.79530000000000001</v>
      </c>
      <c r="M587" s="2">
        <v>0.1933</v>
      </c>
      <c r="N587" s="2">
        <v>0.60199999999999998</v>
      </c>
      <c r="O587" s="2">
        <v>0.59356666666666669</v>
      </c>
      <c r="P587" s="2" t="s">
        <v>4792</v>
      </c>
      <c r="Q587" s="5">
        <v>1306</v>
      </c>
      <c r="R587" s="5" t="s">
        <v>4791</v>
      </c>
      <c r="S587" s="5">
        <v>2</v>
      </c>
      <c r="T587" s="5">
        <v>153.13935681470139</v>
      </c>
      <c r="U587" s="5">
        <v>0</v>
      </c>
      <c r="V587" s="5">
        <v>0</v>
      </c>
      <c r="W587" s="5">
        <v>0</v>
      </c>
      <c r="X587" s="5">
        <v>0</v>
      </c>
      <c r="Y587" s="5">
        <v>0</v>
      </c>
      <c r="Z587" s="5">
        <v>0</v>
      </c>
      <c r="AA587" s="5">
        <v>2</v>
      </c>
      <c r="AB587" s="5">
        <v>153.13935681470139</v>
      </c>
      <c r="AC587" s="5">
        <v>5</v>
      </c>
      <c r="AD587" s="5">
        <v>382.84839203675347</v>
      </c>
      <c r="AE587" s="5">
        <v>1</v>
      </c>
      <c r="AF587" s="5">
        <v>76.569678407350693</v>
      </c>
      <c r="AG587" s="5">
        <v>4</v>
      </c>
      <c r="AH587" s="5">
        <v>306.27871362940277</v>
      </c>
      <c r="AI587" s="5">
        <v>0</v>
      </c>
      <c r="AJ587" s="5">
        <v>0</v>
      </c>
    </row>
    <row r="588" spans="1:36" x14ac:dyDescent="0.25">
      <c r="A588">
        <v>2018</v>
      </c>
      <c r="B588" t="s">
        <v>41</v>
      </c>
      <c r="C588" t="s">
        <v>5669</v>
      </c>
      <c r="D588" s="47" t="s">
        <v>5573</v>
      </c>
      <c r="E588" s="11">
        <v>1.1499999999999999</v>
      </c>
      <c r="F588" s="2">
        <v>0.57199999999999995</v>
      </c>
      <c r="G588" s="2">
        <v>0.40629999999999999</v>
      </c>
      <c r="H588" s="2">
        <v>0.16569999999999996</v>
      </c>
      <c r="I588" s="2">
        <v>0.52549999999999997</v>
      </c>
      <c r="J588" s="2">
        <v>0.40899999999999997</v>
      </c>
      <c r="K588" s="2">
        <v>0.11649999999999999</v>
      </c>
      <c r="L588" s="2">
        <v>0.49359999999999998</v>
      </c>
      <c r="M588" s="2">
        <v>0.47910000000000003</v>
      </c>
      <c r="N588" s="2">
        <v>1.4499999999999957E-2</v>
      </c>
      <c r="O588" s="2">
        <v>9.8899999999999974E-2</v>
      </c>
      <c r="P588" s="2" t="s">
        <v>4792</v>
      </c>
      <c r="Q588" s="5">
        <v>1306</v>
      </c>
      <c r="R588" s="5">
        <v>1135.6521739130435</v>
      </c>
      <c r="S588" s="5">
        <v>0</v>
      </c>
      <c r="T588" s="5">
        <v>0</v>
      </c>
      <c r="U588" s="5">
        <v>0</v>
      </c>
      <c r="V588" s="5">
        <v>0</v>
      </c>
      <c r="W588" s="5">
        <v>0</v>
      </c>
      <c r="X588" s="5">
        <v>0</v>
      </c>
      <c r="Y588" s="5">
        <v>0</v>
      </c>
      <c r="Z588" s="5">
        <v>0</v>
      </c>
      <c r="AA588" s="5">
        <v>0</v>
      </c>
      <c r="AB588" s="5">
        <v>0</v>
      </c>
      <c r="AC588" s="5">
        <v>1</v>
      </c>
      <c r="AD588" s="5">
        <v>76.569678407350693</v>
      </c>
      <c r="AE588" s="5">
        <v>0</v>
      </c>
      <c r="AF588" s="5">
        <v>0</v>
      </c>
      <c r="AG588" s="5">
        <v>1</v>
      </c>
      <c r="AH588" s="5">
        <v>76.569678407350693</v>
      </c>
      <c r="AI588" s="5">
        <v>0</v>
      </c>
      <c r="AJ588" s="5">
        <v>0</v>
      </c>
    </row>
    <row r="589" spans="1:36" x14ac:dyDescent="0.25">
      <c r="A589">
        <v>2017</v>
      </c>
      <c r="B589" t="s">
        <v>41</v>
      </c>
      <c r="C589" t="s">
        <v>5656</v>
      </c>
      <c r="D589" s="47" t="s">
        <v>500</v>
      </c>
      <c r="E589" s="11">
        <v>1.0620000000000001</v>
      </c>
      <c r="F589" s="2">
        <v>0.66259999999999997</v>
      </c>
      <c r="G589" s="2">
        <v>0.3165</v>
      </c>
      <c r="H589" s="2">
        <v>0.34609999999999996</v>
      </c>
      <c r="I589" s="2">
        <v>0.63959999999999995</v>
      </c>
      <c r="J589" s="2">
        <v>0.30230000000000001</v>
      </c>
      <c r="K589" s="2">
        <v>0.33729999999999993</v>
      </c>
      <c r="L589" s="2">
        <v>0.56059999999999999</v>
      </c>
      <c r="M589" s="2">
        <v>0.41830000000000001</v>
      </c>
      <c r="N589" s="2">
        <v>0.14229999999999998</v>
      </c>
      <c r="O589" s="2">
        <v>0.27523333333333327</v>
      </c>
      <c r="P589" s="2" t="s">
        <v>4792</v>
      </c>
      <c r="Q589" s="5">
        <v>1307</v>
      </c>
      <c r="R589" s="5">
        <v>1230.6967984934086</v>
      </c>
      <c r="S589" s="5">
        <v>1</v>
      </c>
      <c r="T589" s="5">
        <v>76.51109410864575</v>
      </c>
      <c r="U589" s="5">
        <v>0</v>
      </c>
      <c r="V589" s="5">
        <v>0</v>
      </c>
      <c r="W589" s="5">
        <v>0</v>
      </c>
      <c r="X589" s="5">
        <v>0</v>
      </c>
      <c r="Y589" s="5">
        <v>0</v>
      </c>
      <c r="Z589" s="5">
        <v>0</v>
      </c>
      <c r="AA589" s="5">
        <v>1</v>
      </c>
      <c r="AB589" s="5">
        <v>76.51109410864575</v>
      </c>
      <c r="AC589" s="5">
        <v>13</v>
      </c>
      <c r="AD589" s="5">
        <v>994.64422341239469</v>
      </c>
      <c r="AE589" s="5">
        <v>2</v>
      </c>
      <c r="AF589" s="5">
        <v>153.0221882172915</v>
      </c>
      <c r="AG589" s="5">
        <v>11</v>
      </c>
      <c r="AH589" s="5">
        <v>841.62203519510331</v>
      </c>
      <c r="AI589" s="5">
        <v>0</v>
      </c>
      <c r="AJ589" s="5">
        <v>0</v>
      </c>
    </row>
    <row r="590" spans="1:36" x14ac:dyDescent="0.25">
      <c r="A590">
        <v>2017</v>
      </c>
      <c r="B590" t="s">
        <v>70</v>
      </c>
      <c r="C590" t="s">
        <v>700</v>
      </c>
      <c r="D590" s="47" t="s">
        <v>5022</v>
      </c>
      <c r="E590" s="11">
        <v>3.21</v>
      </c>
      <c r="F590" s="2">
        <v>0.81240000000000001</v>
      </c>
      <c r="G590" s="2">
        <v>0.17849999999999999</v>
      </c>
      <c r="H590" s="2">
        <v>0.63390000000000002</v>
      </c>
      <c r="I590" s="2">
        <v>0.78169999999999995</v>
      </c>
      <c r="J590" s="2">
        <v>0.192</v>
      </c>
      <c r="K590" s="2">
        <v>0.58969999999999989</v>
      </c>
      <c r="L590" s="2">
        <v>0.67800000000000005</v>
      </c>
      <c r="M590" s="2">
        <v>0.30630000000000002</v>
      </c>
      <c r="N590" s="2">
        <v>0.37170000000000003</v>
      </c>
      <c r="O590" s="2">
        <v>0.53176666666666661</v>
      </c>
      <c r="P590" s="5" t="s">
        <v>4792</v>
      </c>
      <c r="Q590" s="5">
        <v>1307</v>
      </c>
      <c r="R590" s="5">
        <v>407.16510903426791</v>
      </c>
      <c r="S590" s="5">
        <v>1</v>
      </c>
      <c r="T590" s="5">
        <v>76.51109410864575</v>
      </c>
      <c r="U590" s="5">
        <v>0</v>
      </c>
      <c r="V590" s="5">
        <v>0</v>
      </c>
      <c r="W590" s="5">
        <v>0</v>
      </c>
      <c r="X590" s="5">
        <v>0</v>
      </c>
      <c r="Y590" s="5">
        <v>0</v>
      </c>
      <c r="Z590" s="5">
        <v>0</v>
      </c>
      <c r="AA590" s="5">
        <v>1</v>
      </c>
      <c r="AB590" s="5">
        <v>76.51109410864575</v>
      </c>
      <c r="AC590" s="5">
        <v>26</v>
      </c>
      <c r="AD590" s="5">
        <v>1989.2884468247894</v>
      </c>
      <c r="AE590" s="5">
        <v>4</v>
      </c>
      <c r="AF590" s="5">
        <v>306.044376434583</v>
      </c>
      <c r="AG590" s="5">
        <v>21</v>
      </c>
      <c r="AH590" s="5">
        <v>1606.7329762815607</v>
      </c>
      <c r="AI590" s="5">
        <v>1</v>
      </c>
      <c r="AJ590" s="5">
        <v>76.51109410864575</v>
      </c>
    </row>
    <row r="591" spans="1:36" x14ac:dyDescent="0.25">
      <c r="A591">
        <v>2017</v>
      </c>
      <c r="B591" t="s">
        <v>71</v>
      </c>
      <c r="C591" t="s">
        <v>5041</v>
      </c>
      <c r="D591" s="47" t="s">
        <v>5039</v>
      </c>
      <c r="E591" s="11">
        <v>0</v>
      </c>
      <c r="F591" s="2">
        <v>0.80569999999999997</v>
      </c>
      <c r="G591" s="2">
        <v>0.1842</v>
      </c>
      <c r="H591" s="2">
        <v>0.62149999999999994</v>
      </c>
      <c r="I591" s="2">
        <v>0.77659999999999996</v>
      </c>
      <c r="J591" s="2">
        <v>0.19670000000000001</v>
      </c>
      <c r="K591" s="2">
        <v>0.57989999999999997</v>
      </c>
      <c r="L591" s="2">
        <v>0.78739999999999999</v>
      </c>
      <c r="M591" s="2">
        <v>0.20710000000000001</v>
      </c>
      <c r="N591" s="2">
        <v>0.58030000000000004</v>
      </c>
      <c r="O591" s="2">
        <v>0.59389999999999998</v>
      </c>
      <c r="P591" s="2" t="s">
        <v>4792</v>
      </c>
      <c r="Q591" s="5">
        <v>1309</v>
      </c>
      <c r="R591" s="5" t="s">
        <v>4791</v>
      </c>
      <c r="S591" s="5">
        <v>6</v>
      </c>
      <c r="T591" s="5">
        <v>458.36516424751721</v>
      </c>
      <c r="U591" s="5">
        <v>0</v>
      </c>
      <c r="V591" s="5">
        <v>0</v>
      </c>
      <c r="W591" s="5">
        <v>1</v>
      </c>
      <c r="X591" s="5">
        <v>76.39419404125286</v>
      </c>
      <c r="Y591" s="5">
        <v>0</v>
      </c>
      <c r="Z591" s="5">
        <v>0</v>
      </c>
      <c r="AA591" s="5">
        <v>5</v>
      </c>
      <c r="AB591" s="5">
        <v>381.97097020626433</v>
      </c>
      <c r="AC591" s="5">
        <v>9</v>
      </c>
      <c r="AD591" s="5">
        <v>687.54774637127582</v>
      </c>
      <c r="AE591" s="5">
        <v>4</v>
      </c>
      <c r="AF591" s="5">
        <v>305.57677616501144</v>
      </c>
      <c r="AG591" s="5">
        <v>5</v>
      </c>
      <c r="AH591" s="5">
        <v>381.97097020626433</v>
      </c>
      <c r="AI591" s="5">
        <v>0</v>
      </c>
      <c r="AJ591" s="5">
        <v>0</v>
      </c>
    </row>
    <row r="592" spans="1:36" x14ac:dyDescent="0.25">
      <c r="A592">
        <v>2018</v>
      </c>
      <c r="B592" t="s">
        <v>71</v>
      </c>
      <c r="C592" t="s">
        <v>5137</v>
      </c>
      <c r="D592" s="47" t="s">
        <v>5134</v>
      </c>
      <c r="E592" s="11">
        <v>0</v>
      </c>
      <c r="F592" s="2">
        <v>0.83630000000000004</v>
      </c>
      <c r="G592" s="2">
        <v>0.154</v>
      </c>
      <c r="H592" s="2">
        <v>0.68230000000000002</v>
      </c>
      <c r="I592" s="2">
        <v>0.83840000000000003</v>
      </c>
      <c r="J592" s="2">
        <v>0.1404</v>
      </c>
      <c r="K592" s="2">
        <v>0.69800000000000006</v>
      </c>
      <c r="L592" s="2">
        <v>0.81630000000000003</v>
      </c>
      <c r="M592" s="2">
        <v>0.17380000000000001</v>
      </c>
      <c r="N592" s="2">
        <v>0.64250000000000007</v>
      </c>
      <c r="O592" s="2">
        <v>0.67426666666666668</v>
      </c>
      <c r="P592" s="2" t="s">
        <v>4792</v>
      </c>
      <c r="Q592" s="5">
        <v>1311</v>
      </c>
      <c r="R592" s="5" t="s">
        <v>4791</v>
      </c>
      <c r="S592" s="5">
        <v>3</v>
      </c>
      <c r="T592" s="5">
        <v>228.83295194508008</v>
      </c>
      <c r="U592" s="5">
        <v>0</v>
      </c>
      <c r="V592" s="5">
        <v>0</v>
      </c>
      <c r="W592" s="5">
        <v>0</v>
      </c>
      <c r="X592" s="5">
        <v>0</v>
      </c>
      <c r="Y592" s="5">
        <v>0</v>
      </c>
      <c r="Z592" s="5">
        <v>0</v>
      </c>
      <c r="AA592" s="5">
        <v>3</v>
      </c>
      <c r="AB592" s="5">
        <v>228.83295194508008</v>
      </c>
      <c r="AC592" s="5">
        <v>7</v>
      </c>
      <c r="AD592" s="5">
        <v>533.94355453852017</v>
      </c>
      <c r="AE592" s="5">
        <v>1</v>
      </c>
      <c r="AF592" s="5">
        <v>76.277650648360037</v>
      </c>
      <c r="AG592" s="5">
        <v>3</v>
      </c>
      <c r="AH592" s="5">
        <v>228.83295194508008</v>
      </c>
      <c r="AI592" s="5">
        <v>3</v>
      </c>
      <c r="AJ592" s="5">
        <v>228.83295194508008</v>
      </c>
    </row>
    <row r="593" spans="1:36" x14ac:dyDescent="0.25">
      <c r="A593">
        <v>2018</v>
      </c>
      <c r="B593" t="s">
        <v>71</v>
      </c>
      <c r="C593" t="s">
        <v>5137</v>
      </c>
      <c r="D593" s="47" t="s">
        <v>5134</v>
      </c>
      <c r="E593" s="11">
        <v>0</v>
      </c>
      <c r="F593" s="2">
        <v>0.83630000000000004</v>
      </c>
      <c r="G593" s="2">
        <v>0.154</v>
      </c>
      <c r="H593" s="2">
        <v>0.68230000000000002</v>
      </c>
      <c r="I593" s="2">
        <v>0.83840000000000003</v>
      </c>
      <c r="J593" s="2">
        <v>0.1404</v>
      </c>
      <c r="K593" s="2">
        <v>0.69800000000000006</v>
      </c>
      <c r="L593" s="2">
        <v>0.81630000000000003</v>
      </c>
      <c r="M593" s="2">
        <v>0.17380000000000001</v>
      </c>
      <c r="N593" s="2">
        <v>0.64250000000000007</v>
      </c>
      <c r="O593" s="2">
        <v>0.67426666666666668</v>
      </c>
      <c r="P593" s="2" t="s">
        <v>4792</v>
      </c>
      <c r="Q593" s="5">
        <v>1311</v>
      </c>
      <c r="R593" s="5" t="s">
        <v>4791</v>
      </c>
      <c r="S593" s="5">
        <v>3</v>
      </c>
      <c r="T593" s="5">
        <v>228.83295194508008</v>
      </c>
      <c r="U593" s="5">
        <v>0</v>
      </c>
      <c r="V593" s="5">
        <v>0</v>
      </c>
      <c r="W593" s="5">
        <v>0</v>
      </c>
      <c r="X593" s="5">
        <v>0</v>
      </c>
      <c r="Y593" s="5">
        <v>0</v>
      </c>
      <c r="Z593" s="5">
        <v>0</v>
      </c>
      <c r="AA593" s="5">
        <v>3</v>
      </c>
      <c r="AB593" s="5">
        <v>228.83295194508008</v>
      </c>
      <c r="AC593" s="5">
        <v>7</v>
      </c>
      <c r="AD593" s="5">
        <v>533.94355453852017</v>
      </c>
      <c r="AE593" s="5">
        <v>1</v>
      </c>
      <c r="AF593" s="5">
        <v>76.277650648360037</v>
      </c>
      <c r="AG593" s="5">
        <v>3</v>
      </c>
      <c r="AH593" s="5">
        <v>228.83295194508008</v>
      </c>
      <c r="AI593" s="5">
        <v>3</v>
      </c>
      <c r="AJ593" s="5">
        <v>228.83295194508008</v>
      </c>
    </row>
    <row r="594" spans="1:36" x14ac:dyDescent="0.25">
      <c r="A594">
        <v>2018</v>
      </c>
      <c r="B594" t="s">
        <v>71</v>
      </c>
      <c r="C594" t="s">
        <v>5041</v>
      </c>
      <c r="D594" s="47" t="s">
        <v>5039</v>
      </c>
      <c r="E594" s="11">
        <v>0</v>
      </c>
      <c r="F594" s="2">
        <v>0.80569999999999997</v>
      </c>
      <c r="G594" s="2">
        <v>0.1842</v>
      </c>
      <c r="H594" s="2">
        <v>0.62149999999999994</v>
      </c>
      <c r="I594" s="2">
        <v>0.77659999999999996</v>
      </c>
      <c r="J594" s="2">
        <v>0.19670000000000001</v>
      </c>
      <c r="K594" s="2">
        <v>0.57989999999999997</v>
      </c>
      <c r="L594" s="2">
        <v>0.78739999999999999</v>
      </c>
      <c r="M594" s="2">
        <v>0.20710000000000001</v>
      </c>
      <c r="N594" s="2">
        <v>0.58030000000000004</v>
      </c>
      <c r="O594" s="2">
        <v>0.59389999999999998</v>
      </c>
      <c r="P594" s="2" t="s">
        <v>4792</v>
      </c>
      <c r="Q594" s="5">
        <v>1312</v>
      </c>
      <c r="R594" s="5" t="s">
        <v>4791</v>
      </c>
      <c r="S594" s="5">
        <v>3</v>
      </c>
      <c r="T594" s="5">
        <v>228.65853658536585</v>
      </c>
      <c r="U594" s="5">
        <v>0</v>
      </c>
      <c r="V594" s="5">
        <v>0</v>
      </c>
      <c r="W594" s="5">
        <v>0</v>
      </c>
      <c r="X594" s="5">
        <v>0</v>
      </c>
      <c r="Y594" s="5">
        <v>1</v>
      </c>
      <c r="Z594" s="5">
        <v>76.219512195121951</v>
      </c>
      <c r="AA594" s="5">
        <v>2</v>
      </c>
      <c r="AB594" s="5">
        <v>152.4390243902439</v>
      </c>
      <c r="AC594" s="5">
        <v>6</v>
      </c>
      <c r="AD594" s="5">
        <v>457.3170731707317</v>
      </c>
      <c r="AE594" s="5">
        <v>1</v>
      </c>
      <c r="AF594" s="5">
        <v>76.219512195121951</v>
      </c>
      <c r="AG594" s="5">
        <v>4</v>
      </c>
      <c r="AH594" s="5">
        <v>304.8780487804878</v>
      </c>
      <c r="AI594" s="5">
        <v>1</v>
      </c>
      <c r="AJ594" s="5">
        <v>76.219512195121951</v>
      </c>
    </row>
    <row r="595" spans="1:36" x14ac:dyDescent="0.25">
      <c r="A595">
        <v>2018</v>
      </c>
      <c r="B595" t="s">
        <v>71</v>
      </c>
      <c r="C595" t="s">
        <v>5041</v>
      </c>
      <c r="D595" s="47" t="s">
        <v>5039</v>
      </c>
      <c r="E595" s="11">
        <v>0</v>
      </c>
      <c r="F595" s="2">
        <v>0.80569999999999997</v>
      </c>
      <c r="G595" s="2">
        <v>0.1842</v>
      </c>
      <c r="H595" s="2">
        <v>0.62149999999999994</v>
      </c>
      <c r="I595" s="2">
        <v>0.77659999999999996</v>
      </c>
      <c r="J595" s="2">
        <v>0.19670000000000001</v>
      </c>
      <c r="K595" s="2">
        <v>0.57989999999999997</v>
      </c>
      <c r="L595" s="2">
        <v>0.78739999999999999</v>
      </c>
      <c r="M595" s="2">
        <v>0.20710000000000001</v>
      </c>
      <c r="N595" s="2">
        <v>0.58030000000000004</v>
      </c>
      <c r="O595" s="2">
        <v>0.59389999999999998</v>
      </c>
      <c r="P595" s="2" t="s">
        <v>4792</v>
      </c>
      <c r="Q595" s="5">
        <v>1312</v>
      </c>
      <c r="R595" s="5" t="s">
        <v>4791</v>
      </c>
      <c r="S595" s="5">
        <v>3</v>
      </c>
      <c r="T595" s="5">
        <v>228.65853658536585</v>
      </c>
      <c r="U595" s="5">
        <v>0</v>
      </c>
      <c r="V595" s="5">
        <v>0</v>
      </c>
      <c r="W595" s="5">
        <v>0</v>
      </c>
      <c r="X595" s="5">
        <v>0</v>
      </c>
      <c r="Y595" s="5">
        <v>1</v>
      </c>
      <c r="Z595" s="5">
        <v>76.219512195121951</v>
      </c>
      <c r="AA595" s="5">
        <v>2</v>
      </c>
      <c r="AB595" s="5">
        <v>152.4390243902439</v>
      </c>
      <c r="AC595" s="5">
        <v>6</v>
      </c>
      <c r="AD595" s="5">
        <v>457.3170731707317</v>
      </c>
      <c r="AE595" s="5">
        <v>1</v>
      </c>
      <c r="AF595" s="5">
        <v>76.219512195121951</v>
      </c>
      <c r="AG595" s="5">
        <v>4</v>
      </c>
      <c r="AH595" s="5">
        <v>304.8780487804878</v>
      </c>
      <c r="AI595" s="5">
        <v>1</v>
      </c>
      <c r="AJ595" s="5">
        <v>76.219512195121951</v>
      </c>
    </row>
    <row r="596" spans="1:36" x14ac:dyDescent="0.25">
      <c r="A596">
        <v>2017</v>
      </c>
      <c r="B596" t="s">
        <v>41</v>
      </c>
      <c r="C596" t="s">
        <v>5043</v>
      </c>
      <c r="D596" s="47" t="s">
        <v>855</v>
      </c>
      <c r="E596" s="11">
        <v>0.78900000000000003</v>
      </c>
      <c r="F596" s="2">
        <v>0.74729999999999996</v>
      </c>
      <c r="G596" s="2">
        <v>0.2336</v>
      </c>
      <c r="H596" s="2">
        <v>0.51369999999999993</v>
      </c>
      <c r="I596" s="2">
        <v>0.72470000000000001</v>
      </c>
      <c r="J596" s="2">
        <v>0.23</v>
      </c>
      <c r="K596" s="2">
        <v>0.49470000000000003</v>
      </c>
      <c r="L596" s="2">
        <v>0.64690000000000003</v>
      </c>
      <c r="M596" s="2">
        <v>0.33110000000000001</v>
      </c>
      <c r="N596" s="2">
        <v>0.31580000000000003</v>
      </c>
      <c r="O596" s="2">
        <v>0.44140000000000001</v>
      </c>
      <c r="P596" s="2" t="s">
        <v>4792</v>
      </c>
      <c r="Q596" s="5">
        <v>1313</v>
      </c>
      <c r="R596" s="5">
        <v>1664.1318124207858</v>
      </c>
      <c r="S596" s="5">
        <v>8</v>
      </c>
      <c r="T596" s="5">
        <v>609.29169840060933</v>
      </c>
      <c r="U596" s="5">
        <v>0</v>
      </c>
      <c r="V596" s="5">
        <v>0</v>
      </c>
      <c r="W596" s="5">
        <v>3</v>
      </c>
      <c r="X596" s="5">
        <v>228.48438690022851</v>
      </c>
      <c r="Y596" s="5">
        <v>0</v>
      </c>
      <c r="Z596" s="5">
        <v>0</v>
      </c>
      <c r="AA596" s="5">
        <v>5</v>
      </c>
      <c r="AB596" s="5">
        <v>380.80731150038082</v>
      </c>
      <c r="AC596" s="5">
        <v>22</v>
      </c>
      <c r="AD596" s="5">
        <v>1675.5521706016755</v>
      </c>
      <c r="AE596" s="5">
        <v>5</v>
      </c>
      <c r="AF596" s="5">
        <v>380.80731150038082</v>
      </c>
      <c r="AG596" s="5">
        <v>17</v>
      </c>
      <c r="AH596" s="5">
        <v>1294.7448591012947</v>
      </c>
      <c r="AI596" s="5">
        <v>0</v>
      </c>
      <c r="AJ596" s="5">
        <v>0</v>
      </c>
    </row>
    <row r="597" spans="1:36" x14ac:dyDescent="0.25">
      <c r="A597">
        <v>2019</v>
      </c>
      <c r="B597" t="s">
        <v>71</v>
      </c>
      <c r="C597" t="s">
        <v>5041</v>
      </c>
      <c r="D597" s="47" t="s">
        <v>5039</v>
      </c>
      <c r="E597" s="11">
        <v>0</v>
      </c>
      <c r="F597" s="2">
        <v>0.80569999999999997</v>
      </c>
      <c r="G597" s="2">
        <v>0.1842</v>
      </c>
      <c r="H597" s="2">
        <v>0.62149999999999994</v>
      </c>
      <c r="I597" s="2">
        <v>0.77659999999999996</v>
      </c>
      <c r="J597" s="2">
        <v>0.19670000000000001</v>
      </c>
      <c r="K597" s="2">
        <v>0.57989999999999997</v>
      </c>
      <c r="L597" s="2">
        <v>0.78739999999999999</v>
      </c>
      <c r="M597" s="2">
        <v>0.20710000000000001</v>
      </c>
      <c r="N597" s="2">
        <v>0.58030000000000004</v>
      </c>
      <c r="O597" s="2">
        <v>0.59389999999999998</v>
      </c>
      <c r="P597" s="2" t="s">
        <v>4792</v>
      </c>
      <c r="Q597" s="5">
        <v>1314</v>
      </c>
      <c r="R597" s="5" t="s">
        <v>4791</v>
      </c>
      <c r="S597" s="5">
        <v>2</v>
      </c>
      <c r="T597" s="5">
        <v>152.20700152207002</v>
      </c>
      <c r="U597" s="5">
        <v>0</v>
      </c>
      <c r="V597" s="5">
        <v>0</v>
      </c>
      <c r="W597" s="5">
        <v>0</v>
      </c>
      <c r="X597" s="5">
        <v>0</v>
      </c>
      <c r="Y597" s="5">
        <v>0</v>
      </c>
      <c r="Z597" s="5">
        <v>0</v>
      </c>
      <c r="AA597" s="5">
        <v>2</v>
      </c>
      <c r="AB597" s="5">
        <v>152.20700152207002</v>
      </c>
      <c r="AC597" s="5">
        <v>8</v>
      </c>
      <c r="AD597" s="5">
        <v>608.82800608828006</v>
      </c>
      <c r="AE597" s="5">
        <v>2</v>
      </c>
      <c r="AF597" s="5">
        <v>152.20700152207002</v>
      </c>
      <c r="AG597" s="5">
        <v>5</v>
      </c>
      <c r="AH597" s="5">
        <v>380.51750380517501</v>
      </c>
      <c r="AI597" s="5">
        <v>1</v>
      </c>
      <c r="AJ597" s="5">
        <v>76.103500761035008</v>
      </c>
    </row>
    <row r="598" spans="1:36" x14ac:dyDescent="0.25">
      <c r="A598">
        <v>2019</v>
      </c>
      <c r="B598" t="s">
        <v>70</v>
      </c>
      <c r="C598" t="s">
        <v>694</v>
      </c>
      <c r="D598" s="47" t="s">
        <v>5362</v>
      </c>
      <c r="E598" s="11">
        <v>1.49</v>
      </c>
      <c r="F598" s="2">
        <v>0.79800000000000004</v>
      </c>
      <c r="G598" s="2">
        <v>0.1915</v>
      </c>
      <c r="H598" s="2">
        <v>0.60650000000000004</v>
      </c>
      <c r="I598" s="2">
        <v>0.77769999999999995</v>
      </c>
      <c r="J598" s="2">
        <v>0.1981</v>
      </c>
      <c r="K598" s="2">
        <v>0.57959999999999989</v>
      </c>
      <c r="L598" s="2">
        <v>0.71679999999999999</v>
      </c>
      <c r="M598" s="2">
        <v>0.27010000000000001</v>
      </c>
      <c r="N598" s="2">
        <v>0.44669999999999999</v>
      </c>
      <c r="O598" s="2">
        <v>0.54426666666666668</v>
      </c>
      <c r="P598" s="5" t="s">
        <v>4792</v>
      </c>
      <c r="Q598" s="5">
        <v>1317</v>
      </c>
      <c r="R598" s="5">
        <v>883.89261744966439</v>
      </c>
      <c r="S598" s="5">
        <v>5</v>
      </c>
      <c r="T598" s="5">
        <v>379.65072133637051</v>
      </c>
      <c r="U598" s="5">
        <v>0</v>
      </c>
      <c r="V598" s="5">
        <v>0</v>
      </c>
      <c r="W598" s="5">
        <v>0</v>
      </c>
      <c r="X598" s="5">
        <v>0</v>
      </c>
      <c r="Y598" s="5">
        <v>0</v>
      </c>
      <c r="Z598" s="5">
        <v>0</v>
      </c>
      <c r="AA598" s="5">
        <v>5</v>
      </c>
      <c r="AB598" s="5">
        <v>379.65072133637051</v>
      </c>
      <c r="AC598" s="5">
        <v>13</v>
      </c>
      <c r="AD598" s="5">
        <v>987.09187547456338</v>
      </c>
      <c r="AE598" s="5">
        <v>1</v>
      </c>
      <c r="AF598" s="5">
        <v>75.930144267274116</v>
      </c>
      <c r="AG598" s="5">
        <v>9</v>
      </c>
      <c r="AH598" s="5">
        <v>683.37129840546697</v>
      </c>
      <c r="AI598" s="5">
        <v>3</v>
      </c>
      <c r="AJ598" s="5">
        <v>227.79043280182231</v>
      </c>
    </row>
    <row r="599" spans="1:36" x14ac:dyDescent="0.25">
      <c r="A599">
        <v>2019</v>
      </c>
      <c r="B599" t="s">
        <v>71</v>
      </c>
      <c r="C599" t="s">
        <v>4958</v>
      </c>
      <c r="D599" s="47" t="s">
        <v>931</v>
      </c>
      <c r="E599" s="11">
        <v>0</v>
      </c>
      <c r="F599" s="2">
        <v>0.71730000000000005</v>
      </c>
      <c r="G599" s="2">
        <v>0.2646</v>
      </c>
      <c r="H599" s="2">
        <v>0.45270000000000005</v>
      </c>
      <c r="I599" s="2">
        <v>0.72660000000000002</v>
      </c>
      <c r="J599" s="2">
        <v>0.22040000000000001</v>
      </c>
      <c r="K599" s="2">
        <v>0.50619999999999998</v>
      </c>
      <c r="L599" s="2">
        <v>0.76060000000000005</v>
      </c>
      <c r="M599" s="2">
        <v>0.22539999999999999</v>
      </c>
      <c r="N599" s="2">
        <v>0.53520000000000012</v>
      </c>
      <c r="O599" s="2">
        <v>0.49803333333333338</v>
      </c>
      <c r="P599" s="2" t="s">
        <v>4792</v>
      </c>
      <c r="Q599" s="5">
        <v>1318</v>
      </c>
      <c r="R599" s="5" t="s">
        <v>4791</v>
      </c>
      <c r="S599" s="5">
        <v>6</v>
      </c>
      <c r="T599" s="5">
        <v>455.2352048558422</v>
      </c>
      <c r="U599" s="5">
        <v>0</v>
      </c>
      <c r="V599" s="5">
        <v>0</v>
      </c>
      <c r="W599" s="5">
        <v>0</v>
      </c>
      <c r="X599" s="5">
        <v>0</v>
      </c>
      <c r="Y599" s="5">
        <v>1</v>
      </c>
      <c r="Z599" s="5">
        <v>75.872534142640362</v>
      </c>
      <c r="AA599" s="5">
        <v>5</v>
      </c>
      <c r="AB599" s="5">
        <v>379.36267071320185</v>
      </c>
      <c r="AC599" s="5">
        <v>16</v>
      </c>
      <c r="AD599" s="5">
        <v>1213.9605462822458</v>
      </c>
      <c r="AE599" s="5">
        <v>5</v>
      </c>
      <c r="AF599" s="5">
        <v>379.36267071320185</v>
      </c>
      <c r="AG599" s="5">
        <v>11</v>
      </c>
      <c r="AH599" s="5">
        <v>834.59787556904394</v>
      </c>
      <c r="AI599" s="5">
        <v>0</v>
      </c>
      <c r="AJ599" s="5">
        <v>0</v>
      </c>
    </row>
    <row r="600" spans="1:36" x14ac:dyDescent="0.25">
      <c r="A600">
        <v>2018</v>
      </c>
      <c r="B600" t="s">
        <v>41</v>
      </c>
      <c r="C600" t="s">
        <v>419</v>
      </c>
      <c r="D600" s="47" t="s">
        <v>5646</v>
      </c>
      <c r="E600" s="11">
        <v>1.0329999999999999</v>
      </c>
      <c r="F600" s="2">
        <v>0.57350000000000001</v>
      </c>
      <c r="G600" s="2">
        <v>0.40889999999999999</v>
      </c>
      <c r="H600" s="2">
        <v>0.16460000000000002</v>
      </c>
      <c r="I600" s="2">
        <v>0.54659999999999997</v>
      </c>
      <c r="J600" s="2">
        <v>0.39839999999999998</v>
      </c>
      <c r="K600" s="2">
        <v>0.1482</v>
      </c>
      <c r="L600" s="2">
        <v>0.48420000000000002</v>
      </c>
      <c r="M600" s="2">
        <v>0.49580000000000002</v>
      </c>
      <c r="N600" s="2">
        <v>-1.1599999999999999E-2</v>
      </c>
      <c r="O600" s="2">
        <v>0.1004</v>
      </c>
      <c r="P600" s="2" t="s">
        <v>4792</v>
      </c>
      <c r="Q600" s="5">
        <v>1319</v>
      </c>
      <c r="R600" s="5">
        <v>1276.863504356244</v>
      </c>
      <c r="S600" s="5">
        <v>3</v>
      </c>
      <c r="T600" s="5">
        <v>227.44503411675512</v>
      </c>
      <c r="U600" s="5">
        <v>0</v>
      </c>
      <c r="V600" s="5">
        <v>0</v>
      </c>
      <c r="W600" s="5">
        <v>0</v>
      </c>
      <c r="X600" s="5">
        <v>0</v>
      </c>
      <c r="Y600" s="5">
        <v>0</v>
      </c>
      <c r="Z600" s="5">
        <v>0</v>
      </c>
      <c r="AA600" s="5">
        <v>3</v>
      </c>
      <c r="AB600" s="5">
        <v>227.44503411675512</v>
      </c>
      <c r="AC600" s="5">
        <v>0</v>
      </c>
      <c r="AD600" s="5">
        <v>0</v>
      </c>
      <c r="AE600" s="5">
        <v>0</v>
      </c>
      <c r="AF600" s="5">
        <v>0</v>
      </c>
      <c r="AG600" s="5">
        <v>0</v>
      </c>
      <c r="AH600" s="5">
        <v>0</v>
      </c>
      <c r="AI600" s="5">
        <v>0</v>
      </c>
      <c r="AJ600" s="5">
        <v>0</v>
      </c>
    </row>
    <row r="601" spans="1:36" x14ac:dyDescent="0.25">
      <c r="A601">
        <v>2019</v>
      </c>
      <c r="B601" t="s">
        <v>41</v>
      </c>
      <c r="C601" t="s">
        <v>5663</v>
      </c>
      <c r="D601" s="47" t="s">
        <v>5357</v>
      </c>
      <c r="E601" s="11">
        <v>1.121</v>
      </c>
      <c r="F601" s="2">
        <v>0.63619999999999999</v>
      </c>
      <c r="G601" s="2">
        <v>0.34250000000000003</v>
      </c>
      <c r="H601" s="2">
        <v>0.29369999999999996</v>
      </c>
      <c r="I601" s="2">
        <v>0.60129999999999995</v>
      </c>
      <c r="J601" s="2">
        <v>0.33179999999999998</v>
      </c>
      <c r="K601" s="2">
        <v>0.26949999999999996</v>
      </c>
      <c r="L601" s="2">
        <v>0.48</v>
      </c>
      <c r="M601" s="2">
        <v>0.49490000000000001</v>
      </c>
      <c r="N601" s="2">
        <v>-1.4900000000000024E-2</v>
      </c>
      <c r="O601" s="2">
        <v>0.18276666666666663</v>
      </c>
      <c r="P601" s="2" t="s">
        <v>4792</v>
      </c>
      <c r="Q601" s="5">
        <v>1319</v>
      </c>
      <c r="R601" s="5">
        <v>1176.628010704728</v>
      </c>
      <c r="S601" s="5">
        <v>1</v>
      </c>
      <c r="T601" s="5">
        <v>75.815011372251703</v>
      </c>
      <c r="U601" s="5">
        <v>0</v>
      </c>
      <c r="V601" s="5">
        <v>0</v>
      </c>
      <c r="W601" s="5">
        <v>1</v>
      </c>
      <c r="X601" s="5">
        <v>75.815011372251703</v>
      </c>
      <c r="Y601" s="5">
        <v>0</v>
      </c>
      <c r="Z601" s="5">
        <v>0</v>
      </c>
      <c r="AA601" s="5">
        <v>0</v>
      </c>
      <c r="AB601" s="5">
        <v>0</v>
      </c>
      <c r="AC601" s="5">
        <v>6</v>
      </c>
      <c r="AD601" s="5">
        <v>454.89006823351025</v>
      </c>
      <c r="AE601" s="5">
        <v>2</v>
      </c>
      <c r="AF601" s="5">
        <v>151.63002274450341</v>
      </c>
      <c r="AG601" s="5">
        <v>4</v>
      </c>
      <c r="AH601" s="5">
        <v>303.26004548900681</v>
      </c>
      <c r="AI601" s="5">
        <v>0</v>
      </c>
      <c r="AJ601" s="5">
        <v>0</v>
      </c>
    </row>
    <row r="602" spans="1:36" x14ac:dyDescent="0.25">
      <c r="A602">
        <v>2019</v>
      </c>
      <c r="B602" t="s">
        <v>71</v>
      </c>
      <c r="C602" t="s">
        <v>5063</v>
      </c>
      <c r="D602" s="47" t="s">
        <v>615</v>
      </c>
      <c r="E602" s="11">
        <v>0</v>
      </c>
      <c r="F602" s="2">
        <v>0.78480000000000005</v>
      </c>
      <c r="G602" s="2">
        <v>0.20230000000000001</v>
      </c>
      <c r="H602" s="2">
        <v>0.58250000000000002</v>
      </c>
      <c r="I602" s="2">
        <v>0.78520000000000001</v>
      </c>
      <c r="J602" s="2">
        <v>0.189</v>
      </c>
      <c r="K602" s="2">
        <v>0.59620000000000006</v>
      </c>
      <c r="L602" s="2">
        <v>0.79530000000000001</v>
      </c>
      <c r="M602" s="2">
        <v>0.1933</v>
      </c>
      <c r="N602" s="2">
        <v>0.60199999999999998</v>
      </c>
      <c r="O602" s="2">
        <v>0.59356666666666669</v>
      </c>
      <c r="P602" s="2" t="s">
        <v>4792</v>
      </c>
      <c r="Q602" s="5">
        <v>1322</v>
      </c>
      <c r="R602" s="5" t="s">
        <v>4791</v>
      </c>
      <c r="S602" s="5">
        <v>10</v>
      </c>
      <c r="T602" s="5">
        <v>756.42965204236009</v>
      </c>
      <c r="U602" s="5">
        <v>0</v>
      </c>
      <c r="V602" s="5">
        <v>0</v>
      </c>
      <c r="W602" s="5">
        <v>0</v>
      </c>
      <c r="X602" s="5">
        <v>0</v>
      </c>
      <c r="Y602" s="5">
        <v>0</v>
      </c>
      <c r="Z602" s="5">
        <v>0</v>
      </c>
      <c r="AA602" s="5">
        <v>10</v>
      </c>
      <c r="AB602" s="5">
        <v>756.42965204236009</v>
      </c>
      <c r="AC602" s="5">
        <v>8</v>
      </c>
      <c r="AD602" s="5">
        <v>605.14372163388805</v>
      </c>
      <c r="AE602" s="5">
        <v>2</v>
      </c>
      <c r="AF602" s="5">
        <v>151.28593040847201</v>
      </c>
      <c r="AG602" s="5">
        <v>6</v>
      </c>
      <c r="AH602" s="5">
        <v>453.85779122541607</v>
      </c>
      <c r="AI602" s="5">
        <v>0</v>
      </c>
      <c r="AJ602" s="5">
        <v>0</v>
      </c>
    </row>
    <row r="603" spans="1:36" x14ac:dyDescent="0.25">
      <c r="A603">
        <v>2018</v>
      </c>
      <c r="B603" t="s">
        <v>49</v>
      </c>
      <c r="C603" t="s">
        <v>6537</v>
      </c>
      <c r="D603" s="47" t="s">
        <v>6216</v>
      </c>
      <c r="E603" s="11">
        <v>25.1</v>
      </c>
      <c r="F603" s="2">
        <v>0.25219999999999998</v>
      </c>
      <c r="G603" s="2">
        <v>0.71730000000000005</v>
      </c>
      <c r="H603" s="2">
        <v>-0.46510000000000007</v>
      </c>
      <c r="I603" s="2">
        <v>0.107</v>
      </c>
      <c r="J603" s="2">
        <v>0.81699999999999995</v>
      </c>
      <c r="K603" s="2">
        <v>-0.71</v>
      </c>
      <c r="L603" s="2">
        <v>0.14899999999999999</v>
      </c>
      <c r="M603" s="2">
        <v>0.82099999999999995</v>
      </c>
      <c r="N603" s="2">
        <v>-0.67199999999999993</v>
      </c>
      <c r="O603" s="2">
        <v>-0.61570000000000003</v>
      </c>
      <c r="P603" s="2" t="s">
        <v>5900</v>
      </c>
      <c r="Q603" s="5">
        <v>1322</v>
      </c>
      <c r="R603" s="5">
        <v>52.669322709163346</v>
      </c>
      <c r="S603" s="5">
        <v>0</v>
      </c>
      <c r="T603" s="5">
        <v>0</v>
      </c>
      <c r="U603" s="5">
        <v>0</v>
      </c>
      <c r="V603" s="5">
        <v>0</v>
      </c>
      <c r="W603" s="5">
        <v>0</v>
      </c>
      <c r="X603" s="5">
        <v>0</v>
      </c>
      <c r="Y603" s="5">
        <v>0</v>
      </c>
      <c r="Z603" s="5">
        <v>0</v>
      </c>
      <c r="AA603" s="5">
        <v>0</v>
      </c>
      <c r="AB603" s="5">
        <v>0</v>
      </c>
      <c r="AC603" s="5">
        <v>3</v>
      </c>
      <c r="AD603" s="5">
        <v>226.92889561270803</v>
      </c>
      <c r="AE603" s="5">
        <v>2</v>
      </c>
      <c r="AF603" s="5">
        <v>151.28593040847201</v>
      </c>
      <c r="AG603" s="5">
        <v>1</v>
      </c>
      <c r="AH603" s="5">
        <v>75.642965204236006</v>
      </c>
      <c r="AI603" s="5">
        <v>0</v>
      </c>
      <c r="AJ603" s="5">
        <v>0</v>
      </c>
    </row>
    <row r="604" spans="1:36" x14ac:dyDescent="0.25">
      <c r="A604">
        <v>2018</v>
      </c>
      <c r="B604" t="s">
        <v>41</v>
      </c>
      <c r="C604" t="s">
        <v>5584</v>
      </c>
      <c r="D604" s="47" t="s">
        <v>5583</v>
      </c>
      <c r="E604" s="11">
        <v>0.80100000000000005</v>
      </c>
      <c r="F604" s="2">
        <v>0.59719999999999995</v>
      </c>
      <c r="G604" s="2">
        <v>0.38250000000000001</v>
      </c>
      <c r="H604" s="2">
        <v>0.21469999999999995</v>
      </c>
      <c r="I604" s="2">
        <v>0.5675</v>
      </c>
      <c r="J604" s="2">
        <v>0.36859999999999998</v>
      </c>
      <c r="K604" s="2">
        <v>0.19890000000000002</v>
      </c>
      <c r="L604" s="2">
        <v>0.48930000000000001</v>
      </c>
      <c r="M604" s="2">
        <v>0.48749999999999999</v>
      </c>
      <c r="N604" s="2">
        <v>1.8000000000000238E-3</v>
      </c>
      <c r="O604" s="2">
        <v>0.13846666666666665</v>
      </c>
      <c r="P604" s="2" t="s">
        <v>4792</v>
      </c>
      <c r="Q604" s="5">
        <v>1324</v>
      </c>
      <c r="R604" s="5">
        <v>1652.9338327091134</v>
      </c>
      <c r="S604" s="5">
        <v>0</v>
      </c>
      <c r="T604" s="5">
        <v>0</v>
      </c>
      <c r="U604" s="5">
        <v>0</v>
      </c>
      <c r="V604" s="5">
        <v>0</v>
      </c>
      <c r="W604" s="5">
        <v>0</v>
      </c>
      <c r="X604" s="5">
        <v>0</v>
      </c>
      <c r="Y604" s="5">
        <v>0</v>
      </c>
      <c r="Z604" s="5">
        <v>0</v>
      </c>
      <c r="AA604" s="5">
        <v>0</v>
      </c>
      <c r="AB604" s="5">
        <v>0</v>
      </c>
      <c r="AC604" s="5">
        <v>4</v>
      </c>
      <c r="AD604" s="5">
        <v>302.11480362537765</v>
      </c>
      <c r="AE604" s="5">
        <v>1</v>
      </c>
      <c r="AF604" s="5">
        <v>75.528700906344412</v>
      </c>
      <c r="AG604" s="5">
        <v>3</v>
      </c>
      <c r="AH604" s="5">
        <v>226.58610271903325</v>
      </c>
      <c r="AI604" s="5">
        <v>0</v>
      </c>
      <c r="AJ604" s="5">
        <v>0</v>
      </c>
    </row>
    <row r="605" spans="1:36" x14ac:dyDescent="0.25">
      <c r="A605">
        <v>2019</v>
      </c>
      <c r="B605" t="s">
        <v>41</v>
      </c>
      <c r="C605" t="s">
        <v>5664</v>
      </c>
      <c r="D605" s="47" t="s">
        <v>5511</v>
      </c>
      <c r="E605" s="11">
        <v>1.1299999999999999</v>
      </c>
      <c r="F605" s="2">
        <v>0.51060000000000005</v>
      </c>
      <c r="G605" s="2">
        <v>0.46700000000000003</v>
      </c>
      <c r="H605" s="2">
        <v>4.3600000000000028E-2</v>
      </c>
      <c r="I605" s="2">
        <v>0.50770000000000004</v>
      </c>
      <c r="J605" s="2">
        <v>0.4158</v>
      </c>
      <c r="K605" s="2">
        <v>9.1900000000000037E-2</v>
      </c>
      <c r="L605" s="2">
        <v>0.53259999999999996</v>
      </c>
      <c r="M605" s="2">
        <v>0.44650000000000001</v>
      </c>
      <c r="N605" s="2">
        <v>8.6099999999999954E-2</v>
      </c>
      <c r="O605" s="2">
        <v>7.3866666666666678E-2</v>
      </c>
      <c r="P605" s="2" t="s">
        <v>4792</v>
      </c>
      <c r="Q605" s="5">
        <v>1324</v>
      </c>
      <c r="R605" s="5">
        <v>1171.6814159292037</v>
      </c>
      <c r="S605" s="5">
        <v>0</v>
      </c>
      <c r="T605" s="5">
        <v>0</v>
      </c>
      <c r="U605" s="5">
        <v>0</v>
      </c>
      <c r="V605" s="5">
        <v>0</v>
      </c>
      <c r="W605" s="5">
        <v>0</v>
      </c>
      <c r="X605" s="5">
        <v>0</v>
      </c>
      <c r="Y605" s="5">
        <v>0</v>
      </c>
      <c r="Z605" s="5">
        <v>0</v>
      </c>
      <c r="AA605" s="5">
        <v>0</v>
      </c>
      <c r="AB605" s="5">
        <v>0</v>
      </c>
      <c r="AC605" s="5">
        <v>5</v>
      </c>
      <c r="AD605" s="5">
        <v>377.6435045317221</v>
      </c>
      <c r="AE605" s="5">
        <v>2</v>
      </c>
      <c r="AF605" s="5">
        <v>151.05740181268882</v>
      </c>
      <c r="AG605" s="5">
        <v>2</v>
      </c>
      <c r="AH605" s="5">
        <v>151.05740181268882</v>
      </c>
      <c r="AI605" s="5">
        <v>1</v>
      </c>
      <c r="AJ605" s="5">
        <v>75.528700906344412</v>
      </c>
    </row>
    <row r="606" spans="1:36" x14ac:dyDescent="0.25">
      <c r="A606">
        <v>2017</v>
      </c>
      <c r="B606" t="s">
        <v>41</v>
      </c>
      <c r="C606" t="s">
        <v>5584</v>
      </c>
      <c r="D606" s="47" t="s">
        <v>5583</v>
      </c>
      <c r="E606" s="11">
        <v>0.80100000000000005</v>
      </c>
      <c r="F606" s="2">
        <v>0.59719999999999995</v>
      </c>
      <c r="G606" s="2">
        <v>0.38250000000000001</v>
      </c>
      <c r="H606" s="2">
        <v>0.21469999999999995</v>
      </c>
      <c r="I606" s="2">
        <v>0.5675</v>
      </c>
      <c r="J606" s="2">
        <v>0.36859999999999998</v>
      </c>
      <c r="K606" s="2">
        <v>0.19890000000000002</v>
      </c>
      <c r="L606" s="2">
        <v>0.48930000000000001</v>
      </c>
      <c r="M606" s="2">
        <v>0.48749999999999999</v>
      </c>
      <c r="N606" s="2">
        <v>1.8000000000000238E-3</v>
      </c>
      <c r="O606" s="2">
        <v>0.13846666666666665</v>
      </c>
      <c r="P606" s="2" t="s">
        <v>4792</v>
      </c>
      <c r="Q606" s="5">
        <v>1326</v>
      </c>
      <c r="R606" s="5">
        <v>1655.4307116104867</v>
      </c>
      <c r="S606" s="5">
        <v>0</v>
      </c>
      <c r="T606" s="5">
        <v>0</v>
      </c>
      <c r="U606" s="5">
        <v>0</v>
      </c>
      <c r="V606" s="5">
        <v>0</v>
      </c>
      <c r="W606" s="5">
        <v>0</v>
      </c>
      <c r="X606" s="5">
        <v>0</v>
      </c>
      <c r="Y606" s="5">
        <v>0</v>
      </c>
      <c r="Z606" s="5">
        <v>0</v>
      </c>
      <c r="AA606" s="5">
        <v>0</v>
      </c>
      <c r="AB606" s="5">
        <v>0</v>
      </c>
      <c r="AC606" s="5">
        <v>5</v>
      </c>
      <c r="AD606" s="5">
        <v>377.07390648567122</v>
      </c>
      <c r="AE606" s="5">
        <v>2</v>
      </c>
      <c r="AF606" s="5">
        <v>150.82956259426848</v>
      </c>
      <c r="AG606" s="5">
        <v>3</v>
      </c>
      <c r="AH606" s="5">
        <v>226.24434389140274</v>
      </c>
      <c r="AI606" s="5">
        <v>0</v>
      </c>
      <c r="AJ606" s="5">
        <v>0</v>
      </c>
    </row>
    <row r="607" spans="1:36" x14ac:dyDescent="0.25">
      <c r="A607">
        <v>2018</v>
      </c>
      <c r="B607" t="s">
        <v>49</v>
      </c>
      <c r="C607" t="s">
        <v>6537</v>
      </c>
      <c r="D607" s="47" t="s">
        <v>6216</v>
      </c>
      <c r="E607" s="11">
        <v>25.1</v>
      </c>
      <c r="F607" s="2">
        <v>0.25219999999999998</v>
      </c>
      <c r="G607" s="2">
        <v>0.71730000000000005</v>
      </c>
      <c r="H607" s="2">
        <v>-0.46510000000000007</v>
      </c>
      <c r="I607" s="2">
        <v>0.107</v>
      </c>
      <c r="J607" s="2">
        <v>0.81699999999999995</v>
      </c>
      <c r="K607" s="2">
        <v>-0.71</v>
      </c>
      <c r="L607" s="2">
        <v>0.14899999999999999</v>
      </c>
      <c r="M607" s="2">
        <v>0.82099999999999995</v>
      </c>
      <c r="N607" s="2">
        <v>-0.67199999999999993</v>
      </c>
      <c r="O607" s="2">
        <v>-0.61570000000000003</v>
      </c>
      <c r="P607" s="2" t="s">
        <v>5900</v>
      </c>
      <c r="Q607" s="5">
        <v>1326</v>
      </c>
      <c r="R607" s="5">
        <v>52.828685258964143</v>
      </c>
      <c r="S607" s="5">
        <v>1</v>
      </c>
      <c r="T607" s="5">
        <v>75.41478129713424</v>
      </c>
      <c r="U607" s="5">
        <v>0</v>
      </c>
      <c r="V607" s="5">
        <v>0</v>
      </c>
      <c r="W607" s="5">
        <v>1</v>
      </c>
      <c r="X607" s="5">
        <v>75.41478129713424</v>
      </c>
      <c r="Y607" s="5">
        <v>0</v>
      </c>
      <c r="Z607" s="5">
        <v>0</v>
      </c>
      <c r="AA607" s="5">
        <v>0</v>
      </c>
      <c r="AB607" s="5">
        <v>0</v>
      </c>
      <c r="AC607" s="5">
        <v>2</v>
      </c>
      <c r="AD607" s="5">
        <v>150.82956259426848</v>
      </c>
      <c r="AE607" s="5">
        <v>1</v>
      </c>
      <c r="AF607" s="5">
        <v>75.41478129713424</v>
      </c>
      <c r="AG607" s="5">
        <v>1</v>
      </c>
      <c r="AH607" s="5">
        <v>75.41478129713424</v>
      </c>
      <c r="AI607" s="5">
        <v>0</v>
      </c>
      <c r="AJ607" s="5">
        <v>0</v>
      </c>
    </row>
    <row r="608" spans="1:36" x14ac:dyDescent="0.25">
      <c r="A608">
        <v>2018</v>
      </c>
      <c r="B608" t="s">
        <v>41</v>
      </c>
      <c r="C608" t="s">
        <v>6219</v>
      </c>
      <c r="D608" s="47" t="s">
        <v>6045</v>
      </c>
      <c r="E608" s="11">
        <v>2.1539999999999999</v>
      </c>
      <c r="F608" s="2">
        <v>0.41739999999999999</v>
      </c>
      <c r="G608" s="2">
        <v>0.56140000000000001</v>
      </c>
      <c r="H608" s="2">
        <v>-0.14400000000000002</v>
      </c>
      <c r="I608" s="2">
        <v>0.41660000000000003</v>
      </c>
      <c r="J608" s="2">
        <v>0.52200000000000002</v>
      </c>
      <c r="K608" s="2">
        <v>-0.10539999999999999</v>
      </c>
      <c r="L608" s="2">
        <v>0.48630000000000001</v>
      </c>
      <c r="M608" s="2">
        <v>0.49730000000000002</v>
      </c>
      <c r="N608" s="2">
        <v>-1.100000000000001E-2</v>
      </c>
      <c r="O608" s="2">
        <v>-8.6800000000000002E-2</v>
      </c>
      <c r="P608" s="2" t="s">
        <v>5900</v>
      </c>
      <c r="Q608" s="5">
        <v>1327</v>
      </c>
      <c r="R608" s="5">
        <v>616.06313834726097</v>
      </c>
      <c r="S608" s="5">
        <v>1</v>
      </c>
      <c r="T608" s="5">
        <v>75.357950263752826</v>
      </c>
      <c r="U608" s="5">
        <v>0</v>
      </c>
      <c r="V608" s="5">
        <v>0</v>
      </c>
      <c r="W608" s="5">
        <v>1</v>
      </c>
      <c r="X608" s="5">
        <v>75.357950263752826</v>
      </c>
      <c r="Y608" s="5">
        <v>0</v>
      </c>
      <c r="Z608" s="5">
        <v>0</v>
      </c>
      <c r="AA608" s="5">
        <v>0</v>
      </c>
      <c r="AB608" s="5">
        <v>0</v>
      </c>
      <c r="AC608" s="5">
        <v>8</v>
      </c>
      <c r="AD608" s="5">
        <v>602.86360211002261</v>
      </c>
      <c r="AE608" s="5">
        <v>2</v>
      </c>
      <c r="AF608" s="5">
        <v>150.71590052750565</v>
      </c>
      <c r="AG608" s="5">
        <v>6</v>
      </c>
      <c r="AH608" s="5">
        <v>452.14770158251696</v>
      </c>
      <c r="AI608" s="5">
        <v>0</v>
      </c>
      <c r="AJ608" s="5">
        <v>0</v>
      </c>
    </row>
    <row r="609" spans="1:36" x14ac:dyDescent="0.25">
      <c r="A609">
        <v>2017</v>
      </c>
      <c r="B609" t="s">
        <v>71</v>
      </c>
      <c r="C609" t="s">
        <v>5187</v>
      </c>
      <c r="D609" s="47" t="s">
        <v>4805</v>
      </c>
      <c r="E609" s="11">
        <v>0</v>
      </c>
      <c r="F609" s="2">
        <v>0.51259999999999994</v>
      </c>
      <c r="G609" s="2">
        <v>0.46920000000000001</v>
      </c>
      <c r="H609" s="2">
        <v>4.3399999999999939E-2</v>
      </c>
      <c r="I609" s="2">
        <v>0.55620000000000003</v>
      </c>
      <c r="J609" s="2">
        <v>0.3891</v>
      </c>
      <c r="K609" s="2">
        <v>0.16710000000000003</v>
      </c>
      <c r="L609" s="2">
        <v>0.6502</v>
      </c>
      <c r="M609" s="2">
        <v>0.33489999999999998</v>
      </c>
      <c r="N609" s="2">
        <v>0.31530000000000002</v>
      </c>
      <c r="O609" s="2">
        <v>0.17526666666666668</v>
      </c>
      <c r="P609" s="2" t="s">
        <v>4792</v>
      </c>
      <c r="Q609" s="5">
        <v>1328</v>
      </c>
      <c r="R609" s="5" t="s">
        <v>4791</v>
      </c>
      <c r="S609" s="5">
        <v>1</v>
      </c>
      <c r="T609" s="5">
        <v>75.301204819277118</v>
      </c>
      <c r="U609" s="5">
        <v>0</v>
      </c>
      <c r="V609" s="5">
        <v>0</v>
      </c>
      <c r="W609" s="5">
        <v>0</v>
      </c>
      <c r="X609" s="5">
        <v>0</v>
      </c>
      <c r="Y609" s="5">
        <v>0</v>
      </c>
      <c r="Z609" s="5">
        <v>0</v>
      </c>
      <c r="AA609" s="5">
        <v>1</v>
      </c>
      <c r="AB609" s="5">
        <v>75.301204819277118</v>
      </c>
      <c r="AC609" s="5">
        <v>5</v>
      </c>
      <c r="AD609" s="5">
        <v>376.50602409638554</v>
      </c>
      <c r="AE609" s="5">
        <v>3</v>
      </c>
      <c r="AF609" s="5">
        <v>225.90361445783131</v>
      </c>
      <c r="AG609" s="5">
        <v>2</v>
      </c>
      <c r="AH609" s="5">
        <v>150.60240963855424</v>
      </c>
      <c r="AI609" s="5">
        <v>0</v>
      </c>
      <c r="AJ609" s="5">
        <v>0</v>
      </c>
    </row>
    <row r="610" spans="1:36" x14ac:dyDescent="0.25">
      <c r="A610">
        <v>2017</v>
      </c>
      <c r="B610" t="s">
        <v>71</v>
      </c>
      <c r="C610" t="s">
        <v>5247</v>
      </c>
      <c r="D610" s="47" t="s">
        <v>5074</v>
      </c>
      <c r="E610" s="11">
        <v>0</v>
      </c>
      <c r="F610" s="2">
        <v>0.81040000000000001</v>
      </c>
      <c r="G610" s="2">
        <v>0.182</v>
      </c>
      <c r="H610" s="2">
        <v>0.62840000000000007</v>
      </c>
      <c r="I610" s="2">
        <v>0.78859999999999997</v>
      </c>
      <c r="J610" s="2">
        <v>0.1807</v>
      </c>
      <c r="K610" s="2">
        <v>0.6079</v>
      </c>
      <c r="L610" s="2">
        <v>0.76819999999999999</v>
      </c>
      <c r="M610" s="2">
        <v>0.21990000000000001</v>
      </c>
      <c r="N610" s="2">
        <v>0.54830000000000001</v>
      </c>
      <c r="O610" s="2">
        <v>0.59486666666666665</v>
      </c>
      <c r="P610" s="2" t="s">
        <v>4792</v>
      </c>
      <c r="Q610" s="5">
        <v>1328</v>
      </c>
      <c r="R610" s="5" t="s">
        <v>4791</v>
      </c>
      <c r="S610" s="5">
        <v>0</v>
      </c>
      <c r="T610" s="5">
        <v>0</v>
      </c>
      <c r="U610" s="5">
        <v>0</v>
      </c>
      <c r="V610" s="5">
        <v>0</v>
      </c>
      <c r="W610" s="5">
        <v>0</v>
      </c>
      <c r="X610" s="5">
        <v>0</v>
      </c>
      <c r="Y610" s="5">
        <v>0</v>
      </c>
      <c r="Z610" s="5">
        <v>0</v>
      </c>
      <c r="AA610" s="5">
        <v>0</v>
      </c>
      <c r="AB610" s="5">
        <v>0</v>
      </c>
      <c r="AC610" s="5">
        <v>4</v>
      </c>
      <c r="AD610" s="5">
        <v>301.20481927710847</v>
      </c>
      <c r="AE610" s="5">
        <v>3</v>
      </c>
      <c r="AF610" s="5">
        <v>225.90361445783131</v>
      </c>
      <c r="AG610" s="5">
        <v>1</v>
      </c>
      <c r="AH610" s="5">
        <v>75.301204819277118</v>
      </c>
      <c r="AI610" s="5">
        <v>0</v>
      </c>
      <c r="AJ610" s="5">
        <v>0</v>
      </c>
    </row>
    <row r="611" spans="1:36" x14ac:dyDescent="0.25">
      <c r="A611">
        <v>2018</v>
      </c>
      <c r="B611" t="s">
        <v>41</v>
      </c>
      <c r="C611" t="s">
        <v>5664</v>
      </c>
      <c r="D611" s="47" t="s">
        <v>5511</v>
      </c>
      <c r="E611" s="11">
        <v>1.1299999999999999</v>
      </c>
      <c r="F611" s="2">
        <v>0.51060000000000005</v>
      </c>
      <c r="G611" s="2">
        <v>0.46700000000000003</v>
      </c>
      <c r="H611" s="2">
        <v>4.3600000000000028E-2</v>
      </c>
      <c r="I611" s="2">
        <v>0.50770000000000004</v>
      </c>
      <c r="J611" s="2">
        <v>0.4158</v>
      </c>
      <c r="K611" s="2">
        <v>9.1900000000000037E-2</v>
      </c>
      <c r="L611" s="2">
        <v>0.53259999999999996</v>
      </c>
      <c r="M611" s="2">
        <v>0.44650000000000001</v>
      </c>
      <c r="N611" s="2">
        <v>8.6099999999999954E-2</v>
      </c>
      <c r="O611" s="2">
        <v>7.3866666666666678E-2</v>
      </c>
      <c r="P611" s="2" t="s">
        <v>4792</v>
      </c>
      <c r="Q611" s="5">
        <v>1329</v>
      </c>
      <c r="R611" s="5">
        <v>1176.1061946902655</v>
      </c>
      <c r="S611" s="5">
        <v>0</v>
      </c>
      <c r="T611" s="5">
        <v>0</v>
      </c>
      <c r="U611" s="5">
        <v>0</v>
      </c>
      <c r="V611" s="5">
        <v>0</v>
      </c>
      <c r="W611" s="5">
        <v>0</v>
      </c>
      <c r="X611" s="5">
        <v>0</v>
      </c>
      <c r="Y611" s="5">
        <v>0</v>
      </c>
      <c r="Z611" s="5">
        <v>0</v>
      </c>
      <c r="AA611" s="5">
        <v>0</v>
      </c>
      <c r="AB611" s="5">
        <v>0</v>
      </c>
      <c r="AC611" s="5">
        <v>8</v>
      </c>
      <c r="AD611" s="5">
        <v>601.95635816403308</v>
      </c>
      <c r="AE611" s="5">
        <v>4</v>
      </c>
      <c r="AF611" s="5">
        <v>300.97817908201654</v>
      </c>
      <c r="AG611" s="5">
        <v>3</v>
      </c>
      <c r="AH611" s="5">
        <v>225.73363431151239</v>
      </c>
      <c r="AI611" s="5">
        <v>1</v>
      </c>
      <c r="AJ611" s="5">
        <v>75.244544770504135</v>
      </c>
    </row>
    <row r="612" spans="1:36" x14ac:dyDescent="0.25">
      <c r="A612">
        <v>2019</v>
      </c>
      <c r="B612" t="s">
        <v>71</v>
      </c>
      <c r="C612" t="s">
        <v>5137</v>
      </c>
      <c r="D612" s="47" t="s">
        <v>5134</v>
      </c>
      <c r="E612" s="11">
        <v>0</v>
      </c>
      <c r="F612" s="2">
        <v>0.83630000000000004</v>
      </c>
      <c r="G612" s="2">
        <v>0.154</v>
      </c>
      <c r="H612" s="2">
        <v>0.68230000000000002</v>
      </c>
      <c r="I612" s="2">
        <v>0.83840000000000003</v>
      </c>
      <c r="J612" s="2">
        <v>0.1404</v>
      </c>
      <c r="K612" s="2">
        <v>0.69800000000000006</v>
      </c>
      <c r="L612" s="2">
        <v>0.81630000000000003</v>
      </c>
      <c r="M612" s="2">
        <v>0.17380000000000001</v>
      </c>
      <c r="N612" s="2">
        <v>0.64250000000000007</v>
      </c>
      <c r="O612" s="2">
        <v>0.67426666666666668</v>
      </c>
      <c r="P612" s="2" t="s">
        <v>4792</v>
      </c>
      <c r="Q612" s="5">
        <v>1331</v>
      </c>
      <c r="R612" s="5" t="s">
        <v>4791</v>
      </c>
      <c r="S612" s="5">
        <v>4</v>
      </c>
      <c r="T612" s="5">
        <v>300.52592036063112</v>
      </c>
      <c r="U612" s="5">
        <v>0</v>
      </c>
      <c r="V612" s="5">
        <v>0</v>
      </c>
      <c r="W612" s="5">
        <v>0</v>
      </c>
      <c r="X612" s="5">
        <v>0</v>
      </c>
      <c r="Y612" s="5">
        <v>0</v>
      </c>
      <c r="Z612" s="5">
        <v>0</v>
      </c>
      <c r="AA612" s="5">
        <v>4</v>
      </c>
      <c r="AB612" s="5">
        <v>300.52592036063112</v>
      </c>
      <c r="AC612" s="5">
        <v>3</v>
      </c>
      <c r="AD612" s="5">
        <v>225.39444027047332</v>
      </c>
      <c r="AE612" s="5">
        <v>0</v>
      </c>
      <c r="AF612" s="5">
        <v>0</v>
      </c>
      <c r="AG612" s="5">
        <v>2</v>
      </c>
      <c r="AH612" s="5">
        <v>150.26296018031556</v>
      </c>
      <c r="AI612" s="5">
        <v>1</v>
      </c>
      <c r="AJ612" s="5">
        <v>75.13148009015778</v>
      </c>
    </row>
    <row r="613" spans="1:36" x14ac:dyDescent="0.25">
      <c r="A613">
        <v>2017</v>
      </c>
      <c r="B613" t="s">
        <v>41</v>
      </c>
      <c r="C613" t="s">
        <v>5754</v>
      </c>
      <c r="D613" s="47" t="s">
        <v>5562</v>
      </c>
      <c r="E613" s="11">
        <v>3.4550000000000001</v>
      </c>
      <c r="F613" s="2">
        <v>0.56189999999999996</v>
      </c>
      <c r="G613" s="2">
        <v>0.41880000000000001</v>
      </c>
      <c r="H613" s="2">
        <v>0.14309999999999995</v>
      </c>
      <c r="I613" s="2">
        <v>0.54259999999999997</v>
      </c>
      <c r="J613" s="2">
        <v>0.39729999999999999</v>
      </c>
      <c r="K613" s="2">
        <v>0.14529999999999998</v>
      </c>
      <c r="L613" s="2">
        <v>0.49209999999999998</v>
      </c>
      <c r="M613" s="2">
        <v>0.48820000000000002</v>
      </c>
      <c r="N613" s="2">
        <v>3.8999999999999591E-3</v>
      </c>
      <c r="O613" s="2">
        <v>9.7433333333333302E-2</v>
      </c>
      <c r="P613" s="2" t="s">
        <v>4792</v>
      </c>
      <c r="Q613" s="5">
        <v>1337</v>
      </c>
      <c r="R613" s="5">
        <v>386.97539797395081</v>
      </c>
      <c r="S613" s="5">
        <v>1</v>
      </c>
      <c r="T613" s="5">
        <v>74.794315632011958</v>
      </c>
      <c r="U613" s="5">
        <v>0</v>
      </c>
      <c r="V613" s="5">
        <v>0</v>
      </c>
      <c r="W613" s="5">
        <v>0</v>
      </c>
      <c r="X613" s="5">
        <v>0</v>
      </c>
      <c r="Y613" s="5">
        <v>0</v>
      </c>
      <c r="Z613" s="5">
        <v>0</v>
      </c>
      <c r="AA613" s="5">
        <v>1</v>
      </c>
      <c r="AB613" s="5">
        <v>74.794315632011958</v>
      </c>
      <c r="AC613" s="5">
        <v>3</v>
      </c>
      <c r="AD613" s="5">
        <v>224.38294689603589</v>
      </c>
      <c r="AE613" s="5">
        <v>1</v>
      </c>
      <c r="AF613" s="5">
        <v>74.794315632011958</v>
      </c>
      <c r="AG613" s="5">
        <v>1</v>
      </c>
      <c r="AH613" s="5">
        <v>74.794315632011958</v>
      </c>
      <c r="AI613" s="5">
        <v>1</v>
      </c>
      <c r="AJ613" s="5">
        <v>74.794315632011958</v>
      </c>
    </row>
    <row r="614" spans="1:36" x14ac:dyDescent="0.25">
      <c r="A614">
        <v>2017</v>
      </c>
      <c r="B614" t="s">
        <v>41</v>
      </c>
      <c r="C614" t="s">
        <v>419</v>
      </c>
      <c r="D614" s="47" t="s">
        <v>5646</v>
      </c>
      <c r="E614" s="11">
        <v>1.0329999999999999</v>
      </c>
      <c r="F614" s="2">
        <v>0.57350000000000001</v>
      </c>
      <c r="G614" s="2">
        <v>0.40889999999999999</v>
      </c>
      <c r="H614" s="2">
        <v>0.16460000000000002</v>
      </c>
      <c r="I614" s="2">
        <v>0.54659999999999997</v>
      </c>
      <c r="J614" s="2">
        <v>0.39839999999999998</v>
      </c>
      <c r="K614" s="2">
        <v>0.1482</v>
      </c>
      <c r="L614" s="2">
        <v>0.48420000000000002</v>
      </c>
      <c r="M614" s="2">
        <v>0.49580000000000002</v>
      </c>
      <c r="N614" s="2">
        <v>-1.1599999999999999E-2</v>
      </c>
      <c r="O614" s="2">
        <v>0.1004</v>
      </c>
      <c r="P614" s="2" t="s">
        <v>4792</v>
      </c>
      <c r="Q614" s="5">
        <v>1340</v>
      </c>
      <c r="R614" s="5">
        <v>1297.1926427879962</v>
      </c>
      <c r="S614" s="5">
        <v>1</v>
      </c>
      <c r="T614" s="5">
        <v>74.626865671641795</v>
      </c>
      <c r="U614" s="5">
        <v>0</v>
      </c>
      <c r="V614" s="5">
        <v>0</v>
      </c>
      <c r="W614" s="5">
        <v>1</v>
      </c>
      <c r="X614" s="5">
        <v>74.626865671641795</v>
      </c>
      <c r="Y614" s="5">
        <v>0</v>
      </c>
      <c r="Z614" s="5">
        <v>0</v>
      </c>
      <c r="AA614" s="5">
        <v>0</v>
      </c>
      <c r="AB614" s="5">
        <v>0</v>
      </c>
      <c r="AC614" s="5">
        <v>4</v>
      </c>
      <c r="AD614" s="5">
        <v>298.50746268656718</v>
      </c>
      <c r="AE614" s="5">
        <v>1</v>
      </c>
      <c r="AF614" s="5">
        <v>74.626865671641795</v>
      </c>
      <c r="AG614" s="5">
        <v>3</v>
      </c>
      <c r="AH614" s="5">
        <v>223.8805970149254</v>
      </c>
      <c r="AI614" s="5">
        <v>0</v>
      </c>
      <c r="AJ614" s="5">
        <v>0</v>
      </c>
    </row>
    <row r="615" spans="1:36" x14ac:dyDescent="0.25">
      <c r="A615">
        <v>2017</v>
      </c>
      <c r="B615" t="s">
        <v>70</v>
      </c>
      <c r="C615" t="s">
        <v>5421</v>
      </c>
      <c r="D615" s="47" t="s">
        <v>5420</v>
      </c>
      <c r="E615" s="11">
        <v>2.2999999999999998</v>
      </c>
      <c r="F615" s="2">
        <v>0.86439999999999995</v>
      </c>
      <c r="G615" s="2">
        <v>0.13189999999999999</v>
      </c>
      <c r="H615" s="2">
        <v>0.73249999999999993</v>
      </c>
      <c r="I615" s="2">
        <v>0.82609999999999995</v>
      </c>
      <c r="J615" s="2">
        <v>0.14430000000000001</v>
      </c>
      <c r="K615" s="2">
        <v>0.68179999999999996</v>
      </c>
      <c r="L615" s="2">
        <v>0.74629999999999996</v>
      </c>
      <c r="M615" s="2">
        <v>0.23219999999999999</v>
      </c>
      <c r="N615" s="2">
        <v>0.5141</v>
      </c>
      <c r="O615" s="2">
        <v>0.64279999999999993</v>
      </c>
      <c r="P615" s="5" t="s">
        <v>4792</v>
      </c>
      <c r="Q615" s="5">
        <v>1340</v>
      </c>
      <c r="R615" s="5">
        <v>582.60869565217399</v>
      </c>
      <c r="S615" s="5">
        <v>1</v>
      </c>
      <c r="T615" s="5">
        <v>74.626865671641795</v>
      </c>
      <c r="U615" s="5">
        <v>0</v>
      </c>
      <c r="V615" s="5">
        <v>0</v>
      </c>
      <c r="W615" s="5">
        <v>1</v>
      </c>
      <c r="X615" s="5">
        <v>74.626865671641795</v>
      </c>
      <c r="Y615" s="5">
        <v>0</v>
      </c>
      <c r="Z615" s="5">
        <v>0</v>
      </c>
      <c r="AA615" s="5">
        <v>0</v>
      </c>
      <c r="AB615" s="5">
        <v>0</v>
      </c>
      <c r="AC615" s="5">
        <v>37</v>
      </c>
      <c r="AD615" s="5">
        <v>2761.1940298507461</v>
      </c>
      <c r="AE615" s="5">
        <v>1</v>
      </c>
      <c r="AF615" s="5">
        <v>74.626865671641795</v>
      </c>
      <c r="AG615" s="5">
        <v>34</v>
      </c>
      <c r="AH615" s="5">
        <v>2537.3134328358205</v>
      </c>
      <c r="AI615" s="5">
        <v>2</v>
      </c>
      <c r="AJ615" s="5">
        <v>149.25373134328359</v>
      </c>
    </row>
    <row r="616" spans="1:36" x14ac:dyDescent="0.25">
      <c r="A616">
        <v>2018</v>
      </c>
      <c r="B616" t="s">
        <v>41</v>
      </c>
      <c r="C616" t="s">
        <v>5663</v>
      </c>
      <c r="D616" s="47" t="s">
        <v>5357</v>
      </c>
      <c r="E616" s="11">
        <v>1.121</v>
      </c>
      <c r="F616" s="2">
        <v>0.63619999999999999</v>
      </c>
      <c r="G616" s="2">
        <v>0.34250000000000003</v>
      </c>
      <c r="H616" s="2">
        <v>0.29369999999999996</v>
      </c>
      <c r="I616" s="2">
        <v>0.60129999999999995</v>
      </c>
      <c r="J616" s="2">
        <v>0.33179999999999998</v>
      </c>
      <c r="K616" s="2">
        <v>0.26949999999999996</v>
      </c>
      <c r="L616" s="2">
        <v>0.48</v>
      </c>
      <c r="M616" s="2">
        <v>0.49490000000000001</v>
      </c>
      <c r="N616" s="2">
        <v>-1.4900000000000024E-2</v>
      </c>
      <c r="O616" s="2">
        <v>0.18276666666666663</v>
      </c>
      <c r="P616" s="2" t="s">
        <v>4792</v>
      </c>
      <c r="Q616" s="5">
        <v>1340</v>
      </c>
      <c r="R616" s="5">
        <v>1195.3612845673506</v>
      </c>
      <c r="S616" s="5">
        <v>0</v>
      </c>
      <c r="T616" s="5">
        <v>0</v>
      </c>
      <c r="U616" s="5">
        <v>0</v>
      </c>
      <c r="V616" s="5">
        <v>0</v>
      </c>
      <c r="W616" s="5">
        <v>0</v>
      </c>
      <c r="X616" s="5">
        <v>0</v>
      </c>
      <c r="Y616" s="5">
        <v>0</v>
      </c>
      <c r="Z616" s="5">
        <v>0</v>
      </c>
      <c r="AA616" s="5">
        <v>0</v>
      </c>
      <c r="AB616" s="5">
        <v>0</v>
      </c>
      <c r="AC616" s="5">
        <v>1</v>
      </c>
      <c r="AD616" s="5">
        <v>74.626865671641795</v>
      </c>
      <c r="AE616" s="5">
        <v>0</v>
      </c>
      <c r="AF616" s="5">
        <v>0</v>
      </c>
      <c r="AG616" s="5">
        <v>1</v>
      </c>
      <c r="AH616" s="5">
        <v>74.626865671641795</v>
      </c>
      <c r="AI616" s="5">
        <v>0</v>
      </c>
      <c r="AJ616" s="5">
        <v>0</v>
      </c>
    </row>
    <row r="617" spans="1:36" x14ac:dyDescent="0.25">
      <c r="A617">
        <v>2019</v>
      </c>
      <c r="B617" t="s">
        <v>41</v>
      </c>
      <c r="C617" t="s">
        <v>6219</v>
      </c>
      <c r="D617" s="47" t="s">
        <v>6045</v>
      </c>
      <c r="E617" s="11">
        <v>2.1539999999999999</v>
      </c>
      <c r="F617" s="2">
        <v>0.41739999999999999</v>
      </c>
      <c r="G617" s="2">
        <v>0.56140000000000001</v>
      </c>
      <c r="H617" s="2">
        <v>-0.14400000000000002</v>
      </c>
      <c r="I617" s="2">
        <v>0.41660000000000003</v>
      </c>
      <c r="J617" s="2">
        <v>0.52200000000000002</v>
      </c>
      <c r="K617" s="2">
        <v>-0.10539999999999999</v>
      </c>
      <c r="L617" s="2">
        <v>0.48630000000000001</v>
      </c>
      <c r="M617" s="2">
        <v>0.49730000000000002</v>
      </c>
      <c r="N617" s="2">
        <v>-1.100000000000001E-2</v>
      </c>
      <c r="O617" s="2">
        <v>-8.6800000000000002E-2</v>
      </c>
      <c r="P617" s="2" t="s">
        <v>5900</v>
      </c>
      <c r="Q617" s="5">
        <v>1341</v>
      </c>
      <c r="R617" s="5">
        <v>622.56267409470752</v>
      </c>
      <c r="S617" s="5">
        <v>0</v>
      </c>
      <c r="T617" s="5">
        <v>0</v>
      </c>
      <c r="U617" s="5">
        <v>0</v>
      </c>
      <c r="V617" s="5">
        <v>0</v>
      </c>
      <c r="W617" s="5">
        <v>0</v>
      </c>
      <c r="X617" s="5">
        <v>0</v>
      </c>
      <c r="Y617" s="5">
        <v>0</v>
      </c>
      <c r="Z617" s="5">
        <v>0</v>
      </c>
      <c r="AA617" s="5">
        <v>0</v>
      </c>
      <c r="AB617" s="5">
        <v>0</v>
      </c>
      <c r="AC617" s="5">
        <v>11</v>
      </c>
      <c r="AD617" s="5">
        <v>820.28337061894103</v>
      </c>
      <c r="AE617" s="5">
        <v>0</v>
      </c>
      <c r="AF617" s="5">
        <v>0</v>
      </c>
      <c r="AG617" s="5">
        <v>11</v>
      </c>
      <c r="AH617" s="5">
        <v>820.28337061894103</v>
      </c>
      <c r="AI617" s="5">
        <v>0</v>
      </c>
      <c r="AJ617" s="5">
        <v>0</v>
      </c>
    </row>
    <row r="618" spans="1:36" x14ac:dyDescent="0.25">
      <c r="A618">
        <v>2018</v>
      </c>
      <c r="B618" t="s">
        <v>41</v>
      </c>
      <c r="C618" t="s">
        <v>5754</v>
      </c>
      <c r="D618" s="47" t="s">
        <v>5562</v>
      </c>
      <c r="E618" s="11">
        <v>3.4550000000000001</v>
      </c>
      <c r="F618" s="2">
        <v>0.56189999999999996</v>
      </c>
      <c r="G618" s="2">
        <v>0.41880000000000001</v>
      </c>
      <c r="H618" s="2">
        <v>0.14309999999999995</v>
      </c>
      <c r="I618" s="2">
        <v>0.54259999999999997</v>
      </c>
      <c r="J618" s="2">
        <v>0.39729999999999999</v>
      </c>
      <c r="K618" s="2">
        <v>0.14529999999999998</v>
      </c>
      <c r="L618" s="2">
        <v>0.49209999999999998</v>
      </c>
      <c r="M618" s="2">
        <v>0.48820000000000002</v>
      </c>
      <c r="N618" s="2">
        <v>3.8999999999999591E-3</v>
      </c>
      <c r="O618" s="2">
        <v>9.7433333333333302E-2</v>
      </c>
      <c r="P618" s="2" t="s">
        <v>4792</v>
      </c>
      <c r="Q618" s="5">
        <v>1343</v>
      </c>
      <c r="R618" s="5">
        <v>388.71201157742399</v>
      </c>
      <c r="S618" s="5">
        <v>2</v>
      </c>
      <c r="T618" s="5">
        <v>148.92032762472078</v>
      </c>
      <c r="U618" s="5">
        <v>0</v>
      </c>
      <c r="V618" s="5">
        <v>0</v>
      </c>
      <c r="W618" s="5">
        <v>0</v>
      </c>
      <c r="X618" s="5">
        <v>0</v>
      </c>
      <c r="Y618" s="5">
        <v>0</v>
      </c>
      <c r="Z618" s="5">
        <v>0</v>
      </c>
      <c r="AA618" s="5">
        <v>2</v>
      </c>
      <c r="AB618" s="5">
        <v>148.92032762472078</v>
      </c>
      <c r="AC618" s="5">
        <v>2</v>
      </c>
      <c r="AD618" s="5">
        <v>148.92032762472078</v>
      </c>
      <c r="AE618" s="5">
        <v>1</v>
      </c>
      <c r="AF618" s="5">
        <v>74.460163812360392</v>
      </c>
      <c r="AG618" s="5">
        <v>1</v>
      </c>
      <c r="AH618" s="5">
        <v>74.460163812360392</v>
      </c>
      <c r="AI618" s="5">
        <v>0</v>
      </c>
      <c r="AJ618" s="5">
        <v>0</v>
      </c>
    </row>
    <row r="619" spans="1:36" x14ac:dyDescent="0.25">
      <c r="A619">
        <v>2017</v>
      </c>
      <c r="B619" t="s">
        <v>71</v>
      </c>
      <c r="C619" t="s">
        <v>729</v>
      </c>
      <c r="D619" s="47" t="s">
        <v>4911</v>
      </c>
      <c r="E619" s="11">
        <v>0</v>
      </c>
      <c r="F619" s="2">
        <v>0.69299999999999995</v>
      </c>
      <c r="G619" s="2">
        <v>0.29870000000000002</v>
      </c>
      <c r="H619" s="2">
        <v>0.39429999999999993</v>
      </c>
      <c r="I619" s="2">
        <v>0.69289999999999996</v>
      </c>
      <c r="J619" s="2">
        <v>0.28649999999999998</v>
      </c>
      <c r="K619" s="2">
        <v>0.40639999999999998</v>
      </c>
      <c r="L619" s="2">
        <v>0.62890000000000001</v>
      </c>
      <c r="M619" s="2">
        <v>0.36149999999999999</v>
      </c>
      <c r="N619" s="2">
        <v>0.26740000000000003</v>
      </c>
      <c r="O619" s="2">
        <v>0.35603333333333337</v>
      </c>
      <c r="P619" s="2" t="s">
        <v>4792</v>
      </c>
      <c r="Q619" s="5">
        <v>1344</v>
      </c>
      <c r="R619" s="5" t="s">
        <v>4791</v>
      </c>
      <c r="S619" s="5">
        <v>13</v>
      </c>
      <c r="T619" s="5">
        <v>967.26190476190482</v>
      </c>
      <c r="U619" s="5">
        <v>1</v>
      </c>
      <c r="V619" s="5">
        <v>74.404761904761898</v>
      </c>
      <c r="W619" s="5">
        <v>0</v>
      </c>
      <c r="X619" s="5">
        <v>0</v>
      </c>
      <c r="Y619" s="5">
        <v>0</v>
      </c>
      <c r="Z619" s="5">
        <v>0</v>
      </c>
      <c r="AA619" s="5">
        <v>12</v>
      </c>
      <c r="AB619" s="5">
        <v>892.85714285714278</v>
      </c>
      <c r="AC619" s="5">
        <v>13</v>
      </c>
      <c r="AD619" s="5">
        <v>967.26190476190482</v>
      </c>
      <c r="AE619" s="5">
        <v>6</v>
      </c>
      <c r="AF619" s="5">
        <v>446.42857142857139</v>
      </c>
      <c r="AG619" s="5">
        <v>7</v>
      </c>
      <c r="AH619" s="5">
        <v>520.83333333333326</v>
      </c>
      <c r="AI619" s="5">
        <v>0</v>
      </c>
      <c r="AJ619" s="5">
        <v>0</v>
      </c>
    </row>
    <row r="620" spans="1:36" x14ac:dyDescent="0.25">
      <c r="A620">
        <v>2019</v>
      </c>
      <c r="B620" t="s">
        <v>41</v>
      </c>
      <c r="C620" t="s">
        <v>1831</v>
      </c>
      <c r="D620" s="47" t="s">
        <v>1045</v>
      </c>
      <c r="E620" s="11">
        <v>5.1660000000000004</v>
      </c>
      <c r="F620" s="2">
        <v>0.5544</v>
      </c>
      <c r="G620" s="2">
        <v>0.42170000000000002</v>
      </c>
      <c r="H620" s="2">
        <v>0.13269999999999998</v>
      </c>
      <c r="I620" s="2">
        <v>0.54900000000000004</v>
      </c>
      <c r="J620" s="2">
        <v>0.39400000000000002</v>
      </c>
      <c r="K620" s="2">
        <v>0.15500000000000003</v>
      </c>
      <c r="L620" s="2">
        <v>0.49490000000000001</v>
      </c>
      <c r="M620" s="2">
        <v>0.48110000000000003</v>
      </c>
      <c r="N620" s="2">
        <v>1.3799999999999979E-2</v>
      </c>
      <c r="O620" s="2">
        <v>0.10049999999999999</v>
      </c>
      <c r="P620" s="2" t="s">
        <v>4792</v>
      </c>
      <c r="Q620" s="5">
        <v>1344</v>
      </c>
      <c r="R620" s="5">
        <v>260.16260162601623</v>
      </c>
      <c r="S620" s="5">
        <v>3</v>
      </c>
      <c r="T620" s="5">
        <v>223.21428571428569</v>
      </c>
      <c r="U620" s="5">
        <v>0</v>
      </c>
      <c r="V620" s="5">
        <v>0</v>
      </c>
      <c r="W620" s="5">
        <v>1</v>
      </c>
      <c r="X620" s="5">
        <v>74.404761904761898</v>
      </c>
      <c r="Y620" s="5">
        <v>1</v>
      </c>
      <c r="Z620" s="5">
        <v>74.404761904761898</v>
      </c>
      <c r="AA620" s="5">
        <v>1</v>
      </c>
      <c r="AB620" s="5">
        <v>74.404761904761898</v>
      </c>
      <c r="AC620" s="5">
        <v>15</v>
      </c>
      <c r="AD620" s="5">
        <v>1116.0714285714287</v>
      </c>
      <c r="AE620" s="5">
        <v>1</v>
      </c>
      <c r="AF620" s="5">
        <v>74.404761904761898</v>
      </c>
      <c r="AG620" s="5">
        <v>12</v>
      </c>
      <c r="AH620" s="5">
        <v>892.85714285714278</v>
      </c>
      <c r="AI620" s="5">
        <v>2</v>
      </c>
      <c r="AJ620" s="5">
        <v>148.8095238095238</v>
      </c>
    </row>
    <row r="621" spans="1:36" x14ac:dyDescent="0.25">
      <c r="A621">
        <v>2017</v>
      </c>
      <c r="B621" t="s">
        <v>41</v>
      </c>
      <c r="C621" t="s">
        <v>5664</v>
      </c>
      <c r="D621" s="47" t="s">
        <v>5511</v>
      </c>
      <c r="E621" s="11">
        <v>1.1299999999999999</v>
      </c>
      <c r="F621" s="2">
        <v>0.51060000000000005</v>
      </c>
      <c r="G621" s="2">
        <v>0.46700000000000003</v>
      </c>
      <c r="H621" s="2">
        <v>4.3600000000000028E-2</v>
      </c>
      <c r="I621" s="2">
        <v>0.50770000000000004</v>
      </c>
      <c r="J621" s="2">
        <v>0.4158</v>
      </c>
      <c r="K621" s="2">
        <v>9.1900000000000037E-2</v>
      </c>
      <c r="L621" s="2">
        <v>0.53259999999999996</v>
      </c>
      <c r="M621" s="2">
        <v>0.44650000000000001</v>
      </c>
      <c r="N621" s="2">
        <v>8.6099999999999954E-2</v>
      </c>
      <c r="O621" s="2">
        <v>7.3866666666666678E-2</v>
      </c>
      <c r="P621" s="2" t="s">
        <v>4792</v>
      </c>
      <c r="Q621" s="5">
        <v>1345</v>
      </c>
      <c r="R621" s="5">
        <v>1190.2654867256638</v>
      </c>
      <c r="S621" s="5">
        <v>0</v>
      </c>
      <c r="T621" s="5">
        <v>0</v>
      </c>
      <c r="U621" s="5">
        <v>0</v>
      </c>
      <c r="V621" s="5">
        <v>0</v>
      </c>
      <c r="W621" s="5">
        <v>0</v>
      </c>
      <c r="X621" s="5">
        <v>0</v>
      </c>
      <c r="Y621" s="5">
        <v>0</v>
      </c>
      <c r="Z621" s="5">
        <v>0</v>
      </c>
      <c r="AA621" s="5">
        <v>0</v>
      </c>
      <c r="AB621" s="5">
        <v>0</v>
      </c>
      <c r="AC621" s="5">
        <v>14</v>
      </c>
      <c r="AD621" s="5">
        <v>1040.8921933085501</v>
      </c>
      <c r="AE621" s="5">
        <v>3</v>
      </c>
      <c r="AF621" s="5">
        <v>223.04832713754647</v>
      </c>
      <c r="AG621" s="5">
        <v>11</v>
      </c>
      <c r="AH621" s="5">
        <v>817.8438661710037</v>
      </c>
      <c r="AI621" s="5">
        <v>0</v>
      </c>
      <c r="AJ621" s="5">
        <v>0</v>
      </c>
    </row>
    <row r="622" spans="1:36" x14ac:dyDescent="0.25">
      <c r="A622">
        <v>2019</v>
      </c>
      <c r="B622" t="s">
        <v>41</v>
      </c>
      <c r="C622" t="s">
        <v>5754</v>
      </c>
      <c r="D622" s="47" t="s">
        <v>5562</v>
      </c>
      <c r="E622" s="11">
        <v>3.4550000000000001</v>
      </c>
      <c r="F622" s="2">
        <v>0.56189999999999996</v>
      </c>
      <c r="G622" s="2">
        <v>0.41880000000000001</v>
      </c>
      <c r="H622" s="2">
        <v>0.14309999999999995</v>
      </c>
      <c r="I622" s="2">
        <v>0.54259999999999997</v>
      </c>
      <c r="J622" s="2">
        <v>0.39729999999999999</v>
      </c>
      <c r="K622" s="2">
        <v>0.14529999999999998</v>
      </c>
      <c r="L622" s="2">
        <v>0.49209999999999998</v>
      </c>
      <c r="M622" s="2">
        <v>0.48820000000000002</v>
      </c>
      <c r="N622" s="2">
        <v>3.8999999999999591E-3</v>
      </c>
      <c r="O622" s="2">
        <v>9.7433333333333302E-2</v>
      </c>
      <c r="P622" s="2" t="s">
        <v>4792</v>
      </c>
      <c r="Q622" s="5">
        <v>1345</v>
      </c>
      <c r="R622" s="5">
        <v>389.29088277858176</v>
      </c>
      <c r="S622" s="5">
        <v>0</v>
      </c>
      <c r="T622" s="5">
        <v>0</v>
      </c>
      <c r="U622" s="5">
        <v>0</v>
      </c>
      <c r="V622" s="5">
        <v>0</v>
      </c>
      <c r="W622" s="5">
        <v>0</v>
      </c>
      <c r="X622" s="5">
        <v>0</v>
      </c>
      <c r="Y622" s="5">
        <v>0</v>
      </c>
      <c r="Z622" s="5">
        <v>0</v>
      </c>
      <c r="AA622" s="5">
        <v>0</v>
      </c>
      <c r="AB622" s="5">
        <v>0</v>
      </c>
      <c r="AC622" s="5">
        <v>0</v>
      </c>
      <c r="AD622" s="5">
        <v>0</v>
      </c>
      <c r="AE622" s="5">
        <v>0</v>
      </c>
      <c r="AF622" s="5">
        <v>0</v>
      </c>
      <c r="AG622" s="5">
        <v>0</v>
      </c>
      <c r="AH622" s="5">
        <v>0</v>
      </c>
      <c r="AI622" s="5">
        <v>0</v>
      </c>
      <c r="AJ622" s="5">
        <v>0</v>
      </c>
    </row>
    <row r="623" spans="1:36" x14ac:dyDescent="0.25">
      <c r="A623">
        <v>2017</v>
      </c>
      <c r="B623" t="s">
        <v>70</v>
      </c>
      <c r="C623" t="s">
        <v>5441</v>
      </c>
      <c r="D623" s="47" t="s">
        <v>426</v>
      </c>
      <c r="E623" s="11">
        <v>2.71</v>
      </c>
      <c r="F623" s="2">
        <v>0.78839999999999999</v>
      </c>
      <c r="G623" s="2">
        <v>0.1991</v>
      </c>
      <c r="H623" s="2">
        <v>0.58929999999999993</v>
      </c>
      <c r="I623" s="2">
        <v>0.73880000000000001</v>
      </c>
      <c r="J623" s="2">
        <v>0.2271</v>
      </c>
      <c r="K623" s="2">
        <v>0.51170000000000004</v>
      </c>
      <c r="L623" s="2">
        <v>0.63429999999999997</v>
      </c>
      <c r="M623" s="2">
        <v>0.34849999999999998</v>
      </c>
      <c r="N623" s="2">
        <v>0.2858</v>
      </c>
      <c r="O623" s="2">
        <v>0.46226666666666666</v>
      </c>
      <c r="P623" s="5" t="s">
        <v>4792</v>
      </c>
      <c r="Q623" s="5">
        <v>1348</v>
      </c>
      <c r="R623" s="5">
        <v>497.41697416974171</v>
      </c>
      <c r="S623" s="5">
        <v>4</v>
      </c>
      <c r="T623" s="5">
        <v>296.73590504451039</v>
      </c>
      <c r="U623" s="5">
        <v>0</v>
      </c>
      <c r="V623" s="5">
        <v>0</v>
      </c>
      <c r="W623" s="5">
        <v>0</v>
      </c>
      <c r="X623" s="5">
        <v>0</v>
      </c>
      <c r="Y623" s="5">
        <v>0</v>
      </c>
      <c r="Z623" s="5">
        <v>0</v>
      </c>
      <c r="AA623" s="5">
        <v>4</v>
      </c>
      <c r="AB623" s="5">
        <v>296.73590504451039</v>
      </c>
      <c r="AC623" s="5">
        <v>32</v>
      </c>
      <c r="AD623" s="5">
        <v>2373.8872403560831</v>
      </c>
      <c r="AE623" s="5">
        <v>3</v>
      </c>
      <c r="AF623" s="5">
        <v>222.55192878338281</v>
      </c>
      <c r="AG623" s="5">
        <v>28</v>
      </c>
      <c r="AH623" s="5">
        <v>2077.1513353115724</v>
      </c>
      <c r="AI623" s="5">
        <v>1</v>
      </c>
      <c r="AJ623" s="5">
        <v>74.183976261127597</v>
      </c>
    </row>
    <row r="624" spans="1:36" x14ac:dyDescent="0.25">
      <c r="A624">
        <v>2019</v>
      </c>
      <c r="B624" t="s">
        <v>70</v>
      </c>
      <c r="C624" t="s">
        <v>5484</v>
      </c>
      <c r="D624" s="47" t="s">
        <v>5424</v>
      </c>
      <c r="E624" s="11">
        <v>4.6900000000000004</v>
      </c>
      <c r="F624" s="2">
        <v>0.84519999999999995</v>
      </c>
      <c r="G624" s="2">
        <v>0.14480000000000001</v>
      </c>
      <c r="H624" s="2">
        <v>0.70039999999999991</v>
      </c>
      <c r="I624" s="2">
        <v>0.82740000000000002</v>
      </c>
      <c r="J624" s="2">
        <v>0.14410000000000001</v>
      </c>
      <c r="K624" s="2">
        <v>0.68330000000000002</v>
      </c>
      <c r="L624" s="2">
        <v>0.75429999999999997</v>
      </c>
      <c r="M624" s="2">
        <v>0.23</v>
      </c>
      <c r="N624" s="2">
        <v>0.52429999999999999</v>
      </c>
      <c r="O624" s="2">
        <v>0.63600000000000001</v>
      </c>
      <c r="P624" s="5" t="s">
        <v>4792</v>
      </c>
      <c r="Q624" s="5">
        <v>1352</v>
      </c>
      <c r="R624" s="5">
        <v>288.27292110874197</v>
      </c>
      <c r="S624" s="5">
        <v>0</v>
      </c>
      <c r="T624" s="5">
        <v>0</v>
      </c>
      <c r="U624" s="5">
        <v>0</v>
      </c>
      <c r="V624" s="5">
        <v>0</v>
      </c>
      <c r="W624" s="5">
        <v>0</v>
      </c>
      <c r="X624" s="5">
        <v>0</v>
      </c>
      <c r="Y624" s="5">
        <v>0</v>
      </c>
      <c r="Z624" s="5">
        <v>0</v>
      </c>
      <c r="AA624" s="5">
        <v>0</v>
      </c>
      <c r="AB624" s="5">
        <v>0</v>
      </c>
      <c r="AC624" s="5">
        <v>25</v>
      </c>
      <c r="AD624" s="5">
        <v>1849.1124260355029</v>
      </c>
      <c r="AE624" s="5">
        <v>6</v>
      </c>
      <c r="AF624" s="5">
        <v>443.7869822485207</v>
      </c>
      <c r="AG624" s="5">
        <v>18</v>
      </c>
      <c r="AH624" s="5">
        <v>1331.3609467455622</v>
      </c>
      <c r="AI624" s="5">
        <v>1</v>
      </c>
      <c r="AJ624" s="5">
        <v>73.964497041420117</v>
      </c>
    </row>
    <row r="625" spans="1:36" x14ac:dyDescent="0.25">
      <c r="A625">
        <v>2018</v>
      </c>
      <c r="B625" t="s">
        <v>70</v>
      </c>
      <c r="C625" t="s">
        <v>5473</v>
      </c>
      <c r="D625" s="47" t="s">
        <v>649</v>
      </c>
      <c r="E625" s="11">
        <v>4.12</v>
      </c>
      <c r="F625" s="2">
        <v>0.78979999999999995</v>
      </c>
      <c r="G625" s="2">
        <v>0.1971</v>
      </c>
      <c r="H625" s="2">
        <v>0.5927</v>
      </c>
      <c r="I625" s="2">
        <v>0.77470000000000006</v>
      </c>
      <c r="J625" s="2">
        <v>0.1832</v>
      </c>
      <c r="K625" s="2">
        <v>0.59150000000000003</v>
      </c>
      <c r="L625" s="2">
        <v>0.74250000000000005</v>
      </c>
      <c r="M625" s="2">
        <v>0.24099999999999999</v>
      </c>
      <c r="N625" s="2">
        <v>0.50150000000000006</v>
      </c>
      <c r="O625" s="2">
        <v>0.56190000000000007</v>
      </c>
      <c r="P625" s="5" t="s">
        <v>4792</v>
      </c>
      <c r="Q625" s="5">
        <v>1353</v>
      </c>
      <c r="R625" s="5">
        <v>328.39805825242718</v>
      </c>
      <c r="S625" s="5">
        <v>1</v>
      </c>
      <c r="T625" s="5">
        <v>73.90983000739098</v>
      </c>
      <c r="U625" s="5">
        <v>0</v>
      </c>
      <c r="V625" s="5">
        <v>0</v>
      </c>
      <c r="W625" s="5">
        <v>0</v>
      </c>
      <c r="X625" s="5">
        <v>0</v>
      </c>
      <c r="Y625" s="5">
        <v>0</v>
      </c>
      <c r="Z625" s="5">
        <v>0</v>
      </c>
      <c r="AA625" s="5">
        <v>1</v>
      </c>
      <c r="AB625" s="5">
        <v>73.90983000739098</v>
      </c>
      <c r="AC625" s="5">
        <v>11</v>
      </c>
      <c r="AD625" s="5">
        <v>813.00813008130092</v>
      </c>
      <c r="AE625" s="5">
        <v>5</v>
      </c>
      <c r="AF625" s="5">
        <v>369.54915003695493</v>
      </c>
      <c r="AG625" s="5">
        <v>5</v>
      </c>
      <c r="AH625" s="5">
        <v>369.54915003695493</v>
      </c>
      <c r="AI625" s="5">
        <v>1</v>
      </c>
      <c r="AJ625" s="5">
        <v>73.90983000739098</v>
      </c>
    </row>
    <row r="626" spans="1:36" x14ac:dyDescent="0.25">
      <c r="A626">
        <v>2018</v>
      </c>
      <c r="B626" t="s">
        <v>70</v>
      </c>
      <c r="C626" t="s">
        <v>5441</v>
      </c>
      <c r="D626" s="47" t="s">
        <v>426</v>
      </c>
      <c r="E626" s="11">
        <v>2.71</v>
      </c>
      <c r="F626" s="2">
        <v>0.78839999999999999</v>
      </c>
      <c r="G626" s="2">
        <v>0.1991</v>
      </c>
      <c r="H626" s="2">
        <v>0.58929999999999993</v>
      </c>
      <c r="I626" s="2">
        <v>0.73880000000000001</v>
      </c>
      <c r="J626" s="2">
        <v>0.2271</v>
      </c>
      <c r="K626" s="2">
        <v>0.51170000000000004</v>
      </c>
      <c r="L626" s="2">
        <v>0.63429999999999997</v>
      </c>
      <c r="M626" s="2">
        <v>0.34849999999999998</v>
      </c>
      <c r="N626" s="2">
        <v>0.2858</v>
      </c>
      <c r="O626" s="2">
        <v>0.46226666666666666</v>
      </c>
      <c r="P626" s="5" t="s">
        <v>4792</v>
      </c>
      <c r="Q626" s="5">
        <v>1356</v>
      </c>
      <c r="R626" s="5">
        <v>500.36900369003689</v>
      </c>
      <c r="S626" s="5">
        <v>7</v>
      </c>
      <c r="T626" s="5">
        <v>516.22418879056045</v>
      </c>
      <c r="U626" s="5">
        <v>0</v>
      </c>
      <c r="V626" s="5">
        <v>0</v>
      </c>
      <c r="W626" s="5">
        <v>0</v>
      </c>
      <c r="X626" s="5">
        <v>0</v>
      </c>
      <c r="Y626" s="5">
        <v>0</v>
      </c>
      <c r="Z626" s="5">
        <v>0</v>
      </c>
      <c r="AA626" s="5">
        <v>7</v>
      </c>
      <c r="AB626" s="5">
        <v>516.22418879056045</v>
      </c>
      <c r="AC626" s="5">
        <v>31</v>
      </c>
      <c r="AD626" s="5">
        <v>2286.1356932153394</v>
      </c>
      <c r="AE626" s="5">
        <v>7</v>
      </c>
      <c r="AF626" s="5">
        <v>516.22418879056045</v>
      </c>
      <c r="AG626" s="5">
        <v>18</v>
      </c>
      <c r="AH626" s="5">
        <v>1327.4336283185839</v>
      </c>
      <c r="AI626" s="5">
        <v>6</v>
      </c>
      <c r="AJ626" s="5">
        <v>442.47787610619469</v>
      </c>
    </row>
    <row r="627" spans="1:36" x14ac:dyDescent="0.25">
      <c r="A627">
        <v>2018</v>
      </c>
      <c r="B627" t="s">
        <v>70</v>
      </c>
      <c r="C627" t="s">
        <v>5484</v>
      </c>
      <c r="D627" s="47" t="s">
        <v>5424</v>
      </c>
      <c r="E627" s="11">
        <v>4.6900000000000004</v>
      </c>
      <c r="F627" s="2">
        <v>0.84519999999999995</v>
      </c>
      <c r="G627" s="2">
        <v>0.14480000000000001</v>
      </c>
      <c r="H627" s="2">
        <v>0.70039999999999991</v>
      </c>
      <c r="I627" s="2">
        <v>0.82740000000000002</v>
      </c>
      <c r="J627" s="2">
        <v>0.14410000000000001</v>
      </c>
      <c r="K627" s="2">
        <v>0.68330000000000002</v>
      </c>
      <c r="L627" s="2">
        <v>0.75429999999999997</v>
      </c>
      <c r="M627" s="2">
        <v>0.23</v>
      </c>
      <c r="N627" s="2">
        <v>0.52429999999999999</v>
      </c>
      <c r="O627" s="2">
        <v>0.63600000000000001</v>
      </c>
      <c r="P627" s="5" t="s">
        <v>4792</v>
      </c>
      <c r="Q627" s="5">
        <v>1358</v>
      </c>
      <c r="R627" s="5">
        <v>289.55223880597015</v>
      </c>
      <c r="S627" s="5">
        <v>1</v>
      </c>
      <c r="T627" s="5">
        <v>73.637702503681879</v>
      </c>
      <c r="U627" s="5">
        <v>0</v>
      </c>
      <c r="V627" s="5">
        <v>0</v>
      </c>
      <c r="W627" s="5">
        <v>0</v>
      </c>
      <c r="X627" s="5">
        <v>0</v>
      </c>
      <c r="Y627" s="5">
        <v>0</v>
      </c>
      <c r="Z627" s="5">
        <v>0</v>
      </c>
      <c r="AA627" s="5">
        <v>1</v>
      </c>
      <c r="AB627" s="5">
        <v>73.637702503681879</v>
      </c>
      <c r="AC627" s="5">
        <v>19</v>
      </c>
      <c r="AD627" s="5">
        <v>1399.1163475699559</v>
      </c>
      <c r="AE627" s="5">
        <v>8</v>
      </c>
      <c r="AF627" s="5">
        <v>589.10162002945503</v>
      </c>
      <c r="AG627" s="5">
        <v>9</v>
      </c>
      <c r="AH627" s="5">
        <v>662.73932253313694</v>
      </c>
      <c r="AI627" s="5">
        <v>2</v>
      </c>
      <c r="AJ627" s="5">
        <v>147.27540500736376</v>
      </c>
    </row>
    <row r="628" spans="1:36" x14ac:dyDescent="0.25">
      <c r="A628">
        <v>2018</v>
      </c>
      <c r="B628" t="s">
        <v>41</v>
      </c>
      <c r="C628" t="s">
        <v>1831</v>
      </c>
      <c r="D628" s="47" t="s">
        <v>1045</v>
      </c>
      <c r="E628" s="11">
        <v>5.1660000000000004</v>
      </c>
      <c r="F628" s="2">
        <v>0.5544</v>
      </c>
      <c r="G628" s="2">
        <v>0.42170000000000002</v>
      </c>
      <c r="H628" s="2">
        <v>0.13269999999999998</v>
      </c>
      <c r="I628" s="2">
        <v>0.54900000000000004</v>
      </c>
      <c r="J628" s="2">
        <v>0.39400000000000002</v>
      </c>
      <c r="K628" s="2">
        <v>0.15500000000000003</v>
      </c>
      <c r="L628" s="2">
        <v>0.49490000000000001</v>
      </c>
      <c r="M628" s="2">
        <v>0.48110000000000003</v>
      </c>
      <c r="N628" s="2">
        <v>1.3799999999999979E-2</v>
      </c>
      <c r="O628" s="2">
        <v>0.10049999999999999</v>
      </c>
      <c r="P628" s="2" t="s">
        <v>4792</v>
      </c>
      <c r="Q628" s="5">
        <v>1359</v>
      </c>
      <c r="R628" s="5">
        <v>263.0662020905923</v>
      </c>
      <c r="S628" s="5">
        <v>2</v>
      </c>
      <c r="T628" s="5">
        <v>147.16703458425312</v>
      </c>
      <c r="U628" s="5">
        <v>0</v>
      </c>
      <c r="V628" s="5">
        <v>0</v>
      </c>
      <c r="W628" s="5">
        <v>1</v>
      </c>
      <c r="X628" s="5">
        <v>73.583517292126558</v>
      </c>
      <c r="Y628" s="5">
        <v>0</v>
      </c>
      <c r="Z628" s="5">
        <v>0</v>
      </c>
      <c r="AA628" s="5">
        <v>1</v>
      </c>
      <c r="AB628" s="5">
        <v>73.583517292126558</v>
      </c>
      <c r="AC628" s="5">
        <v>24</v>
      </c>
      <c r="AD628" s="5">
        <v>1766.0044150110375</v>
      </c>
      <c r="AE628" s="5">
        <v>2</v>
      </c>
      <c r="AF628" s="5">
        <v>147.16703458425312</v>
      </c>
      <c r="AG628" s="5">
        <v>22</v>
      </c>
      <c r="AH628" s="5">
        <v>1618.8373804267846</v>
      </c>
      <c r="AI628" s="5">
        <v>0</v>
      </c>
      <c r="AJ628" s="5">
        <v>0</v>
      </c>
    </row>
    <row r="629" spans="1:36" x14ac:dyDescent="0.25">
      <c r="A629">
        <v>2019</v>
      </c>
      <c r="B629" t="s">
        <v>41</v>
      </c>
      <c r="C629" t="s">
        <v>5736</v>
      </c>
      <c r="D629" s="47" t="s">
        <v>75</v>
      </c>
      <c r="E629" s="11">
        <v>2.0249999999999999</v>
      </c>
      <c r="F629" s="2">
        <v>0.77390000000000003</v>
      </c>
      <c r="G629" s="2">
        <v>0.2077</v>
      </c>
      <c r="H629" s="2">
        <v>0.56620000000000004</v>
      </c>
      <c r="I629" s="2">
        <v>0.75449999999999995</v>
      </c>
      <c r="J629" s="2">
        <v>0.1961</v>
      </c>
      <c r="K629" s="2">
        <v>0.55840000000000001</v>
      </c>
      <c r="L629" s="2">
        <v>0.64449999999999996</v>
      </c>
      <c r="M629" s="2">
        <v>0.32950000000000002</v>
      </c>
      <c r="N629" s="2">
        <v>0.31499999999999995</v>
      </c>
      <c r="O629" s="2">
        <v>0.47986666666666666</v>
      </c>
      <c r="P629" s="2" t="s">
        <v>4792</v>
      </c>
      <c r="Q629" s="5">
        <v>1362</v>
      </c>
      <c r="R629" s="5">
        <v>672.59259259259261</v>
      </c>
      <c r="S629" s="5">
        <v>5</v>
      </c>
      <c r="T629" s="5">
        <v>367.1071953010279</v>
      </c>
      <c r="U629" s="5">
        <v>0</v>
      </c>
      <c r="V629" s="5">
        <v>0</v>
      </c>
      <c r="W629" s="5">
        <v>0</v>
      </c>
      <c r="X629" s="5">
        <v>0</v>
      </c>
      <c r="Y629" s="5">
        <v>1</v>
      </c>
      <c r="Z629" s="5">
        <v>73.421439060205572</v>
      </c>
      <c r="AA629" s="5">
        <v>4</v>
      </c>
      <c r="AB629" s="5">
        <v>293.68575624082229</v>
      </c>
      <c r="AC629" s="5">
        <v>16</v>
      </c>
      <c r="AD629" s="5">
        <v>1174.7430249632891</v>
      </c>
      <c r="AE629" s="5">
        <v>4</v>
      </c>
      <c r="AF629" s="5">
        <v>293.68575624082229</v>
      </c>
      <c r="AG629" s="5">
        <v>10</v>
      </c>
      <c r="AH629" s="5">
        <v>734.2143906020558</v>
      </c>
      <c r="AI629" s="5">
        <v>2</v>
      </c>
      <c r="AJ629" s="5">
        <v>146.84287812041114</v>
      </c>
    </row>
    <row r="630" spans="1:36" x14ac:dyDescent="0.25">
      <c r="A630">
        <v>2019</v>
      </c>
      <c r="B630" t="s">
        <v>70</v>
      </c>
      <c r="C630" t="s">
        <v>5414</v>
      </c>
      <c r="D630" s="47" t="s">
        <v>5369</v>
      </c>
      <c r="E630" s="11">
        <v>2.2799999999999998</v>
      </c>
      <c r="F630" s="2">
        <v>0.75690000000000002</v>
      </c>
      <c r="G630" s="2">
        <v>0.21990000000000001</v>
      </c>
      <c r="H630" s="2">
        <v>0.53700000000000003</v>
      </c>
      <c r="I630" s="2">
        <v>0.73929999999999996</v>
      </c>
      <c r="J630" s="2">
        <v>0.22750000000000001</v>
      </c>
      <c r="K630" s="2">
        <v>0.51179999999999992</v>
      </c>
      <c r="L630" s="2">
        <v>0.69750000000000001</v>
      </c>
      <c r="M630" s="2">
        <v>0.28760000000000002</v>
      </c>
      <c r="N630" s="2">
        <v>0.40989999999999999</v>
      </c>
      <c r="O630" s="2">
        <v>0.4862333333333333</v>
      </c>
      <c r="P630" s="5" t="s">
        <v>4792</v>
      </c>
      <c r="Q630" s="5">
        <v>1364</v>
      </c>
      <c r="R630" s="5">
        <v>598.24561403508778</v>
      </c>
      <c r="S630" s="5">
        <v>5</v>
      </c>
      <c r="T630" s="5">
        <v>366.56891495601172</v>
      </c>
      <c r="U630" s="5">
        <v>0</v>
      </c>
      <c r="V630" s="5">
        <v>0</v>
      </c>
      <c r="W630" s="5">
        <v>0</v>
      </c>
      <c r="X630" s="5">
        <v>0</v>
      </c>
      <c r="Y630" s="5">
        <v>0</v>
      </c>
      <c r="Z630" s="5">
        <v>0</v>
      </c>
      <c r="AA630" s="5">
        <v>5</v>
      </c>
      <c r="AB630" s="5">
        <v>366.56891495601172</v>
      </c>
      <c r="AC630" s="5">
        <v>21</v>
      </c>
      <c r="AD630" s="5">
        <v>1539.5894428152492</v>
      </c>
      <c r="AE630" s="5">
        <v>4</v>
      </c>
      <c r="AF630" s="5">
        <v>293.25513196480938</v>
      </c>
      <c r="AG630" s="5">
        <v>14</v>
      </c>
      <c r="AH630" s="5">
        <v>1026.3929618768327</v>
      </c>
      <c r="AI630" s="5">
        <v>3</v>
      </c>
      <c r="AJ630" s="5">
        <v>219.94134897360706</v>
      </c>
    </row>
    <row r="631" spans="1:36" x14ac:dyDescent="0.25">
      <c r="A631">
        <v>2018</v>
      </c>
      <c r="B631" t="s">
        <v>70</v>
      </c>
      <c r="C631" t="s">
        <v>5414</v>
      </c>
      <c r="D631" s="47" t="s">
        <v>5369</v>
      </c>
      <c r="E631" s="11">
        <v>2.2799999999999998</v>
      </c>
      <c r="F631" s="2">
        <v>0.75690000000000002</v>
      </c>
      <c r="G631" s="2">
        <v>0.21990000000000001</v>
      </c>
      <c r="H631" s="2">
        <v>0.53700000000000003</v>
      </c>
      <c r="I631" s="2">
        <v>0.73929999999999996</v>
      </c>
      <c r="J631" s="2">
        <v>0.22750000000000001</v>
      </c>
      <c r="K631" s="2">
        <v>0.51179999999999992</v>
      </c>
      <c r="L631" s="2">
        <v>0.69750000000000001</v>
      </c>
      <c r="M631" s="2">
        <v>0.28760000000000002</v>
      </c>
      <c r="N631" s="2">
        <v>0.40989999999999999</v>
      </c>
      <c r="O631" s="2">
        <v>0.4862333333333333</v>
      </c>
      <c r="P631" s="5" t="s">
        <v>4792</v>
      </c>
      <c r="Q631" s="5">
        <v>1365</v>
      </c>
      <c r="R631" s="5">
        <v>598.68421052631584</v>
      </c>
      <c r="S631" s="5">
        <v>2</v>
      </c>
      <c r="T631" s="5">
        <v>146.52014652014651</v>
      </c>
      <c r="U631" s="5">
        <v>0</v>
      </c>
      <c r="V631" s="5">
        <v>0</v>
      </c>
      <c r="W631" s="5">
        <v>0</v>
      </c>
      <c r="X631" s="5">
        <v>0</v>
      </c>
      <c r="Y631" s="5">
        <v>0</v>
      </c>
      <c r="Z631" s="5">
        <v>0</v>
      </c>
      <c r="AA631" s="5">
        <v>2</v>
      </c>
      <c r="AB631" s="5">
        <v>146.52014652014651</v>
      </c>
      <c r="AC631" s="5">
        <v>12</v>
      </c>
      <c r="AD631" s="5">
        <v>879.12087912087907</v>
      </c>
      <c r="AE631" s="5">
        <v>7</v>
      </c>
      <c r="AF631" s="5">
        <v>512.82051282051282</v>
      </c>
      <c r="AG631" s="5">
        <v>4</v>
      </c>
      <c r="AH631" s="5">
        <v>293.04029304029302</v>
      </c>
      <c r="AI631" s="5">
        <v>1</v>
      </c>
      <c r="AJ631" s="5">
        <v>73.260073260073256</v>
      </c>
    </row>
    <row r="632" spans="1:36" x14ac:dyDescent="0.25">
      <c r="A632">
        <v>2017</v>
      </c>
      <c r="B632" t="s">
        <v>70</v>
      </c>
      <c r="C632" t="s">
        <v>5473</v>
      </c>
      <c r="D632" s="47" t="s">
        <v>649</v>
      </c>
      <c r="E632" s="11">
        <v>4.12</v>
      </c>
      <c r="F632" s="2">
        <v>0.78979999999999995</v>
      </c>
      <c r="G632" s="2">
        <v>0.1971</v>
      </c>
      <c r="H632" s="2">
        <v>0.5927</v>
      </c>
      <c r="I632" s="2">
        <v>0.77470000000000006</v>
      </c>
      <c r="J632" s="2">
        <v>0.1832</v>
      </c>
      <c r="K632" s="2">
        <v>0.59150000000000003</v>
      </c>
      <c r="L632" s="2">
        <v>0.74250000000000005</v>
      </c>
      <c r="M632" s="2">
        <v>0.24099999999999999</v>
      </c>
      <c r="N632" s="2">
        <v>0.50150000000000006</v>
      </c>
      <c r="O632" s="2">
        <v>0.56190000000000007</v>
      </c>
      <c r="P632" s="5" t="s">
        <v>4792</v>
      </c>
      <c r="Q632" s="5">
        <v>1366</v>
      </c>
      <c r="R632" s="5">
        <v>331.55339805825241</v>
      </c>
      <c r="S632" s="5">
        <v>3</v>
      </c>
      <c r="T632" s="5">
        <v>219.61932650073206</v>
      </c>
      <c r="U632" s="5">
        <v>0</v>
      </c>
      <c r="V632" s="5">
        <v>0</v>
      </c>
      <c r="W632" s="5">
        <v>1</v>
      </c>
      <c r="X632" s="5">
        <v>73.206442166910691</v>
      </c>
      <c r="Y632" s="5">
        <v>0</v>
      </c>
      <c r="Z632" s="5">
        <v>0</v>
      </c>
      <c r="AA632" s="5">
        <v>2</v>
      </c>
      <c r="AB632" s="5">
        <v>146.41288433382138</v>
      </c>
      <c r="AC632" s="5">
        <v>16</v>
      </c>
      <c r="AD632" s="5">
        <v>1171.303074670571</v>
      </c>
      <c r="AE632" s="5">
        <v>4</v>
      </c>
      <c r="AF632" s="5">
        <v>292.82576866764276</v>
      </c>
      <c r="AG632" s="5">
        <v>10</v>
      </c>
      <c r="AH632" s="5">
        <v>732.06442166910688</v>
      </c>
      <c r="AI632" s="5">
        <v>2</v>
      </c>
      <c r="AJ632" s="5">
        <v>146.41288433382138</v>
      </c>
    </row>
    <row r="633" spans="1:36" x14ac:dyDescent="0.25">
      <c r="A633">
        <v>2017</v>
      </c>
      <c r="B633" t="s">
        <v>71</v>
      </c>
      <c r="C633" t="s">
        <v>5037</v>
      </c>
      <c r="D633" s="47" t="s">
        <v>5028</v>
      </c>
      <c r="E633" s="11">
        <v>0</v>
      </c>
      <c r="F633" s="2">
        <v>0.77339999999999998</v>
      </c>
      <c r="G633" s="2">
        <v>0.2165</v>
      </c>
      <c r="H633" s="2">
        <v>0.55689999999999995</v>
      </c>
      <c r="I633" s="2">
        <v>0.77259999999999995</v>
      </c>
      <c r="J633" s="2">
        <v>0.2072</v>
      </c>
      <c r="K633" s="2">
        <v>0.5653999999999999</v>
      </c>
      <c r="L633" s="2">
        <v>0.75080000000000002</v>
      </c>
      <c r="M633" s="2">
        <v>0.24</v>
      </c>
      <c r="N633" s="2">
        <v>0.51080000000000003</v>
      </c>
      <c r="O633" s="2">
        <v>0.54436666666666655</v>
      </c>
      <c r="P633" s="2" t="s">
        <v>4792</v>
      </c>
      <c r="Q633" s="5">
        <v>1366</v>
      </c>
      <c r="R633" s="5" t="s">
        <v>4791</v>
      </c>
      <c r="S633" s="5">
        <v>2</v>
      </c>
      <c r="T633" s="5">
        <v>146.41288433382138</v>
      </c>
      <c r="U633" s="5">
        <v>0</v>
      </c>
      <c r="V633" s="5">
        <v>0</v>
      </c>
      <c r="W633" s="5">
        <v>1</v>
      </c>
      <c r="X633" s="5">
        <v>73.206442166910691</v>
      </c>
      <c r="Y633" s="5">
        <v>0</v>
      </c>
      <c r="Z633" s="5">
        <v>0</v>
      </c>
      <c r="AA633" s="5">
        <v>1</v>
      </c>
      <c r="AB633" s="5">
        <v>73.206442166910691</v>
      </c>
      <c r="AC633" s="5">
        <v>22</v>
      </c>
      <c r="AD633" s="5">
        <v>1610.5417276720352</v>
      </c>
      <c r="AE633" s="5">
        <v>5</v>
      </c>
      <c r="AF633" s="5">
        <v>366.03221083455344</v>
      </c>
      <c r="AG633" s="5">
        <v>16</v>
      </c>
      <c r="AH633" s="5">
        <v>1171.303074670571</v>
      </c>
      <c r="AI633" s="5">
        <v>1</v>
      </c>
      <c r="AJ633" s="5">
        <v>73.206442166910691</v>
      </c>
    </row>
    <row r="634" spans="1:36" x14ac:dyDescent="0.25">
      <c r="A634">
        <v>2018</v>
      </c>
      <c r="B634" t="s">
        <v>41</v>
      </c>
      <c r="C634" t="s">
        <v>5736</v>
      </c>
      <c r="D634" s="47" t="s">
        <v>75</v>
      </c>
      <c r="E634" s="11">
        <v>2.0249999999999999</v>
      </c>
      <c r="F634" s="2">
        <v>0.77390000000000003</v>
      </c>
      <c r="G634" s="2">
        <v>0.2077</v>
      </c>
      <c r="H634" s="2">
        <v>0.56620000000000004</v>
      </c>
      <c r="I634" s="2">
        <v>0.75449999999999995</v>
      </c>
      <c r="J634" s="2">
        <v>0.1961</v>
      </c>
      <c r="K634" s="2">
        <v>0.55840000000000001</v>
      </c>
      <c r="L634" s="2">
        <v>0.64449999999999996</v>
      </c>
      <c r="M634" s="2">
        <v>0.32950000000000002</v>
      </c>
      <c r="N634" s="2">
        <v>0.31499999999999995</v>
      </c>
      <c r="O634" s="2">
        <v>0.47986666666666666</v>
      </c>
      <c r="P634" s="2" t="s">
        <v>4792</v>
      </c>
      <c r="Q634" s="5">
        <v>1368</v>
      </c>
      <c r="R634" s="5">
        <v>675.55555555555554</v>
      </c>
      <c r="S634" s="5">
        <v>2</v>
      </c>
      <c r="T634" s="5">
        <v>146.19883040935673</v>
      </c>
      <c r="U634" s="5">
        <v>0</v>
      </c>
      <c r="V634" s="5">
        <v>0</v>
      </c>
      <c r="W634" s="5">
        <v>0</v>
      </c>
      <c r="X634" s="5">
        <v>0</v>
      </c>
      <c r="Y634" s="5">
        <v>0</v>
      </c>
      <c r="Z634" s="5">
        <v>0</v>
      </c>
      <c r="AA634" s="5">
        <v>2</v>
      </c>
      <c r="AB634" s="5">
        <v>146.19883040935673</v>
      </c>
      <c r="AC634" s="5">
        <v>22</v>
      </c>
      <c r="AD634" s="5">
        <v>1608.187134502924</v>
      </c>
      <c r="AE634" s="5">
        <v>6</v>
      </c>
      <c r="AF634" s="5">
        <v>438.59649122807014</v>
      </c>
      <c r="AG634" s="5">
        <v>16</v>
      </c>
      <c r="AH634" s="5">
        <v>1169.5906432748538</v>
      </c>
      <c r="AI634" s="5">
        <v>0</v>
      </c>
      <c r="AJ634" s="5">
        <v>0</v>
      </c>
    </row>
    <row r="635" spans="1:36" x14ac:dyDescent="0.25">
      <c r="A635">
        <v>2019</v>
      </c>
      <c r="B635" t="s">
        <v>41</v>
      </c>
      <c r="C635" t="s">
        <v>5645</v>
      </c>
      <c r="D635" s="47" t="s">
        <v>855</v>
      </c>
      <c r="E635" s="11">
        <v>1.0860000000000001</v>
      </c>
      <c r="F635" s="2">
        <v>0.74729999999999996</v>
      </c>
      <c r="G635" s="2">
        <v>0.2336</v>
      </c>
      <c r="H635" s="2">
        <v>0.51369999999999993</v>
      </c>
      <c r="I635" s="2">
        <v>0.72470000000000001</v>
      </c>
      <c r="J635" s="2">
        <v>0.23</v>
      </c>
      <c r="K635" s="2">
        <v>0.49470000000000003</v>
      </c>
      <c r="L635" s="2">
        <v>0.64690000000000003</v>
      </c>
      <c r="M635" s="2">
        <v>0.33110000000000001</v>
      </c>
      <c r="N635" s="2">
        <v>0.31580000000000003</v>
      </c>
      <c r="O635" s="2">
        <v>0.44140000000000001</v>
      </c>
      <c r="P635" s="2" t="s">
        <v>4792</v>
      </c>
      <c r="Q635" s="5">
        <v>1368</v>
      </c>
      <c r="R635" s="5">
        <v>1259.6685082872928</v>
      </c>
      <c r="S635" s="5">
        <v>8</v>
      </c>
      <c r="T635" s="5">
        <v>584.79532163742692</v>
      </c>
      <c r="U635" s="5">
        <v>0</v>
      </c>
      <c r="V635" s="5">
        <v>0</v>
      </c>
      <c r="W635" s="5">
        <v>0</v>
      </c>
      <c r="X635" s="5">
        <v>0</v>
      </c>
      <c r="Y635" s="5">
        <v>0</v>
      </c>
      <c r="Z635" s="5">
        <v>0</v>
      </c>
      <c r="AA635" s="5">
        <v>8</v>
      </c>
      <c r="AB635" s="5">
        <v>584.79532163742692</v>
      </c>
      <c r="AC635" s="5">
        <v>23</v>
      </c>
      <c r="AD635" s="5">
        <v>1681.2865497076023</v>
      </c>
      <c r="AE635" s="5">
        <v>10</v>
      </c>
      <c r="AF635" s="5">
        <v>730.9941520467836</v>
      </c>
      <c r="AG635" s="5">
        <v>13</v>
      </c>
      <c r="AH635" s="5">
        <v>950.29239766081866</v>
      </c>
      <c r="AI635" s="5">
        <v>0</v>
      </c>
      <c r="AJ635" s="5">
        <v>0</v>
      </c>
    </row>
    <row r="636" spans="1:36" x14ac:dyDescent="0.25">
      <c r="A636">
        <v>2017</v>
      </c>
      <c r="B636" t="s">
        <v>41</v>
      </c>
      <c r="C636" t="s">
        <v>1831</v>
      </c>
      <c r="D636" s="47" t="s">
        <v>1045</v>
      </c>
      <c r="E636" s="11">
        <v>5.1660000000000004</v>
      </c>
      <c r="F636" s="2">
        <v>0.5544</v>
      </c>
      <c r="G636" s="2">
        <v>0.42170000000000002</v>
      </c>
      <c r="H636" s="2">
        <v>0.13269999999999998</v>
      </c>
      <c r="I636" s="2">
        <v>0.54900000000000004</v>
      </c>
      <c r="J636" s="2">
        <v>0.39400000000000002</v>
      </c>
      <c r="K636" s="2">
        <v>0.15500000000000003</v>
      </c>
      <c r="L636" s="2">
        <v>0.49490000000000001</v>
      </c>
      <c r="M636" s="2">
        <v>0.48110000000000003</v>
      </c>
      <c r="N636" s="2">
        <v>1.3799999999999979E-2</v>
      </c>
      <c r="O636" s="2">
        <v>0.10049999999999999</v>
      </c>
      <c r="P636" s="2" t="s">
        <v>4792</v>
      </c>
      <c r="Q636" s="5">
        <v>1370</v>
      </c>
      <c r="R636" s="5">
        <v>265.1955090979481</v>
      </c>
      <c r="S636" s="5">
        <v>4</v>
      </c>
      <c r="T636" s="5">
        <v>291.97080291970804</v>
      </c>
      <c r="U636" s="5">
        <v>0</v>
      </c>
      <c r="V636" s="5">
        <v>0</v>
      </c>
      <c r="W636" s="5">
        <v>2</v>
      </c>
      <c r="X636" s="5">
        <v>145.98540145985402</v>
      </c>
      <c r="Y636" s="5">
        <v>1</v>
      </c>
      <c r="Z636" s="5">
        <v>72.992700729927009</v>
      </c>
      <c r="AA636" s="5">
        <v>1</v>
      </c>
      <c r="AB636" s="5">
        <v>72.992700729927009</v>
      </c>
      <c r="AC636" s="5">
        <v>23</v>
      </c>
      <c r="AD636" s="5">
        <v>1678.8321167883212</v>
      </c>
      <c r="AE636" s="5">
        <v>1</v>
      </c>
      <c r="AF636" s="5">
        <v>72.992700729927009</v>
      </c>
      <c r="AG636" s="5">
        <v>22</v>
      </c>
      <c r="AH636" s="5">
        <v>1605.8394160583941</v>
      </c>
      <c r="AI636" s="5">
        <v>0</v>
      </c>
      <c r="AJ636" s="5">
        <v>0</v>
      </c>
    </row>
    <row r="637" spans="1:36" x14ac:dyDescent="0.25">
      <c r="A637">
        <v>2019</v>
      </c>
      <c r="B637" t="s">
        <v>70</v>
      </c>
      <c r="C637" t="s">
        <v>5473</v>
      </c>
      <c r="D637" s="47" t="s">
        <v>649</v>
      </c>
      <c r="E637" s="11">
        <v>4.12</v>
      </c>
      <c r="F637" s="2">
        <v>0.78979999999999995</v>
      </c>
      <c r="G637" s="2">
        <v>0.1971</v>
      </c>
      <c r="H637" s="2">
        <v>0.5927</v>
      </c>
      <c r="I637" s="2">
        <v>0.77470000000000006</v>
      </c>
      <c r="J637" s="2">
        <v>0.1832</v>
      </c>
      <c r="K637" s="2">
        <v>0.59150000000000003</v>
      </c>
      <c r="L637" s="2">
        <v>0.74250000000000005</v>
      </c>
      <c r="M637" s="2">
        <v>0.24099999999999999</v>
      </c>
      <c r="N637" s="2">
        <v>0.50150000000000006</v>
      </c>
      <c r="O637" s="2">
        <v>0.56190000000000007</v>
      </c>
      <c r="P637" s="5" t="s">
        <v>4792</v>
      </c>
      <c r="Q637" s="5">
        <v>1372</v>
      </c>
      <c r="R637" s="5">
        <v>333.00970873786406</v>
      </c>
      <c r="S637" s="5">
        <v>1</v>
      </c>
      <c r="T637" s="5">
        <v>72.886297376093296</v>
      </c>
      <c r="U637" s="5">
        <v>0</v>
      </c>
      <c r="V637" s="5">
        <v>0</v>
      </c>
      <c r="W637" s="5">
        <v>0</v>
      </c>
      <c r="X637" s="5">
        <v>0</v>
      </c>
      <c r="Y637" s="5">
        <v>1</v>
      </c>
      <c r="Z637" s="5">
        <v>72.886297376093296</v>
      </c>
      <c r="AA637" s="5">
        <v>0</v>
      </c>
      <c r="AB637" s="5">
        <v>0</v>
      </c>
      <c r="AC637" s="5">
        <v>8</v>
      </c>
      <c r="AD637" s="5">
        <v>583.09037900874637</v>
      </c>
      <c r="AE637" s="5">
        <v>0</v>
      </c>
      <c r="AF637" s="5">
        <v>0</v>
      </c>
      <c r="AG637" s="5">
        <v>7</v>
      </c>
      <c r="AH637" s="5">
        <v>510.20408163265301</v>
      </c>
      <c r="AI637" s="5">
        <v>1</v>
      </c>
      <c r="AJ637" s="5">
        <v>72.886297376093296</v>
      </c>
    </row>
    <row r="638" spans="1:36" x14ac:dyDescent="0.25">
      <c r="A638">
        <v>2019</v>
      </c>
      <c r="B638" t="s">
        <v>41</v>
      </c>
      <c r="C638" t="s">
        <v>5572</v>
      </c>
      <c r="D638" s="47" t="s">
        <v>5555</v>
      </c>
      <c r="E638" s="11">
        <v>0.81699999999999995</v>
      </c>
      <c r="F638" s="2">
        <v>0.71360000000000001</v>
      </c>
      <c r="G638" s="2">
        <v>0.26750000000000002</v>
      </c>
      <c r="H638" s="2">
        <v>0.4461</v>
      </c>
      <c r="I638" s="2">
        <v>0.68700000000000006</v>
      </c>
      <c r="J638" s="2">
        <v>0.2601</v>
      </c>
      <c r="K638" s="2">
        <v>0.42690000000000006</v>
      </c>
      <c r="L638" s="2">
        <v>0.60329999999999995</v>
      </c>
      <c r="M638" s="2">
        <v>0.37309999999999999</v>
      </c>
      <c r="N638" s="2">
        <v>0.23019999999999996</v>
      </c>
      <c r="O638" s="2">
        <v>0.3677333333333333</v>
      </c>
      <c r="P638" s="2" t="s">
        <v>4792</v>
      </c>
      <c r="Q638" s="5">
        <v>1376</v>
      </c>
      <c r="R638" s="5">
        <v>1684.2105263157896</v>
      </c>
      <c r="S638" s="5">
        <v>5</v>
      </c>
      <c r="T638" s="5">
        <v>363.37209302325579</v>
      </c>
      <c r="U638" s="5">
        <v>0</v>
      </c>
      <c r="V638" s="5">
        <v>0</v>
      </c>
      <c r="W638" s="5">
        <v>0</v>
      </c>
      <c r="X638" s="5">
        <v>0</v>
      </c>
      <c r="Y638" s="5">
        <v>0</v>
      </c>
      <c r="Z638" s="5">
        <v>0</v>
      </c>
      <c r="AA638" s="5">
        <v>5</v>
      </c>
      <c r="AB638" s="5">
        <v>363.37209302325579</v>
      </c>
      <c r="AC638" s="5">
        <v>21</v>
      </c>
      <c r="AD638" s="5">
        <v>1526.1627906976744</v>
      </c>
      <c r="AE638" s="5">
        <v>4</v>
      </c>
      <c r="AF638" s="5">
        <v>290.69767441860466</v>
      </c>
      <c r="AG638" s="5">
        <v>16</v>
      </c>
      <c r="AH638" s="5">
        <v>1162.7906976744187</v>
      </c>
      <c r="AI638" s="5">
        <v>1</v>
      </c>
      <c r="AJ638" s="5">
        <v>72.674418604651166</v>
      </c>
    </row>
    <row r="639" spans="1:36" x14ac:dyDescent="0.25">
      <c r="A639">
        <v>2018</v>
      </c>
      <c r="B639" t="s">
        <v>41</v>
      </c>
      <c r="C639" t="s">
        <v>5698</v>
      </c>
      <c r="D639" s="47" t="s">
        <v>5057</v>
      </c>
      <c r="E639" s="11">
        <v>1.4830000000000001</v>
      </c>
      <c r="F639" s="2">
        <v>0.80130000000000001</v>
      </c>
      <c r="G639" s="2">
        <v>0.18160000000000001</v>
      </c>
      <c r="H639" s="2">
        <v>0.61970000000000003</v>
      </c>
      <c r="I639" s="2">
        <v>0.77310000000000001</v>
      </c>
      <c r="J639" s="2">
        <v>0.1908</v>
      </c>
      <c r="K639" s="2">
        <v>0.58230000000000004</v>
      </c>
      <c r="L639" s="2">
        <v>0.6603</v>
      </c>
      <c r="M639" s="2">
        <v>0.31659999999999999</v>
      </c>
      <c r="N639" s="2">
        <v>0.34370000000000001</v>
      </c>
      <c r="O639" s="2">
        <v>0.51523333333333332</v>
      </c>
      <c r="P639" s="2" t="s">
        <v>4792</v>
      </c>
      <c r="Q639" s="5">
        <v>1378</v>
      </c>
      <c r="R639" s="5">
        <v>929.19757248819951</v>
      </c>
      <c r="S639" s="5">
        <v>4</v>
      </c>
      <c r="T639" s="5">
        <v>290.27576197387521</v>
      </c>
      <c r="U639" s="5">
        <v>0</v>
      </c>
      <c r="V639" s="5">
        <v>0</v>
      </c>
      <c r="W639" s="5">
        <v>0</v>
      </c>
      <c r="X639" s="5">
        <v>0</v>
      </c>
      <c r="Y639" s="5">
        <v>0</v>
      </c>
      <c r="Z639" s="5">
        <v>0</v>
      </c>
      <c r="AA639" s="5">
        <v>4</v>
      </c>
      <c r="AB639" s="5">
        <v>290.27576197387521</v>
      </c>
      <c r="AC639" s="5">
        <v>10</v>
      </c>
      <c r="AD639" s="5">
        <v>725.68940493468801</v>
      </c>
      <c r="AE639" s="5">
        <v>1</v>
      </c>
      <c r="AF639" s="5">
        <v>72.568940493468801</v>
      </c>
      <c r="AG639" s="5">
        <v>7</v>
      </c>
      <c r="AH639" s="5">
        <v>507.98258345428155</v>
      </c>
      <c r="AI639" s="5">
        <v>2</v>
      </c>
      <c r="AJ639" s="5">
        <v>145.1378809869376</v>
      </c>
    </row>
    <row r="640" spans="1:36" x14ac:dyDescent="0.25">
      <c r="A640">
        <v>2017</v>
      </c>
      <c r="B640" t="s">
        <v>41</v>
      </c>
      <c r="C640" t="s">
        <v>5698</v>
      </c>
      <c r="D640" s="47" t="s">
        <v>5057</v>
      </c>
      <c r="E640" s="11">
        <v>1.4830000000000001</v>
      </c>
      <c r="F640" s="2">
        <v>0.80130000000000001</v>
      </c>
      <c r="G640" s="2">
        <v>0.18160000000000001</v>
      </c>
      <c r="H640" s="2">
        <v>0.61970000000000003</v>
      </c>
      <c r="I640" s="2">
        <v>0.77310000000000001</v>
      </c>
      <c r="J640" s="2">
        <v>0.1908</v>
      </c>
      <c r="K640" s="2">
        <v>0.58230000000000004</v>
      </c>
      <c r="L640" s="2">
        <v>0.6603</v>
      </c>
      <c r="M640" s="2">
        <v>0.31659999999999999</v>
      </c>
      <c r="N640" s="2">
        <v>0.34370000000000001</v>
      </c>
      <c r="O640" s="2">
        <v>0.51523333333333332</v>
      </c>
      <c r="P640" s="2" t="s">
        <v>4792</v>
      </c>
      <c r="Q640" s="5">
        <v>1381</v>
      </c>
      <c r="R640" s="5">
        <v>931.22049898853663</v>
      </c>
      <c r="S640" s="5">
        <v>2</v>
      </c>
      <c r="T640" s="5">
        <v>144.82259232440259</v>
      </c>
      <c r="U640" s="5">
        <v>0</v>
      </c>
      <c r="V640" s="5">
        <v>0</v>
      </c>
      <c r="W640" s="5">
        <v>0</v>
      </c>
      <c r="X640" s="5">
        <v>0</v>
      </c>
      <c r="Y640" s="5">
        <v>0</v>
      </c>
      <c r="Z640" s="5">
        <v>0</v>
      </c>
      <c r="AA640" s="5">
        <v>2</v>
      </c>
      <c r="AB640" s="5">
        <v>144.82259232440259</v>
      </c>
      <c r="AC640" s="5">
        <v>24</v>
      </c>
      <c r="AD640" s="5">
        <v>1737.8711078928313</v>
      </c>
      <c r="AE640" s="5">
        <v>9</v>
      </c>
      <c r="AF640" s="5">
        <v>651.70166545981181</v>
      </c>
      <c r="AG640" s="5">
        <v>12</v>
      </c>
      <c r="AH640" s="5">
        <v>868.93555394641567</v>
      </c>
      <c r="AI640" s="5">
        <v>3</v>
      </c>
      <c r="AJ640" s="5">
        <v>217.23388848660392</v>
      </c>
    </row>
    <row r="641" spans="1:36" x14ac:dyDescent="0.25">
      <c r="A641">
        <v>2017</v>
      </c>
      <c r="B641" t="s">
        <v>70</v>
      </c>
      <c r="C641" t="s">
        <v>5414</v>
      </c>
      <c r="D641" s="47" t="s">
        <v>5369</v>
      </c>
      <c r="E641" s="11">
        <v>2.2799999999999998</v>
      </c>
      <c r="F641" s="2">
        <v>0.75690000000000002</v>
      </c>
      <c r="G641" s="2">
        <v>0.21990000000000001</v>
      </c>
      <c r="H641" s="2">
        <v>0.53700000000000003</v>
      </c>
      <c r="I641" s="2">
        <v>0.73929999999999996</v>
      </c>
      <c r="J641" s="2">
        <v>0.22750000000000001</v>
      </c>
      <c r="K641" s="2">
        <v>0.51179999999999992</v>
      </c>
      <c r="L641" s="2">
        <v>0.69750000000000001</v>
      </c>
      <c r="M641" s="2">
        <v>0.28760000000000002</v>
      </c>
      <c r="N641" s="2">
        <v>0.40989999999999999</v>
      </c>
      <c r="O641" s="2">
        <v>0.4862333333333333</v>
      </c>
      <c r="P641" s="5" t="s">
        <v>4792</v>
      </c>
      <c r="Q641" s="5">
        <v>1381</v>
      </c>
      <c r="R641" s="5">
        <v>605.70175438596493</v>
      </c>
      <c r="S641" s="5">
        <v>2</v>
      </c>
      <c r="T641" s="5">
        <v>144.82259232440259</v>
      </c>
      <c r="U641" s="5">
        <v>0</v>
      </c>
      <c r="V641" s="5">
        <v>0</v>
      </c>
      <c r="W641" s="5">
        <v>0</v>
      </c>
      <c r="X641" s="5">
        <v>0</v>
      </c>
      <c r="Y641" s="5">
        <v>0</v>
      </c>
      <c r="Z641" s="5">
        <v>0</v>
      </c>
      <c r="AA641" s="5">
        <v>2</v>
      </c>
      <c r="AB641" s="5">
        <v>144.82259232440259</v>
      </c>
      <c r="AC641" s="5">
        <v>30</v>
      </c>
      <c r="AD641" s="5">
        <v>2172.3388848660393</v>
      </c>
      <c r="AE641" s="5">
        <v>9</v>
      </c>
      <c r="AF641" s="5">
        <v>651.70166545981181</v>
      </c>
      <c r="AG641" s="5">
        <v>19</v>
      </c>
      <c r="AH641" s="5">
        <v>1375.8146270818247</v>
      </c>
      <c r="AI641" s="5">
        <v>2</v>
      </c>
      <c r="AJ641" s="5">
        <v>144.82259232440259</v>
      </c>
    </row>
    <row r="642" spans="1:36" x14ac:dyDescent="0.25">
      <c r="A642">
        <v>2018</v>
      </c>
      <c r="B642" t="s">
        <v>41</v>
      </c>
      <c r="C642" t="s">
        <v>5645</v>
      </c>
      <c r="D642" s="47" t="s">
        <v>855</v>
      </c>
      <c r="E642" s="11">
        <v>1.0860000000000001</v>
      </c>
      <c r="F642" s="2">
        <v>0.74729999999999996</v>
      </c>
      <c r="G642" s="2">
        <v>0.2336</v>
      </c>
      <c r="H642" s="2">
        <v>0.51369999999999993</v>
      </c>
      <c r="I642" s="2">
        <v>0.72470000000000001</v>
      </c>
      <c r="J642" s="2">
        <v>0.23</v>
      </c>
      <c r="K642" s="2">
        <v>0.49470000000000003</v>
      </c>
      <c r="L642" s="2">
        <v>0.64690000000000003</v>
      </c>
      <c r="M642" s="2">
        <v>0.33110000000000001</v>
      </c>
      <c r="N642" s="2">
        <v>0.31580000000000003</v>
      </c>
      <c r="O642" s="2">
        <v>0.44140000000000001</v>
      </c>
      <c r="P642" s="2" t="s">
        <v>4792</v>
      </c>
      <c r="Q642" s="5">
        <v>1381</v>
      </c>
      <c r="R642" s="5">
        <v>1271.6390423572743</v>
      </c>
      <c r="S642" s="5">
        <v>3</v>
      </c>
      <c r="T642" s="5">
        <v>217.23388848660392</v>
      </c>
      <c r="U642" s="5">
        <v>0</v>
      </c>
      <c r="V642" s="5">
        <v>0</v>
      </c>
      <c r="W642" s="5">
        <v>0</v>
      </c>
      <c r="X642" s="5">
        <v>0</v>
      </c>
      <c r="Y642" s="5">
        <v>0</v>
      </c>
      <c r="Z642" s="5">
        <v>0</v>
      </c>
      <c r="AA642" s="5">
        <v>3</v>
      </c>
      <c r="AB642" s="5">
        <v>217.23388848660392</v>
      </c>
      <c r="AC642" s="5">
        <v>10</v>
      </c>
      <c r="AD642" s="5">
        <v>724.11296162201302</v>
      </c>
      <c r="AE642" s="5">
        <v>1</v>
      </c>
      <c r="AF642" s="5">
        <v>72.411296162201296</v>
      </c>
      <c r="AG642" s="5">
        <v>9</v>
      </c>
      <c r="AH642" s="5">
        <v>651.70166545981181</v>
      </c>
      <c r="AI642" s="5">
        <v>0</v>
      </c>
      <c r="AJ642" s="5">
        <v>0</v>
      </c>
    </row>
    <row r="643" spans="1:36" x14ac:dyDescent="0.25">
      <c r="A643">
        <v>2017</v>
      </c>
      <c r="B643" t="s">
        <v>41</v>
      </c>
      <c r="C643" t="s">
        <v>5736</v>
      </c>
      <c r="D643" s="47" t="s">
        <v>75</v>
      </c>
      <c r="E643" s="11">
        <v>2.0249999999999999</v>
      </c>
      <c r="F643" s="2">
        <v>0.77390000000000003</v>
      </c>
      <c r="G643" s="2">
        <v>0.2077</v>
      </c>
      <c r="H643" s="2">
        <v>0.56620000000000004</v>
      </c>
      <c r="I643" s="2">
        <v>0.75449999999999995</v>
      </c>
      <c r="J643" s="2">
        <v>0.1961</v>
      </c>
      <c r="K643" s="2">
        <v>0.55840000000000001</v>
      </c>
      <c r="L643" s="2">
        <v>0.64449999999999996</v>
      </c>
      <c r="M643" s="2">
        <v>0.32950000000000002</v>
      </c>
      <c r="N643" s="2">
        <v>0.31499999999999995</v>
      </c>
      <c r="O643" s="2">
        <v>0.47986666666666666</v>
      </c>
      <c r="P643" s="2" t="s">
        <v>4792</v>
      </c>
      <c r="Q643" s="5">
        <v>1382</v>
      </c>
      <c r="R643" s="5">
        <v>682.46913580246917</v>
      </c>
      <c r="S643" s="5">
        <v>4</v>
      </c>
      <c r="T643" s="5">
        <v>289.43560057887117</v>
      </c>
      <c r="U643" s="5">
        <v>0</v>
      </c>
      <c r="V643" s="5">
        <v>0</v>
      </c>
      <c r="W643" s="5">
        <v>1</v>
      </c>
      <c r="X643" s="5">
        <v>72.358900144717794</v>
      </c>
      <c r="Y643" s="5">
        <v>0</v>
      </c>
      <c r="Z643" s="5">
        <v>0</v>
      </c>
      <c r="AA643" s="5">
        <v>3</v>
      </c>
      <c r="AB643" s="5">
        <v>217.07670043415342</v>
      </c>
      <c r="AC643" s="5">
        <v>22</v>
      </c>
      <c r="AD643" s="5">
        <v>1591.8958031837915</v>
      </c>
      <c r="AE643" s="5">
        <v>7</v>
      </c>
      <c r="AF643" s="5">
        <v>506.51230101302457</v>
      </c>
      <c r="AG643" s="5">
        <v>14</v>
      </c>
      <c r="AH643" s="5">
        <v>1013.0246020260491</v>
      </c>
      <c r="AI643" s="5">
        <v>1</v>
      </c>
      <c r="AJ643" s="5">
        <v>72.358900144717794</v>
      </c>
    </row>
    <row r="644" spans="1:36" x14ac:dyDescent="0.25">
      <c r="A644">
        <v>2019</v>
      </c>
      <c r="B644" t="s">
        <v>71</v>
      </c>
      <c r="C644" t="s">
        <v>1955</v>
      </c>
      <c r="D644" s="47" t="s">
        <v>5121</v>
      </c>
      <c r="E644" s="11">
        <v>0</v>
      </c>
      <c r="F644" s="2">
        <v>0.83560000000000001</v>
      </c>
      <c r="G644" s="2">
        <v>0.15210000000000001</v>
      </c>
      <c r="H644" s="2">
        <v>0.6835</v>
      </c>
      <c r="I644" s="2">
        <v>0.82489999999999997</v>
      </c>
      <c r="J644" s="2">
        <v>0.14860000000000001</v>
      </c>
      <c r="K644" s="2">
        <v>0.6762999999999999</v>
      </c>
      <c r="L644" s="2">
        <v>0.79369999999999996</v>
      </c>
      <c r="M644" s="2">
        <v>0.1963</v>
      </c>
      <c r="N644" s="2">
        <v>0.59739999999999993</v>
      </c>
      <c r="O644" s="2">
        <v>0.65239999999999998</v>
      </c>
      <c r="P644" s="2" t="s">
        <v>4792</v>
      </c>
      <c r="Q644" s="5">
        <v>1385</v>
      </c>
      <c r="R644" s="5" t="s">
        <v>4791</v>
      </c>
      <c r="S644" s="5">
        <v>1</v>
      </c>
      <c r="T644" s="5">
        <v>72.202166064981952</v>
      </c>
      <c r="U644" s="5">
        <v>0</v>
      </c>
      <c r="V644" s="5">
        <v>0</v>
      </c>
      <c r="W644" s="5">
        <v>0</v>
      </c>
      <c r="X644" s="5">
        <v>0</v>
      </c>
      <c r="Y644" s="5">
        <v>0</v>
      </c>
      <c r="Z644" s="5">
        <v>0</v>
      </c>
      <c r="AA644" s="5">
        <v>1</v>
      </c>
      <c r="AB644" s="5">
        <v>72.202166064981952</v>
      </c>
      <c r="AC644" s="5">
        <v>3</v>
      </c>
      <c r="AD644" s="5">
        <v>216.60649819494586</v>
      </c>
      <c r="AE644" s="5">
        <v>1</v>
      </c>
      <c r="AF644" s="5">
        <v>72.202166064981952</v>
      </c>
      <c r="AG644" s="5">
        <v>0</v>
      </c>
      <c r="AH644" s="5">
        <v>0</v>
      </c>
      <c r="AI644" s="5">
        <v>2</v>
      </c>
      <c r="AJ644" s="5">
        <v>144.4043321299639</v>
      </c>
    </row>
    <row r="645" spans="1:36" x14ac:dyDescent="0.25">
      <c r="A645">
        <v>2018</v>
      </c>
      <c r="B645" t="s">
        <v>71</v>
      </c>
      <c r="C645" t="s">
        <v>5037</v>
      </c>
      <c r="D645" s="47" t="s">
        <v>5028</v>
      </c>
      <c r="E645" s="11">
        <v>0</v>
      </c>
      <c r="F645" s="2">
        <v>0.77339999999999998</v>
      </c>
      <c r="G645" s="2">
        <v>0.2165</v>
      </c>
      <c r="H645" s="2">
        <v>0.55689999999999995</v>
      </c>
      <c r="I645" s="2">
        <v>0.77259999999999995</v>
      </c>
      <c r="J645" s="2">
        <v>0.2072</v>
      </c>
      <c r="K645" s="2">
        <v>0.5653999999999999</v>
      </c>
      <c r="L645" s="2">
        <v>0.75080000000000002</v>
      </c>
      <c r="M645" s="2">
        <v>0.24</v>
      </c>
      <c r="N645" s="2">
        <v>0.51080000000000003</v>
      </c>
      <c r="O645" s="2">
        <v>0.54436666666666655</v>
      </c>
      <c r="P645" s="2" t="s">
        <v>4792</v>
      </c>
      <c r="Q645" s="5">
        <v>1386</v>
      </c>
      <c r="R645" s="5" t="s">
        <v>4791</v>
      </c>
      <c r="S645" s="5">
        <v>4</v>
      </c>
      <c r="T645" s="5">
        <v>288.60028860028859</v>
      </c>
      <c r="U645" s="5">
        <v>0</v>
      </c>
      <c r="V645" s="5">
        <v>0</v>
      </c>
      <c r="W645" s="5">
        <v>0</v>
      </c>
      <c r="X645" s="5">
        <v>0</v>
      </c>
      <c r="Y645" s="5">
        <v>0</v>
      </c>
      <c r="Z645" s="5">
        <v>0</v>
      </c>
      <c r="AA645" s="5">
        <v>4</v>
      </c>
      <c r="AB645" s="5">
        <v>288.60028860028859</v>
      </c>
      <c r="AC645" s="5">
        <v>25</v>
      </c>
      <c r="AD645" s="5">
        <v>1803.7518037518037</v>
      </c>
      <c r="AE645" s="5">
        <v>14</v>
      </c>
      <c r="AF645" s="5">
        <v>1010.1010101010102</v>
      </c>
      <c r="AG645" s="5">
        <v>9</v>
      </c>
      <c r="AH645" s="5">
        <v>649.35064935064941</v>
      </c>
      <c r="AI645" s="5">
        <v>2</v>
      </c>
      <c r="AJ645" s="5">
        <v>144.3001443001443</v>
      </c>
    </row>
    <row r="646" spans="1:36" x14ac:dyDescent="0.25">
      <c r="A646">
        <v>2018</v>
      </c>
      <c r="B646" t="s">
        <v>71</v>
      </c>
      <c r="C646" t="s">
        <v>5037</v>
      </c>
      <c r="D646" s="47" t="s">
        <v>5028</v>
      </c>
      <c r="E646" s="11">
        <v>0</v>
      </c>
      <c r="F646" s="2">
        <v>0.77339999999999998</v>
      </c>
      <c r="G646" s="2">
        <v>0.2165</v>
      </c>
      <c r="H646" s="2">
        <v>0.55689999999999995</v>
      </c>
      <c r="I646" s="2">
        <v>0.77259999999999995</v>
      </c>
      <c r="J646" s="2">
        <v>0.2072</v>
      </c>
      <c r="K646" s="2">
        <v>0.5653999999999999</v>
      </c>
      <c r="L646" s="2">
        <v>0.75080000000000002</v>
      </c>
      <c r="M646" s="2">
        <v>0.24</v>
      </c>
      <c r="N646" s="2">
        <v>0.51080000000000003</v>
      </c>
      <c r="O646" s="2">
        <v>0.54436666666666655</v>
      </c>
      <c r="P646" s="2" t="s">
        <v>4792</v>
      </c>
      <c r="Q646" s="5">
        <v>1386</v>
      </c>
      <c r="R646" s="5" t="s">
        <v>4791</v>
      </c>
      <c r="S646" s="5">
        <v>4</v>
      </c>
      <c r="T646" s="5">
        <v>288.60028860028859</v>
      </c>
      <c r="U646" s="5">
        <v>0</v>
      </c>
      <c r="V646" s="5">
        <v>0</v>
      </c>
      <c r="W646" s="5">
        <v>0</v>
      </c>
      <c r="X646" s="5">
        <v>0</v>
      </c>
      <c r="Y646" s="5">
        <v>0</v>
      </c>
      <c r="Z646" s="5">
        <v>0</v>
      </c>
      <c r="AA646" s="5">
        <v>4</v>
      </c>
      <c r="AB646" s="5">
        <v>288.60028860028859</v>
      </c>
      <c r="AC646" s="5">
        <v>25</v>
      </c>
      <c r="AD646" s="5">
        <v>1803.7518037518037</v>
      </c>
      <c r="AE646" s="5">
        <v>14</v>
      </c>
      <c r="AF646" s="5">
        <v>1010.1010101010102</v>
      </c>
      <c r="AG646" s="5">
        <v>9</v>
      </c>
      <c r="AH646" s="5">
        <v>649.35064935064941</v>
      </c>
      <c r="AI646" s="5">
        <v>2</v>
      </c>
      <c r="AJ646" s="5">
        <v>144.3001443001443</v>
      </c>
    </row>
    <row r="647" spans="1:36" x14ac:dyDescent="0.25">
      <c r="A647">
        <v>2019</v>
      </c>
      <c r="B647" t="s">
        <v>70</v>
      </c>
      <c r="C647" t="s">
        <v>5441</v>
      </c>
      <c r="D647" s="47" t="s">
        <v>426</v>
      </c>
      <c r="E647" s="11">
        <v>2.71</v>
      </c>
      <c r="F647" s="2">
        <v>0.78839999999999999</v>
      </c>
      <c r="G647" s="2">
        <v>0.1991</v>
      </c>
      <c r="H647" s="2">
        <v>0.58929999999999993</v>
      </c>
      <c r="I647" s="2">
        <v>0.73880000000000001</v>
      </c>
      <c r="J647" s="2">
        <v>0.2271</v>
      </c>
      <c r="K647" s="2">
        <v>0.51170000000000004</v>
      </c>
      <c r="L647" s="2">
        <v>0.63429999999999997</v>
      </c>
      <c r="M647" s="2">
        <v>0.34849999999999998</v>
      </c>
      <c r="N647" s="2">
        <v>0.2858</v>
      </c>
      <c r="O647" s="2">
        <v>0.46226666666666666</v>
      </c>
      <c r="P647" s="5" t="s">
        <v>4792</v>
      </c>
      <c r="Q647" s="5">
        <v>1386</v>
      </c>
      <c r="R647" s="5">
        <v>511.4391143911439</v>
      </c>
      <c r="S647" s="5">
        <v>20</v>
      </c>
      <c r="T647" s="5">
        <v>1443.001443001443</v>
      </c>
      <c r="U647" s="5">
        <v>1</v>
      </c>
      <c r="V647" s="5">
        <v>72.150072150072148</v>
      </c>
      <c r="W647" s="5">
        <v>0</v>
      </c>
      <c r="X647" s="5">
        <v>0</v>
      </c>
      <c r="Y647" s="5">
        <v>0</v>
      </c>
      <c r="Z647" s="5">
        <v>0</v>
      </c>
      <c r="AA647" s="5">
        <v>19</v>
      </c>
      <c r="AB647" s="5">
        <v>1370.8513708513708</v>
      </c>
      <c r="AC647" s="5">
        <v>13</v>
      </c>
      <c r="AD647" s="5">
        <v>937.95093795093794</v>
      </c>
      <c r="AE647" s="5">
        <v>6</v>
      </c>
      <c r="AF647" s="5">
        <v>432.90043290043292</v>
      </c>
      <c r="AG647" s="5">
        <v>5</v>
      </c>
      <c r="AH647" s="5">
        <v>360.75036075036076</v>
      </c>
      <c r="AI647" s="5">
        <v>2</v>
      </c>
      <c r="AJ647" s="5">
        <v>144.3001443001443</v>
      </c>
    </row>
    <row r="648" spans="1:36" x14ac:dyDescent="0.25">
      <c r="A648">
        <v>2017</v>
      </c>
      <c r="B648" t="s">
        <v>70</v>
      </c>
      <c r="C648" t="s">
        <v>5483</v>
      </c>
      <c r="D648" s="47" t="s">
        <v>735</v>
      </c>
      <c r="E648" s="11">
        <v>4.87</v>
      </c>
      <c r="F648" s="2">
        <v>0.74770000000000003</v>
      </c>
      <c r="G648" s="2">
        <v>0.2397</v>
      </c>
      <c r="H648" s="2">
        <v>0.50800000000000001</v>
      </c>
      <c r="I648" s="2">
        <v>0.70850000000000002</v>
      </c>
      <c r="J648" s="2">
        <v>0.26069999999999999</v>
      </c>
      <c r="K648" s="2">
        <v>0.44780000000000003</v>
      </c>
      <c r="L648" s="2">
        <v>0.60260000000000002</v>
      </c>
      <c r="M648" s="2">
        <v>0.37980000000000003</v>
      </c>
      <c r="N648" s="2">
        <v>0.2228</v>
      </c>
      <c r="O648" s="2">
        <v>0.39286666666666664</v>
      </c>
      <c r="P648" s="5" t="s">
        <v>4792</v>
      </c>
      <c r="Q648" s="5">
        <v>1387</v>
      </c>
      <c r="R648" s="5">
        <v>284.80492813141683</v>
      </c>
      <c r="S648" s="5">
        <v>6</v>
      </c>
      <c r="T648" s="5">
        <v>432.58832011535685</v>
      </c>
      <c r="U648" s="5">
        <v>0</v>
      </c>
      <c r="V648" s="5">
        <v>0</v>
      </c>
      <c r="W648" s="5">
        <v>0</v>
      </c>
      <c r="X648" s="5">
        <v>0</v>
      </c>
      <c r="Y648" s="5">
        <v>4</v>
      </c>
      <c r="Z648" s="5">
        <v>288.3922134102379</v>
      </c>
      <c r="AA648" s="5">
        <v>2</v>
      </c>
      <c r="AB648" s="5">
        <v>144.19610670511895</v>
      </c>
      <c r="AC648" s="5">
        <v>159</v>
      </c>
      <c r="AD648" s="5">
        <v>11463.590483056956</v>
      </c>
      <c r="AE648" s="5">
        <v>10</v>
      </c>
      <c r="AF648" s="5">
        <v>720.98053352559475</v>
      </c>
      <c r="AG648" s="5">
        <v>143</v>
      </c>
      <c r="AH648" s="5">
        <v>10310.021629416005</v>
      </c>
      <c r="AI648" s="5">
        <v>6</v>
      </c>
      <c r="AJ648" s="5">
        <v>432.58832011535685</v>
      </c>
    </row>
    <row r="649" spans="1:36" x14ac:dyDescent="0.25">
      <c r="A649">
        <v>2017</v>
      </c>
      <c r="B649" t="s">
        <v>71</v>
      </c>
      <c r="C649" t="s">
        <v>1955</v>
      </c>
      <c r="D649" s="47" t="s">
        <v>5121</v>
      </c>
      <c r="E649" s="11">
        <v>0</v>
      </c>
      <c r="F649" s="2">
        <v>0.83560000000000001</v>
      </c>
      <c r="G649" s="2">
        <v>0.15210000000000001</v>
      </c>
      <c r="H649" s="2">
        <v>0.6835</v>
      </c>
      <c r="I649" s="2">
        <v>0.82489999999999997</v>
      </c>
      <c r="J649" s="2">
        <v>0.14860000000000001</v>
      </c>
      <c r="K649" s="2">
        <v>0.6762999999999999</v>
      </c>
      <c r="L649" s="2">
        <v>0.79369999999999996</v>
      </c>
      <c r="M649" s="2">
        <v>0.1963</v>
      </c>
      <c r="N649" s="2">
        <v>0.59739999999999993</v>
      </c>
      <c r="O649" s="2">
        <v>0.65239999999999998</v>
      </c>
      <c r="P649" s="2" t="s">
        <v>4792</v>
      </c>
      <c r="Q649" s="5">
        <v>1388</v>
      </c>
      <c r="R649" s="5" t="s">
        <v>4791</v>
      </c>
      <c r="S649" s="5">
        <v>0</v>
      </c>
      <c r="T649" s="5">
        <v>0</v>
      </c>
      <c r="U649" s="5">
        <v>0</v>
      </c>
      <c r="V649" s="5">
        <v>0</v>
      </c>
      <c r="W649" s="5">
        <v>0</v>
      </c>
      <c r="X649" s="5">
        <v>0</v>
      </c>
      <c r="Y649" s="5">
        <v>0</v>
      </c>
      <c r="Z649" s="5">
        <v>0</v>
      </c>
      <c r="AA649" s="5">
        <v>0</v>
      </c>
      <c r="AB649" s="5">
        <v>0</v>
      </c>
      <c r="AC649" s="5">
        <v>2</v>
      </c>
      <c r="AD649" s="5">
        <v>144.09221902017291</v>
      </c>
      <c r="AE649" s="5">
        <v>1</v>
      </c>
      <c r="AF649" s="5">
        <v>72.046109510086453</v>
      </c>
      <c r="AG649" s="5">
        <v>0</v>
      </c>
      <c r="AH649" s="5">
        <v>0</v>
      </c>
      <c r="AI649" s="5">
        <v>1</v>
      </c>
      <c r="AJ649" s="5">
        <v>72.046109510086453</v>
      </c>
    </row>
    <row r="650" spans="1:36" x14ac:dyDescent="0.25">
      <c r="A650">
        <v>2019</v>
      </c>
      <c r="B650" t="s">
        <v>41</v>
      </c>
      <c r="C650" t="s">
        <v>5698</v>
      </c>
      <c r="D650" s="47" t="s">
        <v>5057</v>
      </c>
      <c r="E650" s="11">
        <v>1.4830000000000001</v>
      </c>
      <c r="F650" s="2">
        <v>0.80130000000000001</v>
      </c>
      <c r="G650" s="2">
        <v>0.18160000000000001</v>
      </c>
      <c r="H650" s="2">
        <v>0.61970000000000003</v>
      </c>
      <c r="I650" s="2">
        <v>0.77310000000000001</v>
      </c>
      <c r="J650" s="2">
        <v>0.1908</v>
      </c>
      <c r="K650" s="2">
        <v>0.58230000000000004</v>
      </c>
      <c r="L650" s="2">
        <v>0.6603</v>
      </c>
      <c r="M650" s="2">
        <v>0.31659999999999999</v>
      </c>
      <c r="N650" s="2">
        <v>0.34370000000000001</v>
      </c>
      <c r="O650" s="2">
        <v>0.51523333333333332</v>
      </c>
      <c r="P650" s="2" t="s">
        <v>4792</v>
      </c>
      <c r="Q650" s="5">
        <v>1389</v>
      </c>
      <c r="R650" s="5">
        <v>936.6149696561024</v>
      </c>
      <c r="S650" s="5">
        <v>1</v>
      </c>
      <c r="T650" s="5">
        <v>71.994240460763137</v>
      </c>
      <c r="U650" s="5">
        <v>0</v>
      </c>
      <c r="V650" s="5">
        <v>0</v>
      </c>
      <c r="W650" s="5">
        <v>0</v>
      </c>
      <c r="X650" s="5">
        <v>0</v>
      </c>
      <c r="Y650" s="5">
        <v>0</v>
      </c>
      <c r="Z650" s="5">
        <v>0</v>
      </c>
      <c r="AA650" s="5">
        <v>1</v>
      </c>
      <c r="AB650" s="5">
        <v>71.994240460763137</v>
      </c>
      <c r="AC650" s="5">
        <v>19</v>
      </c>
      <c r="AD650" s="5">
        <v>1367.8905687544996</v>
      </c>
      <c r="AE650" s="5">
        <v>4</v>
      </c>
      <c r="AF650" s="5">
        <v>287.97696184305255</v>
      </c>
      <c r="AG650" s="5">
        <v>15</v>
      </c>
      <c r="AH650" s="5">
        <v>1079.913606911447</v>
      </c>
      <c r="AI650" s="5">
        <v>0</v>
      </c>
      <c r="AJ650" s="5">
        <v>0</v>
      </c>
    </row>
    <row r="651" spans="1:36" x14ac:dyDescent="0.25">
      <c r="A651">
        <v>2019</v>
      </c>
      <c r="B651" t="s">
        <v>70</v>
      </c>
      <c r="C651" t="s">
        <v>5486</v>
      </c>
      <c r="D651" s="47" t="s">
        <v>5485</v>
      </c>
      <c r="E651" s="11">
        <v>4.91</v>
      </c>
      <c r="F651" s="2">
        <v>0.82020000000000004</v>
      </c>
      <c r="G651" s="2">
        <v>0.16869999999999999</v>
      </c>
      <c r="H651" s="2">
        <v>0.65150000000000008</v>
      </c>
      <c r="I651" s="2">
        <v>0.76339999999999997</v>
      </c>
      <c r="J651" s="2">
        <v>0.2097</v>
      </c>
      <c r="K651" s="2">
        <v>0.55369999999999997</v>
      </c>
      <c r="L651" s="2">
        <v>0.59379999999999999</v>
      </c>
      <c r="M651" s="2">
        <v>0.38779999999999998</v>
      </c>
      <c r="N651" s="2">
        <v>0.20600000000000002</v>
      </c>
      <c r="O651" s="2">
        <v>0.47039999999999998</v>
      </c>
      <c r="P651" s="5" t="s">
        <v>4792</v>
      </c>
      <c r="Q651" s="5">
        <v>1389</v>
      </c>
      <c r="R651" s="5">
        <v>282.89205702647655</v>
      </c>
      <c r="S651" s="5">
        <v>8</v>
      </c>
      <c r="T651" s="5">
        <v>575.9539236861051</v>
      </c>
      <c r="U651" s="5">
        <v>0</v>
      </c>
      <c r="V651" s="5">
        <v>0</v>
      </c>
      <c r="W651" s="5">
        <v>1</v>
      </c>
      <c r="X651" s="5">
        <v>71.994240460763137</v>
      </c>
      <c r="Y651" s="5">
        <v>0</v>
      </c>
      <c r="Z651" s="5">
        <v>0</v>
      </c>
      <c r="AA651" s="5">
        <v>7</v>
      </c>
      <c r="AB651" s="5">
        <v>503.95968322534191</v>
      </c>
      <c r="AC651" s="5">
        <v>36</v>
      </c>
      <c r="AD651" s="5">
        <v>2591.7926565874732</v>
      </c>
      <c r="AE651" s="5">
        <v>4</v>
      </c>
      <c r="AF651" s="5">
        <v>287.97696184305255</v>
      </c>
      <c r="AG651" s="5">
        <v>24</v>
      </c>
      <c r="AH651" s="5">
        <v>1727.8617710583155</v>
      </c>
      <c r="AI651" s="5">
        <v>8</v>
      </c>
      <c r="AJ651" s="5">
        <v>575.9539236861051</v>
      </c>
    </row>
    <row r="652" spans="1:36" x14ac:dyDescent="0.25">
      <c r="A652">
        <v>2017</v>
      </c>
      <c r="B652" t="s">
        <v>70</v>
      </c>
      <c r="C652" t="s">
        <v>5506</v>
      </c>
      <c r="D652" s="47" t="s">
        <v>5160</v>
      </c>
      <c r="E652" s="11">
        <v>13.36</v>
      </c>
      <c r="F652" s="2">
        <v>0.82850000000000001</v>
      </c>
      <c r="G652" s="2">
        <v>0.15379999999999999</v>
      </c>
      <c r="H652" s="2">
        <v>0.67470000000000008</v>
      </c>
      <c r="I652" s="2">
        <v>0.80530000000000002</v>
      </c>
      <c r="J652" s="2">
        <v>0.16300000000000001</v>
      </c>
      <c r="K652" s="2">
        <v>0.64229999999999998</v>
      </c>
      <c r="L652" s="2">
        <v>0.75139999999999996</v>
      </c>
      <c r="M652" s="2">
        <v>0.2351</v>
      </c>
      <c r="N652" s="2">
        <v>0.51629999999999998</v>
      </c>
      <c r="O652" s="2">
        <v>0.61110000000000009</v>
      </c>
      <c r="P652" s="5" t="s">
        <v>4792</v>
      </c>
      <c r="Q652" s="5">
        <v>1390</v>
      </c>
      <c r="R652" s="5">
        <v>104.04191616766468</v>
      </c>
      <c r="S652" s="5">
        <v>4</v>
      </c>
      <c r="T652" s="5">
        <v>287.7697841726619</v>
      </c>
      <c r="U652" s="5">
        <v>0</v>
      </c>
      <c r="V652" s="5">
        <v>0</v>
      </c>
      <c r="W652" s="5">
        <v>0</v>
      </c>
      <c r="X652" s="5">
        <v>0</v>
      </c>
      <c r="Y652" s="5">
        <v>0</v>
      </c>
      <c r="Z652" s="5">
        <v>0</v>
      </c>
      <c r="AA652" s="5">
        <v>4</v>
      </c>
      <c r="AB652" s="5">
        <v>287.7697841726619</v>
      </c>
      <c r="AC652" s="5">
        <v>24</v>
      </c>
      <c r="AD652" s="5">
        <v>1726.6187050359711</v>
      </c>
      <c r="AE652" s="5">
        <v>5</v>
      </c>
      <c r="AF652" s="5">
        <v>359.71223021582733</v>
      </c>
      <c r="AG652" s="5">
        <v>16</v>
      </c>
      <c r="AH652" s="5">
        <v>1151.0791366906476</v>
      </c>
      <c r="AI652" s="5">
        <v>3</v>
      </c>
      <c r="AJ652" s="5">
        <v>215.82733812949638</v>
      </c>
    </row>
    <row r="653" spans="1:36" x14ac:dyDescent="0.25">
      <c r="A653">
        <v>2018</v>
      </c>
      <c r="B653" t="s">
        <v>71</v>
      </c>
      <c r="C653" t="s">
        <v>1955</v>
      </c>
      <c r="D653" s="47" t="s">
        <v>5121</v>
      </c>
      <c r="E653" s="11">
        <v>0</v>
      </c>
      <c r="F653" s="2">
        <v>0.83560000000000001</v>
      </c>
      <c r="G653" s="2">
        <v>0.15210000000000001</v>
      </c>
      <c r="H653" s="2">
        <v>0.6835</v>
      </c>
      <c r="I653" s="2">
        <v>0.82489999999999997</v>
      </c>
      <c r="J653" s="2">
        <v>0.14860000000000001</v>
      </c>
      <c r="K653" s="2">
        <v>0.6762999999999999</v>
      </c>
      <c r="L653" s="2">
        <v>0.79369999999999996</v>
      </c>
      <c r="M653" s="2">
        <v>0.1963</v>
      </c>
      <c r="N653" s="2">
        <v>0.59739999999999993</v>
      </c>
      <c r="O653" s="2">
        <v>0.65239999999999998</v>
      </c>
      <c r="P653" s="2" t="s">
        <v>4792</v>
      </c>
      <c r="Q653" s="5">
        <v>1390</v>
      </c>
      <c r="R653" s="5" t="s">
        <v>4791</v>
      </c>
      <c r="S653" s="5">
        <v>0</v>
      </c>
      <c r="T653" s="5">
        <v>0</v>
      </c>
      <c r="U653" s="5">
        <v>0</v>
      </c>
      <c r="V653" s="5">
        <v>0</v>
      </c>
      <c r="W653" s="5">
        <v>0</v>
      </c>
      <c r="X653" s="5">
        <v>0</v>
      </c>
      <c r="Y653" s="5">
        <v>0</v>
      </c>
      <c r="Z653" s="5">
        <v>0</v>
      </c>
      <c r="AA653" s="5">
        <v>0</v>
      </c>
      <c r="AB653" s="5">
        <v>0</v>
      </c>
      <c r="AC653" s="5">
        <v>0</v>
      </c>
      <c r="AD653" s="5">
        <v>0</v>
      </c>
      <c r="AE653" s="5">
        <v>0</v>
      </c>
      <c r="AF653" s="5">
        <v>0</v>
      </c>
      <c r="AG653" s="5">
        <v>0</v>
      </c>
      <c r="AH653" s="5">
        <v>0</v>
      </c>
      <c r="AI653" s="5">
        <v>0</v>
      </c>
      <c r="AJ653" s="5">
        <v>0</v>
      </c>
    </row>
    <row r="654" spans="1:36" x14ac:dyDescent="0.25">
      <c r="A654">
        <v>2018</v>
      </c>
      <c r="B654" t="s">
        <v>71</v>
      </c>
      <c r="C654" t="s">
        <v>1955</v>
      </c>
      <c r="D654" s="47" t="s">
        <v>5121</v>
      </c>
      <c r="E654" s="11">
        <v>0</v>
      </c>
      <c r="F654" s="2">
        <v>0.83560000000000001</v>
      </c>
      <c r="G654" s="2">
        <v>0.15210000000000001</v>
      </c>
      <c r="H654" s="2">
        <v>0.6835</v>
      </c>
      <c r="I654" s="2">
        <v>0.82489999999999997</v>
      </c>
      <c r="J654" s="2">
        <v>0.14860000000000001</v>
      </c>
      <c r="K654" s="2">
        <v>0.6762999999999999</v>
      </c>
      <c r="L654" s="2">
        <v>0.79369999999999996</v>
      </c>
      <c r="M654" s="2">
        <v>0.1963</v>
      </c>
      <c r="N654" s="2">
        <v>0.59739999999999993</v>
      </c>
      <c r="O654" s="2">
        <v>0.65239999999999998</v>
      </c>
      <c r="P654" s="2" t="s">
        <v>4792</v>
      </c>
      <c r="Q654" s="5">
        <v>1390</v>
      </c>
      <c r="R654" s="5" t="s">
        <v>4791</v>
      </c>
      <c r="S654" s="5">
        <v>0</v>
      </c>
      <c r="T654" s="5">
        <v>0</v>
      </c>
      <c r="U654" s="5">
        <v>0</v>
      </c>
      <c r="V654" s="5">
        <v>0</v>
      </c>
      <c r="W654" s="5">
        <v>0</v>
      </c>
      <c r="X654" s="5">
        <v>0</v>
      </c>
      <c r="Y654" s="5">
        <v>0</v>
      </c>
      <c r="Z654" s="5">
        <v>0</v>
      </c>
      <c r="AA654" s="5">
        <v>0</v>
      </c>
      <c r="AB654" s="5">
        <v>0</v>
      </c>
      <c r="AC654" s="5">
        <v>0</v>
      </c>
      <c r="AD654" s="5">
        <v>0</v>
      </c>
      <c r="AE654" s="5">
        <v>0</v>
      </c>
      <c r="AF654" s="5">
        <v>0</v>
      </c>
      <c r="AG654" s="5">
        <v>0</v>
      </c>
      <c r="AH654" s="5">
        <v>0</v>
      </c>
      <c r="AI654" s="5">
        <v>0</v>
      </c>
      <c r="AJ654" s="5">
        <v>0</v>
      </c>
    </row>
    <row r="655" spans="1:36" x14ac:dyDescent="0.25">
      <c r="A655">
        <v>2019</v>
      </c>
      <c r="B655" t="s">
        <v>41</v>
      </c>
      <c r="C655" t="s">
        <v>5877</v>
      </c>
      <c r="D655" s="47" t="s">
        <v>5866</v>
      </c>
      <c r="E655" s="11">
        <v>0.91900000000000004</v>
      </c>
      <c r="F655" s="2">
        <v>0.47660000000000002</v>
      </c>
      <c r="G655" s="2">
        <v>0.50160000000000005</v>
      </c>
      <c r="H655" s="2">
        <v>-2.5000000000000022E-2</v>
      </c>
      <c r="I655" s="2">
        <v>0.47099999999999997</v>
      </c>
      <c r="J655" s="2">
        <v>0.47170000000000001</v>
      </c>
      <c r="K655" s="2">
        <v>-7.0000000000003393E-4</v>
      </c>
      <c r="L655" s="2">
        <v>0.46179999999999999</v>
      </c>
      <c r="M655" s="2">
        <v>0.51700000000000002</v>
      </c>
      <c r="N655" s="2">
        <v>-5.5200000000000027E-2</v>
      </c>
      <c r="O655" s="2">
        <v>-2.6966666666666694E-2</v>
      </c>
      <c r="P655" s="2" t="s">
        <v>5765</v>
      </c>
      <c r="Q655" s="5">
        <v>1392</v>
      </c>
      <c r="R655" s="5">
        <v>1514.689880304679</v>
      </c>
      <c r="S655" s="5">
        <v>1</v>
      </c>
      <c r="T655" s="5">
        <v>71.839080459770116</v>
      </c>
      <c r="U655" s="5">
        <v>0</v>
      </c>
      <c r="V655" s="5">
        <v>0</v>
      </c>
      <c r="W655" s="5">
        <v>1</v>
      </c>
      <c r="X655" s="5">
        <v>71.839080459770116</v>
      </c>
      <c r="Y655" s="5">
        <v>0</v>
      </c>
      <c r="Z655" s="5">
        <v>0</v>
      </c>
      <c r="AA655" s="5">
        <v>0</v>
      </c>
      <c r="AB655" s="5">
        <v>0</v>
      </c>
      <c r="AC655" s="5">
        <v>5</v>
      </c>
      <c r="AD655" s="5">
        <v>359.19540229885058</v>
      </c>
      <c r="AE655" s="5">
        <v>1</v>
      </c>
      <c r="AF655" s="5">
        <v>71.839080459770116</v>
      </c>
      <c r="AG655" s="5">
        <v>4</v>
      </c>
      <c r="AH655" s="5">
        <v>287.35632183908046</v>
      </c>
      <c r="AI655" s="5">
        <v>0</v>
      </c>
      <c r="AJ655" s="5">
        <v>0</v>
      </c>
    </row>
    <row r="656" spans="1:36" x14ac:dyDescent="0.25">
      <c r="A656">
        <v>2018</v>
      </c>
      <c r="B656" t="s">
        <v>70</v>
      </c>
      <c r="C656" t="s">
        <v>5486</v>
      </c>
      <c r="D656" s="47" t="s">
        <v>5485</v>
      </c>
      <c r="E656" s="11">
        <v>4.91</v>
      </c>
      <c r="F656" s="2">
        <v>0.82020000000000004</v>
      </c>
      <c r="G656" s="2">
        <v>0.16869999999999999</v>
      </c>
      <c r="H656" s="2">
        <v>0.65150000000000008</v>
      </c>
      <c r="I656" s="2">
        <v>0.76339999999999997</v>
      </c>
      <c r="J656" s="2">
        <v>0.2097</v>
      </c>
      <c r="K656" s="2">
        <v>0.55369999999999997</v>
      </c>
      <c r="L656" s="2">
        <v>0.59379999999999999</v>
      </c>
      <c r="M656" s="2">
        <v>0.38779999999999998</v>
      </c>
      <c r="N656" s="2">
        <v>0.20600000000000002</v>
      </c>
      <c r="O656" s="2">
        <v>0.47039999999999998</v>
      </c>
      <c r="P656" s="5" t="s">
        <v>4792</v>
      </c>
      <c r="Q656" s="5">
        <v>1394</v>
      </c>
      <c r="R656" s="5">
        <v>283.9103869653768</v>
      </c>
      <c r="S656" s="5">
        <v>3</v>
      </c>
      <c r="T656" s="5">
        <v>215.20803443328549</v>
      </c>
      <c r="U656" s="5">
        <v>0</v>
      </c>
      <c r="V656" s="5">
        <v>0</v>
      </c>
      <c r="W656" s="5">
        <v>0</v>
      </c>
      <c r="X656" s="5">
        <v>0</v>
      </c>
      <c r="Y656" s="5">
        <v>0</v>
      </c>
      <c r="Z656" s="5">
        <v>0</v>
      </c>
      <c r="AA656" s="5">
        <v>3</v>
      </c>
      <c r="AB656" s="5">
        <v>215.20803443328549</v>
      </c>
      <c r="AC656" s="5">
        <v>39</v>
      </c>
      <c r="AD656" s="5">
        <v>2797.7044476327114</v>
      </c>
      <c r="AE656" s="5">
        <v>4</v>
      </c>
      <c r="AF656" s="5">
        <v>286.94404591104734</v>
      </c>
      <c r="AG656" s="5">
        <v>28</v>
      </c>
      <c r="AH656" s="5">
        <v>2008.6083213773313</v>
      </c>
      <c r="AI656" s="5">
        <v>7</v>
      </c>
      <c r="AJ656" s="5">
        <v>502.15208034433283</v>
      </c>
    </row>
    <row r="657" spans="1:36" x14ac:dyDescent="0.25">
      <c r="A657">
        <v>2019</v>
      </c>
      <c r="B657" t="s">
        <v>71</v>
      </c>
      <c r="C657" t="s">
        <v>5037</v>
      </c>
      <c r="D657" s="47" t="s">
        <v>5028</v>
      </c>
      <c r="E657" s="11">
        <v>0</v>
      </c>
      <c r="F657" s="2">
        <v>0.77339999999999998</v>
      </c>
      <c r="G657" s="2">
        <v>0.2165</v>
      </c>
      <c r="H657" s="2">
        <v>0.55689999999999995</v>
      </c>
      <c r="I657" s="2">
        <v>0.77259999999999995</v>
      </c>
      <c r="J657" s="2">
        <v>0.2072</v>
      </c>
      <c r="K657" s="2">
        <v>0.5653999999999999</v>
      </c>
      <c r="L657" s="2">
        <v>0.75080000000000002</v>
      </c>
      <c r="M657" s="2">
        <v>0.24</v>
      </c>
      <c r="N657" s="2">
        <v>0.51080000000000003</v>
      </c>
      <c r="O657" s="2">
        <v>0.54436666666666655</v>
      </c>
      <c r="P657" s="2" t="s">
        <v>4792</v>
      </c>
      <c r="Q657" s="5">
        <v>1394</v>
      </c>
      <c r="R657" s="5" t="s">
        <v>4791</v>
      </c>
      <c r="S657" s="5">
        <v>2</v>
      </c>
      <c r="T657" s="5">
        <v>143.47202295552367</v>
      </c>
      <c r="U657" s="5">
        <v>0</v>
      </c>
      <c r="V657" s="5">
        <v>0</v>
      </c>
      <c r="W657" s="5">
        <v>0</v>
      </c>
      <c r="X657" s="5">
        <v>0</v>
      </c>
      <c r="Y657" s="5">
        <v>0</v>
      </c>
      <c r="Z657" s="5">
        <v>0</v>
      </c>
      <c r="AA657" s="5">
        <v>2</v>
      </c>
      <c r="AB657" s="5">
        <v>143.47202295552367</v>
      </c>
      <c r="AC657" s="5">
        <v>40</v>
      </c>
      <c r="AD657" s="5">
        <v>2869.4404591104735</v>
      </c>
      <c r="AE657" s="5">
        <v>19</v>
      </c>
      <c r="AF657" s="5">
        <v>1362.9842180774749</v>
      </c>
      <c r="AG657" s="5">
        <v>17</v>
      </c>
      <c r="AH657" s="5">
        <v>1219.5121951219512</v>
      </c>
      <c r="AI657" s="5">
        <v>4</v>
      </c>
      <c r="AJ657" s="5">
        <v>286.94404591104734</v>
      </c>
    </row>
    <row r="658" spans="1:36" x14ac:dyDescent="0.25">
      <c r="A658">
        <v>2017</v>
      </c>
      <c r="B658" t="s">
        <v>71</v>
      </c>
      <c r="C658" t="s">
        <v>5227</v>
      </c>
      <c r="D658" s="47" t="s">
        <v>1965</v>
      </c>
      <c r="E658" s="11">
        <v>0</v>
      </c>
      <c r="F658" s="2">
        <v>0.71220000000000006</v>
      </c>
      <c r="G658" s="2">
        <v>0.27389999999999998</v>
      </c>
      <c r="H658" s="2">
        <v>0.43830000000000008</v>
      </c>
      <c r="I658" s="2">
        <v>0.73460000000000003</v>
      </c>
      <c r="J658" s="2">
        <v>0.224</v>
      </c>
      <c r="K658" s="2">
        <v>0.51060000000000005</v>
      </c>
      <c r="L658" s="2">
        <v>0.79700000000000004</v>
      </c>
      <c r="M658" s="2">
        <v>0.19020000000000001</v>
      </c>
      <c r="N658" s="2">
        <v>0.60680000000000001</v>
      </c>
      <c r="O658" s="2">
        <v>0.51856666666666673</v>
      </c>
      <c r="P658" s="2" t="s">
        <v>4792</v>
      </c>
      <c r="Q658" s="5">
        <v>1396</v>
      </c>
      <c r="R658" s="5" t="s">
        <v>4791</v>
      </c>
      <c r="S658" s="5">
        <v>0</v>
      </c>
      <c r="T658" s="5">
        <v>0</v>
      </c>
      <c r="U658" s="5">
        <v>0</v>
      </c>
      <c r="V658" s="5">
        <v>0</v>
      </c>
      <c r="W658" s="5">
        <v>0</v>
      </c>
      <c r="X658" s="5">
        <v>0</v>
      </c>
      <c r="Y658" s="5">
        <v>0</v>
      </c>
      <c r="Z658" s="5">
        <v>0</v>
      </c>
      <c r="AA658" s="5">
        <v>0</v>
      </c>
      <c r="AB658" s="5">
        <v>0</v>
      </c>
      <c r="AC658" s="5">
        <v>7</v>
      </c>
      <c r="AD658" s="5">
        <v>501.43266475644702</v>
      </c>
      <c r="AE658" s="5">
        <v>3</v>
      </c>
      <c r="AF658" s="5">
        <v>214.89971346704871</v>
      </c>
      <c r="AG658" s="5">
        <v>4</v>
      </c>
      <c r="AH658" s="5">
        <v>286.53295128939828</v>
      </c>
      <c r="AI658" s="5">
        <v>0</v>
      </c>
      <c r="AJ658" s="5">
        <v>0</v>
      </c>
    </row>
    <row r="659" spans="1:36" x14ac:dyDescent="0.25">
      <c r="A659">
        <v>2018</v>
      </c>
      <c r="B659" t="s">
        <v>41</v>
      </c>
      <c r="C659" t="s">
        <v>5572</v>
      </c>
      <c r="D659" s="47" t="s">
        <v>5555</v>
      </c>
      <c r="E659" s="11">
        <v>0.81699999999999995</v>
      </c>
      <c r="F659" s="2">
        <v>0.71360000000000001</v>
      </c>
      <c r="G659" s="2">
        <v>0.26750000000000002</v>
      </c>
      <c r="H659" s="2">
        <v>0.4461</v>
      </c>
      <c r="I659" s="2">
        <v>0.68700000000000006</v>
      </c>
      <c r="J659" s="2">
        <v>0.2601</v>
      </c>
      <c r="K659" s="2">
        <v>0.42690000000000006</v>
      </c>
      <c r="L659" s="2">
        <v>0.60329999999999995</v>
      </c>
      <c r="M659" s="2">
        <v>0.37309999999999999</v>
      </c>
      <c r="N659" s="2">
        <v>0.23019999999999996</v>
      </c>
      <c r="O659" s="2">
        <v>0.3677333333333333</v>
      </c>
      <c r="P659" s="2" t="s">
        <v>4792</v>
      </c>
      <c r="Q659" s="5">
        <v>1397</v>
      </c>
      <c r="R659" s="5">
        <v>1709.9143206854346</v>
      </c>
      <c r="S659" s="5">
        <v>4</v>
      </c>
      <c r="T659" s="5">
        <v>286.32784538296346</v>
      </c>
      <c r="U659" s="5">
        <v>0</v>
      </c>
      <c r="V659" s="5">
        <v>0</v>
      </c>
      <c r="W659" s="5">
        <v>1</v>
      </c>
      <c r="X659" s="5">
        <v>71.581961345740865</v>
      </c>
      <c r="Y659" s="5">
        <v>0</v>
      </c>
      <c r="Z659" s="5">
        <v>0</v>
      </c>
      <c r="AA659" s="5">
        <v>3</v>
      </c>
      <c r="AB659" s="5">
        <v>214.74588403722262</v>
      </c>
      <c r="AC659" s="5">
        <v>18</v>
      </c>
      <c r="AD659" s="5">
        <v>1288.4753042233358</v>
      </c>
      <c r="AE659" s="5">
        <v>6</v>
      </c>
      <c r="AF659" s="5">
        <v>429.49176807444525</v>
      </c>
      <c r="AG659" s="5">
        <v>11</v>
      </c>
      <c r="AH659" s="5">
        <v>787.40157480314963</v>
      </c>
      <c r="AI659" s="5">
        <v>1</v>
      </c>
      <c r="AJ659" s="5">
        <v>71.581961345740865</v>
      </c>
    </row>
    <row r="660" spans="1:36" x14ac:dyDescent="0.25">
      <c r="A660">
        <v>2018</v>
      </c>
      <c r="B660" t="s">
        <v>70</v>
      </c>
      <c r="C660" t="s">
        <v>5483</v>
      </c>
      <c r="D660" s="47" t="s">
        <v>735</v>
      </c>
      <c r="E660" s="11">
        <v>4.87</v>
      </c>
      <c r="F660" s="2">
        <v>0.74770000000000003</v>
      </c>
      <c r="G660" s="2">
        <v>0.2397</v>
      </c>
      <c r="H660" s="2">
        <v>0.50800000000000001</v>
      </c>
      <c r="I660" s="2">
        <v>0.70850000000000002</v>
      </c>
      <c r="J660" s="2">
        <v>0.26069999999999999</v>
      </c>
      <c r="K660" s="2">
        <v>0.44780000000000003</v>
      </c>
      <c r="L660" s="2">
        <v>0.60260000000000002</v>
      </c>
      <c r="M660" s="2">
        <v>0.37980000000000003</v>
      </c>
      <c r="N660" s="2">
        <v>0.2228</v>
      </c>
      <c r="O660" s="2">
        <v>0.39286666666666664</v>
      </c>
      <c r="P660" s="5" t="s">
        <v>4792</v>
      </c>
      <c r="Q660" s="5">
        <v>1398</v>
      </c>
      <c r="R660" s="5">
        <v>287.06365503080082</v>
      </c>
      <c r="S660" s="5">
        <v>9</v>
      </c>
      <c r="T660" s="5">
        <v>643.77682403433471</v>
      </c>
      <c r="U660" s="5">
        <v>0</v>
      </c>
      <c r="V660" s="5">
        <v>0</v>
      </c>
      <c r="W660" s="5">
        <v>0</v>
      </c>
      <c r="X660" s="5">
        <v>0</v>
      </c>
      <c r="Y660" s="5">
        <v>0</v>
      </c>
      <c r="Z660" s="5">
        <v>0</v>
      </c>
      <c r="AA660" s="5">
        <v>9</v>
      </c>
      <c r="AB660" s="5">
        <v>643.77682403433471</v>
      </c>
      <c r="AC660" s="5">
        <v>105</v>
      </c>
      <c r="AD660" s="5">
        <v>7510.7296137339063</v>
      </c>
      <c r="AE660" s="5">
        <v>6</v>
      </c>
      <c r="AF660" s="5">
        <v>429.18454935622316</v>
      </c>
      <c r="AG660" s="5">
        <v>90</v>
      </c>
      <c r="AH660" s="5">
        <v>6437.7682403433473</v>
      </c>
      <c r="AI660" s="5">
        <v>9</v>
      </c>
      <c r="AJ660" s="5">
        <v>643.77682403433471</v>
      </c>
    </row>
    <row r="661" spans="1:36" x14ac:dyDescent="0.25">
      <c r="A661">
        <v>2017</v>
      </c>
      <c r="B661" t="s">
        <v>71</v>
      </c>
      <c r="C661" t="s">
        <v>5133</v>
      </c>
      <c r="D661" s="47" t="s">
        <v>5129</v>
      </c>
      <c r="E661" s="11">
        <v>0</v>
      </c>
      <c r="F661" s="2">
        <v>0.83520000000000005</v>
      </c>
      <c r="G661" s="2">
        <v>0.1537</v>
      </c>
      <c r="H661" s="2">
        <v>0.68149999999999999</v>
      </c>
      <c r="I661" s="2">
        <v>0.83430000000000004</v>
      </c>
      <c r="J661" s="2">
        <v>0.13769999999999999</v>
      </c>
      <c r="K661" s="2">
        <v>0.69660000000000011</v>
      </c>
      <c r="L661" s="2">
        <v>0.82950000000000002</v>
      </c>
      <c r="M661" s="2">
        <v>0.15529999999999999</v>
      </c>
      <c r="N661" s="2">
        <v>0.67420000000000002</v>
      </c>
      <c r="O661" s="2">
        <v>0.68410000000000004</v>
      </c>
      <c r="P661" s="2" t="s">
        <v>4792</v>
      </c>
      <c r="Q661" s="5">
        <v>1399</v>
      </c>
      <c r="R661" s="5" t="s">
        <v>4791</v>
      </c>
      <c r="S661" s="5">
        <v>2</v>
      </c>
      <c r="T661" s="5">
        <v>142.95925661186561</v>
      </c>
      <c r="U661" s="5">
        <v>0</v>
      </c>
      <c r="V661" s="5">
        <v>0</v>
      </c>
      <c r="W661" s="5">
        <v>0</v>
      </c>
      <c r="X661" s="5">
        <v>0</v>
      </c>
      <c r="Y661" s="5">
        <v>0</v>
      </c>
      <c r="Z661" s="5">
        <v>0</v>
      </c>
      <c r="AA661" s="5">
        <v>2</v>
      </c>
      <c r="AB661" s="5">
        <v>142.95925661186561</v>
      </c>
      <c r="AC661" s="5">
        <v>22</v>
      </c>
      <c r="AD661" s="5">
        <v>1572.5518227305217</v>
      </c>
      <c r="AE661" s="5">
        <v>5</v>
      </c>
      <c r="AF661" s="5">
        <v>357.39814152966403</v>
      </c>
      <c r="AG661" s="5">
        <v>16</v>
      </c>
      <c r="AH661" s="5">
        <v>1143.6740528949249</v>
      </c>
      <c r="AI661" s="5">
        <v>1</v>
      </c>
      <c r="AJ661" s="5">
        <v>71.479628305932806</v>
      </c>
    </row>
    <row r="662" spans="1:36" x14ac:dyDescent="0.25">
      <c r="A662">
        <v>2018</v>
      </c>
      <c r="B662" t="s">
        <v>41</v>
      </c>
      <c r="C662" t="s">
        <v>5512</v>
      </c>
      <c r="D662" s="47" t="s">
        <v>5511</v>
      </c>
      <c r="E662" s="11">
        <v>0.33500000000000002</v>
      </c>
      <c r="F662" s="2">
        <v>0.51060000000000005</v>
      </c>
      <c r="G662" s="2">
        <v>0.46700000000000003</v>
      </c>
      <c r="H662" s="2">
        <v>4.3600000000000028E-2</v>
      </c>
      <c r="I662" s="2">
        <v>0.50770000000000004</v>
      </c>
      <c r="J662" s="2">
        <v>0.4158</v>
      </c>
      <c r="K662" s="2">
        <v>9.1900000000000037E-2</v>
      </c>
      <c r="L662" s="2">
        <v>0.53259999999999996</v>
      </c>
      <c r="M662" s="2">
        <v>0.44650000000000001</v>
      </c>
      <c r="N662" s="2">
        <v>8.6099999999999954E-2</v>
      </c>
      <c r="O662" s="2">
        <v>7.3866666666666678E-2</v>
      </c>
      <c r="P662" s="2" t="s">
        <v>4792</v>
      </c>
      <c r="Q662" s="5">
        <v>1400</v>
      </c>
      <c r="R662" s="5">
        <v>4179.1044776119397</v>
      </c>
      <c r="S662" s="5">
        <v>2</v>
      </c>
      <c r="T662" s="5">
        <v>142.85714285714286</v>
      </c>
      <c r="U662" s="5">
        <v>0</v>
      </c>
      <c r="V662" s="5">
        <v>0</v>
      </c>
      <c r="W662" s="5">
        <v>0</v>
      </c>
      <c r="X662" s="5">
        <v>0</v>
      </c>
      <c r="Y662" s="5">
        <v>0</v>
      </c>
      <c r="Z662" s="5">
        <v>0</v>
      </c>
      <c r="AA662" s="5">
        <v>2</v>
      </c>
      <c r="AB662" s="5">
        <v>142.85714285714286</v>
      </c>
      <c r="AC662" s="5">
        <v>24</v>
      </c>
      <c r="AD662" s="5">
        <v>1714.2857142857144</v>
      </c>
      <c r="AE662" s="5">
        <v>7</v>
      </c>
      <c r="AF662" s="5">
        <v>500</v>
      </c>
      <c r="AG662" s="5">
        <v>17</v>
      </c>
      <c r="AH662" s="5">
        <v>1214.2857142857142</v>
      </c>
      <c r="AI662" s="5">
        <v>0</v>
      </c>
      <c r="AJ662" s="5">
        <v>0</v>
      </c>
    </row>
    <row r="663" spans="1:36" x14ac:dyDescent="0.25">
      <c r="A663">
        <v>2019</v>
      </c>
      <c r="B663" t="s">
        <v>70</v>
      </c>
      <c r="C663" t="s">
        <v>5383</v>
      </c>
      <c r="D663" s="47" t="s">
        <v>5357</v>
      </c>
      <c r="E663" s="11">
        <v>1.89</v>
      </c>
      <c r="F663" s="2">
        <v>0.7732</v>
      </c>
      <c r="G663" s="2">
        <v>0.215</v>
      </c>
      <c r="H663" s="2">
        <v>0.55820000000000003</v>
      </c>
      <c r="I663" s="2">
        <v>0.74690000000000001</v>
      </c>
      <c r="J663" s="2">
        <v>0.22409999999999999</v>
      </c>
      <c r="K663" s="2">
        <v>0.52280000000000004</v>
      </c>
      <c r="L663" s="2">
        <v>0.66579999999999995</v>
      </c>
      <c r="M663" s="2">
        <v>0.32019999999999998</v>
      </c>
      <c r="N663" s="2">
        <v>0.34559999999999996</v>
      </c>
      <c r="O663" s="2">
        <v>0.47553333333333331</v>
      </c>
      <c r="P663" s="5" t="s">
        <v>4792</v>
      </c>
      <c r="Q663" s="5">
        <v>1400</v>
      </c>
      <c r="R663" s="5">
        <v>740.74074074074076</v>
      </c>
      <c r="S663" s="5">
        <v>4</v>
      </c>
      <c r="T663" s="5">
        <v>285.71428571428572</v>
      </c>
      <c r="U663" s="5">
        <v>0</v>
      </c>
      <c r="V663" s="5">
        <v>0</v>
      </c>
      <c r="W663" s="5">
        <v>0</v>
      </c>
      <c r="X663" s="5">
        <v>0</v>
      </c>
      <c r="Y663" s="5">
        <v>0</v>
      </c>
      <c r="Z663" s="5">
        <v>0</v>
      </c>
      <c r="AA663" s="5">
        <v>4</v>
      </c>
      <c r="AB663" s="5">
        <v>285.71428571428572</v>
      </c>
      <c r="AC663" s="5">
        <v>25</v>
      </c>
      <c r="AD663" s="5">
        <v>1785.7142857142856</v>
      </c>
      <c r="AE663" s="5">
        <v>5</v>
      </c>
      <c r="AF663" s="5">
        <v>357.14285714285711</v>
      </c>
      <c r="AG663" s="5">
        <v>16</v>
      </c>
      <c r="AH663" s="5">
        <v>1142.8571428571429</v>
      </c>
      <c r="AI663" s="5">
        <v>4</v>
      </c>
      <c r="AJ663" s="5">
        <v>285.71428571428572</v>
      </c>
    </row>
    <row r="664" spans="1:36" x14ac:dyDescent="0.25">
      <c r="A664">
        <v>2018</v>
      </c>
      <c r="B664" t="s">
        <v>70</v>
      </c>
      <c r="C664" t="s">
        <v>5383</v>
      </c>
      <c r="D664" s="47" t="s">
        <v>5357</v>
      </c>
      <c r="E664" s="11">
        <v>1.89</v>
      </c>
      <c r="F664" s="2">
        <v>0.7732</v>
      </c>
      <c r="G664" s="2">
        <v>0.215</v>
      </c>
      <c r="H664" s="2">
        <v>0.55820000000000003</v>
      </c>
      <c r="I664" s="2">
        <v>0.74690000000000001</v>
      </c>
      <c r="J664" s="2">
        <v>0.22409999999999999</v>
      </c>
      <c r="K664" s="2">
        <v>0.52280000000000004</v>
      </c>
      <c r="L664" s="2">
        <v>0.66579999999999995</v>
      </c>
      <c r="M664" s="2">
        <v>0.32019999999999998</v>
      </c>
      <c r="N664" s="2">
        <v>0.34559999999999996</v>
      </c>
      <c r="O664" s="2">
        <v>0.47553333333333331</v>
      </c>
      <c r="P664" s="5" t="s">
        <v>4792</v>
      </c>
      <c r="Q664" s="5">
        <v>1403</v>
      </c>
      <c r="R664" s="5">
        <v>742.32804232804233</v>
      </c>
      <c r="S664" s="5">
        <v>2</v>
      </c>
      <c r="T664" s="5">
        <v>142.55167498218105</v>
      </c>
      <c r="U664" s="5">
        <v>0</v>
      </c>
      <c r="V664" s="5">
        <v>0</v>
      </c>
      <c r="W664" s="5">
        <v>0</v>
      </c>
      <c r="X664" s="5">
        <v>0</v>
      </c>
      <c r="Y664" s="5">
        <v>0</v>
      </c>
      <c r="Z664" s="5">
        <v>0</v>
      </c>
      <c r="AA664" s="5">
        <v>2</v>
      </c>
      <c r="AB664" s="5">
        <v>142.55167498218105</v>
      </c>
      <c r="AC664" s="5">
        <v>18</v>
      </c>
      <c r="AD664" s="5">
        <v>1282.9650748396293</v>
      </c>
      <c r="AE664" s="5">
        <v>6</v>
      </c>
      <c r="AF664" s="5">
        <v>427.65502494654316</v>
      </c>
      <c r="AG664" s="5">
        <v>12</v>
      </c>
      <c r="AH664" s="5">
        <v>855.31004989308633</v>
      </c>
      <c r="AI664" s="5">
        <v>0</v>
      </c>
      <c r="AJ664" s="5">
        <v>0</v>
      </c>
    </row>
    <row r="665" spans="1:36" x14ac:dyDescent="0.25">
      <c r="A665">
        <v>2018</v>
      </c>
      <c r="B665" t="s">
        <v>71</v>
      </c>
      <c r="C665" t="s">
        <v>5828</v>
      </c>
      <c r="D665" s="47" t="s">
        <v>5817</v>
      </c>
      <c r="E665" s="11">
        <v>0</v>
      </c>
      <c r="F665" s="2">
        <v>0.4909</v>
      </c>
      <c r="G665" s="2">
        <v>0.49309999999999998</v>
      </c>
      <c r="H665" s="2">
        <v>-2.1999999999999797E-3</v>
      </c>
      <c r="I665" s="2">
        <v>0.51739999999999997</v>
      </c>
      <c r="J665" s="2">
        <v>0.43140000000000001</v>
      </c>
      <c r="K665" s="2">
        <v>8.5999999999999965E-2</v>
      </c>
      <c r="L665" s="2">
        <v>0.57120000000000004</v>
      </c>
      <c r="M665" s="2">
        <v>0.4143</v>
      </c>
      <c r="N665" s="2">
        <v>0.15690000000000004</v>
      </c>
      <c r="O665" s="2">
        <v>8.0233333333333337E-2</v>
      </c>
      <c r="P665" s="2" t="s">
        <v>5765</v>
      </c>
      <c r="Q665" s="5">
        <v>1404</v>
      </c>
      <c r="R665" s="5" t="s">
        <v>4791</v>
      </c>
      <c r="S665" s="5">
        <v>2</v>
      </c>
      <c r="T665" s="5">
        <v>142.45014245014247</v>
      </c>
      <c r="U665" s="5">
        <v>0</v>
      </c>
      <c r="V665" s="5">
        <v>0</v>
      </c>
      <c r="W665" s="5">
        <v>2</v>
      </c>
      <c r="X665" s="5">
        <v>142.45014245014247</v>
      </c>
      <c r="Y665" s="5">
        <v>0</v>
      </c>
      <c r="Z665" s="5">
        <v>0</v>
      </c>
      <c r="AA665" s="5">
        <v>0</v>
      </c>
      <c r="AB665" s="5">
        <v>0</v>
      </c>
      <c r="AC665" s="5">
        <v>18</v>
      </c>
      <c r="AD665" s="5">
        <v>1282.051282051282</v>
      </c>
      <c r="AE665" s="5">
        <v>0</v>
      </c>
      <c r="AF665" s="5">
        <v>0</v>
      </c>
      <c r="AG665" s="5">
        <v>13</v>
      </c>
      <c r="AH665" s="5">
        <v>925.92592592592587</v>
      </c>
      <c r="AI665" s="5">
        <v>5</v>
      </c>
      <c r="AJ665" s="5">
        <v>356.12535612535612</v>
      </c>
    </row>
    <row r="666" spans="1:36" x14ac:dyDescent="0.25">
      <c r="A666">
        <v>2018</v>
      </c>
      <c r="B666" t="s">
        <v>71</v>
      </c>
      <c r="C666" t="s">
        <v>5828</v>
      </c>
      <c r="D666" s="47" t="s">
        <v>5817</v>
      </c>
      <c r="E666" s="11">
        <v>0</v>
      </c>
      <c r="F666" s="2">
        <v>0.4909</v>
      </c>
      <c r="G666" s="2">
        <v>0.49309999999999998</v>
      </c>
      <c r="H666" s="2">
        <v>-2.1999999999999797E-3</v>
      </c>
      <c r="I666" s="2">
        <v>0.51739999999999997</v>
      </c>
      <c r="J666" s="2">
        <v>0.43140000000000001</v>
      </c>
      <c r="K666" s="2">
        <v>8.5999999999999965E-2</v>
      </c>
      <c r="L666" s="2">
        <v>0.57120000000000004</v>
      </c>
      <c r="M666" s="2">
        <v>0.4143</v>
      </c>
      <c r="N666" s="2">
        <v>0.15690000000000004</v>
      </c>
      <c r="O666" s="2">
        <v>8.0233333333333337E-2</v>
      </c>
      <c r="P666" s="2" t="s">
        <v>5765</v>
      </c>
      <c r="Q666" s="5">
        <v>1404</v>
      </c>
      <c r="R666" s="5" t="s">
        <v>4791</v>
      </c>
      <c r="S666" s="5">
        <v>2</v>
      </c>
      <c r="T666" s="5">
        <v>142.45014245014247</v>
      </c>
      <c r="U666" s="5">
        <v>0</v>
      </c>
      <c r="V666" s="5">
        <v>0</v>
      </c>
      <c r="W666" s="5">
        <v>2</v>
      </c>
      <c r="X666" s="5">
        <v>142.45014245014247</v>
      </c>
      <c r="Y666" s="5">
        <v>0</v>
      </c>
      <c r="Z666" s="5">
        <v>0</v>
      </c>
      <c r="AA666" s="5">
        <v>0</v>
      </c>
      <c r="AB666" s="5">
        <v>0</v>
      </c>
      <c r="AC666" s="5">
        <v>18</v>
      </c>
      <c r="AD666" s="5">
        <v>1282.051282051282</v>
      </c>
      <c r="AE666" s="5">
        <v>0</v>
      </c>
      <c r="AF666" s="5">
        <v>0</v>
      </c>
      <c r="AG666" s="5">
        <v>13</v>
      </c>
      <c r="AH666" s="5">
        <v>925.92592592592587</v>
      </c>
      <c r="AI666" s="5">
        <v>5</v>
      </c>
      <c r="AJ666" s="5">
        <v>356.12535612535612</v>
      </c>
    </row>
    <row r="667" spans="1:36" x14ac:dyDescent="0.25">
      <c r="A667">
        <v>2017</v>
      </c>
      <c r="B667" t="s">
        <v>41</v>
      </c>
      <c r="C667" t="s">
        <v>5572</v>
      </c>
      <c r="D667" s="47" t="s">
        <v>5555</v>
      </c>
      <c r="E667" s="11">
        <v>0.81699999999999995</v>
      </c>
      <c r="F667" s="2">
        <v>0.71360000000000001</v>
      </c>
      <c r="G667" s="2">
        <v>0.26750000000000002</v>
      </c>
      <c r="H667" s="2">
        <v>0.4461</v>
      </c>
      <c r="I667" s="2">
        <v>0.68700000000000006</v>
      </c>
      <c r="J667" s="2">
        <v>0.2601</v>
      </c>
      <c r="K667" s="2">
        <v>0.42690000000000006</v>
      </c>
      <c r="L667" s="2">
        <v>0.60329999999999995</v>
      </c>
      <c r="M667" s="2">
        <v>0.37309999999999999</v>
      </c>
      <c r="N667" s="2">
        <v>0.23019999999999996</v>
      </c>
      <c r="O667" s="2">
        <v>0.3677333333333333</v>
      </c>
      <c r="P667" s="2" t="s">
        <v>4792</v>
      </c>
      <c r="Q667" s="5">
        <v>1405</v>
      </c>
      <c r="R667" s="5">
        <v>1719.7062423500613</v>
      </c>
      <c r="S667" s="5">
        <v>3</v>
      </c>
      <c r="T667" s="5">
        <v>213.52313167259788</v>
      </c>
      <c r="U667" s="5">
        <v>0</v>
      </c>
      <c r="V667" s="5">
        <v>0</v>
      </c>
      <c r="W667" s="5">
        <v>1</v>
      </c>
      <c r="X667" s="5">
        <v>71.17437722419929</v>
      </c>
      <c r="Y667" s="5">
        <v>0</v>
      </c>
      <c r="Z667" s="5">
        <v>0</v>
      </c>
      <c r="AA667" s="5">
        <v>2</v>
      </c>
      <c r="AB667" s="5">
        <v>142.34875444839858</v>
      </c>
      <c r="AC667" s="5">
        <v>21</v>
      </c>
      <c r="AD667" s="5">
        <v>1494.661921708185</v>
      </c>
      <c r="AE667" s="5">
        <v>4</v>
      </c>
      <c r="AF667" s="5">
        <v>284.69750889679716</v>
      </c>
      <c r="AG667" s="5">
        <v>13</v>
      </c>
      <c r="AH667" s="5">
        <v>925.26690391459067</v>
      </c>
      <c r="AI667" s="5">
        <v>4</v>
      </c>
      <c r="AJ667" s="5">
        <v>284.69750889679716</v>
      </c>
    </row>
    <row r="668" spans="1:36" x14ac:dyDescent="0.25">
      <c r="A668">
        <v>2017</v>
      </c>
      <c r="B668" t="s">
        <v>71</v>
      </c>
      <c r="C668" t="s">
        <v>5229</v>
      </c>
      <c r="D668" s="47" t="s">
        <v>614</v>
      </c>
      <c r="E668" s="11">
        <v>0</v>
      </c>
      <c r="F668" s="2">
        <v>0.748</v>
      </c>
      <c r="G668" s="2">
        <v>0.2452</v>
      </c>
      <c r="H668" s="2">
        <v>0.50280000000000002</v>
      </c>
      <c r="I668" s="2">
        <v>0.74280000000000002</v>
      </c>
      <c r="J668" s="2">
        <v>0.23680000000000001</v>
      </c>
      <c r="K668" s="2">
        <v>0.50600000000000001</v>
      </c>
      <c r="L668" s="2">
        <v>0.71589999999999998</v>
      </c>
      <c r="M668" s="2">
        <v>0.2757</v>
      </c>
      <c r="N668" s="2">
        <v>0.44019999999999998</v>
      </c>
      <c r="O668" s="2">
        <v>0.48299999999999993</v>
      </c>
      <c r="P668" s="2" t="s">
        <v>4792</v>
      </c>
      <c r="Q668" s="5">
        <v>1408</v>
      </c>
      <c r="R668" s="5" t="s">
        <v>4791</v>
      </c>
      <c r="S668" s="5">
        <v>4</v>
      </c>
      <c r="T668" s="5">
        <v>284.09090909090912</v>
      </c>
      <c r="U668" s="5">
        <v>0</v>
      </c>
      <c r="V668" s="5">
        <v>0</v>
      </c>
      <c r="W668" s="5">
        <v>0</v>
      </c>
      <c r="X668" s="5">
        <v>0</v>
      </c>
      <c r="Y668" s="5">
        <v>0</v>
      </c>
      <c r="Z668" s="5">
        <v>0</v>
      </c>
      <c r="AA668" s="5">
        <v>4</v>
      </c>
      <c r="AB668" s="5">
        <v>284.09090909090912</v>
      </c>
      <c r="AC668" s="5">
        <v>21</v>
      </c>
      <c r="AD668" s="5">
        <v>1491.4772727272727</v>
      </c>
      <c r="AE668" s="5">
        <v>8</v>
      </c>
      <c r="AF668" s="5">
        <v>568.18181818181824</v>
      </c>
      <c r="AG668" s="5">
        <v>13</v>
      </c>
      <c r="AH668" s="5">
        <v>923.29545454545462</v>
      </c>
      <c r="AI668" s="5">
        <v>0</v>
      </c>
      <c r="AJ668" s="5">
        <v>0</v>
      </c>
    </row>
    <row r="669" spans="1:36" x14ac:dyDescent="0.25">
      <c r="A669">
        <v>2017</v>
      </c>
      <c r="B669" t="s">
        <v>71</v>
      </c>
      <c r="C669" t="s">
        <v>5828</v>
      </c>
      <c r="D669" s="47" t="s">
        <v>5817</v>
      </c>
      <c r="E669" s="11">
        <v>0</v>
      </c>
      <c r="F669" s="2">
        <v>0.4909</v>
      </c>
      <c r="G669" s="2">
        <v>0.49309999999999998</v>
      </c>
      <c r="H669" s="2">
        <v>-2.1999999999999797E-3</v>
      </c>
      <c r="I669" s="2">
        <v>0.51739999999999997</v>
      </c>
      <c r="J669" s="2">
        <v>0.43140000000000001</v>
      </c>
      <c r="K669" s="2">
        <v>8.5999999999999965E-2</v>
      </c>
      <c r="L669" s="2">
        <v>0.57120000000000004</v>
      </c>
      <c r="M669" s="2">
        <v>0.4143</v>
      </c>
      <c r="N669" s="2">
        <v>0.15690000000000004</v>
      </c>
      <c r="O669" s="2">
        <v>8.0233333333333337E-2</v>
      </c>
      <c r="P669" s="2" t="s">
        <v>5765</v>
      </c>
      <c r="Q669" s="5">
        <v>1411</v>
      </c>
      <c r="R669" s="5" t="s">
        <v>4791</v>
      </c>
      <c r="S669" s="5">
        <v>2</v>
      </c>
      <c r="T669" s="5">
        <v>141.74344436569808</v>
      </c>
      <c r="U669" s="5">
        <v>0</v>
      </c>
      <c r="V669" s="5">
        <v>0</v>
      </c>
      <c r="W669" s="5">
        <v>0</v>
      </c>
      <c r="X669" s="5">
        <v>0</v>
      </c>
      <c r="Y669" s="5">
        <v>0</v>
      </c>
      <c r="Z669" s="5">
        <v>0</v>
      </c>
      <c r="AA669" s="5">
        <v>2</v>
      </c>
      <c r="AB669" s="5">
        <v>141.74344436569808</v>
      </c>
      <c r="AC669" s="5">
        <v>26</v>
      </c>
      <c r="AD669" s="5">
        <v>1842.6647767540751</v>
      </c>
      <c r="AE669" s="5">
        <v>2</v>
      </c>
      <c r="AF669" s="5">
        <v>141.74344436569808</v>
      </c>
      <c r="AG669" s="5">
        <v>18</v>
      </c>
      <c r="AH669" s="5">
        <v>1275.6909992912827</v>
      </c>
      <c r="AI669" s="5">
        <v>6</v>
      </c>
      <c r="AJ669" s="5">
        <v>425.23033309709422</v>
      </c>
    </row>
    <row r="670" spans="1:36" x14ac:dyDescent="0.25">
      <c r="A670">
        <v>2017</v>
      </c>
      <c r="B670" t="s">
        <v>71</v>
      </c>
      <c r="C670" t="s">
        <v>5059</v>
      </c>
      <c r="D670" s="47" t="s">
        <v>5057</v>
      </c>
      <c r="E670" s="11">
        <v>0</v>
      </c>
      <c r="F670" s="2">
        <v>0.78600000000000003</v>
      </c>
      <c r="G670" s="2">
        <v>0.2056</v>
      </c>
      <c r="H670" s="2">
        <v>0.58040000000000003</v>
      </c>
      <c r="I670" s="2">
        <v>0.78239999999999998</v>
      </c>
      <c r="J670" s="2">
        <v>0.19189999999999999</v>
      </c>
      <c r="K670" s="2">
        <v>0.59050000000000002</v>
      </c>
      <c r="L670" s="2">
        <v>0.76829999999999998</v>
      </c>
      <c r="M670" s="2">
        <v>0.21940000000000001</v>
      </c>
      <c r="N670" s="2">
        <v>0.54889999999999994</v>
      </c>
      <c r="O670" s="2">
        <v>0.5732666666666667</v>
      </c>
      <c r="P670" s="2" t="s">
        <v>4792</v>
      </c>
      <c r="Q670" s="5">
        <v>1412</v>
      </c>
      <c r="R670" s="5" t="s">
        <v>4791</v>
      </c>
      <c r="S670" s="5">
        <v>0</v>
      </c>
      <c r="T670" s="5">
        <v>0</v>
      </c>
      <c r="U670" s="5">
        <v>0</v>
      </c>
      <c r="V670" s="5">
        <v>0</v>
      </c>
      <c r="W670" s="5">
        <v>0</v>
      </c>
      <c r="X670" s="5">
        <v>0</v>
      </c>
      <c r="Y670" s="5">
        <v>0</v>
      </c>
      <c r="Z670" s="5">
        <v>0</v>
      </c>
      <c r="AA670" s="5">
        <v>0</v>
      </c>
      <c r="AB670" s="5">
        <v>0</v>
      </c>
      <c r="AC670" s="5">
        <v>13</v>
      </c>
      <c r="AD670" s="5">
        <v>920.67988668555233</v>
      </c>
      <c r="AE670" s="5">
        <v>8</v>
      </c>
      <c r="AF670" s="5">
        <v>566.57223796033998</v>
      </c>
      <c r="AG670" s="5">
        <v>4</v>
      </c>
      <c r="AH670" s="5">
        <v>283.28611898016999</v>
      </c>
      <c r="AI670" s="5">
        <v>1</v>
      </c>
      <c r="AJ670" s="5">
        <v>70.821529745042497</v>
      </c>
    </row>
    <row r="671" spans="1:36" x14ac:dyDescent="0.25">
      <c r="A671">
        <v>2017</v>
      </c>
      <c r="B671" t="s">
        <v>70</v>
      </c>
      <c r="C671" t="s">
        <v>5446</v>
      </c>
      <c r="D671" s="47" t="s">
        <v>5327</v>
      </c>
      <c r="E671" s="11">
        <v>3.03</v>
      </c>
      <c r="F671" s="2">
        <v>0.70730000000000004</v>
      </c>
      <c r="G671" s="2">
        <v>0.27339999999999998</v>
      </c>
      <c r="H671" s="2">
        <v>0.43390000000000006</v>
      </c>
      <c r="I671" s="2">
        <v>0.69830000000000003</v>
      </c>
      <c r="J671" s="2">
        <v>0.25180000000000002</v>
      </c>
      <c r="K671" s="2">
        <v>0.44650000000000001</v>
      </c>
      <c r="L671" s="2">
        <v>0.67659999999999998</v>
      </c>
      <c r="M671" s="2">
        <v>0.30599999999999999</v>
      </c>
      <c r="N671" s="2">
        <v>0.37059999999999998</v>
      </c>
      <c r="O671" s="2">
        <v>0.41700000000000004</v>
      </c>
      <c r="P671" s="5" t="s">
        <v>4792</v>
      </c>
      <c r="Q671" s="5">
        <v>1413</v>
      </c>
      <c r="R671" s="5">
        <v>466.33663366336634</v>
      </c>
      <c r="S671" s="5">
        <v>5</v>
      </c>
      <c r="T671" s="5">
        <v>353.85704175513092</v>
      </c>
      <c r="U671" s="5">
        <v>0</v>
      </c>
      <c r="V671" s="5">
        <v>0</v>
      </c>
      <c r="W671" s="5">
        <v>0</v>
      </c>
      <c r="X671" s="5">
        <v>0</v>
      </c>
      <c r="Y671" s="5">
        <v>0</v>
      </c>
      <c r="Z671" s="5">
        <v>0</v>
      </c>
      <c r="AA671" s="5">
        <v>5</v>
      </c>
      <c r="AB671" s="5">
        <v>353.85704175513092</v>
      </c>
      <c r="AC671" s="5">
        <v>44</v>
      </c>
      <c r="AD671" s="5">
        <v>3113.9419674451519</v>
      </c>
      <c r="AE671" s="5">
        <v>4</v>
      </c>
      <c r="AF671" s="5">
        <v>283.08563340410473</v>
      </c>
      <c r="AG671" s="5">
        <v>38</v>
      </c>
      <c r="AH671" s="5">
        <v>2689.3135173389951</v>
      </c>
      <c r="AI671" s="5">
        <v>2</v>
      </c>
      <c r="AJ671" s="5">
        <v>141.54281670205236</v>
      </c>
    </row>
    <row r="672" spans="1:36" x14ac:dyDescent="0.25">
      <c r="A672">
        <v>2017</v>
      </c>
      <c r="B672" t="s">
        <v>41</v>
      </c>
      <c r="C672" t="s">
        <v>5645</v>
      </c>
      <c r="D672" s="47" t="s">
        <v>855</v>
      </c>
      <c r="E672" s="11">
        <v>1.0860000000000001</v>
      </c>
      <c r="F672" s="2">
        <v>0.74729999999999996</v>
      </c>
      <c r="G672" s="2">
        <v>0.2336</v>
      </c>
      <c r="H672" s="2">
        <v>0.51369999999999993</v>
      </c>
      <c r="I672" s="2">
        <v>0.72470000000000001</v>
      </c>
      <c r="J672" s="2">
        <v>0.23</v>
      </c>
      <c r="K672" s="2">
        <v>0.49470000000000003</v>
      </c>
      <c r="L672" s="2">
        <v>0.64690000000000003</v>
      </c>
      <c r="M672" s="2">
        <v>0.33110000000000001</v>
      </c>
      <c r="N672" s="2">
        <v>0.31580000000000003</v>
      </c>
      <c r="O672" s="2">
        <v>0.44140000000000001</v>
      </c>
      <c r="P672" s="2" t="s">
        <v>4792</v>
      </c>
      <c r="Q672" s="5">
        <v>1414</v>
      </c>
      <c r="R672" s="5">
        <v>1302.025782688766</v>
      </c>
      <c r="S672" s="5">
        <v>3</v>
      </c>
      <c r="T672" s="5">
        <v>212.16407355021215</v>
      </c>
      <c r="U672" s="5">
        <v>0</v>
      </c>
      <c r="V672" s="5">
        <v>0</v>
      </c>
      <c r="W672" s="5">
        <v>2</v>
      </c>
      <c r="X672" s="5">
        <v>141.44271570014143</v>
      </c>
      <c r="Y672" s="5">
        <v>0</v>
      </c>
      <c r="Z672" s="5">
        <v>0</v>
      </c>
      <c r="AA672" s="5">
        <v>1</v>
      </c>
      <c r="AB672" s="5">
        <v>70.721357850070717</v>
      </c>
      <c r="AC672" s="5">
        <v>16</v>
      </c>
      <c r="AD672" s="5">
        <v>1131.5417256011315</v>
      </c>
      <c r="AE672" s="5">
        <v>8</v>
      </c>
      <c r="AF672" s="5">
        <v>565.77086280056574</v>
      </c>
      <c r="AG672" s="5">
        <v>8</v>
      </c>
      <c r="AH672" s="5">
        <v>565.77086280056574</v>
      </c>
      <c r="AI672" s="5">
        <v>0</v>
      </c>
      <c r="AJ672" s="5">
        <v>0</v>
      </c>
    </row>
    <row r="673" spans="1:36" x14ac:dyDescent="0.25">
      <c r="A673">
        <v>2017</v>
      </c>
      <c r="B673" t="s">
        <v>71</v>
      </c>
      <c r="C673" t="s">
        <v>5815</v>
      </c>
      <c r="D673" s="47" t="s">
        <v>5291</v>
      </c>
      <c r="E673" s="11">
        <v>0</v>
      </c>
      <c r="F673" s="2">
        <v>0.48149999999999998</v>
      </c>
      <c r="G673" s="2">
        <v>0.49559999999999998</v>
      </c>
      <c r="H673" s="2">
        <v>-1.4100000000000001E-2</v>
      </c>
      <c r="I673" s="2">
        <v>0.51300000000000001</v>
      </c>
      <c r="J673" s="2">
        <v>0.41589999999999999</v>
      </c>
      <c r="K673" s="2">
        <v>9.710000000000002E-2</v>
      </c>
      <c r="L673" s="2">
        <v>0.59409999999999996</v>
      </c>
      <c r="M673" s="2">
        <v>0.379</v>
      </c>
      <c r="N673" s="2">
        <v>0.21509999999999996</v>
      </c>
      <c r="O673" s="2">
        <v>9.9366666666666659E-2</v>
      </c>
      <c r="P673" s="2" t="s">
        <v>5765</v>
      </c>
      <c r="Q673" s="5">
        <v>1416</v>
      </c>
      <c r="R673" s="5" t="s">
        <v>4791</v>
      </c>
      <c r="S673" s="5">
        <v>3</v>
      </c>
      <c r="T673" s="5">
        <v>211.86440677966101</v>
      </c>
      <c r="U673" s="5">
        <v>0</v>
      </c>
      <c r="V673" s="5">
        <v>0</v>
      </c>
      <c r="W673" s="5">
        <v>0</v>
      </c>
      <c r="X673" s="5">
        <v>0</v>
      </c>
      <c r="Y673" s="5">
        <v>0</v>
      </c>
      <c r="Z673" s="5">
        <v>0</v>
      </c>
      <c r="AA673" s="5">
        <v>3</v>
      </c>
      <c r="AB673" s="5">
        <v>211.86440677966101</v>
      </c>
      <c r="AC673" s="5">
        <v>23</v>
      </c>
      <c r="AD673" s="5">
        <v>1624.2937853107344</v>
      </c>
      <c r="AE673" s="5">
        <v>10</v>
      </c>
      <c r="AF673" s="5">
        <v>706.21468926553678</v>
      </c>
      <c r="AG673" s="5">
        <v>12</v>
      </c>
      <c r="AH673" s="5">
        <v>847.45762711864404</v>
      </c>
      <c r="AI673" s="5">
        <v>1</v>
      </c>
      <c r="AJ673" s="5">
        <v>70.621468926553675</v>
      </c>
    </row>
    <row r="674" spans="1:36" x14ac:dyDescent="0.25">
      <c r="A674">
        <v>2017</v>
      </c>
      <c r="B674" t="s">
        <v>70</v>
      </c>
      <c r="C674" t="s">
        <v>5486</v>
      </c>
      <c r="D674" s="47" t="s">
        <v>5485</v>
      </c>
      <c r="E674" s="11">
        <v>4.91</v>
      </c>
      <c r="F674" s="2">
        <v>0.82020000000000004</v>
      </c>
      <c r="G674" s="2">
        <v>0.16869999999999999</v>
      </c>
      <c r="H674" s="2">
        <v>0.65150000000000008</v>
      </c>
      <c r="I674" s="2">
        <v>0.76339999999999997</v>
      </c>
      <c r="J674" s="2">
        <v>0.2097</v>
      </c>
      <c r="K674" s="2">
        <v>0.55369999999999997</v>
      </c>
      <c r="L674" s="2">
        <v>0.59379999999999999</v>
      </c>
      <c r="M674" s="2">
        <v>0.38779999999999998</v>
      </c>
      <c r="N674" s="2">
        <v>0.20600000000000002</v>
      </c>
      <c r="O674" s="2">
        <v>0.47039999999999998</v>
      </c>
      <c r="P674" s="5" t="s">
        <v>4792</v>
      </c>
      <c r="Q674" s="5">
        <v>1418</v>
      </c>
      <c r="R674" s="5">
        <v>288.79837067209775</v>
      </c>
      <c r="S674" s="5">
        <v>10</v>
      </c>
      <c r="T674" s="5">
        <v>705.21861777150923</v>
      </c>
      <c r="U674" s="5">
        <v>0</v>
      </c>
      <c r="V674" s="5">
        <v>0</v>
      </c>
      <c r="W674" s="5">
        <v>0</v>
      </c>
      <c r="X674" s="5">
        <v>0</v>
      </c>
      <c r="Y674" s="5">
        <v>0</v>
      </c>
      <c r="Z674" s="5">
        <v>0</v>
      </c>
      <c r="AA674" s="5">
        <v>10</v>
      </c>
      <c r="AB674" s="5">
        <v>705.21861777150923</v>
      </c>
      <c r="AC674" s="5">
        <v>41</v>
      </c>
      <c r="AD674" s="5">
        <v>2891.3963328631876</v>
      </c>
      <c r="AE674" s="5">
        <v>8</v>
      </c>
      <c r="AF674" s="5">
        <v>564.17489421720734</v>
      </c>
      <c r="AG674" s="5">
        <v>25</v>
      </c>
      <c r="AH674" s="5">
        <v>1763.0465444287729</v>
      </c>
      <c r="AI674" s="5">
        <v>8</v>
      </c>
      <c r="AJ674" s="5">
        <v>564.17489421720734</v>
      </c>
    </row>
    <row r="675" spans="1:36" x14ac:dyDescent="0.25">
      <c r="A675">
        <v>2018</v>
      </c>
      <c r="B675" t="s">
        <v>71</v>
      </c>
      <c r="C675" t="s">
        <v>5229</v>
      </c>
      <c r="D675" s="47" t="s">
        <v>614</v>
      </c>
      <c r="E675" s="11">
        <v>0</v>
      </c>
      <c r="F675" s="2">
        <v>0.748</v>
      </c>
      <c r="G675" s="2">
        <v>0.2452</v>
      </c>
      <c r="H675" s="2">
        <v>0.50280000000000002</v>
      </c>
      <c r="I675" s="2">
        <v>0.74280000000000002</v>
      </c>
      <c r="J675" s="2">
        <v>0.23680000000000001</v>
      </c>
      <c r="K675" s="2">
        <v>0.50600000000000001</v>
      </c>
      <c r="L675" s="2">
        <v>0.71589999999999998</v>
      </c>
      <c r="M675" s="2">
        <v>0.2757</v>
      </c>
      <c r="N675" s="2">
        <v>0.44019999999999998</v>
      </c>
      <c r="O675" s="2">
        <v>0.48299999999999993</v>
      </c>
      <c r="P675" s="2" t="s">
        <v>4792</v>
      </c>
      <c r="Q675" s="5">
        <v>1418</v>
      </c>
      <c r="R675" s="5" t="s">
        <v>4791</v>
      </c>
      <c r="S675" s="5">
        <v>1</v>
      </c>
      <c r="T675" s="5">
        <v>70.521861777150917</v>
      </c>
      <c r="U675" s="5">
        <v>0</v>
      </c>
      <c r="V675" s="5">
        <v>0</v>
      </c>
      <c r="W675" s="5">
        <v>0</v>
      </c>
      <c r="X675" s="5">
        <v>0</v>
      </c>
      <c r="Y675" s="5">
        <v>0</v>
      </c>
      <c r="Z675" s="5">
        <v>0</v>
      </c>
      <c r="AA675" s="5">
        <v>1</v>
      </c>
      <c r="AB675" s="5">
        <v>70.521861777150917</v>
      </c>
      <c r="AC675" s="5">
        <v>16</v>
      </c>
      <c r="AD675" s="5">
        <v>1128.3497884344147</v>
      </c>
      <c r="AE675" s="5">
        <v>5</v>
      </c>
      <c r="AF675" s="5">
        <v>352.60930888575461</v>
      </c>
      <c r="AG675" s="5">
        <v>9</v>
      </c>
      <c r="AH675" s="5">
        <v>634.69675599435823</v>
      </c>
      <c r="AI675" s="5">
        <v>2</v>
      </c>
      <c r="AJ675" s="5">
        <v>141.04372355430183</v>
      </c>
    </row>
    <row r="676" spans="1:36" x14ac:dyDescent="0.25">
      <c r="A676">
        <v>2018</v>
      </c>
      <c r="B676" t="s">
        <v>71</v>
      </c>
      <c r="C676" t="s">
        <v>5229</v>
      </c>
      <c r="D676" s="47" t="s">
        <v>614</v>
      </c>
      <c r="E676" s="11">
        <v>0</v>
      </c>
      <c r="F676" s="2">
        <v>0.748</v>
      </c>
      <c r="G676" s="2">
        <v>0.2452</v>
      </c>
      <c r="H676" s="2">
        <v>0.50280000000000002</v>
      </c>
      <c r="I676" s="2">
        <v>0.74280000000000002</v>
      </c>
      <c r="J676" s="2">
        <v>0.23680000000000001</v>
      </c>
      <c r="K676" s="2">
        <v>0.50600000000000001</v>
      </c>
      <c r="L676" s="2">
        <v>0.71589999999999998</v>
      </c>
      <c r="M676" s="2">
        <v>0.2757</v>
      </c>
      <c r="N676" s="2">
        <v>0.44019999999999998</v>
      </c>
      <c r="O676" s="2">
        <v>0.48299999999999993</v>
      </c>
      <c r="P676" s="2" t="s">
        <v>4792</v>
      </c>
      <c r="Q676" s="5">
        <v>1418</v>
      </c>
      <c r="R676" s="5" t="s">
        <v>4791</v>
      </c>
      <c r="S676" s="5">
        <v>1</v>
      </c>
      <c r="T676" s="5">
        <v>70.521861777150917</v>
      </c>
      <c r="U676" s="5">
        <v>0</v>
      </c>
      <c r="V676" s="5">
        <v>0</v>
      </c>
      <c r="W676" s="5">
        <v>0</v>
      </c>
      <c r="X676" s="5">
        <v>0</v>
      </c>
      <c r="Y676" s="5">
        <v>0</v>
      </c>
      <c r="Z676" s="5">
        <v>0</v>
      </c>
      <c r="AA676" s="5">
        <v>1</v>
      </c>
      <c r="AB676" s="5">
        <v>70.521861777150917</v>
      </c>
      <c r="AC676" s="5">
        <v>16</v>
      </c>
      <c r="AD676" s="5">
        <v>1128.3497884344147</v>
      </c>
      <c r="AE676" s="5">
        <v>5</v>
      </c>
      <c r="AF676" s="5">
        <v>352.60930888575461</v>
      </c>
      <c r="AG676" s="5">
        <v>9</v>
      </c>
      <c r="AH676" s="5">
        <v>634.69675599435823</v>
      </c>
      <c r="AI676" s="5">
        <v>2</v>
      </c>
      <c r="AJ676" s="5">
        <v>141.04372355430183</v>
      </c>
    </row>
    <row r="677" spans="1:36" x14ac:dyDescent="0.25">
      <c r="A677">
        <v>2017</v>
      </c>
      <c r="B677" t="s">
        <v>41</v>
      </c>
      <c r="C677" t="s">
        <v>5512</v>
      </c>
      <c r="D677" s="47" t="s">
        <v>5511</v>
      </c>
      <c r="E677" s="11">
        <v>0.33500000000000002</v>
      </c>
      <c r="F677" s="2">
        <v>0.51060000000000005</v>
      </c>
      <c r="G677" s="2">
        <v>0.46700000000000003</v>
      </c>
      <c r="H677" s="2">
        <v>4.3600000000000028E-2</v>
      </c>
      <c r="I677" s="2">
        <v>0.50770000000000004</v>
      </c>
      <c r="J677" s="2">
        <v>0.4158</v>
      </c>
      <c r="K677" s="2">
        <v>9.1900000000000037E-2</v>
      </c>
      <c r="L677" s="2">
        <v>0.53259999999999996</v>
      </c>
      <c r="M677" s="2">
        <v>0.44650000000000001</v>
      </c>
      <c r="N677" s="2">
        <v>8.6099999999999954E-2</v>
      </c>
      <c r="O677" s="2">
        <v>7.3866666666666678E-2</v>
      </c>
      <c r="P677" s="2" t="s">
        <v>4792</v>
      </c>
      <c r="Q677" s="5">
        <v>1420</v>
      </c>
      <c r="R677" s="5">
        <v>4238.8059701492539</v>
      </c>
      <c r="S677" s="5">
        <v>5</v>
      </c>
      <c r="T677" s="5">
        <v>352.11267605633805</v>
      </c>
      <c r="U677" s="5">
        <v>0</v>
      </c>
      <c r="V677" s="5">
        <v>0</v>
      </c>
      <c r="W677" s="5">
        <v>0</v>
      </c>
      <c r="X677" s="5">
        <v>0</v>
      </c>
      <c r="Y677" s="5">
        <v>0</v>
      </c>
      <c r="Z677" s="5">
        <v>0</v>
      </c>
      <c r="AA677" s="5">
        <v>5</v>
      </c>
      <c r="AB677" s="5">
        <v>352.11267605633805</v>
      </c>
      <c r="AC677" s="5">
        <v>25</v>
      </c>
      <c r="AD677" s="5">
        <v>1760.5633802816901</v>
      </c>
      <c r="AE677" s="5">
        <v>10</v>
      </c>
      <c r="AF677" s="5">
        <v>704.22535211267609</v>
      </c>
      <c r="AG677" s="5">
        <v>14</v>
      </c>
      <c r="AH677" s="5">
        <v>985.91549295774655</v>
      </c>
      <c r="AI677" s="5">
        <v>1</v>
      </c>
      <c r="AJ677" s="5">
        <v>70.422535211267615</v>
      </c>
    </row>
    <row r="678" spans="1:36" x14ac:dyDescent="0.25">
      <c r="A678">
        <v>2019</v>
      </c>
      <c r="B678" t="s">
        <v>70</v>
      </c>
      <c r="C678" t="s">
        <v>5483</v>
      </c>
      <c r="D678" s="47" t="s">
        <v>735</v>
      </c>
      <c r="E678" s="11">
        <v>4.87</v>
      </c>
      <c r="F678" s="2">
        <v>0.74770000000000003</v>
      </c>
      <c r="G678" s="2">
        <v>0.2397</v>
      </c>
      <c r="H678" s="2">
        <v>0.50800000000000001</v>
      </c>
      <c r="I678" s="2">
        <v>0.70850000000000002</v>
      </c>
      <c r="J678" s="2">
        <v>0.26069999999999999</v>
      </c>
      <c r="K678" s="2">
        <v>0.44780000000000003</v>
      </c>
      <c r="L678" s="2">
        <v>0.60260000000000002</v>
      </c>
      <c r="M678" s="2">
        <v>0.37980000000000003</v>
      </c>
      <c r="N678" s="2">
        <v>0.2228</v>
      </c>
      <c r="O678" s="2">
        <v>0.39286666666666664</v>
      </c>
      <c r="P678" s="5" t="s">
        <v>4792</v>
      </c>
      <c r="Q678" s="5">
        <v>1421</v>
      </c>
      <c r="R678" s="5">
        <v>291.7864476386037</v>
      </c>
      <c r="S678" s="5">
        <v>5</v>
      </c>
      <c r="T678" s="5">
        <v>351.86488388458832</v>
      </c>
      <c r="U678" s="5">
        <v>0</v>
      </c>
      <c r="V678" s="5">
        <v>0</v>
      </c>
      <c r="W678" s="5">
        <v>0</v>
      </c>
      <c r="X678" s="5">
        <v>0</v>
      </c>
      <c r="Y678" s="5">
        <v>0</v>
      </c>
      <c r="Z678" s="5">
        <v>0</v>
      </c>
      <c r="AA678" s="5">
        <v>5</v>
      </c>
      <c r="AB678" s="5">
        <v>351.86488388458832</v>
      </c>
      <c r="AC678" s="5">
        <v>58</v>
      </c>
      <c r="AD678" s="5">
        <v>4081.6326530612241</v>
      </c>
      <c r="AE678" s="5">
        <v>5</v>
      </c>
      <c r="AF678" s="5">
        <v>351.86488388458832</v>
      </c>
      <c r="AG678" s="5">
        <v>49</v>
      </c>
      <c r="AH678" s="5">
        <v>3448.2758620689656</v>
      </c>
      <c r="AI678" s="5">
        <v>4</v>
      </c>
      <c r="AJ678" s="5">
        <v>281.49190710767067</v>
      </c>
    </row>
    <row r="679" spans="1:36" x14ac:dyDescent="0.25">
      <c r="A679">
        <v>2017</v>
      </c>
      <c r="B679" t="s">
        <v>70</v>
      </c>
      <c r="C679" t="s">
        <v>5383</v>
      </c>
      <c r="D679" s="47" t="s">
        <v>5357</v>
      </c>
      <c r="E679" s="11">
        <v>1.89</v>
      </c>
      <c r="F679" s="2">
        <v>0.7732</v>
      </c>
      <c r="G679" s="2">
        <v>0.215</v>
      </c>
      <c r="H679" s="2">
        <v>0.55820000000000003</v>
      </c>
      <c r="I679" s="2">
        <v>0.74690000000000001</v>
      </c>
      <c r="J679" s="2">
        <v>0.22409999999999999</v>
      </c>
      <c r="K679" s="2">
        <v>0.52280000000000004</v>
      </c>
      <c r="L679" s="2">
        <v>0.66579999999999995</v>
      </c>
      <c r="M679" s="2">
        <v>0.32019999999999998</v>
      </c>
      <c r="N679" s="2">
        <v>0.34559999999999996</v>
      </c>
      <c r="O679" s="2">
        <v>0.47553333333333331</v>
      </c>
      <c r="P679" s="5" t="s">
        <v>4792</v>
      </c>
      <c r="Q679" s="5">
        <v>1427</v>
      </c>
      <c r="R679" s="5">
        <v>755.0264550264551</v>
      </c>
      <c r="S679" s="5">
        <v>2</v>
      </c>
      <c r="T679" s="5">
        <v>140.15416958654518</v>
      </c>
      <c r="U679" s="5">
        <v>0</v>
      </c>
      <c r="V679" s="5">
        <v>0</v>
      </c>
      <c r="W679" s="5">
        <v>0</v>
      </c>
      <c r="X679" s="5">
        <v>0</v>
      </c>
      <c r="Y679" s="5">
        <v>0</v>
      </c>
      <c r="Z679" s="5">
        <v>0</v>
      </c>
      <c r="AA679" s="5">
        <v>2</v>
      </c>
      <c r="AB679" s="5">
        <v>140.15416958654518</v>
      </c>
      <c r="AC679" s="5">
        <v>20</v>
      </c>
      <c r="AD679" s="5">
        <v>1401.5416958654519</v>
      </c>
      <c r="AE679" s="5">
        <v>4</v>
      </c>
      <c r="AF679" s="5">
        <v>280.30833917309036</v>
      </c>
      <c r="AG679" s="5">
        <v>15</v>
      </c>
      <c r="AH679" s="5">
        <v>1051.156271899089</v>
      </c>
      <c r="AI679" s="5">
        <v>1</v>
      </c>
      <c r="AJ679" s="5">
        <v>70.07708479327259</v>
      </c>
    </row>
    <row r="680" spans="1:36" x14ac:dyDescent="0.25">
      <c r="A680">
        <v>2019</v>
      </c>
      <c r="B680" t="s">
        <v>41</v>
      </c>
      <c r="C680" t="s">
        <v>5762</v>
      </c>
      <c r="D680" s="47" t="s">
        <v>1045</v>
      </c>
      <c r="E680" s="11">
        <v>7.101</v>
      </c>
      <c r="F680" s="2">
        <v>0.5544</v>
      </c>
      <c r="G680" s="2">
        <v>0.42170000000000002</v>
      </c>
      <c r="H680" s="2">
        <v>0.13269999999999998</v>
      </c>
      <c r="I680" s="2">
        <v>0.54900000000000004</v>
      </c>
      <c r="J680" s="2">
        <v>0.39400000000000002</v>
      </c>
      <c r="K680" s="2">
        <v>0.15500000000000003</v>
      </c>
      <c r="L680" s="2">
        <v>0.49490000000000001</v>
      </c>
      <c r="M680" s="2">
        <v>0.48110000000000003</v>
      </c>
      <c r="N680" s="2">
        <v>1.3799999999999979E-2</v>
      </c>
      <c r="O680" s="2">
        <v>0.10049999999999999</v>
      </c>
      <c r="P680" s="2" t="s">
        <v>4792</v>
      </c>
      <c r="Q680" s="5">
        <v>1439</v>
      </c>
      <c r="R680" s="5">
        <v>202.64751443458667</v>
      </c>
      <c r="S680" s="5">
        <v>9</v>
      </c>
      <c r="T680" s="5">
        <v>625.43432939541356</v>
      </c>
      <c r="U680" s="5">
        <v>0</v>
      </c>
      <c r="V680" s="5">
        <v>0</v>
      </c>
      <c r="W680" s="5">
        <v>6</v>
      </c>
      <c r="X680" s="5">
        <v>416.95621959694228</v>
      </c>
      <c r="Y680" s="5">
        <v>0</v>
      </c>
      <c r="Z680" s="5">
        <v>0</v>
      </c>
      <c r="AA680" s="5">
        <v>3</v>
      </c>
      <c r="AB680" s="5">
        <v>208.47810979847114</v>
      </c>
      <c r="AC680" s="5">
        <v>25</v>
      </c>
      <c r="AD680" s="5">
        <v>1737.3175816539265</v>
      </c>
      <c r="AE680" s="5">
        <v>1</v>
      </c>
      <c r="AF680" s="5">
        <v>69.492703266157051</v>
      </c>
      <c r="AG680" s="5">
        <v>24</v>
      </c>
      <c r="AH680" s="5">
        <v>1667.8248783877691</v>
      </c>
      <c r="AI680" s="5">
        <v>0</v>
      </c>
      <c r="AJ680" s="5">
        <v>0</v>
      </c>
    </row>
    <row r="681" spans="1:36" x14ac:dyDescent="0.25">
      <c r="A681">
        <v>2018</v>
      </c>
      <c r="B681" t="s">
        <v>71</v>
      </c>
      <c r="C681" t="s">
        <v>5133</v>
      </c>
      <c r="D681" s="47" t="s">
        <v>5129</v>
      </c>
      <c r="E681" s="11">
        <v>0</v>
      </c>
      <c r="F681" s="2">
        <v>0.83520000000000005</v>
      </c>
      <c r="G681" s="2">
        <v>0.1537</v>
      </c>
      <c r="H681" s="2">
        <v>0.68149999999999999</v>
      </c>
      <c r="I681" s="2">
        <v>0.83430000000000004</v>
      </c>
      <c r="J681" s="2">
        <v>0.13769999999999999</v>
      </c>
      <c r="K681" s="2">
        <v>0.69660000000000011</v>
      </c>
      <c r="L681" s="2">
        <v>0.82950000000000002</v>
      </c>
      <c r="M681" s="2">
        <v>0.15529999999999999</v>
      </c>
      <c r="N681" s="2">
        <v>0.67420000000000002</v>
      </c>
      <c r="O681" s="2">
        <v>0.68410000000000004</v>
      </c>
      <c r="P681" s="2" t="s">
        <v>4792</v>
      </c>
      <c r="Q681" s="5">
        <v>1443</v>
      </c>
      <c r="R681" s="5" t="s">
        <v>4791</v>
      </c>
      <c r="S681" s="5">
        <v>0</v>
      </c>
      <c r="T681" s="5">
        <v>0</v>
      </c>
      <c r="U681" s="5">
        <v>0</v>
      </c>
      <c r="V681" s="5">
        <v>0</v>
      </c>
      <c r="W681" s="5">
        <v>0</v>
      </c>
      <c r="X681" s="5">
        <v>0</v>
      </c>
      <c r="Y681" s="5">
        <v>0</v>
      </c>
      <c r="Z681" s="5">
        <v>0</v>
      </c>
      <c r="AA681" s="5">
        <v>0</v>
      </c>
      <c r="AB681" s="5">
        <v>0</v>
      </c>
      <c r="AC681" s="5">
        <v>7</v>
      </c>
      <c r="AD681" s="5">
        <v>485.10048510048506</v>
      </c>
      <c r="AE681" s="5">
        <v>1</v>
      </c>
      <c r="AF681" s="5">
        <v>69.300069300069296</v>
      </c>
      <c r="AG681" s="5">
        <v>6</v>
      </c>
      <c r="AH681" s="5">
        <v>415.80041580041581</v>
      </c>
      <c r="AI681" s="5">
        <v>0</v>
      </c>
      <c r="AJ681" s="5">
        <v>0</v>
      </c>
    </row>
    <row r="682" spans="1:36" x14ac:dyDescent="0.25">
      <c r="A682">
        <v>2018</v>
      </c>
      <c r="B682" t="s">
        <v>71</v>
      </c>
      <c r="C682" t="s">
        <v>5133</v>
      </c>
      <c r="D682" s="47" t="s">
        <v>5129</v>
      </c>
      <c r="E682" s="11">
        <v>0</v>
      </c>
      <c r="F682" s="2">
        <v>0.83520000000000005</v>
      </c>
      <c r="G682" s="2">
        <v>0.1537</v>
      </c>
      <c r="H682" s="2">
        <v>0.68149999999999999</v>
      </c>
      <c r="I682" s="2">
        <v>0.83430000000000004</v>
      </c>
      <c r="J682" s="2">
        <v>0.13769999999999999</v>
      </c>
      <c r="K682" s="2">
        <v>0.69660000000000011</v>
      </c>
      <c r="L682" s="2">
        <v>0.82950000000000002</v>
      </c>
      <c r="M682" s="2">
        <v>0.15529999999999999</v>
      </c>
      <c r="N682" s="2">
        <v>0.67420000000000002</v>
      </c>
      <c r="O682" s="2">
        <v>0.68410000000000004</v>
      </c>
      <c r="P682" s="2" t="s">
        <v>4792</v>
      </c>
      <c r="Q682" s="5">
        <v>1443</v>
      </c>
      <c r="R682" s="5" t="s">
        <v>4791</v>
      </c>
      <c r="S682" s="5">
        <v>0</v>
      </c>
      <c r="T682" s="5">
        <v>0</v>
      </c>
      <c r="U682" s="5">
        <v>0</v>
      </c>
      <c r="V682" s="5">
        <v>0</v>
      </c>
      <c r="W682" s="5">
        <v>0</v>
      </c>
      <c r="X682" s="5">
        <v>0</v>
      </c>
      <c r="Y682" s="5">
        <v>0</v>
      </c>
      <c r="Z682" s="5">
        <v>0</v>
      </c>
      <c r="AA682" s="5">
        <v>0</v>
      </c>
      <c r="AB682" s="5">
        <v>0</v>
      </c>
      <c r="AC682" s="5">
        <v>7</v>
      </c>
      <c r="AD682" s="5">
        <v>485.10048510048506</v>
      </c>
      <c r="AE682" s="5">
        <v>1</v>
      </c>
      <c r="AF682" s="5">
        <v>69.300069300069296</v>
      </c>
      <c r="AG682" s="5">
        <v>6</v>
      </c>
      <c r="AH682" s="5">
        <v>415.80041580041581</v>
      </c>
      <c r="AI682" s="5">
        <v>0</v>
      </c>
      <c r="AJ682" s="5">
        <v>0</v>
      </c>
    </row>
    <row r="683" spans="1:36" x14ac:dyDescent="0.25">
      <c r="A683">
        <v>2019</v>
      </c>
      <c r="B683" t="s">
        <v>41</v>
      </c>
      <c r="C683" t="s">
        <v>5742</v>
      </c>
      <c r="D683" s="47" t="s">
        <v>494</v>
      </c>
      <c r="E683" s="11">
        <v>2.8370000000000002</v>
      </c>
      <c r="F683" s="2">
        <v>0.78590000000000004</v>
      </c>
      <c r="G683" s="2">
        <v>0.19900000000000001</v>
      </c>
      <c r="H683" s="2">
        <v>0.58689999999999998</v>
      </c>
      <c r="I683" s="2">
        <v>0.77090000000000003</v>
      </c>
      <c r="J683" s="2">
        <v>0.18940000000000001</v>
      </c>
      <c r="K683" s="2">
        <v>0.58150000000000002</v>
      </c>
      <c r="L683" s="2">
        <v>0.69869999999999999</v>
      </c>
      <c r="M683" s="2">
        <v>0.2772</v>
      </c>
      <c r="N683" s="2">
        <v>0.42149999999999999</v>
      </c>
      <c r="O683" s="2">
        <v>0.5299666666666667</v>
      </c>
      <c r="P683" s="2" t="s">
        <v>4792</v>
      </c>
      <c r="Q683" s="5">
        <v>1443</v>
      </c>
      <c r="R683" s="5">
        <v>508.63588297497353</v>
      </c>
      <c r="S683" s="5">
        <v>0</v>
      </c>
      <c r="T683" s="5">
        <v>0</v>
      </c>
      <c r="U683" s="5">
        <v>0</v>
      </c>
      <c r="V683" s="5">
        <v>0</v>
      </c>
      <c r="W683" s="5">
        <v>0</v>
      </c>
      <c r="X683" s="5">
        <v>0</v>
      </c>
      <c r="Y683" s="5">
        <v>0</v>
      </c>
      <c r="Z683" s="5">
        <v>0</v>
      </c>
      <c r="AA683" s="5">
        <v>0</v>
      </c>
      <c r="AB683" s="5">
        <v>0</v>
      </c>
      <c r="AC683" s="5">
        <v>12</v>
      </c>
      <c r="AD683" s="5">
        <v>831.60083160083161</v>
      </c>
      <c r="AE683" s="5">
        <v>3</v>
      </c>
      <c r="AF683" s="5">
        <v>207.9002079002079</v>
      </c>
      <c r="AG683" s="5">
        <v>8</v>
      </c>
      <c r="AH683" s="5">
        <v>554.40055440055437</v>
      </c>
      <c r="AI683" s="5">
        <v>1</v>
      </c>
      <c r="AJ683" s="5">
        <v>69.300069300069296</v>
      </c>
    </row>
    <row r="684" spans="1:36" x14ac:dyDescent="0.25">
      <c r="A684">
        <v>2018</v>
      </c>
      <c r="B684" t="s">
        <v>71</v>
      </c>
      <c r="C684" t="s">
        <v>5240</v>
      </c>
      <c r="D684" s="47" t="s">
        <v>5021</v>
      </c>
      <c r="E684" s="11">
        <v>0</v>
      </c>
      <c r="F684" s="2">
        <v>0.7833</v>
      </c>
      <c r="G684" s="2">
        <v>0.2077</v>
      </c>
      <c r="H684" s="2">
        <v>0.5756</v>
      </c>
      <c r="I684" s="2">
        <v>0.76380000000000003</v>
      </c>
      <c r="J684" s="2">
        <v>0.2142</v>
      </c>
      <c r="K684" s="2">
        <v>0.54960000000000009</v>
      </c>
      <c r="L684" s="2">
        <v>0.72350000000000003</v>
      </c>
      <c r="M684" s="2">
        <v>0.2641</v>
      </c>
      <c r="N684" s="2">
        <v>0.45940000000000003</v>
      </c>
      <c r="O684" s="2">
        <v>0.5282</v>
      </c>
      <c r="P684" s="2" t="s">
        <v>4792</v>
      </c>
      <c r="Q684" s="5">
        <v>1445</v>
      </c>
      <c r="R684" s="5" t="s">
        <v>4791</v>
      </c>
      <c r="S684" s="5">
        <v>6</v>
      </c>
      <c r="T684" s="5">
        <v>415.2249134948097</v>
      </c>
      <c r="U684" s="5">
        <v>0</v>
      </c>
      <c r="V684" s="5">
        <v>0</v>
      </c>
      <c r="W684" s="5">
        <v>1</v>
      </c>
      <c r="X684" s="5">
        <v>69.20415224913495</v>
      </c>
      <c r="Y684" s="5">
        <v>1</v>
      </c>
      <c r="Z684" s="5">
        <v>69.20415224913495</v>
      </c>
      <c r="AA684" s="5">
        <v>4</v>
      </c>
      <c r="AB684" s="5">
        <v>276.8166089965398</v>
      </c>
      <c r="AC684" s="5">
        <v>23</v>
      </c>
      <c r="AD684" s="5">
        <v>1591.6955017301038</v>
      </c>
      <c r="AE684" s="5">
        <v>6</v>
      </c>
      <c r="AF684" s="5">
        <v>415.2249134948097</v>
      </c>
      <c r="AG684" s="5">
        <v>14</v>
      </c>
      <c r="AH684" s="5">
        <v>968.85813148788918</v>
      </c>
      <c r="AI684" s="5">
        <v>3</v>
      </c>
      <c r="AJ684" s="5">
        <v>207.61245674740485</v>
      </c>
    </row>
    <row r="685" spans="1:36" x14ac:dyDescent="0.25">
      <c r="A685">
        <v>2018</v>
      </c>
      <c r="B685" t="s">
        <v>71</v>
      </c>
      <c r="C685" t="s">
        <v>5240</v>
      </c>
      <c r="D685" s="47" t="s">
        <v>5021</v>
      </c>
      <c r="E685" s="11">
        <v>0</v>
      </c>
      <c r="F685" s="2">
        <v>0.7833</v>
      </c>
      <c r="G685" s="2">
        <v>0.2077</v>
      </c>
      <c r="H685" s="2">
        <v>0.5756</v>
      </c>
      <c r="I685" s="2">
        <v>0.76380000000000003</v>
      </c>
      <c r="J685" s="2">
        <v>0.2142</v>
      </c>
      <c r="K685" s="2">
        <v>0.54960000000000009</v>
      </c>
      <c r="L685" s="2">
        <v>0.72350000000000003</v>
      </c>
      <c r="M685" s="2">
        <v>0.2641</v>
      </c>
      <c r="N685" s="2">
        <v>0.45940000000000003</v>
      </c>
      <c r="O685" s="2">
        <v>0.5282</v>
      </c>
      <c r="P685" s="2" t="s">
        <v>4792</v>
      </c>
      <c r="Q685" s="5">
        <v>1445</v>
      </c>
      <c r="R685" s="5" t="s">
        <v>4791</v>
      </c>
      <c r="S685" s="5">
        <v>6</v>
      </c>
      <c r="T685" s="5">
        <v>415.2249134948097</v>
      </c>
      <c r="U685" s="5">
        <v>0</v>
      </c>
      <c r="V685" s="5">
        <v>0</v>
      </c>
      <c r="W685" s="5">
        <v>1</v>
      </c>
      <c r="X685" s="5">
        <v>69.20415224913495</v>
      </c>
      <c r="Y685" s="5">
        <v>1</v>
      </c>
      <c r="Z685" s="5">
        <v>69.20415224913495</v>
      </c>
      <c r="AA685" s="5">
        <v>4</v>
      </c>
      <c r="AB685" s="5">
        <v>276.8166089965398</v>
      </c>
      <c r="AC685" s="5">
        <v>23</v>
      </c>
      <c r="AD685" s="5">
        <v>1591.6955017301038</v>
      </c>
      <c r="AE685" s="5">
        <v>6</v>
      </c>
      <c r="AF685" s="5">
        <v>415.2249134948097</v>
      </c>
      <c r="AG685" s="5">
        <v>14</v>
      </c>
      <c r="AH685" s="5">
        <v>968.85813148788918</v>
      </c>
      <c r="AI685" s="5">
        <v>3</v>
      </c>
      <c r="AJ685" s="5">
        <v>207.61245674740485</v>
      </c>
    </row>
    <row r="686" spans="1:36" x14ac:dyDescent="0.25">
      <c r="A686">
        <v>2018</v>
      </c>
      <c r="B686" t="s">
        <v>71</v>
      </c>
      <c r="C686" t="s">
        <v>5059</v>
      </c>
      <c r="D686" s="47" t="s">
        <v>5057</v>
      </c>
      <c r="E686" s="11">
        <v>0</v>
      </c>
      <c r="F686" s="2">
        <v>0.78600000000000003</v>
      </c>
      <c r="G686" s="2">
        <v>0.2056</v>
      </c>
      <c r="H686" s="2">
        <v>0.58040000000000003</v>
      </c>
      <c r="I686" s="2">
        <v>0.78239999999999998</v>
      </c>
      <c r="J686" s="2">
        <v>0.19189999999999999</v>
      </c>
      <c r="K686" s="2">
        <v>0.59050000000000002</v>
      </c>
      <c r="L686" s="2">
        <v>0.76829999999999998</v>
      </c>
      <c r="M686" s="2">
        <v>0.21940000000000001</v>
      </c>
      <c r="N686" s="2">
        <v>0.54889999999999994</v>
      </c>
      <c r="O686" s="2">
        <v>0.5732666666666667</v>
      </c>
      <c r="P686" s="2" t="s">
        <v>4792</v>
      </c>
      <c r="Q686" s="5">
        <v>1449</v>
      </c>
      <c r="R686" s="5" t="s">
        <v>4791</v>
      </c>
      <c r="S686" s="5">
        <v>3</v>
      </c>
      <c r="T686" s="5">
        <v>207.03933747412009</v>
      </c>
      <c r="U686" s="5">
        <v>1</v>
      </c>
      <c r="V686" s="5">
        <v>69.013112491373363</v>
      </c>
      <c r="W686" s="5">
        <v>1</v>
      </c>
      <c r="X686" s="5">
        <v>69.013112491373363</v>
      </c>
      <c r="Y686" s="5">
        <v>1</v>
      </c>
      <c r="Z686" s="5">
        <v>69.013112491373363</v>
      </c>
      <c r="AA686" s="5">
        <v>0</v>
      </c>
      <c r="AB686" s="5">
        <v>0</v>
      </c>
      <c r="AC686" s="5">
        <v>9</v>
      </c>
      <c r="AD686" s="5">
        <v>621.11801242236015</v>
      </c>
      <c r="AE686" s="5">
        <v>3</v>
      </c>
      <c r="AF686" s="5">
        <v>207.03933747412009</v>
      </c>
      <c r="AG686" s="5">
        <v>5</v>
      </c>
      <c r="AH686" s="5">
        <v>345.06556245686681</v>
      </c>
      <c r="AI686" s="5">
        <v>1</v>
      </c>
      <c r="AJ686" s="5">
        <v>69.013112491373363</v>
      </c>
    </row>
    <row r="687" spans="1:36" x14ac:dyDescent="0.25">
      <c r="A687">
        <v>2018</v>
      </c>
      <c r="B687" t="s">
        <v>71</v>
      </c>
      <c r="C687" t="s">
        <v>5059</v>
      </c>
      <c r="D687" s="47" t="s">
        <v>5057</v>
      </c>
      <c r="E687" s="11">
        <v>0</v>
      </c>
      <c r="F687" s="2">
        <v>0.78600000000000003</v>
      </c>
      <c r="G687" s="2">
        <v>0.2056</v>
      </c>
      <c r="H687" s="2">
        <v>0.58040000000000003</v>
      </c>
      <c r="I687" s="2">
        <v>0.78239999999999998</v>
      </c>
      <c r="J687" s="2">
        <v>0.19189999999999999</v>
      </c>
      <c r="K687" s="2">
        <v>0.59050000000000002</v>
      </c>
      <c r="L687" s="2">
        <v>0.76829999999999998</v>
      </c>
      <c r="M687" s="2">
        <v>0.21940000000000001</v>
      </c>
      <c r="N687" s="2">
        <v>0.54889999999999994</v>
      </c>
      <c r="O687" s="2">
        <v>0.5732666666666667</v>
      </c>
      <c r="P687" s="2" t="s">
        <v>4792</v>
      </c>
      <c r="Q687" s="5">
        <v>1449</v>
      </c>
      <c r="R687" s="5" t="s">
        <v>4791</v>
      </c>
      <c r="S687" s="5">
        <v>3</v>
      </c>
      <c r="T687" s="5">
        <v>207.03933747412009</v>
      </c>
      <c r="U687" s="5">
        <v>1</v>
      </c>
      <c r="V687" s="5">
        <v>69.013112491373363</v>
      </c>
      <c r="W687" s="5">
        <v>1</v>
      </c>
      <c r="X687" s="5">
        <v>69.013112491373363</v>
      </c>
      <c r="Y687" s="5">
        <v>1</v>
      </c>
      <c r="Z687" s="5">
        <v>69.013112491373363</v>
      </c>
      <c r="AA687" s="5">
        <v>0</v>
      </c>
      <c r="AB687" s="5">
        <v>0</v>
      </c>
      <c r="AC687" s="5">
        <v>9</v>
      </c>
      <c r="AD687" s="5">
        <v>621.11801242236015</v>
      </c>
      <c r="AE687" s="5">
        <v>3</v>
      </c>
      <c r="AF687" s="5">
        <v>207.03933747412009</v>
      </c>
      <c r="AG687" s="5">
        <v>5</v>
      </c>
      <c r="AH687" s="5">
        <v>345.06556245686681</v>
      </c>
      <c r="AI687" s="5">
        <v>1</v>
      </c>
      <c r="AJ687" s="5">
        <v>69.013112491373363</v>
      </c>
    </row>
    <row r="688" spans="1:36" x14ac:dyDescent="0.25">
      <c r="A688">
        <v>2018</v>
      </c>
      <c r="B688" t="s">
        <v>71</v>
      </c>
      <c r="C688" t="s">
        <v>5072</v>
      </c>
      <c r="D688" s="47" t="s">
        <v>5071</v>
      </c>
      <c r="E688" s="11">
        <v>0</v>
      </c>
      <c r="F688" s="2">
        <v>0.79220000000000002</v>
      </c>
      <c r="G688" s="2">
        <v>0.20069999999999999</v>
      </c>
      <c r="H688" s="2">
        <v>0.59150000000000003</v>
      </c>
      <c r="I688" s="2">
        <v>0.78790000000000004</v>
      </c>
      <c r="J688" s="2">
        <v>0.19370000000000001</v>
      </c>
      <c r="K688" s="2">
        <v>0.59420000000000006</v>
      </c>
      <c r="L688" s="2">
        <v>0.74339999999999995</v>
      </c>
      <c r="M688" s="2">
        <v>0.248</v>
      </c>
      <c r="N688" s="2">
        <v>0.49539999999999995</v>
      </c>
      <c r="O688" s="2">
        <v>0.56036666666666679</v>
      </c>
      <c r="P688" s="2" t="s">
        <v>4792</v>
      </c>
      <c r="Q688" s="5">
        <v>1449</v>
      </c>
      <c r="R688" s="5" t="s">
        <v>4791</v>
      </c>
      <c r="S688" s="5">
        <v>10</v>
      </c>
      <c r="T688" s="5">
        <v>690.13112491373363</v>
      </c>
      <c r="U688" s="5">
        <v>0</v>
      </c>
      <c r="V688" s="5">
        <v>0</v>
      </c>
      <c r="W688" s="5">
        <v>1</v>
      </c>
      <c r="X688" s="5">
        <v>69.013112491373363</v>
      </c>
      <c r="Y688" s="5">
        <v>0</v>
      </c>
      <c r="Z688" s="5">
        <v>0</v>
      </c>
      <c r="AA688" s="5">
        <v>9</v>
      </c>
      <c r="AB688" s="5">
        <v>621.11801242236015</v>
      </c>
      <c r="AC688" s="5">
        <v>18</v>
      </c>
      <c r="AD688" s="5">
        <v>1242.2360248447203</v>
      </c>
      <c r="AE688" s="5">
        <v>2</v>
      </c>
      <c r="AF688" s="5">
        <v>138.02622498274673</v>
      </c>
      <c r="AG688" s="5">
        <v>15</v>
      </c>
      <c r="AH688" s="5">
        <v>1035.1966873706003</v>
      </c>
      <c r="AI688" s="5">
        <v>1</v>
      </c>
      <c r="AJ688" s="5">
        <v>69.013112491373363</v>
      </c>
    </row>
    <row r="689" spans="1:36" x14ac:dyDescent="0.25">
      <c r="A689">
        <v>2018</v>
      </c>
      <c r="B689" t="s">
        <v>71</v>
      </c>
      <c r="C689" t="s">
        <v>5072</v>
      </c>
      <c r="D689" s="47" t="s">
        <v>5071</v>
      </c>
      <c r="E689" s="11">
        <v>0</v>
      </c>
      <c r="F689" s="2">
        <v>0.79220000000000002</v>
      </c>
      <c r="G689" s="2">
        <v>0.20069999999999999</v>
      </c>
      <c r="H689" s="2">
        <v>0.59150000000000003</v>
      </c>
      <c r="I689" s="2">
        <v>0.78790000000000004</v>
      </c>
      <c r="J689" s="2">
        <v>0.19370000000000001</v>
      </c>
      <c r="K689" s="2">
        <v>0.59420000000000006</v>
      </c>
      <c r="L689" s="2">
        <v>0.74339999999999995</v>
      </c>
      <c r="M689" s="2">
        <v>0.248</v>
      </c>
      <c r="N689" s="2">
        <v>0.49539999999999995</v>
      </c>
      <c r="O689" s="2">
        <v>0.56036666666666679</v>
      </c>
      <c r="P689" s="2" t="s">
        <v>4792</v>
      </c>
      <c r="Q689" s="5">
        <v>1449</v>
      </c>
      <c r="R689" s="5" t="s">
        <v>4791</v>
      </c>
      <c r="S689" s="5">
        <v>10</v>
      </c>
      <c r="T689" s="5">
        <v>690.13112491373363</v>
      </c>
      <c r="U689" s="5">
        <v>0</v>
      </c>
      <c r="V689" s="5">
        <v>0</v>
      </c>
      <c r="W689" s="5">
        <v>1</v>
      </c>
      <c r="X689" s="5">
        <v>69.013112491373363</v>
      </c>
      <c r="Y689" s="5">
        <v>0</v>
      </c>
      <c r="Z689" s="5">
        <v>0</v>
      </c>
      <c r="AA689" s="5">
        <v>9</v>
      </c>
      <c r="AB689" s="5">
        <v>621.11801242236015</v>
      </c>
      <c r="AC689" s="5">
        <v>18</v>
      </c>
      <c r="AD689" s="5">
        <v>1242.2360248447203</v>
      </c>
      <c r="AE689" s="5">
        <v>2</v>
      </c>
      <c r="AF689" s="5">
        <v>138.02622498274673</v>
      </c>
      <c r="AG689" s="5">
        <v>15</v>
      </c>
      <c r="AH689" s="5">
        <v>1035.1966873706003</v>
      </c>
      <c r="AI689" s="5">
        <v>1</v>
      </c>
      <c r="AJ689" s="5">
        <v>69.013112491373363</v>
      </c>
    </row>
    <row r="690" spans="1:36" x14ac:dyDescent="0.25">
      <c r="A690">
        <v>2017</v>
      </c>
      <c r="B690" t="s">
        <v>70</v>
      </c>
      <c r="C690" t="s">
        <v>5468</v>
      </c>
      <c r="D690" s="47" t="s">
        <v>1122</v>
      </c>
      <c r="E690" s="11">
        <v>3.88</v>
      </c>
      <c r="F690" s="2">
        <v>0.78620000000000001</v>
      </c>
      <c r="G690" s="2">
        <v>0.19570000000000001</v>
      </c>
      <c r="H690" s="2">
        <v>0.59050000000000002</v>
      </c>
      <c r="I690" s="2">
        <v>0.72919999999999996</v>
      </c>
      <c r="J690" s="2">
        <v>0.2306</v>
      </c>
      <c r="K690" s="2">
        <v>0.49859999999999993</v>
      </c>
      <c r="L690" s="2">
        <v>0.57930000000000004</v>
      </c>
      <c r="M690" s="2">
        <v>0.40450000000000003</v>
      </c>
      <c r="N690" s="2">
        <v>0.17480000000000001</v>
      </c>
      <c r="O690" s="2">
        <v>0.42130000000000001</v>
      </c>
      <c r="P690" s="5" t="s">
        <v>4792</v>
      </c>
      <c r="Q690" s="5">
        <v>1450</v>
      </c>
      <c r="R690" s="5">
        <v>373.71134020618558</v>
      </c>
      <c r="S690" s="5">
        <v>4</v>
      </c>
      <c r="T690" s="5">
        <v>275.86206896551721</v>
      </c>
      <c r="U690" s="5">
        <v>0</v>
      </c>
      <c r="V690" s="5">
        <v>0</v>
      </c>
      <c r="W690" s="5">
        <v>0</v>
      </c>
      <c r="X690" s="5">
        <v>0</v>
      </c>
      <c r="Y690" s="5">
        <v>0</v>
      </c>
      <c r="Z690" s="5">
        <v>0</v>
      </c>
      <c r="AA690" s="5">
        <v>4</v>
      </c>
      <c r="AB690" s="5">
        <v>275.86206896551721</v>
      </c>
      <c r="AC690" s="5">
        <v>18</v>
      </c>
      <c r="AD690" s="5">
        <v>1241.3793103448274</v>
      </c>
      <c r="AE690" s="5">
        <v>2</v>
      </c>
      <c r="AF690" s="5">
        <v>137.93103448275861</v>
      </c>
      <c r="AG690" s="5">
        <v>16</v>
      </c>
      <c r="AH690" s="5">
        <v>1103.4482758620688</v>
      </c>
      <c r="AI690" s="5">
        <v>0</v>
      </c>
      <c r="AJ690" s="5">
        <v>0</v>
      </c>
    </row>
    <row r="691" spans="1:36" x14ac:dyDescent="0.25">
      <c r="A691">
        <v>2019</v>
      </c>
      <c r="B691" t="s">
        <v>71</v>
      </c>
      <c r="C691" t="s">
        <v>5072</v>
      </c>
      <c r="D691" s="47" t="s">
        <v>5071</v>
      </c>
      <c r="E691" s="11">
        <v>0</v>
      </c>
      <c r="F691" s="2">
        <v>0.79220000000000002</v>
      </c>
      <c r="G691" s="2">
        <v>0.20069999999999999</v>
      </c>
      <c r="H691" s="2">
        <v>0.59150000000000003</v>
      </c>
      <c r="I691" s="2">
        <v>0.78790000000000004</v>
      </c>
      <c r="J691" s="2">
        <v>0.19370000000000001</v>
      </c>
      <c r="K691" s="2">
        <v>0.59420000000000006</v>
      </c>
      <c r="L691" s="2">
        <v>0.74339999999999995</v>
      </c>
      <c r="M691" s="2">
        <v>0.248</v>
      </c>
      <c r="N691" s="2">
        <v>0.49539999999999995</v>
      </c>
      <c r="O691" s="2">
        <v>0.56036666666666679</v>
      </c>
      <c r="P691" s="2" t="s">
        <v>4792</v>
      </c>
      <c r="Q691" s="5">
        <v>1450</v>
      </c>
      <c r="R691" s="5" t="s">
        <v>4791</v>
      </c>
      <c r="S691" s="5">
        <v>14</v>
      </c>
      <c r="T691" s="5">
        <v>965.51724137931035</v>
      </c>
      <c r="U691" s="5">
        <v>1</v>
      </c>
      <c r="V691" s="5">
        <v>68.965517241379303</v>
      </c>
      <c r="W691" s="5">
        <v>2</v>
      </c>
      <c r="X691" s="5">
        <v>137.93103448275861</v>
      </c>
      <c r="Y691" s="5">
        <v>0</v>
      </c>
      <c r="Z691" s="5">
        <v>0</v>
      </c>
      <c r="AA691" s="5">
        <v>11</v>
      </c>
      <c r="AB691" s="5">
        <v>758.62068965517244</v>
      </c>
      <c r="AC691" s="5">
        <v>26</v>
      </c>
      <c r="AD691" s="5">
        <v>1793.1034482758619</v>
      </c>
      <c r="AE691" s="5">
        <v>10</v>
      </c>
      <c r="AF691" s="5">
        <v>689.65517241379314</v>
      </c>
      <c r="AG691" s="5">
        <v>15</v>
      </c>
      <c r="AH691" s="5">
        <v>1034.4827586206895</v>
      </c>
      <c r="AI691" s="5">
        <v>1</v>
      </c>
      <c r="AJ691" s="5">
        <v>68.965517241379303</v>
      </c>
    </row>
    <row r="692" spans="1:36" x14ac:dyDescent="0.25">
      <c r="A692">
        <v>2018</v>
      </c>
      <c r="B692" t="s">
        <v>70</v>
      </c>
      <c r="C692" t="s">
        <v>5446</v>
      </c>
      <c r="D692" s="47" t="s">
        <v>5327</v>
      </c>
      <c r="E692" s="11">
        <v>3.03</v>
      </c>
      <c r="F692" s="2">
        <v>0.70730000000000004</v>
      </c>
      <c r="G692" s="2">
        <v>0.27339999999999998</v>
      </c>
      <c r="H692" s="2">
        <v>0.43390000000000006</v>
      </c>
      <c r="I692" s="2">
        <v>0.69830000000000003</v>
      </c>
      <c r="J692" s="2">
        <v>0.25180000000000002</v>
      </c>
      <c r="K692" s="2">
        <v>0.44650000000000001</v>
      </c>
      <c r="L692" s="2">
        <v>0.67659999999999998</v>
      </c>
      <c r="M692" s="2">
        <v>0.30599999999999999</v>
      </c>
      <c r="N692" s="2">
        <v>0.37059999999999998</v>
      </c>
      <c r="O692" s="2">
        <v>0.41700000000000004</v>
      </c>
      <c r="P692" s="5" t="s">
        <v>4792</v>
      </c>
      <c r="Q692" s="5">
        <v>1453</v>
      </c>
      <c r="R692" s="5">
        <v>479.53795379537956</v>
      </c>
      <c r="S692" s="5">
        <v>1</v>
      </c>
      <c r="T692" s="5">
        <v>68.823124569855466</v>
      </c>
      <c r="U692" s="5">
        <v>0</v>
      </c>
      <c r="V692" s="5">
        <v>0</v>
      </c>
      <c r="W692" s="5">
        <v>0</v>
      </c>
      <c r="X692" s="5">
        <v>0</v>
      </c>
      <c r="Y692" s="5">
        <v>0</v>
      </c>
      <c r="Z692" s="5">
        <v>0</v>
      </c>
      <c r="AA692" s="5">
        <v>1</v>
      </c>
      <c r="AB692" s="5">
        <v>68.823124569855466</v>
      </c>
      <c r="AC692" s="5">
        <v>29</v>
      </c>
      <c r="AD692" s="5">
        <v>1995.8706125258088</v>
      </c>
      <c r="AE692" s="5">
        <v>5</v>
      </c>
      <c r="AF692" s="5">
        <v>344.11562284927737</v>
      </c>
      <c r="AG692" s="5">
        <v>21</v>
      </c>
      <c r="AH692" s="5">
        <v>1445.285615966965</v>
      </c>
      <c r="AI692" s="5">
        <v>3</v>
      </c>
      <c r="AJ692" s="5">
        <v>206.46937370956644</v>
      </c>
    </row>
    <row r="693" spans="1:36" x14ac:dyDescent="0.25">
      <c r="A693">
        <v>2019</v>
      </c>
      <c r="B693" t="s">
        <v>70</v>
      </c>
      <c r="C693" t="s">
        <v>4815</v>
      </c>
      <c r="D693" s="47" t="s">
        <v>967</v>
      </c>
      <c r="E693" s="11">
        <v>1.7</v>
      </c>
      <c r="F693" s="2">
        <v>0.77949999999999997</v>
      </c>
      <c r="G693" s="2">
        <v>0.20960000000000001</v>
      </c>
      <c r="H693" s="2">
        <v>0.56989999999999996</v>
      </c>
      <c r="I693" s="2">
        <v>0.73319999999999996</v>
      </c>
      <c r="J693" s="2">
        <v>0.24210000000000001</v>
      </c>
      <c r="K693" s="2">
        <v>0.49109999999999998</v>
      </c>
      <c r="L693" s="2">
        <v>0.61950000000000005</v>
      </c>
      <c r="M693" s="2">
        <v>0.36770000000000003</v>
      </c>
      <c r="N693" s="2">
        <v>0.25180000000000002</v>
      </c>
      <c r="O693" s="2">
        <v>0.43759999999999999</v>
      </c>
      <c r="P693" s="5" t="s">
        <v>4792</v>
      </c>
      <c r="Q693" s="5">
        <v>1453</v>
      </c>
      <c r="R693" s="5">
        <v>854.70588235294122</v>
      </c>
      <c r="S693" s="5">
        <v>4</v>
      </c>
      <c r="T693" s="5">
        <v>275.29249827942186</v>
      </c>
      <c r="U693" s="5">
        <v>0</v>
      </c>
      <c r="V693" s="5">
        <v>0</v>
      </c>
      <c r="W693" s="5">
        <v>0</v>
      </c>
      <c r="X693" s="5">
        <v>0</v>
      </c>
      <c r="Y693" s="5">
        <v>0</v>
      </c>
      <c r="Z693" s="5">
        <v>0</v>
      </c>
      <c r="AA693" s="5">
        <v>4</v>
      </c>
      <c r="AB693" s="5">
        <v>275.29249827942186</v>
      </c>
      <c r="AC693" s="5">
        <v>25</v>
      </c>
      <c r="AD693" s="5">
        <v>1720.5781142463868</v>
      </c>
      <c r="AE693" s="5">
        <v>3</v>
      </c>
      <c r="AF693" s="5">
        <v>206.46937370956644</v>
      </c>
      <c r="AG693" s="5">
        <v>19</v>
      </c>
      <c r="AH693" s="5">
        <v>1307.639366827254</v>
      </c>
      <c r="AI693" s="5">
        <v>3</v>
      </c>
      <c r="AJ693" s="5">
        <v>206.46937370956644</v>
      </c>
    </row>
    <row r="694" spans="1:36" x14ac:dyDescent="0.25">
      <c r="A694">
        <v>2018</v>
      </c>
      <c r="B694" t="s">
        <v>41</v>
      </c>
      <c r="C694" t="s">
        <v>5762</v>
      </c>
      <c r="D694" s="47" t="s">
        <v>1045</v>
      </c>
      <c r="E694" s="11">
        <v>7.101</v>
      </c>
      <c r="F694" s="2">
        <v>0.5544</v>
      </c>
      <c r="G694" s="2">
        <v>0.42170000000000002</v>
      </c>
      <c r="H694" s="2">
        <v>0.13269999999999998</v>
      </c>
      <c r="I694" s="2">
        <v>0.54900000000000004</v>
      </c>
      <c r="J694" s="2">
        <v>0.39400000000000002</v>
      </c>
      <c r="K694" s="2">
        <v>0.15500000000000003</v>
      </c>
      <c r="L694" s="2">
        <v>0.49490000000000001</v>
      </c>
      <c r="M694" s="2">
        <v>0.48110000000000003</v>
      </c>
      <c r="N694" s="2">
        <v>1.3799999999999979E-2</v>
      </c>
      <c r="O694" s="2">
        <v>0.10049999999999999</v>
      </c>
      <c r="P694" s="2" t="s">
        <v>4792</v>
      </c>
      <c r="Q694" s="5">
        <v>1455</v>
      </c>
      <c r="R694" s="5">
        <v>204.90071820870301</v>
      </c>
      <c r="S694" s="5">
        <v>4</v>
      </c>
      <c r="T694" s="5">
        <v>274.91408934707908</v>
      </c>
      <c r="U694" s="5">
        <v>0</v>
      </c>
      <c r="V694" s="5">
        <v>0</v>
      </c>
      <c r="W694" s="5">
        <v>2</v>
      </c>
      <c r="X694" s="5">
        <v>137.45704467353954</v>
      </c>
      <c r="Y694" s="5">
        <v>0</v>
      </c>
      <c r="Z694" s="5">
        <v>0</v>
      </c>
      <c r="AA694" s="5">
        <v>2</v>
      </c>
      <c r="AB694" s="5">
        <v>137.45704467353954</v>
      </c>
      <c r="AC694" s="5">
        <v>35</v>
      </c>
      <c r="AD694" s="5">
        <v>2405.4982817869418</v>
      </c>
      <c r="AE694" s="5">
        <v>3</v>
      </c>
      <c r="AF694" s="5">
        <v>206.18556701030928</v>
      </c>
      <c r="AG694" s="5">
        <v>32</v>
      </c>
      <c r="AH694" s="5">
        <v>2199.3127147766327</v>
      </c>
      <c r="AI694" s="5">
        <v>0</v>
      </c>
      <c r="AJ694" s="5">
        <v>0</v>
      </c>
    </row>
    <row r="695" spans="1:36" x14ac:dyDescent="0.25">
      <c r="A695">
        <v>2019</v>
      </c>
      <c r="B695" t="s">
        <v>70</v>
      </c>
      <c r="C695" t="s">
        <v>5465</v>
      </c>
      <c r="D695" s="47" t="s">
        <v>5378</v>
      </c>
      <c r="E695" s="11">
        <v>3.74</v>
      </c>
      <c r="F695" s="2">
        <v>0.72809999999999997</v>
      </c>
      <c r="G695" s="2">
        <v>0.24829999999999999</v>
      </c>
      <c r="H695" s="2">
        <v>0.4798</v>
      </c>
      <c r="I695" s="2">
        <v>0.7077</v>
      </c>
      <c r="J695" s="2">
        <v>0.2525</v>
      </c>
      <c r="K695" s="2">
        <v>0.45519999999999999</v>
      </c>
      <c r="L695" s="2">
        <v>0.63339999999999996</v>
      </c>
      <c r="M695" s="2">
        <v>0.34949999999999998</v>
      </c>
      <c r="N695" s="2">
        <v>0.28389999999999999</v>
      </c>
      <c r="O695" s="2">
        <v>0.40630000000000005</v>
      </c>
      <c r="P695" s="5" t="s">
        <v>4792</v>
      </c>
      <c r="Q695" s="5">
        <v>1456</v>
      </c>
      <c r="R695" s="5">
        <v>389.30481283422455</v>
      </c>
      <c r="S695" s="5">
        <v>0</v>
      </c>
      <c r="T695" s="5">
        <v>0</v>
      </c>
      <c r="U695" s="5">
        <v>0</v>
      </c>
      <c r="V695" s="5">
        <v>0</v>
      </c>
      <c r="W695" s="5">
        <v>0</v>
      </c>
      <c r="X695" s="5">
        <v>0</v>
      </c>
      <c r="Y695" s="5">
        <v>0</v>
      </c>
      <c r="Z695" s="5">
        <v>0</v>
      </c>
      <c r="AA695" s="5">
        <v>0</v>
      </c>
      <c r="AB695" s="5">
        <v>0</v>
      </c>
      <c r="AC695" s="5">
        <v>10</v>
      </c>
      <c r="AD695" s="5">
        <v>686.8131868131868</v>
      </c>
      <c r="AE695" s="5">
        <v>1</v>
      </c>
      <c r="AF695" s="5">
        <v>68.681318681318686</v>
      </c>
      <c r="AG695" s="5">
        <v>6</v>
      </c>
      <c r="AH695" s="5">
        <v>412.08791208791212</v>
      </c>
      <c r="AI695" s="5">
        <v>3</v>
      </c>
      <c r="AJ695" s="5">
        <v>206.04395604395606</v>
      </c>
    </row>
    <row r="696" spans="1:36" x14ac:dyDescent="0.25">
      <c r="A696">
        <v>2018</v>
      </c>
      <c r="B696" t="s">
        <v>70</v>
      </c>
      <c r="C696" t="s">
        <v>4815</v>
      </c>
      <c r="D696" s="47" t="s">
        <v>967</v>
      </c>
      <c r="E696" s="11">
        <v>1.7</v>
      </c>
      <c r="F696" s="2">
        <v>0.77949999999999997</v>
      </c>
      <c r="G696" s="2">
        <v>0.20960000000000001</v>
      </c>
      <c r="H696" s="2">
        <v>0.56989999999999996</v>
      </c>
      <c r="I696" s="2">
        <v>0.73319999999999996</v>
      </c>
      <c r="J696" s="2">
        <v>0.24210000000000001</v>
      </c>
      <c r="K696" s="2">
        <v>0.49109999999999998</v>
      </c>
      <c r="L696" s="2">
        <v>0.61950000000000005</v>
      </c>
      <c r="M696" s="2">
        <v>0.36770000000000003</v>
      </c>
      <c r="N696" s="2">
        <v>0.25180000000000002</v>
      </c>
      <c r="O696" s="2">
        <v>0.43759999999999999</v>
      </c>
      <c r="P696" s="5" t="s">
        <v>4792</v>
      </c>
      <c r="Q696" s="5">
        <v>1458</v>
      </c>
      <c r="R696" s="5">
        <v>857.64705882352939</v>
      </c>
      <c r="S696" s="5">
        <v>4</v>
      </c>
      <c r="T696" s="5">
        <v>274.34842249657061</v>
      </c>
      <c r="U696" s="5">
        <v>0</v>
      </c>
      <c r="V696" s="5">
        <v>0</v>
      </c>
      <c r="W696" s="5">
        <v>0</v>
      </c>
      <c r="X696" s="5">
        <v>0</v>
      </c>
      <c r="Y696" s="5">
        <v>0</v>
      </c>
      <c r="Z696" s="5">
        <v>0</v>
      </c>
      <c r="AA696" s="5">
        <v>4</v>
      </c>
      <c r="AB696" s="5">
        <v>274.34842249657061</v>
      </c>
      <c r="AC696" s="5">
        <v>35</v>
      </c>
      <c r="AD696" s="5">
        <v>2400.5486968449932</v>
      </c>
      <c r="AE696" s="5">
        <v>2</v>
      </c>
      <c r="AF696" s="5">
        <v>137.1742112482853</v>
      </c>
      <c r="AG696" s="5">
        <v>29</v>
      </c>
      <c r="AH696" s="5">
        <v>1989.0260631001372</v>
      </c>
      <c r="AI696" s="5">
        <v>4</v>
      </c>
      <c r="AJ696" s="5">
        <v>274.34842249657061</v>
      </c>
    </row>
    <row r="697" spans="1:36" x14ac:dyDescent="0.25">
      <c r="A697">
        <v>2018</v>
      </c>
      <c r="B697" t="s">
        <v>70</v>
      </c>
      <c r="C697" t="s">
        <v>5468</v>
      </c>
      <c r="D697" s="47" t="s">
        <v>1122</v>
      </c>
      <c r="E697" s="11">
        <v>3.88</v>
      </c>
      <c r="F697" s="2">
        <v>0.78620000000000001</v>
      </c>
      <c r="G697" s="2">
        <v>0.19570000000000001</v>
      </c>
      <c r="H697" s="2">
        <v>0.59050000000000002</v>
      </c>
      <c r="I697" s="2">
        <v>0.72919999999999996</v>
      </c>
      <c r="J697" s="2">
        <v>0.2306</v>
      </c>
      <c r="K697" s="2">
        <v>0.49859999999999993</v>
      </c>
      <c r="L697" s="2">
        <v>0.57930000000000004</v>
      </c>
      <c r="M697" s="2">
        <v>0.40450000000000003</v>
      </c>
      <c r="N697" s="2">
        <v>0.17480000000000001</v>
      </c>
      <c r="O697" s="2">
        <v>0.42130000000000001</v>
      </c>
      <c r="P697" s="5" t="s">
        <v>4792</v>
      </c>
      <c r="Q697" s="5">
        <v>1461</v>
      </c>
      <c r="R697" s="5">
        <v>376.54639175257734</v>
      </c>
      <c r="S697" s="5">
        <v>1</v>
      </c>
      <c r="T697" s="5">
        <v>68.446269678302528</v>
      </c>
      <c r="U697" s="5">
        <v>0</v>
      </c>
      <c r="V697" s="5">
        <v>0</v>
      </c>
      <c r="W697" s="5">
        <v>0</v>
      </c>
      <c r="X697" s="5">
        <v>0</v>
      </c>
      <c r="Y697" s="5">
        <v>0</v>
      </c>
      <c r="Z697" s="5">
        <v>0</v>
      </c>
      <c r="AA697" s="5">
        <v>1</v>
      </c>
      <c r="AB697" s="5">
        <v>68.446269678302528</v>
      </c>
      <c r="AC697" s="5">
        <v>17</v>
      </c>
      <c r="AD697" s="5">
        <v>1163.586584531143</v>
      </c>
      <c r="AE697" s="5">
        <v>5</v>
      </c>
      <c r="AF697" s="5">
        <v>342.23134839151265</v>
      </c>
      <c r="AG697" s="5">
        <v>10</v>
      </c>
      <c r="AH697" s="5">
        <v>684.46269678302531</v>
      </c>
      <c r="AI697" s="5">
        <v>2</v>
      </c>
      <c r="AJ697" s="5">
        <v>136.89253935660506</v>
      </c>
    </row>
    <row r="698" spans="1:36" x14ac:dyDescent="0.25">
      <c r="A698">
        <v>2017</v>
      </c>
      <c r="B698" t="s">
        <v>71</v>
      </c>
      <c r="C698" t="s">
        <v>5067</v>
      </c>
      <c r="D698" s="47" t="s">
        <v>1897</v>
      </c>
      <c r="E698" s="11">
        <v>0</v>
      </c>
      <c r="F698" s="2">
        <v>0.79610000000000003</v>
      </c>
      <c r="G698" s="2">
        <v>0.19439999999999999</v>
      </c>
      <c r="H698" s="2">
        <v>0.60170000000000001</v>
      </c>
      <c r="I698" s="2">
        <v>0.78720000000000001</v>
      </c>
      <c r="J698" s="2">
        <v>0.18870000000000001</v>
      </c>
      <c r="K698" s="2">
        <v>0.59850000000000003</v>
      </c>
      <c r="L698" s="2">
        <v>0.76849999999999996</v>
      </c>
      <c r="M698" s="2">
        <v>0.221</v>
      </c>
      <c r="N698" s="2">
        <v>0.54749999999999999</v>
      </c>
      <c r="O698" s="2">
        <v>0.58256666666666668</v>
      </c>
      <c r="P698" s="2" t="s">
        <v>4792</v>
      </c>
      <c r="Q698" s="5">
        <v>1462</v>
      </c>
      <c r="R698" s="5" t="s">
        <v>4791</v>
      </c>
      <c r="S698" s="5">
        <v>9</v>
      </c>
      <c r="T698" s="5">
        <v>615.59507523939806</v>
      </c>
      <c r="U698" s="5">
        <v>0</v>
      </c>
      <c r="V698" s="5">
        <v>0</v>
      </c>
      <c r="W698" s="5">
        <v>1</v>
      </c>
      <c r="X698" s="5">
        <v>68.39945280437756</v>
      </c>
      <c r="Y698" s="5">
        <v>2</v>
      </c>
      <c r="Z698" s="5">
        <v>136.79890560875512</v>
      </c>
      <c r="AA698" s="5">
        <v>6</v>
      </c>
      <c r="AB698" s="5">
        <v>410.39671682626539</v>
      </c>
      <c r="AC698" s="5">
        <v>60</v>
      </c>
      <c r="AD698" s="5">
        <v>4103.967168262654</v>
      </c>
      <c r="AE698" s="5">
        <v>11</v>
      </c>
      <c r="AF698" s="5">
        <v>752.39398084815321</v>
      </c>
      <c r="AG698" s="5">
        <v>43</v>
      </c>
      <c r="AH698" s="5">
        <v>2941.1764705882351</v>
      </c>
      <c r="AI698" s="5">
        <v>6</v>
      </c>
      <c r="AJ698" s="5">
        <v>410.39671682626539</v>
      </c>
    </row>
    <row r="699" spans="1:36" x14ac:dyDescent="0.25">
      <c r="A699">
        <v>2017</v>
      </c>
      <c r="B699" t="s">
        <v>41</v>
      </c>
      <c r="C699" t="s">
        <v>5762</v>
      </c>
      <c r="D699" s="47" t="s">
        <v>1045</v>
      </c>
      <c r="E699" s="11">
        <v>7.101</v>
      </c>
      <c r="F699" s="2">
        <v>0.5544</v>
      </c>
      <c r="G699" s="2">
        <v>0.42170000000000002</v>
      </c>
      <c r="H699" s="2">
        <v>0.13269999999999998</v>
      </c>
      <c r="I699" s="2">
        <v>0.54900000000000004</v>
      </c>
      <c r="J699" s="2">
        <v>0.39400000000000002</v>
      </c>
      <c r="K699" s="2">
        <v>0.15500000000000003</v>
      </c>
      <c r="L699" s="2">
        <v>0.49490000000000001</v>
      </c>
      <c r="M699" s="2">
        <v>0.48110000000000003</v>
      </c>
      <c r="N699" s="2">
        <v>1.3799999999999979E-2</v>
      </c>
      <c r="O699" s="2">
        <v>0.10049999999999999</v>
      </c>
      <c r="P699" s="2" t="s">
        <v>4792</v>
      </c>
      <c r="Q699" s="5">
        <v>1463</v>
      </c>
      <c r="R699" s="5">
        <v>206.02732009576116</v>
      </c>
      <c r="S699" s="5">
        <v>6</v>
      </c>
      <c r="T699" s="5">
        <v>410.11619958988382</v>
      </c>
      <c r="U699" s="5">
        <v>0</v>
      </c>
      <c r="V699" s="5">
        <v>0</v>
      </c>
      <c r="W699" s="5">
        <v>2</v>
      </c>
      <c r="X699" s="5">
        <v>136.70539986329462</v>
      </c>
      <c r="Y699" s="5">
        <v>0</v>
      </c>
      <c r="Z699" s="5">
        <v>0</v>
      </c>
      <c r="AA699" s="5">
        <v>4</v>
      </c>
      <c r="AB699" s="5">
        <v>273.41079972658923</v>
      </c>
      <c r="AC699" s="5">
        <v>30</v>
      </c>
      <c r="AD699" s="5">
        <v>2050.5809979494193</v>
      </c>
      <c r="AE699" s="5">
        <v>8</v>
      </c>
      <c r="AF699" s="5">
        <v>546.82159945317846</v>
      </c>
      <c r="AG699" s="5">
        <v>19</v>
      </c>
      <c r="AH699" s="5">
        <v>1298.7012987012988</v>
      </c>
      <c r="AI699" s="5">
        <v>3</v>
      </c>
      <c r="AJ699" s="5">
        <v>205.05809979494191</v>
      </c>
    </row>
    <row r="700" spans="1:36" x14ac:dyDescent="0.25">
      <c r="A700">
        <v>2018</v>
      </c>
      <c r="B700" t="s">
        <v>70</v>
      </c>
      <c r="C700" t="s">
        <v>5506</v>
      </c>
      <c r="D700" s="47" t="s">
        <v>5160</v>
      </c>
      <c r="E700" s="11">
        <v>13.36</v>
      </c>
      <c r="F700" s="2">
        <v>0.82850000000000001</v>
      </c>
      <c r="G700" s="2">
        <v>0.15379999999999999</v>
      </c>
      <c r="H700" s="2">
        <v>0.67470000000000008</v>
      </c>
      <c r="I700" s="2">
        <v>0.80530000000000002</v>
      </c>
      <c r="J700" s="2">
        <v>0.16300000000000001</v>
      </c>
      <c r="K700" s="2">
        <v>0.64229999999999998</v>
      </c>
      <c r="L700" s="2">
        <v>0.75139999999999996</v>
      </c>
      <c r="M700" s="2">
        <v>0.2351</v>
      </c>
      <c r="N700" s="2">
        <v>0.51629999999999998</v>
      </c>
      <c r="O700" s="2">
        <v>0.61110000000000009</v>
      </c>
      <c r="P700" s="5" t="s">
        <v>4792</v>
      </c>
      <c r="Q700" s="5">
        <v>1463</v>
      </c>
      <c r="R700" s="5">
        <v>109.5059880239521</v>
      </c>
      <c r="S700" s="5">
        <v>3</v>
      </c>
      <c r="T700" s="5">
        <v>205.05809979494191</v>
      </c>
      <c r="U700" s="5">
        <v>0</v>
      </c>
      <c r="V700" s="5">
        <v>0</v>
      </c>
      <c r="W700" s="5">
        <v>1</v>
      </c>
      <c r="X700" s="5">
        <v>68.352699931647308</v>
      </c>
      <c r="Y700" s="5">
        <v>0</v>
      </c>
      <c r="Z700" s="5">
        <v>0</v>
      </c>
      <c r="AA700" s="5">
        <v>2</v>
      </c>
      <c r="AB700" s="5">
        <v>136.70539986329462</v>
      </c>
      <c r="AC700" s="5">
        <v>10</v>
      </c>
      <c r="AD700" s="5">
        <v>683.52699931647294</v>
      </c>
      <c r="AE700" s="5">
        <v>3</v>
      </c>
      <c r="AF700" s="5">
        <v>205.05809979494191</v>
      </c>
      <c r="AG700" s="5">
        <v>7</v>
      </c>
      <c r="AH700" s="5">
        <v>478.46889952153106</v>
      </c>
      <c r="AI700" s="5">
        <v>0</v>
      </c>
      <c r="AJ700" s="5">
        <v>0</v>
      </c>
    </row>
    <row r="701" spans="1:36" x14ac:dyDescent="0.25">
      <c r="A701">
        <v>2017</v>
      </c>
      <c r="B701" t="s">
        <v>71</v>
      </c>
      <c r="C701" t="s">
        <v>5072</v>
      </c>
      <c r="D701" s="47" t="s">
        <v>5071</v>
      </c>
      <c r="E701" s="11">
        <v>0</v>
      </c>
      <c r="F701" s="2">
        <v>0.79220000000000002</v>
      </c>
      <c r="G701" s="2">
        <v>0.20069999999999999</v>
      </c>
      <c r="H701" s="2">
        <v>0.59150000000000003</v>
      </c>
      <c r="I701" s="2">
        <v>0.78790000000000004</v>
      </c>
      <c r="J701" s="2">
        <v>0.19370000000000001</v>
      </c>
      <c r="K701" s="2">
        <v>0.59420000000000006</v>
      </c>
      <c r="L701" s="2">
        <v>0.74339999999999995</v>
      </c>
      <c r="M701" s="2">
        <v>0.248</v>
      </c>
      <c r="N701" s="2">
        <v>0.49539999999999995</v>
      </c>
      <c r="O701" s="2">
        <v>0.56036666666666679</v>
      </c>
      <c r="P701" s="2" t="s">
        <v>4792</v>
      </c>
      <c r="Q701" s="5">
        <v>1464</v>
      </c>
      <c r="R701" s="5" t="s">
        <v>4791</v>
      </c>
      <c r="S701" s="5">
        <v>8</v>
      </c>
      <c r="T701" s="5">
        <v>546.44808743169403</v>
      </c>
      <c r="U701" s="5">
        <v>0</v>
      </c>
      <c r="V701" s="5">
        <v>0</v>
      </c>
      <c r="W701" s="5">
        <v>1</v>
      </c>
      <c r="X701" s="5">
        <v>68.306010928961754</v>
      </c>
      <c r="Y701" s="5">
        <v>2</v>
      </c>
      <c r="Z701" s="5">
        <v>136.61202185792351</v>
      </c>
      <c r="AA701" s="5">
        <v>5</v>
      </c>
      <c r="AB701" s="5">
        <v>341.53005464480873</v>
      </c>
      <c r="AC701" s="5">
        <v>17</v>
      </c>
      <c r="AD701" s="5">
        <v>1161.2021857923498</v>
      </c>
      <c r="AE701" s="5">
        <v>3</v>
      </c>
      <c r="AF701" s="5">
        <v>204.91803278688525</v>
      </c>
      <c r="AG701" s="5">
        <v>12</v>
      </c>
      <c r="AH701" s="5">
        <v>819.67213114754099</v>
      </c>
      <c r="AI701" s="5">
        <v>2</v>
      </c>
      <c r="AJ701" s="5">
        <v>136.61202185792351</v>
      </c>
    </row>
    <row r="702" spans="1:36" x14ac:dyDescent="0.25">
      <c r="A702">
        <v>2018</v>
      </c>
      <c r="B702" t="s">
        <v>71</v>
      </c>
      <c r="C702" t="s">
        <v>4945</v>
      </c>
      <c r="D702" s="47" t="s">
        <v>636</v>
      </c>
      <c r="E702" s="11">
        <v>0</v>
      </c>
      <c r="F702" s="2">
        <v>0.73760000000000003</v>
      </c>
      <c r="G702" s="2">
        <v>0.25369999999999998</v>
      </c>
      <c r="H702" s="2">
        <v>0.48390000000000005</v>
      </c>
      <c r="I702" s="2">
        <v>0.72040000000000004</v>
      </c>
      <c r="J702" s="2">
        <v>0.2465</v>
      </c>
      <c r="K702" s="2">
        <v>0.47390000000000004</v>
      </c>
      <c r="L702" s="2">
        <v>0.71009999999999995</v>
      </c>
      <c r="M702" s="2">
        <v>0.2802</v>
      </c>
      <c r="N702" s="2">
        <v>0.42989999999999995</v>
      </c>
      <c r="O702" s="2">
        <v>0.46256666666666674</v>
      </c>
      <c r="P702" s="2" t="s">
        <v>4792</v>
      </c>
      <c r="Q702" s="5">
        <v>1464</v>
      </c>
      <c r="R702" s="5" t="s">
        <v>4791</v>
      </c>
      <c r="S702" s="5">
        <v>2</v>
      </c>
      <c r="T702" s="5">
        <v>136.61202185792351</v>
      </c>
      <c r="U702" s="5">
        <v>0</v>
      </c>
      <c r="V702" s="5">
        <v>0</v>
      </c>
      <c r="W702" s="5">
        <v>0</v>
      </c>
      <c r="X702" s="5">
        <v>0</v>
      </c>
      <c r="Y702" s="5">
        <v>0</v>
      </c>
      <c r="Z702" s="5">
        <v>0</v>
      </c>
      <c r="AA702" s="5">
        <v>2</v>
      </c>
      <c r="AB702" s="5">
        <v>136.61202185792351</v>
      </c>
      <c r="AC702" s="5">
        <v>28</v>
      </c>
      <c r="AD702" s="5">
        <v>1912.5683060109291</v>
      </c>
      <c r="AE702" s="5">
        <v>2</v>
      </c>
      <c r="AF702" s="5">
        <v>136.61202185792351</v>
      </c>
      <c r="AG702" s="5">
        <v>26</v>
      </c>
      <c r="AH702" s="5">
        <v>1775.9562841530053</v>
      </c>
      <c r="AI702" s="5">
        <v>0</v>
      </c>
      <c r="AJ702" s="5">
        <v>0</v>
      </c>
    </row>
    <row r="703" spans="1:36" x14ac:dyDescent="0.25">
      <c r="A703">
        <v>2018</v>
      </c>
      <c r="B703" t="s">
        <v>71</v>
      </c>
      <c r="C703" t="s">
        <v>4945</v>
      </c>
      <c r="D703" s="47" t="s">
        <v>636</v>
      </c>
      <c r="E703" s="11">
        <v>0</v>
      </c>
      <c r="F703" s="2">
        <v>0.73760000000000003</v>
      </c>
      <c r="G703" s="2">
        <v>0.25369999999999998</v>
      </c>
      <c r="H703" s="2">
        <v>0.48390000000000005</v>
      </c>
      <c r="I703" s="2">
        <v>0.72040000000000004</v>
      </c>
      <c r="J703" s="2">
        <v>0.2465</v>
      </c>
      <c r="K703" s="2">
        <v>0.47390000000000004</v>
      </c>
      <c r="L703" s="2">
        <v>0.71009999999999995</v>
      </c>
      <c r="M703" s="2">
        <v>0.2802</v>
      </c>
      <c r="N703" s="2">
        <v>0.42989999999999995</v>
      </c>
      <c r="O703" s="2">
        <v>0.46256666666666674</v>
      </c>
      <c r="P703" s="2" t="s">
        <v>4792</v>
      </c>
      <c r="Q703" s="5">
        <v>1464</v>
      </c>
      <c r="R703" s="5" t="s">
        <v>4791</v>
      </c>
      <c r="S703" s="5">
        <v>2</v>
      </c>
      <c r="T703" s="5">
        <v>136.61202185792351</v>
      </c>
      <c r="U703" s="5">
        <v>0</v>
      </c>
      <c r="V703" s="5">
        <v>0</v>
      </c>
      <c r="W703" s="5">
        <v>0</v>
      </c>
      <c r="X703" s="5">
        <v>0</v>
      </c>
      <c r="Y703" s="5">
        <v>0</v>
      </c>
      <c r="Z703" s="5">
        <v>0</v>
      </c>
      <c r="AA703" s="5">
        <v>2</v>
      </c>
      <c r="AB703" s="5">
        <v>136.61202185792351</v>
      </c>
      <c r="AC703" s="5">
        <v>28</v>
      </c>
      <c r="AD703" s="5">
        <v>1912.5683060109291</v>
      </c>
      <c r="AE703" s="5">
        <v>2</v>
      </c>
      <c r="AF703" s="5">
        <v>136.61202185792351</v>
      </c>
      <c r="AG703" s="5">
        <v>26</v>
      </c>
      <c r="AH703" s="5">
        <v>1775.9562841530053</v>
      </c>
      <c r="AI703" s="5">
        <v>0</v>
      </c>
      <c r="AJ703" s="5">
        <v>0</v>
      </c>
    </row>
    <row r="704" spans="1:36" x14ac:dyDescent="0.25">
      <c r="A704">
        <v>2019</v>
      </c>
      <c r="B704" t="s">
        <v>41</v>
      </c>
      <c r="C704" t="s">
        <v>5641</v>
      </c>
      <c r="D704" s="47" t="s">
        <v>5526</v>
      </c>
      <c r="E704" s="11">
        <v>1.1339999999999999</v>
      </c>
      <c r="F704" s="2">
        <v>0.68720000000000003</v>
      </c>
      <c r="G704" s="2">
        <v>0.28889999999999999</v>
      </c>
      <c r="H704" s="2">
        <v>0.39830000000000004</v>
      </c>
      <c r="I704" s="2">
        <v>0.67259999999999998</v>
      </c>
      <c r="J704" s="2">
        <v>0.27239999999999998</v>
      </c>
      <c r="K704" s="2">
        <v>0.4002</v>
      </c>
      <c r="L704" s="2">
        <v>0.65080000000000005</v>
      </c>
      <c r="M704" s="2">
        <v>0.33</v>
      </c>
      <c r="N704" s="2">
        <v>0.32080000000000003</v>
      </c>
      <c r="O704" s="2">
        <v>0.37309999999999999</v>
      </c>
      <c r="P704" s="2" t="s">
        <v>4792</v>
      </c>
      <c r="Q704" s="5">
        <v>1471</v>
      </c>
      <c r="R704" s="5">
        <v>1297.1781305114639</v>
      </c>
      <c r="S704" s="5">
        <v>0</v>
      </c>
      <c r="T704" s="5">
        <v>0</v>
      </c>
      <c r="U704" s="5">
        <v>0</v>
      </c>
      <c r="V704" s="5">
        <v>0</v>
      </c>
      <c r="W704" s="5">
        <v>0</v>
      </c>
      <c r="X704" s="5">
        <v>0</v>
      </c>
      <c r="Y704" s="5">
        <v>0</v>
      </c>
      <c r="Z704" s="5">
        <v>0</v>
      </c>
      <c r="AA704" s="5">
        <v>0</v>
      </c>
      <c r="AB704" s="5">
        <v>0</v>
      </c>
      <c r="AC704" s="5">
        <v>14</v>
      </c>
      <c r="AD704" s="5">
        <v>951.73351461590767</v>
      </c>
      <c r="AE704" s="5">
        <v>8</v>
      </c>
      <c r="AF704" s="5">
        <v>543.84772263766138</v>
      </c>
      <c r="AG704" s="5">
        <v>6</v>
      </c>
      <c r="AH704" s="5">
        <v>407.88579197824612</v>
      </c>
      <c r="AI704" s="5">
        <v>0</v>
      </c>
      <c r="AJ704" s="5">
        <v>0</v>
      </c>
    </row>
    <row r="705" spans="1:36" x14ac:dyDescent="0.25">
      <c r="A705">
        <v>2019</v>
      </c>
      <c r="B705" t="s">
        <v>71</v>
      </c>
      <c r="C705" t="s">
        <v>5059</v>
      </c>
      <c r="D705" s="47" t="s">
        <v>5057</v>
      </c>
      <c r="E705" s="11">
        <v>0</v>
      </c>
      <c r="F705" s="2">
        <v>0.78600000000000003</v>
      </c>
      <c r="G705" s="2">
        <v>0.2056</v>
      </c>
      <c r="H705" s="2">
        <v>0.58040000000000003</v>
      </c>
      <c r="I705" s="2">
        <v>0.78239999999999998</v>
      </c>
      <c r="J705" s="2">
        <v>0.19189999999999999</v>
      </c>
      <c r="K705" s="2">
        <v>0.59050000000000002</v>
      </c>
      <c r="L705" s="2">
        <v>0.76829999999999998</v>
      </c>
      <c r="M705" s="2">
        <v>0.21940000000000001</v>
      </c>
      <c r="N705" s="2">
        <v>0.54889999999999994</v>
      </c>
      <c r="O705" s="2">
        <v>0.5732666666666667</v>
      </c>
      <c r="P705" s="2" t="s">
        <v>4792</v>
      </c>
      <c r="Q705" s="5">
        <v>1471</v>
      </c>
      <c r="R705" s="5" t="s">
        <v>4791</v>
      </c>
      <c r="S705" s="5">
        <v>1</v>
      </c>
      <c r="T705" s="5">
        <v>67.980965329707672</v>
      </c>
      <c r="U705" s="5">
        <v>0</v>
      </c>
      <c r="V705" s="5">
        <v>0</v>
      </c>
      <c r="W705" s="5">
        <v>0</v>
      </c>
      <c r="X705" s="5">
        <v>0</v>
      </c>
      <c r="Y705" s="5">
        <v>0</v>
      </c>
      <c r="Z705" s="5">
        <v>0</v>
      </c>
      <c r="AA705" s="5">
        <v>1</v>
      </c>
      <c r="AB705" s="5">
        <v>67.980965329707672</v>
      </c>
      <c r="AC705" s="5">
        <v>18</v>
      </c>
      <c r="AD705" s="5">
        <v>1223.6573759347382</v>
      </c>
      <c r="AE705" s="5">
        <v>7</v>
      </c>
      <c r="AF705" s="5">
        <v>475.86675730795383</v>
      </c>
      <c r="AG705" s="5">
        <v>9</v>
      </c>
      <c r="AH705" s="5">
        <v>611.82868796736909</v>
      </c>
      <c r="AI705" s="5">
        <v>2</v>
      </c>
      <c r="AJ705" s="5">
        <v>135.96193065941534</v>
      </c>
    </row>
    <row r="706" spans="1:36" x14ac:dyDescent="0.25">
      <c r="A706">
        <v>2019</v>
      </c>
      <c r="B706" t="s">
        <v>71</v>
      </c>
      <c r="C706" t="s">
        <v>4945</v>
      </c>
      <c r="D706" s="47" t="s">
        <v>636</v>
      </c>
      <c r="E706" s="11">
        <v>0</v>
      </c>
      <c r="F706" s="2">
        <v>0.73760000000000003</v>
      </c>
      <c r="G706" s="2">
        <v>0.25369999999999998</v>
      </c>
      <c r="H706" s="2">
        <v>0.48390000000000005</v>
      </c>
      <c r="I706" s="2">
        <v>0.72040000000000004</v>
      </c>
      <c r="J706" s="2">
        <v>0.2465</v>
      </c>
      <c r="K706" s="2">
        <v>0.47390000000000004</v>
      </c>
      <c r="L706" s="2">
        <v>0.71009999999999995</v>
      </c>
      <c r="M706" s="2">
        <v>0.2802</v>
      </c>
      <c r="N706" s="2">
        <v>0.42989999999999995</v>
      </c>
      <c r="O706" s="2">
        <v>0.46256666666666674</v>
      </c>
      <c r="P706" s="2" t="s">
        <v>4792</v>
      </c>
      <c r="Q706" s="5">
        <v>1472</v>
      </c>
      <c r="R706" s="5" t="s">
        <v>4791</v>
      </c>
      <c r="S706" s="5">
        <v>1</v>
      </c>
      <c r="T706" s="5">
        <v>67.934782608695656</v>
      </c>
      <c r="U706" s="5">
        <v>0</v>
      </c>
      <c r="V706" s="5">
        <v>0</v>
      </c>
      <c r="W706" s="5">
        <v>0</v>
      </c>
      <c r="X706" s="5">
        <v>0</v>
      </c>
      <c r="Y706" s="5">
        <v>0</v>
      </c>
      <c r="Z706" s="5">
        <v>0</v>
      </c>
      <c r="AA706" s="5">
        <v>1</v>
      </c>
      <c r="AB706" s="5">
        <v>67.934782608695656</v>
      </c>
      <c r="AC706" s="5">
        <v>11</v>
      </c>
      <c r="AD706" s="5">
        <v>747.28260869565224</v>
      </c>
      <c r="AE706" s="5">
        <v>4</v>
      </c>
      <c r="AF706" s="5">
        <v>271.73913043478262</v>
      </c>
      <c r="AG706" s="5">
        <v>6</v>
      </c>
      <c r="AH706" s="5">
        <v>407.60869565217388</v>
      </c>
      <c r="AI706" s="5">
        <v>1</v>
      </c>
      <c r="AJ706" s="5">
        <v>67.934782608695656</v>
      </c>
    </row>
    <row r="707" spans="1:36" x14ac:dyDescent="0.25">
      <c r="A707">
        <v>2017</v>
      </c>
      <c r="B707" t="s">
        <v>70</v>
      </c>
      <c r="C707" t="s">
        <v>5465</v>
      </c>
      <c r="D707" s="47" t="s">
        <v>5378</v>
      </c>
      <c r="E707" s="11">
        <v>3.74</v>
      </c>
      <c r="F707" s="2">
        <v>0.72809999999999997</v>
      </c>
      <c r="G707" s="2">
        <v>0.24829999999999999</v>
      </c>
      <c r="H707" s="2">
        <v>0.4798</v>
      </c>
      <c r="I707" s="2">
        <v>0.7077</v>
      </c>
      <c r="J707" s="2">
        <v>0.2525</v>
      </c>
      <c r="K707" s="2">
        <v>0.45519999999999999</v>
      </c>
      <c r="L707" s="2">
        <v>0.63339999999999996</v>
      </c>
      <c r="M707" s="2">
        <v>0.34949999999999998</v>
      </c>
      <c r="N707" s="2">
        <v>0.28389999999999999</v>
      </c>
      <c r="O707" s="2">
        <v>0.40630000000000005</v>
      </c>
      <c r="P707" s="5" t="s">
        <v>4792</v>
      </c>
      <c r="Q707" s="5">
        <v>1475</v>
      </c>
      <c r="R707" s="5">
        <v>394.38502673796791</v>
      </c>
      <c r="S707" s="5">
        <v>2</v>
      </c>
      <c r="T707" s="5">
        <v>135.59322033898306</v>
      </c>
      <c r="U707" s="5">
        <v>1</v>
      </c>
      <c r="V707" s="5">
        <v>67.79661016949153</v>
      </c>
      <c r="W707" s="5">
        <v>1</v>
      </c>
      <c r="X707" s="5">
        <v>67.79661016949153</v>
      </c>
      <c r="Y707" s="5">
        <v>0</v>
      </c>
      <c r="Z707" s="5">
        <v>0</v>
      </c>
      <c r="AA707" s="5">
        <v>0</v>
      </c>
      <c r="AB707" s="5">
        <v>0</v>
      </c>
      <c r="AC707" s="5">
        <v>5</v>
      </c>
      <c r="AD707" s="5">
        <v>338.9830508474576</v>
      </c>
      <c r="AE707" s="5">
        <v>0</v>
      </c>
      <c r="AF707" s="5">
        <v>0</v>
      </c>
      <c r="AG707" s="5">
        <v>5</v>
      </c>
      <c r="AH707" s="5">
        <v>338.9830508474576</v>
      </c>
      <c r="AI707" s="5">
        <v>0</v>
      </c>
      <c r="AJ707" s="5">
        <v>0</v>
      </c>
    </row>
    <row r="708" spans="1:36" x14ac:dyDescent="0.25">
      <c r="A708">
        <v>2017</v>
      </c>
      <c r="B708" t="s">
        <v>70</v>
      </c>
      <c r="C708" t="s">
        <v>619</v>
      </c>
      <c r="D708" s="47" t="s">
        <v>500</v>
      </c>
      <c r="E708" s="11">
        <v>3.24</v>
      </c>
      <c r="F708" s="2">
        <v>0.74219999999999997</v>
      </c>
      <c r="G708" s="2">
        <v>0.24229999999999999</v>
      </c>
      <c r="H708" s="2">
        <v>0.49990000000000001</v>
      </c>
      <c r="I708" s="2">
        <v>0.71440000000000003</v>
      </c>
      <c r="J708" s="2">
        <v>0.249</v>
      </c>
      <c r="K708" s="2">
        <v>0.46540000000000004</v>
      </c>
      <c r="L708" s="2">
        <v>0.6361</v>
      </c>
      <c r="M708" s="2">
        <v>0.3468</v>
      </c>
      <c r="N708" s="2">
        <v>0.2893</v>
      </c>
      <c r="O708" s="2">
        <v>0.41819999999999996</v>
      </c>
      <c r="P708" s="5" t="s">
        <v>4792</v>
      </c>
      <c r="Q708" s="5">
        <v>1481</v>
      </c>
      <c r="R708" s="5">
        <v>457.09876543209873</v>
      </c>
      <c r="S708" s="5">
        <v>7</v>
      </c>
      <c r="T708" s="5">
        <v>472.65361242403782</v>
      </c>
      <c r="U708" s="5">
        <v>0</v>
      </c>
      <c r="V708" s="5">
        <v>0</v>
      </c>
      <c r="W708" s="5">
        <v>0</v>
      </c>
      <c r="X708" s="5">
        <v>0</v>
      </c>
      <c r="Y708" s="5">
        <v>0</v>
      </c>
      <c r="Z708" s="5">
        <v>0</v>
      </c>
      <c r="AA708" s="5">
        <v>7</v>
      </c>
      <c r="AB708" s="5">
        <v>472.65361242403782</v>
      </c>
      <c r="AC708" s="5">
        <v>6</v>
      </c>
      <c r="AD708" s="5">
        <v>405.13166779203243</v>
      </c>
      <c r="AE708" s="5">
        <v>2</v>
      </c>
      <c r="AF708" s="5">
        <v>135.0438892640108</v>
      </c>
      <c r="AG708" s="5">
        <v>4</v>
      </c>
      <c r="AH708" s="5">
        <v>270.0877785280216</v>
      </c>
      <c r="AI708" s="5">
        <v>0</v>
      </c>
      <c r="AJ708" s="5">
        <v>0</v>
      </c>
    </row>
    <row r="709" spans="1:36" x14ac:dyDescent="0.25">
      <c r="A709">
        <v>2017</v>
      </c>
      <c r="B709" t="s">
        <v>71</v>
      </c>
      <c r="C709" t="s">
        <v>4945</v>
      </c>
      <c r="D709" s="47" t="s">
        <v>636</v>
      </c>
      <c r="E709" s="11">
        <v>0</v>
      </c>
      <c r="F709" s="2">
        <v>0.73760000000000003</v>
      </c>
      <c r="G709" s="2">
        <v>0.25369999999999998</v>
      </c>
      <c r="H709" s="2">
        <v>0.48390000000000005</v>
      </c>
      <c r="I709" s="2">
        <v>0.72040000000000004</v>
      </c>
      <c r="J709" s="2">
        <v>0.2465</v>
      </c>
      <c r="K709" s="2">
        <v>0.47390000000000004</v>
      </c>
      <c r="L709" s="2">
        <v>0.71009999999999995</v>
      </c>
      <c r="M709" s="2">
        <v>0.2802</v>
      </c>
      <c r="N709" s="2">
        <v>0.42989999999999995</v>
      </c>
      <c r="O709" s="2">
        <v>0.46256666666666674</v>
      </c>
      <c r="P709" s="2" t="s">
        <v>4792</v>
      </c>
      <c r="Q709" s="5">
        <v>1484</v>
      </c>
      <c r="R709" s="5" t="s">
        <v>4791</v>
      </c>
      <c r="S709" s="5">
        <v>8</v>
      </c>
      <c r="T709" s="5">
        <v>539.08355795148248</v>
      </c>
      <c r="U709" s="5">
        <v>0</v>
      </c>
      <c r="V709" s="5">
        <v>0</v>
      </c>
      <c r="W709" s="5">
        <v>3</v>
      </c>
      <c r="X709" s="5">
        <v>202.15633423180594</v>
      </c>
      <c r="Y709" s="5">
        <v>0</v>
      </c>
      <c r="Z709" s="5">
        <v>0</v>
      </c>
      <c r="AA709" s="5">
        <v>5</v>
      </c>
      <c r="AB709" s="5">
        <v>336.92722371967659</v>
      </c>
      <c r="AC709" s="5">
        <v>46</v>
      </c>
      <c r="AD709" s="5">
        <v>3099.730458221024</v>
      </c>
      <c r="AE709" s="5">
        <v>20</v>
      </c>
      <c r="AF709" s="5">
        <v>1347.7088948787064</v>
      </c>
      <c r="AG709" s="5">
        <v>21</v>
      </c>
      <c r="AH709" s="5">
        <v>1415.0943396226417</v>
      </c>
      <c r="AI709" s="5">
        <v>5</v>
      </c>
      <c r="AJ709" s="5">
        <v>336.92722371967659</v>
      </c>
    </row>
    <row r="710" spans="1:36" x14ac:dyDescent="0.25">
      <c r="A710">
        <v>2018</v>
      </c>
      <c r="B710" t="s">
        <v>41</v>
      </c>
      <c r="C710" t="s">
        <v>5641</v>
      </c>
      <c r="D710" s="47" t="s">
        <v>5526</v>
      </c>
      <c r="E710" s="11">
        <v>1.1339999999999999</v>
      </c>
      <c r="F710" s="2">
        <v>0.68720000000000003</v>
      </c>
      <c r="G710" s="2">
        <v>0.28889999999999999</v>
      </c>
      <c r="H710" s="2">
        <v>0.39830000000000004</v>
      </c>
      <c r="I710" s="2">
        <v>0.67259999999999998</v>
      </c>
      <c r="J710" s="2">
        <v>0.27239999999999998</v>
      </c>
      <c r="K710" s="2">
        <v>0.4002</v>
      </c>
      <c r="L710" s="2">
        <v>0.65080000000000005</v>
      </c>
      <c r="M710" s="2">
        <v>0.33</v>
      </c>
      <c r="N710" s="2">
        <v>0.32080000000000003</v>
      </c>
      <c r="O710" s="2">
        <v>0.37309999999999999</v>
      </c>
      <c r="P710" s="2" t="s">
        <v>4792</v>
      </c>
      <c r="Q710" s="5">
        <v>1484</v>
      </c>
      <c r="R710" s="5">
        <v>1308.641975308642</v>
      </c>
      <c r="S710" s="5">
        <v>0</v>
      </c>
      <c r="T710" s="5">
        <v>0</v>
      </c>
      <c r="U710" s="5">
        <v>0</v>
      </c>
      <c r="V710" s="5">
        <v>0</v>
      </c>
      <c r="W710" s="5">
        <v>0</v>
      </c>
      <c r="X710" s="5">
        <v>0</v>
      </c>
      <c r="Y710" s="5">
        <v>0</v>
      </c>
      <c r="Z710" s="5">
        <v>0</v>
      </c>
      <c r="AA710" s="5">
        <v>0</v>
      </c>
      <c r="AB710" s="5">
        <v>0</v>
      </c>
      <c r="AC710" s="5">
        <v>1</v>
      </c>
      <c r="AD710" s="5">
        <v>67.385444743935309</v>
      </c>
      <c r="AE710" s="5">
        <v>1</v>
      </c>
      <c r="AF710" s="5">
        <v>67.385444743935309</v>
      </c>
      <c r="AG710" s="5">
        <v>0</v>
      </c>
      <c r="AH710" s="5">
        <v>0</v>
      </c>
      <c r="AI710" s="5">
        <v>0</v>
      </c>
      <c r="AJ710" s="5">
        <v>0</v>
      </c>
    </row>
    <row r="711" spans="1:36" x14ac:dyDescent="0.25">
      <c r="A711">
        <v>2017</v>
      </c>
      <c r="B711" t="s">
        <v>41</v>
      </c>
      <c r="C711" t="s">
        <v>5714</v>
      </c>
      <c r="D711" s="47" t="s">
        <v>5426</v>
      </c>
      <c r="E711" s="11">
        <v>1.75</v>
      </c>
      <c r="F711" s="2">
        <v>0.78910000000000002</v>
      </c>
      <c r="G711" s="2">
        <v>0.1958</v>
      </c>
      <c r="H711" s="2">
        <v>0.59330000000000005</v>
      </c>
      <c r="I711" s="2">
        <v>0.76170000000000004</v>
      </c>
      <c r="J711" s="2">
        <v>0.1867</v>
      </c>
      <c r="K711" s="2">
        <v>0.57500000000000007</v>
      </c>
      <c r="L711" s="2">
        <v>0.66269999999999996</v>
      </c>
      <c r="M711" s="2">
        <v>0.30990000000000001</v>
      </c>
      <c r="N711" s="2">
        <v>0.35279999999999995</v>
      </c>
      <c r="O711" s="2">
        <v>0.50703333333333334</v>
      </c>
      <c r="P711" s="2" t="s">
        <v>4792</v>
      </c>
      <c r="Q711" s="5">
        <v>1485</v>
      </c>
      <c r="R711" s="5">
        <v>848.57142857142856</v>
      </c>
      <c r="S711" s="5">
        <v>0</v>
      </c>
      <c r="T711" s="5">
        <v>0</v>
      </c>
      <c r="U711" s="5">
        <v>0</v>
      </c>
      <c r="V711" s="5">
        <v>0</v>
      </c>
      <c r="W711" s="5">
        <v>0</v>
      </c>
      <c r="X711" s="5">
        <v>0</v>
      </c>
      <c r="Y711" s="5">
        <v>0</v>
      </c>
      <c r="Z711" s="5">
        <v>0</v>
      </c>
      <c r="AA711" s="5">
        <v>0</v>
      </c>
      <c r="AB711" s="5">
        <v>0</v>
      </c>
      <c r="AC711" s="5">
        <v>18</v>
      </c>
      <c r="AD711" s="5">
        <v>1212.121212121212</v>
      </c>
      <c r="AE711" s="5">
        <v>5</v>
      </c>
      <c r="AF711" s="5">
        <v>336.70033670033666</v>
      </c>
      <c r="AG711" s="5">
        <v>13</v>
      </c>
      <c r="AH711" s="5">
        <v>875.4208754208754</v>
      </c>
      <c r="AI711" s="5">
        <v>0</v>
      </c>
      <c r="AJ711" s="5">
        <v>0</v>
      </c>
    </row>
    <row r="712" spans="1:36" x14ac:dyDescent="0.25">
      <c r="A712">
        <v>2018</v>
      </c>
      <c r="B712" t="s">
        <v>41</v>
      </c>
      <c r="C712" t="s">
        <v>5521</v>
      </c>
      <c r="D712" s="47" t="s">
        <v>5511</v>
      </c>
      <c r="E712" s="11">
        <v>0.628</v>
      </c>
      <c r="F712" s="2">
        <v>0.51060000000000005</v>
      </c>
      <c r="G712" s="2">
        <v>0.46700000000000003</v>
      </c>
      <c r="H712" s="2">
        <v>4.3600000000000028E-2</v>
      </c>
      <c r="I712" s="2">
        <v>0.50770000000000004</v>
      </c>
      <c r="J712" s="2">
        <v>0.4158</v>
      </c>
      <c r="K712" s="2">
        <v>9.1900000000000037E-2</v>
      </c>
      <c r="L712" s="2">
        <v>0.53259999999999996</v>
      </c>
      <c r="M712" s="2">
        <v>0.44650000000000001</v>
      </c>
      <c r="N712" s="2">
        <v>8.6099999999999954E-2</v>
      </c>
      <c r="O712" s="2">
        <v>7.3866666666666678E-2</v>
      </c>
      <c r="P712" s="2" t="s">
        <v>4792</v>
      </c>
      <c r="Q712" s="5">
        <v>1486</v>
      </c>
      <c r="R712" s="5">
        <v>2366.2420382165606</v>
      </c>
      <c r="S712" s="5">
        <v>0</v>
      </c>
      <c r="T712" s="5">
        <v>0</v>
      </c>
      <c r="U712" s="5">
        <v>0</v>
      </c>
      <c r="V712" s="5">
        <v>0</v>
      </c>
      <c r="W712" s="5">
        <v>0</v>
      </c>
      <c r="X712" s="5">
        <v>0</v>
      </c>
      <c r="Y712" s="5">
        <v>0</v>
      </c>
      <c r="Z712" s="5">
        <v>0</v>
      </c>
      <c r="AA712" s="5">
        <v>0</v>
      </c>
      <c r="AB712" s="5">
        <v>0</v>
      </c>
      <c r="AC712" s="5">
        <v>1</v>
      </c>
      <c r="AD712" s="5">
        <v>67.294751009421262</v>
      </c>
      <c r="AE712" s="5">
        <v>0</v>
      </c>
      <c r="AF712" s="5">
        <v>0</v>
      </c>
      <c r="AG712" s="5">
        <v>0</v>
      </c>
      <c r="AH712" s="5">
        <v>0</v>
      </c>
      <c r="AI712" s="5">
        <v>1</v>
      </c>
      <c r="AJ712" s="5">
        <v>67.294751009421262</v>
      </c>
    </row>
    <row r="713" spans="1:36" x14ac:dyDescent="0.25">
      <c r="A713">
        <v>2019</v>
      </c>
      <c r="B713" t="s">
        <v>41</v>
      </c>
      <c r="C713" t="s">
        <v>5714</v>
      </c>
      <c r="D713" s="47" t="s">
        <v>5426</v>
      </c>
      <c r="E713" s="11">
        <v>1.75</v>
      </c>
      <c r="F713" s="2">
        <v>0.78910000000000002</v>
      </c>
      <c r="G713" s="2">
        <v>0.1958</v>
      </c>
      <c r="H713" s="2">
        <v>0.59330000000000005</v>
      </c>
      <c r="I713" s="2">
        <v>0.76170000000000004</v>
      </c>
      <c r="J713" s="2">
        <v>0.1867</v>
      </c>
      <c r="K713" s="2">
        <v>0.57500000000000007</v>
      </c>
      <c r="L713" s="2">
        <v>0.66269999999999996</v>
      </c>
      <c r="M713" s="2">
        <v>0.30990000000000001</v>
      </c>
      <c r="N713" s="2">
        <v>0.35279999999999995</v>
      </c>
      <c r="O713" s="2">
        <v>0.50703333333333334</v>
      </c>
      <c r="P713" s="2" t="s">
        <v>4792</v>
      </c>
      <c r="Q713" s="5">
        <v>1486</v>
      </c>
      <c r="R713" s="5">
        <v>849.14285714285711</v>
      </c>
      <c r="S713" s="5">
        <v>3</v>
      </c>
      <c r="T713" s="5">
        <v>201.8842530282638</v>
      </c>
      <c r="U713" s="5">
        <v>0</v>
      </c>
      <c r="V713" s="5">
        <v>0</v>
      </c>
      <c r="W713" s="5">
        <v>0</v>
      </c>
      <c r="X713" s="5">
        <v>0</v>
      </c>
      <c r="Y713" s="5">
        <v>1</v>
      </c>
      <c r="Z713" s="5">
        <v>67.294751009421262</v>
      </c>
      <c r="AA713" s="5">
        <v>2</v>
      </c>
      <c r="AB713" s="5">
        <v>134.58950201884252</v>
      </c>
      <c r="AC713" s="5">
        <v>20</v>
      </c>
      <c r="AD713" s="5">
        <v>1345.8950201884254</v>
      </c>
      <c r="AE713" s="5">
        <v>5</v>
      </c>
      <c r="AF713" s="5">
        <v>336.47375504710635</v>
      </c>
      <c r="AG713" s="5">
        <v>14</v>
      </c>
      <c r="AH713" s="5">
        <v>942.12651413189769</v>
      </c>
      <c r="AI713" s="5">
        <v>1</v>
      </c>
      <c r="AJ713" s="5">
        <v>67.294751009421262</v>
      </c>
    </row>
    <row r="714" spans="1:36" x14ac:dyDescent="0.25">
      <c r="A714">
        <v>2017</v>
      </c>
      <c r="B714" t="s">
        <v>70</v>
      </c>
      <c r="C714" t="s">
        <v>4815</v>
      </c>
      <c r="D714" s="47" t="s">
        <v>967</v>
      </c>
      <c r="E714" s="11">
        <v>1.7</v>
      </c>
      <c r="F714" s="2">
        <v>0.77949999999999997</v>
      </c>
      <c r="G714" s="2">
        <v>0.20960000000000001</v>
      </c>
      <c r="H714" s="2">
        <v>0.56989999999999996</v>
      </c>
      <c r="I714" s="2">
        <v>0.73319999999999996</v>
      </c>
      <c r="J714" s="2">
        <v>0.24210000000000001</v>
      </c>
      <c r="K714" s="2">
        <v>0.49109999999999998</v>
      </c>
      <c r="L714" s="2">
        <v>0.61950000000000005</v>
      </c>
      <c r="M714" s="2">
        <v>0.36770000000000003</v>
      </c>
      <c r="N714" s="2">
        <v>0.25180000000000002</v>
      </c>
      <c r="O714" s="2">
        <v>0.43759999999999999</v>
      </c>
      <c r="P714" s="5" t="s">
        <v>4792</v>
      </c>
      <c r="Q714" s="5">
        <v>1487</v>
      </c>
      <c r="R714" s="5">
        <v>874.70588235294122</v>
      </c>
      <c r="S714" s="5">
        <v>0</v>
      </c>
      <c r="T714" s="5">
        <v>0</v>
      </c>
      <c r="U714" s="5">
        <v>0</v>
      </c>
      <c r="V714" s="5">
        <v>0</v>
      </c>
      <c r="W714" s="5">
        <v>0</v>
      </c>
      <c r="X714" s="5">
        <v>0</v>
      </c>
      <c r="Y714" s="5">
        <v>0</v>
      </c>
      <c r="Z714" s="5">
        <v>0</v>
      </c>
      <c r="AA714" s="5">
        <v>0</v>
      </c>
      <c r="AB714" s="5">
        <v>0</v>
      </c>
      <c r="AC714" s="5">
        <v>32</v>
      </c>
      <c r="AD714" s="5">
        <v>2151.983860121049</v>
      </c>
      <c r="AE714" s="5">
        <v>4</v>
      </c>
      <c r="AF714" s="5">
        <v>268.99798251513113</v>
      </c>
      <c r="AG714" s="5">
        <v>26</v>
      </c>
      <c r="AH714" s="5">
        <v>1748.4868863483525</v>
      </c>
      <c r="AI714" s="5">
        <v>2</v>
      </c>
      <c r="AJ714" s="5">
        <v>134.49899125756556</v>
      </c>
    </row>
    <row r="715" spans="1:36" x14ac:dyDescent="0.25">
      <c r="A715">
        <v>2018</v>
      </c>
      <c r="B715" t="s">
        <v>41</v>
      </c>
      <c r="C715" t="s">
        <v>5714</v>
      </c>
      <c r="D715" s="47" t="s">
        <v>5426</v>
      </c>
      <c r="E715" s="11">
        <v>1.75</v>
      </c>
      <c r="F715" s="2">
        <v>0.78910000000000002</v>
      </c>
      <c r="G715" s="2">
        <v>0.1958</v>
      </c>
      <c r="H715" s="2">
        <v>0.59330000000000005</v>
      </c>
      <c r="I715" s="2">
        <v>0.76170000000000004</v>
      </c>
      <c r="J715" s="2">
        <v>0.1867</v>
      </c>
      <c r="K715" s="2">
        <v>0.57500000000000007</v>
      </c>
      <c r="L715" s="2">
        <v>0.66269999999999996</v>
      </c>
      <c r="M715" s="2">
        <v>0.30990000000000001</v>
      </c>
      <c r="N715" s="2">
        <v>0.35279999999999995</v>
      </c>
      <c r="O715" s="2">
        <v>0.50703333333333334</v>
      </c>
      <c r="P715" s="2" t="s">
        <v>4792</v>
      </c>
      <c r="Q715" s="5">
        <v>1487</v>
      </c>
      <c r="R715" s="5">
        <v>849.71428571428567</v>
      </c>
      <c r="S715" s="5">
        <v>2</v>
      </c>
      <c r="T715" s="5">
        <v>134.49899125756556</v>
      </c>
      <c r="U715" s="5">
        <v>0</v>
      </c>
      <c r="V715" s="5">
        <v>0</v>
      </c>
      <c r="W715" s="5">
        <v>0</v>
      </c>
      <c r="X715" s="5">
        <v>0</v>
      </c>
      <c r="Y715" s="5">
        <v>0</v>
      </c>
      <c r="Z715" s="5">
        <v>0</v>
      </c>
      <c r="AA715" s="5">
        <v>2</v>
      </c>
      <c r="AB715" s="5">
        <v>134.49899125756556</v>
      </c>
      <c r="AC715" s="5">
        <v>29</v>
      </c>
      <c r="AD715" s="5">
        <v>1950.2353732347005</v>
      </c>
      <c r="AE715" s="5">
        <v>6</v>
      </c>
      <c r="AF715" s="5">
        <v>403.49697377269672</v>
      </c>
      <c r="AG715" s="5">
        <v>22</v>
      </c>
      <c r="AH715" s="5">
        <v>1479.4889038332212</v>
      </c>
      <c r="AI715" s="5">
        <v>1</v>
      </c>
      <c r="AJ715" s="5">
        <v>67.249495628782782</v>
      </c>
    </row>
    <row r="716" spans="1:36" x14ac:dyDescent="0.25">
      <c r="A716">
        <v>2019</v>
      </c>
      <c r="B716" t="s">
        <v>70</v>
      </c>
      <c r="C716" t="s">
        <v>5468</v>
      </c>
      <c r="D716" s="47" t="s">
        <v>1122</v>
      </c>
      <c r="E716" s="11">
        <v>3.88</v>
      </c>
      <c r="F716" s="2">
        <v>0.78620000000000001</v>
      </c>
      <c r="G716" s="2">
        <v>0.19570000000000001</v>
      </c>
      <c r="H716" s="2">
        <v>0.59050000000000002</v>
      </c>
      <c r="I716" s="2">
        <v>0.72919999999999996</v>
      </c>
      <c r="J716" s="2">
        <v>0.2306</v>
      </c>
      <c r="K716" s="2">
        <v>0.49859999999999993</v>
      </c>
      <c r="L716" s="2">
        <v>0.57930000000000004</v>
      </c>
      <c r="M716" s="2">
        <v>0.40450000000000003</v>
      </c>
      <c r="N716" s="2">
        <v>0.17480000000000001</v>
      </c>
      <c r="O716" s="2">
        <v>0.42130000000000001</v>
      </c>
      <c r="P716" s="5" t="s">
        <v>4792</v>
      </c>
      <c r="Q716" s="5">
        <v>1489</v>
      </c>
      <c r="R716" s="5">
        <v>383.76288659793818</v>
      </c>
      <c r="S716" s="5">
        <v>2</v>
      </c>
      <c r="T716" s="5">
        <v>134.31833445265281</v>
      </c>
      <c r="U716" s="5">
        <v>1</v>
      </c>
      <c r="V716" s="5">
        <v>67.159167226326403</v>
      </c>
      <c r="W716" s="5">
        <v>0</v>
      </c>
      <c r="X716" s="5">
        <v>0</v>
      </c>
      <c r="Y716" s="5">
        <v>0</v>
      </c>
      <c r="Z716" s="5">
        <v>0</v>
      </c>
      <c r="AA716" s="5">
        <v>1</v>
      </c>
      <c r="AB716" s="5">
        <v>67.159167226326403</v>
      </c>
      <c r="AC716" s="5">
        <v>18</v>
      </c>
      <c r="AD716" s="5">
        <v>1208.8650100738751</v>
      </c>
      <c r="AE716" s="5">
        <v>3</v>
      </c>
      <c r="AF716" s="5">
        <v>201.47750167897917</v>
      </c>
      <c r="AG716" s="5">
        <v>13</v>
      </c>
      <c r="AH716" s="5">
        <v>873.0691739422432</v>
      </c>
      <c r="AI716" s="5">
        <v>2</v>
      </c>
      <c r="AJ716" s="5">
        <v>134.31833445265281</v>
      </c>
    </row>
    <row r="717" spans="1:36" x14ac:dyDescent="0.25">
      <c r="A717">
        <v>2018</v>
      </c>
      <c r="B717" t="s">
        <v>49</v>
      </c>
      <c r="C717" t="s">
        <v>6532</v>
      </c>
      <c r="D717" s="47" t="s">
        <v>914</v>
      </c>
      <c r="E717" s="11">
        <v>13.7</v>
      </c>
      <c r="F717" s="2">
        <v>0.26050000000000001</v>
      </c>
      <c r="G717" s="2">
        <v>0.69830000000000003</v>
      </c>
      <c r="H717" s="2">
        <v>-0.43780000000000002</v>
      </c>
      <c r="I717" s="2">
        <v>0.27200000000000002</v>
      </c>
      <c r="J717" s="2">
        <v>0.60799999999999998</v>
      </c>
      <c r="K717" s="2">
        <v>-0.33599999999999997</v>
      </c>
      <c r="L717" s="2">
        <v>0.23899999999999999</v>
      </c>
      <c r="M717" s="2">
        <v>0.72799999999999998</v>
      </c>
      <c r="N717" s="2">
        <v>-0.48899999999999999</v>
      </c>
      <c r="O717" s="2">
        <v>-0.42093333333333333</v>
      </c>
      <c r="P717" s="2" t="s">
        <v>5900</v>
      </c>
      <c r="Q717" s="5">
        <v>1490</v>
      </c>
      <c r="R717" s="5">
        <v>108.75912408759125</v>
      </c>
      <c r="S717" s="5">
        <v>0</v>
      </c>
      <c r="T717" s="5">
        <v>0</v>
      </c>
      <c r="U717" s="5">
        <v>0</v>
      </c>
      <c r="V717" s="5">
        <v>0</v>
      </c>
      <c r="W717" s="5">
        <v>0</v>
      </c>
      <c r="X717" s="5">
        <v>0</v>
      </c>
      <c r="Y717" s="5">
        <v>0</v>
      </c>
      <c r="Z717" s="5">
        <v>0</v>
      </c>
      <c r="AA717" s="5">
        <v>0</v>
      </c>
      <c r="AB717" s="5">
        <v>0</v>
      </c>
      <c r="AC717" s="5">
        <v>10</v>
      </c>
      <c r="AD717" s="5">
        <v>671.14093959731542</v>
      </c>
      <c r="AE717" s="5">
        <v>1</v>
      </c>
      <c r="AF717" s="5">
        <v>67.114093959731534</v>
      </c>
      <c r="AG717" s="5">
        <v>9</v>
      </c>
      <c r="AH717" s="5">
        <v>604.02684563758385</v>
      </c>
      <c r="AI717" s="5">
        <v>0</v>
      </c>
      <c r="AJ717" s="5">
        <v>0</v>
      </c>
    </row>
    <row r="718" spans="1:36" x14ac:dyDescent="0.25">
      <c r="A718">
        <v>2017</v>
      </c>
      <c r="B718" t="s">
        <v>41</v>
      </c>
      <c r="C718" t="s">
        <v>5588</v>
      </c>
      <c r="D718" s="47" t="s">
        <v>5523</v>
      </c>
      <c r="E718" s="11">
        <v>0.92800000000000005</v>
      </c>
      <c r="F718" s="2">
        <v>0.65620000000000001</v>
      </c>
      <c r="G718" s="2">
        <v>0.32679999999999998</v>
      </c>
      <c r="H718" s="2">
        <v>0.32940000000000003</v>
      </c>
      <c r="I718" s="2">
        <v>0.62539999999999996</v>
      </c>
      <c r="J718" s="2">
        <v>0.32890000000000003</v>
      </c>
      <c r="K718" s="2">
        <v>0.29649999999999993</v>
      </c>
      <c r="L718" s="2">
        <v>0.55569999999999997</v>
      </c>
      <c r="M718" s="2">
        <v>0.42359999999999998</v>
      </c>
      <c r="N718" s="2">
        <v>0.1321</v>
      </c>
      <c r="O718" s="2">
        <v>0.25266666666666665</v>
      </c>
      <c r="P718" s="2" t="s">
        <v>4792</v>
      </c>
      <c r="Q718" s="5">
        <v>1495</v>
      </c>
      <c r="R718" s="5">
        <v>1610.9913793103447</v>
      </c>
      <c r="S718" s="5">
        <v>2</v>
      </c>
      <c r="T718" s="5">
        <v>133.7792642140468</v>
      </c>
      <c r="U718" s="5">
        <v>0</v>
      </c>
      <c r="V718" s="5">
        <v>0</v>
      </c>
      <c r="W718" s="5">
        <v>1</v>
      </c>
      <c r="X718" s="5">
        <v>66.889632107023402</v>
      </c>
      <c r="Y718" s="5">
        <v>0</v>
      </c>
      <c r="Z718" s="5">
        <v>0</v>
      </c>
      <c r="AA718" s="5">
        <v>1</v>
      </c>
      <c r="AB718" s="5">
        <v>66.889632107023402</v>
      </c>
      <c r="AC718" s="5">
        <v>14</v>
      </c>
      <c r="AD718" s="5">
        <v>936.45484949832769</v>
      </c>
      <c r="AE718" s="5">
        <v>6</v>
      </c>
      <c r="AF718" s="5">
        <v>401.33779264214041</v>
      </c>
      <c r="AG718" s="5">
        <v>8</v>
      </c>
      <c r="AH718" s="5">
        <v>535.11705685618722</v>
      </c>
      <c r="AI718" s="5">
        <v>0</v>
      </c>
      <c r="AJ718" s="5">
        <v>0</v>
      </c>
    </row>
    <row r="719" spans="1:36" x14ac:dyDescent="0.25">
      <c r="A719">
        <v>2018</v>
      </c>
      <c r="B719" t="s">
        <v>41</v>
      </c>
      <c r="C719" t="s">
        <v>5695</v>
      </c>
      <c r="D719" s="47" t="s">
        <v>5511</v>
      </c>
      <c r="E719" s="11">
        <v>1.548</v>
      </c>
      <c r="F719" s="2">
        <v>0.51060000000000005</v>
      </c>
      <c r="G719" s="2">
        <v>0.46700000000000003</v>
      </c>
      <c r="H719" s="2">
        <v>4.3600000000000028E-2</v>
      </c>
      <c r="I719" s="2">
        <v>0.50770000000000004</v>
      </c>
      <c r="J719" s="2">
        <v>0.4158</v>
      </c>
      <c r="K719" s="2">
        <v>9.1900000000000037E-2</v>
      </c>
      <c r="L719" s="2">
        <v>0.53259999999999996</v>
      </c>
      <c r="M719" s="2">
        <v>0.44650000000000001</v>
      </c>
      <c r="N719" s="2">
        <v>8.6099999999999954E-2</v>
      </c>
      <c r="O719" s="2">
        <v>7.3866666666666678E-2</v>
      </c>
      <c r="P719" s="2" t="s">
        <v>4792</v>
      </c>
      <c r="Q719" s="5">
        <v>1496</v>
      </c>
      <c r="R719" s="5">
        <v>966.40826873385015</v>
      </c>
      <c r="S719" s="5">
        <v>2</v>
      </c>
      <c r="T719" s="5">
        <v>133.68983957219251</v>
      </c>
      <c r="U719" s="5">
        <v>0</v>
      </c>
      <c r="V719" s="5">
        <v>0</v>
      </c>
      <c r="W719" s="5">
        <v>1</v>
      </c>
      <c r="X719" s="5">
        <v>66.844919786096256</v>
      </c>
      <c r="Y719" s="5">
        <v>0</v>
      </c>
      <c r="Z719" s="5">
        <v>0</v>
      </c>
      <c r="AA719" s="5">
        <v>1</v>
      </c>
      <c r="AB719" s="5">
        <v>66.844919786096256</v>
      </c>
      <c r="AC719" s="5">
        <v>2</v>
      </c>
      <c r="AD719" s="5">
        <v>133.68983957219251</v>
      </c>
      <c r="AE719" s="5">
        <v>1</v>
      </c>
      <c r="AF719" s="5">
        <v>66.844919786096256</v>
      </c>
      <c r="AG719" s="5">
        <v>1</v>
      </c>
      <c r="AH719" s="5">
        <v>66.844919786096256</v>
      </c>
      <c r="AI719" s="5">
        <v>0</v>
      </c>
      <c r="AJ719" s="5">
        <v>0</v>
      </c>
    </row>
    <row r="720" spans="1:36" x14ac:dyDescent="0.25">
      <c r="A720">
        <v>2019</v>
      </c>
      <c r="B720" t="s">
        <v>41</v>
      </c>
      <c r="C720" t="s">
        <v>5588</v>
      </c>
      <c r="D720" s="47" t="s">
        <v>5523</v>
      </c>
      <c r="E720" s="11">
        <v>0.92800000000000005</v>
      </c>
      <c r="F720" s="2">
        <v>0.65620000000000001</v>
      </c>
      <c r="G720" s="2">
        <v>0.32679999999999998</v>
      </c>
      <c r="H720" s="2">
        <v>0.32940000000000003</v>
      </c>
      <c r="I720" s="2">
        <v>0.62539999999999996</v>
      </c>
      <c r="J720" s="2">
        <v>0.32890000000000003</v>
      </c>
      <c r="K720" s="2">
        <v>0.29649999999999993</v>
      </c>
      <c r="L720" s="2">
        <v>0.55569999999999997</v>
      </c>
      <c r="M720" s="2">
        <v>0.42359999999999998</v>
      </c>
      <c r="N720" s="2">
        <v>0.1321</v>
      </c>
      <c r="O720" s="2">
        <v>0.25266666666666665</v>
      </c>
      <c r="P720" s="2" t="s">
        <v>4792</v>
      </c>
      <c r="Q720" s="5">
        <v>1496</v>
      </c>
      <c r="R720" s="5">
        <v>1612.0689655172414</v>
      </c>
      <c r="S720" s="5">
        <v>1</v>
      </c>
      <c r="T720" s="5">
        <v>66.844919786096256</v>
      </c>
      <c r="U720" s="5">
        <v>0</v>
      </c>
      <c r="V720" s="5">
        <v>0</v>
      </c>
      <c r="W720" s="5">
        <v>0</v>
      </c>
      <c r="X720" s="5">
        <v>0</v>
      </c>
      <c r="Y720" s="5">
        <v>0</v>
      </c>
      <c r="Z720" s="5">
        <v>0</v>
      </c>
      <c r="AA720" s="5">
        <v>1</v>
      </c>
      <c r="AB720" s="5">
        <v>66.844919786096256</v>
      </c>
      <c r="AC720" s="5">
        <v>11</v>
      </c>
      <c r="AD720" s="5">
        <v>735.29411764705878</v>
      </c>
      <c r="AE720" s="5">
        <v>1</v>
      </c>
      <c r="AF720" s="5">
        <v>66.844919786096256</v>
      </c>
      <c r="AG720" s="5">
        <v>8</v>
      </c>
      <c r="AH720" s="5">
        <v>534.75935828877004</v>
      </c>
      <c r="AI720" s="5">
        <v>2</v>
      </c>
      <c r="AJ720" s="5">
        <v>133.68983957219251</v>
      </c>
    </row>
    <row r="721" spans="1:36" x14ac:dyDescent="0.25">
      <c r="A721">
        <v>2018</v>
      </c>
      <c r="B721" t="s">
        <v>71</v>
      </c>
      <c r="C721" t="s">
        <v>5209</v>
      </c>
      <c r="D721" s="47" t="s">
        <v>4911</v>
      </c>
      <c r="E721" s="11">
        <v>0</v>
      </c>
      <c r="F721" s="2">
        <v>0.69299999999999995</v>
      </c>
      <c r="G721" s="2">
        <v>0.29870000000000002</v>
      </c>
      <c r="H721" s="2">
        <v>0.39429999999999993</v>
      </c>
      <c r="I721" s="2">
        <v>0.69289999999999996</v>
      </c>
      <c r="J721" s="2">
        <v>0.28649999999999998</v>
      </c>
      <c r="K721" s="2">
        <v>0.40639999999999998</v>
      </c>
      <c r="L721" s="2">
        <v>0.62890000000000001</v>
      </c>
      <c r="M721" s="2">
        <v>0.36149999999999999</v>
      </c>
      <c r="N721" s="2">
        <v>0.26740000000000003</v>
      </c>
      <c r="O721" s="2">
        <v>0.35603333333333337</v>
      </c>
      <c r="P721" s="2" t="s">
        <v>4792</v>
      </c>
      <c r="Q721" s="5">
        <v>1497</v>
      </c>
      <c r="R721" s="5" t="s">
        <v>4791</v>
      </c>
      <c r="S721" s="5">
        <v>15</v>
      </c>
      <c r="T721" s="5">
        <v>1002.004008016032</v>
      </c>
      <c r="U721" s="5">
        <v>0</v>
      </c>
      <c r="V721" s="5">
        <v>0</v>
      </c>
      <c r="W721" s="5">
        <v>1</v>
      </c>
      <c r="X721" s="5">
        <v>66.800267201068806</v>
      </c>
      <c r="Y721" s="5">
        <v>0</v>
      </c>
      <c r="Z721" s="5">
        <v>0</v>
      </c>
      <c r="AA721" s="5">
        <v>14</v>
      </c>
      <c r="AB721" s="5">
        <v>935.20374081496323</v>
      </c>
      <c r="AC721" s="5">
        <v>16</v>
      </c>
      <c r="AD721" s="5">
        <v>1068.8042752171009</v>
      </c>
      <c r="AE721" s="5">
        <v>3</v>
      </c>
      <c r="AF721" s="5">
        <v>200.40080160320639</v>
      </c>
      <c r="AG721" s="5">
        <v>13</v>
      </c>
      <c r="AH721" s="5">
        <v>868.40347361389456</v>
      </c>
      <c r="AI721" s="5">
        <v>0</v>
      </c>
      <c r="AJ721" s="5">
        <v>0</v>
      </c>
    </row>
    <row r="722" spans="1:36" x14ac:dyDescent="0.25">
      <c r="A722">
        <v>2018</v>
      </c>
      <c r="B722" t="s">
        <v>71</v>
      </c>
      <c r="C722" t="s">
        <v>5209</v>
      </c>
      <c r="D722" s="47" t="s">
        <v>4911</v>
      </c>
      <c r="E722" s="11">
        <v>0</v>
      </c>
      <c r="F722" s="2">
        <v>0.69299999999999995</v>
      </c>
      <c r="G722" s="2">
        <v>0.29870000000000002</v>
      </c>
      <c r="H722" s="2">
        <v>0.39429999999999993</v>
      </c>
      <c r="I722" s="2">
        <v>0.69289999999999996</v>
      </c>
      <c r="J722" s="2">
        <v>0.28649999999999998</v>
      </c>
      <c r="K722" s="2">
        <v>0.40639999999999998</v>
      </c>
      <c r="L722" s="2">
        <v>0.62890000000000001</v>
      </c>
      <c r="M722" s="2">
        <v>0.36149999999999999</v>
      </c>
      <c r="N722" s="2">
        <v>0.26740000000000003</v>
      </c>
      <c r="O722" s="2">
        <v>0.35603333333333337</v>
      </c>
      <c r="P722" s="2" t="s">
        <v>4792</v>
      </c>
      <c r="Q722" s="5">
        <v>1497</v>
      </c>
      <c r="R722" s="5" t="s">
        <v>4791</v>
      </c>
      <c r="S722" s="5">
        <v>15</v>
      </c>
      <c r="T722" s="5">
        <v>1002.004008016032</v>
      </c>
      <c r="U722" s="5">
        <v>0</v>
      </c>
      <c r="V722" s="5">
        <v>0</v>
      </c>
      <c r="W722" s="5">
        <v>1</v>
      </c>
      <c r="X722" s="5">
        <v>66.800267201068806</v>
      </c>
      <c r="Y722" s="5">
        <v>0</v>
      </c>
      <c r="Z722" s="5">
        <v>0</v>
      </c>
      <c r="AA722" s="5">
        <v>14</v>
      </c>
      <c r="AB722" s="5">
        <v>935.20374081496323</v>
      </c>
      <c r="AC722" s="5">
        <v>16</v>
      </c>
      <c r="AD722" s="5">
        <v>1068.8042752171009</v>
      </c>
      <c r="AE722" s="5">
        <v>3</v>
      </c>
      <c r="AF722" s="5">
        <v>200.40080160320639</v>
      </c>
      <c r="AG722" s="5">
        <v>13</v>
      </c>
      <c r="AH722" s="5">
        <v>868.40347361389456</v>
      </c>
      <c r="AI722" s="5">
        <v>0</v>
      </c>
      <c r="AJ722" s="5">
        <v>0</v>
      </c>
    </row>
    <row r="723" spans="1:36" x14ac:dyDescent="0.25">
      <c r="A723">
        <v>2018</v>
      </c>
      <c r="B723" t="s">
        <v>49</v>
      </c>
      <c r="C723" t="s">
        <v>6532</v>
      </c>
      <c r="D723" s="47" t="s">
        <v>914</v>
      </c>
      <c r="E723" s="11">
        <v>13.7</v>
      </c>
      <c r="F723" s="2">
        <v>0.26050000000000001</v>
      </c>
      <c r="G723" s="2">
        <v>0.69830000000000003</v>
      </c>
      <c r="H723" s="2">
        <v>-0.43780000000000002</v>
      </c>
      <c r="I723" s="2">
        <v>0.27200000000000002</v>
      </c>
      <c r="J723" s="2">
        <v>0.60799999999999998</v>
      </c>
      <c r="K723" s="2">
        <v>-0.33599999999999997</v>
      </c>
      <c r="L723" s="2">
        <v>0.23899999999999999</v>
      </c>
      <c r="M723" s="2">
        <v>0.72799999999999998</v>
      </c>
      <c r="N723" s="2">
        <v>-0.48899999999999999</v>
      </c>
      <c r="O723" s="2">
        <v>-0.42093333333333333</v>
      </c>
      <c r="P723" s="2" t="s">
        <v>5900</v>
      </c>
      <c r="Q723" s="5">
        <v>1498</v>
      </c>
      <c r="R723" s="5">
        <v>109.34306569343066</v>
      </c>
      <c r="S723" s="5">
        <v>4</v>
      </c>
      <c r="T723" s="5">
        <v>267.02269692923898</v>
      </c>
      <c r="U723" s="5">
        <v>0</v>
      </c>
      <c r="V723" s="5">
        <v>0</v>
      </c>
      <c r="W723" s="5">
        <v>2</v>
      </c>
      <c r="X723" s="5">
        <v>133.51134846461949</v>
      </c>
      <c r="Y723" s="5">
        <v>0</v>
      </c>
      <c r="Z723" s="5">
        <v>0</v>
      </c>
      <c r="AA723" s="5">
        <v>2</v>
      </c>
      <c r="AB723" s="5">
        <v>133.51134846461949</v>
      </c>
      <c r="AC723" s="5">
        <v>16</v>
      </c>
      <c r="AD723" s="5">
        <v>1068.0907877169559</v>
      </c>
      <c r="AE723" s="5">
        <v>3</v>
      </c>
      <c r="AF723" s="5">
        <v>200.26702269692925</v>
      </c>
      <c r="AG723" s="5">
        <v>12</v>
      </c>
      <c r="AH723" s="5">
        <v>801.06809078771698</v>
      </c>
      <c r="AI723" s="5">
        <v>1</v>
      </c>
      <c r="AJ723" s="5">
        <v>66.755674232309744</v>
      </c>
    </row>
    <row r="724" spans="1:36" x14ac:dyDescent="0.25">
      <c r="A724">
        <v>2017</v>
      </c>
      <c r="B724" t="s">
        <v>71</v>
      </c>
      <c r="C724" t="s">
        <v>5130</v>
      </c>
      <c r="D724" s="47" t="s">
        <v>5129</v>
      </c>
      <c r="E724" s="11">
        <v>0</v>
      </c>
      <c r="F724" s="2">
        <v>0.83520000000000005</v>
      </c>
      <c r="G724" s="2">
        <v>0.1537</v>
      </c>
      <c r="H724" s="2">
        <v>0.68149999999999999</v>
      </c>
      <c r="I724" s="2">
        <v>0.83430000000000004</v>
      </c>
      <c r="J724" s="2">
        <v>0.13769999999999999</v>
      </c>
      <c r="K724" s="2">
        <v>0.69660000000000011</v>
      </c>
      <c r="L724" s="2">
        <v>0.82950000000000002</v>
      </c>
      <c r="M724" s="2">
        <v>0.15529999999999999</v>
      </c>
      <c r="N724" s="2">
        <v>0.67420000000000002</v>
      </c>
      <c r="O724" s="2">
        <v>0.68410000000000004</v>
      </c>
      <c r="P724" s="2" t="s">
        <v>4792</v>
      </c>
      <c r="Q724" s="5">
        <v>1499</v>
      </c>
      <c r="R724" s="5" t="s">
        <v>4791</v>
      </c>
      <c r="S724" s="5">
        <v>0</v>
      </c>
      <c r="T724" s="5">
        <v>0</v>
      </c>
      <c r="U724" s="5">
        <v>0</v>
      </c>
      <c r="V724" s="5">
        <v>0</v>
      </c>
      <c r="W724" s="5">
        <v>0</v>
      </c>
      <c r="X724" s="5">
        <v>0</v>
      </c>
      <c r="Y724" s="5">
        <v>0</v>
      </c>
      <c r="Z724" s="5">
        <v>0</v>
      </c>
      <c r="AA724" s="5">
        <v>0</v>
      </c>
      <c r="AB724" s="5">
        <v>0</v>
      </c>
      <c r="AC724" s="5">
        <v>3</v>
      </c>
      <c r="AD724" s="5">
        <v>200.13342228152104</v>
      </c>
      <c r="AE724" s="5">
        <v>2</v>
      </c>
      <c r="AF724" s="5">
        <v>133.42228152101399</v>
      </c>
      <c r="AG724" s="5">
        <v>0</v>
      </c>
      <c r="AH724" s="5">
        <v>0</v>
      </c>
      <c r="AI724" s="5">
        <v>1</v>
      </c>
      <c r="AJ724" s="5">
        <v>66.711140760506993</v>
      </c>
    </row>
    <row r="725" spans="1:36" x14ac:dyDescent="0.25">
      <c r="A725">
        <v>2019</v>
      </c>
      <c r="B725" t="s">
        <v>41</v>
      </c>
      <c r="C725" t="s">
        <v>5715</v>
      </c>
      <c r="D725" s="47" t="s">
        <v>5525</v>
      </c>
      <c r="E725" s="11">
        <v>1.8129999999999999</v>
      </c>
      <c r="F725" s="2">
        <v>0.57179999999999997</v>
      </c>
      <c r="G725" s="2">
        <v>0.40620000000000001</v>
      </c>
      <c r="H725" s="2">
        <v>0.16559999999999997</v>
      </c>
      <c r="I725" s="2">
        <v>0.5383</v>
      </c>
      <c r="J725" s="2">
        <v>0.40639999999999998</v>
      </c>
      <c r="K725" s="2">
        <v>0.13190000000000002</v>
      </c>
      <c r="L725" s="2">
        <v>0.50680000000000003</v>
      </c>
      <c r="M725" s="2">
        <v>0.47299999999999998</v>
      </c>
      <c r="N725" s="2">
        <v>3.3800000000000052E-2</v>
      </c>
      <c r="O725" s="2">
        <v>0.11043333333333334</v>
      </c>
      <c r="P725" s="2" t="s">
        <v>4792</v>
      </c>
      <c r="Q725" s="5">
        <v>1502</v>
      </c>
      <c r="R725" s="5">
        <v>828.46111417539987</v>
      </c>
      <c r="S725" s="5">
        <v>1</v>
      </c>
      <c r="T725" s="5">
        <v>66.577896138482032</v>
      </c>
      <c r="U725" s="5">
        <v>0</v>
      </c>
      <c r="V725" s="5">
        <v>0</v>
      </c>
      <c r="W725" s="5">
        <v>0</v>
      </c>
      <c r="X725" s="5">
        <v>0</v>
      </c>
      <c r="Y725" s="5">
        <v>0</v>
      </c>
      <c r="Z725" s="5">
        <v>0</v>
      </c>
      <c r="AA725" s="5">
        <v>1</v>
      </c>
      <c r="AB725" s="5">
        <v>66.577896138482032</v>
      </c>
      <c r="AC725" s="5">
        <v>2</v>
      </c>
      <c r="AD725" s="5">
        <v>133.15579227696406</v>
      </c>
      <c r="AE725" s="5">
        <v>0</v>
      </c>
      <c r="AF725" s="5">
        <v>0</v>
      </c>
      <c r="AG725" s="5">
        <v>2</v>
      </c>
      <c r="AH725" s="5">
        <v>133.15579227696406</v>
      </c>
      <c r="AI725" s="5">
        <v>0</v>
      </c>
      <c r="AJ725" s="5">
        <v>0</v>
      </c>
    </row>
    <row r="726" spans="1:36" x14ac:dyDescent="0.25">
      <c r="A726">
        <v>2018</v>
      </c>
      <c r="B726" t="s">
        <v>71</v>
      </c>
      <c r="C726" t="s">
        <v>5067</v>
      </c>
      <c r="D726" s="47" t="s">
        <v>1897</v>
      </c>
      <c r="E726" s="11">
        <v>0</v>
      </c>
      <c r="F726" s="2">
        <v>0.79610000000000003</v>
      </c>
      <c r="G726" s="2">
        <v>0.19439999999999999</v>
      </c>
      <c r="H726" s="2">
        <v>0.60170000000000001</v>
      </c>
      <c r="I726" s="2">
        <v>0.78720000000000001</v>
      </c>
      <c r="J726" s="2">
        <v>0.18870000000000001</v>
      </c>
      <c r="K726" s="2">
        <v>0.59850000000000003</v>
      </c>
      <c r="L726" s="2">
        <v>0.76849999999999996</v>
      </c>
      <c r="M726" s="2">
        <v>0.221</v>
      </c>
      <c r="N726" s="2">
        <v>0.54749999999999999</v>
      </c>
      <c r="O726" s="2">
        <v>0.58256666666666668</v>
      </c>
      <c r="P726" s="2" t="s">
        <v>4792</v>
      </c>
      <c r="Q726" s="5">
        <v>1504</v>
      </c>
      <c r="R726" s="5" t="s">
        <v>4791</v>
      </c>
      <c r="S726" s="5">
        <v>5</v>
      </c>
      <c r="T726" s="5">
        <v>332.44680851063828</v>
      </c>
      <c r="U726" s="5">
        <v>0</v>
      </c>
      <c r="V726" s="5">
        <v>0</v>
      </c>
      <c r="W726" s="5">
        <v>2</v>
      </c>
      <c r="X726" s="5">
        <v>132.97872340425531</v>
      </c>
      <c r="Y726" s="5">
        <v>0</v>
      </c>
      <c r="Z726" s="5">
        <v>0</v>
      </c>
      <c r="AA726" s="5">
        <v>3</v>
      </c>
      <c r="AB726" s="5">
        <v>199.46808510638297</v>
      </c>
      <c r="AC726" s="5">
        <v>28</v>
      </c>
      <c r="AD726" s="5">
        <v>1861.7021276595744</v>
      </c>
      <c r="AE726" s="5">
        <v>3</v>
      </c>
      <c r="AF726" s="5">
        <v>199.46808510638297</v>
      </c>
      <c r="AG726" s="5">
        <v>21</v>
      </c>
      <c r="AH726" s="5">
        <v>1396.2765957446809</v>
      </c>
      <c r="AI726" s="5">
        <v>4</v>
      </c>
      <c r="AJ726" s="5">
        <v>265.95744680851061</v>
      </c>
    </row>
    <row r="727" spans="1:36" x14ac:dyDescent="0.25">
      <c r="A727">
        <v>2018</v>
      </c>
      <c r="B727" t="s">
        <v>71</v>
      </c>
      <c r="C727" t="s">
        <v>5067</v>
      </c>
      <c r="D727" s="47" t="s">
        <v>1897</v>
      </c>
      <c r="E727" s="11">
        <v>0</v>
      </c>
      <c r="F727" s="2">
        <v>0.79610000000000003</v>
      </c>
      <c r="G727" s="2">
        <v>0.19439999999999999</v>
      </c>
      <c r="H727" s="2">
        <v>0.60170000000000001</v>
      </c>
      <c r="I727" s="2">
        <v>0.78720000000000001</v>
      </c>
      <c r="J727" s="2">
        <v>0.18870000000000001</v>
      </c>
      <c r="K727" s="2">
        <v>0.59850000000000003</v>
      </c>
      <c r="L727" s="2">
        <v>0.76849999999999996</v>
      </c>
      <c r="M727" s="2">
        <v>0.221</v>
      </c>
      <c r="N727" s="2">
        <v>0.54749999999999999</v>
      </c>
      <c r="O727" s="2">
        <v>0.58256666666666668</v>
      </c>
      <c r="P727" s="2" t="s">
        <v>4792</v>
      </c>
      <c r="Q727" s="5">
        <v>1504</v>
      </c>
      <c r="R727" s="5" t="s">
        <v>4791</v>
      </c>
      <c r="S727" s="5">
        <v>5</v>
      </c>
      <c r="T727" s="5">
        <v>332.44680851063828</v>
      </c>
      <c r="U727" s="5">
        <v>0</v>
      </c>
      <c r="V727" s="5">
        <v>0</v>
      </c>
      <c r="W727" s="5">
        <v>2</v>
      </c>
      <c r="X727" s="5">
        <v>132.97872340425531</v>
      </c>
      <c r="Y727" s="5">
        <v>0</v>
      </c>
      <c r="Z727" s="5">
        <v>0</v>
      </c>
      <c r="AA727" s="5">
        <v>3</v>
      </c>
      <c r="AB727" s="5">
        <v>199.46808510638297</v>
      </c>
      <c r="AC727" s="5">
        <v>28</v>
      </c>
      <c r="AD727" s="5">
        <v>1861.7021276595744</v>
      </c>
      <c r="AE727" s="5">
        <v>3</v>
      </c>
      <c r="AF727" s="5">
        <v>199.46808510638297</v>
      </c>
      <c r="AG727" s="5">
        <v>21</v>
      </c>
      <c r="AH727" s="5">
        <v>1396.2765957446809</v>
      </c>
      <c r="AI727" s="5">
        <v>4</v>
      </c>
      <c r="AJ727" s="5">
        <v>265.95744680851061</v>
      </c>
    </row>
    <row r="728" spans="1:36" x14ac:dyDescent="0.25">
      <c r="A728">
        <v>2017</v>
      </c>
      <c r="B728" t="s">
        <v>41</v>
      </c>
      <c r="C728" t="s">
        <v>5641</v>
      </c>
      <c r="D728" s="47" t="s">
        <v>5526</v>
      </c>
      <c r="E728" s="11">
        <v>1.1339999999999999</v>
      </c>
      <c r="F728" s="2">
        <v>0.68720000000000003</v>
      </c>
      <c r="G728" s="2">
        <v>0.28889999999999999</v>
      </c>
      <c r="H728" s="2">
        <v>0.39830000000000004</v>
      </c>
      <c r="I728" s="2">
        <v>0.67259999999999998</v>
      </c>
      <c r="J728" s="2">
        <v>0.27239999999999998</v>
      </c>
      <c r="K728" s="2">
        <v>0.4002</v>
      </c>
      <c r="L728" s="2">
        <v>0.65080000000000005</v>
      </c>
      <c r="M728" s="2">
        <v>0.33</v>
      </c>
      <c r="N728" s="2">
        <v>0.32080000000000003</v>
      </c>
      <c r="O728" s="2">
        <v>0.37309999999999999</v>
      </c>
      <c r="P728" s="2" t="s">
        <v>4792</v>
      </c>
      <c r="Q728" s="5">
        <v>1506</v>
      </c>
      <c r="R728" s="5">
        <v>1328.0423280423281</v>
      </c>
      <c r="S728" s="5">
        <v>0</v>
      </c>
      <c r="T728" s="5">
        <v>0</v>
      </c>
      <c r="U728" s="5">
        <v>0</v>
      </c>
      <c r="V728" s="5">
        <v>0</v>
      </c>
      <c r="W728" s="5">
        <v>0</v>
      </c>
      <c r="X728" s="5">
        <v>0</v>
      </c>
      <c r="Y728" s="5">
        <v>0</v>
      </c>
      <c r="Z728" s="5">
        <v>0</v>
      </c>
      <c r="AA728" s="5">
        <v>0</v>
      </c>
      <c r="AB728" s="5">
        <v>0</v>
      </c>
      <c r="AC728" s="5">
        <v>0</v>
      </c>
      <c r="AD728" s="5">
        <v>0</v>
      </c>
      <c r="AE728" s="5">
        <v>0</v>
      </c>
      <c r="AF728" s="5">
        <v>0</v>
      </c>
      <c r="AG728" s="5">
        <v>0</v>
      </c>
      <c r="AH728" s="5">
        <v>0</v>
      </c>
      <c r="AI728" s="5">
        <v>0</v>
      </c>
      <c r="AJ728" s="5">
        <v>0</v>
      </c>
    </row>
    <row r="729" spans="1:36" x14ac:dyDescent="0.25">
      <c r="A729">
        <v>2017</v>
      </c>
      <c r="B729" t="s">
        <v>70</v>
      </c>
      <c r="C729" t="s">
        <v>5505</v>
      </c>
      <c r="D729" s="47" t="s">
        <v>5377</v>
      </c>
      <c r="E729" s="11">
        <v>11.93</v>
      </c>
      <c r="F729" s="2">
        <v>0.80700000000000005</v>
      </c>
      <c r="G729" s="2">
        <v>0.18099999999999999</v>
      </c>
      <c r="H729" s="2">
        <v>0.62600000000000011</v>
      </c>
      <c r="I729" s="2">
        <v>0.78239999999999998</v>
      </c>
      <c r="J729" s="2">
        <v>0.18640000000000001</v>
      </c>
      <c r="K729" s="2">
        <v>0.59599999999999997</v>
      </c>
      <c r="L729" s="2">
        <v>0.71799999999999997</v>
      </c>
      <c r="M729" s="2">
        <v>0.2676</v>
      </c>
      <c r="N729" s="2">
        <v>0.45039999999999997</v>
      </c>
      <c r="O729" s="2">
        <v>0.55746666666666667</v>
      </c>
      <c r="P729" s="5" t="s">
        <v>4792</v>
      </c>
      <c r="Q729" s="5">
        <v>1506</v>
      </c>
      <c r="R729" s="5">
        <v>126.23637887678123</v>
      </c>
      <c r="S729" s="5">
        <v>7</v>
      </c>
      <c r="T729" s="5">
        <v>464.80743691899073</v>
      </c>
      <c r="U729" s="5">
        <v>0</v>
      </c>
      <c r="V729" s="5">
        <v>0</v>
      </c>
      <c r="W729" s="5">
        <v>0</v>
      </c>
      <c r="X729" s="5">
        <v>0</v>
      </c>
      <c r="Y729" s="5">
        <v>0</v>
      </c>
      <c r="Z729" s="5">
        <v>0</v>
      </c>
      <c r="AA729" s="5">
        <v>7</v>
      </c>
      <c r="AB729" s="5">
        <v>464.80743691899073</v>
      </c>
      <c r="AC729" s="5">
        <v>55</v>
      </c>
      <c r="AD729" s="5">
        <v>3652.0584329349272</v>
      </c>
      <c r="AE729" s="5">
        <v>9</v>
      </c>
      <c r="AF729" s="5">
        <v>597.60956175298804</v>
      </c>
      <c r="AG729" s="5">
        <v>39</v>
      </c>
      <c r="AH729" s="5">
        <v>2589.6414342629482</v>
      </c>
      <c r="AI729" s="5">
        <v>7</v>
      </c>
      <c r="AJ729" s="5">
        <v>464.80743691899073</v>
      </c>
    </row>
    <row r="730" spans="1:36" x14ac:dyDescent="0.25">
      <c r="A730">
        <v>2018</v>
      </c>
      <c r="B730" t="s">
        <v>71</v>
      </c>
      <c r="C730" t="s">
        <v>951</v>
      </c>
      <c r="D730" s="47" t="s">
        <v>5169</v>
      </c>
      <c r="E730" s="11">
        <v>0</v>
      </c>
      <c r="F730" s="2">
        <v>0.87919999999999998</v>
      </c>
      <c r="G730" s="2">
        <v>0.10730000000000001</v>
      </c>
      <c r="H730" s="2">
        <v>0.77190000000000003</v>
      </c>
      <c r="I730" s="2">
        <v>0.872</v>
      </c>
      <c r="J730" s="2">
        <v>0.10199999999999999</v>
      </c>
      <c r="K730" s="2">
        <v>0.77</v>
      </c>
      <c r="L730" s="2">
        <v>0.84240000000000004</v>
      </c>
      <c r="M730" s="2">
        <v>0.14449999999999999</v>
      </c>
      <c r="N730" s="2">
        <v>0.69790000000000008</v>
      </c>
      <c r="O730" s="2">
        <v>0.74660000000000004</v>
      </c>
      <c r="P730" s="2" t="s">
        <v>4792</v>
      </c>
      <c r="Q730" s="5">
        <v>1506</v>
      </c>
      <c r="R730" s="5" t="s">
        <v>4791</v>
      </c>
      <c r="S730" s="5">
        <v>0</v>
      </c>
      <c r="T730" s="5">
        <v>0</v>
      </c>
      <c r="U730" s="5">
        <v>0</v>
      </c>
      <c r="V730" s="5">
        <v>0</v>
      </c>
      <c r="W730" s="5">
        <v>0</v>
      </c>
      <c r="X730" s="5">
        <v>0</v>
      </c>
      <c r="Y730" s="5">
        <v>0</v>
      </c>
      <c r="Z730" s="5">
        <v>0</v>
      </c>
      <c r="AA730" s="5">
        <v>0</v>
      </c>
      <c r="AB730" s="5">
        <v>0</v>
      </c>
      <c r="AC730" s="5">
        <v>26</v>
      </c>
      <c r="AD730" s="5">
        <v>1726.4276228419653</v>
      </c>
      <c r="AE730" s="5">
        <v>11</v>
      </c>
      <c r="AF730" s="5">
        <v>730.4116865869853</v>
      </c>
      <c r="AG730" s="5">
        <v>13</v>
      </c>
      <c r="AH730" s="5">
        <v>863.21381142098267</v>
      </c>
      <c r="AI730" s="5">
        <v>2</v>
      </c>
      <c r="AJ730" s="5">
        <v>132.80212483399734</v>
      </c>
    </row>
    <row r="731" spans="1:36" x14ac:dyDescent="0.25">
      <c r="A731">
        <v>2018</v>
      </c>
      <c r="B731" t="s">
        <v>71</v>
      </c>
      <c r="C731" t="s">
        <v>951</v>
      </c>
      <c r="D731" s="47" t="s">
        <v>5169</v>
      </c>
      <c r="E731" s="11">
        <v>0</v>
      </c>
      <c r="F731" s="2">
        <v>0.87919999999999998</v>
      </c>
      <c r="G731" s="2">
        <v>0.10730000000000001</v>
      </c>
      <c r="H731" s="2">
        <v>0.77190000000000003</v>
      </c>
      <c r="I731" s="2">
        <v>0.872</v>
      </c>
      <c r="J731" s="2">
        <v>0.10199999999999999</v>
      </c>
      <c r="K731" s="2">
        <v>0.77</v>
      </c>
      <c r="L731" s="2">
        <v>0.84240000000000004</v>
      </c>
      <c r="M731" s="2">
        <v>0.14449999999999999</v>
      </c>
      <c r="N731" s="2">
        <v>0.69790000000000008</v>
      </c>
      <c r="O731" s="2">
        <v>0.74660000000000004</v>
      </c>
      <c r="P731" s="2" t="s">
        <v>4792</v>
      </c>
      <c r="Q731" s="5">
        <v>1506</v>
      </c>
      <c r="R731" s="5" t="s">
        <v>4791</v>
      </c>
      <c r="S731" s="5">
        <v>0</v>
      </c>
      <c r="T731" s="5">
        <v>0</v>
      </c>
      <c r="U731" s="5">
        <v>0</v>
      </c>
      <c r="V731" s="5">
        <v>0</v>
      </c>
      <c r="W731" s="5">
        <v>0</v>
      </c>
      <c r="X731" s="5">
        <v>0</v>
      </c>
      <c r="Y731" s="5">
        <v>0</v>
      </c>
      <c r="Z731" s="5">
        <v>0</v>
      </c>
      <c r="AA731" s="5">
        <v>0</v>
      </c>
      <c r="AB731" s="5">
        <v>0</v>
      </c>
      <c r="AC731" s="5">
        <v>26</v>
      </c>
      <c r="AD731" s="5">
        <v>1726.4276228419653</v>
      </c>
      <c r="AE731" s="5">
        <v>11</v>
      </c>
      <c r="AF731" s="5">
        <v>730.4116865869853</v>
      </c>
      <c r="AG731" s="5">
        <v>13</v>
      </c>
      <c r="AH731" s="5">
        <v>863.21381142098267</v>
      </c>
      <c r="AI731" s="5">
        <v>2</v>
      </c>
      <c r="AJ731" s="5">
        <v>132.80212483399734</v>
      </c>
    </row>
    <row r="732" spans="1:36" x14ac:dyDescent="0.25">
      <c r="A732">
        <v>2019</v>
      </c>
      <c r="B732" t="s">
        <v>41</v>
      </c>
      <c r="C732" t="s">
        <v>5889</v>
      </c>
      <c r="D732" s="47" t="s">
        <v>5861</v>
      </c>
      <c r="E732" s="11">
        <v>1.38</v>
      </c>
      <c r="F732" s="2">
        <v>0.53069999999999995</v>
      </c>
      <c r="G732" s="2">
        <v>0.4476</v>
      </c>
      <c r="H732" s="2">
        <v>8.3099999999999952E-2</v>
      </c>
      <c r="I732" s="2">
        <v>0.49930000000000002</v>
      </c>
      <c r="J732" s="2">
        <v>0.43680000000000002</v>
      </c>
      <c r="K732" s="2">
        <v>6.25E-2</v>
      </c>
      <c r="L732" s="2">
        <v>0.40450000000000003</v>
      </c>
      <c r="M732" s="2">
        <v>0.57430000000000003</v>
      </c>
      <c r="N732" s="2">
        <v>-0.16980000000000001</v>
      </c>
      <c r="O732" s="2">
        <v>-8.0666666666666855E-3</v>
      </c>
      <c r="P732" s="2" t="s">
        <v>5765</v>
      </c>
      <c r="Q732" s="5">
        <v>1506</v>
      </c>
      <c r="R732" s="5">
        <v>1091.304347826087</v>
      </c>
      <c r="S732" s="5">
        <v>0</v>
      </c>
      <c r="T732" s="5">
        <v>0</v>
      </c>
      <c r="U732" s="5">
        <v>0</v>
      </c>
      <c r="V732" s="5">
        <v>0</v>
      </c>
      <c r="W732" s="5">
        <v>0</v>
      </c>
      <c r="X732" s="5">
        <v>0</v>
      </c>
      <c r="Y732" s="5">
        <v>0</v>
      </c>
      <c r="Z732" s="5">
        <v>0</v>
      </c>
      <c r="AA732" s="5">
        <v>0</v>
      </c>
      <c r="AB732" s="5">
        <v>0</v>
      </c>
      <c r="AC732" s="5">
        <v>4</v>
      </c>
      <c r="AD732" s="5">
        <v>265.60424966799468</v>
      </c>
      <c r="AE732" s="5">
        <v>1</v>
      </c>
      <c r="AF732" s="5">
        <v>66.40106241699867</v>
      </c>
      <c r="AG732" s="5">
        <v>3</v>
      </c>
      <c r="AH732" s="5">
        <v>199.20318725099602</v>
      </c>
      <c r="AI732" s="5">
        <v>0</v>
      </c>
      <c r="AJ732" s="5">
        <v>0</v>
      </c>
    </row>
    <row r="733" spans="1:36" x14ac:dyDescent="0.25">
      <c r="A733">
        <v>2019</v>
      </c>
      <c r="B733" t="s">
        <v>41</v>
      </c>
      <c r="C733" t="s">
        <v>6153</v>
      </c>
      <c r="D733" s="47" t="s">
        <v>6005</v>
      </c>
      <c r="E733" s="11">
        <v>0.78400000000000003</v>
      </c>
      <c r="F733" s="2">
        <v>0.24049999999999999</v>
      </c>
      <c r="G733" s="2">
        <v>0.74350000000000005</v>
      </c>
      <c r="H733" s="2">
        <v>-0.50300000000000011</v>
      </c>
      <c r="I733" s="2">
        <v>0.2102</v>
      </c>
      <c r="J733" s="2">
        <v>0.74750000000000005</v>
      </c>
      <c r="K733" s="2">
        <v>-0.53730000000000011</v>
      </c>
      <c r="L733" s="2">
        <v>0.24629999999999999</v>
      </c>
      <c r="M733" s="2">
        <v>0.74</v>
      </c>
      <c r="N733" s="2">
        <v>-0.49370000000000003</v>
      </c>
      <c r="O733" s="2">
        <v>-0.51133333333333342</v>
      </c>
      <c r="P733" s="2" t="s">
        <v>5900</v>
      </c>
      <c r="Q733" s="5">
        <v>1507</v>
      </c>
      <c r="R733" s="5">
        <v>1922.1938775510203</v>
      </c>
      <c r="S733" s="5">
        <v>2</v>
      </c>
      <c r="T733" s="5">
        <v>132.71400132714001</v>
      </c>
      <c r="U733" s="5">
        <v>0</v>
      </c>
      <c r="V733" s="5">
        <v>0</v>
      </c>
      <c r="W733" s="5">
        <v>0</v>
      </c>
      <c r="X733" s="5">
        <v>0</v>
      </c>
      <c r="Y733" s="5">
        <v>2</v>
      </c>
      <c r="Z733" s="5">
        <v>132.71400132714001</v>
      </c>
      <c r="AA733" s="5">
        <v>0</v>
      </c>
      <c r="AB733" s="5">
        <v>0</v>
      </c>
      <c r="AC733" s="5">
        <v>53</v>
      </c>
      <c r="AD733" s="5">
        <v>3516.9210351692104</v>
      </c>
      <c r="AE733" s="5">
        <v>14</v>
      </c>
      <c r="AF733" s="5">
        <v>928.99800928998002</v>
      </c>
      <c r="AG733" s="5">
        <v>38</v>
      </c>
      <c r="AH733" s="5">
        <v>2521.5660252156604</v>
      </c>
      <c r="AI733" s="5">
        <v>1</v>
      </c>
      <c r="AJ733" s="5">
        <v>66.357000663570005</v>
      </c>
    </row>
    <row r="734" spans="1:36" x14ac:dyDescent="0.25">
      <c r="A734">
        <v>2019</v>
      </c>
      <c r="B734" t="s">
        <v>71</v>
      </c>
      <c r="C734" t="s">
        <v>951</v>
      </c>
      <c r="D734" s="47" t="s">
        <v>5169</v>
      </c>
      <c r="E734" s="11">
        <v>0</v>
      </c>
      <c r="F734" s="2">
        <v>0.87919999999999998</v>
      </c>
      <c r="G734" s="2">
        <v>0.10730000000000001</v>
      </c>
      <c r="H734" s="2">
        <v>0.77190000000000003</v>
      </c>
      <c r="I734" s="2">
        <v>0.872</v>
      </c>
      <c r="J734" s="2">
        <v>0.10199999999999999</v>
      </c>
      <c r="K734" s="2">
        <v>0.77</v>
      </c>
      <c r="L734" s="2">
        <v>0.84240000000000004</v>
      </c>
      <c r="M734" s="2">
        <v>0.14449999999999999</v>
      </c>
      <c r="N734" s="2">
        <v>0.69790000000000008</v>
      </c>
      <c r="O734" s="2">
        <v>0.74660000000000004</v>
      </c>
      <c r="P734" s="2" t="s">
        <v>4792</v>
      </c>
      <c r="Q734" s="5">
        <v>1508</v>
      </c>
      <c r="R734" s="5" t="s">
        <v>4791</v>
      </c>
      <c r="S734" s="5">
        <v>2</v>
      </c>
      <c r="T734" s="5">
        <v>132.62599469496021</v>
      </c>
      <c r="U734" s="5">
        <v>0</v>
      </c>
      <c r="V734" s="5">
        <v>0</v>
      </c>
      <c r="W734" s="5">
        <v>0</v>
      </c>
      <c r="X734" s="5">
        <v>0</v>
      </c>
      <c r="Y734" s="5">
        <v>0</v>
      </c>
      <c r="Z734" s="5">
        <v>0</v>
      </c>
      <c r="AA734" s="5">
        <v>2</v>
      </c>
      <c r="AB734" s="5">
        <v>132.62599469496021</v>
      </c>
      <c r="AC734" s="5">
        <v>17</v>
      </c>
      <c r="AD734" s="5">
        <v>1127.3209549071616</v>
      </c>
      <c r="AE734" s="5">
        <v>10</v>
      </c>
      <c r="AF734" s="5">
        <v>663.12997347480109</v>
      </c>
      <c r="AG734" s="5">
        <v>5</v>
      </c>
      <c r="AH734" s="5">
        <v>331.56498673740055</v>
      </c>
      <c r="AI734" s="5">
        <v>2</v>
      </c>
      <c r="AJ734" s="5">
        <v>132.62599469496021</v>
      </c>
    </row>
    <row r="735" spans="1:36" x14ac:dyDescent="0.25">
      <c r="A735">
        <v>2018</v>
      </c>
      <c r="B735" t="s">
        <v>70</v>
      </c>
      <c r="C735" t="s">
        <v>5465</v>
      </c>
      <c r="D735" s="47" t="s">
        <v>5378</v>
      </c>
      <c r="E735" s="11">
        <v>3.74</v>
      </c>
      <c r="F735" s="2">
        <v>0.72809999999999997</v>
      </c>
      <c r="G735" s="2">
        <v>0.24829999999999999</v>
      </c>
      <c r="H735" s="2">
        <v>0.4798</v>
      </c>
      <c r="I735" s="2">
        <v>0.7077</v>
      </c>
      <c r="J735" s="2">
        <v>0.2525</v>
      </c>
      <c r="K735" s="2">
        <v>0.45519999999999999</v>
      </c>
      <c r="L735" s="2">
        <v>0.63339999999999996</v>
      </c>
      <c r="M735" s="2">
        <v>0.34949999999999998</v>
      </c>
      <c r="N735" s="2">
        <v>0.28389999999999999</v>
      </c>
      <c r="O735" s="2">
        <v>0.40630000000000005</v>
      </c>
      <c r="P735" s="5" t="s">
        <v>4792</v>
      </c>
      <c r="Q735" s="5">
        <v>1509</v>
      </c>
      <c r="R735" s="5">
        <v>403.47593582887697</v>
      </c>
      <c r="S735" s="5">
        <v>0</v>
      </c>
      <c r="T735" s="5">
        <v>0</v>
      </c>
      <c r="U735" s="5">
        <v>0</v>
      </c>
      <c r="V735" s="5">
        <v>0</v>
      </c>
      <c r="W735" s="5">
        <v>0</v>
      </c>
      <c r="X735" s="5">
        <v>0</v>
      </c>
      <c r="Y735" s="5">
        <v>0</v>
      </c>
      <c r="Z735" s="5">
        <v>0</v>
      </c>
      <c r="AA735" s="5">
        <v>0</v>
      </c>
      <c r="AB735" s="5">
        <v>0</v>
      </c>
      <c r="AC735" s="5">
        <v>8</v>
      </c>
      <c r="AD735" s="5">
        <v>530.15241882041084</v>
      </c>
      <c r="AE735" s="5">
        <v>2</v>
      </c>
      <c r="AF735" s="5">
        <v>132.53810470510271</v>
      </c>
      <c r="AG735" s="5">
        <v>3</v>
      </c>
      <c r="AH735" s="5">
        <v>198.80715705765405</v>
      </c>
      <c r="AI735" s="5">
        <v>3</v>
      </c>
      <c r="AJ735" s="5">
        <v>198.80715705765405</v>
      </c>
    </row>
    <row r="736" spans="1:36" x14ac:dyDescent="0.25">
      <c r="A736">
        <v>2019</v>
      </c>
      <c r="B736" t="s">
        <v>71</v>
      </c>
      <c r="C736" t="s">
        <v>5133</v>
      </c>
      <c r="D736" s="47" t="s">
        <v>5129</v>
      </c>
      <c r="E736" s="11">
        <v>0</v>
      </c>
      <c r="F736" s="2">
        <v>0.83520000000000005</v>
      </c>
      <c r="G736" s="2">
        <v>0.1537</v>
      </c>
      <c r="H736" s="2">
        <v>0.68149999999999999</v>
      </c>
      <c r="I736" s="2">
        <v>0.83430000000000004</v>
      </c>
      <c r="J736" s="2">
        <v>0.13769999999999999</v>
      </c>
      <c r="K736" s="2">
        <v>0.69660000000000011</v>
      </c>
      <c r="L736" s="2">
        <v>0.82950000000000002</v>
      </c>
      <c r="M736" s="2">
        <v>0.15529999999999999</v>
      </c>
      <c r="N736" s="2">
        <v>0.67420000000000002</v>
      </c>
      <c r="O736" s="2">
        <v>0.68410000000000004</v>
      </c>
      <c r="P736" s="2" t="s">
        <v>4792</v>
      </c>
      <c r="Q736" s="5">
        <v>1510</v>
      </c>
      <c r="R736" s="5" t="s">
        <v>4791</v>
      </c>
      <c r="S736" s="5">
        <v>1</v>
      </c>
      <c r="T736" s="5">
        <v>66.225165562913901</v>
      </c>
      <c r="U736" s="5">
        <v>0</v>
      </c>
      <c r="V736" s="5">
        <v>0</v>
      </c>
      <c r="W736" s="5">
        <v>0</v>
      </c>
      <c r="X736" s="5">
        <v>0</v>
      </c>
      <c r="Y736" s="5">
        <v>1</v>
      </c>
      <c r="Z736" s="5">
        <v>66.225165562913901</v>
      </c>
      <c r="AA736" s="5">
        <v>0</v>
      </c>
      <c r="AB736" s="5">
        <v>0</v>
      </c>
      <c r="AC736" s="5">
        <v>4</v>
      </c>
      <c r="AD736" s="5">
        <v>264.9006622516556</v>
      </c>
      <c r="AE736" s="5">
        <v>2</v>
      </c>
      <c r="AF736" s="5">
        <v>132.4503311258278</v>
      </c>
      <c r="AG736" s="5">
        <v>2</v>
      </c>
      <c r="AH736" s="5">
        <v>132.4503311258278</v>
      </c>
      <c r="AI736" s="5">
        <v>0</v>
      </c>
      <c r="AJ736" s="5">
        <v>0</v>
      </c>
    </row>
    <row r="737" spans="1:36" x14ac:dyDescent="0.25">
      <c r="A737">
        <v>2019</v>
      </c>
      <c r="B737" t="s">
        <v>41</v>
      </c>
      <c r="C737" t="s">
        <v>6163</v>
      </c>
      <c r="D737" s="47" t="s">
        <v>1102</v>
      </c>
      <c r="E737" s="11">
        <v>0.91200000000000003</v>
      </c>
      <c r="F737" s="2">
        <v>0.48089999999999999</v>
      </c>
      <c r="G737" s="2">
        <v>0.49380000000000002</v>
      </c>
      <c r="H737" s="2">
        <v>-1.2900000000000023E-2</v>
      </c>
      <c r="I737" s="2">
        <v>0.44790000000000002</v>
      </c>
      <c r="J737" s="2">
        <v>0.48060000000000003</v>
      </c>
      <c r="K737" s="2">
        <v>-3.2700000000000007E-2</v>
      </c>
      <c r="L737" s="2">
        <v>0.40920000000000001</v>
      </c>
      <c r="M737" s="2">
        <v>0.55259999999999998</v>
      </c>
      <c r="N737" s="2">
        <v>-0.14339999999999997</v>
      </c>
      <c r="O737" s="2">
        <v>-6.3E-2</v>
      </c>
      <c r="P737" s="2" t="s">
        <v>5900</v>
      </c>
      <c r="Q737" s="5">
        <v>1510</v>
      </c>
      <c r="R737" s="5">
        <v>1655.7017543859649</v>
      </c>
      <c r="S737" s="5">
        <v>5</v>
      </c>
      <c r="T737" s="5">
        <v>331.12582781456956</v>
      </c>
      <c r="U737" s="5">
        <v>0</v>
      </c>
      <c r="V737" s="5">
        <v>0</v>
      </c>
      <c r="W737" s="5">
        <v>0</v>
      </c>
      <c r="X737" s="5">
        <v>0</v>
      </c>
      <c r="Y737" s="5">
        <v>0</v>
      </c>
      <c r="Z737" s="5">
        <v>0</v>
      </c>
      <c r="AA737" s="5">
        <v>5</v>
      </c>
      <c r="AB737" s="5">
        <v>331.12582781456956</v>
      </c>
      <c r="AC737" s="5">
        <v>9</v>
      </c>
      <c r="AD737" s="5">
        <v>596.02649006622516</v>
      </c>
      <c r="AE737" s="5">
        <v>4</v>
      </c>
      <c r="AF737" s="5">
        <v>264.9006622516556</v>
      </c>
      <c r="AG737" s="5">
        <v>5</v>
      </c>
      <c r="AH737" s="5">
        <v>331.12582781456956</v>
      </c>
      <c r="AI737" s="5">
        <v>0</v>
      </c>
      <c r="AJ737" s="5">
        <v>0</v>
      </c>
    </row>
    <row r="738" spans="1:36" x14ac:dyDescent="0.25">
      <c r="A738">
        <v>2018</v>
      </c>
      <c r="B738" t="s">
        <v>70</v>
      </c>
      <c r="C738" t="s">
        <v>619</v>
      </c>
      <c r="D738" s="47" t="s">
        <v>500</v>
      </c>
      <c r="E738" s="11">
        <v>3.24</v>
      </c>
      <c r="F738" s="2">
        <v>0.74219999999999997</v>
      </c>
      <c r="G738" s="2">
        <v>0.24229999999999999</v>
      </c>
      <c r="H738" s="2">
        <v>0.49990000000000001</v>
      </c>
      <c r="I738" s="2">
        <v>0.71440000000000003</v>
      </c>
      <c r="J738" s="2">
        <v>0.249</v>
      </c>
      <c r="K738" s="2">
        <v>0.46540000000000004</v>
      </c>
      <c r="L738" s="2">
        <v>0.6361</v>
      </c>
      <c r="M738" s="2">
        <v>0.3468</v>
      </c>
      <c r="N738" s="2">
        <v>0.2893</v>
      </c>
      <c r="O738" s="2">
        <v>0.41819999999999996</v>
      </c>
      <c r="P738" s="5" t="s">
        <v>4792</v>
      </c>
      <c r="Q738" s="5">
        <v>1511</v>
      </c>
      <c r="R738" s="5">
        <v>466.35802469135797</v>
      </c>
      <c r="S738" s="5">
        <v>10</v>
      </c>
      <c r="T738" s="5">
        <v>661.8133686300464</v>
      </c>
      <c r="U738" s="5">
        <v>0</v>
      </c>
      <c r="V738" s="5">
        <v>0</v>
      </c>
      <c r="W738" s="5">
        <v>2</v>
      </c>
      <c r="X738" s="5">
        <v>132.36267372600926</v>
      </c>
      <c r="Y738" s="5">
        <v>0</v>
      </c>
      <c r="Z738" s="5">
        <v>0</v>
      </c>
      <c r="AA738" s="5">
        <v>8</v>
      </c>
      <c r="AB738" s="5">
        <v>529.45069490403705</v>
      </c>
      <c r="AC738" s="5">
        <v>33</v>
      </c>
      <c r="AD738" s="5">
        <v>2183.9841164791528</v>
      </c>
      <c r="AE738" s="5">
        <v>5</v>
      </c>
      <c r="AF738" s="5">
        <v>330.9066843150232</v>
      </c>
      <c r="AG738" s="5">
        <v>26</v>
      </c>
      <c r="AH738" s="5">
        <v>1720.7147584381205</v>
      </c>
      <c r="AI738" s="5">
        <v>2</v>
      </c>
      <c r="AJ738" s="5">
        <v>132.36267372600926</v>
      </c>
    </row>
    <row r="739" spans="1:36" x14ac:dyDescent="0.25">
      <c r="A739">
        <v>2019</v>
      </c>
      <c r="B739" t="s">
        <v>70</v>
      </c>
      <c r="C739" t="s">
        <v>5446</v>
      </c>
      <c r="D739" s="47" t="s">
        <v>5327</v>
      </c>
      <c r="E739" s="11">
        <v>3.03</v>
      </c>
      <c r="F739" s="2">
        <v>0.70730000000000004</v>
      </c>
      <c r="G739" s="2">
        <v>0.27339999999999998</v>
      </c>
      <c r="H739" s="2">
        <v>0.43390000000000006</v>
      </c>
      <c r="I739" s="2">
        <v>0.69830000000000003</v>
      </c>
      <c r="J739" s="2">
        <v>0.25180000000000002</v>
      </c>
      <c r="K739" s="2">
        <v>0.44650000000000001</v>
      </c>
      <c r="L739" s="2">
        <v>0.67659999999999998</v>
      </c>
      <c r="M739" s="2">
        <v>0.30599999999999999</v>
      </c>
      <c r="N739" s="2">
        <v>0.37059999999999998</v>
      </c>
      <c r="O739" s="2">
        <v>0.41700000000000004</v>
      </c>
      <c r="P739" s="5" t="s">
        <v>4792</v>
      </c>
      <c r="Q739" s="5">
        <v>1514</v>
      </c>
      <c r="R739" s="5">
        <v>499.66996699669971</v>
      </c>
      <c r="S739" s="5">
        <v>4</v>
      </c>
      <c r="T739" s="5">
        <v>264.20079260237782</v>
      </c>
      <c r="U739" s="5">
        <v>0</v>
      </c>
      <c r="V739" s="5">
        <v>0</v>
      </c>
      <c r="W739" s="5">
        <v>0</v>
      </c>
      <c r="X739" s="5">
        <v>0</v>
      </c>
      <c r="Y739" s="5">
        <v>2</v>
      </c>
      <c r="Z739" s="5">
        <v>132.10039630118891</v>
      </c>
      <c r="AA739" s="5">
        <v>2</v>
      </c>
      <c r="AB739" s="5">
        <v>132.10039630118891</v>
      </c>
      <c r="AC739" s="5">
        <v>38</v>
      </c>
      <c r="AD739" s="5">
        <v>2509.9075297225891</v>
      </c>
      <c r="AE739" s="5">
        <v>7</v>
      </c>
      <c r="AF739" s="5">
        <v>462.35138705416119</v>
      </c>
      <c r="AG739" s="5">
        <v>27</v>
      </c>
      <c r="AH739" s="5">
        <v>1783.3553500660501</v>
      </c>
      <c r="AI739" s="5">
        <v>4</v>
      </c>
      <c r="AJ739" s="5">
        <v>264.20079260237782</v>
      </c>
    </row>
    <row r="740" spans="1:36" x14ac:dyDescent="0.25">
      <c r="A740">
        <v>2017</v>
      </c>
      <c r="B740" t="s">
        <v>71</v>
      </c>
      <c r="C740" t="s">
        <v>951</v>
      </c>
      <c r="D740" s="47" t="s">
        <v>5169</v>
      </c>
      <c r="E740" s="11">
        <v>0</v>
      </c>
      <c r="F740" s="2">
        <v>0.87919999999999998</v>
      </c>
      <c r="G740" s="2">
        <v>0.10730000000000001</v>
      </c>
      <c r="H740" s="2">
        <v>0.77190000000000003</v>
      </c>
      <c r="I740" s="2">
        <v>0.872</v>
      </c>
      <c r="J740" s="2">
        <v>0.10199999999999999</v>
      </c>
      <c r="K740" s="2">
        <v>0.77</v>
      </c>
      <c r="L740" s="2">
        <v>0.84240000000000004</v>
      </c>
      <c r="M740" s="2">
        <v>0.14449999999999999</v>
      </c>
      <c r="N740" s="2">
        <v>0.69790000000000008</v>
      </c>
      <c r="O740" s="2">
        <v>0.74660000000000004</v>
      </c>
      <c r="P740" s="2" t="s">
        <v>4792</v>
      </c>
      <c r="Q740" s="5">
        <v>1516</v>
      </c>
      <c r="R740" s="5" t="s">
        <v>4791</v>
      </c>
      <c r="S740" s="5">
        <v>8</v>
      </c>
      <c r="T740" s="5">
        <v>527.70448548812658</v>
      </c>
      <c r="U740" s="5">
        <v>0</v>
      </c>
      <c r="V740" s="5">
        <v>0</v>
      </c>
      <c r="W740" s="5">
        <v>2</v>
      </c>
      <c r="X740" s="5">
        <v>131.92612137203164</v>
      </c>
      <c r="Y740" s="5">
        <v>0</v>
      </c>
      <c r="Z740" s="5">
        <v>0</v>
      </c>
      <c r="AA740" s="5">
        <v>6</v>
      </c>
      <c r="AB740" s="5">
        <v>395.77836411609502</v>
      </c>
      <c r="AC740" s="5">
        <v>19</v>
      </c>
      <c r="AD740" s="5">
        <v>1253.2981530343009</v>
      </c>
      <c r="AE740" s="5">
        <v>3</v>
      </c>
      <c r="AF740" s="5">
        <v>197.88918205804751</v>
      </c>
      <c r="AG740" s="5">
        <v>12</v>
      </c>
      <c r="AH740" s="5">
        <v>791.55672823219004</v>
      </c>
      <c r="AI740" s="5">
        <v>4</v>
      </c>
      <c r="AJ740" s="5">
        <v>263.85224274406329</v>
      </c>
    </row>
    <row r="741" spans="1:36" x14ac:dyDescent="0.25">
      <c r="A741">
        <v>2018</v>
      </c>
      <c r="B741" t="s">
        <v>70</v>
      </c>
      <c r="C741" t="s">
        <v>5505</v>
      </c>
      <c r="D741" s="47" t="s">
        <v>5377</v>
      </c>
      <c r="E741" s="11">
        <v>11.93</v>
      </c>
      <c r="F741" s="2">
        <v>0.80700000000000005</v>
      </c>
      <c r="G741" s="2">
        <v>0.18099999999999999</v>
      </c>
      <c r="H741" s="2">
        <v>0.62600000000000011</v>
      </c>
      <c r="I741" s="2">
        <v>0.78239999999999998</v>
      </c>
      <c r="J741" s="2">
        <v>0.18640000000000001</v>
      </c>
      <c r="K741" s="2">
        <v>0.59599999999999997</v>
      </c>
      <c r="L741" s="2">
        <v>0.71799999999999997</v>
      </c>
      <c r="M741" s="2">
        <v>0.2676</v>
      </c>
      <c r="N741" s="2">
        <v>0.45039999999999997</v>
      </c>
      <c r="O741" s="2">
        <v>0.55746666666666667</v>
      </c>
      <c r="P741" s="5" t="s">
        <v>4792</v>
      </c>
      <c r="Q741" s="5">
        <v>1517</v>
      </c>
      <c r="R741" s="5">
        <v>127.15842414082147</v>
      </c>
      <c r="S741" s="5">
        <v>10</v>
      </c>
      <c r="T741" s="5">
        <v>659.19578114700062</v>
      </c>
      <c r="U741" s="5">
        <v>0</v>
      </c>
      <c r="V741" s="5">
        <v>0</v>
      </c>
      <c r="W741" s="5">
        <v>1</v>
      </c>
      <c r="X741" s="5">
        <v>65.919578114700059</v>
      </c>
      <c r="Y741" s="5">
        <v>2</v>
      </c>
      <c r="Z741" s="5">
        <v>131.83915622940012</v>
      </c>
      <c r="AA741" s="5">
        <v>7</v>
      </c>
      <c r="AB741" s="5">
        <v>461.43704680290051</v>
      </c>
      <c r="AC741" s="5">
        <v>59</v>
      </c>
      <c r="AD741" s="5">
        <v>3889.2551087673041</v>
      </c>
      <c r="AE741" s="5">
        <v>12</v>
      </c>
      <c r="AF741" s="5">
        <v>791.03493737640076</v>
      </c>
      <c r="AG741" s="5">
        <v>41</v>
      </c>
      <c r="AH741" s="5">
        <v>2702.7027027027029</v>
      </c>
      <c r="AI741" s="5">
        <v>6</v>
      </c>
      <c r="AJ741" s="5">
        <v>395.51746868820038</v>
      </c>
    </row>
    <row r="742" spans="1:36" x14ac:dyDescent="0.25">
      <c r="A742">
        <v>2018</v>
      </c>
      <c r="B742" t="s">
        <v>70</v>
      </c>
      <c r="C742" t="s">
        <v>5368</v>
      </c>
      <c r="D742" s="47" t="s">
        <v>5321</v>
      </c>
      <c r="E742" s="11">
        <v>1.82</v>
      </c>
      <c r="F742" s="2">
        <v>0.79659999999999997</v>
      </c>
      <c r="G742" s="2">
        <v>0.19089999999999999</v>
      </c>
      <c r="H742" s="2">
        <v>0.60570000000000002</v>
      </c>
      <c r="I742" s="2">
        <v>0.7833</v>
      </c>
      <c r="J742" s="2">
        <v>0.18720000000000001</v>
      </c>
      <c r="K742" s="2">
        <v>0.59609999999999996</v>
      </c>
      <c r="L742" s="2">
        <v>0.72709999999999997</v>
      </c>
      <c r="M742" s="2">
        <v>0.25840000000000002</v>
      </c>
      <c r="N742" s="2">
        <v>0.46869999999999995</v>
      </c>
      <c r="O742" s="2">
        <v>0.55683333333333329</v>
      </c>
      <c r="P742" s="5" t="s">
        <v>4792</v>
      </c>
      <c r="Q742" s="5">
        <v>1518</v>
      </c>
      <c r="R742" s="5">
        <v>834.06593406593402</v>
      </c>
      <c r="S742" s="5">
        <v>14</v>
      </c>
      <c r="T742" s="5">
        <v>922.266139657444</v>
      </c>
      <c r="U742" s="5">
        <v>0</v>
      </c>
      <c r="V742" s="5">
        <v>0</v>
      </c>
      <c r="W742" s="5">
        <v>0</v>
      </c>
      <c r="X742" s="5">
        <v>0</v>
      </c>
      <c r="Y742" s="5">
        <v>0</v>
      </c>
      <c r="Z742" s="5">
        <v>0</v>
      </c>
      <c r="AA742" s="5">
        <v>14</v>
      </c>
      <c r="AB742" s="5">
        <v>922.266139657444</v>
      </c>
      <c r="AC742" s="5">
        <v>40</v>
      </c>
      <c r="AD742" s="5">
        <v>2635.046113306983</v>
      </c>
      <c r="AE742" s="5">
        <v>8</v>
      </c>
      <c r="AF742" s="5">
        <v>527.00922266139662</v>
      </c>
      <c r="AG742" s="5">
        <v>27</v>
      </c>
      <c r="AH742" s="5">
        <v>1778.6561264822135</v>
      </c>
      <c r="AI742" s="5">
        <v>5</v>
      </c>
      <c r="AJ742" s="5">
        <v>329.38076416337287</v>
      </c>
    </row>
    <row r="743" spans="1:36" x14ac:dyDescent="0.25">
      <c r="A743">
        <v>2019</v>
      </c>
      <c r="B743" t="s">
        <v>70</v>
      </c>
      <c r="C743" t="s">
        <v>5325</v>
      </c>
      <c r="D743" s="47" t="s">
        <v>636</v>
      </c>
      <c r="E743" s="11">
        <v>1.31</v>
      </c>
      <c r="F743" s="2">
        <v>0.67669999999999997</v>
      </c>
      <c r="G743" s="2">
        <v>0.2994</v>
      </c>
      <c r="H743" s="2">
        <v>0.37729999999999997</v>
      </c>
      <c r="I743" s="2">
        <v>0.6946</v>
      </c>
      <c r="J743" s="2">
        <v>0.25359999999999999</v>
      </c>
      <c r="K743" s="2">
        <v>0.441</v>
      </c>
      <c r="L743" s="2">
        <v>0.70120000000000005</v>
      </c>
      <c r="M743" s="2">
        <v>0.2853</v>
      </c>
      <c r="N743" s="2">
        <v>0.41590000000000005</v>
      </c>
      <c r="O743" s="2">
        <v>0.41139999999999999</v>
      </c>
      <c r="P743" s="5" t="s">
        <v>4792</v>
      </c>
      <c r="Q743" s="5">
        <v>1519</v>
      </c>
      <c r="R743" s="5">
        <v>1159.5419847328244</v>
      </c>
      <c r="S743" s="5">
        <v>1</v>
      </c>
      <c r="T743" s="5">
        <v>65.832784726793946</v>
      </c>
      <c r="U743" s="5">
        <v>0</v>
      </c>
      <c r="V743" s="5">
        <v>0</v>
      </c>
      <c r="W743" s="5">
        <v>0</v>
      </c>
      <c r="X743" s="5">
        <v>0</v>
      </c>
      <c r="Y743" s="5">
        <v>0</v>
      </c>
      <c r="Z743" s="5">
        <v>0</v>
      </c>
      <c r="AA743" s="5">
        <v>1</v>
      </c>
      <c r="AB743" s="5">
        <v>65.832784726793946</v>
      </c>
      <c r="AC743" s="5">
        <v>13</v>
      </c>
      <c r="AD743" s="5">
        <v>855.82620144832117</v>
      </c>
      <c r="AE743" s="5">
        <v>6</v>
      </c>
      <c r="AF743" s="5">
        <v>394.99670836076371</v>
      </c>
      <c r="AG743" s="5">
        <v>6</v>
      </c>
      <c r="AH743" s="5">
        <v>394.99670836076371</v>
      </c>
      <c r="AI743" s="5">
        <v>1</v>
      </c>
      <c r="AJ743" s="5">
        <v>65.832784726793946</v>
      </c>
    </row>
    <row r="744" spans="1:36" x14ac:dyDescent="0.25">
      <c r="A744">
        <v>2018</v>
      </c>
      <c r="B744" t="s">
        <v>41</v>
      </c>
      <c r="C744" t="s">
        <v>5889</v>
      </c>
      <c r="D744" s="47" t="s">
        <v>5861</v>
      </c>
      <c r="E744" s="11">
        <v>1.38</v>
      </c>
      <c r="F744" s="2">
        <v>0.53069999999999995</v>
      </c>
      <c r="G744" s="2">
        <v>0.4476</v>
      </c>
      <c r="H744" s="2">
        <v>8.3099999999999952E-2</v>
      </c>
      <c r="I744" s="2">
        <v>0.49930000000000002</v>
      </c>
      <c r="J744" s="2">
        <v>0.43680000000000002</v>
      </c>
      <c r="K744" s="2">
        <v>6.25E-2</v>
      </c>
      <c r="L744" s="2">
        <v>0.40450000000000003</v>
      </c>
      <c r="M744" s="2">
        <v>0.57430000000000003</v>
      </c>
      <c r="N744" s="2">
        <v>-0.16980000000000001</v>
      </c>
      <c r="O744" s="2">
        <v>-8.0666666666666855E-3</v>
      </c>
      <c r="P744" s="2" t="s">
        <v>5765</v>
      </c>
      <c r="Q744" s="5">
        <v>1519</v>
      </c>
      <c r="R744" s="5">
        <v>1100.7246376811595</v>
      </c>
      <c r="S744" s="5">
        <v>0</v>
      </c>
      <c r="T744" s="5">
        <v>0</v>
      </c>
      <c r="U744" s="5">
        <v>0</v>
      </c>
      <c r="V744" s="5">
        <v>0</v>
      </c>
      <c r="W744" s="5">
        <v>0</v>
      </c>
      <c r="X744" s="5">
        <v>0</v>
      </c>
      <c r="Y744" s="5">
        <v>0</v>
      </c>
      <c r="Z744" s="5">
        <v>0</v>
      </c>
      <c r="AA744" s="5">
        <v>0</v>
      </c>
      <c r="AB744" s="5">
        <v>0</v>
      </c>
      <c r="AC744" s="5">
        <v>6</v>
      </c>
      <c r="AD744" s="5">
        <v>394.99670836076371</v>
      </c>
      <c r="AE744" s="5">
        <v>2</v>
      </c>
      <c r="AF744" s="5">
        <v>131.66556945358789</v>
      </c>
      <c r="AG744" s="5">
        <v>3</v>
      </c>
      <c r="AH744" s="5">
        <v>197.49835418038185</v>
      </c>
      <c r="AI744" s="5">
        <v>1</v>
      </c>
      <c r="AJ744" s="5">
        <v>65.832784726793946</v>
      </c>
    </row>
    <row r="745" spans="1:36" x14ac:dyDescent="0.25">
      <c r="A745">
        <v>2018</v>
      </c>
      <c r="B745" t="s">
        <v>41</v>
      </c>
      <c r="C745" t="s">
        <v>5588</v>
      </c>
      <c r="D745" s="47" t="s">
        <v>5523</v>
      </c>
      <c r="E745" s="11">
        <v>0.92800000000000005</v>
      </c>
      <c r="F745" s="2">
        <v>0.65620000000000001</v>
      </c>
      <c r="G745" s="2">
        <v>0.32679999999999998</v>
      </c>
      <c r="H745" s="2">
        <v>0.32940000000000003</v>
      </c>
      <c r="I745" s="2">
        <v>0.62539999999999996</v>
      </c>
      <c r="J745" s="2">
        <v>0.32890000000000003</v>
      </c>
      <c r="K745" s="2">
        <v>0.29649999999999993</v>
      </c>
      <c r="L745" s="2">
        <v>0.55569999999999997</v>
      </c>
      <c r="M745" s="2">
        <v>0.42359999999999998</v>
      </c>
      <c r="N745" s="2">
        <v>0.1321</v>
      </c>
      <c r="O745" s="2">
        <v>0.25266666666666665</v>
      </c>
      <c r="P745" s="2" t="s">
        <v>4792</v>
      </c>
      <c r="Q745" s="5">
        <v>1523</v>
      </c>
      <c r="R745" s="5">
        <v>1641.1637931034481</v>
      </c>
      <c r="S745" s="5">
        <v>1</v>
      </c>
      <c r="T745" s="5">
        <v>65.659881812212731</v>
      </c>
      <c r="U745" s="5">
        <v>0</v>
      </c>
      <c r="V745" s="5">
        <v>0</v>
      </c>
      <c r="W745" s="5">
        <v>1</v>
      </c>
      <c r="X745" s="5">
        <v>65.659881812212731</v>
      </c>
      <c r="Y745" s="5">
        <v>0</v>
      </c>
      <c r="Z745" s="5">
        <v>0</v>
      </c>
      <c r="AA745" s="5">
        <v>0</v>
      </c>
      <c r="AB745" s="5">
        <v>0</v>
      </c>
      <c r="AC745" s="5">
        <v>13</v>
      </c>
      <c r="AD745" s="5">
        <v>853.57846355876563</v>
      </c>
      <c r="AE745" s="5">
        <v>5</v>
      </c>
      <c r="AF745" s="5">
        <v>328.29940906106373</v>
      </c>
      <c r="AG745" s="5">
        <v>8</v>
      </c>
      <c r="AH745" s="5">
        <v>525.27905449770185</v>
      </c>
      <c r="AI745" s="5">
        <v>0</v>
      </c>
      <c r="AJ745" s="5">
        <v>0</v>
      </c>
    </row>
    <row r="746" spans="1:36" x14ac:dyDescent="0.25">
      <c r="A746">
        <v>2017</v>
      </c>
      <c r="B746" t="s">
        <v>71</v>
      </c>
      <c r="C746" t="s">
        <v>5209</v>
      </c>
      <c r="D746" s="47" t="s">
        <v>4911</v>
      </c>
      <c r="E746" s="11">
        <v>0</v>
      </c>
      <c r="F746" s="2">
        <v>0.69299999999999995</v>
      </c>
      <c r="G746" s="2">
        <v>0.29870000000000002</v>
      </c>
      <c r="H746" s="2">
        <v>0.39429999999999993</v>
      </c>
      <c r="I746" s="2">
        <v>0.69289999999999996</v>
      </c>
      <c r="J746" s="2">
        <v>0.28649999999999998</v>
      </c>
      <c r="K746" s="2">
        <v>0.40639999999999998</v>
      </c>
      <c r="L746" s="2">
        <v>0.62890000000000001</v>
      </c>
      <c r="M746" s="2">
        <v>0.36149999999999999</v>
      </c>
      <c r="N746" s="2">
        <v>0.26740000000000003</v>
      </c>
      <c r="O746" s="2">
        <v>0.35603333333333337</v>
      </c>
      <c r="P746" s="2" t="s">
        <v>4792</v>
      </c>
      <c r="Q746" s="5">
        <v>1524</v>
      </c>
      <c r="R746" s="5" t="s">
        <v>4791</v>
      </c>
      <c r="S746" s="5">
        <v>19</v>
      </c>
      <c r="T746" s="5">
        <v>1246.7191601049869</v>
      </c>
      <c r="U746" s="5">
        <v>0</v>
      </c>
      <c r="V746" s="5">
        <v>0</v>
      </c>
      <c r="W746" s="5">
        <v>0</v>
      </c>
      <c r="X746" s="5">
        <v>0</v>
      </c>
      <c r="Y746" s="5">
        <v>1</v>
      </c>
      <c r="Z746" s="5">
        <v>65.616797900262469</v>
      </c>
      <c r="AA746" s="5">
        <v>18</v>
      </c>
      <c r="AB746" s="5">
        <v>1181.1023622047244</v>
      </c>
      <c r="AC746" s="5">
        <v>21</v>
      </c>
      <c r="AD746" s="5">
        <v>1377.9527559055118</v>
      </c>
      <c r="AE746" s="5">
        <v>3</v>
      </c>
      <c r="AF746" s="5">
        <v>196.85039370078741</v>
      </c>
      <c r="AG746" s="5">
        <v>18</v>
      </c>
      <c r="AH746" s="5">
        <v>1181.1023622047244</v>
      </c>
      <c r="AI746" s="5">
        <v>0</v>
      </c>
      <c r="AJ746" s="5">
        <v>0</v>
      </c>
    </row>
    <row r="747" spans="1:36" x14ac:dyDescent="0.25">
      <c r="A747">
        <v>2018</v>
      </c>
      <c r="B747" t="s">
        <v>71</v>
      </c>
      <c r="C747" t="s">
        <v>5130</v>
      </c>
      <c r="D747" s="47" t="s">
        <v>5129</v>
      </c>
      <c r="E747" s="11">
        <v>0</v>
      </c>
      <c r="F747" s="2">
        <v>0.83520000000000005</v>
      </c>
      <c r="G747" s="2">
        <v>0.1537</v>
      </c>
      <c r="H747" s="2">
        <v>0.68149999999999999</v>
      </c>
      <c r="I747" s="2">
        <v>0.83430000000000004</v>
      </c>
      <c r="J747" s="2">
        <v>0.13769999999999999</v>
      </c>
      <c r="K747" s="2">
        <v>0.69660000000000011</v>
      </c>
      <c r="L747" s="2">
        <v>0.82950000000000002</v>
      </c>
      <c r="M747" s="2">
        <v>0.15529999999999999</v>
      </c>
      <c r="N747" s="2">
        <v>0.67420000000000002</v>
      </c>
      <c r="O747" s="2">
        <v>0.68410000000000004</v>
      </c>
      <c r="P747" s="2" t="s">
        <v>4792</v>
      </c>
      <c r="Q747" s="5">
        <v>1524</v>
      </c>
      <c r="R747" s="5" t="s">
        <v>4791</v>
      </c>
      <c r="S747" s="5">
        <v>0</v>
      </c>
      <c r="T747" s="5">
        <v>0</v>
      </c>
      <c r="U747" s="5">
        <v>0</v>
      </c>
      <c r="V747" s="5">
        <v>0</v>
      </c>
      <c r="W747" s="5">
        <v>0</v>
      </c>
      <c r="X747" s="5">
        <v>0</v>
      </c>
      <c r="Y747" s="5">
        <v>0</v>
      </c>
      <c r="Z747" s="5">
        <v>0</v>
      </c>
      <c r="AA747" s="5">
        <v>0</v>
      </c>
      <c r="AB747" s="5">
        <v>0</v>
      </c>
      <c r="AC747" s="5">
        <v>8</v>
      </c>
      <c r="AD747" s="5">
        <v>524.93438320209975</v>
      </c>
      <c r="AE747" s="5">
        <v>3</v>
      </c>
      <c r="AF747" s="5">
        <v>196.85039370078741</v>
      </c>
      <c r="AG747" s="5">
        <v>4</v>
      </c>
      <c r="AH747" s="5">
        <v>262.46719160104988</v>
      </c>
      <c r="AI747" s="5">
        <v>1</v>
      </c>
      <c r="AJ747" s="5">
        <v>65.616797900262469</v>
      </c>
    </row>
    <row r="748" spans="1:36" x14ac:dyDescent="0.25">
      <c r="A748">
        <v>2018</v>
      </c>
      <c r="B748" t="s">
        <v>71</v>
      </c>
      <c r="C748" t="s">
        <v>5130</v>
      </c>
      <c r="D748" s="47" t="s">
        <v>5129</v>
      </c>
      <c r="E748" s="11">
        <v>0</v>
      </c>
      <c r="F748" s="2">
        <v>0.83520000000000005</v>
      </c>
      <c r="G748" s="2">
        <v>0.1537</v>
      </c>
      <c r="H748" s="2">
        <v>0.68149999999999999</v>
      </c>
      <c r="I748" s="2">
        <v>0.83430000000000004</v>
      </c>
      <c r="J748" s="2">
        <v>0.13769999999999999</v>
      </c>
      <c r="K748" s="2">
        <v>0.69660000000000011</v>
      </c>
      <c r="L748" s="2">
        <v>0.82950000000000002</v>
      </c>
      <c r="M748" s="2">
        <v>0.15529999999999999</v>
      </c>
      <c r="N748" s="2">
        <v>0.67420000000000002</v>
      </c>
      <c r="O748" s="2">
        <v>0.68410000000000004</v>
      </c>
      <c r="P748" s="2" t="s">
        <v>4792</v>
      </c>
      <c r="Q748" s="5">
        <v>1524</v>
      </c>
      <c r="R748" s="5" t="s">
        <v>4791</v>
      </c>
      <c r="S748" s="5">
        <v>0</v>
      </c>
      <c r="T748" s="5">
        <v>0</v>
      </c>
      <c r="U748" s="5">
        <v>0</v>
      </c>
      <c r="V748" s="5">
        <v>0</v>
      </c>
      <c r="W748" s="5">
        <v>0</v>
      </c>
      <c r="X748" s="5">
        <v>0</v>
      </c>
      <c r="Y748" s="5">
        <v>0</v>
      </c>
      <c r="Z748" s="5">
        <v>0</v>
      </c>
      <c r="AA748" s="5">
        <v>0</v>
      </c>
      <c r="AB748" s="5">
        <v>0</v>
      </c>
      <c r="AC748" s="5">
        <v>8</v>
      </c>
      <c r="AD748" s="5">
        <v>524.93438320209975</v>
      </c>
      <c r="AE748" s="5">
        <v>3</v>
      </c>
      <c r="AF748" s="5">
        <v>196.85039370078741</v>
      </c>
      <c r="AG748" s="5">
        <v>4</v>
      </c>
      <c r="AH748" s="5">
        <v>262.46719160104988</v>
      </c>
      <c r="AI748" s="5">
        <v>1</v>
      </c>
      <c r="AJ748" s="5">
        <v>65.616797900262469</v>
      </c>
    </row>
    <row r="749" spans="1:36" x14ac:dyDescent="0.25">
      <c r="A749">
        <v>2019</v>
      </c>
      <c r="B749" t="s">
        <v>70</v>
      </c>
      <c r="C749" t="s">
        <v>5368</v>
      </c>
      <c r="D749" s="47" t="s">
        <v>5321</v>
      </c>
      <c r="E749" s="11">
        <v>1.82</v>
      </c>
      <c r="F749" s="2">
        <v>0.79659999999999997</v>
      </c>
      <c r="G749" s="2">
        <v>0.19089999999999999</v>
      </c>
      <c r="H749" s="2">
        <v>0.60570000000000002</v>
      </c>
      <c r="I749" s="2">
        <v>0.7833</v>
      </c>
      <c r="J749" s="2">
        <v>0.18720000000000001</v>
      </c>
      <c r="K749" s="2">
        <v>0.59609999999999996</v>
      </c>
      <c r="L749" s="2">
        <v>0.72709999999999997</v>
      </c>
      <c r="M749" s="2">
        <v>0.25840000000000002</v>
      </c>
      <c r="N749" s="2">
        <v>0.46869999999999995</v>
      </c>
      <c r="O749" s="2">
        <v>0.55683333333333329</v>
      </c>
      <c r="P749" s="5" t="s">
        <v>4792</v>
      </c>
      <c r="Q749" s="5">
        <v>1524</v>
      </c>
      <c r="R749" s="5">
        <v>837.36263736263732</v>
      </c>
      <c r="S749" s="5">
        <v>14</v>
      </c>
      <c r="T749" s="5">
        <v>918.63517060367451</v>
      </c>
      <c r="U749" s="5">
        <v>0</v>
      </c>
      <c r="V749" s="5">
        <v>0</v>
      </c>
      <c r="W749" s="5">
        <v>0</v>
      </c>
      <c r="X749" s="5">
        <v>0</v>
      </c>
      <c r="Y749" s="5">
        <v>0</v>
      </c>
      <c r="Z749" s="5">
        <v>0</v>
      </c>
      <c r="AA749" s="5">
        <v>14</v>
      </c>
      <c r="AB749" s="5">
        <v>918.63517060367451</v>
      </c>
      <c r="AC749" s="5">
        <v>31</v>
      </c>
      <c r="AD749" s="5">
        <v>2034.1207349081365</v>
      </c>
      <c r="AE749" s="5">
        <v>4</v>
      </c>
      <c r="AF749" s="5">
        <v>262.46719160104988</v>
      </c>
      <c r="AG749" s="5">
        <v>24</v>
      </c>
      <c r="AH749" s="5">
        <v>1574.8031496062993</v>
      </c>
      <c r="AI749" s="5">
        <v>3</v>
      </c>
      <c r="AJ749" s="5">
        <v>196.85039370078741</v>
      </c>
    </row>
    <row r="750" spans="1:36" x14ac:dyDescent="0.25">
      <c r="A750">
        <v>2017</v>
      </c>
      <c r="B750" t="s">
        <v>70</v>
      </c>
      <c r="C750" t="s">
        <v>5313</v>
      </c>
      <c r="D750" s="47" t="s">
        <v>5312</v>
      </c>
      <c r="E750" s="11">
        <v>1.17</v>
      </c>
      <c r="F750" s="2">
        <v>0.81030000000000002</v>
      </c>
      <c r="G750" s="2">
        <v>0.17369999999999999</v>
      </c>
      <c r="H750" s="2">
        <v>0.63660000000000005</v>
      </c>
      <c r="I750" s="2">
        <v>0.78290000000000004</v>
      </c>
      <c r="J750" s="2">
        <v>0.17560000000000001</v>
      </c>
      <c r="K750" s="2">
        <v>0.60730000000000006</v>
      </c>
      <c r="L750" s="2">
        <v>0.73670000000000002</v>
      </c>
      <c r="M750" s="2">
        <v>0.2482</v>
      </c>
      <c r="N750" s="2">
        <v>0.48850000000000005</v>
      </c>
      <c r="O750" s="2">
        <v>0.57746666666666668</v>
      </c>
      <c r="P750" s="5" t="s">
        <v>4792</v>
      </c>
      <c r="Q750" s="5">
        <v>1525</v>
      </c>
      <c r="R750" s="5">
        <v>1303.4188034188035</v>
      </c>
      <c r="S750" s="5">
        <v>6</v>
      </c>
      <c r="T750" s="5">
        <v>393.44262295081967</v>
      </c>
      <c r="U750" s="5">
        <v>0</v>
      </c>
      <c r="V750" s="5">
        <v>0</v>
      </c>
      <c r="W750" s="5">
        <v>0</v>
      </c>
      <c r="X750" s="5">
        <v>0</v>
      </c>
      <c r="Y750" s="5">
        <v>0</v>
      </c>
      <c r="Z750" s="5">
        <v>0</v>
      </c>
      <c r="AA750" s="5">
        <v>6</v>
      </c>
      <c r="AB750" s="5">
        <v>393.44262295081967</v>
      </c>
      <c r="AC750" s="5">
        <v>10</v>
      </c>
      <c r="AD750" s="5">
        <v>655.73770491803282</v>
      </c>
      <c r="AE750" s="5">
        <v>6</v>
      </c>
      <c r="AF750" s="5">
        <v>393.44262295081967</v>
      </c>
      <c r="AG750" s="5">
        <v>4</v>
      </c>
      <c r="AH750" s="5">
        <v>262.29508196721309</v>
      </c>
      <c r="AI750" s="5">
        <v>0</v>
      </c>
      <c r="AJ750" s="5">
        <v>0</v>
      </c>
    </row>
    <row r="751" spans="1:36" x14ac:dyDescent="0.25">
      <c r="A751">
        <v>2019</v>
      </c>
      <c r="B751" t="s">
        <v>41</v>
      </c>
      <c r="C751" t="s">
        <v>5673</v>
      </c>
      <c r="D751" s="47" t="s">
        <v>5439</v>
      </c>
      <c r="E751" s="11">
        <v>1.3919999999999999</v>
      </c>
      <c r="F751" s="2">
        <v>0.61570000000000003</v>
      </c>
      <c r="G751" s="2">
        <v>0.3594</v>
      </c>
      <c r="H751" s="2">
        <v>0.25630000000000003</v>
      </c>
      <c r="I751" s="2">
        <v>0.60870000000000002</v>
      </c>
      <c r="J751" s="2">
        <v>0.32529999999999998</v>
      </c>
      <c r="K751" s="2">
        <v>0.28340000000000004</v>
      </c>
      <c r="L751" s="2">
        <v>0.5766</v>
      </c>
      <c r="M751" s="2">
        <v>0.39879999999999999</v>
      </c>
      <c r="N751" s="2">
        <v>0.17780000000000001</v>
      </c>
      <c r="O751" s="2">
        <v>0.23916666666666667</v>
      </c>
      <c r="P751" s="2" t="s">
        <v>4792</v>
      </c>
      <c r="Q751" s="5">
        <v>1526</v>
      </c>
      <c r="R751" s="5">
        <v>1096.2643678160921</v>
      </c>
      <c r="S751" s="5">
        <v>1</v>
      </c>
      <c r="T751" s="5">
        <v>65.530799475753611</v>
      </c>
      <c r="U751" s="5">
        <v>0</v>
      </c>
      <c r="V751" s="5">
        <v>0</v>
      </c>
      <c r="W751" s="5">
        <v>0</v>
      </c>
      <c r="X751" s="5">
        <v>0</v>
      </c>
      <c r="Y751" s="5">
        <v>0</v>
      </c>
      <c r="Z751" s="5">
        <v>0</v>
      </c>
      <c r="AA751" s="5">
        <v>1</v>
      </c>
      <c r="AB751" s="5">
        <v>65.530799475753611</v>
      </c>
      <c r="AC751" s="5">
        <v>13</v>
      </c>
      <c r="AD751" s="5">
        <v>851.90039318479694</v>
      </c>
      <c r="AE751" s="5">
        <v>0</v>
      </c>
      <c r="AF751" s="5">
        <v>0</v>
      </c>
      <c r="AG751" s="5">
        <v>13</v>
      </c>
      <c r="AH751" s="5">
        <v>851.90039318479694</v>
      </c>
      <c r="AI751" s="5">
        <v>0</v>
      </c>
      <c r="AJ751" s="5">
        <v>0</v>
      </c>
    </row>
    <row r="752" spans="1:36" x14ac:dyDescent="0.25">
      <c r="A752">
        <v>2017</v>
      </c>
      <c r="B752" t="s">
        <v>41</v>
      </c>
      <c r="C752" t="s">
        <v>5889</v>
      </c>
      <c r="D752" s="47" t="s">
        <v>5861</v>
      </c>
      <c r="E752" s="11">
        <v>1.38</v>
      </c>
      <c r="F752" s="2">
        <v>0.53069999999999995</v>
      </c>
      <c r="G752" s="2">
        <v>0.4476</v>
      </c>
      <c r="H752" s="2">
        <v>8.3099999999999952E-2</v>
      </c>
      <c r="I752" s="2">
        <v>0.49930000000000002</v>
      </c>
      <c r="J752" s="2">
        <v>0.43680000000000002</v>
      </c>
      <c r="K752" s="2">
        <v>6.25E-2</v>
      </c>
      <c r="L752" s="2">
        <v>0.40450000000000003</v>
      </c>
      <c r="M752" s="2">
        <v>0.57430000000000003</v>
      </c>
      <c r="N752" s="2">
        <v>-0.16980000000000001</v>
      </c>
      <c r="O752" s="2">
        <v>-8.0666666666666855E-3</v>
      </c>
      <c r="P752" s="2" t="s">
        <v>5765</v>
      </c>
      <c r="Q752" s="5">
        <v>1526</v>
      </c>
      <c r="R752" s="5">
        <v>1105.7971014492755</v>
      </c>
      <c r="S752" s="5">
        <v>1</v>
      </c>
      <c r="T752" s="5">
        <v>65.530799475753611</v>
      </c>
      <c r="U752" s="5">
        <v>0</v>
      </c>
      <c r="V752" s="5">
        <v>0</v>
      </c>
      <c r="W752" s="5">
        <v>1</v>
      </c>
      <c r="X752" s="5">
        <v>65.530799475753611</v>
      </c>
      <c r="Y752" s="5">
        <v>0</v>
      </c>
      <c r="Z752" s="5">
        <v>0</v>
      </c>
      <c r="AA752" s="5">
        <v>0</v>
      </c>
      <c r="AB752" s="5">
        <v>0</v>
      </c>
      <c r="AC752" s="5">
        <v>3</v>
      </c>
      <c r="AD752" s="5">
        <v>196.5923984272608</v>
      </c>
      <c r="AE752" s="5">
        <v>0</v>
      </c>
      <c r="AF752" s="5">
        <v>0</v>
      </c>
      <c r="AG752" s="5">
        <v>3</v>
      </c>
      <c r="AH752" s="5">
        <v>196.5923984272608</v>
      </c>
      <c r="AI752" s="5">
        <v>0</v>
      </c>
      <c r="AJ752" s="5">
        <v>0</v>
      </c>
    </row>
    <row r="753" spans="1:36" x14ac:dyDescent="0.25">
      <c r="A753">
        <v>2017</v>
      </c>
      <c r="B753" t="s">
        <v>70</v>
      </c>
      <c r="C753" t="s">
        <v>5368</v>
      </c>
      <c r="D753" s="47" t="s">
        <v>5321</v>
      </c>
      <c r="E753" s="11">
        <v>1.82</v>
      </c>
      <c r="F753" s="2">
        <v>0.79659999999999997</v>
      </c>
      <c r="G753" s="2">
        <v>0.19089999999999999</v>
      </c>
      <c r="H753" s="2">
        <v>0.60570000000000002</v>
      </c>
      <c r="I753" s="2">
        <v>0.7833</v>
      </c>
      <c r="J753" s="2">
        <v>0.18720000000000001</v>
      </c>
      <c r="K753" s="2">
        <v>0.59609999999999996</v>
      </c>
      <c r="L753" s="2">
        <v>0.72709999999999997</v>
      </c>
      <c r="M753" s="2">
        <v>0.25840000000000002</v>
      </c>
      <c r="N753" s="2">
        <v>0.46869999999999995</v>
      </c>
      <c r="O753" s="2">
        <v>0.55683333333333329</v>
      </c>
      <c r="P753" s="5" t="s">
        <v>4792</v>
      </c>
      <c r="Q753" s="5">
        <v>1530</v>
      </c>
      <c r="R753" s="5">
        <v>840.65934065934061</v>
      </c>
      <c r="S753" s="5">
        <v>10</v>
      </c>
      <c r="T753" s="5">
        <v>653.59477124183013</v>
      </c>
      <c r="U753" s="5">
        <v>0</v>
      </c>
      <c r="V753" s="5">
        <v>0</v>
      </c>
      <c r="W753" s="5">
        <v>1</v>
      </c>
      <c r="X753" s="5">
        <v>65.359477124183002</v>
      </c>
      <c r="Y753" s="5">
        <v>0</v>
      </c>
      <c r="Z753" s="5">
        <v>0</v>
      </c>
      <c r="AA753" s="5">
        <v>9</v>
      </c>
      <c r="AB753" s="5">
        <v>588.23529411764707</v>
      </c>
      <c r="AC753" s="5">
        <v>33</v>
      </c>
      <c r="AD753" s="5">
        <v>2156.8627450980393</v>
      </c>
      <c r="AE753" s="5">
        <v>7</v>
      </c>
      <c r="AF753" s="5">
        <v>457.51633986928107</v>
      </c>
      <c r="AG753" s="5">
        <v>17</v>
      </c>
      <c r="AH753" s="5">
        <v>1111.1111111111111</v>
      </c>
      <c r="AI753" s="5">
        <v>9</v>
      </c>
      <c r="AJ753" s="5">
        <v>588.23529411764707</v>
      </c>
    </row>
    <row r="754" spans="1:36" x14ac:dyDescent="0.25">
      <c r="A754">
        <v>2017</v>
      </c>
      <c r="B754" t="s">
        <v>71</v>
      </c>
      <c r="C754" t="s">
        <v>1101</v>
      </c>
      <c r="D754" s="47" t="s">
        <v>5291</v>
      </c>
      <c r="E754" s="11">
        <v>0</v>
      </c>
      <c r="F754" s="2">
        <v>0.48149999999999998</v>
      </c>
      <c r="G754" s="2">
        <v>0.49559999999999998</v>
      </c>
      <c r="H754" s="2">
        <v>-1.4100000000000001E-2</v>
      </c>
      <c r="I754" s="2">
        <v>0.51300000000000001</v>
      </c>
      <c r="J754" s="2">
        <v>0.41589999999999999</v>
      </c>
      <c r="K754" s="2">
        <v>9.710000000000002E-2</v>
      </c>
      <c r="L754" s="2">
        <v>0.59409999999999996</v>
      </c>
      <c r="M754" s="2">
        <v>0.379</v>
      </c>
      <c r="N754" s="2">
        <v>0.21509999999999996</v>
      </c>
      <c r="O754" s="2">
        <v>9.9366666666666659E-2</v>
      </c>
      <c r="P754" s="2" t="s">
        <v>5765</v>
      </c>
      <c r="Q754" s="5">
        <v>1530</v>
      </c>
      <c r="R754" s="5" t="s">
        <v>4791</v>
      </c>
      <c r="S754" s="5">
        <v>4</v>
      </c>
      <c r="T754" s="5">
        <v>261.43790849673201</v>
      </c>
      <c r="U754" s="5">
        <v>0</v>
      </c>
      <c r="V754" s="5">
        <v>0</v>
      </c>
      <c r="W754" s="5">
        <v>0</v>
      </c>
      <c r="X754" s="5">
        <v>0</v>
      </c>
      <c r="Y754" s="5">
        <v>0</v>
      </c>
      <c r="Z754" s="5">
        <v>0</v>
      </c>
      <c r="AA754" s="5">
        <v>4</v>
      </c>
      <c r="AB754" s="5">
        <v>261.43790849673201</v>
      </c>
      <c r="AC754" s="5">
        <v>14</v>
      </c>
      <c r="AD754" s="5">
        <v>915.03267973856214</v>
      </c>
      <c r="AE754" s="5">
        <v>3</v>
      </c>
      <c r="AF754" s="5">
        <v>196.07843137254901</v>
      </c>
      <c r="AG754" s="5">
        <v>10</v>
      </c>
      <c r="AH754" s="5">
        <v>653.59477124183013</v>
      </c>
      <c r="AI754" s="5">
        <v>1</v>
      </c>
      <c r="AJ754" s="5">
        <v>65.359477124183002</v>
      </c>
    </row>
    <row r="755" spans="1:36" x14ac:dyDescent="0.25">
      <c r="A755">
        <v>2017</v>
      </c>
      <c r="B755" t="s">
        <v>41</v>
      </c>
      <c r="C755" t="s">
        <v>6153</v>
      </c>
      <c r="D755" s="47" t="s">
        <v>6005</v>
      </c>
      <c r="E755" s="11">
        <v>0.78400000000000003</v>
      </c>
      <c r="F755" s="2">
        <v>0.24049999999999999</v>
      </c>
      <c r="G755" s="2">
        <v>0.74350000000000005</v>
      </c>
      <c r="H755" s="2">
        <v>-0.50300000000000011</v>
      </c>
      <c r="I755" s="2">
        <v>0.2102</v>
      </c>
      <c r="J755" s="2">
        <v>0.74750000000000005</v>
      </c>
      <c r="K755" s="2">
        <v>-0.53730000000000011</v>
      </c>
      <c r="L755" s="2">
        <v>0.24629999999999999</v>
      </c>
      <c r="M755" s="2">
        <v>0.74</v>
      </c>
      <c r="N755" s="2">
        <v>-0.49370000000000003</v>
      </c>
      <c r="O755" s="2">
        <v>-0.51133333333333342</v>
      </c>
      <c r="P755" s="2" t="s">
        <v>5900</v>
      </c>
      <c r="Q755" s="5">
        <v>1530</v>
      </c>
      <c r="R755" s="5">
        <v>1951.5306122448978</v>
      </c>
      <c r="S755" s="5">
        <v>3</v>
      </c>
      <c r="T755" s="5">
        <v>196.07843137254901</v>
      </c>
      <c r="U755" s="5">
        <v>0</v>
      </c>
      <c r="V755" s="5">
        <v>0</v>
      </c>
      <c r="W755" s="5">
        <v>0</v>
      </c>
      <c r="X755" s="5">
        <v>0</v>
      </c>
      <c r="Y755" s="5">
        <v>2</v>
      </c>
      <c r="Z755" s="5">
        <v>130.718954248366</v>
      </c>
      <c r="AA755" s="5">
        <v>1</v>
      </c>
      <c r="AB755" s="5">
        <v>65.359477124183002</v>
      </c>
      <c r="AC755" s="5">
        <v>42</v>
      </c>
      <c r="AD755" s="5">
        <v>2745.0980392156862</v>
      </c>
      <c r="AE755" s="5">
        <v>20</v>
      </c>
      <c r="AF755" s="5">
        <v>1307.1895424836603</v>
      </c>
      <c r="AG755" s="5">
        <v>16</v>
      </c>
      <c r="AH755" s="5">
        <v>1045.751633986928</v>
      </c>
      <c r="AI755" s="5">
        <v>6</v>
      </c>
      <c r="AJ755" s="5">
        <v>392.15686274509801</v>
      </c>
    </row>
    <row r="756" spans="1:36" x14ac:dyDescent="0.25">
      <c r="A756">
        <v>2018</v>
      </c>
      <c r="B756" t="s">
        <v>71</v>
      </c>
      <c r="C756" t="s">
        <v>1101</v>
      </c>
      <c r="D756" s="47" t="s">
        <v>5291</v>
      </c>
      <c r="E756" s="11">
        <v>0</v>
      </c>
      <c r="F756" s="2">
        <v>0.48149999999999998</v>
      </c>
      <c r="G756" s="2">
        <v>0.49559999999999998</v>
      </c>
      <c r="H756" s="2">
        <v>-1.4100000000000001E-2</v>
      </c>
      <c r="I756" s="2">
        <v>0.51300000000000001</v>
      </c>
      <c r="J756" s="2">
        <v>0.41589999999999999</v>
      </c>
      <c r="K756" s="2">
        <v>9.710000000000002E-2</v>
      </c>
      <c r="L756" s="2">
        <v>0.59409999999999996</v>
      </c>
      <c r="M756" s="2">
        <v>0.379</v>
      </c>
      <c r="N756" s="2">
        <v>0.21509999999999996</v>
      </c>
      <c r="O756" s="2">
        <v>9.9366666666666659E-2</v>
      </c>
      <c r="P756" s="2" t="s">
        <v>5765</v>
      </c>
      <c r="Q756" s="5">
        <v>1531</v>
      </c>
      <c r="R756" s="5" t="s">
        <v>4791</v>
      </c>
      <c r="S756" s="5">
        <v>0</v>
      </c>
      <c r="T756" s="5">
        <v>0</v>
      </c>
      <c r="U756" s="5">
        <v>0</v>
      </c>
      <c r="V756" s="5">
        <v>0</v>
      </c>
      <c r="W756" s="5">
        <v>0</v>
      </c>
      <c r="X756" s="5">
        <v>0</v>
      </c>
      <c r="Y756" s="5">
        <v>0</v>
      </c>
      <c r="Z756" s="5">
        <v>0</v>
      </c>
      <c r="AA756" s="5">
        <v>0</v>
      </c>
      <c r="AB756" s="5">
        <v>0</v>
      </c>
      <c r="AC756" s="5">
        <v>11</v>
      </c>
      <c r="AD756" s="5">
        <v>718.48465055519262</v>
      </c>
      <c r="AE756" s="5">
        <v>3</v>
      </c>
      <c r="AF756" s="5">
        <v>195.95035924232528</v>
      </c>
      <c r="AG756" s="5">
        <v>7</v>
      </c>
      <c r="AH756" s="5">
        <v>457.21750489875893</v>
      </c>
      <c r="AI756" s="5">
        <v>1</v>
      </c>
      <c r="AJ756" s="5">
        <v>65.316786414108435</v>
      </c>
    </row>
    <row r="757" spans="1:36" x14ac:dyDescent="0.25">
      <c r="A757">
        <v>2018</v>
      </c>
      <c r="B757" t="s">
        <v>71</v>
      </c>
      <c r="C757" t="s">
        <v>1101</v>
      </c>
      <c r="D757" s="47" t="s">
        <v>5291</v>
      </c>
      <c r="E757" s="11">
        <v>0</v>
      </c>
      <c r="F757" s="2">
        <v>0.48149999999999998</v>
      </c>
      <c r="G757" s="2">
        <v>0.49559999999999998</v>
      </c>
      <c r="H757" s="2">
        <v>-1.4100000000000001E-2</v>
      </c>
      <c r="I757" s="2">
        <v>0.51300000000000001</v>
      </c>
      <c r="J757" s="2">
        <v>0.41589999999999999</v>
      </c>
      <c r="K757" s="2">
        <v>9.710000000000002E-2</v>
      </c>
      <c r="L757" s="2">
        <v>0.59409999999999996</v>
      </c>
      <c r="M757" s="2">
        <v>0.379</v>
      </c>
      <c r="N757" s="2">
        <v>0.21509999999999996</v>
      </c>
      <c r="O757" s="2">
        <v>9.9366666666666659E-2</v>
      </c>
      <c r="P757" s="2" t="s">
        <v>5765</v>
      </c>
      <c r="Q757" s="5">
        <v>1531</v>
      </c>
      <c r="R757" s="5" t="s">
        <v>4791</v>
      </c>
      <c r="S757" s="5">
        <v>0</v>
      </c>
      <c r="T757" s="5">
        <v>0</v>
      </c>
      <c r="U757" s="5">
        <v>0</v>
      </c>
      <c r="V757" s="5">
        <v>0</v>
      </c>
      <c r="W757" s="5">
        <v>0</v>
      </c>
      <c r="X757" s="5">
        <v>0</v>
      </c>
      <c r="Y757" s="5">
        <v>0</v>
      </c>
      <c r="Z757" s="5">
        <v>0</v>
      </c>
      <c r="AA757" s="5">
        <v>0</v>
      </c>
      <c r="AB757" s="5">
        <v>0</v>
      </c>
      <c r="AC757" s="5">
        <v>11</v>
      </c>
      <c r="AD757" s="5">
        <v>718.48465055519262</v>
      </c>
      <c r="AE757" s="5">
        <v>3</v>
      </c>
      <c r="AF757" s="5">
        <v>195.95035924232528</v>
      </c>
      <c r="AG757" s="5">
        <v>7</v>
      </c>
      <c r="AH757" s="5">
        <v>457.21750489875893</v>
      </c>
      <c r="AI757" s="5">
        <v>1</v>
      </c>
      <c r="AJ757" s="5">
        <v>65.316786414108435</v>
      </c>
    </row>
    <row r="758" spans="1:36" x14ac:dyDescent="0.25">
      <c r="A758">
        <v>2017</v>
      </c>
      <c r="B758" t="s">
        <v>49</v>
      </c>
      <c r="C758" t="s">
        <v>6517</v>
      </c>
      <c r="D758" s="47" t="s">
        <v>914</v>
      </c>
      <c r="E758" s="11">
        <v>20.2</v>
      </c>
      <c r="F758" s="2">
        <v>0.26050000000000001</v>
      </c>
      <c r="G758" s="2">
        <v>0.69830000000000003</v>
      </c>
      <c r="H758" s="2">
        <v>-0.43780000000000002</v>
      </c>
      <c r="I758" s="2">
        <v>0.318</v>
      </c>
      <c r="J758" s="2">
        <v>0.56499999999999995</v>
      </c>
      <c r="K758" s="2">
        <v>-0.24699999999999994</v>
      </c>
      <c r="L758" s="2">
        <v>0.314</v>
      </c>
      <c r="M758" s="2">
        <v>0.65200000000000002</v>
      </c>
      <c r="N758" s="2">
        <v>-0.33800000000000002</v>
      </c>
      <c r="O758" s="2">
        <v>-0.34093333333333331</v>
      </c>
      <c r="P758" s="2" t="s">
        <v>5900</v>
      </c>
      <c r="Q758" s="5">
        <v>1531</v>
      </c>
      <c r="R758" s="5">
        <v>75.792079207920793</v>
      </c>
      <c r="S758" s="5">
        <v>1</v>
      </c>
      <c r="T758" s="5">
        <v>65.316786414108435</v>
      </c>
      <c r="U758" s="5">
        <v>0</v>
      </c>
      <c r="V758" s="5">
        <v>0</v>
      </c>
      <c r="W758" s="5">
        <v>0</v>
      </c>
      <c r="X758" s="5">
        <v>0</v>
      </c>
      <c r="Y758" s="5">
        <v>0</v>
      </c>
      <c r="Z758" s="5">
        <v>0</v>
      </c>
      <c r="AA758" s="5">
        <v>1</v>
      </c>
      <c r="AB758" s="5">
        <v>65.316786414108435</v>
      </c>
      <c r="AC758" s="5">
        <v>17</v>
      </c>
      <c r="AD758" s="5">
        <v>1110.3853690398432</v>
      </c>
      <c r="AE758" s="5">
        <v>9</v>
      </c>
      <c r="AF758" s="5">
        <v>587.85107772697586</v>
      </c>
      <c r="AG758" s="5">
        <v>7</v>
      </c>
      <c r="AH758" s="5">
        <v>457.21750489875893</v>
      </c>
      <c r="AI758" s="5">
        <v>1</v>
      </c>
      <c r="AJ758" s="5">
        <v>65.316786414108435</v>
      </c>
    </row>
    <row r="759" spans="1:36" x14ac:dyDescent="0.25">
      <c r="A759">
        <v>2019</v>
      </c>
      <c r="B759" t="s">
        <v>70</v>
      </c>
      <c r="C759" t="s">
        <v>619</v>
      </c>
      <c r="D759" s="47" t="s">
        <v>500</v>
      </c>
      <c r="E759" s="11">
        <v>3.24</v>
      </c>
      <c r="F759" s="2">
        <v>0.74219999999999997</v>
      </c>
      <c r="G759" s="2">
        <v>0.24229999999999999</v>
      </c>
      <c r="H759" s="2">
        <v>0.49990000000000001</v>
      </c>
      <c r="I759" s="2">
        <v>0.71440000000000003</v>
      </c>
      <c r="J759" s="2">
        <v>0.249</v>
      </c>
      <c r="K759" s="2">
        <v>0.46540000000000004</v>
      </c>
      <c r="L759" s="2">
        <v>0.6361</v>
      </c>
      <c r="M759" s="2">
        <v>0.3468</v>
      </c>
      <c r="N759" s="2">
        <v>0.2893</v>
      </c>
      <c r="O759" s="2">
        <v>0.41819999999999996</v>
      </c>
      <c r="P759" s="5" t="s">
        <v>4792</v>
      </c>
      <c r="Q759" s="5">
        <v>1532</v>
      </c>
      <c r="R759" s="5">
        <v>472.83950617283949</v>
      </c>
      <c r="S759" s="5">
        <v>6</v>
      </c>
      <c r="T759" s="5">
        <v>391.64490861618793</v>
      </c>
      <c r="U759" s="5">
        <v>0</v>
      </c>
      <c r="V759" s="5">
        <v>0</v>
      </c>
      <c r="W759" s="5">
        <v>0</v>
      </c>
      <c r="X759" s="5">
        <v>0</v>
      </c>
      <c r="Y759" s="5">
        <v>0</v>
      </c>
      <c r="Z759" s="5">
        <v>0</v>
      </c>
      <c r="AA759" s="5">
        <v>6</v>
      </c>
      <c r="AB759" s="5">
        <v>391.64490861618793</v>
      </c>
      <c r="AC759" s="5">
        <v>12</v>
      </c>
      <c r="AD759" s="5">
        <v>783.28981723237587</v>
      </c>
      <c r="AE759" s="5">
        <v>6</v>
      </c>
      <c r="AF759" s="5">
        <v>391.64490861618793</v>
      </c>
      <c r="AG759" s="5">
        <v>6</v>
      </c>
      <c r="AH759" s="5">
        <v>391.64490861618793</v>
      </c>
      <c r="AI759" s="5">
        <v>0</v>
      </c>
      <c r="AJ759" s="5">
        <v>0</v>
      </c>
    </row>
    <row r="760" spans="1:36" x14ac:dyDescent="0.25">
      <c r="A760">
        <v>2019</v>
      </c>
      <c r="B760" t="s">
        <v>71</v>
      </c>
      <c r="C760" t="s">
        <v>4963</v>
      </c>
      <c r="D760" s="47" t="s">
        <v>4961</v>
      </c>
      <c r="E760" s="11">
        <v>0</v>
      </c>
      <c r="F760" s="2">
        <v>0.72160000000000002</v>
      </c>
      <c r="G760" s="2">
        <v>0.26669999999999999</v>
      </c>
      <c r="H760" s="2">
        <v>0.45490000000000003</v>
      </c>
      <c r="I760" s="2">
        <v>0.72989999999999999</v>
      </c>
      <c r="J760" s="2">
        <v>0.24349999999999999</v>
      </c>
      <c r="K760" s="2">
        <v>0.4864</v>
      </c>
      <c r="L760" s="2">
        <v>0.70599999999999996</v>
      </c>
      <c r="M760" s="2">
        <v>0.28310000000000002</v>
      </c>
      <c r="N760" s="2">
        <v>0.42289999999999994</v>
      </c>
      <c r="O760" s="2">
        <v>0.45473333333333327</v>
      </c>
      <c r="P760" s="2" t="s">
        <v>4792</v>
      </c>
      <c r="Q760" s="5">
        <v>1532</v>
      </c>
      <c r="R760" s="5" t="s">
        <v>4791</v>
      </c>
      <c r="S760" s="5">
        <v>9</v>
      </c>
      <c r="T760" s="5">
        <v>587.46736292428193</v>
      </c>
      <c r="U760" s="5">
        <v>0</v>
      </c>
      <c r="V760" s="5">
        <v>0</v>
      </c>
      <c r="W760" s="5">
        <v>0</v>
      </c>
      <c r="X760" s="5">
        <v>0</v>
      </c>
      <c r="Y760" s="5">
        <v>0</v>
      </c>
      <c r="Z760" s="5">
        <v>0</v>
      </c>
      <c r="AA760" s="5">
        <v>9</v>
      </c>
      <c r="AB760" s="5">
        <v>587.46736292428193</v>
      </c>
      <c r="AC760" s="5">
        <v>13</v>
      </c>
      <c r="AD760" s="5">
        <v>848.56396866840737</v>
      </c>
      <c r="AE760" s="5">
        <v>7</v>
      </c>
      <c r="AF760" s="5">
        <v>456.91906005221932</v>
      </c>
      <c r="AG760" s="5">
        <v>5</v>
      </c>
      <c r="AH760" s="5">
        <v>326.37075718015666</v>
      </c>
      <c r="AI760" s="5">
        <v>1</v>
      </c>
      <c r="AJ760" s="5">
        <v>65.274151436031332</v>
      </c>
    </row>
    <row r="761" spans="1:36" x14ac:dyDescent="0.25">
      <c r="A761">
        <v>2019</v>
      </c>
      <c r="B761" t="s">
        <v>71</v>
      </c>
      <c r="C761" t="s">
        <v>5067</v>
      </c>
      <c r="D761" s="47" t="s">
        <v>1897</v>
      </c>
      <c r="E761" s="11">
        <v>0</v>
      </c>
      <c r="F761" s="2">
        <v>0.79610000000000003</v>
      </c>
      <c r="G761" s="2">
        <v>0.19439999999999999</v>
      </c>
      <c r="H761" s="2">
        <v>0.60170000000000001</v>
      </c>
      <c r="I761" s="2">
        <v>0.78720000000000001</v>
      </c>
      <c r="J761" s="2">
        <v>0.18870000000000001</v>
      </c>
      <c r="K761" s="2">
        <v>0.59850000000000003</v>
      </c>
      <c r="L761" s="2">
        <v>0.76849999999999996</v>
      </c>
      <c r="M761" s="2">
        <v>0.221</v>
      </c>
      <c r="N761" s="2">
        <v>0.54749999999999999</v>
      </c>
      <c r="O761" s="2">
        <v>0.58256666666666668</v>
      </c>
      <c r="P761" s="2" t="s">
        <v>4792</v>
      </c>
      <c r="Q761" s="5">
        <v>1534</v>
      </c>
      <c r="R761" s="5" t="s">
        <v>4791</v>
      </c>
      <c r="S761" s="5">
        <v>8</v>
      </c>
      <c r="T761" s="5">
        <v>521.51238591916558</v>
      </c>
      <c r="U761" s="5">
        <v>0</v>
      </c>
      <c r="V761" s="5">
        <v>0</v>
      </c>
      <c r="W761" s="5">
        <v>1</v>
      </c>
      <c r="X761" s="5">
        <v>65.189048239895698</v>
      </c>
      <c r="Y761" s="5">
        <v>0</v>
      </c>
      <c r="Z761" s="5">
        <v>0</v>
      </c>
      <c r="AA761" s="5">
        <v>7</v>
      </c>
      <c r="AB761" s="5">
        <v>456.32333767926986</v>
      </c>
      <c r="AC761" s="5">
        <v>47</v>
      </c>
      <c r="AD761" s="5">
        <v>3063.8852672750977</v>
      </c>
      <c r="AE761" s="5">
        <v>11</v>
      </c>
      <c r="AF761" s="5">
        <v>717.07953063885259</v>
      </c>
      <c r="AG761" s="5">
        <v>29</v>
      </c>
      <c r="AH761" s="5">
        <v>1890.4823989569754</v>
      </c>
      <c r="AI761" s="5">
        <v>7</v>
      </c>
      <c r="AJ761" s="5">
        <v>456.32333767926986</v>
      </c>
    </row>
    <row r="762" spans="1:36" x14ac:dyDescent="0.25">
      <c r="A762">
        <v>2018</v>
      </c>
      <c r="B762" t="s">
        <v>41</v>
      </c>
      <c r="C762" t="s">
        <v>6163</v>
      </c>
      <c r="D762" s="47" t="s">
        <v>1102</v>
      </c>
      <c r="E762" s="11">
        <v>0.91200000000000003</v>
      </c>
      <c r="F762" s="2">
        <v>0.48089999999999999</v>
      </c>
      <c r="G762" s="2">
        <v>0.49380000000000002</v>
      </c>
      <c r="H762" s="2">
        <v>-1.2900000000000023E-2</v>
      </c>
      <c r="I762" s="2">
        <v>0.44790000000000002</v>
      </c>
      <c r="J762" s="2">
        <v>0.48060000000000003</v>
      </c>
      <c r="K762" s="2">
        <v>-3.2700000000000007E-2</v>
      </c>
      <c r="L762" s="2">
        <v>0.40920000000000001</v>
      </c>
      <c r="M762" s="2">
        <v>0.55259999999999998</v>
      </c>
      <c r="N762" s="2">
        <v>-0.14339999999999997</v>
      </c>
      <c r="O762" s="2">
        <v>-6.3E-2</v>
      </c>
      <c r="P762" s="2" t="s">
        <v>5900</v>
      </c>
      <c r="Q762" s="5">
        <v>1534</v>
      </c>
      <c r="R762" s="5">
        <v>1682.0175438596491</v>
      </c>
      <c r="S762" s="5">
        <v>3</v>
      </c>
      <c r="T762" s="5">
        <v>195.56714471968712</v>
      </c>
      <c r="U762" s="5">
        <v>0</v>
      </c>
      <c r="V762" s="5">
        <v>0</v>
      </c>
      <c r="W762" s="5">
        <v>0</v>
      </c>
      <c r="X762" s="5">
        <v>0</v>
      </c>
      <c r="Y762" s="5">
        <v>0</v>
      </c>
      <c r="Z762" s="5">
        <v>0</v>
      </c>
      <c r="AA762" s="5">
        <v>3</v>
      </c>
      <c r="AB762" s="5">
        <v>195.56714471968712</v>
      </c>
      <c r="AC762" s="5">
        <v>12</v>
      </c>
      <c r="AD762" s="5">
        <v>782.26857887874849</v>
      </c>
      <c r="AE762" s="5">
        <v>2</v>
      </c>
      <c r="AF762" s="5">
        <v>130.3780964797914</v>
      </c>
      <c r="AG762" s="5">
        <v>10</v>
      </c>
      <c r="AH762" s="5">
        <v>651.89048239895703</v>
      </c>
      <c r="AI762" s="5">
        <v>0</v>
      </c>
      <c r="AJ762" s="5">
        <v>0</v>
      </c>
    </row>
    <row r="763" spans="1:36" x14ac:dyDescent="0.25">
      <c r="A763">
        <v>2017</v>
      </c>
      <c r="B763" t="s">
        <v>41</v>
      </c>
      <c r="C763" t="s">
        <v>5715</v>
      </c>
      <c r="D763" s="47" t="s">
        <v>5525</v>
      </c>
      <c r="E763" s="11">
        <v>1.8129999999999999</v>
      </c>
      <c r="F763" s="2">
        <v>0.57179999999999997</v>
      </c>
      <c r="G763" s="2">
        <v>0.40620000000000001</v>
      </c>
      <c r="H763" s="2">
        <v>0.16559999999999997</v>
      </c>
      <c r="I763" s="2">
        <v>0.5383</v>
      </c>
      <c r="J763" s="2">
        <v>0.40639999999999998</v>
      </c>
      <c r="K763" s="2">
        <v>0.13190000000000002</v>
      </c>
      <c r="L763" s="2">
        <v>0.50680000000000003</v>
      </c>
      <c r="M763" s="2">
        <v>0.47299999999999998</v>
      </c>
      <c r="N763" s="2">
        <v>3.3800000000000052E-2</v>
      </c>
      <c r="O763" s="2">
        <v>0.11043333333333334</v>
      </c>
      <c r="P763" s="2" t="s">
        <v>4792</v>
      </c>
      <c r="Q763" s="5">
        <v>1536</v>
      </c>
      <c r="R763" s="5">
        <v>847.21456150027586</v>
      </c>
      <c r="S763" s="5">
        <v>0</v>
      </c>
      <c r="T763" s="5">
        <v>0</v>
      </c>
      <c r="U763" s="5">
        <v>0</v>
      </c>
      <c r="V763" s="5">
        <v>0</v>
      </c>
      <c r="W763" s="5">
        <v>0</v>
      </c>
      <c r="X763" s="5">
        <v>0</v>
      </c>
      <c r="Y763" s="5">
        <v>0</v>
      </c>
      <c r="Z763" s="5">
        <v>0</v>
      </c>
      <c r="AA763" s="5">
        <v>0</v>
      </c>
      <c r="AB763" s="5">
        <v>0</v>
      </c>
      <c r="AC763" s="5">
        <v>2</v>
      </c>
      <c r="AD763" s="5">
        <v>130.20833333333331</v>
      </c>
      <c r="AE763" s="5">
        <v>1</v>
      </c>
      <c r="AF763" s="5">
        <v>65.104166666666657</v>
      </c>
      <c r="AG763" s="5">
        <v>1</v>
      </c>
      <c r="AH763" s="5">
        <v>65.104166666666657</v>
      </c>
      <c r="AI763" s="5">
        <v>0</v>
      </c>
      <c r="AJ763" s="5">
        <v>0</v>
      </c>
    </row>
    <row r="764" spans="1:36" x14ac:dyDescent="0.25">
      <c r="A764">
        <v>2017</v>
      </c>
      <c r="B764" t="s">
        <v>70</v>
      </c>
      <c r="C764" t="s">
        <v>5325</v>
      </c>
      <c r="D764" s="47" t="s">
        <v>636</v>
      </c>
      <c r="E764" s="11">
        <v>1.31</v>
      </c>
      <c r="F764" s="2">
        <v>0.67669999999999997</v>
      </c>
      <c r="G764" s="2">
        <v>0.2994</v>
      </c>
      <c r="H764" s="2">
        <v>0.37729999999999997</v>
      </c>
      <c r="I764" s="2">
        <v>0.6946</v>
      </c>
      <c r="J764" s="2">
        <v>0.25359999999999999</v>
      </c>
      <c r="K764" s="2">
        <v>0.441</v>
      </c>
      <c r="L764" s="2">
        <v>0.70120000000000005</v>
      </c>
      <c r="M764" s="2">
        <v>0.2853</v>
      </c>
      <c r="N764" s="2">
        <v>0.41590000000000005</v>
      </c>
      <c r="O764" s="2">
        <v>0.41139999999999999</v>
      </c>
      <c r="P764" s="5" t="s">
        <v>4792</v>
      </c>
      <c r="Q764" s="5">
        <v>1537</v>
      </c>
      <c r="R764" s="5">
        <v>1173.2824427480916</v>
      </c>
      <c r="S764" s="5">
        <v>7</v>
      </c>
      <c r="T764" s="5">
        <v>455.43266102797662</v>
      </c>
      <c r="U764" s="5">
        <v>0</v>
      </c>
      <c r="V764" s="5">
        <v>0</v>
      </c>
      <c r="W764" s="5">
        <v>0</v>
      </c>
      <c r="X764" s="5">
        <v>0</v>
      </c>
      <c r="Y764" s="5">
        <v>2</v>
      </c>
      <c r="Z764" s="5">
        <v>130.12361743656476</v>
      </c>
      <c r="AA764" s="5">
        <v>5</v>
      </c>
      <c r="AB764" s="5">
        <v>325.30904359141181</v>
      </c>
      <c r="AC764" s="5">
        <v>21</v>
      </c>
      <c r="AD764" s="5">
        <v>1366.2979830839297</v>
      </c>
      <c r="AE764" s="5">
        <v>10</v>
      </c>
      <c r="AF764" s="5">
        <v>650.61808718282361</v>
      </c>
      <c r="AG764" s="5">
        <v>11</v>
      </c>
      <c r="AH764" s="5">
        <v>715.67989590110608</v>
      </c>
      <c r="AI764" s="5">
        <v>0</v>
      </c>
      <c r="AJ764" s="5">
        <v>0</v>
      </c>
    </row>
    <row r="765" spans="1:36" x14ac:dyDescent="0.25">
      <c r="A765">
        <v>2017</v>
      </c>
      <c r="B765" t="s">
        <v>71</v>
      </c>
      <c r="C765" t="s">
        <v>247</v>
      </c>
      <c r="D765" s="47" t="s">
        <v>663</v>
      </c>
      <c r="E765" s="11">
        <v>0</v>
      </c>
      <c r="F765" s="2">
        <v>0.69040000000000001</v>
      </c>
      <c r="G765" s="2">
        <v>0.2989</v>
      </c>
      <c r="H765" s="2">
        <v>0.39150000000000001</v>
      </c>
      <c r="I765" s="2">
        <v>0.70069999999999999</v>
      </c>
      <c r="J765" s="2">
        <v>0.26869999999999999</v>
      </c>
      <c r="K765" s="2">
        <v>0.432</v>
      </c>
      <c r="L765" s="2">
        <v>0.69030000000000002</v>
      </c>
      <c r="M765" s="2">
        <v>0.29809999999999998</v>
      </c>
      <c r="N765" s="2">
        <v>0.39220000000000005</v>
      </c>
      <c r="O765" s="2">
        <v>0.40523333333333333</v>
      </c>
      <c r="P765" s="2" t="s">
        <v>4792</v>
      </c>
      <c r="Q765" s="5">
        <v>1537</v>
      </c>
      <c r="R765" s="5" t="s">
        <v>4791</v>
      </c>
      <c r="S765" s="5">
        <v>3</v>
      </c>
      <c r="T765" s="5">
        <v>195.18542615484711</v>
      </c>
      <c r="U765" s="5">
        <v>0</v>
      </c>
      <c r="V765" s="5">
        <v>0</v>
      </c>
      <c r="W765" s="5">
        <v>0</v>
      </c>
      <c r="X765" s="5">
        <v>0</v>
      </c>
      <c r="Y765" s="5">
        <v>0</v>
      </c>
      <c r="Z765" s="5">
        <v>0</v>
      </c>
      <c r="AA765" s="5">
        <v>3</v>
      </c>
      <c r="AB765" s="5">
        <v>195.18542615484711</v>
      </c>
      <c r="AC765" s="5">
        <v>18</v>
      </c>
      <c r="AD765" s="5">
        <v>1171.1125569290825</v>
      </c>
      <c r="AE765" s="5">
        <v>11</v>
      </c>
      <c r="AF765" s="5">
        <v>715.67989590110608</v>
      </c>
      <c r="AG765" s="5">
        <v>7</v>
      </c>
      <c r="AH765" s="5">
        <v>455.43266102797662</v>
      </c>
      <c r="AI765" s="5">
        <v>0</v>
      </c>
      <c r="AJ765" s="5">
        <v>0</v>
      </c>
    </row>
    <row r="766" spans="1:36" x14ac:dyDescent="0.25">
      <c r="A766">
        <v>2018</v>
      </c>
      <c r="B766" t="s">
        <v>70</v>
      </c>
      <c r="C766" t="s">
        <v>5325</v>
      </c>
      <c r="D766" s="47" t="s">
        <v>636</v>
      </c>
      <c r="E766" s="11">
        <v>1.31</v>
      </c>
      <c r="F766" s="2">
        <v>0.67669999999999997</v>
      </c>
      <c r="G766" s="2">
        <v>0.2994</v>
      </c>
      <c r="H766" s="2">
        <v>0.37729999999999997</v>
      </c>
      <c r="I766" s="2">
        <v>0.6946</v>
      </c>
      <c r="J766" s="2">
        <v>0.25359999999999999</v>
      </c>
      <c r="K766" s="2">
        <v>0.441</v>
      </c>
      <c r="L766" s="2">
        <v>0.70120000000000005</v>
      </c>
      <c r="M766" s="2">
        <v>0.2853</v>
      </c>
      <c r="N766" s="2">
        <v>0.41590000000000005</v>
      </c>
      <c r="O766" s="2">
        <v>0.41139999999999999</v>
      </c>
      <c r="P766" s="5" t="s">
        <v>4792</v>
      </c>
      <c r="Q766" s="5">
        <v>1537</v>
      </c>
      <c r="R766" s="5">
        <v>1173.2824427480916</v>
      </c>
      <c r="S766" s="5">
        <v>1</v>
      </c>
      <c r="T766" s="5">
        <v>65.061808718282379</v>
      </c>
      <c r="U766" s="5">
        <v>0</v>
      </c>
      <c r="V766" s="5">
        <v>0</v>
      </c>
      <c r="W766" s="5">
        <v>0</v>
      </c>
      <c r="X766" s="5">
        <v>0</v>
      </c>
      <c r="Y766" s="5">
        <v>0</v>
      </c>
      <c r="Z766" s="5">
        <v>0</v>
      </c>
      <c r="AA766" s="5">
        <v>1</v>
      </c>
      <c r="AB766" s="5">
        <v>65.061808718282379</v>
      </c>
      <c r="AC766" s="5">
        <v>10</v>
      </c>
      <c r="AD766" s="5">
        <v>650.61808718282361</v>
      </c>
      <c r="AE766" s="5">
        <v>3</v>
      </c>
      <c r="AF766" s="5">
        <v>195.18542615484711</v>
      </c>
      <c r="AG766" s="5">
        <v>6</v>
      </c>
      <c r="AH766" s="5">
        <v>390.37085230969421</v>
      </c>
      <c r="AI766" s="5">
        <v>1</v>
      </c>
      <c r="AJ766" s="5">
        <v>65.061808718282379</v>
      </c>
    </row>
    <row r="767" spans="1:36" x14ac:dyDescent="0.25">
      <c r="A767">
        <v>2019</v>
      </c>
      <c r="B767" t="s">
        <v>70</v>
      </c>
      <c r="C767" t="s">
        <v>5505</v>
      </c>
      <c r="D767" s="47" t="s">
        <v>5377</v>
      </c>
      <c r="E767" s="11">
        <v>11.93</v>
      </c>
      <c r="F767" s="2">
        <v>0.80700000000000005</v>
      </c>
      <c r="G767" s="2">
        <v>0.18099999999999999</v>
      </c>
      <c r="H767" s="2">
        <v>0.62600000000000011</v>
      </c>
      <c r="I767" s="2">
        <v>0.78239999999999998</v>
      </c>
      <c r="J767" s="2">
        <v>0.18640000000000001</v>
      </c>
      <c r="K767" s="2">
        <v>0.59599999999999997</v>
      </c>
      <c r="L767" s="2">
        <v>0.71799999999999997</v>
      </c>
      <c r="M767" s="2">
        <v>0.2676</v>
      </c>
      <c r="N767" s="2">
        <v>0.45039999999999997</v>
      </c>
      <c r="O767" s="2">
        <v>0.55746666666666667</v>
      </c>
      <c r="P767" s="5" t="s">
        <v>4792</v>
      </c>
      <c r="Q767" s="5">
        <v>1539</v>
      </c>
      <c r="R767" s="5">
        <v>129.00251466890194</v>
      </c>
      <c r="S767" s="5">
        <v>8</v>
      </c>
      <c r="T767" s="5">
        <v>519.81806367771276</v>
      </c>
      <c r="U767" s="5">
        <v>0</v>
      </c>
      <c r="V767" s="5">
        <v>0</v>
      </c>
      <c r="W767" s="5">
        <v>1</v>
      </c>
      <c r="X767" s="5">
        <v>64.977257959714095</v>
      </c>
      <c r="Y767" s="5">
        <v>0</v>
      </c>
      <c r="Z767" s="5">
        <v>0</v>
      </c>
      <c r="AA767" s="5">
        <v>7</v>
      </c>
      <c r="AB767" s="5">
        <v>454.84080571799865</v>
      </c>
      <c r="AC767" s="5">
        <v>71</v>
      </c>
      <c r="AD767" s="5">
        <v>4613.3853151397007</v>
      </c>
      <c r="AE767" s="5">
        <v>8</v>
      </c>
      <c r="AF767" s="5">
        <v>519.81806367771276</v>
      </c>
      <c r="AG767" s="5">
        <v>58</v>
      </c>
      <c r="AH767" s="5">
        <v>3768.6809616634177</v>
      </c>
      <c r="AI767" s="5">
        <v>5</v>
      </c>
      <c r="AJ767" s="5">
        <v>324.88628979857049</v>
      </c>
    </row>
    <row r="768" spans="1:36" x14ac:dyDescent="0.25">
      <c r="A768">
        <v>2019</v>
      </c>
      <c r="B768" t="s">
        <v>71</v>
      </c>
      <c r="C768" t="s">
        <v>5155</v>
      </c>
      <c r="D768" s="47" t="s">
        <v>457</v>
      </c>
      <c r="E768" s="11">
        <v>0</v>
      </c>
      <c r="F768" s="2">
        <v>0.85780000000000001</v>
      </c>
      <c r="G768" s="2">
        <v>0.13189999999999999</v>
      </c>
      <c r="H768" s="2">
        <v>0.72589999999999999</v>
      </c>
      <c r="I768" s="2">
        <v>0.85680000000000001</v>
      </c>
      <c r="J768" s="2">
        <v>0.11559999999999999</v>
      </c>
      <c r="K768" s="2">
        <v>0.74119999999999997</v>
      </c>
      <c r="L768" s="2">
        <v>0.85289999999999999</v>
      </c>
      <c r="M768" s="2">
        <v>0.13650000000000001</v>
      </c>
      <c r="N768" s="2">
        <v>0.71639999999999993</v>
      </c>
      <c r="O768" s="2">
        <v>0.72783333333333322</v>
      </c>
      <c r="P768" s="2" t="s">
        <v>4792</v>
      </c>
      <c r="Q768" s="5">
        <v>1540</v>
      </c>
      <c r="R768" s="5" t="s">
        <v>4791</v>
      </c>
      <c r="S768" s="5">
        <v>1</v>
      </c>
      <c r="T768" s="5">
        <v>64.935064935064929</v>
      </c>
      <c r="U768" s="5">
        <v>0</v>
      </c>
      <c r="V768" s="5">
        <v>0</v>
      </c>
      <c r="W768" s="5">
        <v>1</v>
      </c>
      <c r="X768" s="5">
        <v>64.935064935064929</v>
      </c>
      <c r="Y768" s="5">
        <v>0</v>
      </c>
      <c r="Z768" s="5">
        <v>0</v>
      </c>
      <c r="AA768" s="5">
        <v>0</v>
      </c>
      <c r="AB768" s="5">
        <v>0</v>
      </c>
      <c r="AC768" s="5">
        <v>4</v>
      </c>
      <c r="AD768" s="5">
        <v>259.74025974025972</v>
      </c>
      <c r="AE768" s="5">
        <v>1</v>
      </c>
      <c r="AF768" s="5">
        <v>64.935064935064929</v>
      </c>
      <c r="AG768" s="5">
        <v>2</v>
      </c>
      <c r="AH768" s="5">
        <v>129.87012987012986</v>
      </c>
      <c r="AI768" s="5">
        <v>1</v>
      </c>
      <c r="AJ768" s="5">
        <v>64.935064935064929</v>
      </c>
    </row>
    <row r="769" spans="1:36" x14ac:dyDescent="0.25">
      <c r="A769">
        <v>2018</v>
      </c>
      <c r="B769" t="s">
        <v>41</v>
      </c>
      <c r="C769" t="s">
        <v>5673</v>
      </c>
      <c r="D769" s="47" t="s">
        <v>5439</v>
      </c>
      <c r="E769" s="11">
        <v>1.3919999999999999</v>
      </c>
      <c r="F769" s="2">
        <v>0.61570000000000003</v>
      </c>
      <c r="G769" s="2">
        <v>0.3594</v>
      </c>
      <c r="H769" s="2">
        <v>0.25630000000000003</v>
      </c>
      <c r="I769" s="2">
        <v>0.60870000000000002</v>
      </c>
      <c r="J769" s="2">
        <v>0.32529999999999998</v>
      </c>
      <c r="K769" s="2">
        <v>0.28340000000000004</v>
      </c>
      <c r="L769" s="2">
        <v>0.5766</v>
      </c>
      <c r="M769" s="2">
        <v>0.39879999999999999</v>
      </c>
      <c r="N769" s="2">
        <v>0.17780000000000001</v>
      </c>
      <c r="O769" s="2">
        <v>0.23916666666666667</v>
      </c>
      <c r="P769" s="2" t="s">
        <v>4792</v>
      </c>
      <c r="Q769" s="5">
        <v>1543</v>
      </c>
      <c r="R769" s="5">
        <v>1108.477011494253</v>
      </c>
      <c r="S769" s="5">
        <v>0</v>
      </c>
      <c r="T769" s="5">
        <v>0</v>
      </c>
      <c r="U769" s="5">
        <v>0</v>
      </c>
      <c r="V769" s="5">
        <v>0</v>
      </c>
      <c r="W769" s="5">
        <v>0</v>
      </c>
      <c r="X769" s="5">
        <v>0</v>
      </c>
      <c r="Y769" s="5">
        <v>0</v>
      </c>
      <c r="Z769" s="5">
        <v>0</v>
      </c>
      <c r="AA769" s="5">
        <v>0</v>
      </c>
      <c r="AB769" s="5">
        <v>0</v>
      </c>
      <c r="AC769" s="5">
        <v>19</v>
      </c>
      <c r="AD769" s="5">
        <v>1231.3674659753726</v>
      </c>
      <c r="AE769" s="5">
        <v>3</v>
      </c>
      <c r="AF769" s="5">
        <v>194.42644199611146</v>
      </c>
      <c r="AG769" s="5">
        <v>16</v>
      </c>
      <c r="AH769" s="5">
        <v>1036.9410239792612</v>
      </c>
      <c r="AI769" s="5">
        <v>0</v>
      </c>
      <c r="AJ769" s="5">
        <v>0</v>
      </c>
    </row>
    <row r="770" spans="1:36" x14ac:dyDescent="0.25">
      <c r="A770">
        <v>2019</v>
      </c>
      <c r="B770" t="s">
        <v>70</v>
      </c>
      <c r="C770" t="s">
        <v>5385</v>
      </c>
      <c r="D770" s="47" t="s">
        <v>656</v>
      </c>
      <c r="E770" s="11">
        <v>2.09</v>
      </c>
      <c r="F770" s="2">
        <v>0.7349</v>
      </c>
      <c r="G770" s="2">
        <v>0.25040000000000001</v>
      </c>
      <c r="H770" s="2">
        <v>0.48449999999999999</v>
      </c>
      <c r="I770" s="2">
        <v>0.72019999999999995</v>
      </c>
      <c r="J770" s="2">
        <v>0.24640000000000001</v>
      </c>
      <c r="K770" s="2">
        <v>0.47379999999999994</v>
      </c>
      <c r="L770" s="2">
        <v>0.69230000000000003</v>
      </c>
      <c r="M770" s="2">
        <v>0.29620000000000002</v>
      </c>
      <c r="N770" s="2">
        <v>0.39610000000000001</v>
      </c>
      <c r="O770" s="2">
        <v>0.45146666666666668</v>
      </c>
      <c r="P770" s="5" t="s">
        <v>4792</v>
      </c>
      <c r="Q770" s="5">
        <v>1549</v>
      </c>
      <c r="R770" s="5">
        <v>741.14832535885171</v>
      </c>
      <c r="S770" s="5">
        <v>2</v>
      </c>
      <c r="T770" s="5">
        <v>129.11555842479018</v>
      </c>
      <c r="U770" s="5">
        <v>0</v>
      </c>
      <c r="V770" s="5">
        <v>0</v>
      </c>
      <c r="W770" s="5">
        <v>0</v>
      </c>
      <c r="X770" s="5">
        <v>0</v>
      </c>
      <c r="Y770" s="5">
        <v>1</v>
      </c>
      <c r="Z770" s="5">
        <v>64.55777921239509</v>
      </c>
      <c r="AA770" s="5">
        <v>1</v>
      </c>
      <c r="AB770" s="5">
        <v>64.55777921239509</v>
      </c>
      <c r="AC770" s="5">
        <v>2</v>
      </c>
      <c r="AD770" s="5">
        <v>129.11555842479018</v>
      </c>
      <c r="AE770" s="5">
        <v>2</v>
      </c>
      <c r="AF770" s="5">
        <v>129.11555842479018</v>
      </c>
      <c r="AG770" s="5">
        <v>0</v>
      </c>
      <c r="AH770" s="5">
        <v>0</v>
      </c>
      <c r="AI770" s="5">
        <v>0</v>
      </c>
      <c r="AJ770" s="5">
        <v>0</v>
      </c>
    </row>
    <row r="771" spans="1:36" x14ac:dyDescent="0.25">
      <c r="A771">
        <v>2018</v>
      </c>
      <c r="B771" t="s">
        <v>70</v>
      </c>
      <c r="C771" t="s">
        <v>5313</v>
      </c>
      <c r="D771" s="47" t="s">
        <v>5312</v>
      </c>
      <c r="E771" s="11">
        <v>1.17</v>
      </c>
      <c r="F771" s="2">
        <v>0.81030000000000002</v>
      </c>
      <c r="G771" s="2">
        <v>0.17369999999999999</v>
      </c>
      <c r="H771" s="2">
        <v>0.63660000000000005</v>
      </c>
      <c r="I771" s="2">
        <v>0.78290000000000004</v>
      </c>
      <c r="J771" s="2">
        <v>0.17560000000000001</v>
      </c>
      <c r="K771" s="2">
        <v>0.60730000000000006</v>
      </c>
      <c r="L771" s="2">
        <v>0.73670000000000002</v>
      </c>
      <c r="M771" s="2">
        <v>0.2482</v>
      </c>
      <c r="N771" s="2">
        <v>0.48850000000000005</v>
      </c>
      <c r="O771" s="2">
        <v>0.57746666666666668</v>
      </c>
      <c r="P771" s="5" t="s">
        <v>4792</v>
      </c>
      <c r="Q771" s="5">
        <v>1553</v>
      </c>
      <c r="R771" s="5">
        <v>1327.3504273504275</v>
      </c>
      <c r="S771" s="5">
        <v>7</v>
      </c>
      <c r="T771" s="5">
        <v>450.74050225370252</v>
      </c>
      <c r="U771" s="5">
        <v>0</v>
      </c>
      <c r="V771" s="5">
        <v>0</v>
      </c>
      <c r="W771" s="5">
        <v>0</v>
      </c>
      <c r="X771" s="5">
        <v>0</v>
      </c>
      <c r="Y771" s="5">
        <v>0</v>
      </c>
      <c r="Z771" s="5">
        <v>0</v>
      </c>
      <c r="AA771" s="5">
        <v>7</v>
      </c>
      <c r="AB771" s="5">
        <v>450.74050225370252</v>
      </c>
      <c r="AC771" s="5">
        <v>31</v>
      </c>
      <c r="AD771" s="5">
        <v>1996.1365099806824</v>
      </c>
      <c r="AE771" s="5">
        <v>3</v>
      </c>
      <c r="AF771" s="5">
        <v>193.17450096587251</v>
      </c>
      <c r="AG771" s="5">
        <v>24</v>
      </c>
      <c r="AH771" s="5">
        <v>1545.3960077269801</v>
      </c>
      <c r="AI771" s="5">
        <v>4</v>
      </c>
      <c r="AJ771" s="5">
        <v>257.56600128782998</v>
      </c>
    </row>
    <row r="772" spans="1:36" x14ac:dyDescent="0.25">
      <c r="A772">
        <v>2017</v>
      </c>
      <c r="B772" t="s">
        <v>41</v>
      </c>
      <c r="C772" t="s">
        <v>6163</v>
      </c>
      <c r="D772" s="47" t="s">
        <v>1102</v>
      </c>
      <c r="E772" s="11">
        <v>0.91200000000000003</v>
      </c>
      <c r="F772" s="2">
        <v>0.48089999999999999</v>
      </c>
      <c r="G772" s="2">
        <v>0.49380000000000002</v>
      </c>
      <c r="H772" s="2">
        <v>-1.2900000000000023E-2</v>
      </c>
      <c r="I772" s="2">
        <v>0.44790000000000002</v>
      </c>
      <c r="J772" s="2">
        <v>0.48060000000000003</v>
      </c>
      <c r="K772" s="2">
        <v>-3.2700000000000007E-2</v>
      </c>
      <c r="L772" s="2">
        <v>0.40920000000000001</v>
      </c>
      <c r="M772" s="2">
        <v>0.55259999999999998</v>
      </c>
      <c r="N772" s="2">
        <v>-0.14339999999999997</v>
      </c>
      <c r="O772" s="2">
        <v>-6.3E-2</v>
      </c>
      <c r="P772" s="2" t="s">
        <v>5900</v>
      </c>
      <c r="Q772" s="5">
        <v>1559</v>
      </c>
      <c r="R772" s="5">
        <v>1709.4298245614034</v>
      </c>
      <c r="S772" s="5">
        <v>7</v>
      </c>
      <c r="T772" s="5">
        <v>449.00577293136627</v>
      </c>
      <c r="U772" s="5">
        <v>0</v>
      </c>
      <c r="V772" s="5">
        <v>0</v>
      </c>
      <c r="W772" s="5">
        <v>1</v>
      </c>
      <c r="X772" s="5">
        <v>64.14368184733803</v>
      </c>
      <c r="Y772" s="5">
        <v>1</v>
      </c>
      <c r="Z772" s="5">
        <v>64.14368184733803</v>
      </c>
      <c r="AA772" s="5">
        <v>5</v>
      </c>
      <c r="AB772" s="5">
        <v>320.71840923669021</v>
      </c>
      <c r="AC772" s="5">
        <v>15</v>
      </c>
      <c r="AD772" s="5">
        <v>962.15522771007056</v>
      </c>
      <c r="AE772" s="5">
        <v>6</v>
      </c>
      <c r="AF772" s="5">
        <v>384.86209108402824</v>
      </c>
      <c r="AG772" s="5">
        <v>9</v>
      </c>
      <c r="AH772" s="5">
        <v>577.29313662604238</v>
      </c>
      <c r="AI772" s="5">
        <v>0</v>
      </c>
      <c r="AJ772" s="5">
        <v>0</v>
      </c>
    </row>
    <row r="773" spans="1:36" x14ac:dyDescent="0.25">
      <c r="A773">
        <v>2018</v>
      </c>
      <c r="B773" t="s">
        <v>49</v>
      </c>
      <c r="C773" t="s">
        <v>6517</v>
      </c>
      <c r="D773" s="47" t="s">
        <v>914</v>
      </c>
      <c r="E773" s="11">
        <v>20.2</v>
      </c>
      <c r="F773" s="2">
        <v>0.26050000000000001</v>
      </c>
      <c r="G773" s="2">
        <v>0.69830000000000003</v>
      </c>
      <c r="H773" s="2">
        <v>-0.43780000000000002</v>
      </c>
      <c r="I773" s="2">
        <v>0.318</v>
      </c>
      <c r="J773" s="2">
        <v>0.56499999999999995</v>
      </c>
      <c r="K773" s="2">
        <v>-0.24699999999999994</v>
      </c>
      <c r="L773" s="2">
        <v>0.314</v>
      </c>
      <c r="M773" s="2">
        <v>0.65200000000000002</v>
      </c>
      <c r="N773" s="2">
        <v>-0.33800000000000002</v>
      </c>
      <c r="O773" s="2">
        <v>-0.34093333333333331</v>
      </c>
      <c r="P773" s="2" t="s">
        <v>5900</v>
      </c>
      <c r="Q773" s="5">
        <v>1559</v>
      </c>
      <c r="R773" s="5">
        <v>77.178217821782184</v>
      </c>
      <c r="S773" s="5">
        <v>2</v>
      </c>
      <c r="T773" s="5">
        <v>128.28736369467606</v>
      </c>
      <c r="U773" s="5">
        <v>0</v>
      </c>
      <c r="V773" s="5">
        <v>0</v>
      </c>
      <c r="W773" s="5">
        <v>0</v>
      </c>
      <c r="X773" s="5">
        <v>0</v>
      </c>
      <c r="Y773" s="5">
        <v>0</v>
      </c>
      <c r="Z773" s="5">
        <v>0</v>
      </c>
      <c r="AA773" s="5">
        <v>2</v>
      </c>
      <c r="AB773" s="5">
        <v>128.28736369467606</v>
      </c>
      <c r="AC773" s="5">
        <v>9</v>
      </c>
      <c r="AD773" s="5">
        <v>577.29313662604238</v>
      </c>
      <c r="AE773" s="5">
        <v>2</v>
      </c>
      <c r="AF773" s="5">
        <v>128.28736369467606</v>
      </c>
      <c r="AG773" s="5">
        <v>6</v>
      </c>
      <c r="AH773" s="5">
        <v>384.86209108402824</v>
      </c>
      <c r="AI773" s="5">
        <v>1</v>
      </c>
      <c r="AJ773" s="5">
        <v>64.14368184733803</v>
      </c>
    </row>
    <row r="774" spans="1:36" x14ac:dyDescent="0.25">
      <c r="A774">
        <v>2018</v>
      </c>
      <c r="B774" t="s">
        <v>71</v>
      </c>
      <c r="C774" t="s">
        <v>5155</v>
      </c>
      <c r="D774" s="47" t="s">
        <v>457</v>
      </c>
      <c r="E774" s="11">
        <v>0</v>
      </c>
      <c r="F774" s="2">
        <v>0.85780000000000001</v>
      </c>
      <c r="G774" s="2">
        <v>0.13189999999999999</v>
      </c>
      <c r="H774" s="2">
        <v>0.72589999999999999</v>
      </c>
      <c r="I774" s="2">
        <v>0.85680000000000001</v>
      </c>
      <c r="J774" s="2">
        <v>0.11559999999999999</v>
      </c>
      <c r="K774" s="2">
        <v>0.74119999999999997</v>
      </c>
      <c r="L774" s="2">
        <v>0.85289999999999999</v>
      </c>
      <c r="M774" s="2">
        <v>0.13650000000000001</v>
      </c>
      <c r="N774" s="2">
        <v>0.71639999999999993</v>
      </c>
      <c r="O774" s="2">
        <v>0.72783333333333322</v>
      </c>
      <c r="P774" s="2" t="s">
        <v>4792</v>
      </c>
      <c r="Q774" s="5">
        <v>1561</v>
      </c>
      <c r="R774" s="5" t="s">
        <v>4791</v>
      </c>
      <c r="S774" s="5">
        <v>0</v>
      </c>
      <c r="T774" s="5">
        <v>0</v>
      </c>
      <c r="U774" s="5">
        <v>0</v>
      </c>
      <c r="V774" s="5">
        <v>0</v>
      </c>
      <c r="W774" s="5">
        <v>0</v>
      </c>
      <c r="X774" s="5">
        <v>0</v>
      </c>
      <c r="Y774" s="5">
        <v>0</v>
      </c>
      <c r="Z774" s="5">
        <v>0</v>
      </c>
      <c r="AA774" s="5">
        <v>0</v>
      </c>
      <c r="AB774" s="5">
        <v>0</v>
      </c>
      <c r="AC774" s="5">
        <v>5</v>
      </c>
      <c r="AD774" s="5">
        <v>320.30749519538756</v>
      </c>
      <c r="AE774" s="5">
        <v>2</v>
      </c>
      <c r="AF774" s="5">
        <v>128.12299807815501</v>
      </c>
      <c r="AG774" s="5">
        <v>3</v>
      </c>
      <c r="AH774" s="5">
        <v>192.18449711723255</v>
      </c>
      <c r="AI774" s="5">
        <v>0</v>
      </c>
      <c r="AJ774" s="5">
        <v>0</v>
      </c>
    </row>
    <row r="775" spans="1:36" x14ac:dyDescent="0.25">
      <c r="A775">
        <v>2018</v>
      </c>
      <c r="B775" t="s">
        <v>71</v>
      </c>
      <c r="C775" t="s">
        <v>5155</v>
      </c>
      <c r="D775" s="47" t="s">
        <v>457</v>
      </c>
      <c r="E775" s="11">
        <v>0</v>
      </c>
      <c r="F775" s="2">
        <v>0.85780000000000001</v>
      </c>
      <c r="G775" s="2">
        <v>0.13189999999999999</v>
      </c>
      <c r="H775" s="2">
        <v>0.72589999999999999</v>
      </c>
      <c r="I775" s="2">
        <v>0.85680000000000001</v>
      </c>
      <c r="J775" s="2">
        <v>0.11559999999999999</v>
      </c>
      <c r="K775" s="2">
        <v>0.74119999999999997</v>
      </c>
      <c r="L775" s="2">
        <v>0.85289999999999999</v>
      </c>
      <c r="M775" s="2">
        <v>0.13650000000000001</v>
      </c>
      <c r="N775" s="2">
        <v>0.71639999999999993</v>
      </c>
      <c r="O775" s="2">
        <v>0.72783333333333322</v>
      </c>
      <c r="P775" s="2" t="s">
        <v>4792</v>
      </c>
      <c r="Q775" s="5">
        <v>1561</v>
      </c>
      <c r="R775" s="5" t="s">
        <v>4791</v>
      </c>
      <c r="S775" s="5">
        <v>0</v>
      </c>
      <c r="T775" s="5">
        <v>0</v>
      </c>
      <c r="U775" s="5">
        <v>0</v>
      </c>
      <c r="V775" s="5">
        <v>0</v>
      </c>
      <c r="W775" s="5">
        <v>0</v>
      </c>
      <c r="X775" s="5">
        <v>0</v>
      </c>
      <c r="Y775" s="5">
        <v>0</v>
      </c>
      <c r="Z775" s="5">
        <v>0</v>
      </c>
      <c r="AA775" s="5">
        <v>0</v>
      </c>
      <c r="AB775" s="5">
        <v>0</v>
      </c>
      <c r="AC775" s="5">
        <v>5</v>
      </c>
      <c r="AD775" s="5">
        <v>320.30749519538756</v>
      </c>
      <c r="AE775" s="5">
        <v>2</v>
      </c>
      <c r="AF775" s="5">
        <v>128.12299807815501</v>
      </c>
      <c r="AG775" s="5">
        <v>3</v>
      </c>
      <c r="AH775" s="5">
        <v>192.18449711723255</v>
      </c>
      <c r="AI775" s="5">
        <v>0</v>
      </c>
      <c r="AJ775" s="5">
        <v>0</v>
      </c>
    </row>
    <row r="776" spans="1:36" x14ac:dyDescent="0.25">
      <c r="A776">
        <v>2019</v>
      </c>
      <c r="B776" t="s">
        <v>41</v>
      </c>
      <c r="C776" t="s">
        <v>5721</v>
      </c>
      <c r="D776" s="47" t="s">
        <v>3925</v>
      </c>
      <c r="E776" s="11">
        <v>2.1269999999999998</v>
      </c>
      <c r="F776" s="2">
        <v>0.8417</v>
      </c>
      <c r="G776" s="2">
        <v>0.14499999999999999</v>
      </c>
      <c r="H776" s="2">
        <v>0.69669999999999999</v>
      </c>
      <c r="I776" s="2">
        <v>0.83799999999999997</v>
      </c>
      <c r="J776" s="2">
        <v>0.13089999999999999</v>
      </c>
      <c r="K776" s="2">
        <v>0.70709999999999995</v>
      </c>
      <c r="L776" s="2">
        <v>0.745</v>
      </c>
      <c r="M776" s="2">
        <v>0.2336</v>
      </c>
      <c r="N776" s="2">
        <v>0.51139999999999997</v>
      </c>
      <c r="O776" s="2">
        <v>0.63839999999999997</v>
      </c>
      <c r="P776" s="2" t="s">
        <v>4792</v>
      </c>
      <c r="Q776" s="5">
        <v>1563</v>
      </c>
      <c r="R776" s="5">
        <v>734.83779971791262</v>
      </c>
      <c r="S776" s="5">
        <v>7</v>
      </c>
      <c r="T776" s="5">
        <v>447.85668586052464</v>
      </c>
      <c r="U776" s="5">
        <v>0</v>
      </c>
      <c r="V776" s="5">
        <v>0</v>
      </c>
      <c r="W776" s="5">
        <v>0</v>
      </c>
      <c r="X776" s="5">
        <v>0</v>
      </c>
      <c r="Y776" s="5">
        <v>1</v>
      </c>
      <c r="Z776" s="5">
        <v>63.979526551503518</v>
      </c>
      <c r="AA776" s="5">
        <v>6</v>
      </c>
      <c r="AB776" s="5">
        <v>383.87715930902112</v>
      </c>
      <c r="AC776" s="5">
        <v>33</v>
      </c>
      <c r="AD776" s="5">
        <v>2111.3243761996159</v>
      </c>
      <c r="AE776" s="5">
        <v>8</v>
      </c>
      <c r="AF776" s="5">
        <v>511.83621241202815</v>
      </c>
      <c r="AG776" s="5">
        <v>20</v>
      </c>
      <c r="AH776" s="5">
        <v>1279.5905310300702</v>
      </c>
      <c r="AI776" s="5">
        <v>5</v>
      </c>
      <c r="AJ776" s="5">
        <v>319.89763275751756</v>
      </c>
    </row>
    <row r="777" spans="1:36" x14ac:dyDescent="0.25">
      <c r="A777">
        <v>2019</v>
      </c>
      <c r="B777" t="s">
        <v>70</v>
      </c>
      <c r="C777" t="s">
        <v>5313</v>
      </c>
      <c r="D777" s="47" t="s">
        <v>5312</v>
      </c>
      <c r="E777" s="11">
        <v>1.17</v>
      </c>
      <c r="F777" s="2">
        <v>0.81030000000000002</v>
      </c>
      <c r="G777" s="2">
        <v>0.17369999999999999</v>
      </c>
      <c r="H777" s="2">
        <v>0.63660000000000005</v>
      </c>
      <c r="I777" s="2">
        <v>0.78290000000000004</v>
      </c>
      <c r="J777" s="2">
        <v>0.17560000000000001</v>
      </c>
      <c r="K777" s="2">
        <v>0.60730000000000006</v>
      </c>
      <c r="L777" s="2">
        <v>0.73670000000000002</v>
      </c>
      <c r="M777" s="2">
        <v>0.2482</v>
      </c>
      <c r="N777" s="2">
        <v>0.48850000000000005</v>
      </c>
      <c r="O777" s="2">
        <v>0.57746666666666668</v>
      </c>
      <c r="P777" s="5" t="s">
        <v>4792</v>
      </c>
      <c r="Q777" s="5">
        <v>1564</v>
      </c>
      <c r="R777" s="5">
        <v>1336.7521367521367</v>
      </c>
      <c r="S777" s="5">
        <v>11</v>
      </c>
      <c r="T777" s="5">
        <v>703.32480818414319</v>
      </c>
      <c r="U777" s="5">
        <v>0</v>
      </c>
      <c r="V777" s="5">
        <v>0</v>
      </c>
      <c r="W777" s="5">
        <v>0</v>
      </c>
      <c r="X777" s="5">
        <v>0</v>
      </c>
      <c r="Y777" s="5">
        <v>0</v>
      </c>
      <c r="Z777" s="5">
        <v>0</v>
      </c>
      <c r="AA777" s="5">
        <v>11</v>
      </c>
      <c r="AB777" s="5">
        <v>703.32480818414319</v>
      </c>
      <c r="AC777" s="5">
        <v>31</v>
      </c>
      <c r="AD777" s="5">
        <v>1982.0971867007675</v>
      </c>
      <c r="AE777" s="5">
        <v>4</v>
      </c>
      <c r="AF777" s="5">
        <v>255.75447570332483</v>
      </c>
      <c r="AG777" s="5">
        <v>22</v>
      </c>
      <c r="AH777" s="5">
        <v>1406.6496163682864</v>
      </c>
      <c r="AI777" s="5">
        <v>5</v>
      </c>
      <c r="AJ777" s="5">
        <v>319.69309462915601</v>
      </c>
    </row>
    <row r="778" spans="1:36" x14ac:dyDescent="0.25">
      <c r="A778">
        <v>2018</v>
      </c>
      <c r="B778" t="s">
        <v>71</v>
      </c>
      <c r="C778" t="s">
        <v>247</v>
      </c>
      <c r="D778" s="47" t="s">
        <v>663</v>
      </c>
      <c r="E778" s="11">
        <v>0</v>
      </c>
      <c r="F778" s="2">
        <v>0.69040000000000001</v>
      </c>
      <c r="G778" s="2">
        <v>0.2989</v>
      </c>
      <c r="H778" s="2">
        <v>0.39150000000000001</v>
      </c>
      <c r="I778" s="2">
        <v>0.70069999999999999</v>
      </c>
      <c r="J778" s="2">
        <v>0.26869999999999999</v>
      </c>
      <c r="K778" s="2">
        <v>0.432</v>
      </c>
      <c r="L778" s="2">
        <v>0.69030000000000002</v>
      </c>
      <c r="M778" s="2">
        <v>0.29809999999999998</v>
      </c>
      <c r="N778" s="2">
        <v>0.39220000000000005</v>
      </c>
      <c r="O778" s="2">
        <v>0.40523333333333333</v>
      </c>
      <c r="P778" s="2" t="s">
        <v>4792</v>
      </c>
      <c r="Q778" s="5">
        <v>1567</v>
      </c>
      <c r="R778" s="5" t="s">
        <v>4791</v>
      </c>
      <c r="S778" s="5">
        <v>5</v>
      </c>
      <c r="T778" s="5">
        <v>319.08104658583284</v>
      </c>
      <c r="U778" s="5">
        <v>0</v>
      </c>
      <c r="V778" s="5">
        <v>0</v>
      </c>
      <c r="W778" s="5">
        <v>0</v>
      </c>
      <c r="X778" s="5">
        <v>0</v>
      </c>
      <c r="Y778" s="5">
        <v>0</v>
      </c>
      <c r="Z778" s="5">
        <v>0</v>
      </c>
      <c r="AA778" s="5">
        <v>5</v>
      </c>
      <c r="AB778" s="5">
        <v>319.08104658583284</v>
      </c>
      <c r="AC778" s="5">
        <v>19</v>
      </c>
      <c r="AD778" s="5">
        <v>1212.5079770261646</v>
      </c>
      <c r="AE778" s="5">
        <v>10</v>
      </c>
      <c r="AF778" s="5">
        <v>638.16209317166567</v>
      </c>
      <c r="AG778" s="5">
        <v>7</v>
      </c>
      <c r="AH778" s="5">
        <v>446.71346522016592</v>
      </c>
      <c r="AI778" s="5">
        <v>2</v>
      </c>
      <c r="AJ778" s="5">
        <v>127.63241863433313</v>
      </c>
    </row>
    <row r="779" spans="1:36" x14ac:dyDescent="0.25">
      <c r="A779">
        <v>2018</v>
      </c>
      <c r="B779" t="s">
        <v>71</v>
      </c>
      <c r="C779" t="s">
        <v>247</v>
      </c>
      <c r="D779" s="47" t="s">
        <v>663</v>
      </c>
      <c r="E779" s="11">
        <v>0</v>
      </c>
      <c r="F779" s="2">
        <v>0.69040000000000001</v>
      </c>
      <c r="G779" s="2">
        <v>0.2989</v>
      </c>
      <c r="H779" s="2">
        <v>0.39150000000000001</v>
      </c>
      <c r="I779" s="2">
        <v>0.70069999999999999</v>
      </c>
      <c r="J779" s="2">
        <v>0.26869999999999999</v>
      </c>
      <c r="K779" s="2">
        <v>0.432</v>
      </c>
      <c r="L779" s="2">
        <v>0.69030000000000002</v>
      </c>
      <c r="M779" s="2">
        <v>0.29809999999999998</v>
      </c>
      <c r="N779" s="2">
        <v>0.39220000000000005</v>
      </c>
      <c r="O779" s="2">
        <v>0.40523333333333333</v>
      </c>
      <c r="P779" s="2" t="s">
        <v>4792</v>
      </c>
      <c r="Q779" s="5">
        <v>1567</v>
      </c>
      <c r="R779" s="5" t="s">
        <v>4791</v>
      </c>
      <c r="S779" s="5">
        <v>5</v>
      </c>
      <c r="T779" s="5">
        <v>319.08104658583284</v>
      </c>
      <c r="U779" s="5">
        <v>0</v>
      </c>
      <c r="V779" s="5">
        <v>0</v>
      </c>
      <c r="W779" s="5">
        <v>0</v>
      </c>
      <c r="X779" s="5">
        <v>0</v>
      </c>
      <c r="Y779" s="5">
        <v>0</v>
      </c>
      <c r="Z779" s="5">
        <v>0</v>
      </c>
      <c r="AA779" s="5">
        <v>5</v>
      </c>
      <c r="AB779" s="5">
        <v>319.08104658583284</v>
      </c>
      <c r="AC779" s="5">
        <v>19</v>
      </c>
      <c r="AD779" s="5">
        <v>1212.5079770261646</v>
      </c>
      <c r="AE779" s="5">
        <v>10</v>
      </c>
      <c r="AF779" s="5">
        <v>638.16209317166567</v>
      </c>
      <c r="AG779" s="5">
        <v>7</v>
      </c>
      <c r="AH779" s="5">
        <v>446.71346522016592</v>
      </c>
      <c r="AI779" s="5">
        <v>2</v>
      </c>
      <c r="AJ779" s="5">
        <v>127.63241863433313</v>
      </c>
    </row>
    <row r="780" spans="1:36" x14ac:dyDescent="0.25">
      <c r="A780">
        <v>2017</v>
      </c>
      <c r="B780" t="s">
        <v>70</v>
      </c>
      <c r="C780" t="s">
        <v>5131</v>
      </c>
      <c r="D780" s="47" t="s">
        <v>5432</v>
      </c>
      <c r="E780" s="11">
        <v>3</v>
      </c>
      <c r="F780" s="2">
        <v>0.8075</v>
      </c>
      <c r="G780" s="2">
        <v>0.1822</v>
      </c>
      <c r="H780" s="2">
        <v>0.62529999999999997</v>
      </c>
      <c r="I780" s="2">
        <v>0.77359999999999995</v>
      </c>
      <c r="J780" s="2">
        <v>0.1981</v>
      </c>
      <c r="K780" s="2">
        <v>0.5754999999999999</v>
      </c>
      <c r="L780" s="2">
        <v>0.68969999999999998</v>
      </c>
      <c r="M780" s="2">
        <v>0.29339999999999999</v>
      </c>
      <c r="N780" s="2">
        <v>0.39629999999999999</v>
      </c>
      <c r="O780" s="2">
        <v>0.53236666666666654</v>
      </c>
      <c r="P780" s="5" t="s">
        <v>4792</v>
      </c>
      <c r="Q780" s="5">
        <v>1571</v>
      </c>
      <c r="R780" s="5">
        <v>523.66666666666663</v>
      </c>
      <c r="S780" s="5">
        <v>11</v>
      </c>
      <c r="T780" s="5">
        <v>700.19096117122854</v>
      </c>
      <c r="U780" s="5">
        <v>0</v>
      </c>
      <c r="V780" s="5">
        <v>0</v>
      </c>
      <c r="W780" s="5">
        <v>0</v>
      </c>
      <c r="X780" s="5">
        <v>0</v>
      </c>
      <c r="Y780" s="5">
        <v>1</v>
      </c>
      <c r="Z780" s="5">
        <v>63.653723742838949</v>
      </c>
      <c r="AA780" s="5">
        <v>10</v>
      </c>
      <c r="AB780" s="5">
        <v>636.53723742838963</v>
      </c>
      <c r="AC780" s="5">
        <v>55</v>
      </c>
      <c r="AD780" s="5">
        <v>3500.9548058561427</v>
      </c>
      <c r="AE780" s="5">
        <v>13</v>
      </c>
      <c r="AF780" s="5">
        <v>827.49840865690635</v>
      </c>
      <c r="AG780" s="5">
        <v>33</v>
      </c>
      <c r="AH780" s="5">
        <v>2100.5728835136856</v>
      </c>
      <c r="AI780" s="5">
        <v>9</v>
      </c>
      <c r="AJ780" s="5">
        <v>572.88351368555061</v>
      </c>
    </row>
    <row r="781" spans="1:36" x14ac:dyDescent="0.25">
      <c r="A781">
        <v>2018</v>
      </c>
      <c r="B781" t="s">
        <v>70</v>
      </c>
      <c r="C781" t="s">
        <v>5385</v>
      </c>
      <c r="D781" s="47" t="s">
        <v>656</v>
      </c>
      <c r="E781" s="11">
        <v>2.09</v>
      </c>
      <c r="F781" s="2">
        <v>0.7349</v>
      </c>
      <c r="G781" s="2">
        <v>0.25040000000000001</v>
      </c>
      <c r="H781" s="2">
        <v>0.48449999999999999</v>
      </c>
      <c r="I781" s="2">
        <v>0.72019999999999995</v>
      </c>
      <c r="J781" s="2">
        <v>0.24640000000000001</v>
      </c>
      <c r="K781" s="2">
        <v>0.47379999999999994</v>
      </c>
      <c r="L781" s="2">
        <v>0.69230000000000003</v>
      </c>
      <c r="M781" s="2">
        <v>0.29620000000000002</v>
      </c>
      <c r="N781" s="2">
        <v>0.39610000000000001</v>
      </c>
      <c r="O781" s="2">
        <v>0.45146666666666668</v>
      </c>
      <c r="P781" s="5" t="s">
        <v>4792</v>
      </c>
      <c r="Q781" s="5">
        <v>1571</v>
      </c>
      <c r="R781" s="5">
        <v>751.67464114832546</v>
      </c>
      <c r="S781" s="5">
        <v>3</v>
      </c>
      <c r="T781" s="5">
        <v>190.96117122851686</v>
      </c>
      <c r="U781" s="5">
        <v>0</v>
      </c>
      <c r="V781" s="5">
        <v>0</v>
      </c>
      <c r="W781" s="5">
        <v>1</v>
      </c>
      <c r="X781" s="5">
        <v>63.653723742838949</v>
      </c>
      <c r="Y781" s="5">
        <v>0</v>
      </c>
      <c r="Z781" s="5">
        <v>0</v>
      </c>
      <c r="AA781" s="5">
        <v>2</v>
      </c>
      <c r="AB781" s="5">
        <v>127.3074474856779</v>
      </c>
      <c r="AC781" s="5">
        <v>7</v>
      </c>
      <c r="AD781" s="5">
        <v>445.57606619987268</v>
      </c>
      <c r="AE781" s="5">
        <v>3</v>
      </c>
      <c r="AF781" s="5">
        <v>190.96117122851686</v>
      </c>
      <c r="AG781" s="5">
        <v>4</v>
      </c>
      <c r="AH781" s="5">
        <v>254.6148949713558</v>
      </c>
      <c r="AI781" s="5">
        <v>0</v>
      </c>
      <c r="AJ781" s="5">
        <v>0</v>
      </c>
    </row>
    <row r="782" spans="1:36" x14ac:dyDescent="0.25">
      <c r="A782">
        <v>2019</v>
      </c>
      <c r="B782" t="s">
        <v>41</v>
      </c>
      <c r="C782" t="s">
        <v>5744</v>
      </c>
      <c r="D782" s="47" t="s">
        <v>5646</v>
      </c>
      <c r="E782" s="11">
        <v>2.742</v>
      </c>
      <c r="F782" s="2">
        <v>0.57350000000000001</v>
      </c>
      <c r="G782" s="2">
        <v>0.40889999999999999</v>
      </c>
      <c r="H782" s="2">
        <v>0.16460000000000002</v>
      </c>
      <c r="I782" s="2">
        <v>0.54659999999999997</v>
      </c>
      <c r="J782" s="2">
        <v>0.39839999999999998</v>
      </c>
      <c r="K782" s="2">
        <v>0.1482</v>
      </c>
      <c r="L782" s="2">
        <v>0.48420000000000002</v>
      </c>
      <c r="M782" s="2">
        <v>0.49580000000000002</v>
      </c>
      <c r="N782" s="2">
        <v>-1.1599999999999999E-2</v>
      </c>
      <c r="O782" s="2">
        <v>0.1004</v>
      </c>
      <c r="P782" s="2" t="s">
        <v>4792</v>
      </c>
      <c r="Q782" s="5">
        <v>1571</v>
      </c>
      <c r="R782" s="5">
        <v>572.93946024799413</v>
      </c>
      <c r="S782" s="5">
        <v>6</v>
      </c>
      <c r="T782" s="5">
        <v>381.92234245703372</v>
      </c>
      <c r="U782" s="5">
        <v>0</v>
      </c>
      <c r="V782" s="5">
        <v>0</v>
      </c>
      <c r="W782" s="5">
        <v>0</v>
      </c>
      <c r="X782" s="5">
        <v>0</v>
      </c>
      <c r="Y782" s="5">
        <v>0</v>
      </c>
      <c r="Z782" s="5">
        <v>0</v>
      </c>
      <c r="AA782" s="5">
        <v>6</v>
      </c>
      <c r="AB782" s="5">
        <v>381.92234245703372</v>
      </c>
      <c r="AC782" s="5">
        <v>38</v>
      </c>
      <c r="AD782" s="5">
        <v>2418.84150222788</v>
      </c>
      <c r="AE782" s="5">
        <v>7</v>
      </c>
      <c r="AF782" s="5">
        <v>445.57606619987268</v>
      </c>
      <c r="AG782" s="5">
        <v>24</v>
      </c>
      <c r="AH782" s="5">
        <v>1527.6893698281349</v>
      </c>
      <c r="AI782" s="5">
        <v>7</v>
      </c>
      <c r="AJ782" s="5">
        <v>445.57606619987268</v>
      </c>
    </row>
    <row r="783" spans="1:36" x14ac:dyDescent="0.25">
      <c r="A783">
        <v>2017</v>
      </c>
      <c r="B783" t="s">
        <v>41</v>
      </c>
      <c r="C783" t="s">
        <v>6212</v>
      </c>
      <c r="D783" s="47" t="s">
        <v>5289</v>
      </c>
      <c r="E783" s="11">
        <v>2.028</v>
      </c>
      <c r="F783" s="2">
        <v>0.36990000000000001</v>
      </c>
      <c r="G783" s="2">
        <v>0.61060000000000003</v>
      </c>
      <c r="H783" s="2">
        <v>-0.24070000000000003</v>
      </c>
      <c r="I783" s="2">
        <v>0.36830000000000002</v>
      </c>
      <c r="J783" s="2">
        <v>0.57410000000000005</v>
      </c>
      <c r="K783" s="2">
        <v>-0.20580000000000004</v>
      </c>
      <c r="L783" s="2">
        <v>0.45140000000000002</v>
      </c>
      <c r="M783" s="2">
        <v>0.53480000000000005</v>
      </c>
      <c r="N783" s="2">
        <v>-8.340000000000003E-2</v>
      </c>
      <c r="O783" s="2">
        <v>-0.17663333333333334</v>
      </c>
      <c r="P783" s="2" t="s">
        <v>5900</v>
      </c>
      <c r="Q783" s="5">
        <v>1573</v>
      </c>
      <c r="R783" s="5">
        <v>775.64102564102564</v>
      </c>
      <c r="S783" s="5">
        <v>0</v>
      </c>
      <c r="T783" s="5">
        <v>0</v>
      </c>
      <c r="U783" s="5">
        <v>0</v>
      </c>
      <c r="V783" s="5">
        <v>0</v>
      </c>
      <c r="W783" s="5">
        <v>0</v>
      </c>
      <c r="X783" s="5">
        <v>0</v>
      </c>
      <c r="Y783" s="5">
        <v>0</v>
      </c>
      <c r="Z783" s="5">
        <v>0</v>
      </c>
      <c r="AA783" s="5">
        <v>0</v>
      </c>
      <c r="AB783" s="5">
        <v>0</v>
      </c>
      <c r="AC783" s="5">
        <v>18</v>
      </c>
      <c r="AD783" s="5">
        <v>1144.3102352193262</v>
      </c>
      <c r="AE783" s="5">
        <v>2</v>
      </c>
      <c r="AF783" s="5">
        <v>127.14558169103624</v>
      </c>
      <c r="AG783" s="5">
        <v>16</v>
      </c>
      <c r="AH783" s="5">
        <v>1017.1646535282899</v>
      </c>
      <c r="AI783" s="5">
        <v>0</v>
      </c>
      <c r="AJ783" s="5">
        <v>0</v>
      </c>
    </row>
    <row r="784" spans="1:36" x14ac:dyDescent="0.25">
      <c r="A784">
        <v>2017</v>
      </c>
      <c r="B784" t="s">
        <v>70</v>
      </c>
      <c r="C784" t="s">
        <v>5385</v>
      </c>
      <c r="D784" s="47" t="s">
        <v>656</v>
      </c>
      <c r="E784" s="11">
        <v>2.09</v>
      </c>
      <c r="F784" s="2">
        <v>0.7349</v>
      </c>
      <c r="G784" s="2">
        <v>0.25040000000000001</v>
      </c>
      <c r="H784" s="2">
        <v>0.48449999999999999</v>
      </c>
      <c r="I784" s="2">
        <v>0.72019999999999995</v>
      </c>
      <c r="J784" s="2">
        <v>0.24640000000000001</v>
      </c>
      <c r="K784" s="2">
        <v>0.47379999999999994</v>
      </c>
      <c r="L784" s="2">
        <v>0.69230000000000003</v>
      </c>
      <c r="M784" s="2">
        <v>0.29620000000000002</v>
      </c>
      <c r="N784" s="2">
        <v>0.39610000000000001</v>
      </c>
      <c r="O784" s="2">
        <v>0.45146666666666668</v>
      </c>
      <c r="P784" s="5" t="s">
        <v>4792</v>
      </c>
      <c r="Q784" s="5">
        <v>1574</v>
      </c>
      <c r="R784" s="5">
        <v>753.11004784688998</v>
      </c>
      <c r="S784" s="5">
        <v>21</v>
      </c>
      <c r="T784" s="5">
        <v>1334.1804320203303</v>
      </c>
      <c r="U784" s="5">
        <v>0</v>
      </c>
      <c r="V784" s="5">
        <v>0</v>
      </c>
      <c r="W784" s="5">
        <v>0</v>
      </c>
      <c r="X784" s="5">
        <v>0</v>
      </c>
      <c r="Y784" s="5">
        <v>0</v>
      </c>
      <c r="Z784" s="5">
        <v>0</v>
      </c>
      <c r="AA784" s="5">
        <v>21</v>
      </c>
      <c r="AB784" s="5">
        <v>1334.1804320203303</v>
      </c>
      <c r="AC784" s="5">
        <v>23</v>
      </c>
      <c r="AD784" s="5">
        <v>1461.2452350698857</v>
      </c>
      <c r="AE784" s="5">
        <v>8</v>
      </c>
      <c r="AF784" s="5">
        <v>508.25921219822112</v>
      </c>
      <c r="AG784" s="5">
        <v>13</v>
      </c>
      <c r="AH784" s="5">
        <v>825.92121982210926</v>
      </c>
      <c r="AI784" s="5">
        <v>2</v>
      </c>
      <c r="AJ784" s="5">
        <v>127.06480304955528</v>
      </c>
    </row>
    <row r="785" spans="1:36" x14ac:dyDescent="0.25">
      <c r="A785">
        <v>2017</v>
      </c>
      <c r="B785" t="s">
        <v>71</v>
      </c>
      <c r="C785" t="s">
        <v>5155</v>
      </c>
      <c r="D785" s="47" t="s">
        <v>457</v>
      </c>
      <c r="E785" s="11">
        <v>0</v>
      </c>
      <c r="F785" s="2">
        <v>0.85780000000000001</v>
      </c>
      <c r="G785" s="2">
        <v>0.13189999999999999</v>
      </c>
      <c r="H785" s="2">
        <v>0.72589999999999999</v>
      </c>
      <c r="I785" s="2">
        <v>0.85680000000000001</v>
      </c>
      <c r="J785" s="2">
        <v>0.11559999999999999</v>
      </c>
      <c r="K785" s="2">
        <v>0.74119999999999997</v>
      </c>
      <c r="L785" s="2">
        <v>0.85289999999999999</v>
      </c>
      <c r="M785" s="2">
        <v>0.13650000000000001</v>
      </c>
      <c r="N785" s="2">
        <v>0.71639999999999993</v>
      </c>
      <c r="O785" s="2">
        <v>0.72783333333333322</v>
      </c>
      <c r="P785" s="2" t="s">
        <v>4792</v>
      </c>
      <c r="Q785" s="5">
        <v>1579</v>
      </c>
      <c r="R785" s="5" t="s">
        <v>4791</v>
      </c>
      <c r="S785" s="5">
        <v>9</v>
      </c>
      <c r="T785" s="5">
        <v>569.98100063331219</v>
      </c>
      <c r="U785" s="5">
        <v>0</v>
      </c>
      <c r="V785" s="5">
        <v>0</v>
      </c>
      <c r="W785" s="5">
        <v>0</v>
      </c>
      <c r="X785" s="5">
        <v>0</v>
      </c>
      <c r="Y785" s="5">
        <v>0</v>
      </c>
      <c r="Z785" s="5">
        <v>0</v>
      </c>
      <c r="AA785" s="5">
        <v>9</v>
      </c>
      <c r="AB785" s="5">
        <v>569.98100063331219</v>
      </c>
      <c r="AC785" s="5">
        <v>9</v>
      </c>
      <c r="AD785" s="5">
        <v>569.98100063331219</v>
      </c>
      <c r="AE785" s="5">
        <v>3</v>
      </c>
      <c r="AF785" s="5">
        <v>189.99366687777072</v>
      </c>
      <c r="AG785" s="5">
        <v>6</v>
      </c>
      <c r="AH785" s="5">
        <v>379.98733375554144</v>
      </c>
      <c r="AI785" s="5">
        <v>0</v>
      </c>
      <c r="AJ785" s="5">
        <v>0</v>
      </c>
    </row>
    <row r="786" spans="1:36" x14ac:dyDescent="0.25">
      <c r="A786">
        <v>2019</v>
      </c>
      <c r="B786" t="s">
        <v>71</v>
      </c>
      <c r="C786" t="s">
        <v>5130</v>
      </c>
      <c r="D786" s="47" t="s">
        <v>5129</v>
      </c>
      <c r="E786" s="11">
        <v>0</v>
      </c>
      <c r="F786" s="2">
        <v>0.83520000000000005</v>
      </c>
      <c r="G786" s="2">
        <v>0.1537</v>
      </c>
      <c r="H786" s="2">
        <v>0.68149999999999999</v>
      </c>
      <c r="I786" s="2">
        <v>0.83430000000000004</v>
      </c>
      <c r="J786" s="2">
        <v>0.13769999999999999</v>
      </c>
      <c r="K786" s="2">
        <v>0.69660000000000011</v>
      </c>
      <c r="L786" s="2">
        <v>0.82950000000000002</v>
      </c>
      <c r="M786" s="2">
        <v>0.15529999999999999</v>
      </c>
      <c r="N786" s="2">
        <v>0.67420000000000002</v>
      </c>
      <c r="O786" s="2">
        <v>0.68410000000000004</v>
      </c>
      <c r="P786" s="2" t="s">
        <v>4792</v>
      </c>
      <c r="Q786" s="5">
        <v>1579</v>
      </c>
      <c r="R786" s="5" t="s">
        <v>4791</v>
      </c>
      <c r="S786" s="5">
        <v>0</v>
      </c>
      <c r="T786" s="5">
        <v>0</v>
      </c>
      <c r="U786" s="5">
        <v>0</v>
      </c>
      <c r="V786" s="5">
        <v>0</v>
      </c>
      <c r="W786" s="5">
        <v>0</v>
      </c>
      <c r="X786" s="5">
        <v>0</v>
      </c>
      <c r="Y786" s="5">
        <v>0</v>
      </c>
      <c r="Z786" s="5">
        <v>0</v>
      </c>
      <c r="AA786" s="5">
        <v>0</v>
      </c>
      <c r="AB786" s="5">
        <v>0</v>
      </c>
      <c r="AC786" s="5">
        <v>3</v>
      </c>
      <c r="AD786" s="5">
        <v>189.99366687777072</v>
      </c>
      <c r="AE786" s="5">
        <v>1</v>
      </c>
      <c r="AF786" s="5">
        <v>63.331222292590247</v>
      </c>
      <c r="AG786" s="5">
        <v>2</v>
      </c>
      <c r="AH786" s="5">
        <v>126.66244458518049</v>
      </c>
      <c r="AI786" s="5">
        <v>0</v>
      </c>
      <c r="AJ786" s="5">
        <v>0</v>
      </c>
    </row>
    <row r="787" spans="1:36" x14ac:dyDescent="0.25">
      <c r="A787">
        <v>2018</v>
      </c>
      <c r="B787" t="s">
        <v>41</v>
      </c>
      <c r="C787" t="s">
        <v>6212</v>
      </c>
      <c r="D787" s="47" t="s">
        <v>5289</v>
      </c>
      <c r="E787" s="11">
        <v>2.028</v>
      </c>
      <c r="F787" s="2">
        <v>0.36990000000000001</v>
      </c>
      <c r="G787" s="2">
        <v>0.61060000000000003</v>
      </c>
      <c r="H787" s="2">
        <v>-0.24070000000000003</v>
      </c>
      <c r="I787" s="2">
        <v>0.36830000000000002</v>
      </c>
      <c r="J787" s="2">
        <v>0.57410000000000005</v>
      </c>
      <c r="K787" s="2">
        <v>-0.20580000000000004</v>
      </c>
      <c r="L787" s="2">
        <v>0.45140000000000002</v>
      </c>
      <c r="M787" s="2">
        <v>0.53480000000000005</v>
      </c>
      <c r="N787" s="2">
        <v>-8.340000000000003E-2</v>
      </c>
      <c r="O787" s="2">
        <v>-0.17663333333333334</v>
      </c>
      <c r="P787" s="2" t="s">
        <v>5900</v>
      </c>
      <c r="Q787" s="5">
        <v>1579</v>
      </c>
      <c r="R787" s="5">
        <v>778.5996055226824</v>
      </c>
      <c r="S787" s="5">
        <v>0</v>
      </c>
      <c r="T787" s="5">
        <v>0</v>
      </c>
      <c r="U787" s="5">
        <v>0</v>
      </c>
      <c r="V787" s="5">
        <v>0</v>
      </c>
      <c r="W787" s="5">
        <v>0</v>
      </c>
      <c r="X787" s="5">
        <v>0</v>
      </c>
      <c r="Y787" s="5">
        <v>0</v>
      </c>
      <c r="Z787" s="5">
        <v>0</v>
      </c>
      <c r="AA787" s="5">
        <v>0</v>
      </c>
      <c r="AB787" s="5">
        <v>0</v>
      </c>
      <c r="AC787" s="5">
        <v>19</v>
      </c>
      <c r="AD787" s="5">
        <v>1203.2932235592145</v>
      </c>
      <c r="AE787" s="5">
        <v>2</v>
      </c>
      <c r="AF787" s="5">
        <v>126.66244458518049</v>
      </c>
      <c r="AG787" s="5">
        <v>17</v>
      </c>
      <c r="AH787" s="5">
        <v>1076.6307789740342</v>
      </c>
      <c r="AI787" s="5">
        <v>0</v>
      </c>
      <c r="AJ787" s="5">
        <v>0</v>
      </c>
    </row>
    <row r="788" spans="1:36" x14ac:dyDescent="0.25">
      <c r="A788">
        <v>2018</v>
      </c>
      <c r="B788" t="s">
        <v>71</v>
      </c>
      <c r="C788" t="s">
        <v>5025</v>
      </c>
      <c r="D788" s="47" t="s">
        <v>5022</v>
      </c>
      <c r="E788" s="11">
        <v>0</v>
      </c>
      <c r="F788" s="2">
        <v>0.76790000000000003</v>
      </c>
      <c r="G788" s="2">
        <v>0.22270000000000001</v>
      </c>
      <c r="H788" s="2">
        <v>0.54520000000000002</v>
      </c>
      <c r="I788" s="2">
        <v>0.76449999999999996</v>
      </c>
      <c r="J788" s="2">
        <v>0.2109</v>
      </c>
      <c r="K788" s="2">
        <v>0.55359999999999998</v>
      </c>
      <c r="L788" s="2">
        <v>0.73540000000000005</v>
      </c>
      <c r="M788" s="2">
        <v>0.25390000000000001</v>
      </c>
      <c r="N788" s="2">
        <v>0.48150000000000004</v>
      </c>
      <c r="O788" s="2">
        <v>0.52676666666666672</v>
      </c>
      <c r="P788" s="2" t="s">
        <v>4792</v>
      </c>
      <c r="Q788" s="5">
        <v>1581</v>
      </c>
      <c r="R788" s="5" t="s">
        <v>4791</v>
      </c>
      <c r="S788" s="5">
        <v>2</v>
      </c>
      <c r="T788" s="5">
        <v>126.5022137887413</v>
      </c>
      <c r="U788" s="5">
        <v>0</v>
      </c>
      <c r="V788" s="5">
        <v>0</v>
      </c>
      <c r="W788" s="5">
        <v>0</v>
      </c>
      <c r="X788" s="5">
        <v>0</v>
      </c>
      <c r="Y788" s="5">
        <v>0</v>
      </c>
      <c r="Z788" s="5">
        <v>0</v>
      </c>
      <c r="AA788" s="5">
        <v>2</v>
      </c>
      <c r="AB788" s="5">
        <v>126.5022137887413</v>
      </c>
      <c r="AC788" s="5">
        <v>27</v>
      </c>
      <c r="AD788" s="5">
        <v>1707.7798861480076</v>
      </c>
      <c r="AE788" s="5">
        <v>5</v>
      </c>
      <c r="AF788" s="5">
        <v>316.25553447185325</v>
      </c>
      <c r="AG788" s="5">
        <v>20</v>
      </c>
      <c r="AH788" s="5">
        <v>1265.022137887413</v>
      </c>
      <c r="AI788" s="5">
        <v>2</v>
      </c>
      <c r="AJ788" s="5">
        <v>126.5022137887413</v>
      </c>
    </row>
    <row r="789" spans="1:36" x14ac:dyDescent="0.25">
      <c r="A789">
        <v>2018</v>
      </c>
      <c r="B789" t="s">
        <v>71</v>
      </c>
      <c r="C789" t="s">
        <v>5025</v>
      </c>
      <c r="D789" s="47" t="s">
        <v>5022</v>
      </c>
      <c r="E789" s="11">
        <v>0</v>
      </c>
      <c r="F789" s="2">
        <v>0.76790000000000003</v>
      </c>
      <c r="G789" s="2">
        <v>0.22270000000000001</v>
      </c>
      <c r="H789" s="2">
        <v>0.54520000000000002</v>
      </c>
      <c r="I789" s="2">
        <v>0.76449999999999996</v>
      </c>
      <c r="J789" s="2">
        <v>0.2109</v>
      </c>
      <c r="K789" s="2">
        <v>0.55359999999999998</v>
      </c>
      <c r="L789" s="2">
        <v>0.73540000000000005</v>
      </c>
      <c r="M789" s="2">
        <v>0.25390000000000001</v>
      </c>
      <c r="N789" s="2">
        <v>0.48150000000000004</v>
      </c>
      <c r="O789" s="2">
        <v>0.52676666666666672</v>
      </c>
      <c r="P789" s="2" t="s">
        <v>4792</v>
      </c>
      <c r="Q789" s="5">
        <v>1581</v>
      </c>
      <c r="R789" s="5" t="s">
        <v>4791</v>
      </c>
      <c r="S789" s="5">
        <v>2</v>
      </c>
      <c r="T789" s="5">
        <v>126.5022137887413</v>
      </c>
      <c r="U789" s="5">
        <v>0</v>
      </c>
      <c r="V789" s="5">
        <v>0</v>
      </c>
      <c r="W789" s="5">
        <v>0</v>
      </c>
      <c r="X789" s="5">
        <v>0</v>
      </c>
      <c r="Y789" s="5">
        <v>0</v>
      </c>
      <c r="Z789" s="5">
        <v>0</v>
      </c>
      <c r="AA789" s="5">
        <v>2</v>
      </c>
      <c r="AB789" s="5">
        <v>126.5022137887413</v>
      </c>
      <c r="AC789" s="5">
        <v>27</v>
      </c>
      <c r="AD789" s="5">
        <v>1707.7798861480076</v>
      </c>
      <c r="AE789" s="5">
        <v>5</v>
      </c>
      <c r="AF789" s="5">
        <v>316.25553447185325</v>
      </c>
      <c r="AG789" s="5">
        <v>20</v>
      </c>
      <c r="AH789" s="5">
        <v>1265.022137887413</v>
      </c>
      <c r="AI789" s="5">
        <v>2</v>
      </c>
      <c r="AJ789" s="5">
        <v>126.5022137887413</v>
      </c>
    </row>
    <row r="790" spans="1:36" x14ac:dyDescent="0.25">
      <c r="A790">
        <v>2018</v>
      </c>
      <c r="B790" t="s">
        <v>71</v>
      </c>
      <c r="C790" t="s">
        <v>5985</v>
      </c>
      <c r="D790" s="47" t="s">
        <v>5904</v>
      </c>
      <c r="E790" s="11">
        <v>0</v>
      </c>
      <c r="F790" s="2">
        <v>0.26429999999999998</v>
      </c>
      <c r="G790" s="2">
        <v>0.71409999999999996</v>
      </c>
      <c r="H790" s="2">
        <v>-0.44979999999999998</v>
      </c>
      <c r="I790" s="2">
        <v>0.27139999999999997</v>
      </c>
      <c r="J790" s="2">
        <v>0.65769999999999995</v>
      </c>
      <c r="K790" s="2">
        <v>-0.38629999999999998</v>
      </c>
      <c r="L790" s="2">
        <v>0.36209999999999998</v>
      </c>
      <c r="M790" s="2">
        <v>0.60140000000000005</v>
      </c>
      <c r="N790" s="2">
        <v>-0.23930000000000007</v>
      </c>
      <c r="O790" s="2">
        <v>-0.35846666666666671</v>
      </c>
      <c r="P790" s="2" t="s">
        <v>5900</v>
      </c>
      <c r="Q790" s="5">
        <v>1585</v>
      </c>
      <c r="R790" s="5" t="s">
        <v>4791</v>
      </c>
      <c r="S790" s="5">
        <v>0</v>
      </c>
      <c r="T790" s="5">
        <v>0</v>
      </c>
      <c r="U790" s="5">
        <v>0</v>
      </c>
      <c r="V790" s="5">
        <v>0</v>
      </c>
      <c r="W790" s="5">
        <v>0</v>
      </c>
      <c r="X790" s="5">
        <v>0</v>
      </c>
      <c r="Y790" s="5">
        <v>0</v>
      </c>
      <c r="Z790" s="5">
        <v>0</v>
      </c>
      <c r="AA790" s="5">
        <v>0</v>
      </c>
      <c r="AB790" s="5">
        <v>0</v>
      </c>
      <c r="AC790" s="5">
        <v>17</v>
      </c>
      <c r="AD790" s="5">
        <v>1072.5552050473186</v>
      </c>
      <c r="AE790" s="5">
        <v>1</v>
      </c>
      <c r="AF790" s="5">
        <v>63.091482649842277</v>
      </c>
      <c r="AG790" s="5">
        <v>14</v>
      </c>
      <c r="AH790" s="5">
        <v>883.28075709779171</v>
      </c>
      <c r="AI790" s="5">
        <v>2</v>
      </c>
      <c r="AJ790" s="5">
        <v>126.18296529968455</v>
      </c>
    </row>
    <row r="791" spans="1:36" x14ac:dyDescent="0.25">
      <c r="A791">
        <v>2018</v>
      </c>
      <c r="B791" t="s">
        <v>71</v>
      </c>
      <c r="C791" t="s">
        <v>5985</v>
      </c>
      <c r="D791" s="47" t="s">
        <v>5904</v>
      </c>
      <c r="E791" s="11">
        <v>0</v>
      </c>
      <c r="F791" s="2">
        <v>0.26429999999999998</v>
      </c>
      <c r="G791" s="2">
        <v>0.71409999999999996</v>
      </c>
      <c r="H791" s="2">
        <v>-0.44979999999999998</v>
      </c>
      <c r="I791" s="2">
        <v>0.27139999999999997</v>
      </c>
      <c r="J791" s="2">
        <v>0.65769999999999995</v>
      </c>
      <c r="K791" s="2">
        <v>-0.38629999999999998</v>
      </c>
      <c r="L791" s="2">
        <v>0.36209999999999998</v>
      </c>
      <c r="M791" s="2">
        <v>0.60140000000000005</v>
      </c>
      <c r="N791" s="2">
        <v>-0.23930000000000007</v>
      </c>
      <c r="O791" s="2">
        <v>-0.35846666666666671</v>
      </c>
      <c r="P791" s="2" t="s">
        <v>5900</v>
      </c>
      <c r="Q791" s="5">
        <v>1585</v>
      </c>
      <c r="R791" s="5" t="s">
        <v>4791</v>
      </c>
      <c r="S791" s="5">
        <v>0</v>
      </c>
      <c r="T791" s="5">
        <v>0</v>
      </c>
      <c r="U791" s="5">
        <v>0</v>
      </c>
      <c r="V791" s="5">
        <v>0</v>
      </c>
      <c r="W791" s="5">
        <v>0</v>
      </c>
      <c r="X791" s="5">
        <v>0</v>
      </c>
      <c r="Y791" s="5">
        <v>0</v>
      </c>
      <c r="Z791" s="5">
        <v>0</v>
      </c>
      <c r="AA791" s="5">
        <v>0</v>
      </c>
      <c r="AB791" s="5">
        <v>0</v>
      </c>
      <c r="AC791" s="5">
        <v>17</v>
      </c>
      <c r="AD791" s="5">
        <v>1072.5552050473186</v>
      </c>
      <c r="AE791" s="5">
        <v>1</v>
      </c>
      <c r="AF791" s="5">
        <v>63.091482649842277</v>
      </c>
      <c r="AG791" s="5">
        <v>14</v>
      </c>
      <c r="AH791" s="5">
        <v>883.28075709779171</v>
      </c>
      <c r="AI791" s="5">
        <v>2</v>
      </c>
      <c r="AJ791" s="5">
        <v>126.18296529968455</v>
      </c>
    </row>
    <row r="792" spans="1:36" x14ac:dyDescent="0.25">
      <c r="A792">
        <v>2017</v>
      </c>
      <c r="B792" t="s">
        <v>71</v>
      </c>
      <c r="C792" t="s">
        <v>5025</v>
      </c>
      <c r="D792" s="47" t="s">
        <v>5022</v>
      </c>
      <c r="E792" s="11">
        <v>0</v>
      </c>
      <c r="F792" s="2">
        <v>0.76790000000000003</v>
      </c>
      <c r="G792" s="2">
        <v>0.22270000000000001</v>
      </c>
      <c r="H792" s="2">
        <v>0.54520000000000002</v>
      </c>
      <c r="I792" s="2">
        <v>0.76449999999999996</v>
      </c>
      <c r="J792" s="2">
        <v>0.2109</v>
      </c>
      <c r="K792" s="2">
        <v>0.55359999999999998</v>
      </c>
      <c r="L792" s="2">
        <v>0.73540000000000005</v>
      </c>
      <c r="M792" s="2">
        <v>0.25390000000000001</v>
      </c>
      <c r="N792" s="2">
        <v>0.48150000000000004</v>
      </c>
      <c r="O792" s="2">
        <v>0.52676666666666672</v>
      </c>
      <c r="P792" s="2" t="s">
        <v>4792</v>
      </c>
      <c r="Q792" s="5">
        <v>1586</v>
      </c>
      <c r="R792" s="5" t="s">
        <v>4791</v>
      </c>
      <c r="S792" s="5">
        <v>11</v>
      </c>
      <c r="T792" s="5">
        <v>693.5687263556116</v>
      </c>
      <c r="U792" s="5">
        <v>0</v>
      </c>
      <c r="V792" s="5">
        <v>0</v>
      </c>
      <c r="W792" s="5">
        <v>0</v>
      </c>
      <c r="X792" s="5">
        <v>0</v>
      </c>
      <c r="Y792" s="5">
        <v>1</v>
      </c>
      <c r="Z792" s="5">
        <v>63.051702395964689</v>
      </c>
      <c r="AA792" s="5">
        <v>10</v>
      </c>
      <c r="AB792" s="5">
        <v>630.51702395964696</v>
      </c>
      <c r="AC792" s="5">
        <v>27</v>
      </c>
      <c r="AD792" s="5">
        <v>1702.3959646910469</v>
      </c>
      <c r="AE792" s="5">
        <v>8</v>
      </c>
      <c r="AF792" s="5">
        <v>504.41361916771751</v>
      </c>
      <c r="AG792" s="5">
        <v>15</v>
      </c>
      <c r="AH792" s="5">
        <v>945.77553593947027</v>
      </c>
      <c r="AI792" s="5">
        <v>4</v>
      </c>
      <c r="AJ792" s="5">
        <v>252.20680958385876</v>
      </c>
    </row>
    <row r="793" spans="1:36" x14ac:dyDescent="0.25">
      <c r="A793">
        <v>2017</v>
      </c>
      <c r="B793" t="s">
        <v>71</v>
      </c>
      <c r="C793" t="s">
        <v>5237</v>
      </c>
      <c r="D793" s="47" t="s">
        <v>3940</v>
      </c>
      <c r="E793" s="11">
        <v>0</v>
      </c>
      <c r="F793" s="2">
        <v>0.75560000000000005</v>
      </c>
      <c r="G793" s="2">
        <v>0.23069999999999999</v>
      </c>
      <c r="H793" s="2">
        <v>0.52490000000000003</v>
      </c>
      <c r="I793" s="2">
        <v>0.75770000000000004</v>
      </c>
      <c r="J793" s="2">
        <v>0.20269999999999999</v>
      </c>
      <c r="K793" s="2">
        <v>0.55500000000000005</v>
      </c>
      <c r="L793" s="2">
        <v>0.74909999999999999</v>
      </c>
      <c r="M793" s="2">
        <v>0.23780000000000001</v>
      </c>
      <c r="N793" s="2">
        <v>0.51129999999999998</v>
      </c>
      <c r="O793" s="2">
        <v>0.53040000000000009</v>
      </c>
      <c r="P793" s="2" t="s">
        <v>4792</v>
      </c>
      <c r="Q793" s="5">
        <v>1587</v>
      </c>
      <c r="R793" s="5" t="s">
        <v>4791</v>
      </c>
      <c r="S793" s="5">
        <v>7</v>
      </c>
      <c r="T793" s="5">
        <v>441.0838059231254</v>
      </c>
      <c r="U793" s="5">
        <v>0</v>
      </c>
      <c r="V793" s="5">
        <v>0</v>
      </c>
      <c r="W793" s="5">
        <v>2</v>
      </c>
      <c r="X793" s="5">
        <v>126.0239445494644</v>
      </c>
      <c r="Y793" s="5">
        <v>1</v>
      </c>
      <c r="Z793" s="5">
        <v>63.011972274732202</v>
      </c>
      <c r="AA793" s="5">
        <v>4</v>
      </c>
      <c r="AB793" s="5">
        <v>252.04788909892881</v>
      </c>
      <c r="AC793" s="5">
        <v>9</v>
      </c>
      <c r="AD793" s="5">
        <v>567.10775047258983</v>
      </c>
      <c r="AE793" s="5">
        <v>7</v>
      </c>
      <c r="AF793" s="5">
        <v>441.0838059231254</v>
      </c>
      <c r="AG793" s="5">
        <v>2</v>
      </c>
      <c r="AH793" s="5">
        <v>126.0239445494644</v>
      </c>
      <c r="AI793" s="5">
        <v>0</v>
      </c>
      <c r="AJ793" s="5">
        <v>0</v>
      </c>
    </row>
    <row r="794" spans="1:36" x14ac:dyDescent="0.25">
      <c r="A794">
        <v>2019</v>
      </c>
      <c r="B794" t="s">
        <v>41</v>
      </c>
      <c r="C794" t="s">
        <v>5637</v>
      </c>
      <c r="D794" s="47" t="s">
        <v>5562</v>
      </c>
      <c r="E794" s="11">
        <v>1.2010000000000001</v>
      </c>
      <c r="F794" s="2">
        <v>0.56189999999999996</v>
      </c>
      <c r="G794" s="2">
        <v>0.41880000000000001</v>
      </c>
      <c r="H794" s="2">
        <v>0.14309999999999995</v>
      </c>
      <c r="I794" s="2">
        <v>0.54259999999999997</v>
      </c>
      <c r="J794" s="2">
        <v>0.39729999999999999</v>
      </c>
      <c r="K794" s="2">
        <v>0.14529999999999998</v>
      </c>
      <c r="L794" s="2">
        <v>0.49209999999999998</v>
      </c>
      <c r="M794" s="2">
        <v>0.48820000000000002</v>
      </c>
      <c r="N794" s="2">
        <v>3.8999999999999591E-3</v>
      </c>
      <c r="O794" s="2">
        <v>9.7433333333333302E-2</v>
      </c>
      <c r="P794" s="2" t="s">
        <v>4792</v>
      </c>
      <c r="Q794" s="5">
        <v>1588</v>
      </c>
      <c r="R794" s="5">
        <v>1322.2314737718566</v>
      </c>
      <c r="S794" s="5">
        <v>1</v>
      </c>
      <c r="T794" s="5">
        <v>62.97229219143577</v>
      </c>
      <c r="U794" s="5">
        <v>0</v>
      </c>
      <c r="V794" s="5">
        <v>0</v>
      </c>
      <c r="W794" s="5">
        <v>1</v>
      </c>
      <c r="X794" s="5">
        <v>62.97229219143577</v>
      </c>
      <c r="Y794" s="5">
        <v>0</v>
      </c>
      <c r="Z794" s="5">
        <v>0</v>
      </c>
      <c r="AA794" s="5">
        <v>0</v>
      </c>
      <c r="AB794" s="5">
        <v>0</v>
      </c>
      <c r="AC794" s="5">
        <v>24</v>
      </c>
      <c r="AD794" s="5">
        <v>1511.3350125944585</v>
      </c>
      <c r="AE794" s="5">
        <v>4</v>
      </c>
      <c r="AF794" s="5">
        <v>251.88916876574308</v>
      </c>
      <c r="AG794" s="5">
        <v>17</v>
      </c>
      <c r="AH794" s="5">
        <v>1070.5289672544081</v>
      </c>
      <c r="AI794" s="5">
        <v>3</v>
      </c>
      <c r="AJ794" s="5">
        <v>188.91687657430731</v>
      </c>
    </row>
    <row r="795" spans="1:36" x14ac:dyDescent="0.25">
      <c r="A795">
        <v>2017</v>
      </c>
      <c r="B795" t="s">
        <v>71</v>
      </c>
      <c r="C795" t="s">
        <v>5985</v>
      </c>
      <c r="D795" s="47" t="s">
        <v>5904</v>
      </c>
      <c r="E795" s="11">
        <v>0</v>
      </c>
      <c r="F795" s="2">
        <v>0.26429999999999998</v>
      </c>
      <c r="G795" s="2">
        <v>0.71409999999999996</v>
      </c>
      <c r="H795" s="2">
        <v>-0.44979999999999998</v>
      </c>
      <c r="I795" s="2">
        <v>0.27139999999999997</v>
      </c>
      <c r="J795" s="2">
        <v>0.65769999999999995</v>
      </c>
      <c r="K795" s="2">
        <v>-0.38629999999999998</v>
      </c>
      <c r="L795" s="2">
        <v>0.36209999999999998</v>
      </c>
      <c r="M795" s="2">
        <v>0.60140000000000005</v>
      </c>
      <c r="N795" s="2">
        <v>-0.23930000000000007</v>
      </c>
      <c r="O795" s="2">
        <v>-0.35846666666666671</v>
      </c>
      <c r="P795" s="2" t="s">
        <v>5900</v>
      </c>
      <c r="Q795" s="5">
        <v>1588</v>
      </c>
      <c r="R795" s="5" t="s">
        <v>4791</v>
      </c>
      <c r="S795" s="5">
        <v>0</v>
      </c>
      <c r="T795" s="5">
        <v>0</v>
      </c>
      <c r="U795" s="5">
        <v>0</v>
      </c>
      <c r="V795" s="5">
        <v>0</v>
      </c>
      <c r="W795" s="5">
        <v>0</v>
      </c>
      <c r="X795" s="5">
        <v>0</v>
      </c>
      <c r="Y795" s="5">
        <v>0</v>
      </c>
      <c r="Z795" s="5">
        <v>0</v>
      </c>
      <c r="AA795" s="5">
        <v>0</v>
      </c>
      <c r="AB795" s="5">
        <v>0</v>
      </c>
      <c r="AC795" s="5">
        <v>12</v>
      </c>
      <c r="AD795" s="5">
        <v>755.66750629722924</v>
      </c>
      <c r="AE795" s="5">
        <v>2</v>
      </c>
      <c r="AF795" s="5">
        <v>125.94458438287154</v>
      </c>
      <c r="AG795" s="5">
        <v>10</v>
      </c>
      <c r="AH795" s="5">
        <v>629.7229219143577</v>
      </c>
      <c r="AI795" s="5">
        <v>0</v>
      </c>
      <c r="AJ795" s="5">
        <v>0</v>
      </c>
    </row>
    <row r="796" spans="1:36" x14ac:dyDescent="0.25">
      <c r="A796">
        <v>2018</v>
      </c>
      <c r="B796" t="s">
        <v>49</v>
      </c>
      <c r="C796" t="s">
        <v>6517</v>
      </c>
      <c r="D796" s="47" t="s">
        <v>914</v>
      </c>
      <c r="E796" s="11">
        <v>20.2</v>
      </c>
      <c r="F796" s="2">
        <v>0.26050000000000001</v>
      </c>
      <c r="G796" s="2">
        <v>0.69830000000000003</v>
      </c>
      <c r="H796" s="2">
        <v>-0.43780000000000002</v>
      </c>
      <c r="I796" s="2">
        <v>0.318</v>
      </c>
      <c r="J796" s="2">
        <v>0.56499999999999995</v>
      </c>
      <c r="K796" s="2">
        <v>-0.24699999999999994</v>
      </c>
      <c r="L796" s="2">
        <v>0.314</v>
      </c>
      <c r="M796" s="2">
        <v>0.65200000000000002</v>
      </c>
      <c r="N796" s="2">
        <v>-0.33800000000000002</v>
      </c>
      <c r="O796" s="2">
        <v>-0.34093333333333331</v>
      </c>
      <c r="P796" s="2" t="s">
        <v>5900</v>
      </c>
      <c r="Q796" s="5">
        <v>1589</v>
      </c>
      <c r="R796" s="5">
        <v>78.663366336633672</v>
      </c>
      <c r="S796" s="5">
        <v>1</v>
      </c>
      <c r="T796" s="5">
        <v>62.932662051604787</v>
      </c>
      <c r="U796" s="5">
        <v>0</v>
      </c>
      <c r="V796" s="5">
        <v>0</v>
      </c>
      <c r="W796" s="5">
        <v>0</v>
      </c>
      <c r="X796" s="5">
        <v>0</v>
      </c>
      <c r="Y796" s="5">
        <v>0</v>
      </c>
      <c r="Z796" s="5">
        <v>0</v>
      </c>
      <c r="AA796" s="5">
        <v>1</v>
      </c>
      <c r="AB796" s="5">
        <v>62.932662051604787</v>
      </c>
      <c r="AC796" s="5">
        <v>17</v>
      </c>
      <c r="AD796" s="5">
        <v>1069.8552548772814</v>
      </c>
      <c r="AE796" s="5">
        <v>2</v>
      </c>
      <c r="AF796" s="5">
        <v>125.86532410320957</v>
      </c>
      <c r="AG796" s="5">
        <v>10</v>
      </c>
      <c r="AH796" s="5">
        <v>629.3266205160478</v>
      </c>
      <c r="AI796" s="5">
        <v>5</v>
      </c>
      <c r="AJ796" s="5">
        <v>314.6633102580239</v>
      </c>
    </row>
    <row r="797" spans="1:36" x14ac:dyDescent="0.25">
      <c r="A797">
        <v>2018</v>
      </c>
      <c r="B797" t="s">
        <v>41</v>
      </c>
      <c r="C797" t="s">
        <v>5744</v>
      </c>
      <c r="D797" s="47" t="s">
        <v>5646</v>
      </c>
      <c r="E797" s="11">
        <v>2.742</v>
      </c>
      <c r="F797" s="2">
        <v>0.57350000000000001</v>
      </c>
      <c r="G797" s="2">
        <v>0.40889999999999999</v>
      </c>
      <c r="H797" s="2">
        <v>0.16460000000000002</v>
      </c>
      <c r="I797" s="2">
        <v>0.54659999999999997</v>
      </c>
      <c r="J797" s="2">
        <v>0.39839999999999998</v>
      </c>
      <c r="K797" s="2">
        <v>0.1482</v>
      </c>
      <c r="L797" s="2">
        <v>0.48420000000000002</v>
      </c>
      <c r="M797" s="2">
        <v>0.49580000000000002</v>
      </c>
      <c r="N797" s="2">
        <v>-1.1599999999999999E-2</v>
      </c>
      <c r="O797" s="2">
        <v>0.1004</v>
      </c>
      <c r="P797" s="2" t="s">
        <v>4792</v>
      </c>
      <c r="Q797" s="5">
        <v>1592</v>
      </c>
      <c r="R797" s="5">
        <v>580.59810357403353</v>
      </c>
      <c r="S797" s="5">
        <v>3</v>
      </c>
      <c r="T797" s="5">
        <v>188.44221105527637</v>
      </c>
      <c r="U797" s="5">
        <v>0</v>
      </c>
      <c r="V797" s="5">
        <v>0</v>
      </c>
      <c r="W797" s="5">
        <v>0</v>
      </c>
      <c r="X797" s="5">
        <v>0</v>
      </c>
      <c r="Y797" s="5">
        <v>1</v>
      </c>
      <c r="Z797" s="5">
        <v>62.814070351758794</v>
      </c>
      <c r="AA797" s="5">
        <v>2</v>
      </c>
      <c r="AB797" s="5">
        <v>125.62814070351759</v>
      </c>
      <c r="AC797" s="5">
        <v>17</v>
      </c>
      <c r="AD797" s="5">
        <v>1067.8391959798994</v>
      </c>
      <c r="AE797" s="5">
        <v>3</v>
      </c>
      <c r="AF797" s="5">
        <v>188.44221105527637</v>
      </c>
      <c r="AG797" s="5">
        <v>13</v>
      </c>
      <c r="AH797" s="5">
        <v>816.58291457286441</v>
      </c>
      <c r="AI797" s="5">
        <v>1</v>
      </c>
      <c r="AJ797" s="5">
        <v>62.814070351758794</v>
      </c>
    </row>
    <row r="798" spans="1:36" x14ac:dyDescent="0.25">
      <c r="A798">
        <v>2018</v>
      </c>
      <c r="B798" t="s">
        <v>71</v>
      </c>
      <c r="C798" t="s">
        <v>5237</v>
      </c>
      <c r="D798" s="47" t="s">
        <v>3940</v>
      </c>
      <c r="E798" s="11">
        <v>0</v>
      </c>
      <c r="F798" s="2">
        <v>0.75560000000000005</v>
      </c>
      <c r="G798" s="2">
        <v>0.23069999999999999</v>
      </c>
      <c r="H798" s="2">
        <v>0.52490000000000003</v>
      </c>
      <c r="I798" s="2">
        <v>0.75770000000000004</v>
      </c>
      <c r="J798" s="2">
        <v>0.20269999999999999</v>
      </c>
      <c r="K798" s="2">
        <v>0.55500000000000005</v>
      </c>
      <c r="L798" s="2">
        <v>0.74909999999999999</v>
      </c>
      <c r="M798" s="2">
        <v>0.23780000000000001</v>
      </c>
      <c r="N798" s="2">
        <v>0.51129999999999998</v>
      </c>
      <c r="O798" s="2">
        <v>0.53040000000000009</v>
      </c>
      <c r="P798" s="2" t="s">
        <v>4792</v>
      </c>
      <c r="Q798" s="5">
        <v>1596</v>
      </c>
      <c r="R798" s="5" t="s">
        <v>4791</v>
      </c>
      <c r="S798" s="5">
        <v>0</v>
      </c>
      <c r="T798" s="5">
        <v>0</v>
      </c>
      <c r="U798" s="5">
        <v>0</v>
      </c>
      <c r="V798" s="5">
        <v>0</v>
      </c>
      <c r="W798" s="5">
        <v>0</v>
      </c>
      <c r="X798" s="5">
        <v>0</v>
      </c>
      <c r="Y798" s="5">
        <v>0</v>
      </c>
      <c r="Z798" s="5">
        <v>0</v>
      </c>
      <c r="AA798" s="5">
        <v>0</v>
      </c>
      <c r="AB798" s="5">
        <v>0</v>
      </c>
      <c r="AC798" s="5">
        <v>1</v>
      </c>
      <c r="AD798" s="5">
        <v>62.656641604010019</v>
      </c>
      <c r="AE798" s="5">
        <v>1</v>
      </c>
      <c r="AF798" s="5">
        <v>62.656641604010019</v>
      </c>
      <c r="AG798" s="5">
        <v>0</v>
      </c>
      <c r="AH798" s="5">
        <v>0</v>
      </c>
      <c r="AI798" s="5">
        <v>0</v>
      </c>
      <c r="AJ798" s="5">
        <v>0</v>
      </c>
    </row>
    <row r="799" spans="1:36" x14ac:dyDescent="0.25">
      <c r="A799">
        <v>2018</v>
      </c>
      <c r="B799" t="s">
        <v>71</v>
      </c>
      <c r="C799" t="s">
        <v>5237</v>
      </c>
      <c r="D799" s="47" t="s">
        <v>3940</v>
      </c>
      <c r="E799" s="11">
        <v>0</v>
      </c>
      <c r="F799" s="2">
        <v>0.75560000000000005</v>
      </c>
      <c r="G799" s="2">
        <v>0.23069999999999999</v>
      </c>
      <c r="H799" s="2">
        <v>0.52490000000000003</v>
      </c>
      <c r="I799" s="2">
        <v>0.75770000000000004</v>
      </c>
      <c r="J799" s="2">
        <v>0.20269999999999999</v>
      </c>
      <c r="K799" s="2">
        <v>0.55500000000000005</v>
      </c>
      <c r="L799" s="2">
        <v>0.74909999999999999</v>
      </c>
      <c r="M799" s="2">
        <v>0.23780000000000001</v>
      </c>
      <c r="N799" s="2">
        <v>0.51129999999999998</v>
      </c>
      <c r="O799" s="2">
        <v>0.53040000000000009</v>
      </c>
      <c r="P799" s="2" t="s">
        <v>4792</v>
      </c>
      <c r="Q799" s="5">
        <v>1596</v>
      </c>
      <c r="R799" s="5" t="s">
        <v>4791</v>
      </c>
      <c r="S799" s="5">
        <v>0</v>
      </c>
      <c r="T799" s="5">
        <v>0</v>
      </c>
      <c r="U799" s="5">
        <v>0</v>
      </c>
      <c r="V799" s="5">
        <v>0</v>
      </c>
      <c r="W799" s="5">
        <v>0</v>
      </c>
      <c r="X799" s="5">
        <v>0</v>
      </c>
      <c r="Y799" s="5">
        <v>0</v>
      </c>
      <c r="Z799" s="5">
        <v>0</v>
      </c>
      <c r="AA799" s="5">
        <v>0</v>
      </c>
      <c r="AB799" s="5">
        <v>0</v>
      </c>
      <c r="AC799" s="5">
        <v>1</v>
      </c>
      <c r="AD799" s="5">
        <v>62.656641604010019</v>
      </c>
      <c r="AE799" s="5">
        <v>1</v>
      </c>
      <c r="AF799" s="5">
        <v>62.656641604010019</v>
      </c>
      <c r="AG799" s="5">
        <v>0</v>
      </c>
      <c r="AH799" s="5">
        <v>0</v>
      </c>
      <c r="AI799" s="5">
        <v>0</v>
      </c>
      <c r="AJ799" s="5">
        <v>0</v>
      </c>
    </row>
    <row r="800" spans="1:36" x14ac:dyDescent="0.25">
      <c r="A800">
        <v>2017</v>
      </c>
      <c r="B800" t="s">
        <v>71</v>
      </c>
      <c r="C800" t="s">
        <v>4822</v>
      </c>
      <c r="D800" s="47" t="s">
        <v>4818</v>
      </c>
      <c r="E800" s="11">
        <v>0</v>
      </c>
      <c r="F800" s="2">
        <v>0.5323</v>
      </c>
      <c r="G800" s="2">
        <v>0.45150000000000001</v>
      </c>
      <c r="H800" s="2">
        <v>8.0799999999999983E-2</v>
      </c>
      <c r="I800" s="2">
        <v>0.57130000000000003</v>
      </c>
      <c r="J800" s="2">
        <v>0.37130000000000002</v>
      </c>
      <c r="K800" s="2">
        <v>0.2</v>
      </c>
      <c r="L800" s="2">
        <v>0.64910000000000001</v>
      </c>
      <c r="M800" s="2">
        <v>0.33350000000000002</v>
      </c>
      <c r="N800" s="2">
        <v>0.31559999999999999</v>
      </c>
      <c r="O800" s="2">
        <v>0.1988</v>
      </c>
      <c r="P800" s="2" t="s">
        <v>4792</v>
      </c>
      <c r="Q800" s="5">
        <v>1602</v>
      </c>
      <c r="R800" s="5" t="s">
        <v>4791</v>
      </c>
      <c r="S800" s="5">
        <v>3</v>
      </c>
      <c r="T800" s="5">
        <v>187.26591760299627</v>
      </c>
      <c r="U800" s="5">
        <v>0</v>
      </c>
      <c r="V800" s="5">
        <v>0</v>
      </c>
      <c r="W800" s="5">
        <v>2</v>
      </c>
      <c r="X800" s="5">
        <v>124.84394506866417</v>
      </c>
      <c r="Y800" s="5">
        <v>0</v>
      </c>
      <c r="Z800" s="5">
        <v>0</v>
      </c>
      <c r="AA800" s="5">
        <v>1</v>
      </c>
      <c r="AB800" s="5">
        <v>62.421972534332085</v>
      </c>
      <c r="AC800" s="5">
        <v>20</v>
      </c>
      <c r="AD800" s="5">
        <v>1248.4394506866415</v>
      </c>
      <c r="AE800" s="5">
        <v>8</v>
      </c>
      <c r="AF800" s="5">
        <v>499.37578027465668</v>
      </c>
      <c r="AG800" s="5">
        <v>11</v>
      </c>
      <c r="AH800" s="5">
        <v>686.64169787765297</v>
      </c>
      <c r="AI800" s="5">
        <v>1</v>
      </c>
      <c r="AJ800" s="5">
        <v>62.421972534332085</v>
      </c>
    </row>
    <row r="801" spans="1:36" x14ac:dyDescent="0.25">
      <c r="A801">
        <v>2019</v>
      </c>
      <c r="B801" t="s">
        <v>71</v>
      </c>
      <c r="C801" t="s">
        <v>247</v>
      </c>
      <c r="D801" s="47" t="s">
        <v>663</v>
      </c>
      <c r="E801" s="11">
        <v>0</v>
      </c>
      <c r="F801" s="2">
        <v>0.69040000000000001</v>
      </c>
      <c r="G801" s="2">
        <v>0.2989</v>
      </c>
      <c r="H801" s="2">
        <v>0.39150000000000001</v>
      </c>
      <c r="I801" s="2">
        <v>0.70069999999999999</v>
      </c>
      <c r="J801" s="2">
        <v>0.26869999999999999</v>
      </c>
      <c r="K801" s="2">
        <v>0.432</v>
      </c>
      <c r="L801" s="2">
        <v>0.69030000000000002</v>
      </c>
      <c r="M801" s="2">
        <v>0.29809999999999998</v>
      </c>
      <c r="N801" s="2">
        <v>0.39220000000000005</v>
      </c>
      <c r="O801" s="2">
        <v>0.40523333333333333</v>
      </c>
      <c r="P801" s="2" t="s">
        <v>4792</v>
      </c>
      <c r="Q801" s="5">
        <v>1602</v>
      </c>
      <c r="R801" s="5" t="s">
        <v>4791</v>
      </c>
      <c r="S801" s="5">
        <v>4</v>
      </c>
      <c r="T801" s="5">
        <v>249.68789013732834</v>
      </c>
      <c r="U801" s="5">
        <v>0</v>
      </c>
      <c r="V801" s="5">
        <v>0</v>
      </c>
      <c r="W801" s="5">
        <v>1</v>
      </c>
      <c r="X801" s="5">
        <v>62.421972534332085</v>
      </c>
      <c r="Y801" s="5">
        <v>0</v>
      </c>
      <c r="Z801" s="5">
        <v>0</v>
      </c>
      <c r="AA801" s="5">
        <v>3</v>
      </c>
      <c r="AB801" s="5">
        <v>187.26591760299627</v>
      </c>
      <c r="AC801" s="5">
        <v>16</v>
      </c>
      <c r="AD801" s="5">
        <v>998.75156054931335</v>
      </c>
      <c r="AE801" s="5">
        <v>3</v>
      </c>
      <c r="AF801" s="5">
        <v>187.26591760299627</v>
      </c>
      <c r="AG801" s="5">
        <v>10</v>
      </c>
      <c r="AH801" s="5">
        <v>624.21972534332076</v>
      </c>
      <c r="AI801" s="5">
        <v>3</v>
      </c>
      <c r="AJ801" s="5">
        <v>187.26591760299627</v>
      </c>
    </row>
    <row r="802" spans="1:36" x14ac:dyDescent="0.25">
      <c r="A802">
        <v>2017</v>
      </c>
      <c r="B802" t="s">
        <v>41</v>
      </c>
      <c r="C802" t="s">
        <v>5665</v>
      </c>
      <c r="D802" s="47" t="s">
        <v>5426</v>
      </c>
      <c r="E802" s="11">
        <v>1.39</v>
      </c>
      <c r="F802" s="2">
        <v>0.78910000000000002</v>
      </c>
      <c r="G802" s="2">
        <v>0.1958</v>
      </c>
      <c r="H802" s="2">
        <v>0.59330000000000005</v>
      </c>
      <c r="I802" s="2">
        <v>0.76170000000000004</v>
      </c>
      <c r="J802" s="2">
        <v>0.1867</v>
      </c>
      <c r="K802" s="2">
        <v>0.57500000000000007</v>
      </c>
      <c r="L802" s="2">
        <v>0.66269999999999996</v>
      </c>
      <c r="M802" s="2">
        <v>0.30990000000000001</v>
      </c>
      <c r="N802" s="2">
        <v>0.35279999999999995</v>
      </c>
      <c r="O802" s="2">
        <v>0.50703333333333334</v>
      </c>
      <c r="P802" s="2" t="s">
        <v>4792</v>
      </c>
      <c r="Q802" s="5">
        <v>1605</v>
      </c>
      <c r="R802" s="5">
        <v>1154.6762589928057</v>
      </c>
      <c r="S802" s="5">
        <v>6</v>
      </c>
      <c r="T802" s="5">
        <v>373.8317757009346</v>
      </c>
      <c r="U802" s="5">
        <v>0</v>
      </c>
      <c r="V802" s="5">
        <v>0</v>
      </c>
      <c r="W802" s="5">
        <v>0</v>
      </c>
      <c r="X802" s="5">
        <v>0</v>
      </c>
      <c r="Y802" s="5">
        <v>0</v>
      </c>
      <c r="Z802" s="5">
        <v>0</v>
      </c>
      <c r="AA802" s="5">
        <v>6</v>
      </c>
      <c r="AB802" s="5">
        <v>373.8317757009346</v>
      </c>
      <c r="AC802" s="5">
        <v>17</v>
      </c>
      <c r="AD802" s="5">
        <v>1059.1900311526479</v>
      </c>
      <c r="AE802" s="5">
        <v>7</v>
      </c>
      <c r="AF802" s="5">
        <v>436.13707165109037</v>
      </c>
      <c r="AG802" s="5">
        <v>10</v>
      </c>
      <c r="AH802" s="5">
        <v>623.05295950155767</v>
      </c>
      <c r="AI802" s="5">
        <v>0</v>
      </c>
      <c r="AJ802" s="5">
        <v>0</v>
      </c>
    </row>
    <row r="803" spans="1:36" x14ac:dyDescent="0.25">
      <c r="A803">
        <v>2019</v>
      </c>
      <c r="B803" t="s">
        <v>41</v>
      </c>
      <c r="C803" t="s">
        <v>5670</v>
      </c>
      <c r="D803" s="47" t="s">
        <v>5439</v>
      </c>
      <c r="E803" s="11">
        <v>1.44</v>
      </c>
      <c r="F803" s="2">
        <v>0.61570000000000003</v>
      </c>
      <c r="G803" s="2">
        <v>0.3594</v>
      </c>
      <c r="H803" s="2">
        <v>0.25630000000000003</v>
      </c>
      <c r="I803" s="2">
        <v>0.60870000000000002</v>
      </c>
      <c r="J803" s="2">
        <v>0.32529999999999998</v>
      </c>
      <c r="K803" s="2">
        <v>0.28340000000000004</v>
      </c>
      <c r="L803" s="2">
        <v>0.5766</v>
      </c>
      <c r="M803" s="2">
        <v>0.39879999999999999</v>
      </c>
      <c r="N803" s="2">
        <v>0.17780000000000001</v>
      </c>
      <c r="O803" s="2">
        <v>0.23916666666666667</v>
      </c>
      <c r="P803" s="2" t="s">
        <v>4792</v>
      </c>
      <c r="Q803" s="5">
        <v>1605</v>
      </c>
      <c r="R803" s="5">
        <v>1114.5833333333335</v>
      </c>
      <c r="S803" s="5">
        <v>2</v>
      </c>
      <c r="T803" s="5">
        <v>124.61059190031153</v>
      </c>
      <c r="U803" s="5">
        <v>0</v>
      </c>
      <c r="V803" s="5">
        <v>0</v>
      </c>
      <c r="W803" s="5">
        <v>0</v>
      </c>
      <c r="X803" s="5">
        <v>0</v>
      </c>
      <c r="Y803" s="5">
        <v>0</v>
      </c>
      <c r="Z803" s="5">
        <v>0</v>
      </c>
      <c r="AA803" s="5">
        <v>2</v>
      </c>
      <c r="AB803" s="5">
        <v>124.61059190031153</v>
      </c>
      <c r="AC803" s="5">
        <v>37</v>
      </c>
      <c r="AD803" s="5">
        <v>2305.2959501557634</v>
      </c>
      <c r="AE803" s="5">
        <v>10</v>
      </c>
      <c r="AF803" s="5">
        <v>623.05295950155767</v>
      </c>
      <c r="AG803" s="5">
        <v>27</v>
      </c>
      <c r="AH803" s="5">
        <v>1682.2429906542056</v>
      </c>
      <c r="AI803" s="5">
        <v>0</v>
      </c>
      <c r="AJ803" s="5">
        <v>0</v>
      </c>
    </row>
    <row r="804" spans="1:36" x14ac:dyDescent="0.25">
      <c r="A804">
        <v>2019</v>
      </c>
      <c r="B804" t="s">
        <v>71</v>
      </c>
      <c r="C804" t="s">
        <v>5025</v>
      </c>
      <c r="D804" s="47" t="s">
        <v>5022</v>
      </c>
      <c r="E804" s="11">
        <v>0</v>
      </c>
      <c r="F804" s="2">
        <v>0.76790000000000003</v>
      </c>
      <c r="G804" s="2">
        <v>0.22270000000000001</v>
      </c>
      <c r="H804" s="2">
        <v>0.54520000000000002</v>
      </c>
      <c r="I804" s="2">
        <v>0.76449999999999996</v>
      </c>
      <c r="J804" s="2">
        <v>0.2109</v>
      </c>
      <c r="K804" s="2">
        <v>0.55359999999999998</v>
      </c>
      <c r="L804" s="2">
        <v>0.73540000000000005</v>
      </c>
      <c r="M804" s="2">
        <v>0.25390000000000001</v>
      </c>
      <c r="N804" s="2">
        <v>0.48150000000000004</v>
      </c>
      <c r="O804" s="2">
        <v>0.52676666666666672</v>
      </c>
      <c r="P804" s="2" t="s">
        <v>4792</v>
      </c>
      <c r="Q804" s="5">
        <v>1605</v>
      </c>
      <c r="R804" s="5" t="s">
        <v>4791</v>
      </c>
      <c r="S804" s="5">
        <v>12</v>
      </c>
      <c r="T804" s="5">
        <v>747.6635514018692</v>
      </c>
      <c r="U804" s="5">
        <v>0</v>
      </c>
      <c r="V804" s="5">
        <v>0</v>
      </c>
      <c r="W804" s="5">
        <v>2</v>
      </c>
      <c r="X804" s="5">
        <v>124.61059190031153</v>
      </c>
      <c r="Y804" s="5">
        <v>0</v>
      </c>
      <c r="Z804" s="5">
        <v>0</v>
      </c>
      <c r="AA804" s="5">
        <v>10</v>
      </c>
      <c r="AB804" s="5">
        <v>623.05295950155767</v>
      </c>
      <c r="AC804" s="5">
        <v>30</v>
      </c>
      <c r="AD804" s="5">
        <v>1869.1588785046727</v>
      </c>
      <c r="AE804" s="5">
        <v>5</v>
      </c>
      <c r="AF804" s="5">
        <v>311.52647975077883</v>
      </c>
      <c r="AG804" s="5">
        <v>17</v>
      </c>
      <c r="AH804" s="5">
        <v>1059.1900311526479</v>
      </c>
      <c r="AI804" s="5">
        <v>8</v>
      </c>
      <c r="AJ804" s="5">
        <v>498.44236760124613</v>
      </c>
    </row>
    <row r="805" spans="1:36" x14ac:dyDescent="0.25">
      <c r="A805">
        <v>2019</v>
      </c>
      <c r="B805" t="s">
        <v>41</v>
      </c>
      <c r="C805" t="s">
        <v>6212</v>
      </c>
      <c r="D805" s="47" t="s">
        <v>5289</v>
      </c>
      <c r="E805" s="11">
        <v>2.028</v>
      </c>
      <c r="F805" s="2">
        <v>0.36990000000000001</v>
      </c>
      <c r="G805" s="2">
        <v>0.61060000000000003</v>
      </c>
      <c r="H805" s="2">
        <v>-0.24070000000000003</v>
      </c>
      <c r="I805" s="2">
        <v>0.36830000000000002</v>
      </c>
      <c r="J805" s="2">
        <v>0.57410000000000005</v>
      </c>
      <c r="K805" s="2">
        <v>-0.20580000000000004</v>
      </c>
      <c r="L805" s="2">
        <v>0.45140000000000002</v>
      </c>
      <c r="M805" s="2">
        <v>0.53480000000000005</v>
      </c>
      <c r="N805" s="2">
        <v>-8.340000000000003E-2</v>
      </c>
      <c r="O805" s="2">
        <v>-0.17663333333333334</v>
      </c>
      <c r="P805" s="2" t="s">
        <v>5900</v>
      </c>
      <c r="Q805" s="5">
        <v>1605</v>
      </c>
      <c r="R805" s="5">
        <v>791.42011834319521</v>
      </c>
      <c r="S805" s="5">
        <v>0</v>
      </c>
      <c r="T805" s="5">
        <v>0</v>
      </c>
      <c r="U805" s="5">
        <v>0</v>
      </c>
      <c r="V805" s="5">
        <v>0</v>
      </c>
      <c r="W805" s="5">
        <v>0</v>
      </c>
      <c r="X805" s="5">
        <v>0</v>
      </c>
      <c r="Y805" s="5">
        <v>0</v>
      </c>
      <c r="Z805" s="5">
        <v>0</v>
      </c>
      <c r="AA805" s="5">
        <v>0</v>
      </c>
      <c r="AB805" s="5">
        <v>0</v>
      </c>
      <c r="AC805" s="5">
        <v>32</v>
      </c>
      <c r="AD805" s="5">
        <v>1993.7694704049845</v>
      </c>
      <c r="AE805" s="5">
        <v>2</v>
      </c>
      <c r="AF805" s="5">
        <v>124.61059190031153</v>
      </c>
      <c r="AG805" s="5">
        <v>30</v>
      </c>
      <c r="AH805" s="5">
        <v>1869.1588785046727</v>
      </c>
      <c r="AI805" s="5">
        <v>0</v>
      </c>
      <c r="AJ805" s="5">
        <v>0</v>
      </c>
    </row>
    <row r="806" spans="1:36" x14ac:dyDescent="0.25">
      <c r="A806">
        <v>2017</v>
      </c>
      <c r="B806" t="s">
        <v>41</v>
      </c>
      <c r="C806" t="s">
        <v>5637</v>
      </c>
      <c r="D806" s="47" t="s">
        <v>5562</v>
      </c>
      <c r="E806" s="11">
        <v>1.2010000000000001</v>
      </c>
      <c r="F806" s="2">
        <v>0.56189999999999996</v>
      </c>
      <c r="G806" s="2">
        <v>0.41880000000000001</v>
      </c>
      <c r="H806" s="2">
        <v>0.14309999999999995</v>
      </c>
      <c r="I806" s="2">
        <v>0.54259999999999997</v>
      </c>
      <c r="J806" s="2">
        <v>0.39729999999999999</v>
      </c>
      <c r="K806" s="2">
        <v>0.14529999999999998</v>
      </c>
      <c r="L806" s="2">
        <v>0.49209999999999998</v>
      </c>
      <c r="M806" s="2">
        <v>0.48820000000000002</v>
      </c>
      <c r="N806" s="2">
        <v>3.8999999999999591E-3</v>
      </c>
      <c r="O806" s="2">
        <v>9.7433333333333302E-2</v>
      </c>
      <c r="P806" s="2" t="s">
        <v>4792</v>
      </c>
      <c r="Q806" s="5">
        <v>1606</v>
      </c>
      <c r="R806" s="5">
        <v>1337.2189841798499</v>
      </c>
      <c r="S806" s="5">
        <v>0</v>
      </c>
      <c r="T806" s="5">
        <v>0</v>
      </c>
      <c r="U806" s="5">
        <v>0</v>
      </c>
      <c r="V806" s="5">
        <v>0</v>
      </c>
      <c r="W806" s="5">
        <v>0</v>
      </c>
      <c r="X806" s="5">
        <v>0</v>
      </c>
      <c r="Y806" s="5">
        <v>0</v>
      </c>
      <c r="Z806" s="5">
        <v>0</v>
      </c>
      <c r="AA806" s="5">
        <v>0</v>
      </c>
      <c r="AB806" s="5">
        <v>0</v>
      </c>
      <c r="AC806" s="5">
        <v>31</v>
      </c>
      <c r="AD806" s="5">
        <v>1930.2615193026152</v>
      </c>
      <c r="AE806" s="5">
        <v>6</v>
      </c>
      <c r="AF806" s="5">
        <v>373.59900373599004</v>
      </c>
      <c r="AG806" s="5">
        <v>24</v>
      </c>
      <c r="AH806" s="5">
        <v>1494.3960149439602</v>
      </c>
      <c r="AI806" s="5">
        <v>1</v>
      </c>
      <c r="AJ806" s="5">
        <v>62.266500622665006</v>
      </c>
    </row>
    <row r="807" spans="1:36" x14ac:dyDescent="0.25">
      <c r="A807">
        <v>2019</v>
      </c>
      <c r="B807" t="s">
        <v>41</v>
      </c>
      <c r="C807" t="s">
        <v>5665</v>
      </c>
      <c r="D807" s="47" t="s">
        <v>5426</v>
      </c>
      <c r="E807" s="11">
        <v>1.39</v>
      </c>
      <c r="F807" s="2">
        <v>0.78910000000000002</v>
      </c>
      <c r="G807" s="2">
        <v>0.1958</v>
      </c>
      <c r="H807" s="2">
        <v>0.59330000000000005</v>
      </c>
      <c r="I807" s="2">
        <v>0.76170000000000004</v>
      </c>
      <c r="J807" s="2">
        <v>0.1867</v>
      </c>
      <c r="K807" s="2">
        <v>0.57500000000000007</v>
      </c>
      <c r="L807" s="2">
        <v>0.66269999999999996</v>
      </c>
      <c r="M807" s="2">
        <v>0.30990000000000001</v>
      </c>
      <c r="N807" s="2">
        <v>0.35279999999999995</v>
      </c>
      <c r="O807" s="2">
        <v>0.50703333333333334</v>
      </c>
      <c r="P807" s="2" t="s">
        <v>4792</v>
      </c>
      <c r="Q807" s="5">
        <v>1608</v>
      </c>
      <c r="R807" s="5">
        <v>1156.8345323741007</v>
      </c>
      <c r="S807" s="5">
        <v>3</v>
      </c>
      <c r="T807" s="5">
        <v>186.56716417910448</v>
      </c>
      <c r="U807" s="5">
        <v>0</v>
      </c>
      <c r="V807" s="5">
        <v>0</v>
      </c>
      <c r="W807" s="5">
        <v>0</v>
      </c>
      <c r="X807" s="5">
        <v>0</v>
      </c>
      <c r="Y807" s="5">
        <v>0</v>
      </c>
      <c r="Z807" s="5">
        <v>0</v>
      </c>
      <c r="AA807" s="5">
        <v>3</v>
      </c>
      <c r="AB807" s="5">
        <v>186.56716417910448</v>
      </c>
      <c r="AC807" s="5">
        <v>9</v>
      </c>
      <c r="AD807" s="5">
        <v>559.70149253731336</v>
      </c>
      <c r="AE807" s="5">
        <v>1</v>
      </c>
      <c r="AF807" s="5">
        <v>62.189054726368155</v>
      </c>
      <c r="AG807" s="5">
        <v>6</v>
      </c>
      <c r="AH807" s="5">
        <v>373.13432835820896</v>
      </c>
      <c r="AI807" s="5">
        <v>2</v>
      </c>
      <c r="AJ807" s="5">
        <v>124.37810945273631</v>
      </c>
    </row>
    <row r="808" spans="1:36" x14ac:dyDescent="0.25">
      <c r="A808">
        <v>2019</v>
      </c>
      <c r="B808" t="s">
        <v>70</v>
      </c>
      <c r="C808" t="s">
        <v>5495</v>
      </c>
      <c r="D808" s="47" t="s">
        <v>5042</v>
      </c>
      <c r="E808" s="11">
        <v>7.19</v>
      </c>
      <c r="F808" s="2">
        <v>0.65180000000000005</v>
      </c>
      <c r="G808" s="2">
        <v>0.3301</v>
      </c>
      <c r="H808" s="2">
        <v>0.32170000000000004</v>
      </c>
      <c r="I808" s="2">
        <v>0.64300000000000002</v>
      </c>
      <c r="J808" s="2">
        <v>0.30159999999999998</v>
      </c>
      <c r="K808" s="2">
        <v>0.34140000000000004</v>
      </c>
      <c r="L808" s="2">
        <v>0.63949999999999996</v>
      </c>
      <c r="M808" s="2">
        <v>0.34129999999999999</v>
      </c>
      <c r="N808" s="2">
        <v>0.29819999999999997</v>
      </c>
      <c r="O808" s="2">
        <v>0.32043333333333335</v>
      </c>
      <c r="P808" s="5" t="s">
        <v>4792</v>
      </c>
      <c r="Q808" s="5">
        <v>1609</v>
      </c>
      <c r="R808" s="5">
        <v>223.78303198887343</v>
      </c>
      <c r="S808" s="5">
        <v>6</v>
      </c>
      <c r="T808" s="5">
        <v>372.90242386575511</v>
      </c>
      <c r="U808" s="5">
        <v>0</v>
      </c>
      <c r="V808" s="5">
        <v>0</v>
      </c>
      <c r="W808" s="5">
        <v>0</v>
      </c>
      <c r="X808" s="5">
        <v>0</v>
      </c>
      <c r="Y808" s="5">
        <v>0</v>
      </c>
      <c r="Z808" s="5">
        <v>0</v>
      </c>
      <c r="AA808" s="5">
        <v>6</v>
      </c>
      <c r="AB808" s="5">
        <v>372.90242386575511</v>
      </c>
      <c r="AC808" s="5">
        <v>16</v>
      </c>
      <c r="AD808" s="5">
        <v>994.40646364201359</v>
      </c>
      <c r="AE808" s="5">
        <v>3</v>
      </c>
      <c r="AF808" s="5">
        <v>186.45121193287756</v>
      </c>
      <c r="AG808" s="5">
        <v>11</v>
      </c>
      <c r="AH808" s="5">
        <v>683.65444375388438</v>
      </c>
      <c r="AI808" s="5">
        <v>2</v>
      </c>
      <c r="AJ808" s="5">
        <v>124.3008079552517</v>
      </c>
    </row>
    <row r="809" spans="1:36" x14ac:dyDescent="0.25">
      <c r="A809">
        <v>2018</v>
      </c>
      <c r="B809" t="s">
        <v>41</v>
      </c>
      <c r="C809" t="s">
        <v>5670</v>
      </c>
      <c r="D809" s="47" t="s">
        <v>5439</v>
      </c>
      <c r="E809" s="11">
        <v>1.44</v>
      </c>
      <c r="F809" s="2">
        <v>0.61570000000000003</v>
      </c>
      <c r="G809" s="2">
        <v>0.3594</v>
      </c>
      <c r="H809" s="2">
        <v>0.25630000000000003</v>
      </c>
      <c r="I809" s="2">
        <v>0.60870000000000002</v>
      </c>
      <c r="J809" s="2">
        <v>0.32529999999999998</v>
      </c>
      <c r="K809" s="2">
        <v>0.28340000000000004</v>
      </c>
      <c r="L809" s="2">
        <v>0.5766</v>
      </c>
      <c r="M809" s="2">
        <v>0.39879999999999999</v>
      </c>
      <c r="N809" s="2">
        <v>0.17780000000000001</v>
      </c>
      <c r="O809" s="2">
        <v>0.23916666666666667</v>
      </c>
      <c r="P809" s="2" t="s">
        <v>4792</v>
      </c>
      <c r="Q809" s="5">
        <v>1612</v>
      </c>
      <c r="R809" s="5">
        <v>1119.4444444444446</v>
      </c>
      <c r="S809" s="5">
        <v>2</v>
      </c>
      <c r="T809" s="5">
        <v>124.06947890818859</v>
      </c>
      <c r="U809" s="5">
        <v>0</v>
      </c>
      <c r="V809" s="5">
        <v>0</v>
      </c>
      <c r="W809" s="5">
        <v>0</v>
      </c>
      <c r="X809" s="5">
        <v>0</v>
      </c>
      <c r="Y809" s="5">
        <v>0</v>
      </c>
      <c r="Z809" s="5">
        <v>0</v>
      </c>
      <c r="AA809" s="5">
        <v>2</v>
      </c>
      <c r="AB809" s="5">
        <v>124.06947890818859</v>
      </c>
      <c r="AC809" s="5">
        <v>44</v>
      </c>
      <c r="AD809" s="5">
        <v>2729.5285359801492</v>
      </c>
      <c r="AE809" s="5">
        <v>22</v>
      </c>
      <c r="AF809" s="5">
        <v>1364.7642679900746</v>
      </c>
      <c r="AG809" s="5">
        <v>21</v>
      </c>
      <c r="AH809" s="5">
        <v>1302.7295285359801</v>
      </c>
      <c r="AI809" s="5">
        <v>1</v>
      </c>
      <c r="AJ809" s="5">
        <v>62.034739454094293</v>
      </c>
    </row>
    <row r="810" spans="1:36" x14ac:dyDescent="0.25">
      <c r="A810">
        <v>2019</v>
      </c>
      <c r="B810" t="s">
        <v>71</v>
      </c>
      <c r="C810" t="s">
        <v>4994</v>
      </c>
      <c r="D810" s="47" t="s">
        <v>4989</v>
      </c>
      <c r="E810" s="11">
        <v>0</v>
      </c>
      <c r="F810" s="2">
        <v>0.74260000000000004</v>
      </c>
      <c r="G810" s="2">
        <v>0.24390000000000001</v>
      </c>
      <c r="H810" s="2">
        <v>0.49870000000000003</v>
      </c>
      <c r="I810" s="2">
        <v>0.745</v>
      </c>
      <c r="J810" s="2">
        <v>0.2172</v>
      </c>
      <c r="K810" s="2">
        <v>0.52780000000000005</v>
      </c>
      <c r="L810" s="2">
        <v>0.73199999999999998</v>
      </c>
      <c r="M810" s="2">
        <v>0.2525</v>
      </c>
      <c r="N810" s="2">
        <v>0.47949999999999998</v>
      </c>
      <c r="O810" s="2">
        <v>0.502</v>
      </c>
      <c r="P810" s="2" t="s">
        <v>4792</v>
      </c>
      <c r="Q810" s="5">
        <v>1614</v>
      </c>
      <c r="R810" s="5" t="s">
        <v>4791</v>
      </c>
      <c r="S810" s="5">
        <v>2</v>
      </c>
      <c r="T810" s="5">
        <v>123.91573729863693</v>
      </c>
      <c r="U810" s="5">
        <v>0</v>
      </c>
      <c r="V810" s="5">
        <v>0</v>
      </c>
      <c r="W810" s="5">
        <v>0</v>
      </c>
      <c r="X810" s="5">
        <v>0</v>
      </c>
      <c r="Y810" s="5">
        <v>0</v>
      </c>
      <c r="Z810" s="5">
        <v>0</v>
      </c>
      <c r="AA810" s="5">
        <v>2</v>
      </c>
      <c r="AB810" s="5">
        <v>123.91573729863693</v>
      </c>
      <c r="AC810" s="5">
        <v>10</v>
      </c>
      <c r="AD810" s="5">
        <v>619.5786864931847</v>
      </c>
      <c r="AE810" s="5">
        <v>3</v>
      </c>
      <c r="AF810" s="5">
        <v>185.87360594795538</v>
      </c>
      <c r="AG810" s="5">
        <v>7</v>
      </c>
      <c r="AH810" s="5">
        <v>433.70508054522929</v>
      </c>
      <c r="AI810" s="5">
        <v>0</v>
      </c>
      <c r="AJ810" s="5">
        <v>0</v>
      </c>
    </row>
    <row r="811" spans="1:36" x14ac:dyDescent="0.25">
      <c r="A811">
        <v>2019</v>
      </c>
      <c r="B811" t="s">
        <v>71</v>
      </c>
      <c r="C811" t="s">
        <v>5828</v>
      </c>
      <c r="D811" s="47" t="s">
        <v>5817</v>
      </c>
      <c r="E811" s="11">
        <v>0</v>
      </c>
      <c r="F811" s="2">
        <v>0.4909</v>
      </c>
      <c r="G811" s="2">
        <v>0.49309999999999998</v>
      </c>
      <c r="H811" s="2">
        <v>-2.1999999999999797E-3</v>
      </c>
      <c r="I811" s="2">
        <v>0.51739999999999997</v>
      </c>
      <c r="J811" s="2">
        <v>0.43140000000000001</v>
      </c>
      <c r="K811" s="2">
        <v>8.5999999999999965E-2</v>
      </c>
      <c r="L811" s="2">
        <v>0.57120000000000004</v>
      </c>
      <c r="M811" s="2">
        <v>0.4143</v>
      </c>
      <c r="N811" s="2">
        <v>0.15690000000000004</v>
      </c>
      <c r="O811" s="2">
        <v>8.0233333333333337E-2</v>
      </c>
      <c r="P811" s="2" t="s">
        <v>5765</v>
      </c>
      <c r="Q811" s="5">
        <v>1614</v>
      </c>
      <c r="R811" s="5" t="s">
        <v>4791</v>
      </c>
      <c r="S811" s="5">
        <v>3</v>
      </c>
      <c r="T811" s="5">
        <v>185.87360594795538</v>
      </c>
      <c r="U811" s="5">
        <v>0</v>
      </c>
      <c r="V811" s="5">
        <v>0</v>
      </c>
      <c r="W811" s="5">
        <v>0</v>
      </c>
      <c r="X811" s="5">
        <v>0</v>
      </c>
      <c r="Y811" s="5">
        <v>0</v>
      </c>
      <c r="Z811" s="5">
        <v>0</v>
      </c>
      <c r="AA811" s="5">
        <v>3</v>
      </c>
      <c r="AB811" s="5">
        <v>185.87360594795538</v>
      </c>
      <c r="AC811" s="5">
        <v>26</v>
      </c>
      <c r="AD811" s="5">
        <v>1610.90458488228</v>
      </c>
      <c r="AE811" s="5">
        <v>5</v>
      </c>
      <c r="AF811" s="5">
        <v>309.78934324659235</v>
      </c>
      <c r="AG811" s="5">
        <v>16</v>
      </c>
      <c r="AH811" s="5">
        <v>991.32589838909541</v>
      </c>
      <c r="AI811" s="5">
        <v>5</v>
      </c>
      <c r="AJ811" s="5">
        <v>309.78934324659235</v>
      </c>
    </row>
    <row r="812" spans="1:36" x14ac:dyDescent="0.25">
      <c r="A812">
        <v>2019</v>
      </c>
      <c r="B812" t="s">
        <v>71</v>
      </c>
      <c r="C812" t="s">
        <v>4944</v>
      </c>
      <c r="D812" s="47" t="s">
        <v>701</v>
      </c>
      <c r="E812" s="11">
        <v>0</v>
      </c>
      <c r="F812" s="2">
        <v>0.7087</v>
      </c>
      <c r="G812" s="2">
        <v>0.28089999999999998</v>
      </c>
      <c r="H812" s="2">
        <v>0.42780000000000001</v>
      </c>
      <c r="I812" s="2">
        <v>0.72030000000000005</v>
      </c>
      <c r="J812" s="2">
        <v>0.25540000000000002</v>
      </c>
      <c r="K812" s="2">
        <v>0.46490000000000004</v>
      </c>
      <c r="L812" s="2">
        <v>0.70240000000000002</v>
      </c>
      <c r="M812" s="2">
        <v>0.28799999999999998</v>
      </c>
      <c r="N812" s="2">
        <v>0.41440000000000005</v>
      </c>
      <c r="O812" s="2">
        <v>0.43570000000000003</v>
      </c>
      <c r="P812" s="2" t="s">
        <v>4792</v>
      </c>
      <c r="Q812" s="5">
        <v>1615</v>
      </c>
      <c r="R812" s="5" t="s">
        <v>4791</v>
      </c>
      <c r="S812" s="5">
        <v>5</v>
      </c>
      <c r="T812" s="5">
        <v>309.59752321981426</v>
      </c>
      <c r="U812" s="5">
        <v>0</v>
      </c>
      <c r="V812" s="5">
        <v>0</v>
      </c>
      <c r="W812" s="5">
        <v>1</v>
      </c>
      <c r="X812" s="5">
        <v>61.919504643962853</v>
      </c>
      <c r="Y812" s="5">
        <v>0</v>
      </c>
      <c r="Z812" s="5">
        <v>0</v>
      </c>
      <c r="AA812" s="5">
        <v>4</v>
      </c>
      <c r="AB812" s="5">
        <v>247.67801857585141</v>
      </c>
      <c r="AC812" s="5">
        <v>26</v>
      </c>
      <c r="AD812" s="5">
        <v>1609.9071207430341</v>
      </c>
      <c r="AE812" s="5">
        <v>12</v>
      </c>
      <c r="AF812" s="5">
        <v>743.03405572755412</v>
      </c>
      <c r="AG812" s="5">
        <v>13</v>
      </c>
      <c r="AH812" s="5">
        <v>804.95356037151703</v>
      </c>
      <c r="AI812" s="5">
        <v>1</v>
      </c>
      <c r="AJ812" s="5">
        <v>61.919504643962853</v>
      </c>
    </row>
    <row r="813" spans="1:36" x14ac:dyDescent="0.25">
      <c r="A813">
        <v>2017</v>
      </c>
      <c r="B813" t="s">
        <v>41</v>
      </c>
      <c r="C813" t="s">
        <v>5721</v>
      </c>
      <c r="D813" s="47" t="s">
        <v>3925</v>
      </c>
      <c r="E813" s="11">
        <v>2.1269999999999998</v>
      </c>
      <c r="F813" s="2">
        <v>0.8417</v>
      </c>
      <c r="G813" s="2">
        <v>0.14499999999999999</v>
      </c>
      <c r="H813" s="2">
        <v>0.69669999999999999</v>
      </c>
      <c r="I813" s="2">
        <v>0.83799999999999997</v>
      </c>
      <c r="J813" s="2">
        <v>0.13089999999999999</v>
      </c>
      <c r="K813" s="2">
        <v>0.70709999999999995</v>
      </c>
      <c r="L813" s="2">
        <v>0.745</v>
      </c>
      <c r="M813" s="2">
        <v>0.2336</v>
      </c>
      <c r="N813" s="2">
        <v>0.51139999999999997</v>
      </c>
      <c r="O813" s="2">
        <v>0.63839999999999997</v>
      </c>
      <c r="P813" s="2" t="s">
        <v>4792</v>
      </c>
      <c r="Q813" s="5">
        <v>1616</v>
      </c>
      <c r="R813" s="5">
        <v>759.75552421250597</v>
      </c>
      <c r="S813" s="5">
        <v>10</v>
      </c>
      <c r="T813" s="5">
        <v>618.81188118811883</v>
      </c>
      <c r="U813" s="5">
        <v>0</v>
      </c>
      <c r="V813" s="5">
        <v>0</v>
      </c>
      <c r="W813" s="5">
        <v>0</v>
      </c>
      <c r="X813" s="5">
        <v>0</v>
      </c>
      <c r="Y813" s="5">
        <v>0</v>
      </c>
      <c r="Z813" s="5">
        <v>0</v>
      </c>
      <c r="AA813" s="5">
        <v>10</v>
      </c>
      <c r="AB813" s="5">
        <v>618.81188118811883</v>
      </c>
      <c r="AC813" s="5">
        <v>37</v>
      </c>
      <c r="AD813" s="5">
        <v>2289.6039603960394</v>
      </c>
      <c r="AE813" s="5">
        <v>4</v>
      </c>
      <c r="AF813" s="5">
        <v>247.52475247524754</v>
      </c>
      <c r="AG813" s="5">
        <v>30</v>
      </c>
      <c r="AH813" s="5">
        <v>1856.4356435643563</v>
      </c>
      <c r="AI813" s="5">
        <v>3</v>
      </c>
      <c r="AJ813" s="5">
        <v>185.64356435643563</v>
      </c>
    </row>
    <row r="814" spans="1:36" x14ac:dyDescent="0.25">
      <c r="A814">
        <v>2017</v>
      </c>
      <c r="B814" t="s">
        <v>71</v>
      </c>
      <c r="C814" t="s">
        <v>5228</v>
      </c>
      <c r="D814" s="47" t="s">
        <v>4978</v>
      </c>
      <c r="E814" s="11">
        <v>0</v>
      </c>
      <c r="F814" s="2">
        <v>0.75170000000000003</v>
      </c>
      <c r="G814" s="2">
        <v>0.23730000000000001</v>
      </c>
      <c r="H814" s="2">
        <v>0.51439999999999997</v>
      </c>
      <c r="I814" s="2">
        <v>0.73629999999999995</v>
      </c>
      <c r="J814" s="2">
        <v>0.23449999999999999</v>
      </c>
      <c r="K814" s="2">
        <v>0.50180000000000002</v>
      </c>
      <c r="L814" s="2">
        <v>0.70789999999999997</v>
      </c>
      <c r="M814" s="2">
        <v>0.28029999999999999</v>
      </c>
      <c r="N814" s="2">
        <v>0.42759999999999998</v>
      </c>
      <c r="O814" s="2">
        <v>0.48126666666666668</v>
      </c>
      <c r="P814" s="2" t="s">
        <v>4792</v>
      </c>
      <c r="Q814" s="5">
        <v>1616</v>
      </c>
      <c r="R814" s="5" t="s">
        <v>4791</v>
      </c>
      <c r="S814" s="5">
        <v>0</v>
      </c>
      <c r="T814" s="5">
        <v>0</v>
      </c>
      <c r="U814" s="5">
        <v>0</v>
      </c>
      <c r="V814" s="5">
        <v>0</v>
      </c>
      <c r="W814" s="5">
        <v>0</v>
      </c>
      <c r="X814" s="5">
        <v>0</v>
      </c>
      <c r="Y814" s="5">
        <v>0</v>
      </c>
      <c r="Z814" s="5">
        <v>0</v>
      </c>
      <c r="AA814" s="5">
        <v>0</v>
      </c>
      <c r="AB814" s="5">
        <v>0</v>
      </c>
      <c r="AC814" s="5">
        <v>30</v>
      </c>
      <c r="AD814" s="5">
        <v>1856.4356435643563</v>
      </c>
      <c r="AE814" s="5">
        <v>18</v>
      </c>
      <c r="AF814" s="5">
        <v>1113.8613861386139</v>
      </c>
      <c r="AG814" s="5">
        <v>9</v>
      </c>
      <c r="AH814" s="5">
        <v>556.93069306930693</v>
      </c>
      <c r="AI814" s="5">
        <v>3</v>
      </c>
      <c r="AJ814" s="5">
        <v>185.64356435643563</v>
      </c>
    </row>
    <row r="815" spans="1:36" x14ac:dyDescent="0.25">
      <c r="A815">
        <v>2017</v>
      </c>
      <c r="B815" t="s">
        <v>71</v>
      </c>
      <c r="C815" t="s">
        <v>5844</v>
      </c>
      <c r="D815" s="47" t="s">
        <v>970</v>
      </c>
      <c r="E815" s="11">
        <v>0</v>
      </c>
      <c r="F815" s="2">
        <v>0.4269</v>
      </c>
      <c r="G815" s="2">
        <v>0.55940000000000001</v>
      </c>
      <c r="H815" s="2">
        <v>-0.13250000000000001</v>
      </c>
      <c r="I815" s="2">
        <v>0.41610000000000003</v>
      </c>
      <c r="J815" s="2">
        <v>0.53949999999999998</v>
      </c>
      <c r="K815" s="2">
        <v>-0.12339999999999995</v>
      </c>
      <c r="L815" s="2">
        <v>0.49309999999999998</v>
      </c>
      <c r="M815" s="2">
        <v>0.49390000000000001</v>
      </c>
      <c r="N815" s="2">
        <v>-8.0000000000002292E-4</v>
      </c>
      <c r="O815" s="2">
        <v>-8.5566666666666666E-2</v>
      </c>
      <c r="P815" s="2" t="s">
        <v>5765</v>
      </c>
      <c r="Q815" s="5">
        <v>1617</v>
      </c>
      <c r="R815" s="5" t="s">
        <v>4791</v>
      </c>
      <c r="S815" s="5">
        <v>0</v>
      </c>
      <c r="T815" s="5">
        <v>0</v>
      </c>
      <c r="U815" s="5">
        <v>0</v>
      </c>
      <c r="V815" s="5">
        <v>0</v>
      </c>
      <c r="W815" s="5">
        <v>0</v>
      </c>
      <c r="X815" s="5">
        <v>0</v>
      </c>
      <c r="Y815" s="5">
        <v>0</v>
      </c>
      <c r="Z815" s="5">
        <v>0</v>
      </c>
      <c r="AA815" s="5">
        <v>0</v>
      </c>
      <c r="AB815" s="5">
        <v>0</v>
      </c>
      <c r="AC815" s="5">
        <v>9</v>
      </c>
      <c r="AD815" s="5">
        <v>556.58627087198511</v>
      </c>
      <c r="AE815" s="5">
        <v>2</v>
      </c>
      <c r="AF815" s="5">
        <v>123.68583797155226</v>
      </c>
      <c r="AG815" s="5">
        <v>7</v>
      </c>
      <c r="AH815" s="5">
        <v>432.90043290043292</v>
      </c>
      <c r="AI815" s="5">
        <v>0</v>
      </c>
      <c r="AJ815" s="5">
        <v>0</v>
      </c>
    </row>
    <row r="816" spans="1:36" x14ac:dyDescent="0.25">
      <c r="A816">
        <v>2017</v>
      </c>
      <c r="B816" t="s">
        <v>41</v>
      </c>
      <c r="C816" t="s">
        <v>5744</v>
      </c>
      <c r="D816" s="47" t="s">
        <v>5646</v>
      </c>
      <c r="E816" s="11">
        <v>2.742</v>
      </c>
      <c r="F816" s="2">
        <v>0.57350000000000001</v>
      </c>
      <c r="G816" s="2">
        <v>0.40889999999999999</v>
      </c>
      <c r="H816" s="2">
        <v>0.16460000000000002</v>
      </c>
      <c r="I816" s="2">
        <v>0.54659999999999997</v>
      </c>
      <c r="J816" s="2">
        <v>0.39839999999999998</v>
      </c>
      <c r="K816" s="2">
        <v>0.1482</v>
      </c>
      <c r="L816" s="2">
        <v>0.48420000000000002</v>
      </c>
      <c r="M816" s="2">
        <v>0.49580000000000002</v>
      </c>
      <c r="N816" s="2">
        <v>-1.1599999999999999E-2</v>
      </c>
      <c r="O816" s="2">
        <v>0.1004</v>
      </c>
      <c r="P816" s="2" t="s">
        <v>4792</v>
      </c>
      <c r="Q816" s="5">
        <v>1620</v>
      </c>
      <c r="R816" s="5">
        <v>590.80962800875272</v>
      </c>
      <c r="S816" s="5">
        <v>4</v>
      </c>
      <c r="T816" s="5">
        <v>246.91358024691357</v>
      </c>
      <c r="U816" s="5">
        <v>0</v>
      </c>
      <c r="V816" s="5">
        <v>0</v>
      </c>
      <c r="W816" s="5">
        <v>1</v>
      </c>
      <c r="X816" s="5">
        <v>61.728395061728392</v>
      </c>
      <c r="Y816" s="5">
        <v>0</v>
      </c>
      <c r="Z816" s="5">
        <v>0</v>
      </c>
      <c r="AA816" s="5">
        <v>3</v>
      </c>
      <c r="AB816" s="5">
        <v>185.18518518518519</v>
      </c>
      <c r="AC816" s="5">
        <v>19</v>
      </c>
      <c r="AD816" s="5">
        <v>1172.8395061728395</v>
      </c>
      <c r="AE816" s="5">
        <v>6</v>
      </c>
      <c r="AF816" s="5">
        <v>370.37037037037038</v>
      </c>
      <c r="AG816" s="5">
        <v>10</v>
      </c>
      <c r="AH816" s="5">
        <v>617.28395061728395</v>
      </c>
      <c r="AI816" s="5">
        <v>3</v>
      </c>
      <c r="AJ816" s="5">
        <v>185.18518518518519</v>
      </c>
    </row>
    <row r="817" spans="1:36" x14ac:dyDescent="0.25">
      <c r="A817">
        <v>2018</v>
      </c>
      <c r="B817" t="s">
        <v>41</v>
      </c>
      <c r="C817" t="s">
        <v>5665</v>
      </c>
      <c r="D817" s="47" t="s">
        <v>5426</v>
      </c>
      <c r="E817" s="11">
        <v>1.39</v>
      </c>
      <c r="F817" s="2">
        <v>0.78910000000000002</v>
      </c>
      <c r="G817" s="2">
        <v>0.1958</v>
      </c>
      <c r="H817" s="2">
        <v>0.59330000000000005</v>
      </c>
      <c r="I817" s="2">
        <v>0.76170000000000004</v>
      </c>
      <c r="J817" s="2">
        <v>0.1867</v>
      </c>
      <c r="K817" s="2">
        <v>0.57500000000000007</v>
      </c>
      <c r="L817" s="2">
        <v>0.66269999999999996</v>
      </c>
      <c r="M817" s="2">
        <v>0.30990000000000001</v>
      </c>
      <c r="N817" s="2">
        <v>0.35279999999999995</v>
      </c>
      <c r="O817" s="2">
        <v>0.50703333333333334</v>
      </c>
      <c r="P817" s="2" t="s">
        <v>4792</v>
      </c>
      <c r="Q817" s="5">
        <v>1623</v>
      </c>
      <c r="R817" s="5">
        <v>1167.6258992805756</v>
      </c>
      <c r="S817" s="5">
        <v>3</v>
      </c>
      <c r="T817" s="5">
        <v>184.84288354898337</v>
      </c>
      <c r="U817" s="5">
        <v>0</v>
      </c>
      <c r="V817" s="5">
        <v>0</v>
      </c>
      <c r="W817" s="5">
        <v>1</v>
      </c>
      <c r="X817" s="5">
        <v>61.614294516327789</v>
      </c>
      <c r="Y817" s="5">
        <v>1</v>
      </c>
      <c r="Z817" s="5">
        <v>61.614294516327789</v>
      </c>
      <c r="AA817" s="5">
        <v>1</v>
      </c>
      <c r="AB817" s="5">
        <v>61.614294516327789</v>
      </c>
      <c r="AC817" s="5">
        <v>12</v>
      </c>
      <c r="AD817" s="5">
        <v>739.37153419593346</v>
      </c>
      <c r="AE817" s="5">
        <v>2</v>
      </c>
      <c r="AF817" s="5">
        <v>123.22858903265558</v>
      </c>
      <c r="AG817" s="5">
        <v>9</v>
      </c>
      <c r="AH817" s="5">
        <v>554.52865064695004</v>
      </c>
      <c r="AI817" s="5">
        <v>1</v>
      </c>
      <c r="AJ817" s="5">
        <v>61.614294516327789</v>
      </c>
    </row>
    <row r="818" spans="1:36" x14ac:dyDescent="0.25">
      <c r="A818">
        <v>2018</v>
      </c>
      <c r="B818" t="s">
        <v>71</v>
      </c>
      <c r="C818" t="s">
        <v>4944</v>
      </c>
      <c r="D818" s="47" t="s">
        <v>701</v>
      </c>
      <c r="E818" s="11">
        <v>0</v>
      </c>
      <c r="F818" s="2">
        <v>0.7087</v>
      </c>
      <c r="G818" s="2">
        <v>0.28089999999999998</v>
      </c>
      <c r="H818" s="2">
        <v>0.42780000000000001</v>
      </c>
      <c r="I818" s="2">
        <v>0.72030000000000005</v>
      </c>
      <c r="J818" s="2">
        <v>0.25540000000000002</v>
      </c>
      <c r="K818" s="2">
        <v>0.46490000000000004</v>
      </c>
      <c r="L818" s="2">
        <v>0.70240000000000002</v>
      </c>
      <c r="M818" s="2">
        <v>0.28799999999999998</v>
      </c>
      <c r="N818" s="2">
        <v>0.41440000000000005</v>
      </c>
      <c r="O818" s="2">
        <v>0.43570000000000003</v>
      </c>
      <c r="P818" s="2" t="s">
        <v>4792</v>
      </c>
      <c r="Q818" s="5">
        <v>1623</v>
      </c>
      <c r="R818" s="5" t="s">
        <v>4791</v>
      </c>
      <c r="S818" s="5">
        <v>3</v>
      </c>
      <c r="T818" s="5">
        <v>184.84288354898337</v>
      </c>
      <c r="U818" s="5">
        <v>0</v>
      </c>
      <c r="V818" s="5">
        <v>0</v>
      </c>
      <c r="W818" s="5">
        <v>0</v>
      </c>
      <c r="X818" s="5">
        <v>0</v>
      </c>
      <c r="Y818" s="5">
        <v>2</v>
      </c>
      <c r="Z818" s="5">
        <v>123.22858903265558</v>
      </c>
      <c r="AA818" s="5">
        <v>1</v>
      </c>
      <c r="AB818" s="5">
        <v>61.614294516327789</v>
      </c>
      <c r="AC818" s="5">
        <v>13</v>
      </c>
      <c r="AD818" s="5">
        <v>800.9858287122612</v>
      </c>
      <c r="AE818" s="5">
        <v>6</v>
      </c>
      <c r="AF818" s="5">
        <v>369.68576709796673</v>
      </c>
      <c r="AG818" s="5">
        <v>6</v>
      </c>
      <c r="AH818" s="5">
        <v>369.68576709796673</v>
      </c>
      <c r="AI818" s="5">
        <v>1</v>
      </c>
      <c r="AJ818" s="5">
        <v>61.614294516327789</v>
      </c>
    </row>
    <row r="819" spans="1:36" x14ac:dyDescent="0.25">
      <c r="A819">
        <v>2018</v>
      </c>
      <c r="B819" t="s">
        <v>71</v>
      </c>
      <c r="C819" t="s">
        <v>4944</v>
      </c>
      <c r="D819" s="47" t="s">
        <v>701</v>
      </c>
      <c r="E819" s="11">
        <v>0</v>
      </c>
      <c r="F819" s="2">
        <v>0.7087</v>
      </c>
      <c r="G819" s="2">
        <v>0.28089999999999998</v>
      </c>
      <c r="H819" s="2">
        <v>0.42780000000000001</v>
      </c>
      <c r="I819" s="2">
        <v>0.72030000000000005</v>
      </c>
      <c r="J819" s="2">
        <v>0.25540000000000002</v>
      </c>
      <c r="K819" s="2">
        <v>0.46490000000000004</v>
      </c>
      <c r="L819" s="2">
        <v>0.70240000000000002</v>
      </c>
      <c r="M819" s="2">
        <v>0.28799999999999998</v>
      </c>
      <c r="N819" s="2">
        <v>0.41440000000000005</v>
      </c>
      <c r="O819" s="2">
        <v>0.43570000000000003</v>
      </c>
      <c r="P819" s="2" t="s">
        <v>4792</v>
      </c>
      <c r="Q819" s="5">
        <v>1623</v>
      </c>
      <c r="R819" s="5" t="s">
        <v>4791</v>
      </c>
      <c r="S819" s="5">
        <v>3</v>
      </c>
      <c r="T819" s="5">
        <v>184.84288354898337</v>
      </c>
      <c r="U819" s="5">
        <v>0</v>
      </c>
      <c r="V819" s="5">
        <v>0</v>
      </c>
      <c r="W819" s="5">
        <v>0</v>
      </c>
      <c r="X819" s="5">
        <v>0</v>
      </c>
      <c r="Y819" s="5">
        <v>2</v>
      </c>
      <c r="Z819" s="5">
        <v>123.22858903265558</v>
      </c>
      <c r="AA819" s="5">
        <v>1</v>
      </c>
      <c r="AB819" s="5">
        <v>61.614294516327789</v>
      </c>
      <c r="AC819" s="5">
        <v>13</v>
      </c>
      <c r="AD819" s="5">
        <v>800.9858287122612</v>
      </c>
      <c r="AE819" s="5">
        <v>6</v>
      </c>
      <c r="AF819" s="5">
        <v>369.68576709796673</v>
      </c>
      <c r="AG819" s="5">
        <v>6</v>
      </c>
      <c r="AH819" s="5">
        <v>369.68576709796673</v>
      </c>
      <c r="AI819" s="5">
        <v>1</v>
      </c>
      <c r="AJ819" s="5">
        <v>61.614294516327789</v>
      </c>
    </row>
    <row r="820" spans="1:36" x14ac:dyDescent="0.25">
      <c r="A820">
        <v>2017</v>
      </c>
      <c r="B820" t="s">
        <v>41</v>
      </c>
      <c r="C820" t="s">
        <v>5670</v>
      </c>
      <c r="D820" s="47" t="s">
        <v>5439</v>
      </c>
      <c r="E820" s="11">
        <v>1.44</v>
      </c>
      <c r="F820" s="2">
        <v>0.61570000000000003</v>
      </c>
      <c r="G820" s="2">
        <v>0.3594</v>
      </c>
      <c r="H820" s="2">
        <v>0.25630000000000003</v>
      </c>
      <c r="I820" s="2">
        <v>0.60870000000000002</v>
      </c>
      <c r="J820" s="2">
        <v>0.32529999999999998</v>
      </c>
      <c r="K820" s="2">
        <v>0.28340000000000004</v>
      </c>
      <c r="L820" s="2">
        <v>0.5766</v>
      </c>
      <c r="M820" s="2">
        <v>0.39879999999999999</v>
      </c>
      <c r="N820" s="2">
        <v>0.17780000000000001</v>
      </c>
      <c r="O820" s="2">
        <v>0.23916666666666667</v>
      </c>
      <c r="P820" s="2" t="s">
        <v>4792</v>
      </c>
      <c r="Q820" s="5">
        <v>1625</v>
      </c>
      <c r="R820" s="5">
        <v>1128.4722222222222</v>
      </c>
      <c r="S820" s="5">
        <v>3</v>
      </c>
      <c r="T820" s="5">
        <v>184.61538461538461</v>
      </c>
      <c r="U820" s="5">
        <v>0</v>
      </c>
      <c r="V820" s="5">
        <v>0</v>
      </c>
      <c r="W820" s="5">
        <v>0</v>
      </c>
      <c r="X820" s="5">
        <v>0</v>
      </c>
      <c r="Y820" s="5">
        <v>0</v>
      </c>
      <c r="Z820" s="5">
        <v>0</v>
      </c>
      <c r="AA820" s="5">
        <v>3</v>
      </c>
      <c r="AB820" s="5">
        <v>184.61538461538461</v>
      </c>
      <c r="AC820" s="5">
        <v>47</v>
      </c>
      <c r="AD820" s="5">
        <v>2892.3076923076924</v>
      </c>
      <c r="AE820" s="5">
        <v>13</v>
      </c>
      <c r="AF820" s="5">
        <v>800</v>
      </c>
      <c r="AG820" s="5">
        <v>30</v>
      </c>
      <c r="AH820" s="5">
        <v>1846.1538461538464</v>
      </c>
      <c r="AI820" s="5">
        <v>4</v>
      </c>
      <c r="AJ820" s="5">
        <v>246.15384615384616</v>
      </c>
    </row>
    <row r="821" spans="1:36" x14ac:dyDescent="0.25">
      <c r="A821">
        <v>2017</v>
      </c>
      <c r="B821" t="s">
        <v>71</v>
      </c>
      <c r="C821" t="s">
        <v>5194</v>
      </c>
      <c r="D821" s="47" t="s">
        <v>4840</v>
      </c>
      <c r="E821" s="11">
        <v>0</v>
      </c>
      <c r="F821" s="2">
        <v>0.60560000000000003</v>
      </c>
      <c r="G821" s="2">
        <v>0.3795</v>
      </c>
      <c r="H821" s="2">
        <v>0.22610000000000002</v>
      </c>
      <c r="I821" s="2">
        <v>0.60009999999999997</v>
      </c>
      <c r="J821" s="2">
        <v>0.35520000000000002</v>
      </c>
      <c r="K821" s="2">
        <v>0.24489999999999995</v>
      </c>
      <c r="L821" s="2">
        <v>0.62739999999999996</v>
      </c>
      <c r="M821" s="2">
        <v>0.3589</v>
      </c>
      <c r="N821" s="2">
        <v>0.26849999999999996</v>
      </c>
      <c r="O821" s="2">
        <v>0.24649999999999997</v>
      </c>
      <c r="P821" s="2" t="s">
        <v>4792</v>
      </c>
      <c r="Q821" s="5">
        <v>1625</v>
      </c>
      <c r="R821" s="5" t="s">
        <v>4791</v>
      </c>
      <c r="S821" s="5">
        <v>0</v>
      </c>
      <c r="T821" s="5">
        <v>0</v>
      </c>
      <c r="U821" s="5">
        <v>0</v>
      </c>
      <c r="V821" s="5">
        <v>0</v>
      </c>
      <c r="W821" s="5">
        <v>0</v>
      </c>
      <c r="X821" s="5">
        <v>0</v>
      </c>
      <c r="Y821" s="5">
        <v>0</v>
      </c>
      <c r="Z821" s="5">
        <v>0</v>
      </c>
      <c r="AA821" s="5">
        <v>0</v>
      </c>
      <c r="AB821" s="5">
        <v>0</v>
      </c>
      <c r="AC821" s="5">
        <v>5</v>
      </c>
      <c r="AD821" s="5">
        <v>307.69230769230768</v>
      </c>
      <c r="AE821" s="5">
        <v>1</v>
      </c>
      <c r="AF821" s="5">
        <v>61.53846153846154</v>
      </c>
      <c r="AG821" s="5">
        <v>4</v>
      </c>
      <c r="AH821" s="5">
        <v>246.15384615384616</v>
      </c>
      <c r="AI821" s="5">
        <v>0</v>
      </c>
      <c r="AJ821" s="5">
        <v>0</v>
      </c>
    </row>
    <row r="822" spans="1:36" x14ac:dyDescent="0.25">
      <c r="A822">
        <v>2018</v>
      </c>
      <c r="B822" t="s">
        <v>70</v>
      </c>
      <c r="C822" t="s">
        <v>5401</v>
      </c>
      <c r="D822" s="47" t="s">
        <v>5400</v>
      </c>
      <c r="E822" s="11">
        <v>2.44</v>
      </c>
      <c r="F822" s="2">
        <v>0.8206</v>
      </c>
      <c r="G822" s="2">
        <v>0.1686</v>
      </c>
      <c r="H822" s="2">
        <v>0.65200000000000002</v>
      </c>
      <c r="I822" s="2">
        <v>0.77659999999999996</v>
      </c>
      <c r="J822" s="2">
        <v>0.1923</v>
      </c>
      <c r="K822" s="2">
        <v>0.58429999999999993</v>
      </c>
      <c r="L822" s="2">
        <v>0.69330000000000003</v>
      </c>
      <c r="M822" s="2">
        <v>0.29070000000000001</v>
      </c>
      <c r="N822" s="2">
        <v>0.40260000000000001</v>
      </c>
      <c r="O822" s="2">
        <v>0.54630000000000001</v>
      </c>
      <c r="P822" s="5" t="s">
        <v>4792</v>
      </c>
      <c r="Q822" s="5">
        <v>1626</v>
      </c>
      <c r="R822" s="5">
        <v>666.39344262295083</v>
      </c>
      <c r="S822" s="5">
        <v>6</v>
      </c>
      <c r="T822" s="5">
        <v>369.00369003690037</v>
      </c>
      <c r="U822" s="5">
        <v>0</v>
      </c>
      <c r="V822" s="5">
        <v>0</v>
      </c>
      <c r="W822" s="5">
        <v>0</v>
      </c>
      <c r="X822" s="5">
        <v>0</v>
      </c>
      <c r="Y822" s="5">
        <v>0</v>
      </c>
      <c r="Z822" s="5">
        <v>0</v>
      </c>
      <c r="AA822" s="5">
        <v>6</v>
      </c>
      <c r="AB822" s="5">
        <v>369.00369003690037</v>
      </c>
      <c r="AC822" s="5">
        <v>44</v>
      </c>
      <c r="AD822" s="5">
        <v>2706.0270602706028</v>
      </c>
      <c r="AE822" s="5">
        <v>12</v>
      </c>
      <c r="AF822" s="5">
        <v>738.00738007380073</v>
      </c>
      <c r="AG822" s="5">
        <v>23</v>
      </c>
      <c r="AH822" s="5">
        <v>1414.5141451414513</v>
      </c>
      <c r="AI822" s="5">
        <v>9</v>
      </c>
      <c r="AJ822" s="5">
        <v>553.50553505535049</v>
      </c>
    </row>
    <row r="823" spans="1:36" x14ac:dyDescent="0.25">
      <c r="A823">
        <v>2019</v>
      </c>
      <c r="B823" t="s">
        <v>70</v>
      </c>
      <c r="C823" t="s">
        <v>5401</v>
      </c>
      <c r="D823" s="47" t="s">
        <v>5400</v>
      </c>
      <c r="E823" s="11">
        <v>2.44</v>
      </c>
      <c r="F823" s="2">
        <v>0.8206</v>
      </c>
      <c r="G823" s="2">
        <v>0.1686</v>
      </c>
      <c r="H823" s="2">
        <v>0.65200000000000002</v>
      </c>
      <c r="I823" s="2">
        <v>0.77659999999999996</v>
      </c>
      <c r="J823" s="2">
        <v>0.1923</v>
      </c>
      <c r="K823" s="2">
        <v>0.58429999999999993</v>
      </c>
      <c r="L823" s="2">
        <v>0.69330000000000003</v>
      </c>
      <c r="M823" s="2">
        <v>0.29070000000000001</v>
      </c>
      <c r="N823" s="2">
        <v>0.40260000000000001</v>
      </c>
      <c r="O823" s="2">
        <v>0.54630000000000001</v>
      </c>
      <c r="P823" s="5" t="s">
        <v>4792</v>
      </c>
      <c r="Q823" s="5">
        <v>1626</v>
      </c>
      <c r="R823" s="5">
        <v>666.39344262295083</v>
      </c>
      <c r="S823" s="5">
        <v>6</v>
      </c>
      <c r="T823" s="5">
        <v>369.00369003690037</v>
      </c>
      <c r="U823" s="5">
        <v>0</v>
      </c>
      <c r="V823" s="5">
        <v>0</v>
      </c>
      <c r="W823" s="5">
        <v>0</v>
      </c>
      <c r="X823" s="5">
        <v>0</v>
      </c>
      <c r="Y823" s="5">
        <v>0</v>
      </c>
      <c r="Z823" s="5">
        <v>0</v>
      </c>
      <c r="AA823" s="5">
        <v>6</v>
      </c>
      <c r="AB823" s="5">
        <v>369.00369003690037</v>
      </c>
      <c r="AC823" s="5">
        <v>17</v>
      </c>
      <c r="AD823" s="5">
        <v>1045.5104551045511</v>
      </c>
      <c r="AE823" s="5">
        <v>6</v>
      </c>
      <c r="AF823" s="5">
        <v>369.00369003690037</v>
      </c>
      <c r="AG823" s="5">
        <v>5</v>
      </c>
      <c r="AH823" s="5">
        <v>307.50307503075032</v>
      </c>
      <c r="AI823" s="5">
        <v>6</v>
      </c>
      <c r="AJ823" s="5">
        <v>369.00369003690037</v>
      </c>
    </row>
    <row r="824" spans="1:36" x14ac:dyDescent="0.25">
      <c r="A824">
        <v>2018</v>
      </c>
      <c r="B824" t="s">
        <v>70</v>
      </c>
      <c r="C824" t="s">
        <v>5131</v>
      </c>
      <c r="D824" s="47" t="s">
        <v>5432</v>
      </c>
      <c r="E824" s="11">
        <v>3</v>
      </c>
      <c r="F824" s="2">
        <v>0.8075</v>
      </c>
      <c r="G824" s="2">
        <v>0.1822</v>
      </c>
      <c r="H824" s="2">
        <v>0.62529999999999997</v>
      </c>
      <c r="I824" s="2">
        <v>0.77359999999999995</v>
      </c>
      <c r="J824" s="2">
        <v>0.1981</v>
      </c>
      <c r="K824" s="2">
        <v>0.5754999999999999</v>
      </c>
      <c r="L824" s="2">
        <v>0.68969999999999998</v>
      </c>
      <c r="M824" s="2">
        <v>0.29339999999999999</v>
      </c>
      <c r="N824" s="2">
        <v>0.39629999999999999</v>
      </c>
      <c r="O824" s="2">
        <v>0.53236666666666654</v>
      </c>
      <c r="P824" s="5" t="s">
        <v>4792</v>
      </c>
      <c r="Q824" s="5">
        <v>1629</v>
      </c>
      <c r="R824" s="5">
        <v>543</v>
      </c>
      <c r="S824" s="5">
        <v>4</v>
      </c>
      <c r="T824" s="5">
        <v>245.54941682013504</v>
      </c>
      <c r="U824" s="5">
        <v>0</v>
      </c>
      <c r="V824" s="5">
        <v>0</v>
      </c>
      <c r="W824" s="5">
        <v>0</v>
      </c>
      <c r="X824" s="5">
        <v>0</v>
      </c>
      <c r="Y824" s="5">
        <v>0</v>
      </c>
      <c r="Z824" s="5">
        <v>0</v>
      </c>
      <c r="AA824" s="5">
        <v>4</v>
      </c>
      <c r="AB824" s="5">
        <v>245.54941682013504</v>
      </c>
      <c r="AC824" s="5">
        <v>37</v>
      </c>
      <c r="AD824" s="5">
        <v>2271.3321055862493</v>
      </c>
      <c r="AE824" s="5">
        <v>6</v>
      </c>
      <c r="AF824" s="5">
        <v>368.32412523020258</v>
      </c>
      <c r="AG824" s="5">
        <v>26</v>
      </c>
      <c r="AH824" s="5">
        <v>1596.071209330878</v>
      </c>
      <c r="AI824" s="5">
        <v>5</v>
      </c>
      <c r="AJ824" s="5">
        <v>306.93677102516881</v>
      </c>
    </row>
    <row r="825" spans="1:36" x14ac:dyDescent="0.25">
      <c r="A825">
        <v>2017</v>
      </c>
      <c r="B825" t="s">
        <v>70</v>
      </c>
      <c r="C825" t="s">
        <v>5494</v>
      </c>
      <c r="D825" s="47" t="s">
        <v>5493</v>
      </c>
      <c r="E825" s="11">
        <v>6.87</v>
      </c>
      <c r="F825" s="2">
        <v>0.80179999999999996</v>
      </c>
      <c r="G825" s="2">
        <v>0.1862</v>
      </c>
      <c r="H825" s="2">
        <v>0.61559999999999993</v>
      </c>
      <c r="I825" s="2">
        <v>0.75239999999999996</v>
      </c>
      <c r="J825" s="2">
        <v>0.2228</v>
      </c>
      <c r="K825" s="2">
        <v>0.52959999999999996</v>
      </c>
      <c r="L825" s="2">
        <v>0.60260000000000002</v>
      </c>
      <c r="M825" s="2">
        <v>0.38040000000000002</v>
      </c>
      <c r="N825" s="2">
        <v>0.22220000000000001</v>
      </c>
      <c r="O825" s="2">
        <v>0.45579999999999998</v>
      </c>
      <c r="P825" s="5" t="s">
        <v>4792</v>
      </c>
      <c r="Q825" s="5">
        <v>1634</v>
      </c>
      <c r="R825" s="5">
        <v>237.8457059679767</v>
      </c>
      <c r="S825" s="5">
        <v>1</v>
      </c>
      <c r="T825" s="5">
        <v>61.199510403916761</v>
      </c>
      <c r="U825" s="5">
        <v>0</v>
      </c>
      <c r="V825" s="5">
        <v>0</v>
      </c>
      <c r="W825" s="5">
        <v>0</v>
      </c>
      <c r="X825" s="5">
        <v>0</v>
      </c>
      <c r="Y825" s="5">
        <v>0</v>
      </c>
      <c r="Z825" s="5">
        <v>0</v>
      </c>
      <c r="AA825" s="5">
        <v>1</v>
      </c>
      <c r="AB825" s="5">
        <v>61.199510403916761</v>
      </c>
      <c r="AC825" s="5">
        <v>6</v>
      </c>
      <c r="AD825" s="5">
        <v>367.1970624235006</v>
      </c>
      <c r="AE825" s="5">
        <v>0</v>
      </c>
      <c r="AF825" s="5">
        <v>0</v>
      </c>
      <c r="AG825" s="5">
        <v>5</v>
      </c>
      <c r="AH825" s="5">
        <v>305.99755201958385</v>
      </c>
      <c r="AI825" s="5">
        <v>1</v>
      </c>
      <c r="AJ825" s="5">
        <v>61.199510403916761</v>
      </c>
    </row>
    <row r="826" spans="1:36" x14ac:dyDescent="0.25">
      <c r="A826">
        <v>2018</v>
      </c>
      <c r="B826" t="s">
        <v>70</v>
      </c>
      <c r="C826" t="s">
        <v>5495</v>
      </c>
      <c r="D826" s="47" t="s">
        <v>5042</v>
      </c>
      <c r="E826" s="11">
        <v>7.19</v>
      </c>
      <c r="F826" s="2">
        <v>0.65180000000000005</v>
      </c>
      <c r="G826" s="2">
        <v>0.3301</v>
      </c>
      <c r="H826" s="2">
        <v>0.32170000000000004</v>
      </c>
      <c r="I826" s="2">
        <v>0.64300000000000002</v>
      </c>
      <c r="J826" s="2">
        <v>0.30159999999999998</v>
      </c>
      <c r="K826" s="2">
        <v>0.34140000000000004</v>
      </c>
      <c r="L826" s="2">
        <v>0.63949999999999996</v>
      </c>
      <c r="M826" s="2">
        <v>0.34129999999999999</v>
      </c>
      <c r="N826" s="2">
        <v>0.29819999999999997</v>
      </c>
      <c r="O826" s="2">
        <v>0.32043333333333335</v>
      </c>
      <c r="P826" s="5" t="s">
        <v>4792</v>
      </c>
      <c r="Q826" s="5">
        <v>1640</v>
      </c>
      <c r="R826" s="5">
        <v>228.09457579972181</v>
      </c>
      <c r="S826" s="5">
        <v>6</v>
      </c>
      <c r="T826" s="5">
        <v>365.85365853658539</v>
      </c>
      <c r="U826" s="5">
        <v>0</v>
      </c>
      <c r="V826" s="5">
        <v>0</v>
      </c>
      <c r="W826" s="5">
        <v>2</v>
      </c>
      <c r="X826" s="5">
        <v>121.95121951219512</v>
      </c>
      <c r="Y826" s="5">
        <v>0</v>
      </c>
      <c r="Z826" s="5">
        <v>0</v>
      </c>
      <c r="AA826" s="5">
        <v>4</v>
      </c>
      <c r="AB826" s="5">
        <v>243.90243902439025</v>
      </c>
      <c r="AC826" s="5">
        <v>15</v>
      </c>
      <c r="AD826" s="5">
        <v>914.63414634146341</v>
      </c>
      <c r="AE826" s="5">
        <v>0</v>
      </c>
      <c r="AF826" s="5">
        <v>0</v>
      </c>
      <c r="AG826" s="5">
        <v>12</v>
      </c>
      <c r="AH826" s="5">
        <v>731.70731707317077</v>
      </c>
      <c r="AI826" s="5">
        <v>3</v>
      </c>
      <c r="AJ826" s="5">
        <v>182.92682926829269</v>
      </c>
    </row>
    <row r="827" spans="1:36" x14ac:dyDescent="0.25">
      <c r="A827">
        <v>2018</v>
      </c>
      <c r="B827" t="s">
        <v>70</v>
      </c>
      <c r="C827" t="s">
        <v>5494</v>
      </c>
      <c r="D827" s="47" t="s">
        <v>5493</v>
      </c>
      <c r="E827" s="11">
        <v>6.87</v>
      </c>
      <c r="F827" s="2">
        <v>0.80179999999999996</v>
      </c>
      <c r="G827" s="2">
        <v>0.1862</v>
      </c>
      <c r="H827" s="2">
        <v>0.61559999999999993</v>
      </c>
      <c r="I827" s="2">
        <v>0.75239999999999996</v>
      </c>
      <c r="J827" s="2">
        <v>0.2228</v>
      </c>
      <c r="K827" s="2">
        <v>0.52959999999999996</v>
      </c>
      <c r="L827" s="2">
        <v>0.60260000000000002</v>
      </c>
      <c r="M827" s="2">
        <v>0.38040000000000002</v>
      </c>
      <c r="N827" s="2">
        <v>0.22220000000000001</v>
      </c>
      <c r="O827" s="2">
        <v>0.45579999999999998</v>
      </c>
      <c r="P827" s="5" t="s">
        <v>4792</v>
      </c>
      <c r="Q827" s="5">
        <v>1641</v>
      </c>
      <c r="R827" s="5">
        <v>238.86462882096069</v>
      </c>
      <c r="S827" s="5">
        <v>0</v>
      </c>
      <c r="T827" s="5">
        <v>0</v>
      </c>
      <c r="U827" s="5">
        <v>0</v>
      </c>
      <c r="V827" s="5">
        <v>0</v>
      </c>
      <c r="W827" s="5">
        <v>0</v>
      </c>
      <c r="X827" s="5">
        <v>0</v>
      </c>
      <c r="Y827" s="5">
        <v>0</v>
      </c>
      <c r="Z827" s="5">
        <v>0</v>
      </c>
      <c r="AA827" s="5">
        <v>0</v>
      </c>
      <c r="AB827" s="5">
        <v>0</v>
      </c>
      <c r="AC827" s="5">
        <v>14</v>
      </c>
      <c r="AD827" s="5">
        <v>853.13833028641068</v>
      </c>
      <c r="AE827" s="5">
        <v>2</v>
      </c>
      <c r="AF827" s="5">
        <v>121.87690432663011</v>
      </c>
      <c r="AG827" s="5">
        <v>11</v>
      </c>
      <c r="AH827" s="5">
        <v>670.32297379646548</v>
      </c>
      <c r="AI827" s="5">
        <v>1</v>
      </c>
      <c r="AJ827" s="5">
        <v>60.938452163315056</v>
      </c>
    </row>
    <row r="828" spans="1:36" x14ac:dyDescent="0.25">
      <c r="A828">
        <v>2019</v>
      </c>
      <c r="B828" t="s">
        <v>70</v>
      </c>
      <c r="C828" t="s">
        <v>5345</v>
      </c>
      <c r="D828" s="47" t="s">
        <v>5289</v>
      </c>
      <c r="E828" s="11">
        <v>1.71</v>
      </c>
      <c r="F828" s="2">
        <v>0.73350000000000004</v>
      </c>
      <c r="G828" s="2">
        <v>0.2586</v>
      </c>
      <c r="H828" s="2">
        <v>0.47490000000000004</v>
      </c>
      <c r="I828" s="2">
        <v>0.68879999999999997</v>
      </c>
      <c r="J828" s="2">
        <v>0.29289999999999999</v>
      </c>
      <c r="K828" s="2">
        <v>0.39589999999999997</v>
      </c>
      <c r="L828" s="2">
        <v>0.55730000000000002</v>
      </c>
      <c r="M828" s="2">
        <v>0.42359999999999998</v>
      </c>
      <c r="N828" s="2">
        <v>0.13370000000000004</v>
      </c>
      <c r="O828" s="2">
        <v>0.33483333333333337</v>
      </c>
      <c r="P828" s="5" t="s">
        <v>4792</v>
      </c>
      <c r="Q828" s="5">
        <v>1641</v>
      </c>
      <c r="R828" s="5">
        <v>959.64912280701753</v>
      </c>
      <c r="S828" s="5">
        <v>15</v>
      </c>
      <c r="T828" s="5">
        <v>914.07678244972578</v>
      </c>
      <c r="U828" s="5">
        <v>0</v>
      </c>
      <c r="V828" s="5">
        <v>0</v>
      </c>
      <c r="W828" s="5">
        <v>1</v>
      </c>
      <c r="X828" s="5">
        <v>60.938452163315056</v>
      </c>
      <c r="Y828" s="5">
        <v>1</v>
      </c>
      <c r="Z828" s="5">
        <v>60.938452163315056</v>
      </c>
      <c r="AA828" s="5">
        <v>13</v>
      </c>
      <c r="AB828" s="5">
        <v>792.19987812309557</v>
      </c>
      <c r="AC828" s="5">
        <v>19</v>
      </c>
      <c r="AD828" s="5">
        <v>1157.8305911029859</v>
      </c>
      <c r="AE828" s="5">
        <v>1</v>
      </c>
      <c r="AF828" s="5">
        <v>60.938452163315056</v>
      </c>
      <c r="AG828" s="5">
        <v>17</v>
      </c>
      <c r="AH828" s="5">
        <v>1035.9536867763559</v>
      </c>
      <c r="AI828" s="5">
        <v>1</v>
      </c>
      <c r="AJ828" s="5">
        <v>60.938452163315056</v>
      </c>
    </row>
    <row r="829" spans="1:36" x14ac:dyDescent="0.25">
      <c r="A829">
        <v>2018</v>
      </c>
      <c r="B829" t="s">
        <v>71</v>
      </c>
      <c r="C829" t="s">
        <v>5815</v>
      </c>
      <c r="D829" s="47" t="s">
        <v>5291</v>
      </c>
      <c r="E829" s="11">
        <v>0</v>
      </c>
      <c r="F829" s="2">
        <v>0.48149999999999998</v>
      </c>
      <c r="G829" s="2">
        <v>0.49559999999999998</v>
      </c>
      <c r="H829" s="2">
        <v>-1.4100000000000001E-2</v>
      </c>
      <c r="I829" s="2">
        <v>0.51300000000000001</v>
      </c>
      <c r="J829" s="2">
        <v>0.41589999999999999</v>
      </c>
      <c r="K829" s="2">
        <v>9.710000000000002E-2</v>
      </c>
      <c r="L829" s="2">
        <v>0.59409999999999996</v>
      </c>
      <c r="M829" s="2">
        <v>0.379</v>
      </c>
      <c r="N829" s="2">
        <v>0.21509999999999996</v>
      </c>
      <c r="O829" s="2">
        <v>9.9366666666666659E-2</v>
      </c>
      <c r="P829" s="2" t="s">
        <v>5765</v>
      </c>
      <c r="Q829" s="5">
        <v>1643</v>
      </c>
      <c r="R829" s="5" t="s">
        <v>4791</v>
      </c>
      <c r="S829" s="5">
        <v>1</v>
      </c>
      <c r="T829" s="5">
        <v>60.864272671941571</v>
      </c>
      <c r="U829" s="5">
        <v>0</v>
      </c>
      <c r="V829" s="5">
        <v>0</v>
      </c>
      <c r="W829" s="5">
        <v>0</v>
      </c>
      <c r="X829" s="5">
        <v>0</v>
      </c>
      <c r="Y829" s="5">
        <v>0</v>
      </c>
      <c r="Z829" s="5">
        <v>0</v>
      </c>
      <c r="AA829" s="5">
        <v>1</v>
      </c>
      <c r="AB829" s="5">
        <v>60.864272671941571</v>
      </c>
      <c r="AC829" s="5">
        <v>13</v>
      </c>
      <c r="AD829" s="5">
        <v>791.23554473524041</v>
      </c>
      <c r="AE829" s="5">
        <v>0</v>
      </c>
      <c r="AF829" s="5">
        <v>0</v>
      </c>
      <c r="AG829" s="5">
        <v>13</v>
      </c>
      <c r="AH829" s="5">
        <v>791.23554473524041</v>
      </c>
      <c r="AI829" s="5">
        <v>0</v>
      </c>
      <c r="AJ829" s="5">
        <v>0</v>
      </c>
    </row>
    <row r="830" spans="1:36" x14ac:dyDescent="0.25">
      <c r="A830">
        <v>2018</v>
      </c>
      <c r="B830" t="s">
        <v>71</v>
      </c>
      <c r="C830" t="s">
        <v>5815</v>
      </c>
      <c r="D830" s="47" t="s">
        <v>5291</v>
      </c>
      <c r="E830" s="11">
        <v>0</v>
      </c>
      <c r="F830" s="2">
        <v>0.48149999999999998</v>
      </c>
      <c r="G830" s="2">
        <v>0.49559999999999998</v>
      </c>
      <c r="H830" s="2">
        <v>-1.4100000000000001E-2</v>
      </c>
      <c r="I830" s="2">
        <v>0.51300000000000001</v>
      </c>
      <c r="J830" s="2">
        <v>0.41589999999999999</v>
      </c>
      <c r="K830" s="2">
        <v>9.710000000000002E-2</v>
      </c>
      <c r="L830" s="2">
        <v>0.59409999999999996</v>
      </c>
      <c r="M830" s="2">
        <v>0.379</v>
      </c>
      <c r="N830" s="2">
        <v>0.21509999999999996</v>
      </c>
      <c r="O830" s="2">
        <v>9.9366666666666659E-2</v>
      </c>
      <c r="P830" s="2" t="s">
        <v>5765</v>
      </c>
      <c r="Q830" s="5">
        <v>1643</v>
      </c>
      <c r="R830" s="5" t="s">
        <v>4791</v>
      </c>
      <c r="S830" s="5">
        <v>1</v>
      </c>
      <c r="T830" s="5">
        <v>60.864272671941571</v>
      </c>
      <c r="U830" s="5">
        <v>0</v>
      </c>
      <c r="V830" s="5">
        <v>0</v>
      </c>
      <c r="W830" s="5">
        <v>0</v>
      </c>
      <c r="X830" s="5">
        <v>0</v>
      </c>
      <c r="Y830" s="5">
        <v>0</v>
      </c>
      <c r="Z830" s="5">
        <v>0</v>
      </c>
      <c r="AA830" s="5">
        <v>1</v>
      </c>
      <c r="AB830" s="5">
        <v>60.864272671941571</v>
      </c>
      <c r="AC830" s="5">
        <v>13</v>
      </c>
      <c r="AD830" s="5">
        <v>791.23554473524041</v>
      </c>
      <c r="AE830" s="5">
        <v>0</v>
      </c>
      <c r="AF830" s="5">
        <v>0</v>
      </c>
      <c r="AG830" s="5">
        <v>13</v>
      </c>
      <c r="AH830" s="5">
        <v>791.23554473524041</v>
      </c>
      <c r="AI830" s="5">
        <v>0</v>
      </c>
      <c r="AJ830" s="5">
        <v>0</v>
      </c>
    </row>
    <row r="831" spans="1:36" x14ac:dyDescent="0.25">
      <c r="A831">
        <v>2017</v>
      </c>
      <c r="B831" t="s">
        <v>70</v>
      </c>
      <c r="C831" t="s">
        <v>5495</v>
      </c>
      <c r="D831" s="47" t="s">
        <v>5042</v>
      </c>
      <c r="E831" s="11">
        <v>7.19</v>
      </c>
      <c r="F831" s="2">
        <v>0.65180000000000005</v>
      </c>
      <c r="G831" s="2">
        <v>0.3301</v>
      </c>
      <c r="H831" s="2">
        <v>0.32170000000000004</v>
      </c>
      <c r="I831" s="2">
        <v>0.64300000000000002</v>
      </c>
      <c r="J831" s="2">
        <v>0.30159999999999998</v>
      </c>
      <c r="K831" s="2">
        <v>0.34140000000000004</v>
      </c>
      <c r="L831" s="2">
        <v>0.63949999999999996</v>
      </c>
      <c r="M831" s="2">
        <v>0.34129999999999999</v>
      </c>
      <c r="N831" s="2">
        <v>0.29819999999999997</v>
      </c>
      <c r="O831" s="2">
        <v>0.32043333333333335</v>
      </c>
      <c r="P831" s="5" t="s">
        <v>4792</v>
      </c>
      <c r="Q831" s="5">
        <v>1645</v>
      </c>
      <c r="R831" s="5">
        <v>228.78998609179413</v>
      </c>
      <c r="S831" s="5">
        <v>0</v>
      </c>
      <c r="T831" s="5">
        <v>0</v>
      </c>
      <c r="U831" s="5">
        <v>0</v>
      </c>
      <c r="V831" s="5">
        <v>0</v>
      </c>
      <c r="W831" s="5">
        <v>0</v>
      </c>
      <c r="X831" s="5">
        <v>0</v>
      </c>
      <c r="Y831" s="5">
        <v>0</v>
      </c>
      <c r="Z831" s="5">
        <v>0</v>
      </c>
      <c r="AA831" s="5">
        <v>0</v>
      </c>
      <c r="AB831" s="5">
        <v>0</v>
      </c>
      <c r="AC831" s="5">
        <v>21</v>
      </c>
      <c r="AD831" s="5">
        <v>1276.5957446808509</v>
      </c>
      <c r="AE831" s="5">
        <v>3</v>
      </c>
      <c r="AF831" s="5">
        <v>182.370820668693</v>
      </c>
      <c r="AG831" s="5">
        <v>15</v>
      </c>
      <c r="AH831" s="5">
        <v>911.854103343465</v>
      </c>
      <c r="AI831" s="5">
        <v>3</v>
      </c>
      <c r="AJ831" s="5">
        <v>182.370820668693</v>
      </c>
    </row>
    <row r="832" spans="1:36" x14ac:dyDescent="0.25">
      <c r="A832">
        <v>2019</v>
      </c>
      <c r="B832" t="s">
        <v>70</v>
      </c>
      <c r="C832" t="s">
        <v>5131</v>
      </c>
      <c r="D832" s="47" t="s">
        <v>5432</v>
      </c>
      <c r="E832" s="11">
        <v>3</v>
      </c>
      <c r="F832" s="2">
        <v>0.8075</v>
      </c>
      <c r="G832" s="2">
        <v>0.1822</v>
      </c>
      <c r="H832" s="2">
        <v>0.62529999999999997</v>
      </c>
      <c r="I832" s="2">
        <v>0.77359999999999995</v>
      </c>
      <c r="J832" s="2">
        <v>0.1981</v>
      </c>
      <c r="K832" s="2">
        <v>0.5754999999999999</v>
      </c>
      <c r="L832" s="2">
        <v>0.68969999999999998</v>
      </c>
      <c r="M832" s="2">
        <v>0.29339999999999999</v>
      </c>
      <c r="N832" s="2">
        <v>0.39629999999999999</v>
      </c>
      <c r="O832" s="2">
        <v>0.53236666666666654</v>
      </c>
      <c r="P832" s="5" t="s">
        <v>4792</v>
      </c>
      <c r="Q832" s="5">
        <v>1646</v>
      </c>
      <c r="R832" s="5">
        <v>548.66666666666663</v>
      </c>
      <c r="S832" s="5">
        <v>11</v>
      </c>
      <c r="T832" s="5">
        <v>668.28675577156741</v>
      </c>
      <c r="U832" s="5">
        <v>1</v>
      </c>
      <c r="V832" s="5">
        <v>60.75334143377885</v>
      </c>
      <c r="W832" s="5">
        <v>1</v>
      </c>
      <c r="X832" s="5">
        <v>60.75334143377885</v>
      </c>
      <c r="Y832" s="5">
        <v>1</v>
      </c>
      <c r="Z832" s="5">
        <v>60.75334143377885</v>
      </c>
      <c r="AA832" s="5">
        <v>8</v>
      </c>
      <c r="AB832" s="5">
        <v>486.0267314702308</v>
      </c>
      <c r="AC832" s="5">
        <v>37</v>
      </c>
      <c r="AD832" s="5">
        <v>2247.8736330498177</v>
      </c>
      <c r="AE832" s="5">
        <v>5</v>
      </c>
      <c r="AF832" s="5">
        <v>303.7667071688943</v>
      </c>
      <c r="AG832" s="5">
        <v>29</v>
      </c>
      <c r="AH832" s="5">
        <v>1761.846901579587</v>
      </c>
      <c r="AI832" s="5">
        <v>3</v>
      </c>
      <c r="AJ832" s="5">
        <v>182.26002430133656</v>
      </c>
    </row>
    <row r="833" spans="1:36" x14ac:dyDescent="0.25">
      <c r="A833">
        <v>2019</v>
      </c>
      <c r="B833" t="s">
        <v>70</v>
      </c>
      <c r="C833" t="s">
        <v>5494</v>
      </c>
      <c r="D833" s="47" t="s">
        <v>5493</v>
      </c>
      <c r="E833" s="11">
        <v>6.87</v>
      </c>
      <c r="F833" s="2">
        <v>0.80179999999999996</v>
      </c>
      <c r="G833" s="2">
        <v>0.1862</v>
      </c>
      <c r="H833" s="2">
        <v>0.61559999999999993</v>
      </c>
      <c r="I833" s="2">
        <v>0.75239999999999996</v>
      </c>
      <c r="J833" s="2">
        <v>0.2228</v>
      </c>
      <c r="K833" s="2">
        <v>0.52959999999999996</v>
      </c>
      <c r="L833" s="2">
        <v>0.60260000000000002</v>
      </c>
      <c r="M833" s="2">
        <v>0.38040000000000002</v>
      </c>
      <c r="N833" s="2">
        <v>0.22220000000000001</v>
      </c>
      <c r="O833" s="2">
        <v>0.45579999999999998</v>
      </c>
      <c r="P833" s="5" t="s">
        <v>4792</v>
      </c>
      <c r="Q833" s="5">
        <v>1646</v>
      </c>
      <c r="R833" s="5">
        <v>239.59243085880641</v>
      </c>
      <c r="S833" s="5">
        <v>2</v>
      </c>
      <c r="T833" s="5">
        <v>121.5066828675577</v>
      </c>
      <c r="U833" s="5">
        <v>0</v>
      </c>
      <c r="V833" s="5">
        <v>0</v>
      </c>
      <c r="W833" s="5">
        <v>0</v>
      </c>
      <c r="X833" s="5">
        <v>0</v>
      </c>
      <c r="Y833" s="5">
        <v>0</v>
      </c>
      <c r="Z833" s="5">
        <v>0</v>
      </c>
      <c r="AA833" s="5">
        <v>2</v>
      </c>
      <c r="AB833" s="5">
        <v>121.5066828675577</v>
      </c>
      <c r="AC833" s="5">
        <v>10</v>
      </c>
      <c r="AD833" s="5">
        <v>607.5334143377886</v>
      </c>
      <c r="AE833" s="5">
        <v>0</v>
      </c>
      <c r="AF833" s="5">
        <v>0</v>
      </c>
      <c r="AG833" s="5">
        <v>8</v>
      </c>
      <c r="AH833" s="5">
        <v>486.0267314702308</v>
      </c>
      <c r="AI833" s="5">
        <v>2</v>
      </c>
      <c r="AJ833" s="5">
        <v>121.5066828675577</v>
      </c>
    </row>
    <row r="834" spans="1:36" x14ac:dyDescent="0.25">
      <c r="A834">
        <v>2017</v>
      </c>
      <c r="B834" t="s">
        <v>71</v>
      </c>
      <c r="C834" t="s">
        <v>5243</v>
      </c>
      <c r="D834" s="47" t="s">
        <v>856</v>
      </c>
      <c r="E834" s="11">
        <v>0</v>
      </c>
      <c r="F834" s="2">
        <v>0.79869999999999997</v>
      </c>
      <c r="G834" s="2">
        <v>0.1915</v>
      </c>
      <c r="H834" s="2">
        <v>0.60719999999999996</v>
      </c>
      <c r="I834" s="2">
        <v>0.77929999999999999</v>
      </c>
      <c r="J834" s="2">
        <v>0.19639999999999999</v>
      </c>
      <c r="K834" s="2">
        <v>0.58289999999999997</v>
      </c>
      <c r="L834" s="2">
        <v>0.75819999999999999</v>
      </c>
      <c r="M834" s="2">
        <v>0.22850000000000001</v>
      </c>
      <c r="N834" s="2">
        <v>0.52969999999999995</v>
      </c>
      <c r="O834" s="2">
        <v>0.57326666666666659</v>
      </c>
      <c r="P834" s="2" t="s">
        <v>4792</v>
      </c>
      <c r="Q834" s="5">
        <v>1650</v>
      </c>
      <c r="R834" s="5" t="s">
        <v>4791</v>
      </c>
      <c r="S834" s="5">
        <v>2</v>
      </c>
      <c r="T834" s="5">
        <v>121.21212121212122</v>
      </c>
      <c r="U834" s="5">
        <v>0</v>
      </c>
      <c r="V834" s="5">
        <v>0</v>
      </c>
      <c r="W834" s="5">
        <v>0</v>
      </c>
      <c r="X834" s="5">
        <v>0</v>
      </c>
      <c r="Y834" s="5">
        <v>0</v>
      </c>
      <c r="Z834" s="5">
        <v>0</v>
      </c>
      <c r="AA834" s="5">
        <v>2</v>
      </c>
      <c r="AB834" s="5">
        <v>121.21212121212122</v>
      </c>
      <c r="AC834" s="5">
        <v>30</v>
      </c>
      <c r="AD834" s="5">
        <v>1818.181818181818</v>
      </c>
      <c r="AE834" s="5">
        <v>7</v>
      </c>
      <c r="AF834" s="5">
        <v>424.24242424242431</v>
      </c>
      <c r="AG834" s="5">
        <v>22</v>
      </c>
      <c r="AH834" s="5">
        <v>1333.3333333333335</v>
      </c>
      <c r="AI834" s="5">
        <v>1</v>
      </c>
      <c r="AJ834" s="5">
        <v>60.606060606060609</v>
      </c>
    </row>
    <row r="835" spans="1:36" x14ac:dyDescent="0.25">
      <c r="A835">
        <v>2017</v>
      </c>
      <c r="B835" t="s">
        <v>70</v>
      </c>
      <c r="C835" t="s">
        <v>5343</v>
      </c>
      <c r="D835" s="47" t="s">
        <v>359</v>
      </c>
      <c r="E835" s="11">
        <v>1.6</v>
      </c>
      <c r="F835" s="2">
        <v>0.75119999999999998</v>
      </c>
      <c r="G835" s="2">
        <v>0.23230000000000001</v>
      </c>
      <c r="H835" s="2">
        <v>0.51889999999999992</v>
      </c>
      <c r="I835" s="2">
        <v>0.75429999999999997</v>
      </c>
      <c r="J835" s="2">
        <v>0.20200000000000001</v>
      </c>
      <c r="K835" s="2">
        <v>0.55230000000000001</v>
      </c>
      <c r="L835" s="2">
        <v>0.72740000000000005</v>
      </c>
      <c r="M835" s="2">
        <v>0.25580000000000003</v>
      </c>
      <c r="N835" s="2">
        <v>0.47160000000000002</v>
      </c>
      <c r="O835" s="2">
        <v>0.51426666666666665</v>
      </c>
      <c r="P835" s="5" t="s">
        <v>4792</v>
      </c>
      <c r="Q835" s="5">
        <v>1651</v>
      </c>
      <c r="R835" s="5">
        <v>1031.875</v>
      </c>
      <c r="S835" s="5">
        <v>7</v>
      </c>
      <c r="T835" s="5">
        <v>423.98546335554209</v>
      </c>
      <c r="U835" s="5">
        <v>1</v>
      </c>
      <c r="V835" s="5">
        <v>60.569351907934582</v>
      </c>
      <c r="W835" s="5">
        <v>1</v>
      </c>
      <c r="X835" s="5">
        <v>60.569351907934582</v>
      </c>
      <c r="Y835" s="5">
        <v>0</v>
      </c>
      <c r="Z835" s="5">
        <v>0</v>
      </c>
      <c r="AA835" s="5">
        <v>5</v>
      </c>
      <c r="AB835" s="5">
        <v>302.84675953967292</v>
      </c>
      <c r="AC835" s="5">
        <v>43</v>
      </c>
      <c r="AD835" s="5">
        <v>2604.482132041187</v>
      </c>
      <c r="AE835" s="5">
        <v>14</v>
      </c>
      <c r="AF835" s="5">
        <v>847.97092671108419</v>
      </c>
      <c r="AG835" s="5">
        <v>21</v>
      </c>
      <c r="AH835" s="5">
        <v>1271.9563900666265</v>
      </c>
      <c r="AI835" s="5">
        <v>8</v>
      </c>
      <c r="AJ835" s="5">
        <v>484.55481526347666</v>
      </c>
    </row>
    <row r="836" spans="1:36" x14ac:dyDescent="0.25">
      <c r="A836">
        <v>2017</v>
      </c>
      <c r="B836" t="s">
        <v>71</v>
      </c>
      <c r="C836" t="s">
        <v>4944</v>
      </c>
      <c r="D836" s="47" t="s">
        <v>701</v>
      </c>
      <c r="E836" s="11">
        <v>0</v>
      </c>
      <c r="F836" s="2">
        <v>0.7087</v>
      </c>
      <c r="G836" s="2">
        <v>0.28089999999999998</v>
      </c>
      <c r="H836" s="2">
        <v>0.42780000000000001</v>
      </c>
      <c r="I836" s="2">
        <v>0.72030000000000005</v>
      </c>
      <c r="J836" s="2">
        <v>0.25540000000000002</v>
      </c>
      <c r="K836" s="2">
        <v>0.46490000000000004</v>
      </c>
      <c r="L836" s="2">
        <v>0.70240000000000002</v>
      </c>
      <c r="M836" s="2">
        <v>0.28799999999999998</v>
      </c>
      <c r="N836" s="2">
        <v>0.41440000000000005</v>
      </c>
      <c r="O836" s="2">
        <v>0.43570000000000003</v>
      </c>
      <c r="P836" s="2" t="s">
        <v>4792</v>
      </c>
      <c r="Q836" s="5">
        <v>1652</v>
      </c>
      <c r="R836" s="5" t="s">
        <v>4791</v>
      </c>
      <c r="S836" s="5">
        <v>3</v>
      </c>
      <c r="T836" s="5">
        <v>181.59806295399517</v>
      </c>
      <c r="U836" s="5">
        <v>0</v>
      </c>
      <c r="V836" s="5">
        <v>0</v>
      </c>
      <c r="W836" s="5">
        <v>0</v>
      </c>
      <c r="X836" s="5">
        <v>0</v>
      </c>
      <c r="Y836" s="5">
        <v>2</v>
      </c>
      <c r="Z836" s="5">
        <v>121.06537530266344</v>
      </c>
      <c r="AA836" s="5">
        <v>1</v>
      </c>
      <c r="AB836" s="5">
        <v>60.53268765133172</v>
      </c>
      <c r="AC836" s="5">
        <v>30</v>
      </c>
      <c r="AD836" s="5">
        <v>1815.9806295399515</v>
      </c>
      <c r="AE836" s="5">
        <v>11</v>
      </c>
      <c r="AF836" s="5">
        <v>665.85956416464887</v>
      </c>
      <c r="AG836" s="5">
        <v>15</v>
      </c>
      <c r="AH836" s="5">
        <v>907.99031476997573</v>
      </c>
      <c r="AI836" s="5">
        <v>4</v>
      </c>
      <c r="AJ836" s="5">
        <v>242.13075060532688</v>
      </c>
    </row>
    <row r="837" spans="1:36" x14ac:dyDescent="0.25">
      <c r="A837">
        <v>2017</v>
      </c>
      <c r="B837" t="s">
        <v>70</v>
      </c>
      <c r="C837" t="s">
        <v>5401</v>
      </c>
      <c r="D837" s="47" t="s">
        <v>5400</v>
      </c>
      <c r="E837" s="11">
        <v>2.44</v>
      </c>
      <c r="F837" s="2">
        <v>0.8206</v>
      </c>
      <c r="G837" s="2">
        <v>0.1686</v>
      </c>
      <c r="H837" s="2">
        <v>0.65200000000000002</v>
      </c>
      <c r="I837" s="2">
        <v>0.77659999999999996</v>
      </c>
      <c r="J837" s="2">
        <v>0.1923</v>
      </c>
      <c r="K837" s="2">
        <v>0.58429999999999993</v>
      </c>
      <c r="L837" s="2">
        <v>0.69330000000000003</v>
      </c>
      <c r="M837" s="2">
        <v>0.29070000000000001</v>
      </c>
      <c r="N837" s="2">
        <v>0.40260000000000001</v>
      </c>
      <c r="O837" s="2">
        <v>0.54630000000000001</v>
      </c>
      <c r="P837" s="5" t="s">
        <v>4792</v>
      </c>
      <c r="Q837" s="5">
        <v>1656</v>
      </c>
      <c r="R837" s="5">
        <v>678.68852459016398</v>
      </c>
      <c r="S837" s="5">
        <v>6</v>
      </c>
      <c r="T837" s="5">
        <v>362.31884057971013</v>
      </c>
      <c r="U837" s="5">
        <v>0</v>
      </c>
      <c r="V837" s="5">
        <v>0</v>
      </c>
      <c r="W837" s="5">
        <v>0</v>
      </c>
      <c r="X837" s="5">
        <v>0</v>
      </c>
      <c r="Y837" s="5">
        <v>0</v>
      </c>
      <c r="Z837" s="5">
        <v>0</v>
      </c>
      <c r="AA837" s="5">
        <v>6</v>
      </c>
      <c r="AB837" s="5">
        <v>362.31884057971013</v>
      </c>
      <c r="AC837" s="5">
        <v>52</v>
      </c>
      <c r="AD837" s="5">
        <v>3140.0966183574878</v>
      </c>
      <c r="AE837" s="5">
        <v>10</v>
      </c>
      <c r="AF837" s="5">
        <v>603.86473429951695</v>
      </c>
      <c r="AG837" s="5">
        <v>37</v>
      </c>
      <c r="AH837" s="5">
        <v>2234.2995169082124</v>
      </c>
      <c r="AI837" s="5">
        <v>5</v>
      </c>
      <c r="AJ837" s="5">
        <v>301.93236714975848</v>
      </c>
    </row>
    <row r="838" spans="1:36" x14ac:dyDescent="0.25">
      <c r="A838">
        <v>2019</v>
      </c>
      <c r="B838" t="s">
        <v>70</v>
      </c>
      <c r="C838" t="s">
        <v>5375</v>
      </c>
      <c r="D838" s="47" t="s">
        <v>914</v>
      </c>
      <c r="E838" s="11">
        <v>2.0699999999999998</v>
      </c>
      <c r="F838" s="2">
        <v>0.73109999999999997</v>
      </c>
      <c r="G838" s="2">
        <v>0.25419999999999998</v>
      </c>
      <c r="H838" s="2">
        <v>0.47689999999999999</v>
      </c>
      <c r="I838" s="2">
        <v>0.70299999999999996</v>
      </c>
      <c r="J838" s="2">
        <v>0.2666</v>
      </c>
      <c r="K838" s="2">
        <v>0.43639999999999995</v>
      </c>
      <c r="L838" s="2">
        <v>0.63660000000000005</v>
      </c>
      <c r="M838" s="2">
        <v>0.34760000000000002</v>
      </c>
      <c r="N838" s="2">
        <v>0.28900000000000003</v>
      </c>
      <c r="O838" s="2">
        <v>0.40076666666666672</v>
      </c>
      <c r="P838" s="5" t="s">
        <v>4792</v>
      </c>
      <c r="Q838" s="5">
        <v>1657</v>
      </c>
      <c r="R838" s="5">
        <v>800.48309178743966</v>
      </c>
      <c r="S838" s="5">
        <v>1</v>
      </c>
      <c r="T838" s="5">
        <v>60.350030175015085</v>
      </c>
      <c r="U838" s="5">
        <v>0</v>
      </c>
      <c r="V838" s="5">
        <v>0</v>
      </c>
      <c r="W838" s="5">
        <v>0</v>
      </c>
      <c r="X838" s="5">
        <v>0</v>
      </c>
      <c r="Y838" s="5">
        <v>0</v>
      </c>
      <c r="Z838" s="5">
        <v>0</v>
      </c>
      <c r="AA838" s="5">
        <v>1</v>
      </c>
      <c r="AB838" s="5">
        <v>60.350030175015085</v>
      </c>
      <c r="AC838" s="5">
        <v>16</v>
      </c>
      <c r="AD838" s="5">
        <v>965.60048280024137</v>
      </c>
      <c r="AE838" s="5">
        <v>3</v>
      </c>
      <c r="AF838" s="5">
        <v>181.05009052504525</v>
      </c>
      <c r="AG838" s="5">
        <v>13</v>
      </c>
      <c r="AH838" s="5">
        <v>784.55039227519615</v>
      </c>
      <c r="AI838" s="5">
        <v>0</v>
      </c>
      <c r="AJ838" s="5">
        <v>0</v>
      </c>
    </row>
    <row r="839" spans="1:36" x14ac:dyDescent="0.25">
      <c r="A839">
        <v>2018</v>
      </c>
      <c r="B839" t="s">
        <v>70</v>
      </c>
      <c r="C839" t="s">
        <v>5343</v>
      </c>
      <c r="D839" s="47" t="s">
        <v>359</v>
      </c>
      <c r="E839" s="11">
        <v>1.6</v>
      </c>
      <c r="F839" s="2">
        <v>0.75119999999999998</v>
      </c>
      <c r="G839" s="2">
        <v>0.23230000000000001</v>
      </c>
      <c r="H839" s="2">
        <v>0.51889999999999992</v>
      </c>
      <c r="I839" s="2">
        <v>0.75429999999999997</v>
      </c>
      <c r="J839" s="2">
        <v>0.20200000000000001</v>
      </c>
      <c r="K839" s="2">
        <v>0.55230000000000001</v>
      </c>
      <c r="L839" s="2">
        <v>0.72740000000000005</v>
      </c>
      <c r="M839" s="2">
        <v>0.25580000000000003</v>
      </c>
      <c r="N839" s="2">
        <v>0.47160000000000002</v>
      </c>
      <c r="O839" s="2">
        <v>0.51426666666666665</v>
      </c>
      <c r="P839" s="5" t="s">
        <v>4792</v>
      </c>
      <c r="Q839" s="5">
        <v>1660</v>
      </c>
      <c r="R839" s="5">
        <v>1037.5</v>
      </c>
      <c r="S839" s="5">
        <v>8</v>
      </c>
      <c r="T839" s="5">
        <v>481.92771084337352</v>
      </c>
      <c r="U839" s="5">
        <v>0</v>
      </c>
      <c r="V839" s="5">
        <v>0</v>
      </c>
      <c r="W839" s="5">
        <v>0</v>
      </c>
      <c r="X839" s="5">
        <v>0</v>
      </c>
      <c r="Y839" s="5">
        <v>0</v>
      </c>
      <c r="Z839" s="5">
        <v>0</v>
      </c>
      <c r="AA839" s="5">
        <v>8</v>
      </c>
      <c r="AB839" s="5">
        <v>481.92771084337352</v>
      </c>
      <c r="AC839" s="5">
        <v>28</v>
      </c>
      <c r="AD839" s="5">
        <v>1686.7469879518073</v>
      </c>
      <c r="AE839" s="5">
        <v>7</v>
      </c>
      <c r="AF839" s="5">
        <v>421.68674698795184</v>
      </c>
      <c r="AG839" s="5">
        <v>19</v>
      </c>
      <c r="AH839" s="5">
        <v>1144.5783132530121</v>
      </c>
      <c r="AI839" s="5">
        <v>2</v>
      </c>
      <c r="AJ839" s="5">
        <v>120.48192771084338</v>
      </c>
    </row>
    <row r="840" spans="1:36" x14ac:dyDescent="0.25">
      <c r="A840">
        <v>2019</v>
      </c>
      <c r="B840" t="s">
        <v>70</v>
      </c>
      <c r="C840" t="s">
        <v>5343</v>
      </c>
      <c r="D840" s="47" t="s">
        <v>359</v>
      </c>
      <c r="E840" s="11">
        <v>1.6</v>
      </c>
      <c r="F840" s="2">
        <v>0.75119999999999998</v>
      </c>
      <c r="G840" s="2">
        <v>0.23230000000000001</v>
      </c>
      <c r="H840" s="2">
        <v>0.51889999999999992</v>
      </c>
      <c r="I840" s="2">
        <v>0.75429999999999997</v>
      </c>
      <c r="J840" s="2">
        <v>0.20200000000000001</v>
      </c>
      <c r="K840" s="2">
        <v>0.55230000000000001</v>
      </c>
      <c r="L840" s="2">
        <v>0.72740000000000005</v>
      </c>
      <c r="M840" s="2">
        <v>0.25580000000000003</v>
      </c>
      <c r="N840" s="2">
        <v>0.47160000000000002</v>
      </c>
      <c r="O840" s="2">
        <v>0.51426666666666665</v>
      </c>
      <c r="P840" s="5" t="s">
        <v>4792</v>
      </c>
      <c r="Q840" s="5">
        <v>1661</v>
      </c>
      <c r="R840" s="5">
        <v>1038.125</v>
      </c>
      <c r="S840" s="5">
        <v>4</v>
      </c>
      <c r="T840" s="5">
        <v>240.81878386514148</v>
      </c>
      <c r="U840" s="5">
        <v>0</v>
      </c>
      <c r="V840" s="5">
        <v>0</v>
      </c>
      <c r="W840" s="5">
        <v>0</v>
      </c>
      <c r="X840" s="5">
        <v>0</v>
      </c>
      <c r="Y840" s="5">
        <v>0</v>
      </c>
      <c r="Z840" s="5">
        <v>0</v>
      </c>
      <c r="AA840" s="5">
        <v>4</v>
      </c>
      <c r="AB840" s="5">
        <v>240.81878386514148</v>
      </c>
      <c r="AC840" s="5">
        <v>25</v>
      </c>
      <c r="AD840" s="5">
        <v>1505.1173991571343</v>
      </c>
      <c r="AE840" s="5">
        <v>6</v>
      </c>
      <c r="AF840" s="5">
        <v>361.2281757977122</v>
      </c>
      <c r="AG840" s="5">
        <v>15</v>
      </c>
      <c r="AH840" s="5">
        <v>903.07043949428066</v>
      </c>
      <c r="AI840" s="5">
        <v>4</v>
      </c>
      <c r="AJ840" s="5">
        <v>240.81878386514148</v>
      </c>
    </row>
    <row r="841" spans="1:36" x14ac:dyDescent="0.25">
      <c r="A841">
        <v>2018</v>
      </c>
      <c r="B841" t="s">
        <v>70</v>
      </c>
      <c r="C841" t="s">
        <v>5345</v>
      </c>
      <c r="D841" s="47" t="s">
        <v>5289</v>
      </c>
      <c r="E841" s="11">
        <v>1.71</v>
      </c>
      <c r="F841" s="2">
        <v>0.73350000000000004</v>
      </c>
      <c r="G841" s="2">
        <v>0.2586</v>
      </c>
      <c r="H841" s="2">
        <v>0.47490000000000004</v>
      </c>
      <c r="I841" s="2">
        <v>0.68879999999999997</v>
      </c>
      <c r="J841" s="2">
        <v>0.29289999999999999</v>
      </c>
      <c r="K841" s="2">
        <v>0.39589999999999997</v>
      </c>
      <c r="L841" s="2">
        <v>0.55730000000000002</v>
      </c>
      <c r="M841" s="2">
        <v>0.42359999999999998</v>
      </c>
      <c r="N841" s="2">
        <v>0.13370000000000004</v>
      </c>
      <c r="O841" s="2">
        <v>0.33483333333333337</v>
      </c>
      <c r="P841" s="5" t="s">
        <v>4792</v>
      </c>
      <c r="Q841" s="5">
        <v>1662</v>
      </c>
      <c r="R841" s="5">
        <v>971.92982456140351</v>
      </c>
      <c r="S841" s="5">
        <v>6</v>
      </c>
      <c r="T841" s="5">
        <v>361.01083032490976</v>
      </c>
      <c r="U841" s="5">
        <v>1</v>
      </c>
      <c r="V841" s="5">
        <v>60.168471720818296</v>
      </c>
      <c r="W841" s="5">
        <v>0</v>
      </c>
      <c r="X841" s="5">
        <v>0</v>
      </c>
      <c r="Y841" s="5">
        <v>0</v>
      </c>
      <c r="Z841" s="5">
        <v>0</v>
      </c>
      <c r="AA841" s="5">
        <v>5</v>
      </c>
      <c r="AB841" s="5">
        <v>300.84235860409149</v>
      </c>
      <c r="AC841" s="5">
        <v>30</v>
      </c>
      <c r="AD841" s="5">
        <v>1805.0541516245487</v>
      </c>
      <c r="AE841" s="5">
        <v>11</v>
      </c>
      <c r="AF841" s="5">
        <v>661.85318892900113</v>
      </c>
      <c r="AG841" s="5">
        <v>18</v>
      </c>
      <c r="AH841" s="5">
        <v>1083.0324909747292</v>
      </c>
      <c r="AI841" s="5">
        <v>1</v>
      </c>
      <c r="AJ841" s="5">
        <v>60.168471720818296</v>
      </c>
    </row>
    <row r="842" spans="1:36" x14ac:dyDescent="0.25">
      <c r="A842">
        <v>2017</v>
      </c>
      <c r="B842" t="s">
        <v>71</v>
      </c>
      <c r="C842" t="s">
        <v>5824</v>
      </c>
      <c r="D842" s="47" t="s">
        <v>5817</v>
      </c>
      <c r="E842" s="11">
        <v>0</v>
      </c>
      <c r="F842" s="2">
        <v>0.4909</v>
      </c>
      <c r="G842" s="2">
        <v>0.49309999999999998</v>
      </c>
      <c r="H842" s="2">
        <v>-2.1999999999999797E-3</v>
      </c>
      <c r="I842" s="2">
        <v>0.51739999999999997</v>
      </c>
      <c r="J842" s="2">
        <v>0.43140000000000001</v>
      </c>
      <c r="K842" s="2">
        <v>8.5999999999999965E-2</v>
      </c>
      <c r="L842" s="2">
        <v>0.57120000000000004</v>
      </c>
      <c r="M842" s="2">
        <v>0.4143</v>
      </c>
      <c r="N842" s="2">
        <v>0.15690000000000004</v>
      </c>
      <c r="O842" s="2">
        <v>8.0233333333333337E-2</v>
      </c>
      <c r="P842" s="2" t="s">
        <v>5765</v>
      </c>
      <c r="Q842" s="5">
        <v>1664</v>
      </c>
      <c r="R842" s="5" t="s">
        <v>4791</v>
      </c>
      <c r="S842" s="5">
        <v>3</v>
      </c>
      <c r="T842" s="5">
        <v>180.28846153846155</v>
      </c>
      <c r="U842" s="5">
        <v>0</v>
      </c>
      <c r="V842" s="5">
        <v>0</v>
      </c>
      <c r="W842" s="5">
        <v>0</v>
      </c>
      <c r="X842" s="5">
        <v>0</v>
      </c>
      <c r="Y842" s="5">
        <v>0</v>
      </c>
      <c r="Z842" s="5">
        <v>0</v>
      </c>
      <c r="AA842" s="5">
        <v>3</v>
      </c>
      <c r="AB842" s="5">
        <v>180.28846153846155</v>
      </c>
      <c r="AC842" s="5">
        <v>22</v>
      </c>
      <c r="AD842" s="5">
        <v>1322.1153846153845</v>
      </c>
      <c r="AE842" s="5">
        <v>15</v>
      </c>
      <c r="AF842" s="5">
        <v>901.44230769230762</v>
      </c>
      <c r="AG842" s="5">
        <v>7</v>
      </c>
      <c r="AH842" s="5">
        <v>420.67307692307691</v>
      </c>
      <c r="AI842" s="5">
        <v>0</v>
      </c>
      <c r="AJ842" s="5">
        <v>0</v>
      </c>
    </row>
    <row r="843" spans="1:36" x14ac:dyDescent="0.25">
      <c r="A843">
        <v>2019</v>
      </c>
      <c r="B843" t="s">
        <v>41</v>
      </c>
      <c r="C843" t="s">
        <v>5728</v>
      </c>
      <c r="D843" s="47" t="s">
        <v>5585</v>
      </c>
      <c r="E843" s="11">
        <v>2.4329999999999998</v>
      </c>
      <c r="F843" s="2">
        <v>0.77559999999999996</v>
      </c>
      <c r="G843" s="2">
        <v>0.2074</v>
      </c>
      <c r="H843" s="2">
        <v>0.56819999999999993</v>
      </c>
      <c r="I843" s="2">
        <v>0.75239999999999996</v>
      </c>
      <c r="J843" s="2">
        <v>0.19320000000000001</v>
      </c>
      <c r="K843" s="2">
        <v>0.55919999999999992</v>
      </c>
      <c r="L843" s="2">
        <v>0.71340000000000003</v>
      </c>
      <c r="M843" s="2">
        <v>0.26700000000000002</v>
      </c>
      <c r="N843" s="2">
        <v>0.44640000000000002</v>
      </c>
      <c r="O843" s="2">
        <v>0.52459999999999996</v>
      </c>
      <c r="P843" s="2" t="s">
        <v>4792</v>
      </c>
      <c r="Q843" s="5">
        <v>1666</v>
      </c>
      <c r="R843" s="5">
        <v>684.75133579942462</v>
      </c>
      <c r="S843" s="5">
        <v>1</v>
      </c>
      <c r="T843" s="5">
        <v>60.024009603841534</v>
      </c>
      <c r="U843" s="5">
        <v>0</v>
      </c>
      <c r="V843" s="5">
        <v>0</v>
      </c>
      <c r="W843" s="5">
        <v>0</v>
      </c>
      <c r="X843" s="5">
        <v>0</v>
      </c>
      <c r="Y843" s="5">
        <v>1</v>
      </c>
      <c r="Z843" s="5">
        <v>60.024009603841534</v>
      </c>
      <c r="AA843" s="5">
        <v>0</v>
      </c>
      <c r="AB843" s="5">
        <v>0</v>
      </c>
      <c r="AC843" s="5">
        <v>35</v>
      </c>
      <c r="AD843" s="5">
        <v>2100.840336134454</v>
      </c>
      <c r="AE843" s="5">
        <v>2</v>
      </c>
      <c r="AF843" s="5">
        <v>120.04801920768307</v>
      </c>
      <c r="AG843" s="5">
        <v>33</v>
      </c>
      <c r="AH843" s="5">
        <v>1980.7923169267706</v>
      </c>
      <c r="AI843" s="5">
        <v>0</v>
      </c>
      <c r="AJ843" s="5">
        <v>0</v>
      </c>
    </row>
    <row r="844" spans="1:36" x14ac:dyDescent="0.25">
      <c r="A844">
        <v>2019</v>
      </c>
      <c r="B844" t="s">
        <v>41</v>
      </c>
      <c r="C844" t="s">
        <v>5638</v>
      </c>
      <c r="D844" s="47" t="s">
        <v>5528</v>
      </c>
      <c r="E844" s="11">
        <v>1.274</v>
      </c>
      <c r="F844" s="2">
        <v>0.6724</v>
      </c>
      <c r="G844" s="2">
        <v>0.30659999999999998</v>
      </c>
      <c r="H844" s="2">
        <v>0.36580000000000001</v>
      </c>
      <c r="I844" s="2">
        <v>0.64539999999999997</v>
      </c>
      <c r="J844" s="2">
        <v>0.3014</v>
      </c>
      <c r="K844" s="2">
        <v>0.34399999999999997</v>
      </c>
      <c r="L844" s="2">
        <v>0.51919999999999999</v>
      </c>
      <c r="M844" s="2">
        <v>0.44890000000000002</v>
      </c>
      <c r="N844" s="2">
        <v>7.0299999999999974E-2</v>
      </c>
      <c r="O844" s="2">
        <v>0.26003333333333334</v>
      </c>
      <c r="P844" s="2" t="s">
        <v>4792</v>
      </c>
      <c r="Q844" s="5">
        <v>1675</v>
      </c>
      <c r="R844" s="5">
        <v>1314.756671899529</v>
      </c>
      <c r="S844" s="5">
        <v>0</v>
      </c>
      <c r="T844" s="5">
        <v>0</v>
      </c>
      <c r="U844" s="5">
        <v>0</v>
      </c>
      <c r="V844" s="5">
        <v>0</v>
      </c>
      <c r="W844" s="5">
        <v>0</v>
      </c>
      <c r="X844" s="5">
        <v>0</v>
      </c>
      <c r="Y844" s="5">
        <v>0</v>
      </c>
      <c r="Z844" s="5">
        <v>0</v>
      </c>
      <c r="AA844" s="5">
        <v>0</v>
      </c>
      <c r="AB844" s="5">
        <v>0</v>
      </c>
      <c r="AC844" s="5">
        <v>21</v>
      </c>
      <c r="AD844" s="5">
        <v>1253.731343283582</v>
      </c>
      <c r="AE844" s="5">
        <v>3</v>
      </c>
      <c r="AF844" s="5">
        <v>179.1044776119403</v>
      </c>
      <c r="AG844" s="5">
        <v>17</v>
      </c>
      <c r="AH844" s="5">
        <v>1014.9253731343283</v>
      </c>
      <c r="AI844" s="5">
        <v>1</v>
      </c>
      <c r="AJ844" s="5">
        <v>59.701492537313435</v>
      </c>
    </row>
    <row r="845" spans="1:36" x14ac:dyDescent="0.25">
      <c r="A845">
        <v>2019</v>
      </c>
      <c r="B845" t="s">
        <v>71</v>
      </c>
      <c r="C845" t="s">
        <v>4794</v>
      </c>
      <c r="D845" s="47" t="s">
        <v>4793</v>
      </c>
      <c r="E845" s="11">
        <v>0</v>
      </c>
      <c r="F845" s="2">
        <v>0.59689999999999999</v>
      </c>
      <c r="G845" s="2">
        <v>0.39379999999999998</v>
      </c>
      <c r="H845" s="2">
        <v>0.2031</v>
      </c>
      <c r="I845" s="2">
        <v>0.53939999999999999</v>
      </c>
      <c r="J845" s="2">
        <v>0.43140000000000001</v>
      </c>
      <c r="K845" s="2">
        <v>0.10799999999999998</v>
      </c>
      <c r="L845" s="2">
        <v>0.53690000000000004</v>
      </c>
      <c r="M845" s="2">
        <v>0.45350000000000001</v>
      </c>
      <c r="N845" s="2">
        <v>8.340000000000003E-2</v>
      </c>
      <c r="O845" s="2">
        <v>0.13150000000000001</v>
      </c>
      <c r="P845" s="2" t="s">
        <v>4792</v>
      </c>
      <c r="Q845" s="5">
        <v>1675</v>
      </c>
      <c r="R845" s="5" t="s">
        <v>4791</v>
      </c>
      <c r="S845" s="5">
        <v>0</v>
      </c>
      <c r="T845" s="5">
        <v>0</v>
      </c>
      <c r="U845" s="5">
        <v>0</v>
      </c>
      <c r="V845" s="5">
        <v>0</v>
      </c>
      <c r="W845" s="5">
        <v>0</v>
      </c>
      <c r="X845" s="5">
        <v>0</v>
      </c>
      <c r="Y845" s="5">
        <v>0</v>
      </c>
      <c r="Z845" s="5">
        <v>0</v>
      </c>
      <c r="AA845" s="5">
        <v>0</v>
      </c>
      <c r="AB845" s="5">
        <v>0</v>
      </c>
      <c r="AC845" s="5">
        <v>21</v>
      </c>
      <c r="AD845" s="5">
        <v>1253.731343283582</v>
      </c>
      <c r="AE845" s="5">
        <v>7</v>
      </c>
      <c r="AF845" s="5">
        <v>417.91044776119401</v>
      </c>
      <c r="AG845" s="5">
        <v>14</v>
      </c>
      <c r="AH845" s="5">
        <v>835.82089552238801</v>
      </c>
      <c r="AI845" s="5">
        <v>0</v>
      </c>
      <c r="AJ845" s="5">
        <v>0</v>
      </c>
    </row>
    <row r="846" spans="1:36" x14ac:dyDescent="0.25">
      <c r="A846">
        <v>2017</v>
      </c>
      <c r="B846" t="s">
        <v>70</v>
      </c>
      <c r="C846" t="s">
        <v>5375</v>
      </c>
      <c r="D846" s="47" t="s">
        <v>914</v>
      </c>
      <c r="E846" s="11">
        <v>2.0699999999999998</v>
      </c>
      <c r="F846" s="2">
        <v>0.73109999999999997</v>
      </c>
      <c r="G846" s="2">
        <v>0.25419999999999998</v>
      </c>
      <c r="H846" s="2">
        <v>0.47689999999999999</v>
      </c>
      <c r="I846" s="2">
        <v>0.70299999999999996</v>
      </c>
      <c r="J846" s="2">
        <v>0.2666</v>
      </c>
      <c r="K846" s="2">
        <v>0.43639999999999995</v>
      </c>
      <c r="L846" s="2">
        <v>0.63660000000000005</v>
      </c>
      <c r="M846" s="2">
        <v>0.34760000000000002</v>
      </c>
      <c r="N846" s="2">
        <v>0.28900000000000003</v>
      </c>
      <c r="O846" s="2">
        <v>0.40076666666666672</v>
      </c>
      <c r="P846" s="5" t="s">
        <v>4792</v>
      </c>
      <c r="Q846" s="5">
        <v>1678</v>
      </c>
      <c r="R846" s="5">
        <v>810.62801932367154</v>
      </c>
      <c r="S846" s="5">
        <v>6</v>
      </c>
      <c r="T846" s="5">
        <v>357.56853396901073</v>
      </c>
      <c r="U846" s="5">
        <v>0</v>
      </c>
      <c r="V846" s="5">
        <v>0</v>
      </c>
      <c r="W846" s="5">
        <v>0</v>
      </c>
      <c r="X846" s="5">
        <v>0</v>
      </c>
      <c r="Y846" s="5">
        <v>0</v>
      </c>
      <c r="Z846" s="5">
        <v>0</v>
      </c>
      <c r="AA846" s="5">
        <v>6</v>
      </c>
      <c r="AB846" s="5">
        <v>357.56853396901073</v>
      </c>
      <c r="AC846" s="5">
        <v>23</v>
      </c>
      <c r="AD846" s="5">
        <v>1370.6793802145412</v>
      </c>
      <c r="AE846" s="5">
        <v>7</v>
      </c>
      <c r="AF846" s="5">
        <v>417.16328963051257</v>
      </c>
      <c r="AG846" s="5">
        <v>15</v>
      </c>
      <c r="AH846" s="5">
        <v>893.92133492252685</v>
      </c>
      <c r="AI846" s="5">
        <v>1</v>
      </c>
      <c r="AJ846" s="5">
        <v>59.594755661501786</v>
      </c>
    </row>
    <row r="847" spans="1:36" x14ac:dyDescent="0.25">
      <c r="A847">
        <v>2018</v>
      </c>
      <c r="B847" t="s">
        <v>41</v>
      </c>
      <c r="C847" t="s">
        <v>5638</v>
      </c>
      <c r="D847" s="47" t="s">
        <v>5528</v>
      </c>
      <c r="E847" s="11">
        <v>1.274</v>
      </c>
      <c r="F847" s="2">
        <v>0.6724</v>
      </c>
      <c r="G847" s="2">
        <v>0.30659999999999998</v>
      </c>
      <c r="H847" s="2">
        <v>0.36580000000000001</v>
      </c>
      <c r="I847" s="2">
        <v>0.64539999999999997</v>
      </c>
      <c r="J847" s="2">
        <v>0.3014</v>
      </c>
      <c r="K847" s="2">
        <v>0.34399999999999997</v>
      </c>
      <c r="L847" s="2">
        <v>0.51919999999999999</v>
      </c>
      <c r="M847" s="2">
        <v>0.44890000000000002</v>
      </c>
      <c r="N847" s="2">
        <v>7.0299999999999974E-2</v>
      </c>
      <c r="O847" s="2">
        <v>0.26003333333333334</v>
      </c>
      <c r="P847" s="2" t="s">
        <v>4792</v>
      </c>
      <c r="Q847" s="5">
        <v>1680</v>
      </c>
      <c r="R847" s="5">
        <v>1318.6813186813188</v>
      </c>
      <c r="S847" s="5">
        <v>1</v>
      </c>
      <c r="T847" s="5">
        <v>59.523809523809533</v>
      </c>
      <c r="U847" s="5">
        <v>0</v>
      </c>
      <c r="V847" s="5">
        <v>0</v>
      </c>
      <c r="W847" s="5">
        <v>0</v>
      </c>
      <c r="X847" s="5">
        <v>0</v>
      </c>
      <c r="Y847" s="5">
        <v>0</v>
      </c>
      <c r="Z847" s="5">
        <v>0</v>
      </c>
      <c r="AA847" s="5">
        <v>1</v>
      </c>
      <c r="AB847" s="5">
        <v>59.523809523809533</v>
      </c>
      <c r="AC847" s="5">
        <v>22</v>
      </c>
      <c r="AD847" s="5">
        <v>1309.5238095238096</v>
      </c>
      <c r="AE847" s="5">
        <v>5</v>
      </c>
      <c r="AF847" s="5">
        <v>297.61904761904759</v>
      </c>
      <c r="AG847" s="5">
        <v>16</v>
      </c>
      <c r="AH847" s="5">
        <v>952.38095238095252</v>
      </c>
      <c r="AI847" s="5">
        <v>1</v>
      </c>
      <c r="AJ847" s="5">
        <v>59.523809523809533</v>
      </c>
    </row>
    <row r="848" spans="1:36" x14ac:dyDescent="0.25">
      <c r="A848">
        <v>2019</v>
      </c>
      <c r="B848" t="s">
        <v>71</v>
      </c>
      <c r="C848" t="s">
        <v>5924</v>
      </c>
      <c r="D848" s="47" t="s">
        <v>5923</v>
      </c>
      <c r="E848" s="11">
        <v>0</v>
      </c>
      <c r="F848" s="2">
        <v>0.32519999999999999</v>
      </c>
      <c r="G848" s="2">
        <v>0.65990000000000004</v>
      </c>
      <c r="H848" s="2">
        <v>-0.33470000000000005</v>
      </c>
      <c r="I848" s="2">
        <v>0.29530000000000001</v>
      </c>
      <c r="J848" s="2">
        <v>0.6603</v>
      </c>
      <c r="K848" s="2">
        <v>-0.36499999999999999</v>
      </c>
      <c r="L848" s="2">
        <v>0.27739999999999998</v>
      </c>
      <c r="M848" s="2">
        <v>0.7056</v>
      </c>
      <c r="N848" s="2">
        <v>-0.42820000000000003</v>
      </c>
      <c r="O848" s="2">
        <v>-0.37596666666666662</v>
      </c>
      <c r="P848" s="2" t="s">
        <v>5900</v>
      </c>
      <c r="Q848" s="5">
        <v>1682</v>
      </c>
      <c r="R848" s="5" t="s">
        <v>4791</v>
      </c>
      <c r="S848" s="5">
        <v>5</v>
      </c>
      <c r="T848" s="5">
        <v>297.26516052318669</v>
      </c>
      <c r="U848" s="5">
        <v>0</v>
      </c>
      <c r="V848" s="5">
        <v>0</v>
      </c>
      <c r="W848" s="5">
        <v>1</v>
      </c>
      <c r="X848" s="5">
        <v>59.45303210463733</v>
      </c>
      <c r="Y848" s="5">
        <v>0</v>
      </c>
      <c r="Z848" s="5">
        <v>0</v>
      </c>
      <c r="AA848" s="5">
        <v>4</v>
      </c>
      <c r="AB848" s="5">
        <v>237.81212841854932</v>
      </c>
      <c r="AC848" s="5">
        <v>7</v>
      </c>
      <c r="AD848" s="5">
        <v>416.17122473246138</v>
      </c>
      <c r="AE848" s="5">
        <v>1</v>
      </c>
      <c r="AF848" s="5">
        <v>59.45303210463733</v>
      </c>
      <c r="AG848" s="5">
        <v>6</v>
      </c>
      <c r="AH848" s="5">
        <v>356.71819262782401</v>
      </c>
      <c r="AI848" s="5">
        <v>0</v>
      </c>
      <c r="AJ848" s="5">
        <v>0</v>
      </c>
    </row>
    <row r="849" spans="1:36" x14ac:dyDescent="0.25">
      <c r="A849">
        <v>2018</v>
      </c>
      <c r="B849" t="s">
        <v>41</v>
      </c>
      <c r="C849" t="s">
        <v>5728</v>
      </c>
      <c r="D849" s="47" t="s">
        <v>5585</v>
      </c>
      <c r="E849" s="11">
        <v>2.4329999999999998</v>
      </c>
      <c r="F849" s="2">
        <v>0.77559999999999996</v>
      </c>
      <c r="G849" s="2">
        <v>0.2074</v>
      </c>
      <c r="H849" s="2">
        <v>0.56819999999999993</v>
      </c>
      <c r="I849" s="2">
        <v>0.75239999999999996</v>
      </c>
      <c r="J849" s="2">
        <v>0.19320000000000001</v>
      </c>
      <c r="K849" s="2">
        <v>0.55919999999999992</v>
      </c>
      <c r="L849" s="2">
        <v>0.71340000000000003</v>
      </c>
      <c r="M849" s="2">
        <v>0.26700000000000002</v>
      </c>
      <c r="N849" s="2">
        <v>0.44640000000000002</v>
      </c>
      <c r="O849" s="2">
        <v>0.52459999999999996</v>
      </c>
      <c r="P849" s="2" t="s">
        <v>4792</v>
      </c>
      <c r="Q849" s="5">
        <v>1687</v>
      </c>
      <c r="R849" s="5">
        <v>693.38265515824094</v>
      </c>
      <c r="S849" s="5">
        <v>1</v>
      </c>
      <c r="T849" s="5">
        <v>59.276822762299936</v>
      </c>
      <c r="U849" s="5">
        <v>0</v>
      </c>
      <c r="V849" s="5">
        <v>0</v>
      </c>
      <c r="W849" s="5">
        <v>0</v>
      </c>
      <c r="X849" s="5">
        <v>0</v>
      </c>
      <c r="Y849" s="5">
        <v>0</v>
      </c>
      <c r="Z849" s="5">
        <v>0</v>
      </c>
      <c r="AA849" s="5">
        <v>1</v>
      </c>
      <c r="AB849" s="5">
        <v>59.276822762299936</v>
      </c>
      <c r="AC849" s="5">
        <v>53</v>
      </c>
      <c r="AD849" s="5">
        <v>3141.671606401897</v>
      </c>
      <c r="AE849" s="5">
        <v>5</v>
      </c>
      <c r="AF849" s="5">
        <v>296.38411381149967</v>
      </c>
      <c r="AG849" s="5">
        <v>48</v>
      </c>
      <c r="AH849" s="5">
        <v>2845.2874925903971</v>
      </c>
      <c r="AI849" s="5">
        <v>0</v>
      </c>
      <c r="AJ849" s="5">
        <v>0</v>
      </c>
    </row>
    <row r="850" spans="1:36" x14ac:dyDescent="0.25">
      <c r="A850">
        <v>2017</v>
      </c>
      <c r="B850" t="s">
        <v>71</v>
      </c>
      <c r="C850" t="s">
        <v>5206</v>
      </c>
      <c r="D850" s="47" t="s">
        <v>4894</v>
      </c>
      <c r="E850" s="11">
        <v>0</v>
      </c>
      <c r="F850" s="2">
        <v>0.71479999999999999</v>
      </c>
      <c r="G850" s="2">
        <v>0.26979999999999998</v>
      </c>
      <c r="H850" s="2">
        <v>0.44500000000000001</v>
      </c>
      <c r="I850" s="2">
        <v>0.68340000000000001</v>
      </c>
      <c r="J850" s="2">
        <v>0.27079999999999999</v>
      </c>
      <c r="K850" s="2">
        <v>0.41260000000000002</v>
      </c>
      <c r="L850" s="2">
        <v>0.63349999999999995</v>
      </c>
      <c r="M850" s="2">
        <v>0.35759999999999997</v>
      </c>
      <c r="N850" s="2">
        <v>0.27589999999999998</v>
      </c>
      <c r="O850" s="2">
        <v>0.3778333333333333</v>
      </c>
      <c r="P850" s="2" t="s">
        <v>4792</v>
      </c>
      <c r="Q850" s="5">
        <v>1688</v>
      </c>
      <c r="R850" s="5" t="s">
        <v>4791</v>
      </c>
      <c r="S850" s="5">
        <v>0</v>
      </c>
      <c r="T850" s="5">
        <v>0</v>
      </c>
      <c r="U850" s="5">
        <v>0</v>
      </c>
      <c r="V850" s="5">
        <v>0</v>
      </c>
      <c r="W850" s="5">
        <v>0</v>
      </c>
      <c r="X850" s="5">
        <v>0</v>
      </c>
      <c r="Y850" s="5">
        <v>0</v>
      </c>
      <c r="Z850" s="5">
        <v>0</v>
      </c>
      <c r="AA850" s="5">
        <v>0</v>
      </c>
      <c r="AB850" s="5">
        <v>0</v>
      </c>
      <c r="AC850" s="5">
        <v>5</v>
      </c>
      <c r="AD850" s="5">
        <v>296.20853080568719</v>
      </c>
      <c r="AE850" s="5">
        <v>5</v>
      </c>
      <c r="AF850" s="5">
        <v>296.20853080568719</v>
      </c>
      <c r="AG850" s="5">
        <v>0</v>
      </c>
      <c r="AH850" s="5">
        <v>0</v>
      </c>
      <c r="AI850" s="5">
        <v>0</v>
      </c>
      <c r="AJ850" s="5">
        <v>0</v>
      </c>
    </row>
    <row r="851" spans="1:36" x14ac:dyDescent="0.25">
      <c r="A851">
        <v>2018</v>
      </c>
      <c r="B851" t="s">
        <v>71</v>
      </c>
      <c r="C851" t="s">
        <v>5230</v>
      </c>
      <c r="D851" s="47" t="s">
        <v>4989</v>
      </c>
      <c r="E851" s="11">
        <v>0</v>
      </c>
      <c r="F851" s="2">
        <v>0.74260000000000004</v>
      </c>
      <c r="G851" s="2">
        <v>0.24390000000000001</v>
      </c>
      <c r="H851" s="2">
        <v>0.49870000000000003</v>
      </c>
      <c r="I851" s="2">
        <v>0.745</v>
      </c>
      <c r="J851" s="2">
        <v>0.2172</v>
      </c>
      <c r="K851" s="2">
        <v>0.52780000000000005</v>
      </c>
      <c r="L851" s="2">
        <v>0.73199999999999998</v>
      </c>
      <c r="M851" s="2">
        <v>0.2525</v>
      </c>
      <c r="N851" s="2">
        <v>0.47949999999999998</v>
      </c>
      <c r="O851" s="2">
        <v>0.502</v>
      </c>
      <c r="P851" s="2" t="s">
        <v>4792</v>
      </c>
      <c r="Q851" s="5">
        <v>1689</v>
      </c>
      <c r="R851" s="5" t="s">
        <v>4791</v>
      </c>
      <c r="S851" s="5">
        <v>1</v>
      </c>
      <c r="T851" s="5">
        <v>59.206631142687975</v>
      </c>
      <c r="U851" s="5">
        <v>0</v>
      </c>
      <c r="V851" s="5">
        <v>0</v>
      </c>
      <c r="W851" s="5">
        <v>0</v>
      </c>
      <c r="X851" s="5">
        <v>0</v>
      </c>
      <c r="Y851" s="5">
        <v>0</v>
      </c>
      <c r="Z851" s="5">
        <v>0</v>
      </c>
      <c r="AA851" s="5">
        <v>1</v>
      </c>
      <c r="AB851" s="5">
        <v>59.206631142687975</v>
      </c>
      <c r="AC851" s="5">
        <v>8</v>
      </c>
      <c r="AD851" s="5">
        <v>473.6530491415038</v>
      </c>
      <c r="AE851" s="5">
        <v>3</v>
      </c>
      <c r="AF851" s="5">
        <v>177.61989342806396</v>
      </c>
      <c r="AG851" s="5">
        <v>5</v>
      </c>
      <c r="AH851" s="5">
        <v>296.0331557134399</v>
      </c>
      <c r="AI851" s="5">
        <v>0</v>
      </c>
      <c r="AJ851" s="5">
        <v>0</v>
      </c>
    </row>
    <row r="852" spans="1:36" x14ac:dyDescent="0.25">
      <c r="A852">
        <v>2018</v>
      </c>
      <c r="B852" t="s">
        <v>71</v>
      </c>
      <c r="C852" t="s">
        <v>5230</v>
      </c>
      <c r="D852" s="47" t="s">
        <v>4989</v>
      </c>
      <c r="E852" s="11">
        <v>0</v>
      </c>
      <c r="F852" s="2">
        <v>0.74260000000000004</v>
      </c>
      <c r="G852" s="2">
        <v>0.24390000000000001</v>
      </c>
      <c r="H852" s="2">
        <v>0.49870000000000003</v>
      </c>
      <c r="I852" s="2">
        <v>0.745</v>
      </c>
      <c r="J852" s="2">
        <v>0.2172</v>
      </c>
      <c r="K852" s="2">
        <v>0.52780000000000005</v>
      </c>
      <c r="L852" s="2">
        <v>0.73199999999999998</v>
      </c>
      <c r="M852" s="2">
        <v>0.2525</v>
      </c>
      <c r="N852" s="2">
        <v>0.47949999999999998</v>
      </c>
      <c r="O852" s="2">
        <v>0.502</v>
      </c>
      <c r="P852" s="2" t="s">
        <v>4792</v>
      </c>
      <c r="Q852" s="5">
        <v>1689</v>
      </c>
      <c r="R852" s="5" t="s">
        <v>4791</v>
      </c>
      <c r="S852" s="5">
        <v>1</v>
      </c>
      <c r="T852" s="5">
        <v>59.206631142687975</v>
      </c>
      <c r="U852" s="5">
        <v>0</v>
      </c>
      <c r="V852" s="5">
        <v>0</v>
      </c>
      <c r="W852" s="5">
        <v>0</v>
      </c>
      <c r="X852" s="5">
        <v>0</v>
      </c>
      <c r="Y852" s="5">
        <v>0</v>
      </c>
      <c r="Z852" s="5">
        <v>0</v>
      </c>
      <c r="AA852" s="5">
        <v>1</v>
      </c>
      <c r="AB852" s="5">
        <v>59.206631142687975</v>
      </c>
      <c r="AC852" s="5">
        <v>8</v>
      </c>
      <c r="AD852" s="5">
        <v>473.6530491415038</v>
      </c>
      <c r="AE852" s="5">
        <v>3</v>
      </c>
      <c r="AF852" s="5">
        <v>177.61989342806396</v>
      </c>
      <c r="AG852" s="5">
        <v>5</v>
      </c>
      <c r="AH852" s="5">
        <v>296.0331557134399</v>
      </c>
      <c r="AI852" s="5">
        <v>0</v>
      </c>
      <c r="AJ852" s="5">
        <v>0</v>
      </c>
    </row>
    <row r="853" spans="1:36" x14ac:dyDescent="0.25">
      <c r="A853">
        <v>2018</v>
      </c>
      <c r="B853" t="s">
        <v>71</v>
      </c>
      <c r="C853" t="s">
        <v>5243</v>
      </c>
      <c r="D853" s="47" t="s">
        <v>856</v>
      </c>
      <c r="E853" s="11">
        <v>0</v>
      </c>
      <c r="F853" s="2">
        <v>0.79869999999999997</v>
      </c>
      <c r="G853" s="2">
        <v>0.1915</v>
      </c>
      <c r="H853" s="2">
        <v>0.60719999999999996</v>
      </c>
      <c r="I853" s="2">
        <v>0.77929999999999999</v>
      </c>
      <c r="J853" s="2">
        <v>0.19639999999999999</v>
      </c>
      <c r="K853" s="2">
        <v>0.58289999999999997</v>
      </c>
      <c r="L853" s="2">
        <v>0.75819999999999999</v>
      </c>
      <c r="M853" s="2">
        <v>0.22850000000000001</v>
      </c>
      <c r="N853" s="2">
        <v>0.52969999999999995</v>
      </c>
      <c r="O853" s="2">
        <v>0.57326666666666659</v>
      </c>
      <c r="P853" s="2" t="s">
        <v>4792</v>
      </c>
      <c r="Q853" s="5">
        <v>1692</v>
      </c>
      <c r="R853" s="5" t="s">
        <v>4791</v>
      </c>
      <c r="S853" s="5">
        <v>1</v>
      </c>
      <c r="T853" s="5">
        <v>59.101654846335698</v>
      </c>
      <c r="U853" s="5">
        <v>0</v>
      </c>
      <c r="V853" s="5">
        <v>0</v>
      </c>
      <c r="W853" s="5">
        <v>0</v>
      </c>
      <c r="X853" s="5">
        <v>0</v>
      </c>
      <c r="Y853" s="5">
        <v>0</v>
      </c>
      <c r="Z853" s="5">
        <v>0</v>
      </c>
      <c r="AA853" s="5">
        <v>1</v>
      </c>
      <c r="AB853" s="5">
        <v>59.101654846335698</v>
      </c>
      <c r="AC853" s="5">
        <v>17</v>
      </c>
      <c r="AD853" s="5">
        <v>1004.7281323877069</v>
      </c>
      <c r="AE853" s="5">
        <v>6</v>
      </c>
      <c r="AF853" s="5">
        <v>354.6099290780142</v>
      </c>
      <c r="AG853" s="5">
        <v>9</v>
      </c>
      <c r="AH853" s="5">
        <v>531.91489361702122</v>
      </c>
      <c r="AI853" s="5">
        <v>2</v>
      </c>
      <c r="AJ853" s="5">
        <v>118.2033096926714</v>
      </c>
    </row>
    <row r="854" spans="1:36" x14ac:dyDescent="0.25">
      <c r="A854">
        <v>2018</v>
      </c>
      <c r="B854" t="s">
        <v>71</v>
      </c>
      <c r="C854" t="s">
        <v>5243</v>
      </c>
      <c r="D854" s="47" t="s">
        <v>856</v>
      </c>
      <c r="E854" s="11">
        <v>0</v>
      </c>
      <c r="F854" s="2">
        <v>0.79869999999999997</v>
      </c>
      <c r="G854" s="2">
        <v>0.1915</v>
      </c>
      <c r="H854" s="2">
        <v>0.60719999999999996</v>
      </c>
      <c r="I854" s="2">
        <v>0.77929999999999999</v>
      </c>
      <c r="J854" s="2">
        <v>0.19639999999999999</v>
      </c>
      <c r="K854" s="2">
        <v>0.58289999999999997</v>
      </c>
      <c r="L854" s="2">
        <v>0.75819999999999999</v>
      </c>
      <c r="M854" s="2">
        <v>0.22850000000000001</v>
      </c>
      <c r="N854" s="2">
        <v>0.52969999999999995</v>
      </c>
      <c r="O854" s="2">
        <v>0.57326666666666659</v>
      </c>
      <c r="P854" s="2" t="s">
        <v>4792</v>
      </c>
      <c r="Q854" s="5">
        <v>1692</v>
      </c>
      <c r="R854" s="5" t="s">
        <v>4791</v>
      </c>
      <c r="S854" s="5">
        <v>1</v>
      </c>
      <c r="T854" s="5">
        <v>59.101654846335698</v>
      </c>
      <c r="U854" s="5">
        <v>0</v>
      </c>
      <c r="V854" s="5">
        <v>0</v>
      </c>
      <c r="W854" s="5">
        <v>0</v>
      </c>
      <c r="X854" s="5">
        <v>0</v>
      </c>
      <c r="Y854" s="5">
        <v>0</v>
      </c>
      <c r="Z854" s="5">
        <v>0</v>
      </c>
      <c r="AA854" s="5">
        <v>1</v>
      </c>
      <c r="AB854" s="5">
        <v>59.101654846335698</v>
      </c>
      <c r="AC854" s="5">
        <v>17</v>
      </c>
      <c r="AD854" s="5">
        <v>1004.7281323877069</v>
      </c>
      <c r="AE854" s="5">
        <v>6</v>
      </c>
      <c r="AF854" s="5">
        <v>354.6099290780142</v>
      </c>
      <c r="AG854" s="5">
        <v>9</v>
      </c>
      <c r="AH854" s="5">
        <v>531.91489361702122</v>
      </c>
      <c r="AI854" s="5">
        <v>2</v>
      </c>
      <c r="AJ854" s="5">
        <v>118.2033096926714</v>
      </c>
    </row>
    <row r="855" spans="1:36" x14ac:dyDescent="0.25">
      <c r="A855">
        <v>2017</v>
      </c>
      <c r="B855" t="s">
        <v>70</v>
      </c>
      <c r="C855" t="s">
        <v>5345</v>
      </c>
      <c r="D855" s="47" t="s">
        <v>5289</v>
      </c>
      <c r="E855" s="11">
        <v>1.71</v>
      </c>
      <c r="F855" s="2">
        <v>0.73350000000000004</v>
      </c>
      <c r="G855" s="2">
        <v>0.2586</v>
      </c>
      <c r="H855" s="2">
        <v>0.47490000000000004</v>
      </c>
      <c r="I855" s="2">
        <v>0.68879999999999997</v>
      </c>
      <c r="J855" s="2">
        <v>0.29289999999999999</v>
      </c>
      <c r="K855" s="2">
        <v>0.39589999999999997</v>
      </c>
      <c r="L855" s="2">
        <v>0.55730000000000002</v>
      </c>
      <c r="M855" s="2">
        <v>0.42359999999999998</v>
      </c>
      <c r="N855" s="2">
        <v>0.13370000000000004</v>
      </c>
      <c r="O855" s="2">
        <v>0.33483333333333337</v>
      </c>
      <c r="P855" s="5" t="s">
        <v>4792</v>
      </c>
      <c r="Q855" s="5">
        <v>1693</v>
      </c>
      <c r="R855" s="5">
        <v>990.0584795321638</v>
      </c>
      <c r="S855" s="5">
        <v>6</v>
      </c>
      <c r="T855" s="5">
        <v>354.40047253396335</v>
      </c>
      <c r="U855" s="5">
        <v>0</v>
      </c>
      <c r="V855" s="5">
        <v>0</v>
      </c>
      <c r="W855" s="5">
        <v>0</v>
      </c>
      <c r="X855" s="5">
        <v>0</v>
      </c>
      <c r="Y855" s="5">
        <v>1</v>
      </c>
      <c r="Z855" s="5">
        <v>59.06674542232723</v>
      </c>
      <c r="AA855" s="5">
        <v>5</v>
      </c>
      <c r="AB855" s="5">
        <v>295.33372711163616</v>
      </c>
      <c r="AC855" s="5">
        <v>30</v>
      </c>
      <c r="AD855" s="5">
        <v>1772.0023626698171</v>
      </c>
      <c r="AE855" s="5">
        <v>8</v>
      </c>
      <c r="AF855" s="5">
        <v>472.53396337861784</v>
      </c>
      <c r="AG855" s="5">
        <v>19</v>
      </c>
      <c r="AH855" s="5">
        <v>1122.2681630242175</v>
      </c>
      <c r="AI855" s="5">
        <v>3</v>
      </c>
      <c r="AJ855" s="5">
        <v>177.20023626698168</v>
      </c>
    </row>
    <row r="856" spans="1:36" x14ac:dyDescent="0.25">
      <c r="A856">
        <v>2018</v>
      </c>
      <c r="B856" t="s">
        <v>71</v>
      </c>
      <c r="C856" t="s">
        <v>4794</v>
      </c>
      <c r="D856" s="47" t="s">
        <v>4793</v>
      </c>
      <c r="E856" s="11">
        <v>0</v>
      </c>
      <c r="F856" s="2">
        <v>0.59689999999999999</v>
      </c>
      <c r="G856" s="2">
        <v>0.39379999999999998</v>
      </c>
      <c r="H856" s="2">
        <v>0.2031</v>
      </c>
      <c r="I856" s="2">
        <v>0.53939999999999999</v>
      </c>
      <c r="J856" s="2">
        <v>0.43140000000000001</v>
      </c>
      <c r="K856" s="2">
        <v>0.10799999999999998</v>
      </c>
      <c r="L856" s="2">
        <v>0.53690000000000004</v>
      </c>
      <c r="M856" s="2">
        <v>0.45350000000000001</v>
      </c>
      <c r="N856" s="2">
        <v>8.340000000000003E-2</v>
      </c>
      <c r="O856" s="2">
        <v>0.13150000000000001</v>
      </c>
      <c r="P856" s="2" t="s">
        <v>4792</v>
      </c>
      <c r="Q856" s="5">
        <v>1696</v>
      </c>
      <c r="R856" s="5" t="s">
        <v>4791</v>
      </c>
      <c r="S856" s="5">
        <v>0</v>
      </c>
      <c r="T856" s="5">
        <v>0</v>
      </c>
      <c r="U856" s="5">
        <v>0</v>
      </c>
      <c r="V856" s="5">
        <v>0</v>
      </c>
      <c r="W856" s="5">
        <v>0</v>
      </c>
      <c r="X856" s="5">
        <v>0</v>
      </c>
      <c r="Y856" s="5">
        <v>0</v>
      </c>
      <c r="Z856" s="5">
        <v>0</v>
      </c>
      <c r="AA856" s="5">
        <v>0</v>
      </c>
      <c r="AB856" s="5">
        <v>0</v>
      </c>
      <c r="AC856" s="5">
        <v>10</v>
      </c>
      <c r="AD856" s="5">
        <v>589.62264150943406</v>
      </c>
      <c r="AE856" s="5">
        <v>2</v>
      </c>
      <c r="AF856" s="5">
        <v>117.92452830188678</v>
      </c>
      <c r="AG856" s="5">
        <v>7</v>
      </c>
      <c r="AH856" s="5">
        <v>412.73584905660374</v>
      </c>
      <c r="AI856" s="5">
        <v>1</v>
      </c>
      <c r="AJ856" s="5">
        <v>58.96226415094339</v>
      </c>
    </row>
    <row r="857" spans="1:36" x14ac:dyDescent="0.25">
      <c r="A857">
        <v>2018</v>
      </c>
      <c r="B857" t="s">
        <v>71</v>
      </c>
      <c r="C857" t="s">
        <v>4794</v>
      </c>
      <c r="D857" s="47" t="s">
        <v>4793</v>
      </c>
      <c r="E857" s="11">
        <v>0</v>
      </c>
      <c r="F857" s="2">
        <v>0.59689999999999999</v>
      </c>
      <c r="G857" s="2">
        <v>0.39379999999999998</v>
      </c>
      <c r="H857" s="2">
        <v>0.2031</v>
      </c>
      <c r="I857" s="2">
        <v>0.53939999999999999</v>
      </c>
      <c r="J857" s="2">
        <v>0.43140000000000001</v>
      </c>
      <c r="K857" s="2">
        <v>0.10799999999999998</v>
      </c>
      <c r="L857" s="2">
        <v>0.53690000000000004</v>
      </c>
      <c r="M857" s="2">
        <v>0.45350000000000001</v>
      </c>
      <c r="N857" s="2">
        <v>8.340000000000003E-2</v>
      </c>
      <c r="O857" s="2">
        <v>0.13150000000000001</v>
      </c>
      <c r="P857" s="2" t="s">
        <v>4792</v>
      </c>
      <c r="Q857" s="5">
        <v>1696</v>
      </c>
      <c r="R857" s="5" t="s">
        <v>4791</v>
      </c>
      <c r="S857" s="5">
        <v>0</v>
      </c>
      <c r="T857" s="5">
        <v>0</v>
      </c>
      <c r="U857" s="5">
        <v>0</v>
      </c>
      <c r="V857" s="5">
        <v>0</v>
      </c>
      <c r="W857" s="5">
        <v>0</v>
      </c>
      <c r="X857" s="5">
        <v>0</v>
      </c>
      <c r="Y857" s="5">
        <v>0</v>
      </c>
      <c r="Z857" s="5">
        <v>0</v>
      </c>
      <c r="AA857" s="5">
        <v>0</v>
      </c>
      <c r="AB857" s="5">
        <v>0</v>
      </c>
      <c r="AC857" s="5">
        <v>10</v>
      </c>
      <c r="AD857" s="5">
        <v>589.62264150943406</v>
      </c>
      <c r="AE857" s="5">
        <v>2</v>
      </c>
      <c r="AF857" s="5">
        <v>117.92452830188678</v>
      </c>
      <c r="AG857" s="5">
        <v>7</v>
      </c>
      <c r="AH857" s="5">
        <v>412.73584905660374</v>
      </c>
      <c r="AI857" s="5">
        <v>1</v>
      </c>
      <c r="AJ857" s="5">
        <v>58.96226415094339</v>
      </c>
    </row>
    <row r="858" spans="1:36" x14ac:dyDescent="0.25">
      <c r="A858">
        <v>2017</v>
      </c>
      <c r="B858" t="s">
        <v>41</v>
      </c>
      <c r="C858" t="s">
        <v>5638</v>
      </c>
      <c r="D858" s="47" t="s">
        <v>5528</v>
      </c>
      <c r="E858" s="11">
        <v>1.274</v>
      </c>
      <c r="F858" s="2">
        <v>0.6724</v>
      </c>
      <c r="G858" s="2">
        <v>0.30659999999999998</v>
      </c>
      <c r="H858" s="2">
        <v>0.36580000000000001</v>
      </c>
      <c r="I858" s="2">
        <v>0.64539999999999997</v>
      </c>
      <c r="J858" s="2">
        <v>0.3014</v>
      </c>
      <c r="K858" s="2">
        <v>0.34399999999999997</v>
      </c>
      <c r="L858" s="2">
        <v>0.51919999999999999</v>
      </c>
      <c r="M858" s="2">
        <v>0.44890000000000002</v>
      </c>
      <c r="N858" s="2">
        <v>7.0299999999999974E-2</v>
      </c>
      <c r="O858" s="2">
        <v>0.26003333333333334</v>
      </c>
      <c r="P858" s="2" t="s">
        <v>4792</v>
      </c>
      <c r="Q858" s="5">
        <v>1702</v>
      </c>
      <c r="R858" s="5">
        <v>1335.9497645211932</v>
      </c>
      <c r="S858" s="5">
        <v>4</v>
      </c>
      <c r="T858" s="5">
        <v>235.01762632197415</v>
      </c>
      <c r="U858" s="5">
        <v>0</v>
      </c>
      <c r="V858" s="5">
        <v>0</v>
      </c>
      <c r="W858" s="5">
        <v>0</v>
      </c>
      <c r="X858" s="5">
        <v>0</v>
      </c>
      <c r="Y858" s="5">
        <v>0</v>
      </c>
      <c r="Z858" s="5">
        <v>0</v>
      </c>
      <c r="AA858" s="5">
        <v>4</v>
      </c>
      <c r="AB858" s="5">
        <v>235.01762632197415</v>
      </c>
      <c r="AC858" s="5">
        <v>18</v>
      </c>
      <c r="AD858" s="5">
        <v>1057.5793184488837</v>
      </c>
      <c r="AE858" s="5">
        <v>4</v>
      </c>
      <c r="AF858" s="5">
        <v>235.01762632197415</v>
      </c>
      <c r="AG858" s="5">
        <v>13</v>
      </c>
      <c r="AH858" s="5">
        <v>763.80728554641598</v>
      </c>
      <c r="AI858" s="5">
        <v>1</v>
      </c>
      <c r="AJ858" s="5">
        <v>58.754406580493537</v>
      </c>
    </row>
    <row r="859" spans="1:36" x14ac:dyDescent="0.25">
      <c r="A859">
        <v>2018</v>
      </c>
      <c r="B859" t="s">
        <v>70</v>
      </c>
      <c r="C859" t="s">
        <v>5443</v>
      </c>
      <c r="D859" s="47" t="s">
        <v>735</v>
      </c>
      <c r="E859" s="11">
        <v>3.39</v>
      </c>
      <c r="F859" s="2">
        <v>0.74770000000000003</v>
      </c>
      <c r="G859" s="2">
        <v>0.2397</v>
      </c>
      <c r="H859" s="2">
        <v>0.50800000000000001</v>
      </c>
      <c r="I859" s="2">
        <v>0.70850000000000002</v>
      </c>
      <c r="J859" s="2">
        <v>0.26069999999999999</v>
      </c>
      <c r="K859" s="2">
        <v>0.44780000000000003</v>
      </c>
      <c r="L859" s="2">
        <v>0.60260000000000002</v>
      </c>
      <c r="M859" s="2">
        <v>0.37980000000000003</v>
      </c>
      <c r="N859" s="2">
        <v>0.2228</v>
      </c>
      <c r="O859" s="2">
        <v>0.39286666666666664</v>
      </c>
      <c r="P859" s="5" t="s">
        <v>4792</v>
      </c>
      <c r="Q859" s="5">
        <v>1706</v>
      </c>
      <c r="R859" s="5">
        <v>503.24483775811206</v>
      </c>
      <c r="S859" s="5">
        <v>8</v>
      </c>
      <c r="T859" s="5">
        <v>468.93317702227426</v>
      </c>
      <c r="U859" s="5">
        <v>0</v>
      </c>
      <c r="V859" s="5">
        <v>0</v>
      </c>
      <c r="W859" s="5">
        <v>0</v>
      </c>
      <c r="X859" s="5">
        <v>0</v>
      </c>
      <c r="Y859" s="5">
        <v>0</v>
      </c>
      <c r="Z859" s="5">
        <v>0</v>
      </c>
      <c r="AA859" s="5">
        <v>8</v>
      </c>
      <c r="AB859" s="5">
        <v>468.93317702227426</v>
      </c>
      <c r="AC859" s="5">
        <v>28</v>
      </c>
      <c r="AD859" s="5">
        <v>1641.2661195779604</v>
      </c>
      <c r="AE859" s="5">
        <v>9</v>
      </c>
      <c r="AF859" s="5">
        <v>527.54982415005861</v>
      </c>
      <c r="AG859" s="5">
        <v>13</v>
      </c>
      <c r="AH859" s="5">
        <v>762.01641266119577</v>
      </c>
      <c r="AI859" s="5">
        <v>6</v>
      </c>
      <c r="AJ859" s="5">
        <v>351.69988276670574</v>
      </c>
    </row>
    <row r="860" spans="1:36" x14ac:dyDescent="0.25">
      <c r="A860">
        <v>2019</v>
      </c>
      <c r="B860" t="s">
        <v>41</v>
      </c>
      <c r="C860" t="s">
        <v>640</v>
      </c>
      <c r="D860" s="47" t="s">
        <v>5646</v>
      </c>
      <c r="E860" s="11">
        <v>1.877</v>
      </c>
      <c r="F860" s="2">
        <v>0.57350000000000001</v>
      </c>
      <c r="G860" s="2">
        <v>0.40889999999999999</v>
      </c>
      <c r="H860" s="2">
        <v>0.16460000000000002</v>
      </c>
      <c r="I860" s="2">
        <v>0.54659999999999997</v>
      </c>
      <c r="J860" s="2">
        <v>0.39839999999999998</v>
      </c>
      <c r="K860" s="2">
        <v>0.1482</v>
      </c>
      <c r="L860" s="2">
        <v>0.48420000000000002</v>
      </c>
      <c r="M860" s="2">
        <v>0.49580000000000002</v>
      </c>
      <c r="N860" s="2">
        <v>-1.1599999999999999E-2</v>
      </c>
      <c r="O860" s="2">
        <v>0.1004</v>
      </c>
      <c r="P860" s="2" t="s">
        <v>4792</v>
      </c>
      <c r="Q860" s="5">
        <v>1707</v>
      </c>
      <c r="R860" s="5">
        <v>909.42994139584448</v>
      </c>
      <c r="S860" s="5">
        <v>2</v>
      </c>
      <c r="T860" s="5">
        <v>117.16461628588166</v>
      </c>
      <c r="U860" s="5">
        <v>0</v>
      </c>
      <c r="V860" s="5">
        <v>0</v>
      </c>
      <c r="W860" s="5">
        <v>0</v>
      </c>
      <c r="X860" s="5">
        <v>0</v>
      </c>
      <c r="Y860" s="5">
        <v>0</v>
      </c>
      <c r="Z860" s="5">
        <v>0</v>
      </c>
      <c r="AA860" s="5">
        <v>2</v>
      </c>
      <c r="AB860" s="5">
        <v>117.16461628588166</v>
      </c>
      <c r="AC860" s="5">
        <v>12</v>
      </c>
      <c r="AD860" s="5">
        <v>702.98769771528998</v>
      </c>
      <c r="AE860" s="5">
        <v>4</v>
      </c>
      <c r="AF860" s="5">
        <v>234.32923257176333</v>
      </c>
      <c r="AG860" s="5">
        <v>8</v>
      </c>
      <c r="AH860" s="5">
        <v>468.65846514352666</v>
      </c>
      <c r="AI860" s="5">
        <v>0</v>
      </c>
      <c r="AJ860" s="5">
        <v>0</v>
      </c>
    </row>
    <row r="861" spans="1:36" x14ac:dyDescent="0.25">
      <c r="A861">
        <v>2019</v>
      </c>
      <c r="B861" t="s">
        <v>71</v>
      </c>
      <c r="C861" t="s">
        <v>5977</v>
      </c>
      <c r="D861" s="47" t="s">
        <v>5974</v>
      </c>
      <c r="E861" s="11">
        <v>0</v>
      </c>
      <c r="F861" s="2">
        <v>0.47060000000000002</v>
      </c>
      <c r="G861" s="2">
        <v>0.52059999999999995</v>
      </c>
      <c r="H861" s="2">
        <v>-4.9999999999999933E-2</v>
      </c>
      <c r="I861" s="2">
        <v>0.18940000000000001</v>
      </c>
      <c r="J861" s="2">
        <v>0.79120000000000001</v>
      </c>
      <c r="K861" s="2">
        <v>-0.6018</v>
      </c>
      <c r="L861" s="2">
        <v>0.13020000000000001</v>
      </c>
      <c r="M861" s="2">
        <v>0.86339999999999995</v>
      </c>
      <c r="N861" s="2">
        <v>-0.73319999999999996</v>
      </c>
      <c r="O861" s="2">
        <v>-0.46166666666666661</v>
      </c>
      <c r="P861" s="2" t="s">
        <v>5900</v>
      </c>
      <c r="Q861" s="5">
        <v>1709</v>
      </c>
      <c r="R861" s="5" t="s">
        <v>4791</v>
      </c>
      <c r="S861" s="5">
        <v>6</v>
      </c>
      <c r="T861" s="5">
        <v>351.08250438853128</v>
      </c>
      <c r="U861" s="5">
        <v>0</v>
      </c>
      <c r="V861" s="5">
        <v>0</v>
      </c>
      <c r="W861" s="5">
        <v>0</v>
      </c>
      <c r="X861" s="5">
        <v>0</v>
      </c>
      <c r="Y861" s="5">
        <v>0</v>
      </c>
      <c r="Z861" s="5">
        <v>0</v>
      </c>
      <c r="AA861" s="5">
        <v>6</v>
      </c>
      <c r="AB861" s="5">
        <v>351.08250438853128</v>
      </c>
      <c r="AC861" s="5">
        <v>3</v>
      </c>
      <c r="AD861" s="5">
        <v>175.54125219426564</v>
      </c>
      <c r="AE861" s="5">
        <v>2</v>
      </c>
      <c r="AF861" s="5">
        <v>117.02750146284377</v>
      </c>
      <c r="AG861" s="5">
        <v>1</v>
      </c>
      <c r="AH861" s="5">
        <v>58.513750731421887</v>
      </c>
      <c r="AI861" s="5">
        <v>0</v>
      </c>
      <c r="AJ861" s="5">
        <v>0</v>
      </c>
    </row>
    <row r="862" spans="1:36" x14ac:dyDescent="0.25">
      <c r="A862">
        <v>2017</v>
      </c>
      <c r="B862" t="s">
        <v>41</v>
      </c>
      <c r="C862" t="s">
        <v>5741</v>
      </c>
      <c r="D862" s="47" t="s">
        <v>5583</v>
      </c>
      <c r="E862" s="11">
        <v>2.7749999999999999</v>
      </c>
      <c r="F862" s="2">
        <v>0.59719999999999995</v>
      </c>
      <c r="G862" s="2">
        <v>0.38250000000000001</v>
      </c>
      <c r="H862" s="2">
        <v>0.21469999999999995</v>
      </c>
      <c r="I862" s="2">
        <v>0.5675</v>
      </c>
      <c r="J862" s="2">
        <v>0.36859999999999998</v>
      </c>
      <c r="K862" s="2">
        <v>0.19890000000000002</v>
      </c>
      <c r="L862" s="2">
        <v>0.48930000000000001</v>
      </c>
      <c r="M862" s="2">
        <v>0.48749999999999999</v>
      </c>
      <c r="N862" s="2">
        <v>1.8000000000000238E-3</v>
      </c>
      <c r="O862" s="2">
        <v>0.13846666666666665</v>
      </c>
      <c r="P862" s="2" t="s">
        <v>4792</v>
      </c>
      <c r="Q862" s="5">
        <v>1710</v>
      </c>
      <c r="R862" s="5">
        <v>616.21621621621625</v>
      </c>
      <c r="S862" s="5">
        <v>0</v>
      </c>
      <c r="T862" s="5">
        <v>0</v>
      </c>
      <c r="U862" s="5">
        <v>0</v>
      </c>
      <c r="V862" s="5">
        <v>0</v>
      </c>
      <c r="W862" s="5">
        <v>0</v>
      </c>
      <c r="X862" s="5">
        <v>0</v>
      </c>
      <c r="Y862" s="5">
        <v>0</v>
      </c>
      <c r="Z862" s="5">
        <v>0</v>
      </c>
      <c r="AA862" s="5">
        <v>0</v>
      </c>
      <c r="AB862" s="5">
        <v>0</v>
      </c>
      <c r="AC862" s="5">
        <v>17</v>
      </c>
      <c r="AD862" s="5">
        <v>994.15204678362579</v>
      </c>
      <c r="AE862" s="5">
        <v>3</v>
      </c>
      <c r="AF862" s="5">
        <v>175.43859649122808</v>
      </c>
      <c r="AG862" s="5">
        <v>14</v>
      </c>
      <c r="AH862" s="5">
        <v>818.71345029239774</v>
      </c>
      <c r="AI862" s="5">
        <v>0</v>
      </c>
      <c r="AJ862" s="5">
        <v>0</v>
      </c>
    </row>
    <row r="863" spans="1:36" x14ac:dyDescent="0.25">
      <c r="A863">
        <v>2017</v>
      </c>
      <c r="B863" t="s">
        <v>71</v>
      </c>
      <c r="C863" t="s">
        <v>4794</v>
      </c>
      <c r="D863" s="47" t="s">
        <v>4793</v>
      </c>
      <c r="E863" s="11">
        <v>0</v>
      </c>
      <c r="F863" s="2">
        <v>0.59689999999999999</v>
      </c>
      <c r="G863" s="2">
        <v>0.39379999999999998</v>
      </c>
      <c r="H863" s="2">
        <v>0.2031</v>
      </c>
      <c r="I863" s="2">
        <v>0.53939999999999999</v>
      </c>
      <c r="J863" s="2">
        <v>0.43140000000000001</v>
      </c>
      <c r="K863" s="2">
        <v>0.10799999999999998</v>
      </c>
      <c r="L863" s="2">
        <v>0.53690000000000004</v>
      </c>
      <c r="M863" s="2">
        <v>0.45350000000000001</v>
      </c>
      <c r="N863" s="2">
        <v>8.340000000000003E-2</v>
      </c>
      <c r="O863" s="2">
        <v>0.13150000000000001</v>
      </c>
      <c r="P863" s="2" t="s">
        <v>4792</v>
      </c>
      <c r="Q863" s="5">
        <v>1711</v>
      </c>
      <c r="R863" s="5" t="s">
        <v>4791</v>
      </c>
      <c r="S863" s="5">
        <v>2</v>
      </c>
      <c r="T863" s="5">
        <v>116.89070718877848</v>
      </c>
      <c r="U863" s="5">
        <v>0</v>
      </c>
      <c r="V863" s="5">
        <v>0</v>
      </c>
      <c r="W863" s="5">
        <v>0</v>
      </c>
      <c r="X863" s="5">
        <v>0</v>
      </c>
      <c r="Y863" s="5">
        <v>0</v>
      </c>
      <c r="Z863" s="5">
        <v>0</v>
      </c>
      <c r="AA863" s="5">
        <v>2</v>
      </c>
      <c r="AB863" s="5">
        <v>116.89070718877848</v>
      </c>
      <c r="AC863" s="5">
        <v>24</v>
      </c>
      <c r="AD863" s="5">
        <v>1402.6884862653419</v>
      </c>
      <c r="AE863" s="5">
        <v>1</v>
      </c>
      <c r="AF863" s="5">
        <v>58.445353594389239</v>
      </c>
      <c r="AG863" s="5">
        <v>23</v>
      </c>
      <c r="AH863" s="5">
        <v>1344.2431326709527</v>
      </c>
      <c r="AI863" s="5">
        <v>0</v>
      </c>
      <c r="AJ863" s="5">
        <v>0</v>
      </c>
    </row>
    <row r="864" spans="1:36" x14ac:dyDescent="0.25">
      <c r="A864">
        <v>2018</v>
      </c>
      <c r="B864" t="s">
        <v>71</v>
      </c>
      <c r="C864" t="s">
        <v>5977</v>
      </c>
      <c r="D864" s="47" t="s">
        <v>5974</v>
      </c>
      <c r="E864" s="11">
        <v>0</v>
      </c>
      <c r="F864" s="2">
        <v>0.47060000000000002</v>
      </c>
      <c r="G864" s="2">
        <v>0.52059999999999995</v>
      </c>
      <c r="H864" s="2">
        <v>-4.9999999999999933E-2</v>
      </c>
      <c r="I864" s="2">
        <v>0.18940000000000001</v>
      </c>
      <c r="J864" s="2">
        <v>0.79120000000000001</v>
      </c>
      <c r="K864" s="2">
        <v>-0.6018</v>
      </c>
      <c r="L864" s="2">
        <v>0.13020000000000001</v>
      </c>
      <c r="M864" s="2">
        <v>0.86339999999999995</v>
      </c>
      <c r="N864" s="2">
        <v>-0.73319999999999996</v>
      </c>
      <c r="O864" s="2">
        <v>-0.46166666666666661</v>
      </c>
      <c r="P864" s="2" t="s">
        <v>5900</v>
      </c>
      <c r="Q864" s="5">
        <v>1711</v>
      </c>
      <c r="R864" s="5" t="s">
        <v>4791</v>
      </c>
      <c r="S864" s="5">
        <v>4</v>
      </c>
      <c r="T864" s="5">
        <v>233.78141437755696</v>
      </c>
      <c r="U864" s="5">
        <v>0</v>
      </c>
      <c r="V864" s="5">
        <v>0</v>
      </c>
      <c r="W864" s="5">
        <v>0</v>
      </c>
      <c r="X864" s="5">
        <v>0</v>
      </c>
      <c r="Y864" s="5">
        <v>0</v>
      </c>
      <c r="Z864" s="5">
        <v>0</v>
      </c>
      <c r="AA864" s="5">
        <v>4</v>
      </c>
      <c r="AB864" s="5">
        <v>233.78141437755696</v>
      </c>
      <c r="AC864" s="5">
        <v>8</v>
      </c>
      <c r="AD864" s="5">
        <v>467.56282875511391</v>
      </c>
      <c r="AE864" s="5">
        <v>0</v>
      </c>
      <c r="AF864" s="5">
        <v>0</v>
      </c>
      <c r="AG864" s="5">
        <v>6</v>
      </c>
      <c r="AH864" s="5">
        <v>350.67212156633548</v>
      </c>
      <c r="AI864" s="5">
        <v>2</v>
      </c>
      <c r="AJ864" s="5">
        <v>116.89070718877848</v>
      </c>
    </row>
    <row r="865" spans="1:36" x14ac:dyDescent="0.25">
      <c r="A865">
        <v>2018</v>
      </c>
      <c r="B865" t="s">
        <v>71</v>
      </c>
      <c r="C865" t="s">
        <v>5977</v>
      </c>
      <c r="D865" s="47" t="s">
        <v>5974</v>
      </c>
      <c r="E865" s="11">
        <v>0</v>
      </c>
      <c r="F865" s="2">
        <v>0.47060000000000002</v>
      </c>
      <c r="G865" s="2">
        <v>0.52059999999999995</v>
      </c>
      <c r="H865" s="2">
        <v>-4.9999999999999933E-2</v>
      </c>
      <c r="I865" s="2">
        <v>0.18940000000000001</v>
      </c>
      <c r="J865" s="2">
        <v>0.79120000000000001</v>
      </c>
      <c r="K865" s="2">
        <v>-0.6018</v>
      </c>
      <c r="L865" s="2">
        <v>0.13020000000000001</v>
      </c>
      <c r="M865" s="2">
        <v>0.86339999999999995</v>
      </c>
      <c r="N865" s="2">
        <v>-0.73319999999999996</v>
      </c>
      <c r="O865" s="2">
        <v>-0.46166666666666661</v>
      </c>
      <c r="P865" s="2" t="s">
        <v>5900</v>
      </c>
      <c r="Q865" s="5">
        <v>1711</v>
      </c>
      <c r="R865" s="5" t="s">
        <v>4791</v>
      </c>
      <c r="S865" s="5">
        <v>4</v>
      </c>
      <c r="T865" s="5">
        <v>233.78141437755696</v>
      </c>
      <c r="U865" s="5">
        <v>0</v>
      </c>
      <c r="V865" s="5">
        <v>0</v>
      </c>
      <c r="W865" s="5">
        <v>0</v>
      </c>
      <c r="X865" s="5">
        <v>0</v>
      </c>
      <c r="Y865" s="5">
        <v>0</v>
      </c>
      <c r="Z865" s="5">
        <v>0</v>
      </c>
      <c r="AA865" s="5">
        <v>4</v>
      </c>
      <c r="AB865" s="5">
        <v>233.78141437755696</v>
      </c>
      <c r="AC865" s="5">
        <v>8</v>
      </c>
      <c r="AD865" s="5">
        <v>467.56282875511391</v>
      </c>
      <c r="AE865" s="5">
        <v>0</v>
      </c>
      <c r="AF865" s="5">
        <v>0</v>
      </c>
      <c r="AG865" s="5">
        <v>6</v>
      </c>
      <c r="AH865" s="5">
        <v>350.67212156633548</v>
      </c>
      <c r="AI865" s="5">
        <v>2</v>
      </c>
      <c r="AJ865" s="5">
        <v>116.89070718877848</v>
      </c>
    </row>
    <row r="866" spans="1:36" x14ac:dyDescent="0.25">
      <c r="A866">
        <v>2017</v>
      </c>
      <c r="B866" t="s">
        <v>70</v>
      </c>
      <c r="C866" t="s">
        <v>5354</v>
      </c>
      <c r="D866" s="47" t="s">
        <v>5353</v>
      </c>
      <c r="E866" s="11">
        <v>1.87</v>
      </c>
      <c r="F866" s="2">
        <v>0.74309999999999998</v>
      </c>
      <c r="G866" s="2">
        <v>0.24490000000000001</v>
      </c>
      <c r="H866" s="2">
        <v>0.49819999999999998</v>
      </c>
      <c r="I866" s="2">
        <v>0.68920000000000003</v>
      </c>
      <c r="J866" s="2">
        <v>0.27500000000000002</v>
      </c>
      <c r="K866" s="2">
        <v>0.41420000000000001</v>
      </c>
      <c r="L866" s="2">
        <v>0.5585</v>
      </c>
      <c r="M866" s="2">
        <v>0.42330000000000001</v>
      </c>
      <c r="N866" s="2">
        <v>0.13519999999999999</v>
      </c>
      <c r="O866" s="2">
        <v>0.34920000000000001</v>
      </c>
      <c r="P866" s="5" t="s">
        <v>4792</v>
      </c>
      <c r="Q866" s="5">
        <v>1712</v>
      </c>
      <c r="R866" s="5">
        <v>915.50802139037432</v>
      </c>
      <c r="S866" s="5">
        <v>7</v>
      </c>
      <c r="T866" s="5">
        <v>408.87850467289718</v>
      </c>
      <c r="U866" s="5">
        <v>0</v>
      </c>
      <c r="V866" s="5">
        <v>0</v>
      </c>
      <c r="W866" s="5">
        <v>0</v>
      </c>
      <c r="X866" s="5">
        <v>0</v>
      </c>
      <c r="Y866" s="5">
        <v>0</v>
      </c>
      <c r="Z866" s="5">
        <v>0</v>
      </c>
      <c r="AA866" s="5">
        <v>7</v>
      </c>
      <c r="AB866" s="5">
        <v>408.87850467289718</v>
      </c>
      <c r="AC866" s="5">
        <v>47</v>
      </c>
      <c r="AD866" s="5">
        <v>2745.3271028037384</v>
      </c>
      <c r="AE866" s="5">
        <v>12</v>
      </c>
      <c r="AF866" s="5">
        <v>700.93457943925227</v>
      </c>
      <c r="AG866" s="5">
        <v>33</v>
      </c>
      <c r="AH866" s="5">
        <v>1927.5700934579438</v>
      </c>
      <c r="AI866" s="5">
        <v>2</v>
      </c>
      <c r="AJ866" s="5">
        <v>116.82242990654204</v>
      </c>
    </row>
    <row r="867" spans="1:36" x14ac:dyDescent="0.25">
      <c r="A867">
        <v>2018</v>
      </c>
      <c r="B867" t="s">
        <v>41</v>
      </c>
      <c r="C867" t="s">
        <v>5718</v>
      </c>
      <c r="D867" s="47" t="s">
        <v>357</v>
      </c>
      <c r="E867" s="11">
        <v>2.1230000000000002</v>
      </c>
      <c r="F867" s="2">
        <v>0.77929999999999999</v>
      </c>
      <c r="G867" s="2">
        <v>0.20699999999999999</v>
      </c>
      <c r="H867" s="2">
        <v>0.57230000000000003</v>
      </c>
      <c r="I867" s="2">
        <v>0.74480000000000002</v>
      </c>
      <c r="J867" s="2">
        <v>0.20710000000000001</v>
      </c>
      <c r="K867" s="2">
        <v>0.53770000000000007</v>
      </c>
      <c r="L867" s="2">
        <v>0.65549999999999997</v>
      </c>
      <c r="M867" s="2">
        <v>0.3201</v>
      </c>
      <c r="N867" s="2">
        <v>0.33539999999999998</v>
      </c>
      <c r="O867" s="2">
        <v>0.48180000000000001</v>
      </c>
      <c r="P867" s="2" t="s">
        <v>4792</v>
      </c>
      <c r="Q867" s="5">
        <v>1712</v>
      </c>
      <c r="R867" s="5">
        <v>806.40602920395656</v>
      </c>
      <c r="S867" s="5">
        <v>3</v>
      </c>
      <c r="T867" s="5">
        <v>175.23364485981307</v>
      </c>
      <c r="U867" s="5">
        <v>0</v>
      </c>
      <c r="V867" s="5">
        <v>0</v>
      </c>
      <c r="W867" s="5">
        <v>3</v>
      </c>
      <c r="X867" s="5">
        <v>175.23364485981307</v>
      </c>
      <c r="Y867" s="5">
        <v>0</v>
      </c>
      <c r="Z867" s="5">
        <v>0</v>
      </c>
      <c r="AA867" s="5">
        <v>0</v>
      </c>
      <c r="AB867" s="5">
        <v>0</v>
      </c>
      <c r="AC867" s="5">
        <v>13</v>
      </c>
      <c r="AD867" s="5">
        <v>759.34579439252332</v>
      </c>
      <c r="AE867" s="5">
        <v>6</v>
      </c>
      <c r="AF867" s="5">
        <v>350.46728971962614</v>
      </c>
      <c r="AG867" s="5">
        <v>4</v>
      </c>
      <c r="AH867" s="5">
        <v>233.64485981308408</v>
      </c>
      <c r="AI867" s="5">
        <v>3</v>
      </c>
      <c r="AJ867" s="5">
        <v>175.23364485981307</v>
      </c>
    </row>
    <row r="868" spans="1:36" x14ac:dyDescent="0.25">
      <c r="A868">
        <v>2017</v>
      </c>
      <c r="B868" t="s">
        <v>41</v>
      </c>
      <c r="C868" t="s">
        <v>5694</v>
      </c>
      <c r="D868" s="47" t="s">
        <v>5331</v>
      </c>
      <c r="E868" s="11">
        <v>1.7629999999999999</v>
      </c>
      <c r="F868" s="2">
        <v>0.57889999999999997</v>
      </c>
      <c r="G868" s="2">
        <v>0.40189999999999998</v>
      </c>
      <c r="H868" s="2">
        <v>0.17699999999999999</v>
      </c>
      <c r="I868" s="2">
        <v>0.56540000000000001</v>
      </c>
      <c r="J868" s="2">
        <v>0.38600000000000001</v>
      </c>
      <c r="K868" s="2">
        <v>0.1794</v>
      </c>
      <c r="L868" s="2">
        <v>0.51619999999999999</v>
      </c>
      <c r="M868" s="2">
        <v>0.46460000000000001</v>
      </c>
      <c r="N868" s="2">
        <v>5.1599999999999979E-2</v>
      </c>
      <c r="O868" s="2">
        <v>0.13599999999999998</v>
      </c>
      <c r="P868" s="2" t="s">
        <v>4792</v>
      </c>
      <c r="Q868" s="5">
        <v>1714</v>
      </c>
      <c r="R868" s="5">
        <v>972.20646625070913</v>
      </c>
      <c r="S868" s="5">
        <v>4</v>
      </c>
      <c r="T868" s="5">
        <v>233.37222870478411</v>
      </c>
      <c r="U868" s="5">
        <v>0</v>
      </c>
      <c r="V868" s="5">
        <v>0</v>
      </c>
      <c r="W868" s="5">
        <v>0</v>
      </c>
      <c r="X868" s="5">
        <v>0</v>
      </c>
      <c r="Y868" s="5">
        <v>0</v>
      </c>
      <c r="Z868" s="5">
        <v>0</v>
      </c>
      <c r="AA868" s="5">
        <v>4</v>
      </c>
      <c r="AB868" s="5">
        <v>233.37222870478411</v>
      </c>
      <c r="AC868" s="5">
        <v>42</v>
      </c>
      <c r="AD868" s="5">
        <v>2450.4084014002333</v>
      </c>
      <c r="AE868" s="5">
        <v>15</v>
      </c>
      <c r="AF868" s="5">
        <v>875.14585764294043</v>
      </c>
      <c r="AG868" s="5">
        <v>27</v>
      </c>
      <c r="AH868" s="5">
        <v>1575.2625437572929</v>
      </c>
      <c r="AI868" s="5">
        <v>0</v>
      </c>
      <c r="AJ868" s="5">
        <v>0</v>
      </c>
    </row>
    <row r="869" spans="1:36" x14ac:dyDescent="0.25">
      <c r="A869">
        <v>2017</v>
      </c>
      <c r="B869" t="s">
        <v>71</v>
      </c>
      <c r="C869" t="s">
        <v>4831</v>
      </c>
      <c r="D869" s="47" t="s">
        <v>4818</v>
      </c>
      <c r="E869" s="11">
        <v>0</v>
      </c>
      <c r="F869" s="2">
        <v>0.5323</v>
      </c>
      <c r="G869" s="2">
        <v>0.45150000000000001</v>
      </c>
      <c r="H869" s="2">
        <v>8.0799999999999983E-2</v>
      </c>
      <c r="I869" s="2">
        <v>0.57130000000000003</v>
      </c>
      <c r="J869" s="2">
        <v>0.37130000000000002</v>
      </c>
      <c r="K869" s="2">
        <v>0.2</v>
      </c>
      <c r="L869" s="2">
        <v>0.64910000000000001</v>
      </c>
      <c r="M869" s="2">
        <v>0.33350000000000002</v>
      </c>
      <c r="N869" s="2">
        <v>0.31559999999999999</v>
      </c>
      <c r="O869" s="2">
        <v>0.1988</v>
      </c>
      <c r="P869" s="2" t="s">
        <v>4792</v>
      </c>
      <c r="Q869" s="5">
        <v>1715</v>
      </c>
      <c r="R869" s="5" t="s">
        <v>4791</v>
      </c>
      <c r="S869" s="5">
        <v>2</v>
      </c>
      <c r="T869" s="5">
        <v>116.61807580174927</v>
      </c>
      <c r="U869" s="5">
        <v>0</v>
      </c>
      <c r="V869" s="5">
        <v>0</v>
      </c>
      <c r="W869" s="5">
        <v>2</v>
      </c>
      <c r="X869" s="5">
        <v>116.61807580174927</v>
      </c>
      <c r="Y869" s="5">
        <v>0</v>
      </c>
      <c r="Z869" s="5">
        <v>0</v>
      </c>
      <c r="AA869" s="5">
        <v>0</v>
      </c>
      <c r="AB869" s="5">
        <v>0</v>
      </c>
      <c r="AC869" s="5">
        <v>12</v>
      </c>
      <c r="AD869" s="5">
        <v>699.7084548104956</v>
      </c>
      <c r="AE869" s="5">
        <v>1</v>
      </c>
      <c r="AF869" s="5">
        <v>58.309037900874635</v>
      </c>
      <c r="AG869" s="5">
        <v>9</v>
      </c>
      <c r="AH869" s="5">
        <v>524.78134110787175</v>
      </c>
      <c r="AI869" s="5">
        <v>2</v>
      </c>
      <c r="AJ869" s="5">
        <v>116.61807580174927</v>
      </c>
    </row>
    <row r="870" spans="1:36" x14ac:dyDescent="0.25">
      <c r="A870">
        <v>2019</v>
      </c>
      <c r="B870" t="s">
        <v>41</v>
      </c>
      <c r="C870" t="s">
        <v>5718</v>
      </c>
      <c r="D870" s="47" t="s">
        <v>357</v>
      </c>
      <c r="E870" s="11">
        <v>2.1230000000000002</v>
      </c>
      <c r="F870" s="2">
        <v>0.77929999999999999</v>
      </c>
      <c r="G870" s="2">
        <v>0.20699999999999999</v>
      </c>
      <c r="H870" s="2">
        <v>0.57230000000000003</v>
      </c>
      <c r="I870" s="2">
        <v>0.74480000000000002</v>
      </c>
      <c r="J870" s="2">
        <v>0.20710000000000001</v>
      </c>
      <c r="K870" s="2">
        <v>0.53770000000000007</v>
      </c>
      <c r="L870" s="2">
        <v>0.65549999999999997</v>
      </c>
      <c r="M870" s="2">
        <v>0.3201</v>
      </c>
      <c r="N870" s="2">
        <v>0.33539999999999998</v>
      </c>
      <c r="O870" s="2">
        <v>0.48180000000000001</v>
      </c>
      <c r="P870" s="2" t="s">
        <v>4792</v>
      </c>
      <c r="Q870" s="5">
        <v>1715</v>
      </c>
      <c r="R870" s="5">
        <v>807.81912388130002</v>
      </c>
      <c r="S870" s="5">
        <v>0</v>
      </c>
      <c r="T870" s="5">
        <v>0</v>
      </c>
      <c r="U870" s="5">
        <v>0</v>
      </c>
      <c r="V870" s="5">
        <v>0</v>
      </c>
      <c r="W870" s="5">
        <v>0</v>
      </c>
      <c r="X870" s="5">
        <v>0</v>
      </c>
      <c r="Y870" s="5">
        <v>0</v>
      </c>
      <c r="Z870" s="5">
        <v>0</v>
      </c>
      <c r="AA870" s="5">
        <v>0</v>
      </c>
      <c r="AB870" s="5">
        <v>0</v>
      </c>
      <c r="AC870" s="5">
        <v>1</v>
      </c>
      <c r="AD870" s="5">
        <v>58.309037900874635</v>
      </c>
      <c r="AE870" s="5">
        <v>0</v>
      </c>
      <c r="AF870" s="5">
        <v>0</v>
      </c>
      <c r="AG870" s="5">
        <v>0</v>
      </c>
      <c r="AH870" s="5">
        <v>0</v>
      </c>
      <c r="AI870" s="5">
        <v>1</v>
      </c>
      <c r="AJ870" s="5">
        <v>58.309037900874635</v>
      </c>
    </row>
    <row r="871" spans="1:36" x14ac:dyDescent="0.25">
      <c r="A871">
        <v>2018</v>
      </c>
      <c r="B871" t="s">
        <v>49</v>
      </c>
      <c r="C871" t="s">
        <v>6529</v>
      </c>
      <c r="D871" s="47" t="s">
        <v>6318</v>
      </c>
      <c r="E871" s="11">
        <v>46.1</v>
      </c>
      <c r="F871" s="2">
        <v>0.25169999999999998</v>
      </c>
      <c r="G871" s="2">
        <v>0.72040000000000004</v>
      </c>
      <c r="H871" s="2">
        <v>-0.46870000000000006</v>
      </c>
      <c r="I871" s="2">
        <v>0.35099999999999998</v>
      </c>
      <c r="J871" s="2">
        <v>0.54500000000000004</v>
      </c>
      <c r="K871" s="2">
        <v>-0.19400000000000006</v>
      </c>
      <c r="L871" s="2">
        <v>0.26800000000000002</v>
      </c>
      <c r="M871" s="2">
        <v>0.70699999999999996</v>
      </c>
      <c r="N871" s="2">
        <v>-0.43899999999999995</v>
      </c>
      <c r="O871" s="2">
        <v>-0.36723333333333336</v>
      </c>
      <c r="P871" s="2" t="s">
        <v>5900</v>
      </c>
      <c r="Q871" s="5">
        <v>1716</v>
      </c>
      <c r="R871" s="5">
        <v>37.223427331887201</v>
      </c>
      <c r="S871" s="5">
        <v>3</v>
      </c>
      <c r="T871" s="5">
        <v>174.82517482517483</v>
      </c>
      <c r="U871" s="5">
        <v>0</v>
      </c>
      <c r="V871" s="5">
        <v>0</v>
      </c>
      <c r="W871" s="5">
        <v>0</v>
      </c>
      <c r="X871" s="5">
        <v>0</v>
      </c>
      <c r="Y871" s="5">
        <v>0</v>
      </c>
      <c r="Z871" s="5">
        <v>0</v>
      </c>
      <c r="AA871" s="5">
        <v>3</v>
      </c>
      <c r="AB871" s="5">
        <v>174.82517482517483</v>
      </c>
      <c r="AC871" s="5">
        <v>15</v>
      </c>
      <c r="AD871" s="5">
        <v>874.12587412587413</v>
      </c>
      <c r="AE871" s="5">
        <v>5</v>
      </c>
      <c r="AF871" s="5">
        <v>291.3752913752914</v>
      </c>
      <c r="AG871" s="5">
        <v>10</v>
      </c>
      <c r="AH871" s="5">
        <v>582.75058275058279</v>
      </c>
      <c r="AI871" s="5">
        <v>0</v>
      </c>
      <c r="AJ871" s="5">
        <v>0</v>
      </c>
    </row>
    <row r="872" spans="1:36" x14ac:dyDescent="0.25">
      <c r="A872">
        <v>2017</v>
      </c>
      <c r="B872" t="s">
        <v>41</v>
      </c>
      <c r="C872" t="s">
        <v>5728</v>
      </c>
      <c r="D872" s="47" t="s">
        <v>5585</v>
      </c>
      <c r="E872" s="11">
        <v>2.4329999999999998</v>
      </c>
      <c r="F872" s="2">
        <v>0.77559999999999996</v>
      </c>
      <c r="G872" s="2">
        <v>0.2074</v>
      </c>
      <c r="H872" s="2">
        <v>0.56819999999999993</v>
      </c>
      <c r="I872" s="2">
        <v>0.75239999999999996</v>
      </c>
      <c r="J872" s="2">
        <v>0.19320000000000001</v>
      </c>
      <c r="K872" s="2">
        <v>0.55919999999999992</v>
      </c>
      <c r="L872" s="2">
        <v>0.71340000000000003</v>
      </c>
      <c r="M872" s="2">
        <v>0.26700000000000002</v>
      </c>
      <c r="N872" s="2">
        <v>0.44640000000000002</v>
      </c>
      <c r="O872" s="2">
        <v>0.52459999999999996</v>
      </c>
      <c r="P872" s="2" t="s">
        <v>4792</v>
      </c>
      <c r="Q872" s="5">
        <v>1718</v>
      </c>
      <c r="R872" s="5">
        <v>706.12412659268398</v>
      </c>
      <c r="S872" s="5">
        <v>2</v>
      </c>
      <c r="T872" s="5">
        <v>116.41443538998836</v>
      </c>
      <c r="U872" s="5">
        <v>0</v>
      </c>
      <c r="V872" s="5">
        <v>0</v>
      </c>
      <c r="W872" s="5">
        <v>0</v>
      </c>
      <c r="X872" s="5">
        <v>0</v>
      </c>
      <c r="Y872" s="5">
        <v>1</v>
      </c>
      <c r="Z872" s="5">
        <v>58.207217694994178</v>
      </c>
      <c r="AA872" s="5">
        <v>1</v>
      </c>
      <c r="AB872" s="5">
        <v>58.207217694994178</v>
      </c>
      <c r="AC872" s="5">
        <v>65</v>
      </c>
      <c r="AD872" s="5">
        <v>3783.469150174622</v>
      </c>
      <c r="AE872" s="5">
        <v>7</v>
      </c>
      <c r="AF872" s="5">
        <v>407.45052386495922</v>
      </c>
      <c r="AG872" s="5">
        <v>57</v>
      </c>
      <c r="AH872" s="5">
        <v>3317.8114086146684</v>
      </c>
      <c r="AI872" s="5">
        <v>1</v>
      </c>
      <c r="AJ872" s="5">
        <v>58.207217694994178</v>
      </c>
    </row>
    <row r="873" spans="1:36" x14ac:dyDescent="0.25">
      <c r="A873">
        <v>2019</v>
      </c>
      <c r="B873" t="s">
        <v>71</v>
      </c>
      <c r="C873" t="s">
        <v>5086</v>
      </c>
      <c r="D873" s="47" t="s">
        <v>5085</v>
      </c>
      <c r="E873" s="11">
        <v>0</v>
      </c>
      <c r="F873" s="2">
        <v>0.81100000000000005</v>
      </c>
      <c r="G873" s="2">
        <v>0.1769</v>
      </c>
      <c r="H873" s="2">
        <v>0.63410000000000011</v>
      </c>
      <c r="I873" s="2">
        <v>0.79279999999999995</v>
      </c>
      <c r="J873" s="2">
        <v>0.17699999999999999</v>
      </c>
      <c r="K873" s="2">
        <v>0.6157999999999999</v>
      </c>
      <c r="L873" s="2">
        <v>0.75539999999999996</v>
      </c>
      <c r="M873" s="2">
        <v>0.2301</v>
      </c>
      <c r="N873" s="2">
        <v>0.52529999999999999</v>
      </c>
      <c r="O873" s="2">
        <v>0.59173333333333333</v>
      </c>
      <c r="P873" s="2" t="s">
        <v>4792</v>
      </c>
      <c r="Q873" s="5">
        <v>1718</v>
      </c>
      <c r="R873" s="5" t="s">
        <v>4791</v>
      </c>
      <c r="S873" s="5">
        <v>2</v>
      </c>
      <c r="T873" s="5">
        <v>116.41443538998836</v>
      </c>
      <c r="U873" s="5">
        <v>0</v>
      </c>
      <c r="V873" s="5">
        <v>0</v>
      </c>
      <c r="W873" s="5">
        <v>1</v>
      </c>
      <c r="X873" s="5">
        <v>58.207217694994178</v>
      </c>
      <c r="Y873" s="5">
        <v>1</v>
      </c>
      <c r="Z873" s="5">
        <v>58.207217694994178</v>
      </c>
      <c r="AA873" s="5">
        <v>0</v>
      </c>
      <c r="AB873" s="5">
        <v>0</v>
      </c>
      <c r="AC873" s="5">
        <v>23</v>
      </c>
      <c r="AD873" s="5">
        <v>1338.7660069848662</v>
      </c>
      <c r="AE873" s="5">
        <v>10</v>
      </c>
      <c r="AF873" s="5">
        <v>582.07217694994188</v>
      </c>
      <c r="AG873" s="5">
        <v>11</v>
      </c>
      <c r="AH873" s="5">
        <v>640.27939464493591</v>
      </c>
      <c r="AI873" s="5">
        <v>2</v>
      </c>
      <c r="AJ873" s="5">
        <v>116.41443538998836</v>
      </c>
    </row>
    <row r="874" spans="1:36" x14ac:dyDescent="0.25">
      <c r="A874">
        <v>2018</v>
      </c>
      <c r="B874" t="s">
        <v>41</v>
      </c>
      <c r="C874" t="s">
        <v>5694</v>
      </c>
      <c r="D874" s="47" t="s">
        <v>5331</v>
      </c>
      <c r="E874" s="11">
        <v>1.7629999999999999</v>
      </c>
      <c r="F874" s="2">
        <v>0.57889999999999997</v>
      </c>
      <c r="G874" s="2">
        <v>0.40189999999999998</v>
      </c>
      <c r="H874" s="2">
        <v>0.17699999999999999</v>
      </c>
      <c r="I874" s="2">
        <v>0.56540000000000001</v>
      </c>
      <c r="J874" s="2">
        <v>0.38600000000000001</v>
      </c>
      <c r="K874" s="2">
        <v>0.1794</v>
      </c>
      <c r="L874" s="2">
        <v>0.51619999999999999</v>
      </c>
      <c r="M874" s="2">
        <v>0.46460000000000001</v>
      </c>
      <c r="N874" s="2">
        <v>5.1599999999999979E-2</v>
      </c>
      <c r="O874" s="2">
        <v>0.13599999999999998</v>
      </c>
      <c r="P874" s="2" t="s">
        <v>4792</v>
      </c>
      <c r="Q874" s="5">
        <v>1720</v>
      </c>
      <c r="R874" s="5">
        <v>975.60975609756099</v>
      </c>
      <c r="S874" s="5">
        <v>1</v>
      </c>
      <c r="T874" s="5">
        <v>58.139534883720927</v>
      </c>
      <c r="U874" s="5">
        <v>0</v>
      </c>
      <c r="V874" s="5">
        <v>0</v>
      </c>
      <c r="W874" s="5">
        <v>0</v>
      </c>
      <c r="X874" s="5">
        <v>0</v>
      </c>
      <c r="Y874" s="5">
        <v>0</v>
      </c>
      <c r="Z874" s="5">
        <v>0</v>
      </c>
      <c r="AA874" s="5">
        <v>1</v>
      </c>
      <c r="AB874" s="5">
        <v>58.139534883720927</v>
      </c>
      <c r="AC874" s="5">
        <v>22</v>
      </c>
      <c r="AD874" s="5">
        <v>1279.0697674418604</v>
      </c>
      <c r="AE874" s="5">
        <v>6</v>
      </c>
      <c r="AF874" s="5">
        <v>348.83720930232556</v>
      </c>
      <c r="AG874" s="5">
        <v>15</v>
      </c>
      <c r="AH874" s="5">
        <v>872.09302325581393</v>
      </c>
      <c r="AI874" s="5">
        <v>1</v>
      </c>
      <c r="AJ874" s="5">
        <v>58.139534883720927</v>
      </c>
    </row>
    <row r="875" spans="1:36" x14ac:dyDescent="0.25">
      <c r="A875">
        <v>2019</v>
      </c>
      <c r="B875" t="s">
        <v>70</v>
      </c>
      <c r="C875" t="s">
        <v>5443</v>
      </c>
      <c r="D875" s="47" t="s">
        <v>735</v>
      </c>
      <c r="E875" s="11">
        <v>3.39</v>
      </c>
      <c r="F875" s="2">
        <v>0.74770000000000003</v>
      </c>
      <c r="G875" s="2">
        <v>0.2397</v>
      </c>
      <c r="H875" s="2">
        <v>0.50800000000000001</v>
      </c>
      <c r="I875" s="2">
        <v>0.70850000000000002</v>
      </c>
      <c r="J875" s="2">
        <v>0.26069999999999999</v>
      </c>
      <c r="K875" s="2">
        <v>0.44780000000000003</v>
      </c>
      <c r="L875" s="2">
        <v>0.60260000000000002</v>
      </c>
      <c r="M875" s="2">
        <v>0.37980000000000003</v>
      </c>
      <c r="N875" s="2">
        <v>0.2228</v>
      </c>
      <c r="O875" s="2">
        <v>0.39286666666666664</v>
      </c>
      <c r="P875" s="2" t="s">
        <v>4792</v>
      </c>
      <c r="Q875" s="5">
        <v>1720</v>
      </c>
      <c r="R875" s="5">
        <v>507.37463126843659</v>
      </c>
      <c r="S875" s="5">
        <v>6</v>
      </c>
      <c r="T875" s="5">
        <v>348.83720930232556</v>
      </c>
      <c r="U875" s="5">
        <v>0</v>
      </c>
      <c r="V875" s="5">
        <v>0</v>
      </c>
      <c r="W875" s="5">
        <v>0</v>
      </c>
      <c r="X875" s="5">
        <v>0</v>
      </c>
      <c r="Y875" s="5">
        <v>0</v>
      </c>
      <c r="Z875" s="5">
        <v>0</v>
      </c>
      <c r="AA875" s="5">
        <v>6</v>
      </c>
      <c r="AB875" s="5">
        <v>348.83720930232556</v>
      </c>
      <c r="AC875" s="5">
        <v>59</v>
      </c>
      <c r="AD875" s="5">
        <v>3430.2325581395348</v>
      </c>
      <c r="AE875" s="5">
        <v>15</v>
      </c>
      <c r="AF875" s="5">
        <v>872.09302325581393</v>
      </c>
      <c r="AG875" s="5">
        <v>35</v>
      </c>
      <c r="AH875" s="5">
        <v>2034.8837209302328</v>
      </c>
      <c r="AI875" s="5">
        <v>9</v>
      </c>
      <c r="AJ875" s="5">
        <v>523.25581395348831</v>
      </c>
    </row>
    <row r="876" spans="1:36" x14ac:dyDescent="0.25">
      <c r="A876">
        <v>2017</v>
      </c>
      <c r="B876" t="s">
        <v>71</v>
      </c>
      <c r="C876" t="s">
        <v>5977</v>
      </c>
      <c r="D876" s="47" t="s">
        <v>5974</v>
      </c>
      <c r="E876" s="11">
        <v>0</v>
      </c>
      <c r="F876" s="2">
        <v>0.47060000000000002</v>
      </c>
      <c r="G876" s="2">
        <v>0.52059999999999995</v>
      </c>
      <c r="H876" s="2">
        <v>-4.9999999999999933E-2</v>
      </c>
      <c r="I876" s="2">
        <v>0.18940000000000001</v>
      </c>
      <c r="J876" s="2">
        <v>0.79120000000000001</v>
      </c>
      <c r="K876" s="2">
        <v>-0.6018</v>
      </c>
      <c r="L876" s="2">
        <v>0.13020000000000001</v>
      </c>
      <c r="M876" s="2">
        <v>0.86339999999999995</v>
      </c>
      <c r="N876" s="2">
        <v>-0.73319999999999996</v>
      </c>
      <c r="O876" s="2">
        <v>-0.46166666666666661</v>
      </c>
      <c r="P876" s="2" t="s">
        <v>5900</v>
      </c>
      <c r="Q876" s="5">
        <v>1720</v>
      </c>
      <c r="R876" s="5" t="s">
        <v>4791</v>
      </c>
      <c r="S876" s="5">
        <v>6</v>
      </c>
      <c r="T876" s="5">
        <v>348.83720930232556</v>
      </c>
      <c r="U876" s="5">
        <v>0</v>
      </c>
      <c r="V876" s="5">
        <v>0</v>
      </c>
      <c r="W876" s="5">
        <v>0</v>
      </c>
      <c r="X876" s="5">
        <v>0</v>
      </c>
      <c r="Y876" s="5">
        <v>1</v>
      </c>
      <c r="Z876" s="5">
        <v>58.139534883720927</v>
      </c>
      <c r="AA876" s="5">
        <v>5</v>
      </c>
      <c r="AB876" s="5">
        <v>290.69767441860466</v>
      </c>
      <c r="AC876" s="5">
        <v>15</v>
      </c>
      <c r="AD876" s="5">
        <v>872.09302325581393</v>
      </c>
      <c r="AE876" s="5">
        <v>8</v>
      </c>
      <c r="AF876" s="5">
        <v>465.11627906976742</v>
      </c>
      <c r="AG876" s="5">
        <v>7</v>
      </c>
      <c r="AH876" s="5">
        <v>406.97674418604652</v>
      </c>
      <c r="AI876" s="5">
        <v>0</v>
      </c>
      <c r="AJ876" s="5">
        <v>0</v>
      </c>
    </row>
    <row r="877" spans="1:36" x14ac:dyDescent="0.25">
      <c r="A877">
        <v>2017</v>
      </c>
      <c r="B877" t="s">
        <v>41</v>
      </c>
      <c r="C877" t="s">
        <v>5718</v>
      </c>
      <c r="D877" s="47" t="s">
        <v>357</v>
      </c>
      <c r="E877" s="11">
        <v>2.1230000000000002</v>
      </c>
      <c r="F877" s="2">
        <v>0.77929999999999999</v>
      </c>
      <c r="G877" s="2">
        <v>0.20699999999999999</v>
      </c>
      <c r="H877" s="2">
        <v>0.57230000000000003</v>
      </c>
      <c r="I877" s="2">
        <v>0.74480000000000002</v>
      </c>
      <c r="J877" s="2">
        <v>0.20710000000000001</v>
      </c>
      <c r="K877" s="2">
        <v>0.53770000000000007</v>
      </c>
      <c r="L877" s="2">
        <v>0.65549999999999997</v>
      </c>
      <c r="M877" s="2">
        <v>0.3201</v>
      </c>
      <c r="N877" s="2">
        <v>0.33539999999999998</v>
      </c>
      <c r="O877" s="2">
        <v>0.48180000000000001</v>
      </c>
      <c r="P877" s="2" t="s">
        <v>4792</v>
      </c>
      <c r="Q877" s="5">
        <v>1723</v>
      </c>
      <c r="R877" s="5">
        <v>811.58737635421562</v>
      </c>
      <c r="S877" s="5">
        <v>0</v>
      </c>
      <c r="T877" s="5">
        <v>0</v>
      </c>
      <c r="U877" s="5">
        <v>0</v>
      </c>
      <c r="V877" s="5">
        <v>0</v>
      </c>
      <c r="W877" s="5">
        <v>0</v>
      </c>
      <c r="X877" s="5">
        <v>0</v>
      </c>
      <c r="Y877" s="5">
        <v>0</v>
      </c>
      <c r="Z877" s="5">
        <v>0</v>
      </c>
      <c r="AA877" s="5">
        <v>0</v>
      </c>
      <c r="AB877" s="5">
        <v>0</v>
      </c>
      <c r="AC877" s="5">
        <v>14</v>
      </c>
      <c r="AD877" s="5">
        <v>812.53627394080092</v>
      </c>
      <c r="AE877" s="5">
        <v>2</v>
      </c>
      <c r="AF877" s="5">
        <v>116.07661056297157</v>
      </c>
      <c r="AG877" s="5">
        <v>12</v>
      </c>
      <c r="AH877" s="5">
        <v>696.45966337782932</v>
      </c>
      <c r="AI877" s="5">
        <v>0</v>
      </c>
      <c r="AJ877" s="5">
        <v>0</v>
      </c>
    </row>
    <row r="878" spans="1:36" x14ac:dyDescent="0.25">
      <c r="A878">
        <v>2018</v>
      </c>
      <c r="B878" t="s">
        <v>70</v>
      </c>
      <c r="C878" t="s">
        <v>5354</v>
      </c>
      <c r="D878" s="47" t="s">
        <v>5353</v>
      </c>
      <c r="E878" s="11">
        <v>1.87</v>
      </c>
      <c r="F878" s="2">
        <v>0.74309999999999998</v>
      </c>
      <c r="G878" s="2">
        <v>0.24490000000000001</v>
      </c>
      <c r="H878" s="2">
        <v>0.49819999999999998</v>
      </c>
      <c r="I878" s="2">
        <v>0.68920000000000003</v>
      </c>
      <c r="J878" s="2">
        <v>0.27500000000000002</v>
      </c>
      <c r="K878" s="2">
        <v>0.41420000000000001</v>
      </c>
      <c r="L878" s="2">
        <v>0.5585</v>
      </c>
      <c r="M878" s="2">
        <v>0.42330000000000001</v>
      </c>
      <c r="N878" s="2">
        <v>0.13519999999999999</v>
      </c>
      <c r="O878" s="2">
        <v>0.34920000000000001</v>
      </c>
      <c r="P878" s="5" t="s">
        <v>4792</v>
      </c>
      <c r="Q878" s="5">
        <v>1723</v>
      </c>
      <c r="R878" s="5">
        <v>921.39037433155079</v>
      </c>
      <c r="S878" s="5">
        <v>3</v>
      </c>
      <c r="T878" s="5">
        <v>174.11491584445733</v>
      </c>
      <c r="U878" s="5">
        <v>0</v>
      </c>
      <c r="V878" s="5">
        <v>0</v>
      </c>
      <c r="W878" s="5">
        <v>0</v>
      </c>
      <c r="X878" s="5">
        <v>0</v>
      </c>
      <c r="Y878" s="5">
        <v>0</v>
      </c>
      <c r="Z878" s="5">
        <v>0</v>
      </c>
      <c r="AA878" s="5">
        <v>3</v>
      </c>
      <c r="AB878" s="5">
        <v>174.11491584445733</v>
      </c>
      <c r="AC878" s="5">
        <v>36</v>
      </c>
      <c r="AD878" s="5">
        <v>2089.3789901334881</v>
      </c>
      <c r="AE878" s="5">
        <v>10</v>
      </c>
      <c r="AF878" s="5">
        <v>580.38305281485782</v>
      </c>
      <c r="AG878" s="5">
        <v>22</v>
      </c>
      <c r="AH878" s="5">
        <v>1276.8427161926872</v>
      </c>
      <c r="AI878" s="5">
        <v>4</v>
      </c>
      <c r="AJ878" s="5">
        <v>232.15322112594313</v>
      </c>
    </row>
    <row r="879" spans="1:36" x14ac:dyDescent="0.25">
      <c r="A879">
        <v>2019</v>
      </c>
      <c r="B879" t="s">
        <v>70</v>
      </c>
      <c r="C879" t="s">
        <v>5443</v>
      </c>
      <c r="D879" s="47" t="s">
        <v>735</v>
      </c>
      <c r="E879" s="11">
        <v>3.39</v>
      </c>
      <c r="F879" s="2">
        <v>0.74770000000000003</v>
      </c>
      <c r="G879" s="2">
        <v>0.2397</v>
      </c>
      <c r="H879" s="2">
        <v>0.50800000000000001</v>
      </c>
      <c r="I879" s="2">
        <v>0.70850000000000002</v>
      </c>
      <c r="J879" s="2">
        <v>0.26069999999999999</v>
      </c>
      <c r="K879" s="2">
        <v>0.44780000000000003</v>
      </c>
      <c r="L879" s="2">
        <v>0.60260000000000002</v>
      </c>
      <c r="M879" s="2">
        <v>0.37980000000000003</v>
      </c>
      <c r="N879" s="2">
        <v>0.2228</v>
      </c>
      <c r="O879" s="2">
        <v>0.39286666666666664</v>
      </c>
      <c r="P879" s="5" t="s">
        <v>4792</v>
      </c>
      <c r="Q879" s="5">
        <v>1723</v>
      </c>
      <c r="R879" s="5">
        <v>508.25958702064895</v>
      </c>
      <c r="S879" s="5">
        <v>3</v>
      </c>
      <c r="T879" s="5">
        <v>174.11491584445733</v>
      </c>
      <c r="U879" s="5">
        <v>0</v>
      </c>
      <c r="V879" s="5">
        <v>0</v>
      </c>
      <c r="W879" s="5">
        <v>1</v>
      </c>
      <c r="X879" s="5">
        <v>58.038305281485783</v>
      </c>
      <c r="Y879" s="5">
        <v>0</v>
      </c>
      <c r="Z879" s="5">
        <v>0</v>
      </c>
      <c r="AA879" s="5">
        <v>2</v>
      </c>
      <c r="AB879" s="5">
        <v>116.07661056297157</v>
      </c>
      <c r="AC879" s="5">
        <v>21</v>
      </c>
      <c r="AD879" s="5">
        <v>1218.8044109112013</v>
      </c>
      <c r="AE879" s="5">
        <v>2</v>
      </c>
      <c r="AF879" s="5">
        <v>116.07661056297157</v>
      </c>
      <c r="AG879" s="5">
        <v>11</v>
      </c>
      <c r="AH879" s="5">
        <v>638.42135809634362</v>
      </c>
      <c r="AI879" s="5">
        <v>8</v>
      </c>
      <c r="AJ879" s="5">
        <v>464.30644225188627</v>
      </c>
    </row>
    <row r="880" spans="1:36" x14ac:dyDescent="0.25">
      <c r="A880">
        <v>2018</v>
      </c>
      <c r="B880" t="s">
        <v>49</v>
      </c>
      <c r="C880" t="s">
        <v>6529</v>
      </c>
      <c r="D880" s="47" t="s">
        <v>6318</v>
      </c>
      <c r="E880" s="11">
        <v>46.1</v>
      </c>
      <c r="F880" s="2">
        <v>0.25169999999999998</v>
      </c>
      <c r="G880" s="2">
        <v>0.72040000000000004</v>
      </c>
      <c r="H880" s="2">
        <v>-0.46870000000000006</v>
      </c>
      <c r="I880" s="2">
        <v>0.35099999999999998</v>
      </c>
      <c r="J880" s="2">
        <v>0.54500000000000004</v>
      </c>
      <c r="K880" s="2">
        <v>-0.19400000000000006</v>
      </c>
      <c r="L880" s="2">
        <v>0.26800000000000002</v>
      </c>
      <c r="M880" s="2">
        <v>0.70699999999999996</v>
      </c>
      <c r="N880" s="2">
        <v>-0.43899999999999995</v>
      </c>
      <c r="O880" s="2">
        <v>-0.36723333333333336</v>
      </c>
      <c r="P880" s="2" t="s">
        <v>5900</v>
      </c>
      <c r="Q880" s="5">
        <v>1724</v>
      </c>
      <c r="R880" s="5">
        <v>37.396963123644248</v>
      </c>
      <c r="S880" s="5">
        <v>3</v>
      </c>
      <c r="T880" s="5">
        <v>174.01392111368909</v>
      </c>
      <c r="U880" s="5">
        <v>0</v>
      </c>
      <c r="V880" s="5">
        <v>0</v>
      </c>
      <c r="W880" s="5">
        <v>0</v>
      </c>
      <c r="X880" s="5">
        <v>0</v>
      </c>
      <c r="Y880" s="5">
        <v>0</v>
      </c>
      <c r="Z880" s="5">
        <v>0</v>
      </c>
      <c r="AA880" s="5">
        <v>3</v>
      </c>
      <c r="AB880" s="5">
        <v>174.01392111368909</v>
      </c>
      <c r="AC880" s="5">
        <v>4</v>
      </c>
      <c r="AD880" s="5">
        <v>232.01856148491879</v>
      </c>
      <c r="AE880" s="5">
        <v>1</v>
      </c>
      <c r="AF880" s="5">
        <v>58.004640371229698</v>
      </c>
      <c r="AG880" s="5">
        <v>3</v>
      </c>
      <c r="AH880" s="5">
        <v>174.01392111368909</v>
      </c>
      <c r="AI880" s="5">
        <v>0</v>
      </c>
      <c r="AJ880" s="5">
        <v>0</v>
      </c>
    </row>
    <row r="881" spans="1:36" x14ac:dyDescent="0.25">
      <c r="A881">
        <v>2017</v>
      </c>
      <c r="B881" t="s">
        <v>70</v>
      </c>
      <c r="C881" t="s">
        <v>5509</v>
      </c>
      <c r="D881" s="47" t="s">
        <v>5057</v>
      </c>
      <c r="E881" s="11">
        <v>27.3</v>
      </c>
      <c r="F881" s="2">
        <v>0.68259999999999998</v>
      </c>
      <c r="G881" s="2">
        <v>0.30570000000000003</v>
      </c>
      <c r="H881" s="2">
        <v>0.37689999999999996</v>
      </c>
      <c r="I881" s="2">
        <v>0.67310000000000003</v>
      </c>
      <c r="J881" s="2">
        <v>0.3029</v>
      </c>
      <c r="K881" s="2">
        <v>0.37020000000000003</v>
      </c>
      <c r="L881" s="2">
        <v>0.64829999999999999</v>
      </c>
      <c r="M881" s="2">
        <v>0.3417</v>
      </c>
      <c r="N881" s="2">
        <v>0.30659999999999998</v>
      </c>
      <c r="O881" s="2">
        <v>0.35123333333333334</v>
      </c>
      <c r="P881" s="5" t="s">
        <v>4792</v>
      </c>
      <c r="Q881" s="5">
        <v>1725</v>
      </c>
      <c r="R881" s="5">
        <v>63.186813186813183</v>
      </c>
      <c r="S881" s="5">
        <v>0</v>
      </c>
      <c r="T881" s="5">
        <v>0</v>
      </c>
      <c r="U881" s="5">
        <v>0</v>
      </c>
      <c r="V881" s="5">
        <v>0</v>
      </c>
      <c r="W881" s="5">
        <v>0</v>
      </c>
      <c r="X881" s="5">
        <v>0</v>
      </c>
      <c r="Y881" s="5">
        <v>0</v>
      </c>
      <c r="Z881" s="5">
        <v>0</v>
      </c>
      <c r="AA881" s="5">
        <v>0</v>
      </c>
      <c r="AB881" s="5">
        <v>0</v>
      </c>
      <c r="AC881" s="5">
        <v>25</v>
      </c>
      <c r="AD881" s="5">
        <v>1449.2753623188405</v>
      </c>
      <c r="AE881" s="5">
        <v>9</v>
      </c>
      <c r="AF881" s="5">
        <v>521.73913043478262</v>
      </c>
      <c r="AG881" s="5">
        <v>13</v>
      </c>
      <c r="AH881" s="5">
        <v>753.62318840579712</v>
      </c>
      <c r="AI881" s="5">
        <v>3</v>
      </c>
      <c r="AJ881" s="5">
        <v>173.91304347826087</v>
      </c>
    </row>
    <row r="882" spans="1:36" x14ac:dyDescent="0.25">
      <c r="A882">
        <v>2019</v>
      </c>
      <c r="B882" t="s">
        <v>41</v>
      </c>
      <c r="C882" t="s">
        <v>5675</v>
      </c>
      <c r="D882" s="47" t="s">
        <v>500</v>
      </c>
      <c r="E882" s="11">
        <v>1.6</v>
      </c>
      <c r="F882" s="2">
        <v>0.66259999999999997</v>
      </c>
      <c r="G882" s="2">
        <v>0.3165</v>
      </c>
      <c r="H882" s="2">
        <v>0.34609999999999996</v>
      </c>
      <c r="I882" s="2">
        <v>0.63959999999999995</v>
      </c>
      <c r="J882" s="2">
        <v>0.30230000000000001</v>
      </c>
      <c r="K882" s="2">
        <v>0.33729999999999993</v>
      </c>
      <c r="L882" s="2">
        <v>0.56059999999999999</v>
      </c>
      <c r="M882" s="2">
        <v>0.41830000000000001</v>
      </c>
      <c r="N882" s="2">
        <v>0.14229999999999998</v>
      </c>
      <c r="O882" s="2">
        <v>0.27523333333333327</v>
      </c>
      <c r="P882" s="2" t="s">
        <v>4792</v>
      </c>
      <c r="Q882" s="5">
        <v>1727</v>
      </c>
      <c r="R882" s="5">
        <v>1079.375</v>
      </c>
      <c r="S882" s="5">
        <v>3</v>
      </c>
      <c r="T882" s="5">
        <v>173.71163867979155</v>
      </c>
      <c r="U882" s="5">
        <v>0</v>
      </c>
      <c r="V882" s="5">
        <v>0</v>
      </c>
      <c r="W882" s="5">
        <v>0</v>
      </c>
      <c r="X882" s="5">
        <v>0</v>
      </c>
      <c r="Y882" s="5">
        <v>0</v>
      </c>
      <c r="Z882" s="5">
        <v>0</v>
      </c>
      <c r="AA882" s="5">
        <v>3</v>
      </c>
      <c r="AB882" s="5">
        <v>173.71163867979155</v>
      </c>
      <c r="AC882" s="5">
        <v>4</v>
      </c>
      <c r="AD882" s="5">
        <v>231.61551823972204</v>
      </c>
      <c r="AE882" s="5">
        <v>1</v>
      </c>
      <c r="AF882" s="5">
        <v>57.903879559930509</v>
      </c>
      <c r="AG882" s="5">
        <v>3</v>
      </c>
      <c r="AH882" s="5">
        <v>173.71163867979155</v>
      </c>
      <c r="AI882" s="5">
        <v>0</v>
      </c>
      <c r="AJ882" s="5">
        <v>0</v>
      </c>
    </row>
    <row r="883" spans="1:36" x14ac:dyDescent="0.25">
      <c r="A883">
        <v>2018</v>
      </c>
      <c r="B883" t="s">
        <v>41</v>
      </c>
      <c r="C883" t="s">
        <v>5742</v>
      </c>
      <c r="D883" s="47" t="s">
        <v>494</v>
      </c>
      <c r="E883" s="11">
        <v>2.8370000000000002</v>
      </c>
      <c r="F883" s="2">
        <v>0.78590000000000004</v>
      </c>
      <c r="G883" s="2">
        <v>0.19900000000000001</v>
      </c>
      <c r="H883" s="2">
        <v>0.58689999999999998</v>
      </c>
      <c r="I883" s="2">
        <v>0.77090000000000003</v>
      </c>
      <c r="J883" s="2">
        <v>0.18940000000000001</v>
      </c>
      <c r="K883" s="2">
        <v>0.58150000000000002</v>
      </c>
      <c r="L883" s="2">
        <v>0.69869999999999999</v>
      </c>
      <c r="M883" s="2">
        <v>0.2772</v>
      </c>
      <c r="N883" s="2">
        <v>0.42149999999999999</v>
      </c>
      <c r="O883" s="2">
        <v>0.5299666666666667</v>
      </c>
      <c r="P883" s="2" t="s">
        <v>4792</v>
      </c>
      <c r="Q883" s="5">
        <v>1729</v>
      </c>
      <c r="R883" s="5">
        <v>609.44659851956283</v>
      </c>
      <c r="S883" s="5">
        <v>0</v>
      </c>
      <c r="T883" s="5">
        <v>0</v>
      </c>
      <c r="U883" s="5">
        <v>0</v>
      </c>
      <c r="V883" s="5">
        <v>0</v>
      </c>
      <c r="W883" s="5">
        <v>0</v>
      </c>
      <c r="X883" s="5">
        <v>0</v>
      </c>
      <c r="Y883" s="5">
        <v>0</v>
      </c>
      <c r="Z883" s="5">
        <v>0</v>
      </c>
      <c r="AA883" s="5">
        <v>0</v>
      </c>
      <c r="AB883" s="5">
        <v>0</v>
      </c>
      <c r="AC883" s="5">
        <v>14</v>
      </c>
      <c r="AD883" s="5">
        <v>809.71659919028343</v>
      </c>
      <c r="AE883" s="5">
        <v>2</v>
      </c>
      <c r="AF883" s="5">
        <v>115.67379988432619</v>
      </c>
      <c r="AG883" s="5">
        <v>9</v>
      </c>
      <c r="AH883" s="5">
        <v>520.53209947946789</v>
      </c>
      <c r="AI883" s="5">
        <v>3</v>
      </c>
      <c r="AJ883" s="5">
        <v>173.51069982648929</v>
      </c>
    </row>
    <row r="884" spans="1:36" x14ac:dyDescent="0.25">
      <c r="A884">
        <v>2018</v>
      </c>
      <c r="B884" t="s">
        <v>41</v>
      </c>
      <c r="C884" t="s">
        <v>640</v>
      </c>
      <c r="D884" s="47" t="s">
        <v>5646</v>
      </c>
      <c r="E884" s="11">
        <v>1.877</v>
      </c>
      <c r="F884" s="2">
        <v>0.57350000000000001</v>
      </c>
      <c r="G884" s="2">
        <v>0.40889999999999999</v>
      </c>
      <c r="H884" s="2">
        <v>0.16460000000000002</v>
      </c>
      <c r="I884" s="2">
        <v>0.54659999999999997</v>
      </c>
      <c r="J884" s="2">
        <v>0.39839999999999998</v>
      </c>
      <c r="K884" s="2">
        <v>0.1482</v>
      </c>
      <c r="L884" s="2">
        <v>0.48420000000000002</v>
      </c>
      <c r="M884" s="2">
        <v>0.49580000000000002</v>
      </c>
      <c r="N884" s="2">
        <v>-1.1599999999999999E-2</v>
      </c>
      <c r="O884" s="2">
        <v>0.1004</v>
      </c>
      <c r="P884" s="2" t="s">
        <v>4792</v>
      </c>
      <c r="Q884" s="5">
        <v>1730</v>
      </c>
      <c r="R884" s="5">
        <v>921.6835375599361</v>
      </c>
      <c r="S884" s="5">
        <v>1</v>
      </c>
      <c r="T884" s="5">
        <v>57.80346820809249</v>
      </c>
      <c r="U884" s="5">
        <v>0</v>
      </c>
      <c r="V884" s="5">
        <v>0</v>
      </c>
      <c r="W884" s="5">
        <v>0</v>
      </c>
      <c r="X884" s="5">
        <v>0</v>
      </c>
      <c r="Y884" s="5">
        <v>0</v>
      </c>
      <c r="Z884" s="5">
        <v>0</v>
      </c>
      <c r="AA884" s="5">
        <v>1</v>
      </c>
      <c r="AB884" s="5">
        <v>57.80346820809249</v>
      </c>
      <c r="AC884" s="5">
        <v>21</v>
      </c>
      <c r="AD884" s="5">
        <v>1213.8728323699422</v>
      </c>
      <c r="AE884" s="5">
        <v>5</v>
      </c>
      <c r="AF884" s="5">
        <v>289.01734104046244</v>
      </c>
      <c r="AG884" s="5">
        <v>16</v>
      </c>
      <c r="AH884" s="5">
        <v>924.85549132947983</v>
      </c>
      <c r="AI884" s="5">
        <v>0</v>
      </c>
      <c r="AJ884" s="5">
        <v>0</v>
      </c>
    </row>
    <row r="885" spans="1:36" x14ac:dyDescent="0.25">
      <c r="A885">
        <v>2017</v>
      </c>
      <c r="B885" t="s">
        <v>41</v>
      </c>
      <c r="C885" t="s">
        <v>5882</v>
      </c>
      <c r="D885" s="47" t="s">
        <v>5374</v>
      </c>
      <c r="E885" s="11">
        <v>1.226</v>
      </c>
      <c r="F885" s="2">
        <v>0.45810000000000001</v>
      </c>
      <c r="G885" s="2">
        <v>0.51529999999999998</v>
      </c>
      <c r="H885" s="2">
        <v>-5.7199999999999973E-2</v>
      </c>
      <c r="I885" s="2">
        <v>0.4461</v>
      </c>
      <c r="J885" s="2">
        <v>0.47820000000000001</v>
      </c>
      <c r="K885" s="2">
        <v>-3.2100000000000017E-2</v>
      </c>
      <c r="L885" s="2">
        <v>0.46079999999999999</v>
      </c>
      <c r="M885" s="2">
        <v>0.5161</v>
      </c>
      <c r="N885" s="2">
        <v>-5.5300000000000016E-2</v>
      </c>
      <c r="O885" s="2">
        <v>-4.82E-2</v>
      </c>
      <c r="P885" s="2" t="s">
        <v>5765</v>
      </c>
      <c r="Q885" s="5">
        <v>1730</v>
      </c>
      <c r="R885" s="5">
        <v>1411.0929853181076</v>
      </c>
      <c r="S885" s="5">
        <v>3</v>
      </c>
      <c r="T885" s="5">
        <v>173.41040462427745</v>
      </c>
      <c r="U885" s="5">
        <v>0</v>
      </c>
      <c r="V885" s="5">
        <v>0</v>
      </c>
      <c r="W885" s="5">
        <v>1</v>
      </c>
      <c r="X885" s="5">
        <v>57.80346820809249</v>
      </c>
      <c r="Y885" s="5">
        <v>0</v>
      </c>
      <c r="Z885" s="5">
        <v>0</v>
      </c>
      <c r="AA885" s="5">
        <v>2</v>
      </c>
      <c r="AB885" s="5">
        <v>115.60693641618498</v>
      </c>
      <c r="AC885" s="5">
        <v>14</v>
      </c>
      <c r="AD885" s="5">
        <v>809.2485549132947</v>
      </c>
      <c r="AE885" s="5">
        <v>3</v>
      </c>
      <c r="AF885" s="5">
        <v>173.41040462427745</v>
      </c>
      <c r="AG885" s="5">
        <v>11</v>
      </c>
      <c r="AH885" s="5">
        <v>635.83815028901734</v>
      </c>
      <c r="AI885" s="5">
        <v>0</v>
      </c>
      <c r="AJ885" s="5">
        <v>0</v>
      </c>
    </row>
    <row r="886" spans="1:36" x14ac:dyDescent="0.25">
      <c r="A886">
        <v>2019</v>
      </c>
      <c r="B886" t="s">
        <v>71</v>
      </c>
      <c r="C886" t="s">
        <v>5181</v>
      </c>
      <c r="D886" s="47" t="s">
        <v>5180</v>
      </c>
      <c r="E886" s="11">
        <v>0</v>
      </c>
      <c r="F886" s="2">
        <v>0.89659999999999995</v>
      </c>
      <c r="G886" s="2">
        <v>9.2999999999999999E-2</v>
      </c>
      <c r="H886" s="2">
        <v>0.80359999999999998</v>
      </c>
      <c r="I886" s="2">
        <v>0.88400000000000001</v>
      </c>
      <c r="J886" s="2">
        <v>9.1999999999999998E-2</v>
      </c>
      <c r="K886" s="2">
        <v>0.79200000000000004</v>
      </c>
      <c r="L886" s="2">
        <v>0.86460000000000004</v>
      </c>
      <c r="M886" s="2">
        <v>0.12609999999999999</v>
      </c>
      <c r="N886" s="2">
        <v>0.73850000000000005</v>
      </c>
      <c r="O886" s="2">
        <v>0.77803333333333347</v>
      </c>
      <c r="P886" s="2" t="s">
        <v>4792</v>
      </c>
      <c r="Q886" s="5">
        <v>1732</v>
      </c>
      <c r="R886" s="5" t="s">
        <v>4791</v>
      </c>
      <c r="S886" s="5">
        <v>6</v>
      </c>
      <c r="T886" s="5">
        <v>346.42032332563514</v>
      </c>
      <c r="U886" s="5">
        <v>0</v>
      </c>
      <c r="V886" s="5">
        <v>0</v>
      </c>
      <c r="W886" s="5">
        <v>3</v>
      </c>
      <c r="X886" s="5">
        <v>173.21016166281757</v>
      </c>
      <c r="Y886" s="5">
        <v>0</v>
      </c>
      <c r="Z886" s="5">
        <v>0</v>
      </c>
      <c r="AA886" s="5">
        <v>3</v>
      </c>
      <c r="AB886" s="5">
        <v>173.21016166281757</v>
      </c>
      <c r="AC886" s="5">
        <v>2</v>
      </c>
      <c r="AD886" s="5">
        <v>115.47344110854503</v>
      </c>
      <c r="AE886" s="5">
        <v>2</v>
      </c>
      <c r="AF886" s="5">
        <v>115.47344110854503</v>
      </c>
      <c r="AG886" s="5">
        <v>0</v>
      </c>
      <c r="AH886" s="5">
        <v>0</v>
      </c>
      <c r="AI886" s="5">
        <v>0</v>
      </c>
      <c r="AJ886" s="5">
        <v>0</v>
      </c>
    </row>
    <row r="887" spans="1:36" x14ac:dyDescent="0.25">
      <c r="A887">
        <v>2019</v>
      </c>
      <c r="B887" t="s">
        <v>70</v>
      </c>
      <c r="C887" t="s">
        <v>5354</v>
      </c>
      <c r="D887" s="47" t="s">
        <v>5353</v>
      </c>
      <c r="E887" s="11">
        <v>1.87</v>
      </c>
      <c r="F887" s="2">
        <v>0.74309999999999998</v>
      </c>
      <c r="G887" s="2">
        <v>0.24490000000000001</v>
      </c>
      <c r="H887" s="2">
        <v>0.49819999999999998</v>
      </c>
      <c r="I887" s="2">
        <v>0.68920000000000003</v>
      </c>
      <c r="J887" s="2">
        <v>0.27500000000000002</v>
      </c>
      <c r="K887" s="2">
        <v>0.41420000000000001</v>
      </c>
      <c r="L887" s="2">
        <v>0.5585</v>
      </c>
      <c r="M887" s="2">
        <v>0.42330000000000001</v>
      </c>
      <c r="N887" s="2">
        <v>0.13519999999999999</v>
      </c>
      <c r="O887" s="2">
        <v>0.34920000000000001</v>
      </c>
      <c r="P887" s="5" t="s">
        <v>4792</v>
      </c>
      <c r="Q887" s="5">
        <v>1733</v>
      </c>
      <c r="R887" s="5">
        <v>926.7379679144384</v>
      </c>
      <c r="S887" s="5">
        <v>4</v>
      </c>
      <c r="T887" s="5">
        <v>230.81361800346218</v>
      </c>
      <c r="U887" s="5">
        <v>0</v>
      </c>
      <c r="V887" s="5">
        <v>0</v>
      </c>
      <c r="W887" s="5">
        <v>0</v>
      </c>
      <c r="X887" s="5">
        <v>0</v>
      </c>
      <c r="Y887" s="5">
        <v>0</v>
      </c>
      <c r="Z887" s="5">
        <v>0</v>
      </c>
      <c r="AA887" s="5">
        <v>4</v>
      </c>
      <c r="AB887" s="5">
        <v>230.81361800346218</v>
      </c>
      <c r="AC887" s="5">
        <v>33</v>
      </c>
      <c r="AD887" s="5">
        <v>1904.2123485285633</v>
      </c>
      <c r="AE887" s="5">
        <v>11</v>
      </c>
      <c r="AF887" s="5">
        <v>634.73744950952107</v>
      </c>
      <c r="AG887" s="5">
        <v>22</v>
      </c>
      <c r="AH887" s="5">
        <v>1269.4748990190421</v>
      </c>
      <c r="AI887" s="5">
        <v>0</v>
      </c>
      <c r="AJ887" s="5">
        <v>0</v>
      </c>
    </row>
    <row r="888" spans="1:36" x14ac:dyDescent="0.25">
      <c r="A888">
        <v>2017</v>
      </c>
      <c r="B888" t="s">
        <v>70</v>
      </c>
      <c r="C888" t="s">
        <v>5496</v>
      </c>
      <c r="D888" s="47" t="s">
        <v>4889</v>
      </c>
      <c r="E888" s="11">
        <v>8.49</v>
      </c>
      <c r="F888" s="2">
        <v>0.72770000000000001</v>
      </c>
      <c r="G888" s="2">
        <v>0.25779999999999997</v>
      </c>
      <c r="H888" s="2">
        <v>0.46990000000000004</v>
      </c>
      <c r="I888" s="2">
        <v>0.71589999999999998</v>
      </c>
      <c r="J888" s="2">
        <v>0.24479999999999999</v>
      </c>
      <c r="K888" s="2">
        <v>0.47109999999999996</v>
      </c>
      <c r="L888" s="2">
        <v>0.67110000000000003</v>
      </c>
      <c r="M888" s="2">
        <v>0.31530000000000002</v>
      </c>
      <c r="N888" s="2">
        <v>0.35580000000000001</v>
      </c>
      <c r="O888" s="2">
        <v>0.43226666666666674</v>
      </c>
      <c r="P888" s="5" t="s">
        <v>4792</v>
      </c>
      <c r="Q888" s="5">
        <v>1736</v>
      </c>
      <c r="R888" s="5">
        <v>204.47585394581861</v>
      </c>
      <c r="S888" s="5">
        <v>2</v>
      </c>
      <c r="T888" s="5">
        <v>115.2073732718894</v>
      </c>
      <c r="U888" s="5">
        <v>0</v>
      </c>
      <c r="V888" s="5">
        <v>0</v>
      </c>
      <c r="W888" s="5">
        <v>1</v>
      </c>
      <c r="X888" s="5">
        <v>57.603686635944698</v>
      </c>
      <c r="Y888" s="5">
        <v>0</v>
      </c>
      <c r="Z888" s="5">
        <v>0</v>
      </c>
      <c r="AA888" s="5">
        <v>1</v>
      </c>
      <c r="AB888" s="5">
        <v>57.603686635944698</v>
      </c>
      <c r="AC888" s="5">
        <v>3</v>
      </c>
      <c r="AD888" s="5">
        <v>172.81105990783411</v>
      </c>
      <c r="AE888" s="5">
        <v>1</v>
      </c>
      <c r="AF888" s="5">
        <v>57.603686635944698</v>
      </c>
      <c r="AG888" s="5">
        <v>1</v>
      </c>
      <c r="AH888" s="5">
        <v>57.603686635944698</v>
      </c>
      <c r="AI888" s="5">
        <v>1</v>
      </c>
      <c r="AJ888" s="5">
        <v>57.603686635944698</v>
      </c>
    </row>
    <row r="889" spans="1:36" x14ac:dyDescent="0.25">
      <c r="A889">
        <v>2018</v>
      </c>
      <c r="B889" t="s">
        <v>71</v>
      </c>
      <c r="C889" t="s">
        <v>5924</v>
      </c>
      <c r="D889" s="47" t="s">
        <v>5923</v>
      </c>
      <c r="E889" s="11">
        <v>0</v>
      </c>
      <c r="F889" s="2">
        <v>0.32519999999999999</v>
      </c>
      <c r="G889" s="2">
        <v>0.65990000000000004</v>
      </c>
      <c r="H889" s="2">
        <v>-0.33470000000000005</v>
      </c>
      <c r="I889" s="2">
        <v>0.29530000000000001</v>
      </c>
      <c r="J889" s="2">
        <v>0.6603</v>
      </c>
      <c r="K889" s="2">
        <v>-0.36499999999999999</v>
      </c>
      <c r="L889" s="2">
        <v>0.27739999999999998</v>
      </c>
      <c r="M889" s="2">
        <v>0.7056</v>
      </c>
      <c r="N889" s="2">
        <v>-0.42820000000000003</v>
      </c>
      <c r="O889" s="2">
        <v>-0.37596666666666662</v>
      </c>
      <c r="P889" s="2" t="s">
        <v>5900</v>
      </c>
      <c r="Q889" s="5">
        <v>1742</v>
      </c>
      <c r="R889" s="5" t="s">
        <v>4791</v>
      </c>
      <c r="S889" s="5">
        <v>6</v>
      </c>
      <c r="T889" s="5">
        <v>344.43168771526979</v>
      </c>
      <c r="U889" s="5">
        <v>0</v>
      </c>
      <c r="V889" s="5">
        <v>0</v>
      </c>
      <c r="W889" s="5">
        <v>0</v>
      </c>
      <c r="X889" s="5">
        <v>0</v>
      </c>
      <c r="Y889" s="5">
        <v>0</v>
      </c>
      <c r="Z889" s="5">
        <v>0</v>
      </c>
      <c r="AA889" s="5">
        <v>6</v>
      </c>
      <c r="AB889" s="5">
        <v>344.43168771526979</v>
      </c>
      <c r="AC889" s="5">
        <v>2</v>
      </c>
      <c r="AD889" s="5">
        <v>114.81056257175661</v>
      </c>
      <c r="AE889" s="5">
        <v>1</v>
      </c>
      <c r="AF889" s="5">
        <v>57.405281285878303</v>
      </c>
      <c r="AG889" s="5">
        <v>1</v>
      </c>
      <c r="AH889" s="5">
        <v>57.405281285878303</v>
      </c>
      <c r="AI889" s="5">
        <v>0</v>
      </c>
      <c r="AJ889" s="5">
        <v>0</v>
      </c>
    </row>
    <row r="890" spans="1:36" x14ac:dyDescent="0.25">
      <c r="A890">
        <v>2018</v>
      </c>
      <c r="B890" t="s">
        <v>71</v>
      </c>
      <c r="C890" t="s">
        <v>5924</v>
      </c>
      <c r="D890" s="47" t="s">
        <v>5923</v>
      </c>
      <c r="E890" s="11">
        <v>0</v>
      </c>
      <c r="F890" s="2">
        <v>0.32519999999999999</v>
      </c>
      <c r="G890" s="2">
        <v>0.65990000000000004</v>
      </c>
      <c r="H890" s="2">
        <v>-0.33470000000000005</v>
      </c>
      <c r="I890" s="2">
        <v>0.29530000000000001</v>
      </c>
      <c r="J890" s="2">
        <v>0.6603</v>
      </c>
      <c r="K890" s="2">
        <v>-0.36499999999999999</v>
      </c>
      <c r="L890" s="2">
        <v>0.27739999999999998</v>
      </c>
      <c r="M890" s="2">
        <v>0.7056</v>
      </c>
      <c r="N890" s="2">
        <v>-0.42820000000000003</v>
      </c>
      <c r="O890" s="2">
        <v>-0.37596666666666662</v>
      </c>
      <c r="P890" s="2" t="s">
        <v>5900</v>
      </c>
      <c r="Q890" s="5">
        <v>1742</v>
      </c>
      <c r="R890" s="5" t="s">
        <v>4791</v>
      </c>
      <c r="S890" s="5">
        <v>6</v>
      </c>
      <c r="T890" s="5">
        <v>344.43168771526979</v>
      </c>
      <c r="U890" s="5">
        <v>0</v>
      </c>
      <c r="V890" s="5">
        <v>0</v>
      </c>
      <c r="W890" s="5">
        <v>0</v>
      </c>
      <c r="X890" s="5">
        <v>0</v>
      </c>
      <c r="Y890" s="5">
        <v>0</v>
      </c>
      <c r="Z890" s="5">
        <v>0</v>
      </c>
      <c r="AA890" s="5">
        <v>6</v>
      </c>
      <c r="AB890" s="5">
        <v>344.43168771526979</v>
      </c>
      <c r="AC890" s="5">
        <v>2</v>
      </c>
      <c r="AD890" s="5">
        <v>114.81056257175661</v>
      </c>
      <c r="AE890" s="5">
        <v>1</v>
      </c>
      <c r="AF890" s="5">
        <v>57.405281285878303</v>
      </c>
      <c r="AG890" s="5">
        <v>1</v>
      </c>
      <c r="AH890" s="5">
        <v>57.405281285878303</v>
      </c>
      <c r="AI890" s="5">
        <v>0</v>
      </c>
      <c r="AJ890" s="5">
        <v>0</v>
      </c>
    </row>
    <row r="891" spans="1:36" x14ac:dyDescent="0.25">
      <c r="A891">
        <v>2017</v>
      </c>
      <c r="B891" t="s">
        <v>41</v>
      </c>
      <c r="C891" t="s">
        <v>640</v>
      </c>
      <c r="D891" s="47" t="s">
        <v>5646</v>
      </c>
      <c r="E891" s="11">
        <v>1.877</v>
      </c>
      <c r="F891" s="2">
        <v>0.57350000000000001</v>
      </c>
      <c r="G891" s="2">
        <v>0.40889999999999999</v>
      </c>
      <c r="H891" s="2">
        <v>0.16460000000000002</v>
      </c>
      <c r="I891" s="2">
        <v>0.54659999999999997</v>
      </c>
      <c r="J891" s="2">
        <v>0.39839999999999998</v>
      </c>
      <c r="K891" s="2">
        <v>0.1482</v>
      </c>
      <c r="L891" s="2">
        <v>0.48420000000000002</v>
      </c>
      <c r="M891" s="2">
        <v>0.49580000000000002</v>
      </c>
      <c r="N891" s="2">
        <v>-1.1599999999999999E-2</v>
      </c>
      <c r="O891" s="2">
        <v>0.1004</v>
      </c>
      <c r="P891" s="2" t="s">
        <v>4792</v>
      </c>
      <c r="Q891" s="5">
        <v>1747</v>
      </c>
      <c r="R891" s="5">
        <v>930.74054342035163</v>
      </c>
      <c r="S891" s="5">
        <v>6</v>
      </c>
      <c r="T891" s="5">
        <v>343.44590726960507</v>
      </c>
      <c r="U891" s="5">
        <v>1</v>
      </c>
      <c r="V891" s="5">
        <v>57.240984544934165</v>
      </c>
      <c r="W891" s="5">
        <v>2</v>
      </c>
      <c r="X891" s="5">
        <v>114.48196908986833</v>
      </c>
      <c r="Y891" s="5">
        <v>1</v>
      </c>
      <c r="Z891" s="5">
        <v>57.240984544934165</v>
      </c>
      <c r="AA891" s="5">
        <v>2</v>
      </c>
      <c r="AB891" s="5">
        <v>114.48196908986833</v>
      </c>
      <c r="AC891" s="5">
        <v>37</v>
      </c>
      <c r="AD891" s="5">
        <v>2117.9164281625644</v>
      </c>
      <c r="AE891" s="5">
        <v>4</v>
      </c>
      <c r="AF891" s="5">
        <v>228.96393817973666</v>
      </c>
      <c r="AG891" s="5">
        <v>32</v>
      </c>
      <c r="AH891" s="5">
        <v>1831.7115054378933</v>
      </c>
      <c r="AI891" s="5">
        <v>1</v>
      </c>
      <c r="AJ891" s="5">
        <v>57.240984544934165</v>
      </c>
    </row>
    <row r="892" spans="1:36" x14ac:dyDescent="0.25">
      <c r="A892">
        <v>2017</v>
      </c>
      <c r="B892" t="s">
        <v>71</v>
      </c>
      <c r="C892" t="s">
        <v>4996</v>
      </c>
      <c r="D892" s="47" t="s">
        <v>4989</v>
      </c>
      <c r="E892" s="11">
        <v>0</v>
      </c>
      <c r="F892" s="2">
        <v>0.74260000000000004</v>
      </c>
      <c r="G892" s="2">
        <v>0.24390000000000001</v>
      </c>
      <c r="H892" s="2">
        <v>0.49870000000000003</v>
      </c>
      <c r="I892" s="2">
        <v>0.745</v>
      </c>
      <c r="J892" s="2">
        <v>0.2172</v>
      </c>
      <c r="K892" s="2">
        <v>0.52780000000000005</v>
      </c>
      <c r="L892" s="2">
        <v>0.73199999999999998</v>
      </c>
      <c r="M892" s="2">
        <v>0.2525</v>
      </c>
      <c r="N892" s="2">
        <v>0.47949999999999998</v>
      </c>
      <c r="O892" s="2">
        <v>0.502</v>
      </c>
      <c r="P892" s="2" t="s">
        <v>4792</v>
      </c>
      <c r="Q892" s="5">
        <v>1748</v>
      </c>
      <c r="R892" s="5" t="s">
        <v>4791</v>
      </c>
      <c r="S892" s="5">
        <v>1</v>
      </c>
      <c r="T892" s="5">
        <v>57.208237986270021</v>
      </c>
      <c r="U892" s="5">
        <v>0</v>
      </c>
      <c r="V892" s="5">
        <v>0</v>
      </c>
      <c r="W892" s="5">
        <v>0</v>
      </c>
      <c r="X892" s="5">
        <v>0</v>
      </c>
      <c r="Y892" s="5">
        <v>0</v>
      </c>
      <c r="Z892" s="5">
        <v>0</v>
      </c>
      <c r="AA892" s="5">
        <v>1</v>
      </c>
      <c r="AB892" s="5">
        <v>57.208237986270021</v>
      </c>
      <c r="AC892" s="5">
        <v>14</v>
      </c>
      <c r="AD892" s="5">
        <v>800.91533180778038</v>
      </c>
      <c r="AE892" s="5">
        <v>4</v>
      </c>
      <c r="AF892" s="5">
        <v>228.83295194508008</v>
      </c>
      <c r="AG892" s="5">
        <v>10</v>
      </c>
      <c r="AH892" s="5">
        <v>572.08237986270024</v>
      </c>
      <c r="AI892" s="5">
        <v>0</v>
      </c>
      <c r="AJ892" s="5">
        <v>0</v>
      </c>
    </row>
    <row r="893" spans="1:36" x14ac:dyDescent="0.25">
      <c r="A893">
        <v>2017</v>
      </c>
      <c r="B893" t="s">
        <v>71</v>
      </c>
      <c r="C893" t="s">
        <v>4866</v>
      </c>
      <c r="D893" s="47" t="s">
        <v>4863</v>
      </c>
      <c r="E893" s="11">
        <v>0</v>
      </c>
      <c r="F893" s="2">
        <v>0.60840000000000005</v>
      </c>
      <c r="G893" s="2">
        <v>0.37490000000000001</v>
      </c>
      <c r="H893" s="2">
        <v>0.23350000000000004</v>
      </c>
      <c r="I893" s="2">
        <v>0.61029999999999995</v>
      </c>
      <c r="J893" s="2">
        <v>0.3422</v>
      </c>
      <c r="K893" s="2">
        <v>0.26809999999999995</v>
      </c>
      <c r="L893" s="2">
        <v>0.64259999999999995</v>
      </c>
      <c r="M893" s="2">
        <v>0.34470000000000001</v>
      </c>
      <c r="N893" s="2">
        <v>0.29789999999999994</v>
      </c>
      <c r="O893" s="2">
        <v>0.26650000000000001</v>
      </c>
      <c r="P893" s="2" t="s">
        <v>4792</v>
      </c>
      <c r="Q893" s="5">
        <v>1752</v>
      </c>
      <c r="R893" s="5" t="s">
        <v>4791</v>
      </c>
      <c r="S893" s="5">
        <v>3</v>
      </c>
      <c r="T893" s="5">
        <v>171.23287671232876</v>
      </c>
      <c r="U893" s="5">
        <v>0</v>
      </c>
      <c r="V893" s="5">
        <v>0</v>
      </c>
      <c r="W893" s="5">
        <v>1</v>
      </c>
      <c r="X893" s="5">
        <v>57.077625570776256</v>
      </c>
      <c r="Y893" s="5">
        <v>0</v>
      </c>
      <c r="Z893" s="5">
        <v>0</v>
      </c>
      <c r="AA893" s="5">
        <v>2</v>
      </c>
      <c r="AB893" s="5">
        <v>114.15525114155251</v>
      </c>
      <c r="AC893" s="5">
        <v>40</v>
      </c>
      <c r="AD893" s="5">
        <v>2283.1050228310501</v>
      </c>
      <c r="AE893" s="5">
        <v>3</v>
      </c>
      <c r="AF893" s="5">
        <v>171.23287671232876</v>
      </c>
      <c r="AG893" s="5">
        <v>33</v>
      </c>
      <c r="AH893" s="5">
        <v>1883.5616438356162</v>
      </c>
      <c r="AI893" s="5">
        <v>4</v>
      </c>
      <c r="AJ893" s="5">
        <v>228.31050228310502</v>
      </c>
    </row>
    <row r="894" spans="1:36" x14ac:dyDescent="0.25">
      <c r="A894">
        <v>2019</v>
      </c>
      <c r="B894" t="s">
        <v>71</v>
      </c>
      <c r="C894" t="s">
        <v>4831</v>
      </c>
      <c r="D894" s="47" t="s">
        <v>4818</v>
      </c>
      <c r="E894" s="11">
        <v>0</v>
      </c>
      <c r="F894" s="2">
        <v>0.5323</v>
      </c>
      <c r="G894" s="2">
        <v>0.45150000000000001</v>
      </c>
      <c r="H894" s="2">
        <v>8.0799999999999983E-2</v>
      </c>
      <c r="I894" s="2">
        <v>0.57130000000000003</v>
      </c>
      <c r="J894" s="2">
        <v>0.37130000000000002</v>
      </c>
      <c r="K894" s="2">
        <v>0.2</v>
      </c>
      <c r="L894" s="2">
        <v>0.64910000000000001</v>
      </c>
      <c r="M894" s="2">
        <v>0.33350000000000002</v>
      </c>
      <c r="N894" s="2">
        <v>0.31559999999999999</v>
      </c>
      <c r="O894" s="2">
        <v>0.1988</v>
      </c>
      <c r="P894" s="2" t="s">
        <v>4792</v>
      </c>
      <c r="Q894" s="5">
        <v>1752</v>
      </c>
      <c r="R894" s="5" t="s">
        <v>4791</v>
      </c>
      <c r="S894" s="5">
        <v>2</v>
      </c>
      <c r="T894" s="5">
        <v>114.15525114155251</v>
      </c>
      <c r="U894" s="5">
        <v>0</v>
      </c>
      <c r="V894" s="5">
        <v>0</v>
      </c>
      <c r="W894" s="5">
        <v>0</v>
      </c>
      <c r="X894" s="5">
        <v>0</v>
      </c>
      <c r="Y894" s="5">
        <v>1</v>
      </c>
      <c r="Z894" s="5">
        <v>57.077625570776256</v>
      </c>
      <c r="AA894" s="5">
        <v>1</v>
      </c>
      <c r="AB894" s="5">
        <v>57.077625570776256</v>
      </c>
      <c r="AC894" s="5">
        <v>8</v>
      </c>
      <c r="AD894" s="5">
        <v>456.62100456621005</v>
      </c>
      <c r="AE894" s="5">
        <v>1</v>
      </c>
      <c r="AF894" s="5">
        <v>57.077625570776256</v>
      </c>
      <c r="AG894" s="5">
        <v>6</v>
      </c>
      <c r="AH894" s="5">
        <v>342.46575342465752</v>
      </c>
      <c r="AI894" s="5">
        <v>1</v>
      </c>
      <c r="AJ894" s="5">
        <v>57.077625570776256</v>
      </c>
    </row>
    <row r="895" spans="1:36" x14ac:dyDescent="0.25">
      <c r="A895">
        <v>2018</v>
      </c>
      <c r="B895" t="s">
        <v>71</v>
      </c>
      <c r="C895" t="s">
        <v>4831</v>
      </c>
      <c r="D895" s="47" t="s">
        <v>4818</v>
      </c>
      <c r="E895" s="11">
        <v>0</v>
      </c>
      <c r="F895" s="2">
        <v>0.5323</v>
      </c>
      <c r="G895" s="2">
        <v>0.45150000000000001</v>
      </c>
      <c r="H895" s="2">
        <v>8.0799999999999983E-2</v>
      </c>
      <c r="I895" s="2">
        <v>0.57130000000000003</v>
      </c>
      <c r="J895" s="2">
        <v>0.37130000000000002</v>
      </c>
      <c r="K895" s="2">
        <v>0.2</v>
      </c>
      <c r="L895" s="2">
        <v>0.64910000000000001</v>
      </c>
      <c r="M895" s="2">
        <v>0.33350000000000002</v>
      </c>
      <c r="N895" s="2">
        <v>0.31559999999999999</v>
      </c>
      <c r="O895" s="2">
        <v>0.1988</v>
      </c>
      <c r="P895" s="2" t="s">
        <v>4792</v>
      </c>
      <c r="Q895" s="5">
        <v>1756</v>
      </c>
      <c r="R895" s="5" t="s">
        <v>4791</v>
      </c>
      <c r="S895" s="5">
        <v>0</v>
      </c>
      <c r="T895" s="5">
        <v>0</v>
      </c>
      <c r="U895" s="5">
        <v>0</v>
      </c>
      <c r="V895" s="5">
        <v>0</v>
      </c>
      <c r="W895" s="5">
        <v>0</v>
      </c>
      <c r="X895" s="5">
        <v>0</v>
      </c>
      <c r="Y895" s="5">
        <v>0</v>
      </c>
      <c r="Z895" s="5">
        <v>0</v>
      </c>
      <c r="AA895" s="5">
        <v>0</v>
      </c>
      <c r="AB895" s="5">
        <v>0</v>
      </c>
      <c r="AC895" s="5">
        <v>20</v>
      </c>
      <c r="AD895" s="5">
        <v>1138.9521640091116</v>
      </c>
      <c r="AE895" s="5">
        <v>1</v>
      </c>
      <c r="AF895" s="5">
        <v>56.947608200455576</v>
      </c>
      <c r="AG895" s="5">
        <v>18</v>
      </c>
      <c r="AH895" s="5">
        <v>1025.0569476082005</v>
      </c>
      <c r="AI895" s="5">
        <v>1</v>
      </c>
      <c r="AJ895" s="5">
        <v>56.947608200455576</v>
      </c>
    </row>
    <row r="896" spans="1:36" x14ac:dyDescent="0.25">
      <c r="A896">
        <v>2018</v>
      </c>
      <c r="B896" t="s">
        <v>71</v>
      </c>
      <c r="C896" t="s">
        <v>4831</v>
      </c>
      <c r="D896" s="47" t="s">
        <v>4818</v>
      </c>
      <c r="E896" s="11">
        <v>0</v>
      </c>
      <c r="F896" s="2">
        <v>0.5323</v>
      </c>
      <c r="G896" s="2">
        <v>0.45150000000000001</v>
      </c>
      <c r="H896" s="2">
        <v>8.0799999999999983E-2</v>
      </c>
      <c r="I896" s="2">
        <v>0.57130000000000003</v>
      </c>
      <c r="J896" s="2">
        <v>0.37130000000000002</v>
      </c>
      <c r="K896" s="2">
        <v>0.2</v>
      </c>
      <c r="L896" s="2">
        <v>0.64910000000000001</v>
      </c>
      <c r="M896" s="2">
        <v>0.33350000000000002</v>
      </c>
      <c r="N896" s="2">
        <v>0.31559999999999999</v>
      </c>
      <c r="O896" s="2">
        <v>0.1988</v>
      </c>
      <c r="P896" s="2" t="s">
        <v>4792</v>
      </c>
      <c r="Q896" s="5">
        <v>1756</v>
      </c>
      <c r="R896" s="5" t="s">
        <v>4791</v>
      </c>
      <c r="S896" s="5">
        <v>0</v>
      </c>
      <c r="T896" s="5">
        <v>0</v>
      </c>
      <c r="U896" s="5">
        <v>0</v>
      </c>
      <c r="V896" s="5">
        <v>0</v>
      </c>
      <c r="W896" s="5">
        <v>0</v>
      </c>
      <c r="X896" s="5">
        <v>0</v>
      </c>
      <c r="Y896" s="5">
        <v>0</v>
      </c>
      <c r="Z896" s="5">
        <v>0</v>
      </c>
      <c r="AA896" s="5">
        <v>0</v>
      </c>
      <c r="AB896" s="5">
        <v>0</v>
      </c>
      <c r="AC896" s="5">
        <v>20</v>
      </c>
      <c r="AD896" s="5">
        <v>1138.9521640091116</v>
      </c>
      <c r="AE896" s="5">
        <v>1</v>
      </c>
      <c r="AF896" s="5">
        <v>56.947608200455576</v>
      </c>
      <c r="AG896" s="5">
        <v>18</v>
      </c>
      <c r="AH896" s="5">
        <v>1025.0569476082005</v>
      </c>
      <c r="AI896" s="5">
        <v>1</v>
      </c>
      <c r="AJ896" s="5">
        <v>56.947608200455576</v>
      </c>
    </row>
    <row r="897" spans="1:36" x14ac:dyDescent="0.25">
      <c r="A897">
        <v>2018</v>
      </c>
      <c r="B897" t="s">
        <v>70</v>
      </c>
      <c r="C897" t="s">
        <v>5509</v>
      </c>
      <c r="D897" s="47" t="s">
        <v>5057</v>
      </c>
      <c r="E897" s="11">
        <v>27.3</v>
      </c>
      <c r="F897" s="2">
        <v>0.68259999999999998</v>
      </c>
      <c r="G897" s="2">
        <v>0.30570000000000003</v>
      </c>
      <c r="H897" s="2">
        <v>0.37689999999999996</v>
      </c>
      <c r="I897" s="2">
        <v>0.67310000000000003</v>
      </c>
      <c r="J897" s="2">
        <v>0.3029</v>
      </c>
      <c r="K897" s="2">
        <v>0.37020000000000003</v>
      </c>
      <c r="L897" s="2">
        <v>0.64829999999999999</v>
      </c>
      <c r="M897" s="2">
        <v>0.3417</v>
      </c>
      <c r="N897" s="2">
        <v>0.30659999999999998</v>
      </c>
      <c r="O897" s="2">
        <v>0.35123333333333334</v>
      </c>
      <c r="P897" s="5" t="s">
        <v>4792</v>
      </c>
      <c r="Q897" s="5">
        <v>1757</v>
      </c>
      <c r="R897" s="5">
        <v>64.358974358974351</v>
      </c>
      <c r="S897" s="5">
        <v>6</v>
      </c>
      <c r="T897" s="5">
        <v>341.49117814456463</v>
      </c>
      <c r="U897" s="5">
        <v>0</v>
      </c>
      <c r="V897" s="5">
        <v>0</v>
      </c>
      <c r="W897" s="5">
        <v>0</v>
      </c>
      <c r="X897" s="5">
        <v>0</v>
      </c>
      <c r="Y897" s="5">
        <v>0</v>
      </c>
      <c r="Z897" s="5">
        <v>0</v>
      </c>
      <c r="AA897" s="5">
        <v>6</v>
      </c>
      <c r="AB897" s="5">
        <v>341.49117814456463</v>
      </c>
      <c r="AC897" s="5">
        <v>12</v>
      </c>
      <c r="AD897" s="5">
        <v>682.98235628912926</v>
      </c>
      <c r="AE897" s="5">
        <v>4</v>
      </c>
      <c r="AF897" s="5">
        <v>227.66078542970973</v>
      </c>
      <c r="AG897" s="5">
        <v>6</v>
      </c>
      <c r="AH897" s="5">
        <v>341.49117814456463</v>
      </c>
      <c r="AI897" s="5">
        <v>2</v>
      </c>
      <c r="AJ897" s="5">
        <v>113.83039271485487</v>
      </c>
    </row>
    <row r="898" spans="1:36" x14ac:dyDescent="0.25">
      <c r="A898">
        <v>2019</v>
      </c>
      <c r="B898" t="s">
        <v>41</v>
      </c>
      <c r="C898" t="s">
        <v>6187</v>
      </c>
      <c r="D898" s="47" t="s">
        <v>6126</v>
      </c>
      <c r="E898" s="11">
        <v>1.4610000000000001</v>
      </c>
      <c r="F898" s="2">
        <v>0.42849999999999999</v>
      </c>
      <c r="G898" s="2">
        <v>0.54959999999999998</v>
      </c>
      <c r="H898" s="2">
        <v>-0.12109999999999999</v>
      </c>
      <c r="I898" s="2">
        <v>0.42820000000000003</v>
      </c>
      <c r="J898" s="2">
        <v>0.51229999999999998</v>
      </c>
      <c r="K898" s="2">
        <v>-8.4099999999999953E-2</v>
      </c>
      <c r="L898" s="2">
        <v>0.38229999999999997</v>
      </c>
      <c r="M898" s="2">
        <v>0.60040000000000004</v>
      </c>
      <c r="N898" s="2">
        <v>-0.21810000000000007</v>
      </c>
      <c r="O898" s="2">
        <v>-0.1411</v>
      </c>
      <c r="P898" s="2" t="s">
        <v>5900</v>
      </c>
      <c r="Q898" s="5">
        <v>1757</v>
      </c>
      <c r="R898" s="5">
        <v>1202.6009582477755</v>
      </c>
      <c r="S898" s="5">
        <v>1</v>
      </c>
      <c r="T898" s="5">
        <v>56.915196357427433</v>
      </c>
      <c r="U898" s="5">
        <v>0</v>
      </c>
      <c r="V898" s="5">
        <v>0</v>
      </c>
      <c r="W898" s="5">
        <v>0</v>
      </c>
      <c r="X898" s="5">
        <v>0</v>
      </c>
      <c r="Y898" s="5">
        <v>0</v>
      </c>
      <c r="Z898" s="5">
        <v>0</v>
      </c>
      <c r="AA898" s="5">
        <v>1</v>
      </c>
      <c r="AB898" s="5">
        <v>56.915196357427433</v>
      </c>
      <c r="AC898" s="5">
        <v>23</v>
      </c>
      <c r="AD898" s="5">
        <v>1309.049516220831</v>
      </c>
      <c r="AE898" s="5">
        <v>4</v>
      </c>
      <c r="AF898" s="5">
        <v>227.66078542970973</v>
      </c>
      <c r="AG898" s="5">
        <v>16</v>
      </c>
      <c r="AH898" s="5">
        <v>910.64314171883893</v>
      </c>
      <c r="AI898" s="5">
        <v>3</v>
      </c>
      <c r="AJ898" s="5">
        <v>170.74558907228231</v>
      </c>
    </row>
    <row r="899" spans="1:36" x14ac:dyDescent="0.25">
      <c r="A899">
        <v>2017</v>
      </c>
      <c r="B899" t="s">
        <v>70</v>
      </c>
      <c r="C899" t="s">
        <v>5455</v>
      </c>
      <c r="D899" s="47" t="s">
        <v>991</v>
      </c>
      <c r="E899" s="11">
        <v>3.94</v>
      </c>
      <c r="F899" s="2">
        <v>0.81920000000000004</v>
      </c>
      <c r="G899" s="2">
        <v>0.17069999999999999</v>
      </c>
      <c r="H899" s="2">
        <v>0.64850000000000008</v>
      </c>
      <c r="I899" s="2">
        <v>0.79279999999999995</v>
      </c>
      <c r="J899" s="2">
        <v>0.18010000000000001</v>
      </c>
      <c r="K899" s="2">
        <v>0.61269999999999991</v>
      </c>
      <c r="L899" s="2">
        <v>0.7077</v>
      </c>
      <c r="M899" s="2">
        <v>0.27839999999999998</v>
      </c>
      <c r="N899" s="2">
        <v>0.42930000000000001</v>
      </c>
      <c r="O899" s="2">
        <v>0.5635</v>
      </c>
      <c r="P899" s="5" t="s">
        <v>4792</v>
      </c>
      <c r="Q899" s="5">
        <v>1760</v>
      </c>
      <c r="R899" s="5">
        <v>446.70050761421322</v>
      </c>
      <c r="S899" s="5">
        <v>6</v>
      </c>
      <c r="T899" s="5">
        <v>340.90909090909088</v>
      </c>
      <c r="U899" s="5">
        <v>0</v>
      </c>
      <c r="V899" s="5">
        <v>0</v>
      </c>
      <c r="W899" s="5">
        <v>0</v>
      </c>
      <c r="X899" s="5">
        <v>0</v>
      </c>
      <c r="Y899" s="5">
        <v>1</v>
      </c>
      <c r="Z899" s="5">
        <v>56.818181818181813</v>
      </c>
      <c r="AA899" s="5">
        <v>5</v>
      </c>
      <c r="AB899" s="5">
        <v>284.09090909090912</v>
      </c>
      <c r="AC899" s="5">
        <v>30</v>
      </c>
      <c r="AD899" s="5">
        <v>1704.5454545454545</v>
      </c>
      <c r="AE899" s="5">
        <v>9</v>
      </c>
      <c r="AF899" s="5">
        <v>511.36363636363637</v>
      </c>
      <c r="AG899" s="5">
        <v>15</v>
      </c>
      <c r="AH899" s="5">
        <v>852.27272727272725</v>
      </c>
      <c r="AI899" s="5">
        <v>6</v>
      </c>
      <c r="AJ899" s="5">
        <v>340.90909090909088</v>
      </c>
    </row>
    <row r="900" spans="1:36" x14ac:dyDescent="0.25">
      <c r="A900">
        <v>2018</v>
      </c>
      <c r="B900" t="s">
        <v>41</v>
      </c>
      <c r="C900" t="s">
        <v>5675</v>
      </c>
      <c r="D900" s="47" t="s">
        <v>500</v>
      </c>
      <c r="E900" s="11">
        <v>1.6</v>
      </c>
      <c r="F900" s="2">
        <v>0.66259999999999997</v>
      </c>
      <c r="G900" s="2">
        <v>0.3165</v>
      </c>
      <c r="H900" s="2">
        <v>0.34609999999999996</v>
      </c>
      <c r="I900" s="2">
        <v>0.63959999999999995</v>
      </c>
      <c r="J900" s="2">
        <v>0.30230000000000001</v>
      </c>
      <c r="K900" s="2">
        <v>0.33729999999999993</v>
      </c>
      <c r="L900" s="2">
        <v>0.56059999999999999</v>
      </c>
      <c r="M900" s="2">
        <v>0.41830000000000001</v>
      </c>
      <c r="N900" s="2">
        <v>0.14229999999999998</v>
      </c>
      <c r="O900" s="2">
        <v>0.27523333333333327</v>
      </c>
      <c r="P900" s="2" t="s">
        <v>4792</v>
      </c>
      <c r="Q900" s="5">
        <v>1760</v>
      </c>
      <c r="R900" s="5">
        <v>1100</v>
      </c>
      <c r="S900" s="5">
        <v>4</v>
      </c>
      <c r="T900" s="5">
        <v>227.27272727272725</v>
      </c>
      <c r="U900" s="5">
        <v>0</v>
      </c>
      <c r="V900" s="5">
        <v>0</v>
      </c>
      <c r="W900" s="5">
        <v>0</v>
      </c>
      <c r="X900" s="5">
        <v>0</v>
      </c>
      <c r="Y900" s="5">
        <v>0</v>
      </c>
      <c r="Z900" s="5">
        <v>0</v>
      </c>
      <c r="AA900" s="5">
        <v>4</v>
      </c>
      <c r="AB900" s="5">
        <v>227.27272727272725</v>
      </c>
      <c r="AC900" s="5">
        <v>16</v>
      </c>
      <c r="AD900" s="5">
        <v>909.09090909090901</v>
      </c>
      <c r="AE900" s="5">
        <v>3</v>
      </c>
      <c r="AF900" s="5">
        <v>170.45454545454544</v>
      </c>
      <c r="AG900" s="5">
        <v>13</v>
      </c>
      <c r="AH900" s="5">
        <v>738.63636363636363</v>
      </c>
      <c r="AI900" s="5">
        <v>0</v>
      </c>
      <c r="AJ900" s="5">
        <v>0</v>
      </c>
    </row>
    <row r="901" spans="1:36" x14ac:dyDescent="0.25">
      <c r="A901">
        <v>2017</v>
      </c>
      <c r="B901" t="s">
        <v>71</v>
      </c>
      <c r="C901" t="s">
        <v>5242</v>
      </c>
      <c r="D901" s="47" t="s">
        <v>5039</v>
      </c>
      <c r="E901" s="11">
        <v>0</v>
      </c>
      <c r="F901" s="2">
        <v>0.80569999999999997</v>
      </c>
      <c r="G901" s="2">
        <v>0.1842</v>
      </c>
      <c r="H901" s="2">
        <v>0.62149999999999994</v>
      </c>
      <c r="I901" s="2">
        <v>0.77659999999999996</v>
      </c>
      <c r="J901" s="2">
        <v>0.19670000000000001</v>
      </c>
      <c r="K901" s="2">
        <v>0.57989999999999997</v>
      </c>
      <c r="L901" s="2">
        <v>0.78739999999999999</v>
      </c>
      <c r="M901" s="2">
        <v>0.20710000000000001</v>
      </c>
      <c r="N901" s="2">
        <v>0.58030000000000004</v>
      </c>
      <c r="O901" s="2">
        <v>0.59389999999999998</v>
      </c>
      <c r="P901" s="2" t="s">
        <v>4792</v>
      </c>
      <c r="Q901" s="5">
        <v>1762</v>
      </c>
      <c r="R901" s="5" t="s">
        <v>4791</v>
      </c>
      <c r="S901" s="5">
        <v>8</v>
      </c>
      <c r="T901" s="5">
        <v>454.02951191827469</v>
      </c>
      <c r="U901" s="5">
        <v>0</v>
      </c>
      <c r="V901" s="5">
        <v>0</v>
      </c>
      <c r="W901" s="5">
        <v>0</v>
      </c>
      <c r="X901" s="5">
        <v>0</v>
      </c>
      <c r="Y901" s="5">
        <v>0</v>
      </c>
      <c r="Z901" s="5">
        <v>0</v>
      </c>
      <c r="AA901" s="5">
        <v>8</v>
      </c>
      <c r="AB901" s="5">
        <v>454.02951191827469</v>
      </c>
      <c r="AC901" s="5">
        <v>15</v>
      </c>
      <c r="AD901" s="5">
        <v>851.30533484676505</v>
      </c>
      <c r="AE901" s="5">
        <v>5</v>
      </c>
      <c r="AF901" s="5">
        <v>283.76844494892168</v>
      </c>
      <c r="AG901" s="5">
        <v>9</v>
      </c>
      <c r="AH901" s="5">
        <v>510.78320090805903</v>
      </c>
      <c r="AI901" s="5">
        <v>1</v>
      </c>
      <c r="AJ901" s="5">
        <v>56.753688989784337</v>
      </c>
    </row>
    <row r="902" spans="1:36" x14ac:dyDescent="0.25">
      <c r="A902">
        <v>2018</v>
      </c>
      <c r="B902" t="s">
        <v>49</v>
      </c>
      <c r="C902" t="s">
        <v>6378</v>
      </c>
      <c r="D902" s="47" t="s">
        <v>914</v>
      </c>
      <c r="E902" s="11">
        <v>13.9</v>
      </c>
      <c r="F902" s="2">
        <v>0.26050000000000001</v>
      </c>
      <c r="G902" s="2">
        <v>0.69830000000000003</v>
      </c>
      <c r="H902" s="2">
        <v>-0.43780000000000002</v>
      </c>
      <c r="I902" s="2">
        <v>0.36</v>
      </c>
      <c r="J902" s="2">
        <v>0.504</v>
      </c>
      <c r="K902" s="2">
        <v>-0.14400000000000002</v>
      </c>
      <c r="L902" s="2">
        <v>0.26</v>
      </c>
      <c r="M902" s="2">
        <v>0.72299999999999998</v>
      </c>
      <c r="N902" s="2">
        <v>-0.46299999999999997</v>
      </c>
      <c r="O902" s="2">
        <v>-0.34826666666666667</v>
      </c>
      <c r="P902" s="2" t="s">
        <v>5900</v>
      </c>
      <c r="Q902" s="5">
        <v>1762</v>
      </c>
      <c r="R902" s="5">
        <v>126.76258992805755</v>
      </c>
      <c r="S902" s="5">
        <v>6</v>
      </c>
      <c r="T902" s="5">
        <v>340.52213393870602</v>
      </c>
      <c r="U902" s="5">
        <v>0</v>
      </c>
      <c r="V902" s="5">
        <v>0</v>
      </c>
      <c r="W902" s="5">
        <v>1</v>
      </c>
      <c r="X902" s="5">
        <v>56.753688989784337</v>
      </c>
      <c r="Y902" s="5">
        <v>0</v>
      </c>
      <c r="Z902" s="5">
        <v>0</v>
      </c>
      <c r="AA902" s="5">
        <v>5</v>
      </c>
      <c r="AB902" s="5">
        <v>283.76844494892168</v>
      </c>
      <c r="AC902" s="5">
        <v>23</v>
      </c>
      <c r="AD902" s="5">
        <v>1305.3348467650396</v>
      </c>
      <c r="AE902" s="5">
        <v>8</v>
      </c>
      <c r="AF902" s="5">
        <v>454.02951191827469</v>
      </c>
      <c r="AG902" s="5">
        <v>13</v>
      </c>
      <c r="AH902" s="5">
        <v>737.79795686719638</v>
      </c>
      <c r="AI902" s="5">
        <v>2</v>
      </c>
      <c r="AJ902" s="5">
        <v>113.50737797956867</v>
      </c>
    </row>
    <row r="903" spans="1:36" x14ac:dyDescent="0.25">
      <c r="A903">
        <v>2017</v>
      </c>
      <c r="B903" t="s">
        <v>49</v>
      </c>
      <c r="C903" t="s">
        <v>6378</v>
      </c>
      <c r="D903" s="47" t="s">
        <v>914</v>
      </c>
      <c r="E903" s="11">
        <v>13.9</v>
      </c>
      <c r="F903" s="2">
        <v>0.26050000000000001</v>
      </c>
      <c r="G903" s="2">
        <v>0.69830000000000003</v>
      </c>
      <c r="H903" s="2">
        <v>-0.43780000000000002</v>
      </c>
      <c r="I903" s="2">
        <v>0.36</v>
      </c>
      <c r="J903" s="2">
        <v>0.504</v>
      </c>
      <c r="K903" s="2">
        <v>-0.14400000000000002</v>
      </c>
      <c r="L903" s="2">
        <v>0.26</v>
      </c>
      <c r="M903" s="2">
        <v>0.72299999999999998</v>
      </c>
      <c r="N903" s="2">
        <v>-0.46299999999999997</v>
      </c>
      <c r="O903" s="2">
        <v>-0.34826666666666667</v>
      </c>
      <c r="P903" s="2" t="s">
        <v>5900</v>
      </c>
      <c r="Q903" s="5">
        <v>1763</v>
      </c>
      <c r="R903" s="5">
        <v>126.83453237410072</v>
      </c>
      <c r="S903" s="5">
        <v>4</v>
      </c>
      <c r="T903" s="5">
        <v>226.88598979013048</v>
      </c>
      <c r="U903" s="5">
        <v>0</v>
      </c>
      <c r="V903" s="5">
        <v>0</v>
      </c>
      <c r="W903" s="5">
        <v>2</v>
      </c>
      <c r="X903" s="5">
        <v>113.44299489506524</v>
      </c>
      <c r="Y903" s="5">
        <v>0</v>
      </c>
      <c r="Z903" s="5">
        <v>0</v>
      </c>
      <c r="AA903" s="5">
        <v>2</v>
      </c>
      <c r="AB903" s="5">
        <v>113.44299489506524</v>
      </c>
      <c r="AC903" s="5">
        <v>25</v>
      </c>
      <c r="AD903" s="5">
        <v>1418.0374361883155</v>
      </c>
      <c r="AE903" s="5">
        <v>8</v>
      </c>
      <c r="AF903" s="5">
        <v>453.77197958026096</v>
      </c>
      <c r="AG903" s="5">
        <v>14</v>
      </c>
      <c r="AH903" s="5">
        <v>794.10096426545658</v>
      </c>
      <c r="AI903" s="5">
        <v>3</v>
      </c>
      <c r="AJ903" s="5">
        <v>170.16449234259784</v>
      </c>
    </row>
    <row r="904" spans="1:36" x14ac:dyDescent="0.25">
      <c r="A904">
        <v>2019</v>
      </c>
      <c r="B904" t="s">
        <v>70</v>
      </c>
      <c r="C904" t="s">
        <v>5330</v>
      </c>
      <c r="D904" s="47" t="s">
        <v>5042</v>
      </c>
      <c r="E904" s="11">
        <v>1.59</v>
      </c>
      <c r="F904" s="2">
        <v>0.65180000000000005</v>
      </c>
      <c r="G904" s="2">
        <v>0.3301</v>
      </c>
      <c r="H904" s="2">
        <v>0.32170000000000004</v>
      </c>
      <c r="I904" s="2">
        <v>0.64300000000000002</v>
      </c>
      <c r="J904" s="2">
        <v>0.30159999999999998</v>
      </c>
      <c r="K904" s="2">
        <v>0.34140000000000004</v>
      </c>
      <c r="L904" s="2">
        <v>0.63949999999999996</v>
      </c>
      <c r="M904" s="2">
        <v>0.34129999999999999</v>
      </c>
      <c r="N904" s="2">
        <v>0.29819999999999997</v>
      </c>
      <c r="O904" s="2">
        <v>0.32043333333333335</v>
      </c>
      <c r="P904" s="5" t="s">
        <v>4792</v>
      </c>
      <c r="Q904" s="5">
        <v>1766</v>
      </c>
      <c r="R904" s="5">
        <v>1110.691823899371</v>
      </c>
      <c r="S904" s="5">
        <v>16</v>
      </c>
      <c r="T904" s="5">
        <v>906.00226500566259</v>
      </c>
      <c r="U904" s="5">
        <v>1</v>
      </c>
      <c r="V904" s="5">
        <v>56.625141562853912</v>
      </c>
      <c r="W904" s="5">
        <v>0</v>
      </c>
      <c r="X904" s="5">
        <v>0</v>
      </c>
      <c r="Y904" s="5">
        <v>1</v>
      </c>
      <c r="Z904" s="5">
        <v>56.625141562853912</v>
      </c>
      <c r="AA904" s="5">
        <v>14</v>
      </c>
      <c r="AB904" s="5">
        <v>792.75198187995466</v>
      </c>
      <c r="AC904" s="5">
        <v>113</v>
      </c>
      <c r="AD904" s="5">
        <v>6398.6409966024921</v>
      </c>
      <c r="AE904" s="5">
        <v>8</v>
      </c>
      <c r="AF904" s="5">
        <v>453.0011325028313</v>
      </c>
      <c r="AG904" s="5">
        <v>85</v>
      </c>
      <c r="AH904" s="5">
        <v>4813.1370328425819</v>
      </c>
      <c r="AI904" s="5">
        <v>20</v>
      </c>
      <c r="AJ904" s="5">
        <v>1132.502831257078</v>
      </c>
    </row>
    <row r="905" spans="1:36" x14ac:dyDescent="0.25">
      <c r="A905">
        <v>2018</v>
      </c>
      <c r="B905" t="s">
        <v>70</v>
      </c>
      <c r="C905" t="s">
        <v>5455</v>
      </c>
      <c r="D905" s="47" t="s">
        <v>991</v>
      </c>
      <c r="E905" s="11">
        <v>3.94</v>
      </c>
      <c r="F905" s="2">
        <v>0.81920000000000004</v>
      </c>
      <c r="G905" s="2">
        <v>0.17069999999999999</v>
      </c>
      <c r="H905" s="2">
        <v>0.64850000000000008</v>
      </c>
      <c r="I905" s="2">
        <v>0.79279999999999995</v>
      </c>
      <c r="J905" s="2">
        <v>0.18010000000000001</v>
      </c>
      <c r="K905" s="2">
        <v>0.61269999999999991</v>
      </c>
      <c r="L905" s="2">
        <v>0.7077</v>
      </c>
      <c r="M905" s="2">
        <v>0.27839999999999998</v>
      </c>
      <c r="N905" s="2">
        <v>0.42930000000000001</v>
      </c>
      <c r="O905" s="2">
        <v>0.5635</v>
      </c>
      <c r="P905" s="5" t="s">
        <v>4792</v>
      </c>
      <c r="Q905" s="5">
        <v>1769</v>
      </c>
      <c r="R905" s="5">
        <v>448.98477157360406</v>
      </c>
      <c r="S905" s="5">
        <v>5</v>
      </c>
      <c r="T905" s="5">
        <v>282.6455624646693</v>
      </c>
      <c r="U905" s="5">
        <v>0</v>
      </c>
      <c r="V905" s="5">
        <v>0</v>
      </c>
      <c r="W905" s="5">
        <v>0</v>
      </c>
      <c r="X905" s="5">
        <v>0</v>
      </c>
      <c r="Y905" s="5">
        <v>0</v>
      </c>
      <c r="Z905" s="5">
        <v>0</v>
      </c>
      <c r="AA905" s="5">
        <v>5</v>
      </c>
      <c r="AB905" s="5">
        <v>282.6455624646693</v>
      </c>
      <c r="AC905" s="5">
        <v>49</v>
      </c>
      <c r="AD905" s="5">
        <v>2769.9265121537592</v>
      </c>
      <c r="AE905" s="5">
        <v>19</v>
      </c>
      <c r="AF905" s="5">
        <v>1074.0531373657434</v>
      </c>
      <c r="AG905" s="5">
        <v>29</v>
      </c>
      <c r="AH905" s="5">
        <v>1639.344262295082</v>
      </c>
      <c r="AI905" s="5">
        <v>1</v>
      </c>
      <c r="AJ905" s="5">
        <v>56.529112492933855</v>
      </c>
    </row>
    <row r="906" spans="1:36" x14ac:dyDescent="0.25">
      <c r="A906">
        <v>2018</v>
      </c>
      <c r="B906" t="s">
        <v>70</v>
      </c>
      <c r="C906" t="s">
        <v>5477</v>
      </c>
      <c r="D906" s="47" t="s">
        <v>5137</v>
      </c>
      <c r="E906" s="11">
        <v>5.61</v>
      </c>
      <c r="F906" s="2">
        <v>0.82199999999999995</v>
      </c>
      <c r="G906" s="2">
        <v>0.16450000000000001</v>
      </c>
      <c r="H906" s="2">
        <v>0.65749999999999997</v>
      </c>
      <c r="I906" s="2">
        <v>0.8014</v>
      </c>
      <c r="J906" s="2">
        <v>0.16880000000000001</v>
      </c>
      <c r="K906" s="2">
        <v>0.63260000000000005</v>
      </c>
      <c r="L906" s="2">
        <v>0.72650000000000003</v>
      </c>
      <c r="M906" s="2">
        <v>0.25700000000000001</v>
      </c>
      <c r="N906" s="2">
        <v>0.46950000000000003</v>
      </c>
      <c r="O906" s="2">
        <v>0.58653333333333335</v>
      </c>
      <c r="P906" s="5" t="s">
        <v>4792</v>
      </c>
      <c r="Q906" s="5">
        <v>1770</v>
      </c>
      <c r="R906" s="5">
        <v>315.50802139037432</v>
      </c>
      <c r="S906" s="5">
        <v>0</v>
      </c>
      <c r="T906" s="5">
        <v>0</v>
      </c>
      <c r="U906" s="5">
        <v>0</v>
      </c>
      <c r="V906" s="5">
        <v>0</v>
      </c>
      <c r="W906" s="5">
        <v>0</v>
      </c>
      <c r="X906" s="5">
        <v>0</v>
      </c>
      <c r="Y906" s="5">
        <v>0</v>
      </c>
      <c r="Z906" s="5">
        <v>0</v>
      </c>
      <c r="AA906" s="5">
        <v>0</v>
      </c>
      <c r="AB906" s="5">
        <v>0</v>
      </c>
      <c r="AC906" s="5">
        <v>16</v>
      </c>
      <c r="AD906" s="5">
        <v>903.95480225988706</v>
      </c>
      <c r="AE906" s="5">
        <v>3</v>
      </c>
      <c r="AF906" s="5">
        <v>169.4915254237288</v>
      </c>
      <c r="AG906" s="5">
        <v>12</v>
      </c>
      <c r="AH906" s="5">
        <v>677.96610169491521</v>
      </c>
      <c r="AI906" s="5">
        <v>1</v>
      </c>
      <c r="AJ906" s="5">
        <v>56.497175141242941</v>
      </c>
    </row>
    <row r="907" spans="1:36" x14ac:dyDescent="0.25">
      <c r="A907">
        <v>2018</v>
      </c>
      <c r="B907" t="s">
        <v>71</v>
      </c>
      <c r="C907" t="s">
        <v>4866</v>
      </c>
      <c r="D907" s="47" t="s">
        <v>4863</v>
      </c>
      <c r="E907" s="11">
        <v>0</v>
      </c>
      <c r="F907" s="2">
        <v>0.60840000000000005</v>
      </c>
      <c r="G907" s="2">
        <v>0.37490000000000001</v>
      </c>
      <c r="H907" s="2">
        <v>0.23350000000000004</v>
      </c>
      <c r="I907" s="2">
        <v>0.61029999999999995</v>
      </c>
      <c r="J907" s="2">
        <v>0.3422</v>
      </c>
      <c r="K907" s="2">
        <v>0.26809999999999995</v>
      </c>
      <c r="L907" s="2">
        <v>0.64259999999999995</v>
      </c>
      <c r="M907" s="2">
        <v>0.34470000000000001</v>
      </c>
      <c r="N907" s="2">
        <v>0.29789999999999994</v>
      </c>
      <c r="O907" s="2">
        <v>0.26650000000000001</v>
      </c>
      <c r="P907" s="2" t="s">
        <v>4792</v>
      </c>
      <c r="Q907" s="5">
        <v>1771</v>
      </c>
      <c r="R907" s="5" t="s">
        <v>4791</v>
      </c>
      <c r="S907" s="5">
        <v>8</v>
      </c>
      <c r="T907" s="5">
        <v>451.7221908526256</v>
      </c>
      <c r="U907" s="5">
        <v>0</v>
      </c>
      <c r="V907" s="5">
        <v>0</v>
      </c>
      <c r="W907" s="5">
        <v>1</v>
      </c>
      <c r="X907" s="5">
        <v>56.4652738565782</v>
      </c>
      <c r="Y907" s="5">
        <v>2</v>
      </c>
      <c r="Z907" s="5">
        <v>112.9305477131564</v>
      </c>
      <c r="AA907" s="5">
        <v>5</v>
      </c>
      <c r="AB907" s="5">
        <v>282.32636928289099</v>
      </c>
      <c r="AC907" s="5">
        <v>34</v>
      </c>
      <c r="AD907" s="5">
        <v>1919.8193111236587</v>
      </c>
      <c r="AE907" s="5">
        <v>6</v>
      </c>
      <c r="AF907" s="5">
        <v>338.79164313946927</v>
      </c>
      <c r="AG907" s="5">
        <v>28</v>
      </c>
      <c r="AH907" s="5">
        <v>1581.0276679841895</v>
      </c>
      <c r="AI907" s="5">
        <v>0</v>
      </c>
      <c r="AJ907" s="5">
        <v>0</v>
      </c>
    </row>
    <row r="908" spans="1:36" x14ac:dyDescent="0.25">
      <c r="A908">
        <v>2018</v>
      </c>
      <c r="B908" t="s">
        <v>71</v>
      </c>
      <c r="C908" t="s">
        <v>4866</v>
      </c>
      <c r="D908" s="47" t="s">
        <v>4863</v>
      </c>
      <c r="E908" s="11">
        <v>0</v>
      </c>
      <c r="F908" s="2">
        <v>0.60840000000000005</v>
      </c>
      <c r="G908" s="2">
        <v>0.37490000000000001</v>
      </c>
      <c r="H908" s="2">
        <v>0.23350000000000004</v>
      </c>
      <c r="I908" s="2">
        <v>0.61029999999999995</v>
      </c>
      <c r="J908" s="2">
        <v>0.3422</v>
      </c>
      <c r="K908" s="2">
        <v>0.26809999999999995</v>
      </c>
      <c r="L908" s="2">
        <v>0.64259999999999995</v>
      </c>
      <c r="M908" s="2">
        <v>0.34470000000000001</v>
      </c>
      <c r="N908" s="2">
        <v>0.29789999999999994</v>
      </c>
      <c r="O908" s="2">
        <v>0.26650000000000001</v>
      </c>
      <c r="P908" s="2" t="s">
        <v>4792</v>
      </c>
      <c r="Q908" s="5">
        <v>1771</v>
      </c>
      <c r="R908" s="5" t="s">
        <v>4791</v>
      </c>
      <c r="S908" s="5">
        <v>8</v>
      </c>
      <c r="T908" s="5">
        <v>451.7221908526256</v>
      </c>
      <c r="U908" s="5">
        <v>0</v>
      </c>
      <c r="V908" s="5">
        <v>0</v>
      </c>
      <c r="W908" s="5">
        <v>1</v>
      </c>
      <c r="X908" s="5">
        <v>56.4652738565782</v>
      </c>
      <c r="Y908" s="5">
        <v>2</v>
      </c>
      <c r="Z908" s="5">
        <v>112.9305477131564</v>
      </c>
      <c r="AA908" s="5">
        <v>5</v>
      </c>
      <c r="AB908" s="5">
        <v>282.32636928289099</v>
      </c>
      <c r="AC908" s="5">
        <v>34</v>
      </c>
      <c r="AD908" s="5">
        <v>1919.8193111236587</v>
      </c>
      <c r="AE908" s="5">
        <v>6</v>
      </c>
      <c r="AF908" s="5">
        <v>338.79164313946927</v>
      </c>
      <c r="AG908" s="5">
        <v>28</v>
      </c>
      <c r="AH908" s="5">
        <v>1581.0276679841895</v>
      </c>
      <c r="AI908" s="5">
        <v>0</v>
      </c>
      <c r="AJ908" s="5">
        <v>0</v>
      </c>
    </row>
    <row r="909" spans="1:36" x14ac:dyDescent="0.25">
      <c r="A909">
        <v>2018</v>
      </c>
      <c r="B909" t="s">
        <v>49</v>
      </c>
      <c r="C909" t="s">
        <v>6378</v>
      </c>
      <c r="D909" s="47" t="s">
        <v>914</v>
      </c>
      <c r="E909" s="11">
        <v>13.9</v>
      </c>
      <c r="F909" s="2">
        <v>0.26050000000000001</v>
      </c>
      <c r="G909" s="2">
        <v>0.69830000000000003</v>
      </c>
      <c r="H909" s="2">
        <v>-0.43780000000000002</v>
      </c>
      <c r="I909" s="2">
        <v>0.36</v>
      </c>
      <c r="J909" s="2">
        <v>0.504</v>
      </c>
      <c r="K909" s="2">
        <v>-0.14400000000000002</v>
      </c>
      <c r="L909" s="2">
        <v>0.26</v>
      </c>
      <c r="M909" s="2">
        <v>0.72299999999999998</v>
      </c>
      <c r="N909" s="2">
        <v>-0.46299999999999997</v>
      </c>
      <c r="O909" s="2">
        <v>-0.34826666666666667</v>
      </c>
      <c r="P909" s="2" t="s">
        <v>5900</v>
      </c>
      <c r="Q909" s="5">
        <v>1771</v>
      </c>
      <c r="R909" s="5">
        <v>127.41007194244604</v>
      </c>
      <c r="S909" s="5">
        <v>0</v>
      </c>
      <c r="T909" s="5">
        <v>0</v>
      </c>
      <c r="U909" s="5">
        <v>0</v>
      </c>
      <c r="V909" s="5">
        <v>0</v>
      </c>
      <c r="W909" s="5">
        <v>0</v>
      </c>
      <c r="X909" s="5">
        <v>0</v>
      </c>
      <c r="Y909" s="5">
        <v>0</v>
      </c>
      <c r="Z909" s="5">
        <v>0</v>
      </c>
      <c r="AA909" s="5">
        <v>0</v>
      </c>
      <c r="AB909" s="5">
        <v>0</v>
      </c>
      <c r="AC909" s="5">
        <v>15</v>
      </c>
      <c r="AD909" s="5">
        <v>846.97910784867304</v>
      </c>
      <c r="AE909" s="5">
        <v>5</v>
      </c>
      <c r="AF909" s="5">
        <v>282.32636928289099</v>
      </c>
      <c r="AG909" s="5">
        <v>9</v>
      </c>
      <c r="AH909" s="5">
        <v>508.18746470920382</v>
      </c>
      <c r="AI909" s="5">
        <v>1</v>
      </c>
      <c r="AJ909" s="5">
        <v>56.4652738565782</v>
      </c>
    </row>
    <row r="910" spans="1:36" x14ac:dyDescent="0.25">
      <c r="A910">
        <v>2019</v>
      </c>
      <c r="B910" t="s">
        <v>70</v>
      </c>
      <c r="C910" t="s">
        <v>5477</v>
      </c>
      <c r="D910" s="47" t="s">
        <v>5137</v>
      </c>
      <c r="E910" s="11">
        <v>5.61</v>
      </c>
      <c r="F910" s="2">
        <v>0.82199999999999995</v>
      </c>
      <c r="G910" s="2">
        <v>0.16450000000000001</v>
      </c>
      <c r="H910" s="2">
        <v>0.65749999999999997</v>
      </c>
      <c r="I910" s="2">
        <v>0.8014</v>
      </c>
      <c r="J910" s="2">
        <v>0.16880000000000001</v>
      </c>
      <c r="K910" s="2">
        <v>0.63260000000000005</v>
      </c>
      <c r="L910" s="2">
        <v>0.72650000000000003</v>
      </c>
      <c r="M910" s="2">
        <v>0.25700000000000001</v>
      </c>
      <c r="N910" s="2">
        <v>0.46950000000000003</v>
      </c>
      <c r="O910" s="2">
        <v>0.58653333333333335</v>
      </c>
      <c r="P910" s="5" t="s">
        <v>4792</v>
      </c>
      <c r="Q910" s="5">
        <v>1772</v>
      </c>
      <c r="R910" s="5">
        <v>315.86452762923352</v>
      </c>
      <c r="S910" s="5">
        <v>1</v>
      </c>
      <c r="T910" s="5">
        <v>56.433408577878097</v>
      </c>
      <c r="U910" s="5">
        <v>0</v>
      </c>
      <c r="V910" s="5">
        <v>0</v>
      </c>
      <c r="W910" s="5">
        <v>0</v>
      </c>
      <c r="X910" s="5">
        <v>0</v>
      </c>
      <c r="Y910" s="5">
        <v>0</v>
      </c>
      <c r="Z910" s="5">
        <v>0</v>
      </c>
      <c r="AA910" s="5">
        <v>1</v>
      </c>
      <c r="AB910" s="5">
        <v>56.433408577878097</v>
      </c>
      <c r="AC910" s="5">
        <v>8</v>
      </c>
      <c r="AD910" s="5">
        <v>451.46726862302478</v>
      </c>
      <c r="AE910" s="5">
        <v>1</v>
      </c>
      <c r="AF910" s="5">
        <v>56.433408577878097</v>
      </c>
      <c r="AG910" s="5">
        <v>5</v>
      </c>
      <c r="AH910" s="5">
        <v>282.16704288939053</v>
      </c>
      <c r="AI910" s="5">
        <v>2</v>
      </c>
      <c r="AJ910" s="5">
        <v>112.86681715575619</v>
      </c>
    </row>
    <row r="911" spans="1:36" x14ac:dyDescent="0.25">
      <c r="A911">
        <v>2018</v>
      </c>
      <c r="B911" t="s">
        <v>70</v>
      </c>
      <c r="C911" t="s">
        <v>5330</v>
      </c>
      <c r="D911" s="47" t="s">
        <v>5042</v>
      </c>
      <c r="E911" s="11">
        <v>1.59</v>
      </c>
      <c r="F911" s="2">
        <v>0.65180000000000005</v>
      </c>
      <c r="G911" s="2">
        <v>0.3301</v>
      </c>
      <c r="H911" s="2">
        <v>0.32170000000000004</v>
      </c>
      <c r="I911" s="2">
        <v>0.64300000000000002</v>
      </c>
      <c r="J911" s="2">
        <v>0.30159999999999998</v>
      </c>
      <c r="K911" s="2">
        <v>0.34140000000000004</v>
      </c>
      <c r="L911" s="2">
        <v>0.63949999999999996</v>
      </c>
      <c r="M911" s="2">
        <v>0.34129999999999999</v>
      </c>
      <c r="N911" s="2">
        <v>0.29819999999999997</v>
      </c>
      <c r="O911" s="2">
        <v>0.32043333333333335</v>
      </c>
      <c r="P911" s="5" t="s">
        <v>4792</v>
      </c>
      <c r="Q911" s="5">
        <v>1774</v>
      </c>
      <c r="R911" s="5">
        <v>1115.7232704402516</v>
      </c>
      <c r="S911" s="5">
        <v>12</v>
      </c>
      <c r="T911" s="5">
        <v>676.43742953776768</v>
      </c>
      <c r="U911" s="5">
        <v>0</v>
      </c>
      <c r="V911" s="5">
        <v>0</v>
      </c>
      <c r="W911" s="5">
        <v>0</v>
      </c>
      <c r="X911" s="5">
        <v>0</v>
      </c>
      <c r="Y911" s="5">
        <v>2</v>
      </c>
      <c r="Z911" s="5">
        <v>112.73957158962796</v>
      </c>
      <c r="AA911" s="5">
        <v>10</v>
      </c>
      <c r="AB911" s="5">
        <v>563.69785794813981</v>
      </c>
      <c r="AC911" s="5">
        <v>84</v>
      </c>
      <c r="AD911" s="5">
        <v>4735.062006764374</v>
      </c>
      <c r="AE911" s="5">
        <v>13</v>
      </c>
      <c r="AF911" s="5">
        <v>732.80721533258168</v>
      </c>
      <c r="AG911" s="5">
        <v>52</v>
      </c>
      <c r="AH911" s="5">
        <v>2931.2288613303267</v>
      </c>
      <c r="AI911" s="5">
        <v>19</v>
      </c>
      <c r="AJ911" s="5">
        <v>1071.0259301014655</v>
      </c>
    </row>
    <row r="912" spans="1:36" x14ac:dyDescent="0.25">
      <c r="A912">
        <v>2019</v>
      </c>
      <c r="B912" t="s">
        <v>71</v>
      </c>
      <c r="C912" t="s">
        <v>4866</v>
      </c>
      <c r="D912" s="47" t="s">
        <v>4863</v>
      </c>
      <c r="E912" s="11">
        <v>0</v>
      </c>
      <c r="F912" s="2">
        <v>0.60840000000000005</v>
      </c>
      <c r="G912" s="2">
        <v>0.37490000000000001</v>
      </c>
      <c r="H912" s="2">
        <v>0.23350000000000004</v>
      </c>
      <c r="I912" s="2">
        <v>0.61029999999999995</v>
      </c>
      <c r="J912" s="2">
        <v>0.3422</v>
      </c>
      <c r="K912" s="2">
        <v>0.26809999999999995</v>
      </c>
      <c r="L912" s="2">
        <v>0.64259999999999995</v>
      </c>
      <c r="M912" s="2">
        <v>0.34470000000000001</v>
      </c>
      <c r="N912" s="2">
        <v>0.29789999999999994</v>
      </c>
      <c r="O912" s="2">
        <v>0.26650000000000001</v>
      </c>
      <c r="P912" s="2" t="s">
        <v>4792</v>
      </c>
      <c r="Q912" s="5">
        <v>1776</v>
      </c>
      <c r="R912" s="5" t="s">
        <v>4791</v>
      </c>
      <c r="S912" s="5">
        <v>11</v>
      </c>
      <c r="T912" s="5">
        <v>619.36936936936934</v>
      </c>
      <c r="U912" s="5">
        <v>0</v>
      </c>
      <c r="V912" s="5">
        <v>0</v>
      </c>
      <c r="W912" s="5">
        <v>2</v>
      </c>
      <c r="X912" s="5">
        <v>112.61261261261261</v>
      </c>
      <c r="Y912" s="5">
        <v>0</v>
      </c>
      <c r="Z912" s="5">
        <v>0</v>
      </c>
      <c r="AA912" s="5">
        <v>9</v>
      </c>
      <c r="AB912" s="5">
        <v>506.75675675675677</v>
      </c>
      <c r="AC912" s="5">
        <v>32</v>
      </c>
      <c r="AD912" s="5">
        <v>1801.8018018018017</v>
      </c>
      <c r="AE912" s="5">
        <v>1</v>
      </c>
      <c r="AF912" s="5">
        <v>56.306306306306304</v>
      </c>
      <c r="AG912" s="5">
        <v>28</v>
      </c>
      <c r="AH912" s="5">
        <v>1576.5765765765764</v>
      </c>
      <c r="AI912" s="5">
        <v>3</v>
      </c>
      <c r="AJ912" s="5">
        <v>168.91891891891893</v>
      </c>
    </row>
    <row r="913" spans="1:36" x14ac:dyDescent="0.25">
      <c r="A913">
        <v>2017</v>
      </c>
      <c r="B913" t="s">
        <v>71</v>
      </c>
      <c r="C913" t="s">
        <v>5246</v>
      </c>
      <c r="D913" s="47" t="s">
        <v>5071</v>
      </c>
      <c r="E913" s="11">
        <v>0</v>
      </c>
      <c r="F913" s="2">
        <v>0.79220000000000002</v>
      </c>
      <c r="G913" s="2">
        <v>0.20069999999999999</v>
      </c>
      <c r="H913" s="2">
        <v>0.59150000000000003</v>
      </c>
      <c r="I913" s="2">
        <v>0.78790000000000004</v>
      </c>
      <c r="J913" s="2">
        <v>0.19370000000000001</v>
      </c>
      <c r="K913" s="2">
        <v>0.59420000000000006</v>
      </c>
      <c r="L913" s="2">
        <v>0.74339999999999995</v>
      </c>
      <c r="M913" s="2">
        <v>0.248</v>
      </c>
      <c r="N913" s="2">
        <v>0.49539999999999995</v>
      </c>
      <c r="O913" s="2">
        <v>0.56036666666666679</v>
      </c>
      <c r="P913" s="2" t="s">
        <v>4792</v>
      </c>
      <c r="Q913" s="5">
        <v>1777</v>
      </c>
      <c r="R913" s="5" t="s">
        <v>4791</v>
      </c>
      <c r="S913" s="5">
        <v>6</v>
      </c>
      <c r="T913" s="5">
        <v>337.64772087788407</v>
      </c>
      <c r="U913" s="5">
        <v>0</v>
      </c>
      <c r="V913" s="5">
        <v>0</v>
      </c>
      <c r="W913" s="5">
        <v>0</v>
      </c>
      <c r="X913" s="5">
        <v>0</v>
      </c>
      <c r="Y913" s="5">
        <v>0</v>
      </c>
      <c r="Z913" s="5">
        <v>0</v>
      </c>
      <c r="AA913" s="5">
        <v>6</v>
      </c>
      <c r="AB913" s="5">
        <v>337.64772087788407</v>
      </c>
      <c r="AC913" s="5">
        <v>7</v>
      </c>
      <c r="AD913" s="5">
        <v>393.92234102419803</v>
      </c>
      <c r="AE913" s="5">
        <v>2</v>
      </c>
      <c r="AF913" s="5">
        <v>112.54924029262803</v>
      </c>
      <c r="AG913" s="5">
        <v>5</v>
      </c>
      <c r="AH913" s="5">
        <v>281.37310073157005</v>
      </c>
      <c r="AI913" s="5">
        <v>0</v>
      </c>
      <c r="AJ913" s="5">
        <v>0</v>
      </c>
    </row>
    <row r="914" spans="1:36" x14ac:dyDescent="0.25">
      <c r="A914">
        <v>2017</v>
      </c>
      <c r="B914" t="s">
        <v>70</v>
      </c>
      <c r="C914" t="s">
        <v>5330</v>
      </c>
      <c r="D914" s="47" t="s">
        <v>5042</v>
      </c>
      <c r="E914" s="11">
        <v>1.59</v>
      </c>
      <c r="F914" s="2">
        <v>0.65180000000000005</v>
      </c>
      <c r="G914" s="2">
        <v>0.3301</v>
      </c>
      <c r="H914" s="2">
        <v>0.32170000000000004</v>
      </c>
      <c r="I914" s="2">
        <v>0.64300000000000002</v>
      </c>
      <c r="J914" s="2">
        <v>0.30159999999999998</v>
      </c>
      <c r="K914" s="2">
        <v>0.34140000000000004</v>
      </c>
      <c r="L914" s="2">
        <v>0.63949999999999996</v>
      </c>
      <c r="M914" s="2">
        <v>0.34129999999999999</v>
      </c>
      <c r="N914" s="2">
        <v>0.29819999999999997</v>
      </c>
      <c r="O914" s="2">
        <v>0.32043333333333335</v>
      </c>
      <c r="P914" s="5" t="s">
        <v>4792</v>
      </c>
      <c r="Q914" s="5">
        <v>1779</v>
      </c>
      <c r="R914" s="5">
        <v>1118.8679245283017</v>
      </c>
      <c r="S914" s="5">
        <v>7</v>
      </c>
      <c r="T914" s="5">
        <v>393.47948285553684</v>
      </c>
      <c r="U914" s="5">
        <v>0</v>
      </c>
      <c r="V914" s="5">
        <v>0</v>
      </c>
      <c r="W914" s="5">
        <v>1</v>
      </c>
      <c r="X914" s="5">
        <v>56.211354693648119</v>
      </c>
      <c r="Y914" s="5">
        <v>0</v>
      </c>
      <c r="Z914" s="5">
        <v>0</v>
      </c>
      <c r="AA914" s="5">
        <v>6</v>
      </c>
      <c r="AB914" s="5">
        <v>337.26812816188868</v>
      </c>
      <c r="AC914" s="5">
        <v>127</v>
      </c>
      <c r="AD914" s="5">
        <v>7138.8420460933103</v>
      </c>
      <c r="AE914" s="5">
        <v>18</v>
      </c>
      <c r="AF914" s="5">
        <v>1011.8043844856661</v>
      </c>
      <c r="AG914" s="5">
        <v>86</v>
      </c>
      <c r="AH914" s="5">
        <v>4834.1765036537381</v>
      </c>
      <c r="AI914" s="5">
        <v>23</v>
      </c>
      <c r="AJ914" s="5">
        <v>1292.8611579539067</v>
      </c>
    </row>
    <row r="915" spans="1:36" x14ac:dyDescent="0.25">
      <c r="A915">
        <v>2018</v>
      </c>
      <c r="B915" t="s">
        <v>71</v>
      </c>
      <c r="C915" t="s">
        <v>5824</v>
      </c>
      <c r="D915" s="47" t="s">
        <v>5817</v>
      </c>
      <c r="E915" s="11">
        <v>0</v>
      </c>
      <c r="F915" s="2">
        <v>0.4909</v>
      </c>
      <c r="G915" s="2">
        <v>0.49309999999999998</v>
      </c>
      <c r="H915" s="2">
        <v>-2.1999999999999797E-3</v>
      </c>
      <c r="I915" s="2">
        <v>0.51739999999999997</v>
      </c>
      <c r="J915" s="2">
        <v>0.43140000000000001</v>
      </c>
      <c r="K915" s="2">
        <v>8.5999999999999965E-2</v>
      </c>
      <c r="L915" s="2">
        <v>0.57120000000000004</v>
      </c>
      <c r="M915" s="2">
        <v>0.4143</v>
      </c>
      <c r="N915" s="2">
        <v>0.15690000000000004</v>
      </c>
      <c r="O915" s="2">
        <v>8.0233333333333337E-2</v>
      </c>
      <c r="P915" s="2" t="s">
        <v>5765</v>
      </c>
      <c r="Q915" s="5">
        <v>1780</v>
      </c>
      <c r="R915" s="5" t="s">
        <v>4791</v>
      </c>
      <c r="S915" s="5">
        <v>1</v>
      </c>
      <c r="T915" s="5">
        <v>56.17977528089888</v>
      </c>
      <c r="U915" s="5">
        <v>0</v>
      </c>
      <c r="V915" s="5">
        <v>0</v>
      </c>
      <c r="W915" s="5">
        <v>0</v>
      </c>
      <c r="X915" s="5">
        <v>0</v>
      </c>
      <c r="Y915" s="5">
        <v>0</v>
      </c>
      <c r="Z915" s="5">
        <v>0</v>
      </c>
      <c r="AA915" s="5">
        <v>1</v>
      </c>
      <c r="AB915" s="5">
        <v>56.17977528089888</v>
      </c>
      <c r="AC915" s="5">
        <v>25</v>
      </c>
      <c r="AD915" s="5">
        <v>1404.4943820224719</v>
      </c>
      <c r="AE915" s="5">
        <v>14</v>
      </c>
      <c r="AF915" s="5">
        <v>786.51685393258435</v>
      </c>
      <c r="AG915" s="5">
        <v>10</v>
      </c>
      <c r="AH915" s="5">
        <v>561.79775280898878</v>
      </c>
      <c r="AI915" s="5">
        <v>1</v>
      </c>
      <c r="AJ915" s="5">
        <v>56.17977528089888</v>
      </c>
    </row>
    <row r="916" spans="1:36" x14ac:dyDescent="0.25">
      <c r="A916">
        <v>2018</v>
      </c>
      <c r="B916" t="s">
        <v>71</v>
      </c>
      <c r="C916" t="s">
        <v>5824</v>
      </c>
      <c r="D916" s="47" t="s">
        <v>5817</v>
      </c>
      <c r="E916" s="11">
        <v>0</v>
      </c>
      <c r="F916" s="2">
        <v>0.4909</v>
      </c>
      <c r="G916" s="2">
        <v>0.49309999999999998</v>
      </c>
      <c r="H916" s="2">
        <v>-2.1999999999999797E-3</v>
      </c>
      <c r="I916" s="2">
        <v>0.51739999999999997</v>
      </c>
      <c r="J916" s="2">
        <v>0.43140000000000001</v>
      </c>
      <c r="K916" s="2">
        <v>8.5999999999999965E-2</v>
      </c>
      <c r="L916" s="2">
        <v>0.57120000000000004</v>
      </c>
      <c r="M916" s="2">
        <v>0.4143</v>
      </c>
      <c r="N916" s="2">
        <v>0.15690000000000004</v>
      </c>
      <c r="O916" s="2">
        <v>8.0233333333333337E-2</v>
      </c>
      <c r="P916" s="2" t="s">
        <v>5765</v>
      </c>
      <c r="Q916" s="5">
        <v>1780</v>
      </c>
      <c r="R916" s="5" t="s">
        <v>4791</v>
      </c>
      <c r="S916" s="5">
        <v>1</v>
      </c>
      <c r="T916" s="5">
        <v>56.17977528089888</v>
      </c>
      <c r="U916" s="5">
        <v>0</v>
      </c>
      <c r="V916" s="5">
        <v>0</v>
      </c>
      <c r="W916" s="5">
        <v>0</v>
      </c>
      <c r="X916" s="5">
        <v>0</v>
      </c>
      <c r="Y916" s="5">
        <v>0</v>
      </c>
      <c r="Z916" s="5">
        <v>0</v>
      </c>
      <c r="AA916" s="5">
        <v>1</v>
      </c>
      <c r="AB916" s="5">
        <v>56.17977528089888</v>
      </c>
      <c r="AC916" s="5">
        <v>25</v>
      </c>
      <c r="AD916" s="5">
        <v>1404.4943820224719</v>
      </c>
      <c r="AE916" s="5">
        <v>14</v>
      </c>
      <c r="AF916" s="5">
        <v>786.51685393258435</v>
      </c>
      <c r="AG916" s="5">
        <v>10</v>
      </c>
      <c r="AH916" s="5">
        <v>561.79775280898878</v>
      </c>
      <c r="AI916" s="5">
        <v>1</v>
      </c>
      <c r="AJ916" s="5">
        <v>56.17977528089888</v>
      </c>
    </row>
    <row r="917" spans="1:36" x14ac:dyDescent="0.25">
      <c r="A917">
        <v>2017</v>
      </c>
      <c r="B917" t="s">
        <v>70</v>
      </c>
      <c r="C917" t="s">
        <v>5477</v>
      </c>
      <c r="D917" s="47" t="s">
        <v>5137</v>
      </c>
      <c r="E917" s="11">
        <v>5.61</v>
      </c>
      <c r="F917" s="2">
        <v>0.82199999999999995</v>
      </c>
      <c r="G917" s="2">
        <v>0.16450000000000001</v>
      </c>
      <c r="H917" s="2">
        <v>0.65749999999999997</v>
      </c>
      <c r="I917" s="2">
        <v>0.8014</v>
      </c>
      <c r="J917" s="2">
        <v>0.16880000000000001</v>
      </c>
      <c r="K917" s="2">
        <v>0.63260000000000005</v>
      </c>
      <c r="L917" s="2">
        <v>0.72650000000000003</v>
      </c>
      <c r="M917" s="2">
        <v>0.25700000000000001</v>
      </c>
      <c r="N917" s="2">
        <v>0.46950000000000003</v>
      </c>
      <c r="O917" s="2">
        <v>0.58653333333333335</v>
      </c>
      <c r="P917" s="5" t="s">
        <v>4792</v>
      </c>
      <c r="Q917" s="5">
        <v>1785</v>
      </c>
      <c r="R917" s="5">
        <v>318.18181818181819</v>
      </c>
      <c r="S917" s="5">
        <v>0</v>
      </c>
      <c r="T917" s="5">
        <v>0</v>
      </c>
      <c r="U917" s="5">
        <v>0</v>
      </c>
      <c r="V917" s="5">
        <v>0</v>
      </c>
      <c r="W917" s="5">
        <v>0</v>
      </c>
      <c r="X917" s="5">
        <v>0</v>
      </c>
      <c r="Y917" s="5">
        <v>0</v>
      </c>
      <c r="Z917" s="5">
        <v>0</v>
      </c>
      <c r="AA917" s="5">
        <v>0</v>
      </c>
      <c r="AB917" s="5">
        <v>0</v>
      </c>
      <c r="AC917" s="5">
        <v>20</v>
      </c>
      <c r="AD917" s="5">
        <v>1120.4481792717088</v>
      </c>
      <c r="AE917" s="5">
        <v>6</v>
      </c>
      <c r="AF917" s="5">
        <v>336.1344537815126</v>
      </c>
      <c r="AG917" s="5">
        <v>13</v>
      </c>
      <c r="AH917" s="5">
        <v>728.29131652661067</v>
      </c>
      <c r="AI917" s="5">
        <v>1</v>
      </c>
      <c r="AJ917" s="5">
        <v>56.022408963585427</v>
      </c>
    </row>
    <row r="918" spans="1:36" x14ac:dyDescent="0.25">
      <c r="A918">
        <v>2019</v>
      </c>
      <c r="B918" t="s">
        <v>70</v>
      </c>
      <c r="C918" t="s">
        <v>5455</v>
      </c>
      <c r="D918" s="47" t="s">
        <v>991</v>
      </c>
      <c r="E918" s="11">
        <v>3.94</v>
      </c>
      <c r="F918" s="2">
        <v>0.81920000000000004</v>
      </c>
      <c r="G918" s="2">
        <v>0.17069999999999999</v>
      </c>
      <c r="H918" s="2">
        <v>0.64850000000000008</v>
      </c>
      <c r="I918" s="2">
        <v>0.79279999999999995</v>
      </c>
      <c r="J918" s="2">
        <v>0.18010000000000001</v>
      </c>
      <c r="K918" s="2">
        <v>0.61269999999999991</v>
      </c>
      <c r="L918" s="2">
        <v>0.7077</v>
      </c>
      <c r="M918" s="2">
        <v>0.27839999999999998</v>
      </c>
      <c r="N918" s="2">
        <v>0.42930000000000001</v>
      </c>
      <c r="O918" s="2">
        <v>0.5635</v>
      </c>
      <c r="P918" s="5" t="s">
        <v>4792</v>
      </c>
      <c r="Q918" s="5">
        <v>1789</v>
      </c>
      <c r="R918" s="5">
        <v>454.06091370558374</v>
      </c>
      <c r="S918" s="5">
        <v>7</v>
      </c>
      <c r="T918" s="5">
        <v>391.28004471771936</v>
      </c>
      <c r="U918" s="5">
        <v>0</v>
      </c>
      <c r="V918" s="5">
        <v>0</v>
      </c>
      <c r="W918" s="5">
        <v>0</v>
      </c>
      <c r="X918" s="5">
        <v>0</v>
      </c>
      <c r="Y918" s="5">
        <v>0</v>
      </c>
      <c r="Z918" s="5">
        <v>0</v>
      </c>
      <c r="AA918" s="5">
        <v>7</v>
      </c>
      <c r="AB918" s="5">
        <v>391.28004471771936</v>
      </c>
      <c r="AC918" s="5">
        <v>9</v>
      </c>
      <c r="AD918" s="5">
        <v>503.07434320849637</v>
      </c>
      <c r="AE918" s="5">
        <v>3</v>
      </c>
      <c r="AF918" s="5">
        <v>167.69144773616546</v>
      </c>
      <c r="AG918" s="5">
        <v>5</v>
      </c>
      <c r="AH918" s="5">
        <v>279.48574622694241</v>
      </c>
      <c r="AI918" s="5">
        <v>1</v>
      </c>
      <c r="AJ918" s="5">
        <v>55.897149245388484</v>
      </c>
    </row>
    <row r="919" spans="1:36" x14ac:dyDescent="0.25">
      <c r="A919">
        <v>2019</v>
      </c>
      <c r="B919" t="s">
        <v>41</v>
      </c>
      <c r="C919" t="s">
        <v>5553</v>
      </c>
      <c r="D919" s="47" t="s">
        <v>1112</v>
      </c>
      <c r="E919" s="11">
        <v>0.94399999999999995</v>
      </c>
      <c r="F919" s="2">
        <v>0.5968</v>
      </c>
      <c r="G919" s="2">
        <v>0.38219999999999998</v>
      </c>
      <c r="H919" s="2">
        <v>0.21460000000000001</v>
      </c>
      <c r="I919" s="2">
        <v>0.57550000000000001</v>
      </c>
      <c r="J919" s="2">
        <v>0.36509999999999998</v>
      </c>
      <c r="K919" s="2">
        <v>0.21040000000000003</v>
      </c>
      <c r="L919" s="2">
        <v>0.47460000000000002</v>
      </c>
      <c r="M919" s="2">
        <v>0.50529999999999997</v>
      </c>
      <c r="N919" s="2">
        <v>-3.069999999999995E-2</v>
      </c>
      <c r="O919" s="2">
        <v>0.13143333333333337</v>
      </c>
      <c r="P919" s="2" t="s">
        <v>4792</v>
      </c>
      <c r="Q919" s="5">
        <v>1790</v>
      </c>
      <c r="R919" s="5">
        <v>1896.1864406779662</v>
      </c>
      <c r="S919" s="5">
        <v>1</v>
      </c>
      <c r="T919" s="5">
        <v>55.865921787709496</v>
      </c>
      <c r="U919" s="5">
        <v>0</v>
      </c>
      <c r="V919" s="5">
        <v>0</v>
      </c>
      <c r="W919" s="5">
        <v>0</v>
      </c>
      <c r="X919" s="5">
        <v>0</v>
      </c>
      <c r="Y919" s="5">
        <v>0</v>
      </c>
      <c r="Z919" s="5">
        <v>0</v>
      </c>
      <c r="AA919" s="5">
        <v>1</v>
      </c>
      <c r="AB919" s="5">
        <v>55.865921787709496</v>
      </c>
      <c r="AC919" s="5">
        <v>9</v>
      </c>
      <c r="AD919" s="5">
        <v>502.79329608938548</v>
      </c>
      <c r="AE919" s="5">
        <v>1</v>
      </c>
      <c r="AF919" s="5">
        <v>55.865921787709496</v>
      </c>
      <c r="AG919" s="5">
        <v>8</v>
      </c>
      <c r="AH919" s="5">
        <v>446.92737430167597</v>
      </c>
      <c r="AI919" s="5">
        <v>0</v>
      </c>
      <c r="AJ919" s="5">
        <v>0</v>
      </c>
    </row>
    <row r="920" spans="1:36" x14ac:dyDescent="0.25">
      <c r="A920">
        <v>2017</v>
      </c>
      <c r="B920" t="s">
        <v>71</v>
      </c>
      <c r="C920" t="s">
        <v>5195</v>
      </c>
      <c r="D920" s="47" t="s">
        <v>4844</v>
      </c>
      <c r="E920" s="11">
        <v>0</v>
      </c>
      <c r="F920" s="2">
        <v>0.58350000000000002</v>
      </c>
      <c r="G920" s="2">
        <v>0.40150000000000002</v>
      </c>
      <c r="H920" s="2">
        <v>0.182</v>
      </c>
      <c r="I920" s="2">
        <v>0.60070000000000001</v>
      </c>
      <c r="J920" s="2">
        <v>0.35649999999999998</v>
      </c>
      <c r="K920" s="2">
        <v>0.24420000000000003</v>
      </c>
      <c r="L920" s="2">
        <v>0.66390000000000005</v>
      </c>
      <c r="M920" s="2">
        <v>0.32250000000000001</v>
      </c>
      <c r="N920" s="2">
        <v>0.34140000000000004</v>
      </c>
      <c r="O920" s="2">
        <v>0.25586666666666669</v>
      </c>
      <c r="P920" s="2" t="s">
        <v>4792</v>
      </c>
      <c r="Q920" s="5">
        <v>1791</v>
      </c>
      <c r="R920" s="5" t="s">
        <v>4791</v>
      </c>
      <c r="S920" s="5">
        <v>1</v>
      </c>
      <c r="T920" s="5">
        <v>55.83472920156337</v>
      </c>
      <c r="U920" s="5">
        <v>0</v>
      </c>
      <c r="V920" s="5">
        <v>0</v>
      </c>
      <c r="W920" s="5">
        <v>0</v>
      </c>
      <c r="X920" s="5">
        <v>0</v>
      </c>
      <c r="Y920" s="5">
        <v>0</v>
      </c>
      <c r="Z920" s="5">
        <v>0</v>
      </c>
      <c r="AA920" s="5">
        <v>1</v>
      </c>
      <c r="AB920" s="5">
        <v>55.83472920156337</v>
      </c>
      <c r="AC920" s="5">
        <v>1</v>
      </c>
      <c r="AD920" s="5">
        <v>55.83472920156337</v>
      </c>
      <c r="AE920" s="5">
        <v>1</v>
      </c>
      <c r="AF920" s="5">
        <v>55.83472920156337</v>
      </c>
      <c r="AG920" s="5">
        <v>0</v>
      </c>
      <c r="AH920" s="5">
        <v>0</v>
      </c>
      <c r="AI920" s="5">
        <v>0</v>
      </c>
      <c r="AJ920" s="5">
        <v>0</v>
      </c>
    </row>
    <row r="921" spans="1:36" x14ac:dyDescent="0.25">
      <c r="A921">
        <v>2018</v>
      </c>
      <c r="B921" t="s">
        <v>71</v>
      </c>
      <c r="C921" t="s">
        <v>5242</v>
      </c>
      <c r="D921" s="47" t="s">
        <v>5039</v>
      </c>
      <c r="E921" s="11">
        <v>0</v>
      </c>
      <c r="F921" s="2">
        <v>0.80569999999999997</v>
      </c>
      <c r="G921" s="2">
        <v>0.1842</v>
      </c>
      <c r="H921" s="2">
        <v>0.62149999999999994</v>
      </c>
      <c r="I921" s="2">
        <v>0.77659999999999996</v>
      </c>
      <c r="J921" s="2">
        <v>0.19670000000000001</v>
      </c>
      <c r="K921" s="2">
        <v>0.57989999999999997</v>
      </c>
      <c r="L921" s="2">
        <v>0.78739999999999999</v>
      </c>
      <c r="M921" s="2">
        <v>0.20710000000000001</v>
      </c>
      <c r="N921" s="2">
        <v>0.58030000000000004</v>
      </c>
      <c r="O921" s="2">
        <v>0.59389999999999998</v>
      </c>
      <c r="P921" s="2" t="s">
        <v>4792</v>
      </c>
      <c r="Q921" s="5">
        <v>1799</v>
      </c>
      <c r="R921" s="5" t="s">
        <v>4791</v>
      </c>
      <c r="S921" s="5">
        <v>2</v>
      </c>
      <c r="T921" s="5">
        <v>111.1728738187882</v>
      </c>
      <c r="U921" s="5">
        <v>0</v>
      </c>
      <c r="V921" s="5">
        <v>0</v>
      </c>
      <c r="W921" s="5">
        <v>0</v>
      </c>
      <c r="X921" s="5">
        <v>0</v>
      </c>
      <c r="Y921" s="5">
        <v>0</v>
      </c>
      <c r="Z921" s="5">
        <v>0</v>
      </c>
      <c r="AA921" s="5">
        <v>2</v>
      </c>
      <c r="AB921" s="5">
        <v>111.1728738187882</v>
      </c>
      <c r="AC921" s="5">
        <v>14</v>
      </c>
      <c r="AD921" s="5">
        <v>778.21011673151747</v>
      </c>
      <c r="AE921" s="5">
        <v>5</v>
      </c>
      <c r="AF921" s="5">
        <v>277.93218454697057</v>
      </c>
      <c r="AG921" s="5">
        <v>4</v>
      </c>
      <c r="AH921" s="5">
        <v>222.34574763757641</v>
      </c>
      <c r="AI921" s="5">
        <v>5</v>
      </c>
      <c r="AJ921" s="5">
        <v>277.93218454697057</v>
      </c>
    </row>
    <row r="922" spans="1:36" x14ac:dyDescent="0.25">
      <c r="A922">
        <v>2018</v>
      </c>
      <c r="B922" t="s">
        <v>71</v>
      </c>
      <c r="C922" t="s">
        <v>5242</v>
      </c>
      <c r="D922" s="47" t="s">
        <v>5039</v>
      </c>
      <c r="E922" s="11">
        <v>0</v>
      </c>
      <c r="F922" s="2">
        <v>0.80569999999999997</v>
      </c>
      <c r="G922" s="2">
        <v>0.1842</v>
      </c>
      <c r="H922" s="2">
        <v>0.62149999999999994</v>
      </c>
      <c r="I922" s="2">
        <v>0.77659999999999996</v>
      </c>
      <c r="J922" s="2">
        <v>0.19670000000000001</v>
      </c>
      <c r="K922" s="2">
        <v>0.57989999999999997</v>
      </c>
      <c r="L922" s="2">
        <v>0.78739999999999999</v>
      </c>
      <c r="M922" s="2">
        <v>0.20710000000000001</v>
      </c>
      <c r="N922" s="2">
        <v>0.58030000000000004</v>
      </c>
      <c r="O922" s="2">
        <v>0.59389999999999998</v>
      </c>
      <c r="P922" s="2" t="s">
        <v>4792</v>
      </c>
      <c r="Q922" s="5">
        <v>1799</v>
      </c>
      <c r="R922" s="5" t="s">
        <v>4791</v>
      </c>
      <c r="S922" s="5">
        <v>2</v>
      </c>
      <c r="T922" s="5">
        <v>111.1728738187882</v>
      </c>
      <c r="U922" s="5">
        <v>0</v>
      </c>
      <c r="V922" s="5">
        <v>0</v>
      </c>
      <c r="W922" s="5">
        <v>0</v>
      </c>
      <c r="X922" s="5">
        <v>0</v>
      </c>
      <c r="Y922" s="5">
        <v>0</v>
      </c>
      <c r="Z922" s="5">
        <v>0</v>
      </c>
      <c r="AA922" s="5">
        <v>2</v>
      </c>
      <c r="AB922" s="5">
        <v>111.1728738187882</v>
      </c>
      <c r="AC922" s="5">
        <v>14</v>
      </c>
      <c r="AD922" s="5">
        <v>778.21011673151747</v>
      </c>
      <c r="AE922" s="5">
        <v>5</v>
      </c>
      <c r="AF922" s="5">
        <v>277.93218454697057</v>
      </c>
      <c r="AG922" s="5">
        <v>4</v>
      </c>
      <c r="AH922" s="5">
        <v>222.34574763757641</v>
      </c>
      <c r="AI922" s="5">
        <v>5</v>
      </c>
      <c r="AJ922" s="5">
        <v>277.93218454697057</v>
      </c>
    </row>
    <row r="923" spans="1:36" x14ac:dyDescent="0.25">
      <c r="A923">
        <v>2019</v>
      </c>
      <c r="B923" t="s">
        <v>71</v>
      </c>
      <c r="C923" t="s">
        <v>5815</v>
      </c>
      <c r="D923" s="47" t="s">
        <v>5291</v>
      </c>
      <c r="E923" s="11">
        <v>0</v>
      </c>
      <c r="F923" s="2">
        <v>0.48149999999999998</v>
      </c>
      <c r="G923" s="2">
        <v>0.49559999999999998</v>
      </c>
      <c r="H923" s="2">
        <v>-1.4100000000000001E-2</v>
      </c>
      <c r="I923" s="2">
        <v>0.51300000000000001</v>
      </c>
      <c r="J923" s="2">
        <v>0.41589999999999999</v>
      </c>
      <c r="K923" s="2">
        <v>9.710000000000002E-2</v>
      </c>
      <c r="L923" s="2">
        <v>0.59409999999999996</v>
      </c>
      <c r="M923" s="2">
        <v>0.379</v>
      </c>
      <c r="N923" s="2">
        <v>0.21509999999999996</v>
      </c>
      <c r="O923" s="2">
        <v>9.9366666666666659E-2</v>
      </c>
      <c r="P923" s="2" t="s">
        <v>5765</v>
      </c>
      <c r="Q923" s="5">
        <v>1800</v>
      </c>
      <c r="R923" s="5" t="s">
        <v>4791</v>
      </c>
      <c r="S923" s="5">
        <v>1</v>
      </c>
      <c r="T923" s="5">
        <v>55.555555555555557</v>
      </c>
      <c r="U923" s="5">
        <v>0</v>
      </c>
      <c r="V923" s="5">
        <v>0</v>
      </c>
      <c r="W923" s="5">
        <v>1</v>
      </c>
      <c r="X923" s="5">
        <v>55.555555555555557</v>
      </c>
      <c r="Y923" s="5">
        <v>0</v>
      </c>
      <c r="Z923" s="5">
        <v>0</v>
      </c>
      <c r="AA923" s="5">
        <v>0</v>
      </c>
      <c r="AB923" s="5">
        <v>0</v>
      </c>
      <c r="AC923" s="5">
        <v>12</v>
      </c>
      <c r="AD923" s="5">
        <v>666.66666666666674</v>
      </c>
      <c r="AE923" s="5">
        <v>4</v>
      </c>
      <c r="AF923" s="5">
        <v>222.22222222222223</v>
      </c>
      <c r="AG923" s="5">
        <v>6</v>
      </c>
      <c r="AH923" s="5">
        <v>333.33333333333337</v>
      </c>
      <c r="AI923" s="5">
        <v>2</v>
      </c>
      <c r="AJ923" s="5">
        <v>111.11111111111111</v>
      </c>
    </row>
    <row r="924" spans="1:36" x14ac:dyDescent="0.25">
      <c r="A924">
        <v>2017</v>
      </c>
      <c r="B924" t="s">
        <v>41</v>
      </c>
      <c r="C924" t="s">
        <v>5553</v>
      </c>
      <c r="D924" s="47" t="s">
        <v>1112</v>
      </c>
      <c r="E924" s="11">
        <v>0.94399999999999995</v>
      </c>
      <c r="F924" s="2">
        <v>0.5968</v>
      </c>
      <c r="G924" s="2">
        <v>0.38219999999999998</v>
      </c>
      <c r="H924" s="2">
        <v>0.21460000000000001</v>
      </c>
      <c r="I924" s="2">
        <v>0.57550000000000001</v>
      </c>
      <c r="J924" s="2">
        <v>0.36509999999999998</v>
      </c>
      <c r="K924" s="2">
        <v>0.21040000000000003</v>
      </c>
      <c r="L924" s="2">
        <v>0.47460000000000002</v>
      </c>
      <c r="M924" s="2">
        <v>0.50529999999999997</v>
      </c>
      <c r="N924" s="2">
        <v>-3.069999999999995E-2</v>
      </c>
      <c r="O924" s="2">
        <v>0.13143333333333337</v>
      </c>
      <c r="P924" s="2" t="s">
        <v>4792</v>
      </c>
      <c r="Q924" s="5">
        <v>1806</v>
      </c>
      <c r="R924" s="5">
        <v>1913.1355932203392</v>
      </c>
      <c r="S924" s="5">
        <v>0</v>
      </c>
      <c r="T924" s="5">
        <v>0</v>
      </c>
      <c r="U924" s="5">
        <v>0</v>
      </c>
      <c r="V924" s="5">
        <v>0</v>
      </c>
      <c r="W924" s="5">
        <v>0</v>
      </c>
      <c r="X924" s="5">
        <v>0</v>
      </c>
      <c r="Y924" s="5">
        <v>0</v>
      </c>
      <c r="Z924" s="5">
        <v>0</v>
      </c>
      <c r="AA924" s="5">
        <v>0</v>
      </c>
      <c r="AB924" s="5">
        <v>0</v>
      </c>
      <c r="AC924" s="5">
        <v>5</v>
      </c>
      <c r="AD924" s="5">
        <v>276.85492801771875</v>
      </c>
      <c r="AE924" s="5">
        <v>2</v>
      </c>
      <c r="AF924" s="5">
        <v>110.74197120708749</v>
      </c>
      <c r="AG924" s="5">
        <v>2</v>
      </c>
      <c r="AH924" s="5">
        <v>110.74197120708749</v>
      </c>
      <c r="AI924" s="5">
        <v>1</v>
      </c>
      <c r="AJ924" s="5">
        <v>55.370985603543744</v>
      </c>
    </row>
    <row r="925" spans="1:36" x14ac:dyDescent="0.25">
      <c r="A925">
        <v>2018</v>
      </c>
      <c r="B925" t="s">
        <v>41</v>
      </c>
      <c r="C925" t="s">
        <v>6187</v>
      </c>
      <c r="D925" s="47" t="s">
        <v>6126</v>
      </c>
      <c r="E925" s="11">
        <v>1.4610000000000001</v>
      </c>
      <c r="F925" s="2">
        <v>0.42849999999999999</v>
      </c>
      <c r="G925" s="2">
        <v>0.54959999999999998</v>
      </c>
      <c r="H925" s="2">
        <v>-0.12109999999999999</v>
      </c>
      <c r="I925" s="2">
        <v>0.42820000000000003</v>
      </c>
      <c r="J925" s="2">
        <v>0.51229999999999998</v>
      </c>
      <c r="K925" s="2">
        <v>-8.4099999999999953E-2</v>
      </c>
      <c r="L925" s="2">
        <v>0.38229999999999997</v>
      </c>
      <c r="M925" s="2">
        <v>0.60040000000000004</v>
      </c>
      <c r="N925" s="2">
        <v>-0.21810000000000007</v>
      </c>
      <c r="O925" s="2">
        <v>-0.1411</v>
      </c>
      <c r="P925" s="2" t="s">
        <v>5900</v>
      </c>
      <c r="Q925" s="5">
        <v>1807</v>
      </c>
      <c r="R925" s="5">
        <v>1236.8240930869267</v>
      </c>
      <c r="S925" s="5">
        <v>2</v>
      </c>
      <c r="T925" s="5">
        <v>110.68068622025456</v>
      </c>
      <c r="U925" s="5">
        <v>0</v>
      </c>
      <c r="V925" s="5">
        <v>0</v>
      </c>
      <c r="W925" s="5">
        <v>0</v>
      </c>
      <c r="X925" s="5">
        <v>0</v>
      </c>
      <c r="Y925" s="5">
        <v>0</v>
      </c>
      <c r="Z925" s="5">
        <v>0</v>
      </c>
      <c r="AA925" s="5">
        <v>2</v>
      </c>
      <c r="AB925" s="5">
        <v>110.68068622025456</v>
      </c>
      <c r="AC925" s="5">
        <v>9</v>
      </c>
      <c r="AD925" s="5">
        <v>498.06308799114549</v>
      </c>
      <c r="AE925" s="5">
        <v>3</v>
      </c>
      <c r="AF925" s="5">
        <v>166.02102933038185</v>
      </c>
      <c r="AG925" s="5">
        <v>5</v>
      </c>
      <c r="AH925" s="5">
        <v>276.70171555063638</v>
      </c>
      <c r="AI925" s="5">
        <v>1</v>
      </c>
      <c r="AJ925" s="5">
        <v>55.340343110127279</v>
      </c>
    </row>
    <row r="926" spans="1:36" x14ac:dyDescent="0.25">
      <c r="A926">
        <v>2019</v>
      </c>
      <c r="B926" t="s">
        <v>41</v>
      </c>
      <c r="C926" t="s">
        <v>6226</v>
      </c>
      <c r="D926" s="47" t="s">
        <v>6146</v>
      </c>
      <c r="E926" s="11">
        <v>7.2119999999999997</v>
      </c>
      <c r="F926" s="2">
        <v>0.44619999999999999</v>
      </c>
      <c r="G926" s="2">
        <v>0.53339999999999999</v>
      </c>
      <c r="H926" s="2">
        <v>-8.72E-2</v>
      </c>
      <c r="I926" s="2">
        <v>0.44350000000000001</v>
      </c>
      <c r="J926" s="2">
        <v>0.50029999999999997</v>
      </c>
      <c r="K926" s="2">
        <v>-5.6799999999999962E-2</v>
      </c>
      <c r="L926" s="2">
        <v>0.41830000000000001</v>
      </c>
      <c r="M926" s="2">
        <v>0.5615</v>
      </c>
      <c r="N926" s="2">
        <v>-0.14319999999999999</v>
      </c>
      <c r="O926" s="2">
        <v>-9.5733333333333323E-2</v>
      </c>
      <c r="P926" s="2" t="s">
        <v>5900</v>
      </c>
      <c r="Q926" s="5">
        <v>1807</v>
      </c>
      <c r="R926" s="5">
        <v>250.55463117027179</v>
      </c>
      <c r="S926" s="5">
        <v>13</v>
      </c>
      <c r="T926" s="5">
        <v>719.42446043165467</v>
      </c>
      <c r="U926" s="5">
        <v>0</v>
      </c>
      <c r="V926" s="5">
        <v>0</v>
      </c>
      <c r="W926" s="5">
        <v>0</v>
      </c>
      <c r="X926" s="5">
        <v>0</v>
      </c>
      <c r="Y926" s="5">
        <v>1</v>
      </c>
      <c r="Z926" s="5">
        <v>55.340343110127279</v>
      </c>
      <c r="AA926" s="5">
        <v>12</v>
      </c>
      <c r="AB926" s="5">
        <v>664.0841173215274</v>
      </c>
      <c r="AC926" s="5">
        <v>44</v>
      </c>
      <c r="AD926" s="5">
        <v>2434.9750968456001</v>
      </c>
      <c r="AE926" s="5">
        <v>9</v>
      </c>
      <c r="AF926" s="5">
        <v>498.06308799114549</v>
      </c>
      <c r="AG926" s="5">
        <v>27</v>
      </c>
      <c r="AH926" s="5">
        <v>1494.1892639734367</v>
      </c>
      <c r="AI926" s="5">
        <v>8</v>
      </c>
      <c r="AJ926" s="5">
        <v>442.72274488101823</v>
      </c>
    </row>
    <row r="927" spans="1:36" x14ac:dyDescent="0.25">
      <c r="A927">
        <v>2018</v>
      </c>
      <c r="B927" t="s">
        <v>41</v>
      </c>
      <c r="C927" t="s">
        <v>5553</v>
      </c>
      <c r="D927" s="47" t="s">
        <v>1112</v>
      </c>
      <c r="E927" s="11">
        <v>0.94399999999999995</v>
      </c>
      <c r="F927" s="2">
        <v>0.5968</v>
      </c>
      <c r="G927" s="2">
        <v>0.38219999999999998</v>
      </c>
      <c r="H927" s="2">
        <v>0.21460000000000001</v>
      </c>
      <c r="I927" s="2">
        <v>0.57550000000000001</v>
      </c>
      <c r="J927" s="2">
        <v>0.36509999999999998</v>
      </c>
      <c r="K927" s="2">
        <v>0.21040000000000003</v>
      </c>
      <c r="L927" s="2">
        <v>0.47460000000000002</v>
      </c>
      <c r="M927" s="2">
        <v>0.50529999999999997</v>
      </c>
      <c r="N927" s="2">
        <v>-3.069999999999995E-2</v>
      </c>
      <c r="O927" s="2">
        <v>0.13143333333333337</v>
      </c>
      <c r="P927" s="2" t="s">
        <v>4792</v>
      </c>
      <c r="Q927" s="5">
        <v>1810</v>
      </c>
      <c r="R927" s="5">
        <v>1917.3728813559323</v>
      </c>
      <c r="S927" s="5">
        <v>3</v>
      </c>
      <c r="T927" s="5">
        <v>165.74585635359117</v>
      </c>
      <c r="U927" s="5">
        <v>0</v>
      </c>
      <c r="V927" s="5">
        <v>0</v>
      </c>
      <c r="W927" s="5">
        <v>0</v>
      </c>
      <c r="X927" s="5">
        <v>0</v>
      </c>
      <c r="Y927" s="5">
        <v>0</v>
      </c>
      <c r="Z927" s="5">
        <v>0</v>
      </c>
      <c r="AA927" s="5">
        <v>3</v>
      </c>
      <c r="AB927" s="5">
        <v>165.74585635359117</v>
      </c>
      <c r="AC927" s="5">
        <v>13</v>
      </c>
      <c r="AD927" s="5">
        <v>718.2320441988951</v>
      </c>
      <c r="AE927" s="5">
        <v>1</v>
      </c>
      <c r="AF927" s="5">
        <v>55.248618784530393</v>
      </c>
      <c r="AG927" s="5">
        <v>12</v>
      </c>
      <c r="AH927" s="5">
        <v>662.98342541436466</v>
      </c>
      <c r="AI927" s="5">
        <v>0</v>
      </c>
      <c r="AJ927" s="5">
        <v>0</v>
      </c>
    </row>
    <row r="928" spans="1:36" x14ac:dyDescent="0.25">
      <c r="A928">
        <v>2018</v>
      </c>
      <c r="B928" t="s">
        <v>70</v>
      </c>
      <c r="C928" t="s">
        <v>5496</v>
      </c>
      <c r="D928" s="47" t="s">
        <v>4889</v>
      </c>
      <c r="E928" s="11">
        <v>8.49</v>
      </c>
      <c r="F928" s="2">
        <v>0.72770000000000001</v>
      </c>
      <c r="G928" s="2">
        <v>0.25779999999999997</v>
      </c>
      <c r="H928" s="2">
        <v>0.46990000000000004</v>
      </c>
      <c r="I928" s="2">
        <v>0.71589999999999998</v>
      </c>
      <c r="J928" s="2">
        <v>0.24479999999999999</v>
      </c>
      <c r="K928" s="2">
        <v>0.47109999999999996</v>
      </c>
      <c r="L928" s="2">
        <v>0.67110000000000003</v>
      </c>
      <c r="M928" s="2">
        <v>0.31530000000000002</v>
      </c>
      <c r="N928" s="2">
        <v>0.35580000000000001</v>
      </c>
      <c r="O928" s="2">
        <v>0.43226666666666674</v>
      </c>
      <c r="P928" s="5" t="s">
        <v>4792</v>
      </c>
      <c r="Q928" s="5">
        <v>1810</v>
      </c>
      <c r="R928" s="5">
        <v>213.1919905771496</v>
      </c>
      <c r="S928" s="5">
        <v>0</v>
      </c>
      <c r="T928" s="5">
        <v>0</v>
      </c>
      <c r="U928" s="5">
        <v>0</v>
      </c>
      <c r="V928" s="5">
        <v>0</v>
      </c>
      <c r="W928" s="5">
        <v>0</v>
      </c>
      <c r="X928" s="5">
        <v>0</v>
      </c>
      <c r="Y928" s="5">
        <v>0</v>
      </c>
      <c r="Z928" s="5">
        <v>0</v>
      </c>
      <c r="AA928" s="5">
        <v>0</v>
      </c>
      <c r="AB928" s="5">
        <v>0</v>
      </c>
      <c r="AC928" s="5">
        <v>0</v>
      </c>
      <c r="AD928" s="5">
        <v>0</v>
      </c>
      <c r="AE928" s="5">
        <v>0</v>
      </c>
      <c r="AF928" s="5">
        <v>0</v>
      </c>
      <c r="AG928" s="5">
        <v>0</v>
      </c>
      <c r="AH928" s="5">
        <v>0</v>
      </c>
      <c r="AI928" s="5">
        <v>0</v>
      </c>
      <c r="AJ928" s="5">
        <v>0</v>
      </c>
    </row>
    <row r="929" spans="1:36" x14ac:dyDescent="0.25">
      <c r="A929">
        <v>2017</v>
      </c>
      <c r="B929" t="s">
        <v>41</v>
      </c>
      <c r="C929" t="s">
        <v>6187</v>
      </c>
      <c r="D929" s="47" t="s">
        <v>6126</v>
      </c>
      <c r="E929" s="11">
        <v>1.4610000000000001</v>
      </c>
      <c r="F929" s="2">
        <v>0.42849999999999999</v>
      </c>
      <c r="G929" s="2">
        <v>0.54959999999999998</v>
      </c>
      <c r="H929" s="2">
        <v>-0.12109999999999999</v>
      </c>
      <c r="I929" s="2">
        <v>0.42820000000000003</v>
      </c>
      <c r="J929" s="2">
        <v>0.51229999999999998</v>
      </c>
      <c r="K929" s="2">
        <v>-8.4099999999999953E-2</v>
      </c>
      <c r="L929" s="2">
        <v>0.38229999999999997</v>
      </c>
      <c r="M929" s="2">
        <v>0.60040000000000004</v>
      </c>
      <c r="N929" s="2">
        <v>-0.21810000000000007</v>
      </c>
      <c r="O929" s="2">
        <v>-0.1411</v>
      </c>
      <c r="P929" s="2" t="s">
        <v>5900</v>
      </c>
      <c r="Q929" s="5">
        <v>1812</v>
      </c>
      <c r="R929" s="5">
        <v>1240.2464065708418</v>
      </c>
      <c r="S929" s="5">
        <v>1</v>
      </c>
      <c r="T929" s="5">
        <v>55.187637969094922</v>
      </c>
      <c r="U929" s="5">
        <v>0</v>
      </c>
      <c r="V929" s="5">
        <v>0</v>
      </c>
      <c r="W929" s="5">
        <v>0</v>
      </c>
      <c r="X929" s="5">
        <v>0</v>
      </c>
      <c r="Y929" s="5">
        <v>0</v>
      </c>
      <c r="Z929" s="5">
        <v>0</v>
      </c>
      <c r="AA929" s="5">
        <v>1</v>
      </c>
      <c r="AB929" s="5">
        <v>55.187637969094922</v>
      </c>
      <c r="AC929" s="5">
        <v>49</v>
      </c>
      <c r="AD929" s="5">
        <v>2704.1942604856513</v>
      </c>
      <c r="AE929" s="5">
        <v>30</v>
      </c>
      <c r="AF929" s="5">
        <v>1655.6291390728479</v>
      </c>
      <c r="AG929" s="5">
        <v>17</v>
      </c>
      <c r="AH929" s="5">
        <v>938.18984547461366</v>
      </c>
      <c r="AI929" s="5">
        <v>2</v>
      </c>
      <c r="AJ929" s="5">
        <v>110.37527593818984</v>
      </c>
    </row>
    <row r="930" spans="1:36" x14ac:dyDescent="0.25">
      <c r="A930">
        <v>2019</v>
      </c>
      <c r="B930" t="s">
        <v>71</v>
      </c>
      <c r="C930" t="s">
        <v>4895</v>
      </c>
      <c r="D930" s="47" t="s">
        <v>4894</v>
      </c>
      <c r="E930" s="11">
        <v>0</v>
      </c>
      <c r="F930" s="2">
        <v>0.71479999999999999</v>
      </c>
      <c r="G930" s="2">
        <v>0.26979999999999998</v>
      </c>
      <c r="H930" s="2">
        <v>0.44500000000000001</v>
      </c>
      <c r="I930" s="2">
        <v>0.68340000000000001</v>
      </c>
      <c r="J930" s="2">
        <v>0.27079999999999999</v>
      </c>
      <c r="K930" s="2">
        <v>0.41260000000000002</v>
      </c>
      <c r="L930" s="2">
        <v>0.63349999999999995</v>
      </c>
      <c r="M930" s="2">
        <v>0.35759999999999997</v>
      </c>
      <c r="N930" s="2">
        <v>0.27589999999999998</v>
      </c>
      <c r="O930" s="2">
        <v>0.3778333333333333</v>
      </c>
      <c r="P930" s="2" t="s">
        <v>4792</v>
      </c>
      <c r="Q930" s="5">
        <v>1814</v>
      </c>
      <c r="R930" s="5" t="s">
        <v>4791</v>
      </c>
      <c r="S930" s="5">
        <v>3</v>
      </c>
      <c r="T930" s="5">
        <v>165.38037486218303</v>
      </c>
      <c r="U930" s="5">
        <v>0</v>
      </c>
      <c r="V930" s="5">
        <v>0</v>
      </c>
      <c r="W930" s="5">
        <v>0</v>
      </c>
      <c r="X930" s="5">
        <v>0</v>
      </c>
      <c r="Y930" s="5">
        <v>0</v>
      </c>
      <c r="Z930" s="5">
        <v>0</v>
      </c>
      <c r="AA930" s="5">
        <v>3</v>
      </c>
      <c r="AB930" s="5">
        <v>165.38037486218303</v>
      </c>
      <c r="AC930" s="5">
        <v>12</v>
      </c>
      <c r="AD930" s="5">
        <v>661.52149944873213</v>
      </c>
      <c r="AE930" s="5">
        <v>8</v>
      </c>
      <c r="AF930" s="5">
        <v>441.01433296582138</v>
      </c>
      <c r="AG930" s="5">
        <v>4</v>
      </c>
      <c r="AH930" s="5">
        <v>220.50716648291069</v>
      </c>
      <c r="AI930" s="5">
        <v>0</v>
      </c>
      <c r="AJ930" s="5">
        <v>0</v>
      </c>
    </row>
    <row r="931" spans="1:36" x14ac:dyDescent="0.25">
      <c r="A931">
        <v>2017</v>
      </c>
      <c r="B931" t="s">
        <v>41</v>
      </c>
      <c r="C931" t="s">
        <v>6226</v>
      </c>
      <c r="D931" s="47" t="s">
        <v>6146</v>
      </c>
      <c r="E931" s="11">
        <v>7.2119999999999997</v>
      </c>
      <c r="F931" s="2">
        <v>0.44619999999999999</v>
      </c>
      <c r="G931" s="2">
        <v>0.53339999999999999</v>
      </c>
      <c r="H931" s="2">
        <v>-8.72E-2</v>
      </c>
      <c r="I931" s="2">
        <v>0.44350000000000001</v>
      </c>
      <c r="J931" s="2">
        <v>0.50029999999999997</v>
      </c>
      <c r="K931" s="2">
        <v>-5.6799999999999962E-2</v>
      </c>
      <c r="L931" s="2">
        <v>0.41830000000000001</v>
      </c>
      <c r="M931" s="2">
        <v>0.5615</v>
      </c>
      <c r="N931" s="2">
        <v>-0.14319999999999999</v>
      </c>
      <c r="O931" s="2">
        <v>-9.5733333333333323E-2</v>
      </c>
      <c r="P931" s="2" t="s">
        <v>5900</v>
      </c>
      <c r="Q931" s="5">
        <v>1814</v>
      </c>
      <c r="R931" s="5">
        <v>251.52523571824739</v>
      </c>
      <c r="S931" s="5">
        <v>22</v>
      </c>
      <c r="T931" s="5">
        <v>1212.7894156560087</v>
      </c>
      <c r="U931" s="5">
        <v>0</v>
      </c>
      <c r="V931" s="5">
        <v>0</v>
      </c>
      <c r="W931" s="5">
        <v>1</v>
      </c>
      <c r="X931" s="5">
        <v>55.126791620727673</v>
      </c>
      <c r="Y931" s="5">
        <v>0</v>
      </c>
      <c r="Z931" s="5">
        <v>0</v>
      </c>
      <c r="AA931" s="5">
        <v>21</v>
      </c>
      <c r="AB931" s="5">
        <v>1157.6626240352812</v>
      </c>
      <c r="AC931" s="5">
        <v>69</v>
      </c>
      <c r="AD931" s="5">
        <v>3803.7486218302092</v>
      </c>
      <c r="AE931" s="5">
        <v>28</v>
      </c>
      <c r="AF931" s="5">
        <v>1543.5501653803749</v>
      </c>
      <c r="AG931" s="5">
        <v>39</v>
      </c>
      <c r="AH931" s="5">
        <v>2149.9448732083792</v>
      </c>
      <c r="AI931" s="5">
        <v>2</v>
      </c>
      <c r="AJ931" s="5">
        <v>110.25358324145535</v>
      </c>
    </row>
    <row r="932" spans="1:36" x14ac:dyDescent="0.25">
      <c r="A932">
        <v>2018</v>
      </c>
      <c r="B932" t="s">
        <v>71</v>
      </c>
      <c r="C932" t="s">
        <v>4996</v>
      </c>
      <c r="D932" s="47" t="s">
        <v>4989</v>
      </c>
      <c r="E932" s="11">
        <v>0</v>
      </c>
      <c r="F932" s="2">
        <v>0.74260000000000004</v>
      </c>
      <c r="G932" s="2">
        <v>0.24390000000000001</v>
      </c>
      <c r="H932" s="2">
        <v>0.49870000000000003</v>
      </c>
      <c r="I932" s="2">
        <v>0.745</v>
      </c>
      <c r="J932" s="2">
        <v>0.2172</v>
      </c>
      <c r="K932" s="2">
        <v>0.52780000000000005</v>
      </c>
      <c r="L932" s="2">
        <v>0.73199999999999998</v>
      </c>
      <c r="M932" s="2">
        <v>0.2525</v>
      </c>
      <c r="N932" s="2">
        <v>0.47949999999999998</v>
      </c>
      <c r="O932" s="2">
        <v>0.502</v>
      </c>
      <c r="P932" s="2" t="s">
        <v>4792</v>
      </c>
      <c r="Q932" s="5">
        <v>1816</v>
      </c>
      <c r="R932" s="5" t="s">
        <v>4791</v>
      </c>
      <c r="S932" s="5">
        <v>2</v>
      </c>
      <c r="T932" s="5">
        <v>110.13215859030838</v>
      </c>
      <c r="U932" s="5">
        <v>0</v>
      </c>
      <c r="V932" s="5">
        <v>0</v>
      </c>
      <c r="W932" s="5">
        <v>1</v>
      </c>
      <c r="X932" s="5">
        <v>55.066079295154189</v>
      </c>
      <c r="Y932" s="5">
        <v>0</v>
      </c>
      <c r="Z932" s="5">
        <v>0</v>
      </c>
      <c r="AA932" s="5">
        <v>1</v>
      </c>
      <c r="AB932" s="5">
        <v>55.066079295154189</v>
      </c>
      <c r="AC932" s="5">
        <v>14</v>
      </c>
      <c r="AD932" s="5">
        <v>770.92511013215858</v>
      </c>
      <c r="AE932" s="5">
        <v>4</v>
      </c>
      <c r="AF932" s="5">
        <v>220.26431718061676</v>
      </c>
      <c r="AG932" s="5">
        <v>9</v>
      </c>
      <c r="AH932" s="5">
        <v>495.59471365638768</v>
      </c>
      <c r="AI932" s="5">
        <v>1</v>
      </c>
      <c r="AJ932" s="5">
        <v>55.066079295154189</v>
      </c>
    </row>
    <row r="933" spans="1:36" x14ac:dyDescent="0.25">
      <c r="A933">
        <v>2018</v>
      </c>
      <c r="B933" t="s">
        <v>71</v>
      </c>
      <c r="C933" t="s">
        <v>4996</v>
      </c>
      <c r="D933" s="47" t="s">
        <v>4989</v>
      </c>
      <c r="E933" s="11">
        <v>0</v>
      </c>
      <c r="F933" s="2">
        <v>0.74260000000000004</v>
      </c>
      <c r="G933" s="2">
        <v>0.24390000000000001</v>
      </c>
      <c r="H933" s="2">
        <v>0.49870000000000003</v>
      </c>
      <c r="I933" s="2">
        <v>0.745</v>
      </c>
      <c r="J933" s="2">
        <v>0.2172</v>
      </c>
      <c r="K933" s="2">
        <v>0.52780000000000005</v>
      </c>
      <c r="L933" s="2">
        <v>0.73199999999999998</v>
      </c>
      <c r="M933" s="2">
        <v>0.2525</v>
      </c>
      <c r="N933" s="2">
        <v>0.47949999999999998</v>
      </c>
      <c r="O933" s="2">
        <v>0.502</v>
      </c>
      <c r="P933" s="2" t="s">
        <v>4792</v>
      </c>
      <c r="Q933" s="5">
        <v>1816</v>
      </c>
      <c r="R933" s="5" t="s">
        <v>4791</v>
      </c>
      <c r="S933" s="5">
        <v>2</v>
      </c>
      <c r="T933" s="5">
        <v>110.13215859030838</v>
      </c>
      <c r="U933" s="5">
        <v>0</v>
      </c>
      <c r="V933" s="5">
        <v>0</v>
      </c>
      <c r="W933" s="5">
        <v>1</v>
      </c>
      <c r="X933" s="5">
        <v>55.066079295154189</v>
      </c>
      <c r="Y933" s="5">
        <v>0</v>
      </c>
      <c r="Z933" s="5">
        <v>0</v>
      </c>
      <c r="AA933" s="5">
        <v>1</v>
      </c>
      <c r="AB933" s="5">
        <v>55.066079295154189</v>
      </c>
      <c r="AC933" s="5">
        <v>14</v>
      </c>
      <c r="AD933" s="5">
        <v>770.92511013215858</v>
      </c>
      <c r="AE933" s="5">
        <v>4</v>
      </c>
      <c r="AF933" s="5">
        <v>220.26431718061676</v>
      </c>
      <c r="AG933" s="5">
        <v>9</v>
      </c>
      <c r="AH933" s="5">
        <v>495.59471365638768</v>
      </c>
      <c r="AI933" s="5">
        <v>1</v>
      </c>
      <c r="AJ933" s="5">
        <v>55.066079295154189</v>
      </c>
    </row>
    <row r="934" spans="1:36" x14ac:dyDescent="0.25">
      <c r="A934">
        <v>2019</v>
      </c>
      <c r="B934" t="s">
        <v>41</v>
      </c>
      <c r="C934" t="s">
        <v>1052</v>
      </c>
      <c r="D934" s="47" t="s">
        <v>5859</v>
      </c>
      <c r="E934" s="11">
        <v>0.81799999999999995</v>
      </c>
      <c r="F934" s="2">
        <v>0.46550000000000002</v>
      </c>
      <c r="G934" s="2">
        <v>0.505</v>
      </c>
      <c r="H934" s="2">
        <v>-3.949999999999998E-2</v>
      </c>
      <c r="I934" s="2">
        <v>0.46839999999999998</v>
      </c>
      <c r="J934" s="2">
        <v>0.45529999999999998</v>
      </c>
      <c r="K934" s="2">
        <v>1.3100000000000001E-2</v>
      </c>
      <c r="L934" s="2">
        <v>0.54369999999999996</v>
      </c>
      <c r="M934" s="2">
        <v>0.434</v>
      </c>
      <c r="N934" s="2">
        <v>0.10969999999999996</v>
      </c>
      <c r="O934" s="2">
        <v>2.7766666666666662E-2</v>
      </c>
      <c r="P934" s="2" t="s">
        <v>5765</v>
      </c>
      <c r="Q934" s="5">
        <v>1816</v>
      </c>
      <c r="R934" s="5">
        <v>2220.0488997555012</v>
      </c>
      <c r="S934" s="5">
        <v>0</v>
      </c>
      <c r="T934" s="5">
        <v>0</v>
      </c>
      <c r="U934" s="5">
        <v>0</v>
      </c>
      <c r="V934" s="5">
        <v>0</v>
      </c>
      <c r="W934" s="5">
        <v>0</v>
      </c>
      <c r="X934" s="5">
        <v>0</v>
      </c>
      <c r="Y934" s="5">
        <v>0</v>
      </c>
      <c r="Z934" s="5">
        <v>0</v>
      </c>
      <c r="AA934" s="5">
        <v>0</v>
      </c>
      <c r="AB934" s="5">
        <v>0</v>
      </c>
      <c r="AC934" s="5">
        <v>6</v>
      </c>
      <c r="AD934" s="5">
        <v>330.39647577092512</v>
      </c>
      <c r="AE934" s="5">
        <v>1</v>
      </c>
      <c r="AF934" s="5">
        <v>55.066079295154189</v>
      </c>
      <c r="AG934" s="5">
        <v>5</v>
      </c>
      <c r="AH934" s="5">
        <v>275.33039647577095</v>
      </c>
      <c r="AI934" s="5">
        <v>0</v>
      </c>
      <c r="AJ934" s="5">
        <v>0</v>
      </c>
    </row>
    <row r="935" spans="1:36" x14ac:dyDescent="0.25">
      <c r="A935">
        <v>2019</v>
      </c>
      <c r="B935" t="s">
        <v>71</v>
      </c>
      <c r="C935" t="s">
        <v>5824</v>
      </c>
      <c r="D935" s="47" t="s">
        <v>5817</v>
      </c>
      <c r="E935" s="11">
        <v>0</v>
      </c>
      <c r="F935" s="2">
        <v>0.4909</v>
      </c>
      <c r="G935" s="2">
        <v>0.49309999999999998</v>
      </c>
      <c r="H935" s="2">
        <v>-2.1999999999999797E-3</v>
      </c>
      <c r="I935" s="2">
        <v>0.51739999999999997</v>
      </c>
      <c r="J935" s="2">
        <v>0.43140000000000001</v>
      </c>
      <c r="K935" s="2">
        <v>8.5999999999999965E-2</v>
      </c>
      <c r="L935" s="2">
        <v>0.57120000000000004</v>
      </c>
      <c r="M935" s="2">
        <v>0.4143</v>
      </c>
      <c r="N935" s="2">
        <v>0.15690000000000004</v>
      </c>
      <c r="O935" s="2">
        <v>8.0233333333333337E-2</v>
      </c>
      <c r="P935" s="2" t="s">
        <v>5765</v>
      </c>
      <c r="Q935" s="5">
        <v>1818</v>
      </c>
      <c r="R935" s="5" t="s">
        <v>4791</v>
      </c>
      <c r="S935" s="5">
        <v>0</v>
      </c>
      <c r="T935" s="5">
        <v>0</v>
      </c>
      <c r="U935" s="5">
        <v>0</v>
      </c>
      <c r="V935" s="5">
        <v>0</v>
      </c>
      <c r="W935" s="5">
        <v>0</v>
      </c>
      <c r="X935" s="5">
        <v>0</v>
      </c>
      <c r="Y935" s="5">
        <v>0</v>
      </c>
      <c r="Z935" s="5">
        <v>0</v>
      </c>
      <c r="AA935" s="5">
        <v>0</v>
      </c>
      <c r="AB935" s="5">
        <v>0</v>
      </c>
      <c r="AC935" s="5">
        <v>36</v>
      </c>
      <c r="AD935" s="5">
        <v>1980.1980198019803</v>
      </c>
      <c r="AE935" s="5">
        <v>14</v>
      </c>
      <c r="AF935" s="5">
        <v>770.07700770077008</v>
      </c>
      <c r="AG935" s="5">
        <v>22</v>
      </c>
      <c r="AH935" s="5">
        <v>1210.12101210121</v>
      </c>
      <c r="AI935" s="5">
        <v>0</v>
      </c>
      <c r="AJ935" s="5">
        <v>0</v>
      </c>
    </row>
    <row r="936" spans="1:36" x14ac:dyDescent="0.25">
      <c r="A936">
        <v>2018</v>
      </c>
      <c r="B936" t="s">
        <v>41</v>
      </c>
      <c r="C936" t="s">
        <v>6226</v>
      </c>
      <c r="D936" s="47" t="s">
        <v>6146</v>
      </c>
      <c r="E936" s="11">
        <v>7.2119999999999997</v>
      </c>
      <c r="F936" s="2">
        <v>0.44619999999999999</v>
      </c>
      <c r="G936" s="2">
        <v>0.53339999999999999</v>
      </c>
      <c r="H936" s="2">
        <v>-8.72E-2</v>
      </c>
      <c r="I936" s="2">
        <v>0.44350000000000001</v>
      </c>
      <c r="J936" s="2">
        <v>0.50029999999999997</v>
      </c>
      <c r="K936" s="2">
        <v>-5.6799999999999962E-2</v>
      </c>
      <c r="L936" s="2">
        <v>0.41830000000000001</v>
      </c>
      <c r="M936" s="2">
        <v>0.5615</v>
      </c>
      <c r="N936" s="2">
        <v>-0.14319999999999999</v>
      </c>
      <c r="O936" s="2">
        <v>-9.5733333333333323E-2</v>
      </c>
      <c r="P936" s="2" t="s">
        <v>5900</v>
      </c>
      <c r="Q936" s="5">
        <v>1820</v>
      </c>
      <c r="R936" s="5">
        <v>252.35718247365503</v>
      </c>
      <c r="S936" s="5">
        <v>22</v>
      </c>
      <c r="T936" s="5">
        <v>1208.7912087912089</v>
      </c>
      <c r="U936" s="5">
        <v>0</v>
      </c>
      <c r="V936" s="5">
        <v>0</v>
      </c>
      <c r="W936" s="5">
        <v>0</v>
      </c>
      <c r="X936" s="5">
        <v>0</v>
      </c>
      <c r="Y936" s="5">
        <v>0</v>
      </c>
      <c r="Z936" s="5">
        <v>0</v>
      </c>
      <c r="AA936" s="5">
        <v>22</v>
      </c>
      <c r="AB936" s="5">
        <v>1208.7912087912089</v>
      </c>
      <c r="AC936" s="5">
        <v>36</v>
      </c>
      <c r="AD936" s="5">
        <v>1978.0219780219779</v>
      </c>
      <c r="AE936" s="5">
        <v>17</v>
      </c>
      <c r="AF936" s="5">
        <v>934.06593406593402</v>
      </c>
      <c r="AG936" s="5">
        <v>17</v>
      </c>
      <c r="AH936" s="5">
        <v>934.06593406593402</v>
      </c>
      <c r="AI936" s="5">
        <v>2</v>
      </c>
      <c r="AJ936" s="5">
        <v>109.89010989010988</v>
      </c>
    </row>
    <row r="937" spans="1:36" x14ac:dyDescent="0.25">
      <c r="A937">
        <v>2018</v>
      </c>
      <c r="B937" t="s">
        <v>41</v>
      </c>
      <c r="C937" t="s">
        <v>1052</v>
      </c>
      <c r="D937" s="47" t="s">
        <v>5859</v>
      </c>
      <c r="E937" s="11">
        <v>0.81799999999999995</v>
      </c>
      <c r="F937" s="2">
        <v>0.46550000000000002</v>
      </c>
      <c r="G937" s="2">
        <v>0.505</v>
      </c>
      <c r="H937" s="2">
        <v>-3.949999999999998E-2</v>
      </c>
      <c r="I937" s="2">
        <v>0.46839999999999998</v>
      </c>
      <c r="J937" s="2">
        <v>0.45529999999999998</v>
      </c>
      <c r="K937" s="2">
        <v>1.3100000000000001E-2</v>
      </c>
      <c r="L937" s="2">
        <v>0.54369999999999996</v>
      </c>
      <c r="M937" s="2">
        <v>0.434</v>
      </c>
      <c r="N937" s="2">
        <v>0.10969999999999996</v>
      </c>
      <c r="O937" s="2">
        <v>2.7766666666666662E-2</v>
      </c>
      <c r="P937" s="2" t="s">
        <v>5765</v>
      </c>
      <c r="Q937" s="5">
        <v>1823</v>
      </c>
      <c r="R937" s="5">
        <v>2228.6063569682151</v>
      </c>
      <c r="S937" s="5">
        <v>0</v>
      </c>
      <c r="T937" s="5">
        <v>0</v>
      </c>
      <c r="U937" s="5">
        <v>0</v>
      </c>
      <c r="V937" s="5">
        <v>0</v>
      </c>
      <c r="W937" s="5">
        <v>0</v>
      </c>
      <c r="X937" s="5">
        <v>0</v>
      </c>
      <c r="Y937" s="5">
        <v>0</v>
      </c>
      <c r="Z937" s="5">
        <v>0</v>
      </c>
      <c r="AA937" s="5">
        <v>0</v>
      </c>
      <c r="AB937" s="5">
        <v>0</v>
      </c>
      <c r="AC937" s="5">
        <v>4</v>
      </c>
      <c r="AD937" s="5">
        <v>219.41854086670324</v>
      </c>
      <c r="AE937" s="5">
        <v>1</v>
      </c>
      <c r="AF937" s="5">
        <v>54.85463521667581</v>
      </c>
      <c r="AG937" s="5">
        <v>3</v>
      </c>
      <c r="AH937" s="5">
        <v>164.56390565002744</v>
      </c>
      <c r="AI937" s="5">
        <v>0</v>
      </c>
      <c r="AJ937" s="5">
        <v>0</v>
      </c>
    </row>
    <row r="938" spans="1:36" x14ac:dyDescent="0.25">
      <c r="A938">
        <v>2018</v>
      </c>
      <c r="B938" t="s">
        <v>71</v>
      </c>
      <c r="C938" t="s">
        <v>5263</v>
      </c>
      <c r="D938" s="47" t="s">
        <v>5134</v>
      </c>
      <c r="E938" s="11">
        <v>0</v>
      </c>
      <c r="F938" s="2">
        <v>0.83630000000000004</v>
      </c>
      <c r="G938" s="2">
        <v>0.154</v>
      </c>
      <c r="H938" s="2">
        <v>0.68230000000000002</v>
      </c>
      <c r="I938" s="2">
        <v>0.83840000000000003</v>
      </c>
      <c r="J938" s="2">
        <v>0.1404</v>
      </c>
      <c r="K938" s="2">
        <v>0.69800000000000006</v>
      </c>
      <c r="L938" s="2">
        <v>0.81630000000000003</v>
      </c>
      <c r="M938" s="2">
        <v>0.17380000000000001</v>
      </c>
      <c r="N938" s="2">
        <v>0.64250000000000007</v>
      </c>
      <c r="O938" s="2">
        <v>0.67426666666666668</v>
      </c>
      <c r="P938" s="2" t="s">
        <v>4792</v>
      </c>
      <c r="Q938" s="5">
        <v>1826</v>
      </c>
      <c r="R938" s="5" t="s">
        <v>4791</v>
      </c>
      <c r="S938" s="5">
        <v>9</v>
      </c>
      <c r="T938" s="5">
        <v>492.88061336254111</v>
      </c>
      <c r="U938" s="5">
        <v>0</v>
      </c>
      <c r="V938" s="5">
        <v>0</v>
      </c>
      <c r="W938" s="5">
        <v>5</v>
      </c>
      <c r="X938" s="5">
        <v>273.82256297918946</v>
      </c>
      <c r="Y938" s="5">
        <v>0</v>
      </c>
      <c r="Z938" s="5">
        <v>0</v>
      </c>
      <c r="AA938" s="5">
        <v>4</v>
      </c>
      <c r="AB938" s="5">
        <v>219.05805038335157</v>
      </c>
      <c r="AC938" s="5">
        <v>25</v>
      </c>
      <c r="AD938" s="5">
        <v>1369.1128148959474</v>
      </c>
      <c r="AE938" s="5">
        <v>10</v>
      </c>
      <c r="AF938" s="5">
        <v>547.64512595837891</v>
      </c>
      <c r="AG938" s="5">
        <v>14</v>
      </c>
      <c r="AH938" s="5">
        <v>766.70317634173057</v>
      </c>
      <c r="AI938" s="5">
        <v>1</v>
      </c>
      <c r="AJ938" s="5">
        <v>54.764512595837893</v>
      </c>
    </row>
    <row r="939" spans="1:36" x14ac:dyDescent="0.25">
      <c r="A939">
        <v>2018</v>
      </c>
      <c r="B939" t="s">
        <v>71</v>
      </c>
      <c r="C939" t="s">
        <v>5263</v>
      </c>
      <c r="D939" s="47" t="s">
        <v>5134</v>
      </c>
      <c r="E939" s="11">
        <v>0</v>
      </c>
      <c r="F939" s="2">
        <v>0.83630000000000004</v>
      </c>
      <c r="G939" s="2">
        <v>0.154</v>
      </c>
      <c r="H939" s="2">
        <v>0.68230000000000002</v>
      </c>
      <c r="I939" s="2">
        <v>0.83840000000000003</v>
      </c>
      <c r="J939" s="2">
        <v>0.1404</v>
      </c>
      <c r="K939" s="2">
        <v>0.69800000000000006</v>
      </c>
      <c r="L939" s="2">
        <v>0.81630000000000003</v>
      </c>
      <c r="M939" s="2">
        <v>0.17380000000000001</v>
      </c>
      <c r="N939" s="2">
        <v>0.64250000000000007</v>
      </c>
      <c r="O939" s="2">
        <v>0.67426666666666668</v>
      </c>
      <c r="P939" s="2" t="s">
        <v>4792</v>
      </c>
      <c r="Q939" s="5">
        <v>1826</v>
      </c>
      <c r="R939" s="5" t="s">
        <v>4791</v>
      </c>
      <c r="S939" s="5">
        <v>9</v>
      </c>
      <c r="T939" s="5">
        <v>492.88061336254111</v>
      </c>
      <c r="U939" s="5">
        <v>0</v>
      </c>
      <c r="V939" s="5">
        <v>0</v>
      </c>
      <c r="W939" s="5">
        <v>5</v>
      </c>
      <c r="X939" s="5">
        <v>273.82256297918946</v>
      </c>
      <c r="Y939" s="5">
        <v>0</v>
      </c>
      <c r="Z939" s="5">
        <v>0</v>
      </c>
      <c r="AA939" s="5">
        <v>4</v>
      </c>
      <c r="AB939" s="5">
        <v>219.05805038335157</v>
      </c>
      <c r="AC939" s="5">
        <v>25</v>
      </c>
      <c r="AD939" s="5">
        <v>1369.1128148959474</v>
      </c>
      <c r="AE939" s="5">
        <v>10</v>
      </c>
      <c r="AF939" s="5">
        <v>547.64512595837891</v>
      </c>
      <c r="AG939" s="5">
        <v>14</v>
      </c>
      <c r="AH939" s="5">
        <v>766.70317634173057</v>
      </c>
      <c r="AI939" s="5">
        <v>1</v>
      </c>
      <c r="AJ939" s="5">
        <v>54.764512595837893</v>
      </c>
    </row>
    <row r="940" spans="1:36" x14ac:dyDescent="0.25">
      <c r="A940">
        <v>2019</v>
      </c>
      <c r="B940" t="s">
        <v>70</v>
      </c>
      <c r="C940" t="s">
        <v>5496</v>
      </c>
      <c r="D940" s="47" t="s">
        <v>4889</v>
      </c>
      <c r="E940" s="11">
        <v>8.49</v>
      </c>
      <c r="F940" s="2">
        <v>0.72770000000000001</v>
      </c>
      <c r="G940" s="2">
        <v>0.25779999999999997</v>
      </c>
      <c r="H940" s="2">
        <v>0.46990000000000004</v>
      </c>
      <c r="I940" s="2">
        <v>0.71589999999999998</v>
      </c>
      <c r="J940" s="2">
        <v>0.24479999999999999</v>
      </c>
      <c r="K940" s="2">
        <v>0.47109999999999996</v>
      </c>
      <c r="L940" s="2">
        <v>0.67110000000000003</v>
      </c>
      <c r="M940" s="2">
        <v>0.31530000000000002</v>
      </c>
      <c r="N940" s="2">
        <v>0.35580000000000001</v>
      </c>
      <c r="O940" s="2">
        <v>0.43226666666666674</v>
      </c>
      <c r="P940" s="5" t="s">
        <v>4792</v>
      </c>
      <c r="Q940" s="5">
        <v>1827</v>
      </c>
      <c r="R940" s="5">
        <v>215.19434628975264</v>
      </c>
      <c r="S940" s="5">
        <v>0</v>
      </c>
      <c r="T940" s="5">
        <v>0</v>
      </c>
      <c r="U940" s="5">
        <v>0</v>
      </c>
      <c r="V940" s="5">
        <v>0</v>
      </c>
      <c r="W940" s="5">
        <v>0</v>
      </c>
      <c r="X940" s="5">
        <v>0</v>
      </c>
      <c r="Y940" s="5">
        <v>0</v>
      </c>
      <c r="Z940" s="5">
        <v>0</v>
      </c>
      <c r="AA940" s="5">
        <v>0</v>
      </c>
      <c r="AB940" s="5">
        <v>0</v>
      </c>
      <c r="AC940" s="5">
        <v>5</v>
      </c>
      <c r="AD940" s="5">
        <v>273.67268746579089</v>
      </c>
      <c r="AE940" s="5">
        <v>0</v>
      </c>
      <c r="AF940" s="5">
        <v>0</v>
      </c>
      <c r="AG940" s="5">
        <v>4</v>
      </c>
      <c r="AH940" s="5">
        <v>218.93814997263274</v>
      </c>
      <c r="AI940" s="5">
        <v>1</v>
      </c>
      <c r="AJ940" s="5">
        <v>54.734537493158186</v>
      </c>
    </row>
    <row r="941" spans="1:36" x14ac:dyDescent="0.25">
      <c r="A941">
        <v>2017</v>
      </c>
      <c r="B941" t="s">
        <v>49</v>
      </c>
      <c r="C941" t="s">
        <v>6472</v>
      </c>
      <c r="D941" s="47" t="s">
        <v>914</v>
      </c>
      <c r="E941" s="11">
        <v>23.2</v>
      </c>
      <c r="F941" s="2">
        <v>0.26050000000000001</v>
      </c>
      <c r="G941" s="2">
        <v>0.69830000000000003</v>
      </c>
      <c r="H941" s="2">
        <v>-0.43780000000000002</v>
      </c>
      <c r="I941" s="2">
        <v>0.192</v>
      </c>
      <c r="J941" s="2">
        <v>0.68600000000000005</v>
      </c>
      <c r="K941" s="2">
        <v>-0.49400000000000005</v>
      </c>
      <c r="L941" s="2">
        <v>0.19900000000000001</v>
      </c>
      <c r="M941" s="2">
        <v>0.77</v>
      </c>
      <c r="N941" s="2">
        <v>-0.57099999999999995</v>
      </c>
      <c r="O941" s="2">
        <v>-0.50093333333333334</v>
      </c>
      <c r="P941" s="2" t="s">
        <v>5900</v>
      </c>
      <c r="Q941" s="5">
        <v>1829</v>
      </c>
      <c r="R941" s="5">
        <v>78.83620689655173</v>
      </c>
      <c r="S941" s="5">
        <v>0</v>
      </c>
      <c r="T941" s="5">
        <v>0</v>
      </c>
      <c r="U941" s="5">
        <v>0</v>
      </c>
      <c r="V941" s="5">
        <v>0</v>
      </c>
      <c r="W941" s="5">
        <v>0</v>
      </c>
      <c r="X941" s="5">
        <v>0</v>
      </c>
      <c r="Y941" s="5">
        <v>0</v>
      </c>
      <c r="Z941" s="5">
        <v>0</v>
      </c>
      <c r="AA941" s="5">
        <v>0</v>
      </c>
      <c r="AB941" s="5">
        <v>0</v>
      </c>
      <c r="AC941" s="5">
        <v>16</v>
      </c>
      <c r="AD941" s="5">
        <v>874.79496992892291</v>
      </c>
      <c r="AE941" s="5">
        <v>5</v>
      </c>
      <c r="AF941" s="5">
        <v>273.37342810278841</v>
      </c>
      <c r="AG941" s="5">
        <v>9</v>
      </c>
      <c r="AH941" s="5">
        <v>492.07217058501914</v>
      </c>
      <c r="AI941" s="5">
        <v>2</v>
      </c>
      <c r="AJ941" s="5">
        <v>109.34937124111536</v>
      </c>
    </row>
    <row r="942" spans="1:36" x14ac:dyDescent="0.25">
      <c r="A942">
        <v>2017</v>
      </c>
      <c r="B942" t="s">
        <v>71</v>
      </c>
      <c r="C942" t="s">
        <v>5161</v>
      </c>
      <c r="D942" s="47" t="s">
        <v>5160</v>
      </c>
      <c r="E942" s="11">
        <v>0</v>
      </c>
      <c r="F942" s="2">
        <v>0.86329999999999996</v>
      </c>
      <c r="G942" s="2">
        <v>0.12570000000000001</v>
      </c>
      <c r="H942" s="2">
        <v>0.73759999999999992</v>
      </c>
      <c r="I942" s="2">
        <v>0.86070000000000002</v>
      </c>
      <c r="J942" s="2">
        <v>0.122</v>
      </c>
      <c r="K942" s="2">
        <v>0.73870000000000002</v>
      </c>
      <c r="L942" s="2">
        <v>0.83330000000000004</v>
      </c>
      <c r="M942" s="2">
        <v>0.15770000000000001</v>
      </c>
      <c r="N942" s="2">
        <v>0.67559999999999998</v>
      </c>
      <c r="O942" s="2">
        <v>0.71729999999999994</v>
      </c>
      <c r="P942" s="2" t="s">
        <v>4792</v>
      </c>
      <c r="Q942" s="5">
        <v>1835</v>
      </c>
      <c r="R942" s="5" t="s">
        <v>4791</v>
      </c>
      <c r="S942" s="5">
        <v>4</v>
      </c>
      <c r="T942" s="5">
        <v>217.98365122615806</v>
      </c>
      <c r="U942" s="5">
        <v>0</v>
      </c>
      <c r="V942" s="5">
        <v>0</v>
      </c>
      <c r="W942" s="5">
        <v>0</v>
      </c>
      <c r="X942" s="5">
        <v>0</v>
      </c>
      <c r="Y942" s="5">
        <v>0</v>
      </c>
      <c r="Z942" s="5">
        <v>0</v>
      </c>
      <c r="AA942" s="5">
        <v>4</v>
      </c>
      <c r="AB942" s="5">
        <v>217.98365122615806</v>
      </c>
      <c r="AC942" s="5">
        <v>27</v>
      </c>
      <c r="AD942" s="5">
        <v>1471.3896457765668</v>
      </c>
      <c r="AE942" s="5">
        <v>5</v>
      </c>
      <c r="AF942" s="5">
        <v>272.47956403269751</v>
      </c>
      <c r="AG942" s="5">
        <v>19</v>
      </c>
      <c r="AH942" s="5">
        <v>1035.4223433242507</v>
      </c>
      <c r="AI942" s="5">
        <v>3</v>
      </c>
      <c r="AJ942" s="5">
        <v>163.48773841961852</v>
      </c>
    </row>
    <row r="943" spans="1:36" x14ac:dyDescent="0.25">
      <c r="A943">
        <v>2017</v>
      </c>
      <c r="B943" t="s">
        <v>49</v>
      </c>
      <c r="C943" t="s">
        <v>6410</v>
      </c>
      <c r="D943" s="47" t="s">
        <v>914</v>
      </c>
      <c r="E943" s="11">
        <v>22.9</v>
      </c>
      <c r="F943" s="2">
        <v>0.26050000000000001</v>
      </c>
      <c r="G943" s="2">
        <v>0.69830000000000003</v>
      </c>
      <c r="H943" s="2">
        <v>-0.43780000000000002</v>
      </c>
      <c r="I943" s="2">
        <v>0.14299999999999999</v>
      </c>
      <c r="J943" s="2">
        <v>0.76900000000000002</v>
      </c>
      <c r="K943" s="2">
        <v>-0.626</v>
      </c>
      <c r="L943" s="2">
        <v>0.15</v>
      </c>
      <c r="M943" s="2">
        <v>0.80900000000000005</v>
      </c>
      <c r="N943" s="2">
        <v>-0.65900000000000003</v>
      </c>
      <c r="O943" s="2">
        <v>-0.5742666666666667</v>
      </c>
      <c r="P943" s="2" t="s">
        <v>5900</v>
      </c>
      <c r="Q943" s="5">
        <v>1835</v>
      </c>
      <c r="R943" s="5">
        <v>80.131004366812235</v>
      </c>
      <c r="S943" s="5">
        <v>0</v>
      </c>
      <c r="T943" s="5">
        <v>0</v>
      </c>
      <c r="U943" s="5">
        <v>0</v>
      </c>
      <c r="V943" s="5">
        <v>0</v>
      </c>
      <c r="W943" s="5">
        <v>0</v>
      </c>
      <c r="X943" s="5">
        <v>0</v>
      </c>
      <c r="Y943" s="5">
        <v>0</v>
      </c>
      <c r="Z943" s="5">
        <v>0</v>
      </c>
      <c r="AA943" s="5">
        <v>0</v>
      </c>
      <c r="AB943" s="5">
        <v>0</v>
      </c>
      <c r="AC943" s="5">
        <v>7</v>
      </c>
      <c r="AD943" s="5">
        <v>381.47138964577658</v>
      </c>
      <c r="AE943" s="5">
        <v>3</v>
      </c>
      <c r="AF943" s="5">
        <v>163.48773841961852</v>
      </c>
      <c r="AG943" s="5">
        <v>4</v>
      </c>
      <c r="AH943" s="5">
        <v>217.98365122615806</v>
      </c>
      <c r="AI943" s="5">
        <v>0</v>
      </c>
      <c r="AJ943" s="5">
        <v>0</v>
      </c>
    </row>
    <row r="944" spans="1:36" x14ac:dyDescent="0.25">
      <c r="A944">
        <v>2017</v>
      </c>
      <c r="B944" t="s">
        <v>71</v>
      </c>
      <c r="C944" t="s">
        <v>600</v>
      </c>
      <c r="D944" s="47" t="s">
        <v>5959</v>
      </c>
      <c r="E944" s="11">
        <v>0</v>
      </c>
      <c r="F944" s="2">
        <v>0.40050000000000002</v>
      </c>
      <c r="G944" s="2">
        <v>0.58199999999999996</v>
      </c>
      <c r="H944" s="2">
        <v>-0.18149999999999994</v>
      </c>
      <c r="I944" s="2">
        <v>0.40760000000000002</v>
      </c>
      <c r="J944" s="2">
        <v>0.54190000000000005</v>
      </c>
      <c r="K944" s="2">
        <v>-0.13430000000000003</v>
      </c>
      <c r="L944" s="2">
        <v>0.47039999999999998</v>
      </c>
      <c r="M944" s="2">
        <v>0.51559999999999995</v>
      </c>
      <c r="N944" s="2">
        <v>-4.5199999999999962E-2</v>
      </c>
      <c r="O944" s="2">
        <v>-0.12033333333333331</v>
      </c>
      <c r="P944" s="2" t="s">
        <v>5900</v>
      </c>
      <c r="Q944" s="5">
        <v>1836</v>
      </c>
      <c r="R944" s="5" t="s">
        <v>4791</v>
      </c>
      <c r="S944" s="5">
        <v>2</v>
      </c>
      <c r="T944" s="5">
        <v>108.93246187363836</v>
      </c>
      <c r="U944" s="5">
        <v>0</v>
      </c>
      <c r="V944" s="5">
        <v>0</v>
      </c>
      <c r="W944" s="5">
        <v>0</v>
      </c>
      <c r="X944" s="5">
        <v>0</v>
      </c>
      <c r="Y944" s="5">
        <v>1</v>
      </c>
      <c r="Z944" s="5">
        <v>54.46623093681918</v>
      </c>
      <c r="AA944" s="5">
        <v>1</v>
      </c>
      <c r="AB944" s="5">
        <v>54.46623093681918</v>
      </c>
      <c r="AC944" s="5">
        <v>21</v>
      </c>
      <c r="AD944" s="5">
        <v>1143.7908496732025</v>
      </c>
      <c r="AE944" s="5">
        <v>6</v>
      </c>
      <c r="AF944" s="5">
        <v>326.79738562091507</v>
      </c>
      <c r="AG944" s="5">
        <v>13</v>
      </c>
      <c r="AH944" s="5">
        <v>708.06100217864923</v>
      </c>
      <c r="AI944" s="5">
        <v>2</v>
      </c>
      <c r="AJ944" s="5">
        <v>108.93246187363836</v>
      </c>
    </row>
    <row r="945" spans="1:36" x14ac:dyDescent="0.25">
      <c r="A945">
        <v>2017</v>
      </c>
      <c r="B945" t="s">
        <v>41</v>
      </c>
      <c r="C945" t="s">
        <v>1052</v>
      </c>
      <c r="D945" s="47" t="s">
        <v>5859</v>
      </c>
      <c r="E945" s="11">
        <v>0.81799999999999995</v>
      </c>
      <c r="F945" s="2">
        <v>0.46550000000000002</v>
      </c>
      <c r="G945" s="2">
        <v>0.505</v>
      </c>
      <c r="H945" s="2">
        <v>-3.949999999999998E-2</v>
      </c>
      <c r="I945" s="2">
        <v>0.46839999999999998</v>
      </c>
      <c r="J945" s="2">
        <v>0.45529999999999998</v>
      </c>
      <c r="K945" s="2">
        <v>1.3100000000000001E-2</v>
      </c>
      <c r="L945" s="2">
        <v>0.54369999999999996</v>
      </c>
      <c r="M945" s="2">
        <v>0.434</v>
      </c>
      <c r="N945" s="2">
        <v>0.10969999999999996</v>
      </c>
      <c r="O945" s="2">
        <v>2.7766666666666662E-2</v>
      </c>
      <c r="P945" s="2" t="s">
        <v>5765</v>
      </c>
      <c r="Q945" s="5">
        <v>1837</v>
      </c>
      <c r="R945" s="5">
        <v>2245.7212713936433</v>
      </c>
      <c r="S945" s="5">
        <v>1</v>
      </c>
      <c r="T945" s="5">
        <v>54.43658138268917</v>
      </c>
      <c r="U945" s="5">
        <v>0</v>
      </c>
      <c r="V945" s="5">
        <v>0</v>
      </c>
      <c r="W945" s="5">
        <v>0</v>
      </c>
      <c r="X945" s="5">
        <v>0</v>
      </c>
      <c r="Y945" s="5">
        <v>0</v>
      </c>
      <c r="Z945" s="5">
        <v>0</v>
      </c>
      <c r="AA945" s="5">
        <v>1</v>
      </c>
      <c r="AB945" s="5">
        <v>54.43658138268917</v>
      </c>
      <c r="AC945" s="5">
        <v>6</v>
      </c>
      <c r="AD945" s="5">
        <v>326.61948829613499</v>
      </c>
      <c r="AE945" s="5">
        <v>3</v>
      </c>
      <c r="AF945" s="5">
        <v>163.30974414806749</v>
      </c>
      <c r="AG945" s="5">
        <v>3</v>
      </c>
      <c r="AH945" s="5">
        <v>163.30974414806749</v>
      </c>
      <c r="AI945" s="5">
        <v>0</v>
      </c>
      <c r="AJ945" s="5">
        <v>0</v>
      </c>
    </row>
    <row r="946" spans="1:36" x14ac:dyDescent="0.25">
      <c r="A946">
        <v>2017</v>
      </c>
      <c r="B946" t="s">
        <v>41</v>
      </c>
      <c r="C946" t="s">
        <v>6215</v>
      </c>
      <c r="D946" s="47" t="s">
        <v>6005</v>
      </c>
      <c r="E946" s="11">
        <v>2.7120000000000002</v>
      </c>
      <c r="F946" s="2">
        <v>0.24049999999999999</v>
      </c>
      <c r="G946" s="2">
        <v>0.74350000000000005</v>
      </c>
      <c r="H946" s="2">
        <v>-0.50300000000000011</v>
      </c>
      <c r="I946" s="2">
        <v>0.2102</v>
      </c>
      <c r="J946" s="2">
        <v>0.74750000000000005</v>
      </c>
      <c r="K946" s="2">
        <v>-0.53730000000000011</v>
      </c>
      <c r="L946" s="2">
        <v>0.24629999999999999</v>
      </c>
      <c r="M946" s="2">
        <v>0.74</v>
      </c>
      <c r="N946" s="2">
        <v>-0.49370000000000003</v>
      </c>
      <c r="O946" s="2">
        <v>-0.51133333333333342</v>
      </c>
      <c r="P946" s="2" t="s">
        <v>5900</v>
      </c>
      <c r="Q946" s="5">
        <v>1840</v>
      </c>
      <c r="R946" s="5">
        <v>678.46607669616515</v>
      </c>
      <c r="S946" s="5">
        <v>3</v>
      </c>
      <c r="T946" s="5">
        <v>163.04347826086956</v>
      </c>
      <c r="U946" s="5">
        <v>0</v>
      </c>
      <c r="V946" s="5">
        <v>0</v>
      </c>
      <c r="W946" s="5">
        <v>0</v>
      </c>
      <c r="X946" s="5">
        <v>0</v>
      </c>
      <c r="Y946" s="5">
        <v>0</v>
      </c>
      <c r="Z946" s="5">
        <v>0</v>
      </c>
      <c r="AA946" s="5">
        <v>3</v>
      </c>
      <c r="AB946" s="5">
        <v>163.04347826086956</v>
      </c>
      <c r="AC946" s="5">
        <v>250</v>
      </c>
      <c r="AD946" s="5">
        <v>13586.95652173913</v>
      </c>
      <c r="AE946" s="5">
        <v>2</v>
      </c>
      <c r="AF946" s="5">
        <v>108.69565217391305</v>
      </c>
      <c r="AG946" s="5">
        <v>244</v>
      </c>
      <c r="AH946" s="5">
        <v>13260.869565217392</v>
      </c>
      <c r="AI946" s="5">
        <v>4</v>
      </c>
      <c r="AJ946" s="5">
        <v>217.39130434782609</v>
      </c>
    </row>
    <row r="947" spans="1:36" x14ac:dyDescent="0.25">
      <c r="A947">
        <v>2018</v>
      </c>
      <c r="B947" t="s">
        <v>49</v>
      </c>
      <c r="C947" t="s">
        <v>6472</v>
      </c>
      <c r="D947" s="47" t="s">
        <v>914</v>
      </c>
      <c r="E947" s="11">
        <v>23.2</v>
      </c>
      <c r="F947" s="2">
        <v>0.26050000000000001</v>
      </c>
      <c r="G947" s="2">
        <v>0.69830000000000003</v>
      </c>
      <c r="H947" s="2">
        <v>-0.43780000000000002</v>
      </c>
      <c r="I947" s="2">
        <v>0.192</v>
      </c>
      <c r="J947" s="2">
        <v>0.68600000000000005</v>
      </c>
      <c r="K947" s="2">
        <v>-0.49400000000000005</v>
      </c>
      <c r="L947" s="2">
        <v>0.19900000000000001</v>
      </c>
      <c r="M947" s="2">
        <v>0.77</v>
      </c>
      <c r="N947" s="2">
        <v>-0.57099999999999995</v>
      </c>
      <c r="O947" s="2">
        <v>-0.50093333333333334</v>
      </c>
      <c r="P947" s="2" t="s">
        <v>5900</v>
      </c>
      <c r="Q947" s="5">
        <v>1842</v>
      </c>
      <c r="R947" s="5">
        <v>79.396551724137936</v>
      </c>
      <c r="S947" s="5">
        <v>0</v>
      </c>
      <c r="T947" s="5">
        <v>0</v>
      </c>
      <c r="U947" s="5">
        <v>0</v>
      </c>
      <c r="V947" s="5">
        <v>0</v>
      </c>
      <c r="W947" s="5">
        <v>0</v>
      </c>
      <c r="X947" s="5">
        <v>0</v>
      </c>
      <c r="Y947" s="5">
        <v>0</v>
      </c>
      <c r="Z947" s="5">
        <v>0</v>
      </c>
      <c r="AA947" s="5">
        <v>0</v>
      </c>
      <c r="AB947" s="5">
        <v>0</v>
      </c>
      <c r="AC947" s="5">
        <v>18</v>
      </c>
      <c r="AD947" s="5">
        <v>977.19869706840382</v>
      </c>
      <c r="AE947" s="5">
        <v>5</v>
      </c>
      <c r="AF947" s="5">
        <v>271.44408251900109</v>
      </c>
      <c r="AG947" s="5">
        <v>12</v>
      </c>
      <c r="AH947" s="5">
        <v>651.46579804560258</v>
      </c>
      <c r="AI947" s="5">
        <v>1</v>
      </c>
      <c r="AJ947" s="5">
        <v>54.28881650380022</v>
      </c>
    </row>
    <row r="948" spans="1:36" x14ac:dyDescent="0.25">
      <c r="A948">
        <v>2017</v>
      </c>
      <c r="B948" t="s">
        <v>71</v>
      </c>
      <c r="C948" t="s">
        <v>5015</v>
      </c>
      <c r="D948" s="47" t="s">
        <v>5013</v>
      </c>
      <c r="E948" s="11">
        <v>0</v>
      </c>
      <c r="F948" s="2">
        <v>0.75249999999999995</v>
      </c>
      <c r="G948" s="2">
        <v>0.2351</v>
      </c>
      <c r="H948" s="2">
        <v>0.51739999999999997</v>
      </c>
      <c r="I948" s="2">
        <v>0.76090000000000002</v>
      </c>
      <c r="J948" s="2">
        <v>0.2009</v>
      </c>
      <c r="K948" s="2">
        <v>0.56000000000000005</v>
      </c>
      <c r="L948" s="2">
        <v>0.78949999999999998</v>
      </c>
      <c r="M948" s="2">
        <v>0.1983</v>
      </c>
      <c r="N948" s="2">
        <v>0.59119999999999995</v>
      </c>
      <c r="O948" s="2">
        <v>0.55619999999999992</v>
      </c>
      <c r="P948" s="2" t="s">
        <v>4792</v>
      </c>
      <c r="Q948" s="5">
        <v>1843</v>
      </c>
      <c r="R948" s="5" t="s">
        <v>4791</v>
      </c>
      <c r="S948" s="5">
        <v>2</v>
      </c>
      <c r="T948" s="5">
        <v>108.51871947911015</v>
      </c>
      <c r="U948" s="5">
        <v>0</v>
      </c>
      <c r="V948" s="5">
        <v>0</v>
      </c>
      <c r="W948" s="5">
        <v>0</v>
      </c>
      <c r="X948" s="5">
        <v>0</v>
      </c>
      <c r="Y948" s="5">
        <v>0</v>
      </c>
      <c r="Z948" s="5">
        <v>0</v>
      </c>
      <c r="AA948" s="5">
        <v>2</v>
      </c>
      <c r="AB948" s="5">
        <v>108.51871947911015</v>
      </c>
      <c r="AC948" s="5">
        <v>18</v>
      </c>
      <c r="AD948" s="5">
        <v>976.6684753119913</v>
      </c>
      <c r="AE948" s="5">
        <v>6</v>
      </c>
      <c r="AF948" s="5">
        <v>325.5561584373304</v>
      </c>
      <c r="AG948" s="5">
        <v>9</v>
      </c>
      <c r="AH948" s="5">
        <v>488.33423765599565</v>
      </c>
      <c r="AI948" s="5">
        <v>3</v>
      </c>
      <c r="AJ948" s="5">
        <v>162.7780792186652</v>
      </c>
    </row>
    <row r="949" spans="1:36" x14ac:dyDescent="0.25">
      <c r="A949">
        <v>2017</v>
      </c>
      <c r="B949" t="s">
        <v>71</v>
      </c>
      <c r="C949" t="s">
        <v>5263</v>
      </c>
      <c r="D949" s="47" t="s">
        <v>5134</v>
      </c>
      <c r="E949" s="11">
        <v>0</v>
      </c>
      <c r="F949" s="2">
        <v>0.83630000000000004</v>
      </c>
      <c r="G949" s="2">
        <v>0.154</v>
      </c>
      <c r="H949" s="2">
        <v>0.68230000000000002</v>
      </c>
      <c r="I949" s="2">
        <v>0.83840000000000003</v>
      </c>
      <c r="J949" s="2">
        <v>0.1404</v>
      </c>
      <c r="K949" s="2">
        <v>0.69800000000000006</v>
      </c>
      <c r="L949" s="2">
        <v>0.81630000000000003</v>
      </c>
      <c r="M949" s="2">
        <v>0.17380000000000001</v>
      </c>
      <c r="N949" s="2">
        <v>0.64250000000000007</v>
      </c>
      <c r="O949" s="2">
        <v>0.67426666666666668</v>
      </c>
      <c r="P949" s="2" t="s">
        <v>4792</v>
      </c>
      <c r="Q949" s="5">
        <v>1849</v>
      </c>
      <c r="R949" s="5" t="s">
        <v>4791</v>
      </c>
      <c r="S949" s="5">
        <v>1</v>
      </c>
      <c r="T949" s="5">
        <v>54.083288263926448</v>
      </c>
      <c r="U949" s="5">
        <v>0</v>
      </c>
      <c r="V949" s="5">
        <v>0</v>
      </c>
      <c r="W949" s="5">
        <v>0</v>
      </c>
      <c r="X949" s="5">
        <v>0</v>
      </c>
      <c r="Y949" s="5">
        <v>0</v>
      </c>
      <c r="Z949" s="5">
        <v>0</v>
      </c>
      <c r="AA949" s="5">
        <v>1</v>
      </c>
      <c r="AB949" s="5">
        <v>54.083288263926448</v>
      </c>
      <c r="AC949" s="5">
        <v>31</v>
      </c>
      <c r="AD949" s="5">
        <v>1676.5819361817198</v>
      </c>
      <c r="AE949" s="5">
        <v>6</v>
      </c>
      <c r="AF949" s="5">
        <v>324.49972958355869</v>
      </c>
      <c r="AG949" s="5">
        <v>24</v>
      </c>
      <c r="AH949" s="5">
        <v>1297.9989183342348</v>
      </c>
      <c r="AI949" s="5">
        <v>1</v>
      </c>
      <c r="AJ949" s="5">
        <v>54.083288263926448</v>
      </c>
    </row>
    <row r="950" spans="1:36" x14ac:dyDescent="0.25">
      <c r="A950">
        <v>2019</v>
      </c>
      <c r="B950" t="s">
        <v>71</v>
      </c>
      <c r="C950" t="s">
        <v>4977</v>
      </c>
      <c r="D950" s="47" t="s">
        <v>4977</v>
      </c>
      <c r="E950" s="11">
        <v>0</v>
      </c>
      <c r="F950" s="2">
        <v>0.75139999999999996</v>
      </c>
      <c r="G950" s="2">
        <v>0.24490000000000001</v>
      </c>
      <c r="H950" s="2">
        <v>0.50649999999999995</v>
      </c>
      <c r="I950" s="2">
        <v>0.73470000000000002</v>
      </c>
      <c r="J950" s="2">
        <v>0.255</v>
      </c>
      <c r="K950" s="2">
        <v>0.47970000000000002</v>
      </c>
      <c r="L950" s="2">
        <v>0.66910000000000003</v>
      </c>
      <c r="M950" s="2">
        <v>0.32329999999999998</v>
      </c>
      <c r="N950" s="2">
        <v>0.34580000000000005</v>
      </c>
      <c r="O950" s="2">
        <v>0.44400000000000001</v>
      </c>
      <c r="P950" s="2" t="s">
        <v>4792</v>
      </c>
      <c r="Q950" s="5">
        <v>1850</v>
      </c>
      <c r="R950" s="5" t="s">
        <v>4791</v>
      </c>
      <c r="S950" s="5">
        <v>0</v>
      </c>
      <c r="T950" s="5">
        <v>0</v>
      </c>
      <c r="U950" s="5">
        <v>0</v>
      </c>
      <c r="V950" s="5">
        <v>0</v>
      </c>
      <c r="W950" s="5">
        <v>0</v>
      </c>
      <c r="X950" s="5">
        <v>0</v>
      </c>
      <c r="Y950" s="5">
        <v>0</v>
      </c>
      <c r="Z950" s="5">
        <v>0</v>
      </c>
      <c r="AA950" s="5">
        <v>0</v>
      </c>
      <c r="AB950" s="5">
        <v>0</v>
      </c>
      <c r="AC950" s="5">
        <v>0</v>
      </c>
      <c r="AD950" s="5">
        <v>0</v>
      </c>
      <c r="AE950" s="5">
        <v>0</v>
      </c>
      <c r="AF950" s="5">
        <v>0</v>
      </c>
      <c r="AG950" s="5">
        <v>0</v>
      </c>
      <c r="AH950" s="5">
        <v>0</v>
      </c>
      <c r="AI950" s="5">
        <v>0</v>
      </c>
      <c r="AJ950" s="5">
        <v>0</v>
      </c>
    </row>
    <row r="951" spans="1:36" x14ac:dyDescent="0.25">
      <c r="A951">
        <v>2018</v>
      </c>
      <c r="B951" t="s">
        <v>71</v>
      </c>
      <c r="C951" t="s">
        <v>4895</v>
      </c>
      <c r="D951" s="47" t="s">
        <v>4894</v>
      </c>
      <c r="E951" s="11">
        <v>0</v>
      </c>
      <c r="F951" s="2">
        <v>0.71479999999999999</v>
      </c>
      <c r="G951" s="2">
        <v>0.26979999999999998</v>
      </c>
      <c r="H951" s="2">
        <v>0.44500000000000001</v>
      </c>
      <c r="I951" s="2">
        <v>0.68340000000000001</v>
      </c>
      <c r="J951" s="2">
        <v>0.27079999999999999</v>
      </c>
      <c r="K951" s="2">
        <v>0.41260000000000002</v>
      </c>
      <c r="L951" s="2">
        <v>0.63349999999999995</v>
      </c>
      <c r="M951" s="2">
        <v>0.35759999999999997</v>
      </c>
      <c r="N951" s="2">
        <v>0.27589999999999998</v>
      </c>
      <c r="O951" s="2">
        <v>0.3778333333333333</v>
      </c>
      <c r="P951" s="2" t="s">
        <v>4792</v>
      </c>
      <c r="Q951" s="5">
        <v>1852</v>
      </c>
      <c r="R951" s="5" t="s">
        <v>4791</v>
      </c>
      <c r="S951" s="5">
        <v>6</v>
      </c>
      <c r="T951" s="5">
        <v>323.97408207343415</v>
      </c>
      <c r="U951" s="5">
        <v>0</v>
      </c>
      <c r="V951" s="5">
        <v>0</v>
      </c>
      <c r="W951" s="5">
        <v>0</v>
      </c>
      <c r="X951" s="5">
        <v>0</v>
      </c>
      <c r="Y951" s="5">
        <v>1</v>
      </c>
      <c r="Z951" s="5">
        <v>53.99568034557236</v>
      </c>
      <c r="AA951" s="5">
        <v>5</v>
      </c>
      <c r="AB951" s="5">
        <v>269.97840172786175</v>
      </c>
      <c r="AC951" s="5">
        <v>11</v>
      </c>
      <c r="AD951" s="5">
        <v>593.9524838012959</v>
      </c>
      <c r="AE951" s="5">
        <v>4</v>
      </c>
      <c r="AF951" s="5">
        <v>215.98272138228944</v>
      </c>
      <c r="AG951" s="5">
        <v>3</v>
      </c>
      <c r="AH951" s="5">
        <v>161.98704103671707</v>
      </c>
      <c r="AI951" s="5">
        <v>4</v>
      </c>
      <c r="AJ951" s="5">
        <v>215.98272138228944</v>
      </c>
    </row>
    <row r="952" spans="1:36" x14ac:dyDescent="0.25">
      <c r="A952">
        <v>2018</v>
      </c>
      <c r="B952" t="s">
        <v>71</v>
      </c>
      <c r="C952" t="s">
        <v>4895</v>
      </c>
      <c r="D952" s="47" t="s">
        <v>4894</v>
      </c>
      <c r="E952" s="11">
        <v>0</v>
      </c>
      <c r="F952" s="2">
        <v>0.71479999999999999</v>
      </c>
      <c r="G952" s="2">
        <v>0.26979999999999998</v>
      </c>
      <c r="H952" s="2">
        <v>0.44500000000000001</v>
      </c>
      <c r="I952" s="2">
        <v>0.68340000000000001</v>
      </c>
      <c r="J952" s="2">
        <v>0.27079999999999999</v>
      </c>
      <c r="K952" s="2">
        <v>0.41260000000000002</v>
      </c>
      <c r="L952" s="2">
        <v>0.63349999999999995</v>
      </c>
      <c r="M952" s="2">
        <v>0.35759999999999997</v>
      </c>
      <c r="N952" s="2">
        <v>0.27589999999999998</v>
      </c>
      <c r="O952" s="2">
        <v>0.3778333333333333</v>
      </c>
      <c r="P952" s="2" t="s">
        <v>4792</v>
      </c>
      <c r="Q952" s="5">
        <v>1852</v>
      </c>
      <c r="R952" s="5" t="s">
        <v>4791</v>
      </c>
      <c r="S952" s="5">
        <v>6</v>
      </c>
      <c r="T952" s="5">
        <v>323.97408207343415</v>
      </c>
      <c r="U952" s="5">
        <v>0</v>
      </c>
      <c r="V952" s="5">
        <v>0</v>
      </c>
      <c r="W952" s="5">
        <v>0</v>
      </c>
      <c r="X952" s="5">
        <v>0</v>
      </c>
      <c r="Y952" s="5">
        <v>1</v>
      </c>
      <c r="Z952" s="5">
        <v>53.99568034557236</v>
      </c>
      <c r="AA952" s="5">
        <v>5</v>
      </c>
      <c r="AB952" s="5">
        <v>269.97840172786175</v>
      </c>
      <c r="AC952" s="5">
        <v>11</v>
      </c>
      <c r="AD952" s="5">
        <v>593.9524838012959</v>
      </c>
      <c r="AE952" s="5">
        <v>4</v>
      </c>
      <c r="AF952" s="5">
        <v>215.98272138228944</v>
      </c>
      <c r="AG952" s="5">
        <v>3</v>
      </c>
      <c r="AH952" s="5">
        <v>161.98704103671707</v>
      </c>
      <c r="AI952" s="5">
        <v>4</v>
      </c>
      <c r="AJ952" s="5">
        <v>215.98272138228944</v>
      </c>
    </row>
    <row r="953" spans="1:36" x14ac:dyDescent="0.25">
      <c r="A953">
        <v>2018</v>
      </c>
      <c r="B953" t="s">
        <v>70</v>
      </c>
      <c r="C953" t="s">
        <v>5384</v>
      </c>
      <c r="D953" s="47" t="s">
        <v>5312</v>
      </c>
      <c r="E953" s="11">
        <v>2.64</v>
      </c>
      <c r="F953" s="2">
        <v>0.81030000000000002</v>
      </c>
      <c r="G953" s="2">
        <v>0.17369999999999999</v>
      </c>
      <c r="H953" s="2">
        <v>0.63660000000000005</v>
      </c>
      <c r="I953" s="2">
        <v>0.78290000000000004</v>
      </c>
      <c r="J953" s="2">
        <v>0.17560000000000001</v>
      </c>
      <c r="K953" s="2">
        <v>0.60730000000000006</v>
      </c>
      <c r="L953" s="2">
        <v>0.73670000000000002</v>
      </c>
      <c r="M953" s="2">
        <v>0.2482</v>
      </c>
      <c r="N953" s="2">
        <v>0.48850000000000005</v>
      </c>
      <c r="O953" s="2">
        <v>0.57746666666666668</v>
      </c>
      <c r="P953" s="5" t="s">
        <v>4792</v>
      </c>
      <c r="Q953" s="5">
        <v>1856</v>
      </c>
      <c r="R953" s="5">
        <v>703.030303030303</v>
      </c>
      <c r="S953" s="5">
        <v>7</v>
      </c>
      <c r="T953" s="5">
        <v>377.15517241379314</v>
      </c>
      <c r="U953" s="5">
        <v>0</v>
      </c>
      <c r="V953" s="5">
        <v>0</v>
      </c>
      <c r="W953" s="5">
        <v>0</v>
      </c>
      <c r="X953" s="5">
        <v>0</v>
      </c>
      <c r="Y953" s="5">
        <v>0</v>
      </c>
      <c r="Z953" s="5">
        <v>0</v>
      </c>
      <c r="AA953" s="5">
        <v>7</v>
      </c>
      <c r="AB953" s="5">
        <v>377.15517241379314</v>
      </c>
      <c r="AC953" s="5">
        <v>40</v>
      </c>
      <c r="AD953" s="5">
        <v>2155.1724137931037</v>
      </c>
      <c r="AE953" s="5">
        <v>4</v>
      </c>
      <c r="AF953" s="5">
        <v>215.51724137931035</v>
      </c>
      <c r="AG953" s="5">
        <v>34</v>
      </c>
      <c r="AH953" s="5">
        <v>1831.8965517241377</v>
      </c>
      <c r="AI953" s="5">
        <v>2</v>
      </c>
      <c r="AJ953" s="5">
        <v>107.75862068965517</v>
      </c>
    </row>
    <row r="954" spans="1:36" x14ac:dyDescent="0.25">
      <c r="A954">
        <v>2018</v>
      </c>
      <c r="B954" t="s">
        <v>71</v>
      </c>
      <c r="C954" t="s">
        <v>4977</v>
      </c>
      <c r="D954" s="47" t="s">
        <v>4977</v>
      </c>
      <c r="E954" s="11">
        <v>0</v>
      </c>
      <c r="F954" s="2">
        <v>0.75139999999999996</v>
      </c>
      <c r="G954" s="2">
        <v>0.24490000000000001</v>
      </c>
      <c r="H954" s="2">
        <v>0.50649999999999995</v>
      </c>
      <c r="I954" s="2">
        <v>0.73470000000000002</v>
      </c>
      <c r="J954" s="2">
        <v>0.255</v>
      </c>
      <c r="K954" s="2">
        <v>0.47970000000000002</v>
      </c>
      <c r="L954" s="2">
        <v>0.66910000000000003</v>
      </c>
      <c r="M954" s="2">
        <v>0.32329999999999998</v>
      </c>
      <c r="N954" s="2">
        <v>0.34580000000000005</v>
      </c>
      <c r="O954" s="2">
        <v>0.44400000000000001</v>
      </c>
      <c r="P954" s="2" t="s">
        <v>4792</v>
      </c>
      <c r="Q954" s="5">
        <v>1856</v>
      </c>
      <c r="R954" s="5" t="s">
        <v>4791</v>
      </c>
      <c r="S954" s="5">
        <v>0</v>
      </c>
      <c r="T954" s="5">
        <v>0</v>
      </c>
      <c r="U954" s="5">
        <v>0</v>
      </c>
      <c r="V954" s="5">
        <v>0</v>
      </c>
      <c r="W954" s="5">
        <v>0</v>
      </c>
      <c r="X954" s="5">
        <v>0</v>
      </c>
      <c r="Y954" s="5">
        <v>0</v>
      </c>
      <c r="Z954" s="5">
        <v>0</v>
      </c>
      <c r="AA954" s="5">
        <v>0</v>
      </c>
      <c r="AB954" s="5">
        <v>0</v>
      </c>
      <c r="AC954" s="5">
        <v>6</v>
      </c>
      <c r="AD954" s="5">
        <v>323.27586206896552</v>
      </c>
      <c r="AE954" s="5">
        <v>4</v>
      </c>
      <c r="AF954" s="5">
        <v>215.51724137931035</v>
      </c>
      <c r="AG954" s="5">
        <v>2</v>
      </c>
      <c r="AH954" s="5">
        <v>107.75862068965517</v>
      </c>
      <c r="AI954" s="5">
        <v>0</v>
      </c>
      <c r="AJ954" s="5">
        <v>0</v>
      </c>
    </row>
    <row r="955" spans="1:36" x14ac:dyDescent="0.25">
      <c r="A955">
        <v>2018</v>
      </c>
      <c r="B955" t="s">
        <v>71</v>
      </c>
      <c r="C955" t="s">
        <v>4977</v>
      </c>
      <c r="D955" s="47" t="s">
        <v>4977</v>
      </c>
      <c r="E955" s="11">
        <v>0</v>
      </c>
      <c r="F955" s="2">
        <v>0.75139999999999996</v>
      </c>
      <c r="G955" s="2">
        <v>0.24490000000000001</v>
      </c>
      <c r="H955" s="2">
        <v>0.50649999999999995</v>
      </c>
      <c r="I955" s="2">
        <v>0.73470000000000002</v>
      </c>
      <c r="J955" s="2">
        <v>0.255</v>
      </c>
      <c r="K955" s="2">
        <v>0.47970000000000002</v>
      </c>
      <c r="L955" s="2">
        <v>0.66910000000000003</v>
      </c>
      <c r="M955" s="2">
        <v>0.32329999999999998</v>
      </c>
      <c r="N955" s="2">
        <v>0.34580000000000005</v>
      </c>
      <c r="O955" s="2">
        <v>0.44400000000000001</v>
      </c>
      <c r="P955" s="2" t="s">
        <v>4792</v>
      </c>
      <c r="Q955" s="5">
        <v>1856</v>
      </c>
      <c r="R955" s="5" t="s">
        <v>4791</v>
      </c>
      <c r="S955" s="5">
        <v>0</v>
      </c>
      <c r="T955" s="5">
        <v>0</v>
      </c>
      <c r="U955" s="5">
        <v>0</v>
      </c>
      <c r="V955" s="5">
        <v>0</v>
      </c>
      <c r="W955" s="5">
        <v>0</v>
      </c>
      <c r="X955" s="5">
        <v>0</v>
      </c>
      <c r="Y955" s="5">
        <v>0</v>
      </c>
      <c r="Z955" s="5">
        <v>0</v>
      </c>
      <c r="AA955" s="5">
        <v>0</v>
      </c>
      <c r="AB955" s="5">
        <v>0</v>
      </c>
      <c r="AC955" s="5">
        <v>6</v>
      </c>
      <c r="AD955" s="5">
        <v>323.27586206896552</v>
      </c>
      <c r="AE955" s="5">
        <v>4</v>
      </c>
      <c r="AF955" s="5">
        <v>215.51724137931035</v>
      </c>
      <c r="AG955" s="5">
        <v>2</v>
      </c>
      <c r="AH955" s="5">
        <v>107.75862068965517</v>
      </c>
      <c r="AI955" s="5">
        <v>0</v>
      </c>
      <c r="AJ955" s="5">
        <v>0</v>
      </c>
    </row>
    <row r="956" spans="1:36" x14ac:dyDescent="0.25">
      <c r="A956">
        <v>2017</v>
      </c>
      <c r="B956" t="s">
        <v>71</v>
      </c>
      <c r="C956" t="s">
        <v>5767</v>
      </c>
      <c r="D956" s="47" t="s">
        <v>970</v>
      </c>
      <c r="E956" s="11">
        <v>0</v>
      </c>
      <c r="F956" s="2">
        <v>0.4269</v>
      </c>
      <c r="G956" s="2">
        <v>0.55940000000000001</v>
      </c>
      <c r="H956" s="2">
        <v>-0.13250000000000001</v>
      </c>
      <c r="I956" s="2">
        <v>0.41610000000000003</v>
      </c>
      <c r="J956" s="2">
        <v>0.53949999999999998</v>
      </c>
      <c r="K956" s="2">
        <v>-0.12339999999999995</v>
      </c>
      <c r="L956" s="2">
        <v>0.49309999999999998</v>
      </c>
      <c r="M956" s="2">
        <v>0.49390000000000001</v>
      </c>
      <c r="N956" s="2">
        <v>-8.0000000000002292E-4</v>
      </c>
      <c r="O956" s="2">
        <v>-8.5566666666666666E-2</v>
      </c>
      <c r="P956" s="2" t="s">
        <v>5765</v>
      </c>
      <c r="Q956" s="5">
        <v>1857</v>
      </c>
      <c r="R956" s="5" t="s">
        <v>4791</v>
      </c>
      <c r="S956" s="5">
        <v>2</v>
      </c>
      <c r="T956" s="5">
        <v>107.70059235325795</v>
      </c>
      <c r="U956" s="5">
        <v>0</v>
      </c>
      <c r="V956" s="5">
        <v>0</v>
      </c>
      <c r="W956" s="5">
        <v>0</v>
      </c>
      <c r="X956" s="5">
        <v>0</v>
      </c>
      <c r="Y956" s="5">
        <v>1</v>
      </c>
      <c r="Z956" s="5">
        <v>53.850296176628973</v>
      </c>
      <c r="AA956" s="5">
        <v>1</v>
      </c>
      <c r="AB956" s="5">
        <v>53.850296176628973</v>
      </c>
      <c r="AC956" s="5">
        <v>23</v>
      </c>
      <c r="AD956" s="5">
        <v>1238.5568120624662</v>
      </c>
      <c r="AE956" s="5">
        <v>3</v>
      </c>
      <c r="AF956" s="5">
        <v>161.55088852988692</v>
      </c>
      <c r="AG956" s="5">
        <v>20</v>
      </c>
      <c r="AH956" s="5">
        <v>1077.0059235325793</v>
      </c>
      <c r="AI956" s="5">
        <v>0</v>
      </c>
      <c r="AJ956" s="5">
        <v>0</v>
      </c>
    </row>
    <row r="957" spans="1:36" x14ac:dyDescent="0.25">
      <c r="A957">
        <v>2018</v>
      </c>
      <c r="B957" t="s">
        <v>71</v>
      </c>
      <c r="C957" t="s">
        <v>5161</v>
      </c>
      <c r="D957" s="47" t="s">
        <v>5160</v>
      </c>
      <c r="E957" s="11">
        <v>0</v>
      </c>
      <c r="F957" s="2">
        <v>0.86329999999999996</v>
      </c>
      <c r="G957" s="2">
        <v>0.12570000000000001</v>
      </c>
      <c r="H957" s="2">
        <v>0.73759999999999992</v>
      </c>
      <c r="I957" s="2">
        <v>0.86070000000000002</v>
      </c>
      <c r="J957" s="2">
        <v>0.122</v>
      </c>
      <c r="K957" s="2">
        <v>0.73870000000000002</v>
      </c>
      <c r="L957" s="2">
        <v>0.83330000000000004</v>
      </c>
      <c r="M957" s="2">
        <v>0.15770000000000001</v>
      </c>
      <c r="N957" s="2">
        <v>0.67559999999999998</v>
      </c>
      <c r="O957" s="2">
        <v>0.71729999999999994</v>
      </c>
      <c r="P957" s="2" t="s">
        <v>4792</v>
      </c>
      <c r="Q957" s="5">
        <v>1860</v>
      </c>
      <c r="R957" s="5" t="s">
        <v>4791</v>
      </c>
      <c r="S957" s="5">
        <v>0</v>
      </c>
      <c r="T957" s="5">
        <v>0</v>
      </c>
      <c r="U957" s="5">
        <v>0</v>
      </c>
      <c r="V957" s="5">
        <v>0</v>
      </c>
      <c r="W957" s="5">
        <v>0</v>
      </c>
      <c r="X957" s="5">
        <v>0</v>
      </c>
      <c r="Y957" s="5">
        <v>0</v>
      </c>
      <c r="Z957" s="5">
        <v>0</v>
      </c>
      <c r="AA957" s="5">
        <v>0</v>
      </c>
      <c r="AB957" s="5">
        <v>0</v>
      </c>
      <c r="AC957" s="5">
        <v>23</v>
      </c>
      <c r="AD957" s="5">
        <v>1236.5591397849462</v>
      </c>
      <c r="AE957" s="5">
        <v>2</v>
      </c>
      <c r="AF957" s="5">
        <v>107.52688172043011</v>
      </c>
      <c r="AG957" s="5">
        <v>17</v>
      </c>
      <c r="AH957" s="5">
        <v>913.97849462365593</v>
      </c>
      <c r="AI957" s="5">
        <v>4</v>
      </c>
      <c r="AJ957" s="5">
        <v>215.05376344086022</v>
      </c>
    </row>
    <row r="958" spans="1:36" x14ac:dyDescent="0.25">
      <c r="A958">
        <v>2018</v>
      </c>
      <c r="B958" t="s">
        <v>71</v>
      </c>
      <c r="C958" t="s">
        <v>5161</v>
      </c>
      <c r="D958" s="47" t="s">
        <v>5160</v>
      </c>
      <c r="E958" s="11">
        <v>0</v>
      </c>
      <c r="F958" s="2">
        <v>0.86329999999999996</v>
      </c>
      <c r="G958" s="2">
        <v>0.12570000000000001</v>
      </c>
      <c r="H958" s="2">
        <v>0.73759999999999992</v>
      </c>
      <c r="I958" s="2">
        <v>0.86070000000000002</v>
      </c>
      <c r="J958" s="2">
        <v>0.122</v>
      </c>
      <c r="K958" s="2">
        <v>0.73870000000000002</v>
      </c>
      <c r="L958" s="2">
        <v>0.83330000000000004</v>
      </c>
      <c r="M958" s="2">
        <v>0.15770000000000001</v>
      </c>
      <c r="N958" s="2">
        <v>0.67559999999999998</v>
      </c>
      <c r="O958" s="2">
        <v>0.71729999999999994</v>
      </c>
      <c r="P958" s="2" t="s">
        <v>4792</v>
      </c>
      <c r="Q958" s="5">
        <v>1860</v>
      </c>
      <c r="R958" s="5" t="s">
        <v>4791</v>
      </c>
      <c r="S958" s="5">
        <v>0</v>
      </c>
      <c r="T958" s="5">
        <v>0</v>
      </c>
      <c r="U958" s="5">
        <v>0</v>
      </c>
      <c r="V958" s="5">
        <v>0</v>
      </c>
      <c r="W958" s="5">
        <v>0</v>
      </c>
      <c r="X958" s="5">
        <v>0</v>
      </c>
      <c r="Y958" s="5">
        <v>0</v>
      </c>
      <c r="Z958" s="5">
        <v>0</v>
      </c>
      <c r="AA958" s="5">
        <v>0</v>
      </c>
      <c r="AB958" s="5">
        <v>0</v>
      </c>
      <c r="AC958" s="5">
        <v>23</v>
      </c>
      <c r="AD958" s="5">
        <v>1236.5591397849462</v>
      </c>
      <c r="AE958" s="5">
        <v>2</v>
      </c>
      <c r="AF958" s="5">
        <v>107.52688172043011</v>
      </c>
      <c r="AG958" s="5">
        <v>17</v>
      </c>
      <c r="AH958" s="5">
        <v>913.97849462365593</v>
      </c>
      <c r="AI958" s="5">
        <v>4</v>
      </c>
      <c r="AJ958" s="5">
        <v>215.05376344086022</v>
      </c>
    </row>
    <row r="959" spans="1:36" x14ac:dyDescent="0.25">
      <c r="A959">
        <v>2017</v>
      </c>
      <c r="B959" t="s">
        <v>41</v>
      </c>
      <c r="C959" t="s">
        <v>6041</v>
      </c>
      <c r="D959" s="47" t="s">
        <v>6005</v>
      </c>
      <c r="E959" s="11">
        <v>0.375</v>
      </c>
      <c r="F959" s="2">
        <v>0.24049999999999999</v>
      </c>
      <c r="G959" s="2">
        <v>0.74350000000000005</v>
      </c>
      <c r="H959" s="2">
        <v>-0.50300000000000011</v>
      </c>
      <c r="I959" s="2">
        <v>0.2102</v>
      </c>
      <c r="J959" s="2">
        <v>0.74750000000000005</v>
      </c>
      <c r="K959" s="2">
        <v>-0.53730000000000011</v>
      </c>
      <c r="L959" s="2">
        <v>0.24629999999999999</v>
      </c>
      <c r="M959" s="2">
        <v>0.74</v>
      </c>
      <c r="N959" s="2">
        <v>-0.49370000000000003</v>
      </c>
      <c r="O959" s="2">
        <v>-0.51133333333333342</v>
      </c>
      <c r="P959" s="2" t="s">
        <v>5900</v>
      </c>
      <c r="Q959" s="5">
        <v>1860</v>
      </c>
      <c r="R959" s="5">
        <v>4960</v>
      </c>
      <c r="S959" s="5">
        <v>1</v>
      </c>
      <c r="T959" s="5">
        <v>53.763440860215056</v>
      </c>
      <c r="U959" s="5">
        <v>0</v>
      </c>
      <c r="V959" s="5">
        <v>0</v>
      </c>
      <c r="W959" s="5">
        <v>0</v>
      </c>
      <c r="X959" s="5">
        <v>0</v>
      </c>
      <c r="Y959" s="5">
        <v>0</v>
      </c>
      <c r="Z959" s="5">
        <v>0</v>
      </c>
      <c r="AA959" s="5">
        <v>1</v>
      </c>
      <c r="AB959" s="5">
        <v>53.763440860215056</v>
      </c>
      <c r="AC959" s="5">
        <v>58</v>
      </c>
      <c r="AD959" s="5">
        <v>3118.2795698924729</v>
      </c>
      <c r="AE959" s="5">
        <v>18</v>
      </c>
      <c r="AF959" s="5">
        <v>967.74193548387098</v>
      </c>
      <c r="AG959" s="5">
        <v>38</v>
      </c>
      <c r="AH959" s="5">
        <v>2043.0107526881723</v>
      </c>
      <c r="AI959" s="5">
        <v>2</v>
      </c>
      <c r="AJ959" s="5">
        <v>107.52688172043011</v>
      </c>
    </row>
    <row r="960" spans="1:36" x14ac:dyDescent="0.25">
      <c r="A960">
        <v>2018</v>
      </c>
      <c r="B960" t="s">
        <v>71</v>
      </c>
      <c r="C960" t="s">
        <v>5015</v>
      </c>
      <c r="D960" s="47" t="s">
        <v>5013</v>
      </c>
      <c r="E960" s="11">
        <v>0</v>
      </c>
      <c r="F960" s="2">
        <v>0.75249999999999995</v>
      </c>
      <c r="G960" s="2">
        <v>0.2351</v>
      </c>
      <c r="H960" s="2">
        <v>0.51739999999999997</v>
      </c>
      <c r="I960" s="2">
        <v>0.76090000000000002</v>
      </c>
      <c r="J960" s="2">
        <v>0.2009</v>
      </c>
      <c r="K960" s="2">
        <v>0.56000000000000005</v>
      </c>
      <c r="L960" s="2">
        <v>0.78949999999999998</v>
      </c>
      <c r="M960" s="2">
        <v>0.1983</v>
      </c>
      <c r="N960" s="2">
        <v>0.59119999999999995</v>
      </c>
      <c r="O960" s="2">
        <v>0.55619999999999992</v>
      </c>
      <c r="P960" s="2" t="s">
        <v>4792</v>
      </c>
      <c r="Q960" s="5">
        <v>1863</v>
      </c>
      <c r="R960" s="5" t="s">
        <v>4791</v>
      </c>
      <c r="S960" s="5">
        <v>3</v>
      </c>
      <c r="T960" s="5">
        <v>161.03059581320451</v>
      </c>
      <c r="U960" s="5">
        <v>0</v>
      </c>
      <c r="V960" s="5">
        <v>0</v>
      </c>
      <c r="W960" s="5">
        <v>0</v>
      </c>
      <c r="X960" s="5">
        <v>0</v>
      </c>
      <c r="Y960" s="5">
        <v>0</v>
      </c>
      <c r="Z960" s="5">
        <v>0</v>
      </c>
      <c r="AA960" s="5">
        <v>3</v>
      </c>
      <c r="AB960" s="5">
        <v>161.03059581320451</v>
      </c>
      <c r="AC960" s="5">
        <v>36</v>
      </c>
      <c r="AD960" s="5">
        <v>1932.3671497584539</v>
      </c>
      <c r="AE960" s="5">
        <v>10</v>
      </c>
      <c r="AF960" s="5">
        <v>536.76865271068175</v>
      </c>
      <c r="AG960" s="5">
        <v>25</v>
      </c>
      <c r="AH960" s="5">
        <v>1341.9216317767043</v>
      </c>
      <c r="AI960" s="5">
        <v>1</v>
      </c>
      <c r="AJ960" s="5">
        <v>53.676865271068166</v>
      </c>
    </row>
    <row r="961" spans="1:36" x14ac:dyDescent="0.25">
      <c r="A961">
        <v>2018</v>
      </c>
      <c r="B961" t="s">
        <v>71</v>
      </c>
      <c r="C961" t="s">
        <v>5015</v>
      </c>
      <c r="D961" s="47" t="s">
        <v>5013</v>
      </c>
      <c r="E961" s="11">
        <v>0</v>
      </c>
      <c r="F961" s="2">
        <v>0.75249999999999995</v>
      </c>
      <c r="G961" s="2">
        <v>0.2351</v>
      </c>
      <c r="H961" s="2">
        <v>0.51739999999999997</v>
      </c>
      <c r="I961" s="2">
        <v>0.76090000000000002</v>
      </c>
      <c r="J961" s="2">
        <v>0.2009</v>
      </c>
      <c r="K961" s="2">
        <v>0.56000000000000005</v>
      </c>
      <c r="L961" s="2">
        <v>0.78949999999999998</v>
      </c>
      <c r="M961" s="2">
        <v>0.1983</v>
      </c>
      <c r="N961" s="2">
        <v>0.59119999999999995</v>
      </c>
      <c r="O961" s="2">
        <v>0.55619999999999992</v>
      </c>
      <c r="P961" s="2" t="s">
        <v>4792</v>
      </c>
      <c r="Q961" s="5">
        <v>1863</v>
      </c>
      <c r="R961" s="5" t="s">
        <v>4791</v>
      </c>
      <c r="S961" s="5">
        <v>3</v>
      </c>
      <c r="T961" s="5">
        <v>161.03059581320451</v>
      </c>
      <c r="U961" s="5">
        <v>0</v>
      </c>
      <c r="V961" s="5">
        <v>0</v>
      </c>
      <c r="W961" s="5">
        <v>0</v>
      </c>
      <c r="X961" s="5">
        <v>0</v>
      </c>
      <c r="Y961" s="5">
        <v>0</v>
      </c>
      <c r="Z961" s="5">
        <v>0</v>
      </c>
      <c r="AA961" s="5">
        <v>3</v>
      </c>
      <c r="AB961" s="5">
        <v>161.03059581320451</v>
      </c>
      <c r="AC961" s="5">
        <v>36</v>
      </c>
      <c r="AD961" s="5">
        <v>1932.3671497584539</v>
      </c>
      <c r="AE961" s="5">
        <v>10</v>
      </c>
      <c r="AF961" s="5">
        <v>536.76865271068175</v>
      </c>
      <c r="AG961" s="5">
        <v>25</v>
      </c>
      <c r="AH961" s="5">
        <v>1341.9216317767043</v>
      </c>
      <c r="AI961" s="5">
        <v>1</v>
      </c>
      <c r="AJ961" s="5">
        <v>53.676865271068166</v>
      </c>
    </row>
    <row r="962" spans="1:36" x14ac:dyDescent="0.25">
      <c r="A962">
        <v>2019</v>
      </c>
      <c r="B962" t="s">
        <v>70</v>
      </c>
      <c r="C962" t="s">
        <v>5384</v>
      </c>
      <c r="D962" s="47" t="s">
        <v>5312</v>
      </c>
      <c r="E962" s="11">
        <v>2.64</v>
      </c>
      <c r="F962" s="2">
        <v>0.81030000000000002</v>
      </c>
      <c r="G962" s="2">
        <v>0.17369999999999999</v>
      </c>
      <c r="H962" s="2">
        <v>0.63660000000000005</v>
      </c>
      <c r="I962" s="2">
        <v>0.78290000000000004</v>
      </c>
      <c r="J962" s="2">
        <v>0.17560000000000001</v>
      </c>
      <c r="K962" s="2">
        <v>0.60730000000000006</v>
      </c>
      <c r="L962" s="2">
        <v>0.73670000000000002</v>
      </c>
      <c r="M962" s="2">
        <v>0.2482</v>
      </c>
      <c r="N962" s="2">
        <v>0.48850000000000005</v>
      </c>
      <c r="O962" s="2">
        <v>0.57746666666666668</v>
      </c>
      <c r="P962" s="5" t="s">
        <v>4792</v>
      </c>
      <c r="Q962" s="5">
        <v>1865</v>
      </c>
      <c r="R962" s="5">
        <v>706.43939393939388</v>
      </c>
      <c r="S962" s="5">
        <v>5</v>
      </c>
      <c r="T962" s="5">
        <v>268.0965147453083</v>
      </c>
      <c r="U962" s="5">
        <v>0</v>
      </c>
      <c r="V962" s="5">
        <v>0</v>
      </c>
      <c r="W962" s="5">
        <v>2</v>
      </c>
      <c r="X962" s="5">
        <v>107.23860589812334</v>
      </c>
      <c r="Y962" s="5">
        <v>0</v>
      </c>
      <c r="Z962" s="5">
        <v>0</v>
      </c>
      <c r="AA962" s="5">
        <v>3</v>
      </c>
      <c r="AB962" s="5">
        <v>160.85790884718497</v>
      </c>
      <c r="AC962" s="5">
        <v>24</v>
      </c>
      <c r="AD962" s="5">
        <v>1286.8632707774798</v>
      </c>
      <c r="AE962" s="5">
        <v>0</v>
      </c>
      <c r="AF962" s="5">
        <v>0</v>
      </c>
      <c r="AG962" s="5">
        <v>21</v>
      </c>
      <c r="AH962" s="5">
        <v>1126.0053619302948</v>
      </c>
      <c r="AI962" s="5">
        <v>3</v>
      </c>
      <c r="AJ962" s="5">
        <v>160.85790884718497</v>
      </c>
    </row>
    <row r="963" spans="1:36" x14ac:dyDescent="0.25">
      <c r="A963">
        <v>2019</v>
      </c>
      <c r="B963" t="s">
        <v>70</v>
      </c>
      <c r="C963" t="s">
        <v>5302</v>
      </c>
      <c r="D963" s="47" t="s">
        <v>5145</v>
      </c>
      <c r="E963" s="11">
        <v>1.26</v>
      </c>
      <c r="F963" s="2">
        <v>0.5383</v>
      </c>
      <c r="G963" s="2">
        <v>0.44140000000000001</v>
      </c>
      <c r="H963" s="2">
        <v>9.6899999999999986E-2</v>
      </c>
      <c r="I963" s="2">
        <v>0.55289999999999995</v>
      </c>
      <c r="J963" s="2">
        <v>0.38840000000000002</v>
      </c>
      <c r="K963" s="2">
        <v>0.16449999999999992</v>
      </c>
      <c r="L963" s="2">
        <v>0.56620000000000004</v>
      </c>
      <c r="M963" s="2">
        <v>0.41670000000000001</v>
      </c>
      <c r="N963" s="2">
        <v>0.14950000000000002</v>
      </c>
      <c r="O963" s="2">
        <v>0.13696666666666665</v>
      </c>
      <c r="P963" s="5" t="s">
        <v>4792</v>
      </c>
      <c r="Q963" s="5">
        <v>1866</v>
      </c>
      <c r="R963" s="5">
        <v>1480.952380952381</v>
      </c>
      <c r="S963" s="5">
        <v>0</v>
      </c>
      <c r="T963" s="5">
        <v>0</v>
      </c>
      <c r="U963" s="5">
        <v>0</v>
      </c>
      <c r="V963" s="5">
        <v>0</v>
      </c>
      <c r="W963" s="5">
        <v>0</v>
      </c>
      <c r="X963" s="5">
        <v>0</v>
      </c>
      <c r="Y963" s="5">
        <v>0</v>
      </c>
      <c r="Z963" s="5">
        <v>0</v>
      </c>
      <c r="AA963" s="5">
        <v>0</v>
      </c>
      <c r="AB963" s="5">
        <v>0</v>
      </c>
      <c r="AC963" s="5">
        <v>20</v>
      </c>
      <c r="AD963" s="5">
        <v>1071.8113612004288</v>
      </c>
      <c r="AE963" s="5">
        <v>1</v>
      </c>
      <c r="AF963" s="5">
        <v>53.590568060021432</v>
      </c>
      <c r="AG963" s="5">
        <v>18</v>
      </c>
      <c r="AH963" s="5">
        <v>964.63022508038591</v>
      </c>
      <c r="AI963" s="5">
        <v>1</v>
      </c>
      <c r="AJ963" s="5">
        <v>53.590568060021432</v>
      </c>
    </row>
    <row r="964" spans="1:36" x14ac:dyDescent="0.25">
      <c r="A964">
        <v>2019</v>
      </c>
      <c r="B964" t="s">
        <v>41</v>
      </c>
      <c r="C964" t="s">
        <v>5895</v>
      </c>
      <c r="D964" s="47" t="s">
        <v>5374</v>
      </c>
      <c r="E964" s="11">
        <v>2.488</v>
      </c>
      <c r="F964" s="2">
        <v>0.45810000000000001</v>
      </c>
      <c r="G964" s="2">
        <v>0.51529999999999998</v>
      </c>
      <c r="H964" s="2">
        <v>-5.7199999999999973E-2</v>
      </c>
      <c r="I964" s="2">
        <v>0.4461</v>
      </c>
      <c r="J964" s="2">
        <v>0.47820000000000001</v>
      </c>
      <c r="K964" s="2">
        <v>-3.2100000000000017E-2</v>
      </c>
      <c r="L964" s="2">
        <v>0.46079999999999999</v>
      </c>
      <c r="M964" s="2">
        <v>0.5161</v>
      </c>
      <c r="N964" s="2">
        <v>-5.5300000000000016E-2</v>
      </c>
      <c r="O964" s="2">
        <v>-4.82E-2</v>
      </c>
      <c r="P964" s="2" t="s">
        <v>5765</v>
      </c>
      <c r="Q964" s="5">
        <v>1870</v>
      </c>
      <c r="R964" s="5">
        <v>751.6077170418007</v>
      </c>
      <c r="S964" s="5">
        <v>0</v>
      </c>
      <c r="T964" s="5">
        <v>0</v>
      </c>
      <c r="U964" s="5">
        <v>0</v>
      </c>
      <c r="V964" s="5">
        <v>0</v>
      </c>
      <c r="W964" s="5">
        <v>0</v>
      </c>
      <c r="X964" s="5">
        <v>0</v>
      </c>
      <c r="Y964" s="5">
        <v>0</v>
      </c>
      <c r="Z964" s="5">
        <v>0</v>
      </c>
      <c r="AA964" s="5">
        <v>0</v>
      </c>
      <c r="AB964" s="5">
        <v>0</v>
      </c>
      <c r="AC964" s="5">
        <v>2</v>
      </c>
      <c r="AD964" s="5">
        <v>106.95187165775401</v>
      </c>
      <c r="AE964" s="5">
        <v>0</v>
      </c>
      <c r="AF964" s="5">
        <v>0</v>
      </c>
      <c r="AG964" s="5">
        <v>2</v>
      </c>
      <c r="AH964" s="5">
        <v>106.95187165775401</v>
      </c>
      <c r="AI964" s="5">
        <v>0</v>
      </c>
      <c r="AJ964" s="5">
        <v>0</v>
      </c>
    </row>
    <row r="965" spans="1:36" x14ac:dyDescent="0.25">
      <c r="A965">
        <v>2019</v>
      </c>
      <c r="B965" t="s">
        <v>70</v>
      </c>
      <c r="C965" t="s">
        <v>1009</v>
      </c>
      <c r="D965" s="47" t="s">
        <v>5424</v>
      </c>
      <c r="E965" s="11">
        <v>9.39</v>
      </c>
      <c r="F965" s="2">
        <v>0.84519999999999995</v>
      </c>
      <c r="G965" s="2">
        <v>0.14480000000000001</v>
      </c>
      <c r="H965" s="2">
        <v>0.70039999999999991</v>
      </c>
      <c r="I965" s="2">
        <v>0.82740000000000002</v>
      </c>
      <c r="J965" s="2">
        <v>0.14410000000000001</v>
      </c>
      <c r="K965" s="2">
        <v>0.68330000000000002</v>
      </c>
      <c r="L965" s="2">
        <v>0.75429999999999997</v>
      </c>
      <c r="M965" s="2">
        <v>0.23</v>
      </c>
      <c r="N965" s="2">
        <v>0.52429999999999999</v>
      </c>
      <c r="O965" s="2">
        <v>0.63600000000000001</v>
      </c>
      <c r="P965" s="5" t="s">
        <v>4792</v>
      </c>
      <c r="Q965" s="5">
        <v>1871</v>
      </c>
      <c r="R965" s="5">
        <v>199.25452609158677</v>
      </c>
      <c r="S965" s="5">
        <v>0</v>
      </c>
      <c r="T965" s="5">
        <v>0</v>
      </c>
      <c r="U965" s="5">
        <v>0</v>
      </c>
      <c r="V965" s="5">
        <v>0</v>
      </c>
      <c r="W965" s="5">
        <v>0</v>
      </c>
      <c r="X965" s="5">
        <v>0</v>
      </c>
      <c r="Y965" s="5">
        <v>0</v>
      </c>
      <c r="Z965" s="5">
        <v>0</v>
      </c>
      <c r="AA965" s="5">
        <v>0</v>
      </c>
      <c r="AB965" s="5">
        <v>0</v>
      </c>
      <c r="AC965" s="5">
        <v>30</v>
      </c>
      <c r="AD965" s="5">
        <v>1603.4206306787812</v>
      </c>
      <c r="AE965" s="5">
        <v>2</v>
      </c>
      <c r="AF965" s="5">
        <v>106.89470871191875</v>
      </c>
      <c r="AG965" s="5">
        <v>24</v>
      </c>
      <c r="AH965" s="5">
        <v>1282.7365045430251</v>
      </c>
      <c r="AI965" s="5">
        <v>4</v>
      </c>
      <c r="AJ965" s="5">
        <v>213.78941742383751</v>
      </c>
    </row>
    <row r="966" spans="1:36" x14ac:dyDescent="0.25">
      <c r="A966">
        <v>2018</v>
      </c>
      <c r="B966" t="s">
        <v>70</v>
      </c>
      <c r="C966" t="s">
        <v>5302</v>
      </c>
      <c r="D966" s="47" t="s">
        <v>5145</v>
      </c>
      <c r="E966" s="11">
        <v>1.26</v>
      </c>
      <c r="F966" s="2">
        <v>0.5383</v>
      </c>
      <c r="G966" s="2">
        <v>0.44140000000000001</v>
      </c>
      <c r="H966" s="2">
        <v>9.6899999999999986E-2</v>
      </c>
      <c r="I966" s="2">
        <v>0.55289999999999995</v>
      </c>
      <c r="J966" s="2">
        <v>0.38840000000000002</v>
      </c>
      <c r="K966" s="2">
        <v>0.16449999999999992</v>
      </c>
      <c r="L966" s="2">
        <v>0.56620000000000004</v>
      </c>
      <c r="M966" s="2">
        <v>0.41670000000000001</v>
      </c>
      <c r="N966" s="2">
        <v>0.14950000000000002</v>
      </c>
      <c r="O966" s="2">
        <v>0.13696666666666665</v>
      </c>
      <c r="P966" s="5" t="s">
        <v>4792</v>
      </c>
      <c r="Q966" s="5">
        <v>1873</v>
      </c>
      <c r="R966" s="5">
        <v>1486.5079365079364</v>
      </c>
      <c r="S966" s="5">
        <v>0</v>
      </c>
      <c r="T966" s="5">
        <v>0</v>
      </c>
      <c r="U966" s="5">
        <v>0</v>
      </c>
      <c r="V966" s="5">
        <v>0</v>
      </c>
      <c r="W966" s="5">
        <v>0</v>
      </c>
      <c r="X966" s="5">
        <v>0</v>
      </c>
      <c r="Y966" s="5">
        <v>0</v>
      </c>
      <c r="Z966" s="5">
        <v>0</v>
      </c>
      <c r="AA966" s="5">
        <v>0</v>
      </c>
      <c r="AB966" s="5">
        <v>0</v>
      </c>
      <c r="AC966" s="5">
        <v>8</v>
      </c>
      <c r="AD966" s="5">
        <v>427.12226374799786</v>
      </c>
      <c r="AE966" s="5">
        <v>0</v>
      </c>
      <c r="AF966" s="5">
        <v>0</v>
      </c>
      <c r="AG966" s="5">
        <v>7</v>
      </c>
      <c r="AH966" s="5">
        <v>373.73198077949814</v>
      </c>
      <c r="AI966" s="5">
        <v>1</v>
      </c>
      <c r="AJ966" s="5">
        <v>53.390282968499733</v>
      </c>
    </row>
    <row r="967" spans="1:36" x14ac:dyDescent="0.25">
      <c r="A967">
        <v>2018</v>
      </c>
      <c r="B967" t="s">
        <v>71</v>
      </c>
      <c r="C967" t="s">
        <v>5767</v>
      </c>
      <c r="D967" s="47" t="s">
        <v>970</v>
      </c>
      <c r="E967" s="11">
        <v>0</v>
      </c>
      <c r="F967" s="2">
        <v>0.4269</v>
      </c>
      <c r="G967" s="2">
        <v>0.55940000000000001</v>
      </c>
      <c r="H967" s="2">
        <v>-0.13250000000000001</v>
      </c>
      <c r="I967" s="2">
        <v>0.41610000000000003</v>
      </c>
      <c r="J967" s="2">
        <v>0.53949999999999998</v>
      </c>
      <c r="K967" s="2">
        <v>-0.12339999999999995</v>
      </c>
      <c r="L967" s="2">
        <v>0.49309999999999998</v>
      </c>
      <c r="M967" s="2">
        <v>0.49390000000000001</v>
      </c>
      <c r="N967" s="2">
        <v>-8.0000000000002292E-4</v>
      </c>
      <c r="O967" s="2">
        <v>-8.5566666666666666E-2</v>
      </c>
      <c r="P967" s="2" t="s">
        <v>5765</v>
      </c>
      <c r="Q967" s="5">
        <v>1874</v>
      </c>
      <c r="R967" s="5" t="s">
        <v>4791</v>
      </c>
      <c r="S967" s="5">
        <v>0</v>
      </c>
      <c r="T967" s="5">
        <v>0</v>
      </c>
      <c r="U967" s="5">
        <v>0</v>
      </c>
      <c r="V967" s="5">
        <v>0</v>
      </c>
      <c r="W967" s="5">
        <v>0</v>
      </c>
      <c r="X967" s="5">
        <v>0</v>
      </c>
      <c r="Y967" s="5">
        <v>0</v>
      </c>
      <c r="Z967" s="5">
        <v>0</v>
      </c>
      <c r="AA967" s="5">
        <v>0</v>
      </c>
      <c r="AB967" s="5">
        <v>0</v>
      </c>
      <c r="AC967" s="5">
        <v>16</v>
      </c>
      <c r="AD967" s="5">
        <v>853.78868729989335</v>
      </c>
      <c r="AE967" s="5">
        <v>2</v>
      </c>
      <c r="AF967" s="5">
        <v>106.72358591248667</v>
      </c>
      <c r="AG967" s="5">
        <v>13</v>
      </c>
      <c r="AH967" s="5">
        <v>693.70330843116324</v>
      </c>
      <c r="AI967" s="5">
        <v>1</v>
      </c>
      <c r="AJ967" s="5">
        <v>53.361792956243335</v>
      </c>
    </row>
    <row r="968" spans="1:36" x14ac:dyDescent="0.25">
      <c r="A968">
        <v>2018</v>
      </c>
      <c r="B968" t="s">
        <v>71</v>
      </c>
      <c r="C968" t="s">
        <v>5767</v>
      </c>
      <c r="D968" s="47" t="s">
        <v>970</v>
      </c>
      <c r="E968" s="11">
        <v>0</v>
      </c>
      <c r="F968" s="2">
        <v>0.4269</v>
      </c>
      <c r="G968" s="2">
        <v>0.55940000000000001</v>
      </c>
      <c r="H968" s="2">
        <v>-0.13250000000000001</v>
      </c>
      <c r="I968" s="2">
        <v>0.41610000000000003</v>
      </c>
      <c r="J968" s="2">
        <v>0.53949999999999998</v>
      </c>
      <c r="K968" s="2">
        <v>-0.12339999999999995</v>
      </c>
      <c r="L968" s="2">
        <v>0.49309999999999998</v>
      </c>
      <c r="M968" s="2">
        <v>0.49390000000000001</v>
      </c>
      <c r="N968" s="2">
        <v>-8.0000000000002292E-4</v>
      </c>
      <c r="O968" s="2">
        <v>-8.5566666666666666E-2</v>
      </c>
      <c r="P968" s="2" t="s">
        <v>5765</v>
      </c>
      <c r="Q968" s="5">
        <v>1874</v>
      </c>
      <c r="R968" s="5" t="s">
        <v>4791</v>
      </c>
      <c r="S968" s="5">
        <v>0</v>
      </c>
      <c r="T968" s="5">
        <v>0</v>
      </c>
      <c r="U968" s="5">
        <v>0</v>
      </c>
      <c r="V968" s="5">
        <v>0</v>
      </c>
      <c r="W968" s="5">
        <v>0</v>
      </c>
      <c r="X968" s="5">
        <v>0</v>
      </c>
      <c r="Y968" s="5">
        <v>0</v>
      </c>
      <c r="Z968" s="5">
        <v>0</v>
      </c>
      <c r="AA968" s="5">
        <v>0</v>
      </c>
      <c r="AB968" s="5">
        <v>0</v>
      </c>
      <c r="AC968" s="5">
        <v>16</v>
      </c>
      <c r="AD968" s="5">
        <v>853.78868729989335</v>
      </c>
      <c r="AE968" s="5">
        <v>2</v>
      </c>
      <c r="AF968" s="5">
        <v>106.72358591248667</v>
      </c>
      <c r="AG968" s="5">
        <v>13</v>
      </c>
      <c r="AH968" s="5">
        <v>693.70330843116324</v>
      </c>
      <c r="AI968" s="5">
        <v>1</v>
      </c>
      <c r="AJ968" s="5">
        <v>53.361792956243335</v>
      </c>
    </row>
    <row r="969" spans="1:36" x14ac:dyDescent="0.25">
      <c r="A969">
        <v>2018</v>
      </c>
      <c r="B969" t="s">
        <v>41</v>
      </c>
      <c r="C969" t="s">
        <v>5895</v>
      </c>
      <c r="D969" s="47" t="s">
        <v>5374</v>
      </c>
      <c r="E969" s="11">
        <v>2.488</v>
      </c>
      <c r="F969" s="2">
        <v>0.45810000000000001</v>
      </c>
      <c r="G969" s="2">
        <v>0.51529999999999998</v>
      </c>
      <c r="H969" s="2">
        <v>-5.7199999999999973E-2</v>
      </c>
      <c r="I969" s="2">
        <v>0.4461</v>
      </c>
      <c r="J969" s="2">
        <v>0.47820000000000001</v>
      </c>
      <c r="K969" s="2">
        <v>-3.2100000000000017E-2</v>
      </c>
      <c r="L969" s="2">
        <v>0.46079999999999999</v>
      </c>
      <c r="M969" s="2">
        <v>0.5161</v>
      </c>
      <c r="N969" s="2">
        <v>-5.5300000000000016E-2</v>
      </c>
      <c r="O969" s="2">
        <v>-4.82E-2</v>
      </c>
      <c r="P969" s="2" t="s">
        <v>5765</v>
      </c>
      <c r="Q969" s="5">
        <v>1878</v>
      </c>
      <c r="R969" s="5">
        <v>754.82315112540198</v>
      </c>
      <c r="S969" s="5">
        <v>1</v>
      </c>
      <c r="T969" s="5">
        <v>53.248136315228969</v>
      </c>
      <c r="U969" s="5">
        <v>0</v>
      </c>
      <c r="V969" s="5">
        <v>0</v>
      </c>
      <c r="W969" s="5">
        <v>0</v>
      </c>
      <c r="X969" s="5">
        <v>0</v>
      </c>
      <c r="Y969" s="5">
        <v>0</v>
      </c>
      <c r="Z969" s="5">
        <v>0</v>
      </c>
      <c r="AA969" s="5">
        <v>1</v>
      </c>
      <c r="AB969" s="5">
        <v>53.248136315228969</v>
      </c>
      <c r="AC969" s="5">
        <v>5</v>
      </c>
      <c r="AD969" s="5">
        <v>266.24068157614482</v>
      </c>
      <c r="AE969" s="5">
        <v>3</v>
      </c>
      <c r="AF969" s="5">
        <v>159.7444089456869</v>
      </c>
      <c r="AG969" s="5">
        <v>2</v>
      </c>
      <c r="AH969" s="5">
        <v>106.49627263045794</v>
      </c>
      <c r="AI969" s="5">
        <v>0</v>
      </c>
      <c r="AJ969" s="5">
        <v>0</v>
      </c>
    </row>
    <row r="970" spans="1:36" x14ac:dyDescent="0.25">
      <c r="A970">
        <v>2017</v>
      </c>
      <c r="B970" t="s">
        <v>70</v>
      </c>
      <c r="C970" t="s">
        <v>1009</v>
      </c>
      <c r="D970" s="47" t="s">
        <v>5424</v>
      </c>
      <c r="E970" s="11">
        <v>9.39</v>
      </c>
      <c r="F970" s="2">
        <v>0.84519999999999995</v>
      </c>
      <c r="G970" s="2">
        <v>0.14480000000000001</v>
      </c>
      <c r="H970" s="2">
        <v>0.70039999999999991</v>
      </c>
      <c r="I970" s="2">
        <v>0.82740000000000002</v>
      </c>
      <c r="J970" s="2">
        <v>0.14410000000000001</v>
      </c>
      <c r="K970" s="2">
        <v>0.68330000000000002</v>
      </c>
      <c r="L970" s="2">
        <v>0.75429999999999997</v>
      </c>
      <c r="M970" s="2">
        <v>0.23</v>
      </c>
      <c r="N970" s="2">
        <v>0.52429999999999999</v>
      </c>
      <c r="O970" s="2">
        <v>0.63600000000000001</v>
      </c>
      <c r="P970" s="5" t="s">
        <v>4792</v>
      </c>
      <c r="Q970" s="5">
        <v>1879</v>
      </c>
      <c r="R970" s="5">
        <v>200.10649627263044</v>
      </c>
      <c r="S970" s="5">
        <v>1</v>
      </c>
      <c r="T970" s="5">
        <v>53.219797764768494</v>
      </c>
      <c r="U970" s="5">
        <v>0</v>
      </c>
      <c r="V970" s="5">
        <v>0</v>
      </c>
      <c r="W970" s="5">
        <v>0</v>
      </c>
      <c r="X970" s="5">
        <v>0</v>
      </c>
      <c r="Y970" s="5">
        <v>1</v>
      </c>
      <c r="Z970" s="5">
        <v>53.219797764768494</v>
      </c>
      <c r="AA970" s="5">
        <v>0</v>
      </c>
      <c r="AB970" s="5">
        <v>0</v>
      </c>
      <c r="AC970" s="5">
        <v>13</v>
      </c>
      <c r="AD970" s="5">
        <v>691.85737094199033</v>
      </c>
      <c r="AE970" s="5">
        <v>2</v>
      </c>
      <c r="AF970" s="5">
        <v>106.43959552953699</v>
      </c>
      <c r="AG970" s="5">
        <v>9</v>
      </c>
      <c r="AH970" s="5">
        <v>478.97817988291644</v>
      </c>
      <c r="AI970" s="5">
        <v>2</v>
      </c>
      <c r="AJ970" s="5">
        <v>106.43959552953699</v>
      </c>
    </row>
    <row r="971" spans="1:36" x14ac:dyDescent="0.25">
      <c r="A971">
        <v>2017</v>
      </c>
      <c r="B971" t="s">
        <v>41</v>
      </c>
      <c r="C971" t="s">
        <v>5895</v>
      </c>
      <c r="D971" s="47" t="s">
        <v>5374</v>
      </c>
      <c r="E971" s="11">
        <v>2.488</v>
      </c>
      <c r="F971" s="2">
        <v>0.45810000000000001</v>
      </c>
      <c r="G971" s="2">
        <v>0.51529999999999998</v>
      </c>
      <c r="H971" s="2">
        <v>-5.7199999999999973E-2</v>
      </c>
      <c r="I971" s="2">
        <v>0.4461</v>
      </c>
      <c r="J971" s="2">
        <v>0.47820000000000001</v>
      </c>
      <c r="K971" s="2">
        <v>-3.2100000000000017E-2</v>
      </c>
      <c r="L971" s="2">
        <v>0.46079999999999999</v>
      </c>
      <c r="M971" s="2">
        <v>0.5161</v>
      </c>
      <c r="N971" s="2">
        <v>-5.5300000000000016E-2</v>
      </c>
      <c r="O971" s="2">
        <v>-4.82E-2</v>
      </c>
      <c r="P971" s="2" t="s">
        <v>5765</v>
      </c>
      <c r="Q971" s="5">
        <v>1879</v>
      </c>
      <c r="R971" s="5">
        <v>755.22508038585204</v>
      </c>
      <c r="S971" s="5">
        <v>0</v>
      </c>
      <c r="T971" s="5">
        <v>0</v>
      </c>
      <c r="U971" s="5">
        <v>0</v>
      </c>
      <c r="V971" s="5">
        <v>0</v>
      </c>
      <c r="W971" s="5">
        <v>0</v>
      </c>
      <c r="X971" s="5">
        <v>0</v>
      </c>
      <c r="Y971" s="5">
        <v>0</v>
      </c>
      <c r="Z971" s="5">
        <v>0</v>
      </c>
      <c r="AA971" s="5">
        <v>0</v>
      </c>
      <c r="AB971" s="5">
        <v>0</v>
      </c>
      <c r="AC971" s="5">
        <v>13</v>
      </c>
      <c r="AD971" s="5">
        <v>691.85737094199033</v>
      </c>
      <c r="AE971" s="5">
        <v>4</v>
      </c>
      <c r="AF971" s="5">
        <v>212.87919105907397</v>
      </c>
      <c r="AG971" s="5">
        <v>9</v>
      </c>
      <c r="AH971" s="5">
        <v>478.97817988291644</v>
      </c>
      <c r="AI971" s="5">
        <v>0</v>
      </c>
      <c r="AJ971" s="5">
        <v>0</v>
      </c>
    </row>
    <row r="972" spans="1:36" x14ac:dyDescent="0.25">
      <c r="A972">
        <v>2018</v>
      </c>
      <c r="B972" t="s">
        <v>41</v>
      </c>
      <c r="C972" t="s">
        <v>6041</v>
      </c>
      <c r="D972" s="47" t="s">
        <v>6005</v>
      </c>
      <c r="E972" s="11">
        <v>0.375</v>
      </c>
      <c r="F972" s="2">
        <v>0.24049999999999999</v>
      </c>
      <c r="G972" s="2">
        <v>0.74350000000000005</v>
      </c>
      <c r="H972" s="2">
        <v>-0.50300000000000011</v>
      </c>
      <c r="I972" s="2">
        <v>0.2102</v>
      </c>
      <c r="J972" s="2">
        <v>0.74750000000000005</v>
      </c>
      <c r="K972" s="2">
        <v>-0.53730000000000011</v>
      </c>
      <c r="L972" s="2">
        <v>0.24629999999999999</v>
      </c>
      <c r="M972" s="2">
        <v>0.74</v>
      </c>
      <c r="N972" s="2">
        <v>-0.49370000000000003</v>
      </c>
      <c r="O972" s="2">
        <v>-0.51133333333333342</v>
      </c>
      <c r="P972" s="2" t="s">
        <v>5900</v>
      </c>
      <c r="Q972" s="5">
        <v>1879</v>
      </c>
      <c r="R972" s="5">
        <v>5010.666666666667</v>
      </c>
      <c r="S972" s="5">
        <v>3</v>
      </c>
      <c r="T972" s="5">
        <v>159.65939329430546</v>
      </c>
      <c r="U972" s="5">
        <v>0</v>
      </c>
      <c r="V972" s="5">
        <v>0</v>
      </c>
      <c r="W972" s="5">
        <v>0</v>
      </c>
      <c r="X972" s="5">
        <v>0</v>
      </c>
      <c r="Y972" s="5">
        <v>0</v>
      </c>
      <c r="Z972" s="5">
        <v>0</v>
      </c>
      <c r="AA972" s="5">
        <v>3</v>
      </c>
      <c r="AB972" s="5">
        <v>159.65939329430546</v>
      </c>
      <c r="AC972" s="5">
        <v>38</v>
      </c>
      <c r="AD972" s="5">
        <v>2022.3523150612027</v>
      </c>
      <c r="AE972" s="5">
        <v>9</v>
      </c>
      <c r="AF972" s="5">
        <v>478.97817988291644</v>
      </c>
      <c r="AG972" s="5">
        <v>26</v>
      </c>
      <c r="AH972" s="5">
        <v>1383.7147418839807</v>
      </c>
      <c r="AI972" s="5">
        <v>3</v>
      </c>
      <c r="AJ972" s="5">
        <v>159.65939329430546</v>
      </c>
    </row>
    <row r="973" spans="1:36" x14ac:dyDescent="0.25">
      <c r="A973">
        <v>2018</v>
      </c>
      <c r="B973" t="s">
        <v>70</v>
      </c>
      <c r="C973" t="s">
        <v>1009</v>
      </c>
      <c r="D973" s="47" t="s">
        <v>5424</v>
      </c>
      <c r="E973" s="11">
        <v>9.39</v>
      </c>
      <c r="F973" s="2">
        <v>0.84519999999999995</v>
      </c>
      <c r="G973" s="2">
        <v>0.14480000000000001</v>
      </c>
      <c r="H973" s="2">
        <v>0.70039999999999991</v>
      </c>
      <c r="I973" s="2">
        <v>0.82740000000000002</v>
      </c>
      <c r="J973" s="2">
        <v>0.14410000000000001</v>
      </c>
      <c r="K973" s="2">
        <v>0.68330000000000002</v>
      </c>
      <c r="L973" s="2">
        <v>0.75429999999999997</v>
      </c>
      <c r="M973" s="2">
        <v>0.23</v>
      </c>
      <c r="N973" s="2">
        <v>0.52429999999999999</v>
      </c>
      <c r="O973" s="2">
        <v>0.63600000000000001</v>
      </c>
      <c r="P973" s="5" t="s">
        <v>4792</v>
      </c>
      <c r="Q973" s="5">
        <v>1880</v>
      </c>
      <c r="R973" s="5">
        <v>200.2129925452609</v>
      </c>
      <c r="S973" s="5">
        <v>0</v>
      </c>
      <c r="T973" s="5">
        <v>0</v>
      </c>
      <c r="U973" s="5">
        <v>0</v>
      </c>
      <c r="V973" s="5">
        <v>0</v>
      </c>
      <c r="W973" s="5">
        <v>0</v>
      </c>
      <c r="X973" s="5">
        <v>0</v>
      </c>
      <c r="Y973" s="5">
        <v>0</v>
      </c>
      <c r="Z973" s="5">
        <v>0</v>
      </c>
      <c r="AA973" s="5">
        <v>0</v>
      </c>
      <c r="AB973" s="5">
        <v>0</v>
      </c>
      <c r="AC973" s="5">
        <v>18</v>
      </c>
      <c r="AD973" s="5">
        <v>957.44680851063833</v>
      </c>
      <c r="AE973" s="5">
        <v>1</v>
      </c>
      <c r="AF973" s="5">
        <v>53.191489361702132</v>
      </c>
      <c r="AG973" s="5">
        <v>13</v>
      </c>
      <c r="AH973" s="5">
        <v>691.48936170212767</v>
      </c>
      <c r="AI973" s="5">
        <v>4</v>
      </c>
      <c r="AJ973" s="5">
        <v>212.76595744680853</v>
      </c>
    </row>
    <row r="974" spans="1:36" x14ac:dyDescent="0.25">
      <c r="A974">
        <v>2017</v>
      </c>
      <c r="B974" t="s">
        <v>41</v>
      </c>
      <c r="C974" t="s">
        <v>5558</v>
      </c>
      <c r="D974" s="47" t="s">
        <v>914</v>
      </c>
      <c r="E974" s="11">
        <v>1.03</v>
      </c>
      <c r="F974" s="2">
        <v>0.73129999999999995</v>
      </c>
      <c r="G974" s="2">
        <v>0.25559999999999999</v>
      </c>
      <c r="H974" s="2">
        <v>0.47569999999999996</v>
      </c>
      <c r="I974" s="2">
        <v>0.70640000000000003</v>
      </c>
      <c r="J974" s="2">
        <v>0.25459999999999999</v>
      </c>
      <c r="K974" s="2">
        <v>0.45180000000000003</v>
      </c>
      <c r="L974" s="2">
        <v>0.57310000000000005</v>
      </c>
      <c r="M974" s="2">
        <v>0.40489999999999998</v>
      </c>
      <c r="N974" s="2">
        <v>0.16820000000000007</v>
      </c>
      <c r="O974" s="2">
        <v>0.36523333333333335</v>
      </c>
      <c r="P974" s="2" t="s">
        <v>4792</v>
      </c>
      <c r="Q974" s="5">
        <v>1883</v>
      </c>
      <c r="R974" s="5">
        <v>1828.1553398058252</v>
      </c>
      <c r="S974" s="5">
        <v>10</v>
      </c>
      <c r="T974" s="5">
        <v>531.06744556558681</v>
      </c>
      <c r="U974" s="5">
        <v>2</v>
      </c>
      <c r="V974" s="5">
        <v>106.21348911311736</v>
      </c>
      <c r="W974" s="5">
        <v>2</v>
      </c>
      <c r="X974" s="5">
        <v>106.21348911311736</v>
      </c>
      <c r="Y974" s="5">
        <v>2</v>
      </c>
      <c r="Z974" s="5">
        <v>106.21348911311736</v>
      </c>
      <c r="AA974" s="5">
        <v>4</v>
      </c>
      <c r="AB974" s="5">
        <v>212.42697822623472</v>
      </c>
      <c r="AC974" s="5">
        <v>54</v>
      </c>
      <c r="AD974" s="5">
        <v>2867.7642060541689</v>
      </c>
      <c r="AE974" s="5">
        <v>17</v>
      </c>
      <c r="AF974" s="5">
        <v>902.81465746149763</v>
      </c>
      <c r="AG974" s="5">
        <v>36</v>
      </c>
      <c r="AH974" s="5">
        <v>1911.8428040361127</v>
      </c>
      <c r="AI974" s="5">
        <v>1</v>
      </c>
      <c r="AJ974" s="5">
        <v>53.106744556558681</v>
      </c>
    </row>
    <row r="975" spans="1:36" x14ac:dyDescent="0.25">
      <c r="A975">
        <v>2019</v>
      </c>
      <c r="B975" t="s">
        <v>41</v>
      </c>
      <c r="C975" t="s">
        <v>6215</v>
      </c>
      <c r="D975" s="47" t="s">
        <v>6005</v>
      </c>
      <c r="E975" s="11">
        <v>2.7120000000000002</v>
      </c>
      <c r="F975" s="2">
        <v>0.24049999999999999</v>
      </c>
      <c r="G975" s="2">
        <v>0.74350000000000005</v>
      </c>
      <c r="H975" s="2">
        <v>-0.50300000000000011</v>
      </c>
      <c r="I975" s="2">
        <v>0.2102</v>
      </c>
      <c r="J975" s="2">
        <v>0.74750000000000005</v>
      </c>
      <c r="K975" s="2">
        <v>-0.53730000000000011</v>
      </c>
      <c r="L975" s="2">
        <v>0.24629999999999999</v>
      </c>
      <c r="M975" s="2">
        <v>0.74</v>
      </c>
      <c r="N975" s="2">
        <v>-0.49370000000000003</v>
      </c>
      <c r="O975" s="2">
        <v>-0.51133333333333342</v>
      </c>
      <c r="P975" s="2" t="s">
        <v>5900</v>
      </c>
      <c r="Q975" s="5">
        <v>1883</v>
      </c>
      <c r="R975" s="5">
        <v>694.32153392330383</v>
      </c>
      <c r="S975" s="5">
        <v>7</v>
      </c>
      <c r="T975" s="5">
        <v>371.74721189591077</v>
      </c>
      <c r="U975" s="5">
        <v>0</v>
      </c>
      <c r="V975" s="5">
        <v>0</v>
      </c>
      <c r="W975" s="5">
        <v>1</v>
      </c>
      <c r="X975" s="5">
        <v>53.106744556558681</v>
      </c>
      <c r="Y975" s="5">
        <v>0</v>
      </c>
      <c r="Z975" s="5">
        <v>0</v>
      </c>
      <c r="AA975" s="5">
        <v>6</v>
      </c>
      <c r="AB975" s="5">
        <v>318.64046733935209</v>
      </c>
      <c r="AC975" s="5">
        <v>257</v>
      </c>
      <c r="AD975" s="5">
        <v>13648.433351035583</v>
      </c>
      <c r="AE975" s="5">
        <v>2</v>
      </c>
      <c r="AF975" s="5">
        <v>106.21348911311736</v>
      </c>
      <c r="AG975" s="5">
        <v>253</v>
      </c>
      <c r="AH975" s="5">
        <v>13436.006372809348</v>
      </c>
      <c r="AI975" s="5">
        <v>2</v>
      </c>
      <c r="AJ975" s="5">
        <v>106.21348911311736</v>
      </c>
    </row>
    <row r="976" spans="1:36" x14ac:dyDescent="0.25">
      <c r="A976">
        <v>2019</v>
      </c>
      <c r="B976" t="s">
        <v>41</v>
      </c>
      <c r="C976" t="s">
        <v>6207</v>
      </c>
      <c r="D976" s="47" t="s">
        <v>6146</v>
      </c>
      <c r="E976" s="11">
        <v>2.1120000000000001</v>
      </c>
      <c r="F976" s="2">
        <v>0.44619999999999999</v>
      </c>
      <c r="G976" s="2">
        <v>0.53339999999999999</v>
      </c>
      <c r="H976" s="2">
        <v>-8.72E-2</v>
      </c>
      <c r="I976" s="2">
        <v>0.44350000000000001</v>
      </c>
      <c r="J976" s="2">
        <v>0.50029999999999997</v>
      </c>
      <c r="K976" s="2">
        <v>-5.6799999999999962E-2</v>
      </c>
      <c r="L976" s="2">
        <v>0.41830000000000001</v>
      </c>
      <c r="M976" s="2">
        <v>0.5615</v>
      </c>
      <c r="N976" s="2">
        <v>-0.14319999999999999</v>
      </c>
      <c r="O976" s="2">
        <v>-9.5733333333333323E-2</v>
      </c>
      <c r="P976" s="2" t="s">
        <v>5900</v>
      </c>
      <c r="Q976" s="5">
        <v>1885</v>
      </c>
      <c r="R976" s="5">
        <v>892.51893939393938</v>
      </c>
      <c r="S976" s="5">
        <v>2</v>
      </c>
      <c r="T976" s="5">
        <v>106.10079575596816</v>
      </c>
      <c r="U976" s="5">
        <v>0</v>
      </c>
      <c r="V976" s="5">
        <v>0</v>
      </c>
      <c r="W976" s="5">
        <v>1</v>
      </c>
      <c r="X976" s="5">
        <v>53.050397877984082</v>
      </c>
      <c r="Y976" s="5">
        <v>0</v>
      </c>
      <c r="Z976" s="5">
        <v>0</v>
      </c>
      <c r="AA976" s="5">
        <v>1</v>
      </c>
      <c r="AB976" s="5">
        <v>53.050397877984082</v>
      </c>
      <c r="AC976" s="5">
        <v>10</v>
      </c>
      <c r="AD976" s="5">
        <v>530.50397877984085</v>
      </c>
      <c r="AE976" s="5">
        <v>4</v>
      </c>
      <c r="AF976" s="5">
        <v>212.20159151193633</v>
      </c>
      <c r="AG976" s="5">
        <v>5</v>
      </c>
      <c r="AH976" s="5">
        <v>265.25198938992042</v>
      </c>
      <c r="AI976" s="5">
        <v>1</v>
      </c>
      <c r="AJ976" s="5">
        <v>53.050397877984082</v>
      </c>
    </row>
    <row r="977" spans="1:36" x14ac:dyDescent="0.25">
      <c r="A977">
        <v>2019</v>
      </c>
      <c r="B977" t="s">
        <v>70</v>
      </c>
      <c r="C977" t="s">
        <v>5509</v>
      </c>
      <c r="D977" s="47" t="s">
        <v>5057</v>
      </c>
      <c r="E977" s="11">
        <v>27.3</v>
      </c>
      <c r="F977" s="2">
        <v>0.68259999999999998</v>
      </c>
      <c r="G977" s="2">
        <v>0.30570000000000003</v>
      </c>
      <c r="H977" s="2">
        <v>0.37689999999999996</v>
      </c>
      <c r="I977" s="2">
        <v>0.67310000000000003</v>
      </c>
      <c r="J977" s="2">
        <v>0.3029</v>
      </c>
      <c r="K977" s="2">
        <v>0.37020000000000003</v>
      </c>
      <c r="L977" s="2">
        <v>0.64829999999999999</v>
      </c>
      <c r="M977" s="2">
        <v>0.3417</v>
      </c>
      <c r="N977" s="2">
        <v>0.30659999999999998</v>
      </c>
      <c r="O977" s="2">
        <v>0.35123333333333334</v>
      </c>
      <c r="P977" s="5" t="s">
        <v>4792</v>
      </c>
      <c r="Q977" s="5">
        <v>1887</v>
      </c>
      <c r="R977" s="5">
        <v>69.120879120879124</v>
      </c>
      <c r="S977" s="5">
        <v>0</v>
      </c>
      <c r="T977" s="5">
        <v>0</v>
      </c>
      <c r="U977" s="5">
        <v>0</v>
      </c>
      <c r="V977" s="5">
        <v>0</v>
      </c>
      <c r="W977" s="5">
        <v>0</v>
      </c>
      <c r="X977" s="5">
        <v>0</v>
      </c>
      <c r="Y977" s="5">
        <v>0</v>
      </c>
      <c r="Z977" s="5">
        <v>0</v>
      </c>
      <c r="AA977" s="5">
        <v>0</v>
      </c>
      <c r="AB977" s="5">
        <v>0</v>
      </c>
      <c r="AC977" s="5">
        <v>11</v>
      </c>
      <c r="AD977" s="5">
        <v>582.93587705352411</v>
      </c>
      <c r="AE977" s="5">
        <v>4</v>
      </c>
      <c r="AF977" s="5">
        <v>211.97668256491787</v>
      </c>
      <c r="AG977" s="5">
        <v>7</v>
      </c>
      <c r="AH977" s="5">
        <v>370.95919448860627</v>
      </c>
      <c r="AI977" s="5">
        <v>0</v>
      </c>
      <c r="AJ977" s="5">
        <v>0</v>
      </c>
    </row>
    <row r="978" spans="1:36" x14ac:dyDescent="0.25">
      <c r="A978">
        <v>2019</v>
      </c>
      <c r="B978" t="s">
        <v>71</v>
      </c>
      <c r="C978" t="s">
        <v>5161</v>
      </c>
      <c r="D978" s="47" t="s">
        <v>5160</v>
      </c>
      <c r="E978" s="11">
        <v>0</v>
      </c>
      <c r="F978" s="2">
        <v>0.86329999999999996</v>
      </c>
      <c r="G978" s="2">
        <v>0.12570000000000001</v>
      </c>
      <c r="H978" s="2">
        <v>0.73759999999999992</v>
      </c>
      <c r="I978" s="2">
        <v>0.86070000000000002</v>
      </c>
      <c r="J978" s="2">
        <v>0.122</v>
      </c>
      <c r="K978" s="2">
        <v>0.73870000000000002</v>
      </c>
      <c r="L978" s="2">
        <v>0.83330000000000004</v>
      </c>
      <c r="M978" s="2">
        <v>0.15770000000000001</v>
      </c>
      <c r="N978" s="2">
        <v>0.67559999999999998</v>
      </c>
      <c r="O978" s="2">
        <v>0.71729999999999994</v>
      </c>
      <c r="P978" s="2" t="s">
        <v>4792</v>
      </c>
      <c r="Q978" s="5">
        <v>1887</v>
      </c>
      <c r="R978" s="5" t="s">
        <v>4791</v>
      </c>
      <c r="S978" s="5">
        <v>9</v>
      </c>
      <c r="T978" s="5">
        <v>476.94753577106513</v>
      </c>
      <c r="U978" s="5">
        <v>0</v>
      </c>
      <c r="V978" s="5">
        <v>0</v>
      </c>
      <c r="W978" s="5">
        <v>2</v>
      </c>
      <c r="X978" s="5">
        <v>105.98834128245893</v>
      </c>
      <c r="Y978" s="5">
        <v>0</v>
      </c>
      <c r="Z978" s="5">
        <v>0</v>
      </c>
      <c r="AA978" s="5">
        <v>7</v>
      </c>
      <c r="AB978" s="5">
        <v>370.95919448860627</v>
      </c>
      <c r="AC978" s="5">
        <v>25</v>
      </c>
      <c r="AD978" s="5">
        <v>1324.8542660307367</v>
      </c>
      <c r="AE978" s="5">
        <v>6</v>
      </c>
      <c r="AF978" s="5">
        <v>317.96502384737681</v>
      </c>
      <c r="AG978" s="5">
        <v>14</v>
      </c>
      <c r="AH978" s="5">
        <v>741.91838897721254</v>
      </c>
      <c r="AI978" s="5">
        <v>5</v>
      </c>
      <c r="AJ978" s="5">
        <v>264.9708532061473</v>
      </c>
    </row>
    <row r="979" spans="1:36" x14ac:dyDescent="0.25">
      <c r="A979">
        <v>2019</v>
      </c>
      <c r="B979" t="s">
        <v>71</v>
      </c>
      <c r="C979" t="s">
        <v>5015</v>
      </c>
      <c r="D979" s="47" t="s">
        <v>5013</v>
      </c>
      <c r="E979" s="11">
        <v>0</v>
      </c>
      <c r="F979" s="2">
        <v>0.75249999999999995</v>
      </c>
      <c r="G979" s="2">
        <v>0.2351</v>
      </c>
      <c r="H979" s="2">
        <v>0.51739999999999997</v>
      </c>
      <c r="I979" s="2">
        <v>0.76090000000000002</v>
      </c>
      <c r="J979" s="2">
        <v>0.2009</v>
      </c>
      <c r="K979" s="2">
        <v>0.56000000000000005</v>
      </c>
      <c r="L979" s="2">
        <v>0.78949999999999998</v>
      </c>
      <c r="M979" s="2">
        <v>0.1983</v>
      </c>
      <c r="N979" s="2">
        <v>0.59119999999999995</v>
      </c>
      <c r="O979" s="2">
        <v>0.55619999999999992</v>
      </c>
      <c r="P979" s="2" t="s">
        <v>4792</v>
      </c>
      <c r="Q979" s="5">
        <v>1888</v>
      </c>
      <c r="R979" s="5" t="s">
        <v>4791</v>
      </c>
      <c r="S979" s="5">
        <v>1</v>
      </c>
      <c r="T979" s="5">
        <v>52.966101694915253</v>
      </c>
      <c r="U979" s="5">
        <v>0</v>
      </c>
      <c r="V979" s="5">
        <v>0</v>
      </c>
      <c r="W979" s="5">
        <v>0</v>
      </c>
      <c r="X979" s="5">
        <v>0</v>
      </c>
      <c r="Y979" s="5">
        <v>0</v>
      </c>
      <c r="Z979" s="5">
        <v>0</v>
      </c>
      <c r="AA979" s="5">
        <v>1</v>
      </c>
      <c r="AB979" s="5">
        <v>52.966101694915253</v>
      </c>
      <c r="AC979" s="5">
        <v>28</v>
      </c>
      <c r="AD979" s="5">
        <v>1483.0508474576272</v>
      </c>
      <c r="AE979" s="5">
        <v>10</v>
      </c>
      <c r="AF979" s="5">
        <v>529.66101694915255</v>
      </c>
      <c r="AG979" s="5">
        <v>16</v>
      </c>
      <c r="AH979" s="5">
        <v>847.45762711864404</v>
      </c>
      <c r="AI979" s="5">
        <v>2</v>
      </c>
      <c r="AJ979" s="5">
        <v>105.93220338983051</v>
      </c>
    </row>
    <row r="980" spans="1:36" x14ac:dyDescent="0.25">
      <c r="A980">
        <v>2017</v>
      </c>
      <c r="B980" t="s">
        <v>70</v>
      </c>
      <c r="C980" t="s">
        <v>5302</v>
      </c>
      <c r="D980" s="47" t="s">
        <v>5145</v>
      </c>
      <c r="E980" s="11">
        <v>1.26</v>
      </c>
      <c r="F980" s="2">
        <v>0.5383</v>
      </c>
      <c r="G980" s="2">
        <v>0.44140000000000001</v>
      </c>
      <c r="H980" s="2">
        <v>9.6899999999999986E-2</v>
      </c>
      <c r="I980" s="2">
        <v>0.55289999999999995</v>
      </c>
      <c r="J980" s="2">
        <v>0.38840000000000002</v>
      </c>
      <c r="K980" s="2">
        <v>0.16449999999999992</v>
      </c>
      <c r="L980" s="2">
        <v>0.56620000000000004</v>
      </c>
      <c r="M980" s="2">
        <v>0.41670000000000001</v>
      </c>
      <c r="N980" s="2">
        <v>0.14950000000000002</v>
      </c>
      <c r="O980" s="2">
        <v>0.13696666666666665</v>
      </c>
      <c r="P980" s="5" t="s">
        <v>4792</v>
      </c>
      <c r="Q980" s="5">
        <v>1892</v>
      </c>
      <c r="R980" s="5">
        <v>1501.5873015873017</v>
      </c>
      <c r="S980" s="5">
        <v>0</v>
      </c>
      <c r="T980" s="5">
        <v>0</v>
      </c>
      <c r="U980" s="5">
        <v>0</v>
      </c>
      <c r="V980" s="5">
        <v>0</v>
      </c>
      <c r="W980" s="5">
        <v>0</v>
      </c>
      <c r="X980" s="5">
        <v>0</v>
      </c>
      <c r="Y980" s="5">
        <v>0</v>
      </c>
      <c r="Z980" s="5">
        <v>0</v>
      </c>
      <c r="AA980" s="5">
        <v>0</v>
      </c>
      <c r="AB980" s="5">
        <v>0</v>
      </c>
      <c r="AC980" s="5">
        <v>24</v>
      </c>
      <c r="AD980" s="5">
        <v>1268.4989429175475</v>
      </c>
      <c r="AE980" s="5">
        <v>0</v>
      </c>
      <c r="AF980" s="5">
        <v>0</v>
      </c>
      <c r="AG980" s="5">
        <v>24</v>
      </c>
      <c r="AH980" s="5">
        <v>1268.4989429175475</v>
      </c>
      <c r="AI980" s="5">
        <v>0</v>
      </c>
      <c r="AJ980" s="5">
        <v>0</v>
      </c>
    </row>
    <row r="981" spans="1:36" x14ac:dyDescent="0.25">
      <c r="A981">
        <v>2018</v>
      </c>
      <c r="B981" t="s">
        <v>71</v>
      </c>
      <c r="C981" t="s">
        <v>600</v>
      </c>
      <c r="D981" s="47" t="s">
        <v>5959</v>
      </c>
      <c r="E981" s="11">
        <v>0</v>
      </c>
      <c r="F981" s="2">
        <v>0.40050000000000002</v>
      </c>
      <c r="G981" s="2">
        <v>0.58199999999999996</v>
      </c>
      <c r="H981" s="2">
        <v>-0.18149999999999994</v>
      </c>
      <c r="I981" s="2">
        <v>0.40760000000000002</v>
      </c>
      <c r="J981" s="2">
        <v>0.54190000000000005</v>
      </c>
      <c r="K981" s="2">
        <v>-0.13430000000000003</v>
      </c>
      <c r="L981" s="2">
        <v>0.47039999999999998</v>
      </c>
      <c r="M981" s="2">
        <v>0.51559999999999995</v>
      </c>
      <c r="N981" s="2">
        <v>-4.5199999999999962E-2</v>
      </c>
      <c r="O981" s="2">
        <v>-0.12033333333333331</v>
      </c>
      <c r="P981" s="2" t="s">
        <v>5900</v>
      </c>
      <c r="Q981" s="5">
        <v>1893</v>
      </c>
      <c r="R981" s="5" t="s">
        <v>4791</v>
      </c>
      <c r="S981" s="5">
        <v>2</v>
      </c>
      <c r="T981" s="5">
        <v>105.65240359218173</v>
      </c>
      <c r="U981" s="5">
        <v>0</v>
      </c>
      <c r="V981" s="5">
        <v>0</v>
      </c>
      <c r="W981" s="5">
        <v>0</v>
      </c>
      <c r="X981" s="5">
        <v>0</v>
      </c>
      <c r="Y981" s="5">
        <v>0</v>
      </c>
      <c r="Z981" s="5">
        <v>0</v>
      </c>
      <c r="AA981" s="5">
        <v>2</v>
      </c>
      <c r="AB981" s="5">
        <v>105.65240359218173</v>
      </c>
      <c r="AC981" s="5">
        <v>6</v>
      </c>
      <c r="AD981" s="5">
        <v>316.9572107765452</v>
      </c>
      <c r="AE981" s="5">
        <v>1</v>
      </c>
      <c r="AF981" s="5">
        <v>52.826201796090864</v>
      </c>
      <c r="AG981" s="5">
        <v>3</v>
      </c>
      <c r="AH981" s="5">
        <v>158.4786053882726</v>
      </c>
      <c r="AI981" s="5">
        <v>2</v>
      </c>
      <c r="AJ981" s="5">
        <v>105.65240359218173</v>
      </c>
    </row>
    <row r="982" spans="1:36" x14ac:dyDescent="0.25">
      <c r="A982">
        <v>2018</v>
      </c>
      <c r="B982" t="s">
        <v>71</v>
      </c>
      <c r="C982" t="s">
        <v>600</v>
      </c>
      <c r="D982" s="47" t="s">
        <v>5959</v>
      </c>
      <c r="E982" s="11">
        <v>0</v>
      </c>
      <c r="F982" s="2">
        <v>0.40050000000000002</v>
      </c>
      <c r="G982" s="2">
        <v>0.58199999999999996</v>
      </c>
      <c r="H982" s="2">
        <v>-0.18149999999999994</v>
      </c>
      <c r="I982" s="2">
        <v>0.40760000000000002</v>
      </c>
      <c r="J982" s="2">
        <v>0.54190000000000005</v>
      </c>
      <c r="K982" s="2">
        <v>-0.13430000000000003</v>
      </c>
      <c r="L982" s="2">
        <v>0.47039999999999998</v>
      </c>
      <c r="M982" s="2">
        <v>0.51559999999999995</v>
      </c>
      <c r="N982" s="2">
        <v>-4.5199999999999962E-2</v>
      </c>
      <c r="O982" s="2">
        <v>-0.12033333333333331</v>
      </c>
      <c r="P982" s="2" t="s">
        <v>5900</v>
      </c>
      <c r="Q982" s="5">
        <v>1893</v>
      </c>
      <c r="R982" s="5" t="s">
        <v>4791</v>
      </c>
      <c r="S982" s="5">
        <v>2</v>
      </c>
      <c r="T982" s="5">
        <v>105.65240359218173</v>
      </c>
      <c r="U982" s="5">
        <v>0</v>
      </c>
      <c r="V982" s="5">
        <v>0</v>
      </c>
      <c r="W982" s="5">
        <v>0</v>
      </c>
      <c r="X982" s="5">
        <v>0</v>
      </c>
      <c r="Y982" s="5">
        <v>0</v>
      </c>
      <c r="Z982" s="5">
        <v>0</v>
      </c>
      <c r="AA982" s="5">
        <v>2</v>
      </c>
      <c r="AB982" s="5">
        <v>105.65240359218173</v>
      </c>
      <c r="AC982" s="5">
        <v>6</v>
      </c>
      <c r="AD982" s="5">
        <v>316.9572107765452</v>
      </c>
      <c r="AE982" s="5">
        <v>1</v>
      </c>
      <c r="AF982" s="5">
        <v>52.826201796090864</v>
      </c>
      <c r="AG982" s="5">
        <v>3</v>
      </c>
      <c r="AH982" s="5">
        <v>158.4786053882726</v>
      </c>
      <c r="AI982" s="5">
        <v>2</v>
      </c>
      <c r="AJ982" s="5">
        <v>105.65240359218173</v>
      </c>
    </row>
    <row r="983" spans="1:36" x14ac:dyDescent="0.25">
      <c r="A983">
        <v>2018</v>
      </c>
      <c r="B983" t="s">
        <v>49</v>
      </c>
      <c r="C983" t="s">
        <v>6498</v>
      </c>
      <c r="D983" s="47" t="s">
        <v>6320</v>
      </c>
      <c r="E983" s="11">
        <v>15.7</v>
      </c>
      <c r="F983" s="2">
        <v>0.39539999999999997</v>
      </c>
      <c r="G983" s="2">
        <v>0.57040000000000002</v>
      </c>
      <c r="H983" s="2">
        <v>-0.17500000000000004</v>
      </c>
      <c r="I983" s="2">
        <v>0.54100000000000004</v>
      </c>
      <c r="J983" s="2">
        <v>0.35899999999999999</v>
      </c>
      <c r="K983" s="2">
        <v>0.18200000000000005</v>
      </c>
      <c r="L983" s="2">
        <v>0.46800000000000003</v>
      </c>
      <c r="M983" s="2">
        <v>0.51700000000000002</v>
      </c>
      <c r="N983" s="2">
        <v>-4.8999999999999988E-2</v>
      </c>
      <c r="O983" s="2">
        <v>-1.3999999999999993E-2</v>
      </c>
      <c r="P983" s="2" t="s">
        <v>5765</v>
      </c>
      <c r="Q983" s="5">
        <v>1894</v>
      </c>
      <c r="R983" s="5">
        <v>120.63694267515925</v>
      </c>
      <c r="S983" s="5">
        <v>2</v>
      </c>
      <c r="T983" s="5">
        <v>105.59662090813093</v>
      </c>
      <c r="U983" s="5">
        <v>0</v>
      </c>
      <c r="V983" s="5">
        <v>0</v>
      </c>
      <c r="W983" s="5">
        <v>1</v>
      </c>
      <c r="X983" s="5">
        <v>52.798310454065465</v>
      </c>
      <c r="Y983" s="5">
        <v>0</v>
      </c>
      <c r="Z983" s="5">
        <v>0</v>
      </c>
      <c r="AA983" s="5">
        <v>1</v>
      </c>
      <c r="AB983" s="5">
        <v>52.798310454065465</v>
      </c>
      <c r="AC983" s="5">
        <v>5</v>
      </c>
      <c r="AD983" s="5">
        <v>263.99155227032736</v>
      </c>
      <c r="AE983" s="5">
        <v>3</v>
      </c>
      <c r="AF983" s="5">
        <v>158.39493136219642</v>
      </c>
      <c r="AG983" s="5">
        <v>2</v>
      </c>
      <c r="AH983" s="5">
        <v>105.59662090813093</v>
      </c>
      <c r="AI983" s="5">
        <v>0</v>
      </c>
      <c r="AJ983" s="5">
        <v>0</v>
      </c>
    </row>
    <row r="984" spans="1:36" x14ac:dyDescent="0.25">
      <c r="A984">
        <v>2017</v>
      </c>
      <c r="B984" t="s">
        <v>71</v>
      </c>
      <c r="C984" t="s">
        <v>4977</v>
      </c>
      <c r="D984" s="47" t="s">
        <v>4977</v>
      </c>
      <c r="E984" s="11">
        <v>0</v>
      </c>
      <c r="F984" s="2">
        <v>0.75139999999999996</v>
      </c>
      <c r="G984" s="2">
        <v>0.24490000000000001</v>
      </c>
      <c r="H984" s="2">
        <v>0.50649999999999995</v>
      </c>
      <c r="I984" s="2">
        <v>0.73470000000000002</v>
      </c>
      <c r="J984" s="2">
        <v>0.255</v>
      </c>
      <c r="K984" s="2">
        <v>0.47970000000000002</v>
      </c>
      <c r="L984" s="2">
        <v>0.66910000000000003</v>
      </c>
      <c r="M984" s="2">
        <v>0.32329999999999998</v>
      </c>
      <c r="N984" s="2">
        <v>0.34580000000000005</v>
      </c>
      <c r="O984" s="2">
        <v>0.44400000000000001</v>
      </c>
      <c r="P984" s="2" t="s">
        <v>4792</v>
      </c>
      <c r="Q984" s="5">
        <v>1895</v>
      </c>
      <c r="R984" s="5" t="s">
        <v>4791</v>
      </c>
      <c r="S984" s="5">
        <v>4</v>
      </c>
      <c r="T984" s="5">
        <v>211.08179419525067</v>
      </c>
      <c r="U984" s="5">
        <v>0</v>
      </c>
      <c r="V984" s="5">
        <v>0</v>
      </c>
      <c r="W984" s="5">
        <v>0</v>
      </c>
      <c r="X984" s="5">
        <v>0</v>
      </c>
      <c r="Y984" s="5">
        <v>0</v>
      </c>
      <c r="Z984" s="5">
        <v>0</v>
      </c>
      <c r="AA984" s="5">
        <v>4</v>
      </c>
      <c r="AB984" s="5">
        <v>211.08179419525067</v>
      </c>
      <c r="AC984" s="5">
        <v>2</v>
      </c>
      <c r="AD984" s="5">
        <v>105.54089709762533</v>
      </c>
      <c r="AE984" s="5">
        <v>1</v>
      </c>
      <c r="AF984" s="5">
        <v>52.770448548812666</v>
      </c>
      <c r="AG984" s="5">
        <v>0</v>
      </c>
      <c r="AH984" s="5">
        <v>0</v>
      </c>
      <c r="AI984" s="5">
        <v>1</v>
      </c>
      <c r="AJ984" s="5">
        <v>52.770448548812666</v>
      </c>
    </row>
    <row r="985" spans="1:36" x14ac:dyDescent="0.25">
      <c r="A985">
        <v>2018</v>
      </c>
      <c r="B985" t="s">
        <v>41</v>
      </c>
      <c r="C985" t="s">
        <v>6215</v>
      </c>
      <c r="D985" s="47" t="s">
        <v>6005</v>
      </c>
      <c r="E985" s="11">
        <v>2.7120000000000002</v>
      </c>
      <c r="F985" s="2">
        <v>0.24049999999999999</v>
      </c>
      <c r="G985" s="2">
        <v>0.74350000000000005</v>
      </c>
      <c r="H985" s="2">
        <v>-0.50300000000000011</v>
      </c>
      <c r="I985" s="2">
        <v>0.2102</v>
      </c>
      <c r="J985" s="2">
        <v>0.74750000000000005</v>
      </c>
      <c r="K985" s="2">
        <v>-0.53730000000000011</v>
      </c>
      <c r="L985" s="2">
        <v>0.24629999999999999</v>
      </c>
      <c r="M985" s="2">
        <v>0.74</v>
      </c>
      <c r="N985" s="2">
        <v>-0.49370000000000003</v>
      </c>
      <c r="O985" s="2">
        <v>-0.51133333333333342</v>
      </c>
      <c r="P985" s="2" t="s">
        <v>5900</v>
      </c>
      <c r="Q985" s="5">
        <v>1897</v>
      </c>
      <c r="R985" s="5">
        <v>699.4837758112094</v>
      </c>
      <c r="S985" s="5">
        <v>1</v>
      </c>
      <c r="T985" s="5">
        <v>52.714812862414341</v>
      </c>
      <c r="U985" s="5">
        <v>0</v>
      </c>
      <c r="V985" s="5">
        <v>0</v>
      </c>
      <c r="W985" s="5">
        <v>0</v>
      </c>
      <c r="X985" s="5">
        <v>0</v>
      </c>
      <c r="Y985" s="5">
        <v>0</v>
      </c>
      <c r="Z985" s="5">
        <v>0</v>
      </c>
      <c r="AA985" s="5">
        <v>1</v>
      </c>
      <c r="AB985" s="5">
        <v>52.714812862414341</v>
      </c>
      <c r="AC985" s="5">
        <v>299</v>
      </c>
      <c r="AD985" s="5">
        <v>15761.729045861886</v>
      </c>
      <c r="AE985" s="5">
        <v>5</v>
      </c>
      <c r="AF985" s="5">
        <v>263.5740643120717</v>
      </c>
      <c r="AG985" s="5">
        <v>292</v>
      </c>
      <c r="AH985" s="5">
        <v>15392.725355824989</v>
      </c>
      <c r="AI985" s="5">
        <v>2</v>
      </c>
      <c r="AJ985" s="5">
        <v>105.42962572482868</v>
      </c>
    </row>
    <row r="986" spans="1:36" x14ac:dyDescent="0.25">
      <c r="A986">
        <v>2017</v>
      </c>
      <c r="B986" t="s">
        <v>71</v>
      </c>
      <c r="C986" t="s">
        <v>4895</v>
      </c>
      <c r="D986" s="47" t="s">
        <v>4894</v>
      </c>
      <c r="E986" s="11">
        <v>0</v>
      </c>
      <c r="F986" s="2">
        <v>0.71479999999999999</v>
      </c>
      <c r="G986" s="2">
        <v>0.26979999999999998</v>
      </c>
      <c r="H986" s="2">
        <v>0.44500000000000001</v>
      </c>
      <c r="I986" s="2">
        <v>0.68340000000000001</v>
      </c>
      <c r="J986" s="2">
        <v>0.27079999999999999</v>
      </c>
      <c r="K986" s="2">
        <v>0.41260000000000002</v>
      </c>
      <c r="L986" s="2">
        <v>0.63349999999999995</v>
      </c>
      <c r="M986" s="2">
        <v>0.35759999999999997</v>
      </c>
      <c r="N986" s="2">
        <v>0.27589999999999998</v>
      </c>
      <c r="O986" s="2">
        <v>0.3778333333333333</v>
      </c>
      <c r="P986" s="2" t="s">
        <v>4792</v>
      </c>
      <c r="Q986" s="5">
        <v>1898</v>
      </c>
      <c r="R986" s="5" t="s">
        <v>4791</v>
      </c>
      <c r="S986" s="5">
        <v>0</v>
      </c>
      <c r="T986" s="5">
        <v>0</v>
      </c>
      <c r="U986" s="5">
        <v>0</v>
      </c>
      <c r="V986" s="5">
        <v>0</v>
      </c>
      <c r="W986" s="5">
        <v>0</v>
      </c>
      <c r="X986" s="5">
        <v>0</v>
      </c>
      <c r="Y986" s="5">
        <v>0</v>
      </c>
      <c r="Z986" s="5">
        <v>0</v>
      </c>
      <c r="AA986" s="5">
        <v>0</v>
      </c>
      <c r="AB986" s="5">
        <v>0</v>
      </c>
      <c r="AC986" s="5">
        <v>3</v>
      </c>
      <c r="AD986" s="5">
        <v>158.06111696522655</v>
      </c>
      <c r="AE986" s="5">
        <v>1</v>
      </c>
      <c r="AF986" s="5">
        <v>52.687038988408851</v>
      </c>
      <c r="AG986" s="5">
        <v>2</v>
      </c>
      <c r="AH986" s="5">
        <v>105.3740779768177</v>
      </c>
      <c r="AI986" s="5">
        <v>0</v>
      </c>
      <c r="AJ986" s="5">
        <v>0</v>
      </c>
    </row>
    <row r="987" spans="1:36" x14ac:dyDescent="0.25">
      <c r="A987">
        <v>2018</v>
      </c>
      <c r="B987" t="s">
        <v>49</v>
      </c>
      <c r="C987" t="s">
        <v>6481</v>
      </c>
      <c r="D987" s="47" t="s">
        <v>6318</v>
      </c>
      <c r="E987" s="11">
        <v>22.7</v>
      </c>
      <c r="F987" s="2">
        <v>0.25169999999999998</v>
      </c>
      <c r="G987" s="2">
        <v>0.72040000000000004</v>
      </c>
      <c r="H987" s="2">
        <v>-0.46870000000000006</v>
      </c>
      <c r="I987" s="2">
        <v>0.193</v>
      </c>
      <c r="J987" s="2">
        <v>0.73899999999999999</v>
      </c>
      <c r="K987" s="2">
        <v>-0.54600000000000004</v>
      </c>
      <c r="L987" s="2">
        <v>0.187</v>
      </c>
      <c r="M987" s="2">
        <v>0.78100000000000003</v>
      </c>
      <c r="N987" s="2">
        <v>-0.59400000000000008</v>
      </c>
      <c r="O987" s="2">
        <v>-0.53623333333333345</v>
      </c>
      <c r="P987" s="2" t="s">
        <v>5900</v>
      </c>
      <c r="Q987" s="5">
        <v>1898</v>
      </c>
      <c r="R987" s="5">
        <v>83.612334801762117</v>
      </c>
      <c r="S987" s="5">
        <v>1</v>
      </c>
      <c r="T987" s="5">
        <v>52.687038988408851</v>
      </c>
      <c r="U987" s="5">
        <v>0</v>
      </c>
      <c r="V987" s="5">
        <v>0</v>
      </c>
      <c r="W987" s="5">
        <v>0</v>
      </c>
      <c r="X987" s="5">
        <v>0</v>
      </c>
      <c r="Y987" s="5">
        <v>0</v>
      </c>
      <c r="Z987" s="5">
        <v>0</v>
      </c>
      <c r="AA987" s="5">
        <v>1</v>
      </c>
      <c r="AB987" s="5">
        <v>52.687038988408851</v>
      </c>
      <c r="AC987" s="5">
        <v>24</v>
      </c>
      <c r="AD987" s="5">
        <v>1264.4889357218124</v>
      </c>
      <c r="AE987" s="5">
        <v>4</v>
      </c>
      <c r="AF987" s="5">
        <v>210.7481559536354</v>
      </c>
      <c r="AG987" s="5">
        <v>19</v>
      </c>
      <c r="AH987" s="5">
        <v>1001.0537407797681</v>
      </c>
      <c r="AI987" s="5">
        <v>1</v>
      </c>
      <c r="AJ987" s="5">
        <v>52.687038988408851</v>
      </c>
    </row>
    <row r="988" spans="1:36" x14ac:dyDescent="0.25">
      <c r="A988">
        <v>2017</v>
      </c>
      <c r="B988" t="s">
        <v>41</v>
      </c>
      <c r="C988" t="s">
        <v>707</v>
      </c>
      <c r="D988" s="47" t="s">
        <v>1044</v>
      </c>
      <c r="E988" s="11">
        <v>4.29</v>
      </c>
      <c r="F988" s="2">
        <v>0.502</v>
      </c>
      <c r="G988" s="2">
        <v>0.47689999999999999</v>
      </c>
      <c r="H988" s="2">
        <v>2.5100000000000011E-2</v>
      </c>
      <c r="I988" s="2">
        <v>0.50519999999999998</v>
      </c>
      <c r="J988" s="2">
        <v>0.4289</v>
      </c>
      <c r="K988" s="2">
        <v>7.6299999999999979E-2</v>
      </c>
      <c r="L988" s="2">
        <v>0.53339999999999999</v>
      </c>
      <c r="M988" s="2">
        <v>0.44550000000000001</v>
      </c>
      <c r="N988" s="2">
        <v>8.7899999999999978E-2</v>
      </c>
      <c r="O988" s="2">
        <v>6.3099999999999989E-2</v>
      </c>
      <c r="P988" s="2" t="s">
        <v>4792</v>
      </c>
      <c r="Q988" s="5">
        <v>1899</v>
      </c>
      <c r="R988" s="5">
        <v>442.65734265734267</v>
      </c>
      <c r="S988" s="5">
        <v>4</v>
      </c>
      <c r="T988" s="5">
        <v>210.63717746182201</v>
      </c>
      <c r="U988" s="5">
        <v>0</v>
      </c>
      <c r="V988" s="5">
        <v>0</v>
      </c>
      <c r="W988" s="5">
        <v>0</v>
      </c>
      <c r="X988" s="5">
        <v>0</v>
      </c>
      <c r="Y988" s="5">
        <v>1</v>
      </c>
      <c r="Z988" s="5">
        <v>52.659294365455501</v>
      </c>
      <c r="AA988" s="5">
        <v>3</v>
      </c>
      <c r="AB988" s="5">
        <v>157.9778830963665</v>
      </c>
      <c r="AC988" s="5">
        <v>39</v>
      </c>
      <c r="AD988" s="5">
        <v>2053.7124802527646</v>
      </c>
      <c r="AE988" s="5">
        <v>12</v>
      </c>
      <c r="AF988" s="5">
        <v>631.91153238546599</v>
      </c>
      <c r="AG988" s="5">
        <v>26</v>
      </c>
      <c r="AH988" s="5">
        <v>1369.1416535018429</v>
      </c>
      <c r="AI988" s="5">
        <v>1</v>
      </c>
      <c r="AJ988" s="5">
        <v>52.659294365455501</v>
      </c>
    </row>
    <row r="989" spans="1:36" x14ac:dyDescent="0.25">
      <c r="A989">
        <v>2019</v>
      </c>
      <c r="B989" t="s">
        <v>70</v>
      </c>
      <c r="C989" t="s">
        <v>5488</v>
      </c>
      <c r="D989" s="47" t="s">
        <v>5353</v>
      </c>
      <c r="E989" s="11">
        <v>7.08</v>
      </c>
      <c r="F989" s="2">
        <v>0.74309999999999998</v>
      </c>
      <c r="G989" s="2">
        <v>0.24490000000000001</v>
      </c>
      <c r="H989" s="2">
        <v>0.49819999999999998</v>
      </c>
      <c r="I989" s="2">
        <v>0.68920000000000003</v>
      </c>
      <c r="J989" s="2">
        <v>0.27500000000000002</v>
      </c>
      <c r="K989" s="2">
        <v>0.41420000000000001</v>
      </c>
      <c r="L989" s="2">
        <v>0.5585</v>
      </c>
      <c r="M989" s="2">
        <v>0.42330000000000001</v>
      </c>
      <c r="N989" s="2">
        <v>0.13519999999999999</v>
      </c>
      <c r="O989" s="2">
        <v>0.34920000000000001</v>
      </c>
      <c r="P989" s="5" t="s">
        <v>4792</v>
      </c>
      <c r="Q989" s="5">
        <v>1900</v>
      </c>
      <c r="R989" s="5">
        <v>268.36158192090397</v>
      </c>
      <c r="S989" s="5">
        <v>4</v>
      </c>
      <c r="T989" s="5">
        <v>210.52631578947367</v>
      </c>
      <c r="U989" s="5">
        <v>0</v>
      </c>
      <c r="V989" s="5">
        <v>0</v>
      </c>
      <c r="W989" s="5">
        <v>0</v>
      </c>
      <c r="X989" s="5">
        <v>0</v>
      </c>
      <c r="Y989" s="5">
        <v>0</v>
      </c>
      <c r="Z989" s="5">
        <v>0</v>
      </c>
      <c r="AA989" s="5">
        <v>4</v>
      </c>
      <c r="AB989" s="5">
        <v>210.52631578947367</v>
      </c>
      <c r="AC989" s="5">
        <v>31</v>
      </c>
      <c r="AD989" s="5">
        <v>1631.578947368421</v>
      </c>
      <c r="AE989" s="5">
        <v>9</v>
      </c>
      <c r="AF989" s="5">
        <v>473.68421052631584</v>
      </c>
      <c r="AG989" s="5">
        <v>16</v>
      </c>
      <c r="AH989" s="5">
        <v>842.10526315789468</v>
      </c>
      <c r="AI989" s="5">
        <v>6</v>
      </c>
      <c r="AJ989" s="5">
        <v>315.78947368421052</v>
      </c>
    </row>
    <row r="990" spans="1:36" x14ac:dyDescent="0.25">
      <c r="A990">
        <v>2017</v>
      </c>
      <c r="B990" t="s">
        <v>49</v>
      </c>
      <c r="C990" t="s">
        <v>6498</v>
      </c>
      <c r="D990" s="47" t="s">
        <v>6320</v>
      </c>
      <c r="E990" s="11">
        <v>15.7</v>
      </c>
      <c r="F990" s="2">
        <v>0.39539999999999997</v>
      </c>
      <c r="G990" s="2">
        <v>0.57040000000000002</v>
      </c>
      <c r="H990" s="2">
        <v>-0.17500000000000004</v>
      </c>
      <c r="I990" s="2">
        <v>0.54100000000000004</v>
      </c>
      <c r="J990" s="2">
        <v>0.35899999999999999</v>
      </c>
      <c r="K990" s="2">
        <v>0.18200000000000005</v>
      </c>
      <c r="L990" s="2">
        <v>0.46800000000000003</v>
      </c>
      <c r="M990" s="2">
        <v>0.51700000000000002</v>
      </c>
      <c r="N990" s="2">
        <v>-4.8999999999999988E-2</v>
      </c>
      <c r="O990" s="2">
        <v>-1.3999999999999993E-2</v>
      </c>
      <c r="P990" s="2" t="s">
        <v>5765</v>
      </c>
      <c r="Q990" s="5">
        <v>1900</v>
      </c>
      <c r="R990" s="5">
        <v>121.01910828025478</v>
      </c>
      <c r="S990" s="5">
        <v>1</v>
      </c>
      <c r="T990" s="5">
        <v>52.631578947368418</v>
      </c>
      <c r="U990" s="5">
        <v>0</v>
      </c>
      <c r="V990" s="5">
        <v>0</v>
      </c>
      <c r="W990" s="5">
        <v>1</v>
      </c>
      <c r="X990" s="5">
        <v>52.631578947368418</v>
      </c>
      <c r="Y990" s="5">
        <v>0</v>
      </c>
      <c r="Z990" s="5">
        <v>0</v>
      </c>
      <c r="AA990" s="5">
        <v>0</v>
      </c>
      <c r="AB990" s="5">
        <v>0</v>
      </c>
      <c r="AC990" s="5">
        <v>5</v>
      </c>
      <c r="AD990" s="5">
        <v>263.15789473684208</v>
      </c>
      <c r="AE990" s="5">
        <v>3</v>
      </c>
      <c r="AF990" s="5">
        <v>157.89473684210526</v>
      </c>
      <c r="AG990" s="5">
        <v>2</v>
      </c>
      <c r="AH990" s="5">
        <v>105.26315789473684</v>
      </c>
      <c r="AI990" s="5">
        <v>0</v>
      </c>
      <c r="AJ990" s="5">
        <v>0</v>
      </c>
    </row>
    <row r="991" spans="1:36" x14ac:dyDescent="0.25">
      <c r="A991">
        <v>2018</v>
      </c>
      <c r="B991" t="s">
        <v>49</v>
      </c>
      <c r="C991" t="s">
        <v>6481</v>
      </c>
      <c r="D991" s="47" t="s">
        <v>6318</v>
      </c>
      <c r="E991" s="11">
        <v>22.7</v>
      </c>
      <c r="F991" s="2">
        <v>0.25169999999999998</v>
      </c>
      <c r="G991" s="2">
        <v>0.72040000000000004</v>
      </c>
      <c r="H991" s="2">
        <v>-0.46870000000000006</v>
      </c>
      <c r="I991" s="2">
        <v>0.193</v>
      </c>
      <c r="J991" s="2">
        <v>0.73899999999999999</v>
      </c>
      <c r="K991" s="2">
        <v>-0.54600000000000004</v>
      </c>
      <c r="L991" s="2">
        <v>0.187</v>
      </c>
      <c r="M991" s="2">
        <v>0.78100000000000003</v>
      </c>
      <c r="N991" s="2">
        <v>-0.59400000000000008</v>
      </c>
      <c r="O991" s="2">
        <v>-0.53623333333333345</v>
      </c>
      <c r="P991" s="2" t="s">
        <v>5900</v>
      </c>
      <c r="Q991" s="5">
        <v>1900</v>
      </c>
      <c r="R991" s="5">
        <v>83.70044052863436</v>
      </c>
      <c r="S991" s="5">
        <v>3</v>
      </c>
      <c r="T991" s="5">
        <v>157.89473684210526</v>
      </c>
      <c r="U991" s="5">
        <v>0</v>
      </c>
      <c r="V991" s="5">
        <v>0</v>
      </c>
      <c r="W991" s="5">
        <v>1</v>
      </c>
      <c r="X991" s="5">
        <v>52.631578947368418</v>
      </c>
      <c r="Y991" s="5">
        <v>0</v>
      </c>
      <c r="Z991" s="5">
        <v>0</v>
      </c>
      <c r="AA991" s="5">
        <v>2</v>
      </c>
      <c r="AB991" s="5">
        <v>105.26315789473684</v>
      </c>
      <c r="AC991" s="5">
        <v>26</v>
      </c>
      <c r="AD991" s="5">
        <v>1368.421052631579</v>
      </c>
      <c r="AE991" s="5">
        <v>5</v>
      </c>
      <c r="AF991" s="5">
        <v>263.15789473684208</v>
      </c>
      <c r="AG991" s="5">
        <v>20</v>
      </c>
      <c r="AH991" s="5">
        <v>1052.6315789473683</v>
      </c>
      <c r="AI991" s="5">
        <v>1</v>
      </c>
      <c r="AJ991" s="5">
        <v>52.631578947368418</v>
      </c>
    </row>
    <row r="992" spans="1:36" x14ac:dyDescent="0.25">
      <c r="A992">
        <v>2018</v>
      </c>
      <c r="B992" t="s">
        <v>41</v>
      </c>
      <c r="C992" t="s">
        <v>731</v>
      </c>
      <c r="D992" s="47" t="s">
        <v>5623</v>
      </c>
      <c r="E992" s="11">
        <v>1.6819999999999999</v>
      </c>
      <c r="F992" s="2">
        <v>0.68759999999999999</v>
      </c>
      <c r="G992" s="2">
        <v>0.29189999999999999</v>
      </c>
      <c r="H992" s="2">
        <v>0.3957</v>
      </c>
      <c r="I992" s="2">
        <v>0.65710000000000002</v>
      </c>
      <c r="J992" s="2">
        <v>0.28220000000000001</v>
      </c>
      <c r="K992" s="2">
        <v>0.37490000000000001</v>
      </c>
      <c r="L992" s="2">
        <v>0.64180000000000004</v>
      </c>
      <c r="M992" s="2">
        <v>0.34139999999999998</v>
      </c>
      <c r="N992" s="2">
        <v>0.30040000000000006</v>
      </c>
      <c r="O992" s="2">
        <v>0.35699999999999998</v>
      </c>
      <c r="P992" s="2" t="s">
        <v>4792</v>
      </c>
      <c r="Q992" s="5">
        <v>1901</v>
      </c>
      <c r="R992" s="5">
        <v>1130.2021403091558</v>
      </c>
      <c r="S992" s="5">
        <v>0</v>
      </c>
      <c r="T992" s="5">
        <v>0</v>
      </c>
      <c r="U992" s="5">
        <v>0</v>
      </c>
      <c r="V992" s="5">
        <v>0</v>
      </c>
      <c r="W992" s="5">
        <v>0</v>
      </c>
      <c r="X992" s="5">
        <v>0</v>
      </c>
      <c r="Y992" s="5">
        <v>0</v>
      </c>
      <c r="Z992" s="5">
        <v>0</v>
      </c>
      <c r="AA992" s="5">
        <v>0</v>
      </c>
      <c r="AB992" s="5">
        <v>0</v>
      </c>
      <c r="AC992" s="5">
        <v>16</v>
      </c>
      <c r="AD992" s="5">
        <v>841.66228300894261</v>
      </c>
      <c r="AE992" s="5">
        <v>4</v>
      </c>
      <c r="AF992" s="5">
        <v>210.41557075223565</v>
      </c>
      <c r="AG992" s="5">
        <v>9</v>
      </c>
      <c r="AH992" s="5">
        <v>473.43503419253022</v>
      </c>
      <c r="AI992" s="5">
        <v>3</v>
      </c>
      <c r="AJ992" s="5">
        <v>157.81167806417673</v>
      </c>
    </row>
    <row r="993" spans="1:36" x14ac:dyDescent="0.25">
      <c r="A993">
        <v>2019</v>
      </c>
      <c r="B993" t="s">
        <v>41</v>
      </c>
      <c r="C993" t="s">
        <v>5593</v>
      </c>
      <c r="D993" s="47" t="s">
        <v>5439</v>
      </c>
      <c r="E993" s="11">
        <v>1.1890000000000001</v>
      </c>
      <c r="F993" s="2">
        <v>0.61570000000000003</v>
      </c>
      <c r="G993" s="2">
        <v>0.3594</v>
      </c>
      <c r="H993" s="2">
        <v>0.25630000000000003</v>
      </c>
      <c r="I993" s="2">
        <v>0.60870000000000002</v>
      </c>
      <c r="J993" s="2">
        <v>0.32529999999999998</v>
      </c>
      <c r="K993" s="2">
        <v>0.28340000000000004</v>
      </c>
      <c r="L993" s="2">
        <v>0.5766</v>
      </c>
      <c r="M993" s="2">
        <v>0.39879999999999999</v>
      </c>
      <c r="N993" s="2">
        <v>0.17780000000000001</v>
      </c>
      <c r="O993" s="2">
        <v>0.23916666666666667</v>
      </c>
      <c r="P993" s="2" t="s">
        <v>4792</v>
      </c>
      <c r="Q993" s="5">
        <v>1901</v>
      </c>
      <c r="R993" s="5">
        <v>1598.8225399495373</v>
      </c>
      <c r="S993" s="5">
        <v>3</v>
      </c>
      <c r="T993" s="5">
        <v>157.81167806417673</v>
      </c>
      <c r="U993" s="5">
        <v>0</v>
      </c>
      <c r="V993" s="5">
        <v>0</v>
      </c>
      <c r="W993" s="5">
        <v>0</v>
      </c>
      <c r="X993" s="5">
        <v>0</v>
      </c>
      <c r="Y993" s="5">
        <v>0</v>
      </c>
      <c r="Z993" s="5">
        <v>0</v>
      </c>
      <c r="AA993" s="5">
        <v>3</v>
      </c>
      <c r="AB993" s="5">
        <v>157.81167806417673</v>
      </c>
      <c r="AC993" s="5">
        <v>43</v>
      </c>
      <c r="AD993" s="5">
        <v>2261.9673855865335</v>
      </c>
      <c r="AE993" s="5">
        <v>22</v>
      </c>
      <c r="AF993" s="5">
        <v>1157.2856391372961</v>
      </c>
      <c r="AG993" s="5">
        <v>20</v>
      </c>
      <c r="AH993" s="5">
        <v>1052.0778537611784</v>
      </c>
      <c r="AI993" s="5">
        <v>1</v>
      </c>
      <c r="AJ993" s="5">
        <v>52.603892688058913</v>
      </c>
    </row>
    <row r="994" spans="1:36" x14ac:dyDescent="0.25">
      <c r="A994">
        <v>2019</v>
      </c>
      <c r="B994" t="s">
        <v>71</v>
      </c>
      <c r="C994" t="s">
        <v>5767</v>
      </c>
      <c r="D994" s="47" t="s">
        <v>970</v>
      </c>
      <c r="E994" s="11">
        <v>0</v>
      </c>
      <c r="F994" s="2">
        <v>0.4269</v>
      </c>
      <c r="G994" s="2">
        <v>0.55940000000000001</v>
      </c>
      <c r="H994" s="2">
        <v>-0.13250000000000001</v>
      </c>
      <c r="I994" s="2">
        <v>0.41610000000000003</v>
      </c>
      <c r="J994" s="2">
        <v>0.53949999999999998</v>
      </c>
      <c r="K994" s="2">
        <v>-0.12339999999999995</v>
      </c>
      <c r="L994" s="2">
        <v>0.49309999999999998</v>
      </c>
      <c r="M994" s="2">
        <v>0.49390000000000001</v>
      </c>
      <c r="N994" s="2">
        <v>-8.0000000000002292E-4</v>
      </c>
      <c r="O994" s="2">
        <v>-8.5566666666666666E-2</v>
      </c>
      <c r="P994" s="2" t="s">
        <v>5765</v>
      </c>
      <c r="Q994" s="5">
        <v>1902</v>
      </c>
      <c r="R994" s="5" t="s">
        <v>4791</v>
      </c>
      <c r="S994" s="5">
        <v>3</v>
      </c>
      <c r="T994" s="5">
        <v>157.72870662460568</v>
      </c>
      <c r="U994" s="5">
        <v>0</v>
      </c>
      <c r="V994" s="5">
        <v>0</v>
      </c>
      <c r="W994" s="5">
        <v>0</v>
      </c>
      <c r="X994" s="5">
        <v>0</v>
      </c>
      <c r="Y994" s="5">
        <v>2</v>
      </c>
      <c r="Z994" s="5">
        <v>105.15247108307045</v>
      </c>
      <c r="AA994" s="5">
        <v>1</v>
      </c>
      <c r="AB994" s="5">
        <v>52.576235541535226</v>
      </c>
      <c r="AC994" s="5">
        <v>13</v>
      </c>
      <c r="AD994" s="5">
        <v>683.49106203995791</v>
      </c>
      <c r="AE994" s="5">
        <v>2</v>
      </c>
      <c r="AF994" s="5">
        <v>105.15247108307045</v>
      </c>
      <c r="AG994" s="5">
        <v>10</v>
      </c>
      <c r="AH994" s="5">
        <v>525.76235541535232</v>
      </c>
      <c r="AI994" s="5">
        <v>1</v>
      </c>
      <c r="AJ994" s="5">
        <v>52.576235541535226</v>
      </c>
    </row>
    <row r="995" spans="1:36" x14ac:dyDescent="0.25">
      <c r="A995">
        <v>2018</v>
      </c>
      <c r="B995" t="s">
        <v>49</v>
      </c>
      <c r="C995" t="s">
        <v>6498</v>
      </c>
      <c r="D995" s="47" t="s">
        <v>6320</v>
      </c>
      <c r="E995" s="11">
        <v>15.7</v>
      </c>
      <c r="F995" s="2">
        <v>0.39539999999999997</v>
      </c>
      <c r="G995" s="2">
        <v>0.57040000000000002</v>
      </c>
      <c r="H995" s="2">
        <v>-0.17500000000000004</v>
      </c>
      <c r="I995" s="2">
        <v>0.54100000000000004</v>
      </c>
      <c r="J995" s="2">
        <v>0.35899999999999999</v>
      </c>
      <c r="K995" s="2">
        <v>0.18200000000000005</v>
      </c>
      <c r="L995" s="2">
        <v>0.46800000000000003</v>
      </c>
      <c r="M995" s="2">
        <v>0.51700000000000002</v>
      </c>
      <c r="N995" s="2">
        <v>-4.8999999999999988E-2</v>
      </c>
      <c r="O995" s="2">
        <v>-1.3999999999999993E-2</v>
      </c>
      <c r="P995" s="2" t="s">
        <v>5765</v>
      </c>
      <c r="Q995" s="5">
        <v>1902</v>
      </c>
      <c r="R995" s="5">
        <v>121.14649681528662</v>
      </c>
      <c r="S995" s="5">
        <v>1</v>
      </c>
      <c r="T995" s="5">
        <v>52.576235541535226</v>
      </c>
      <c r="U995" s="5">
        <v>1</v>
      </c>
      <c r="V995" s="5">
        <v>52.576235541535226</v>
      </c>
      <c r="W995" s="5">
        <v>0</v>
      </c>
      <c r="X995" s="5">
        <v>0</v>
      </c>
      <c r="Y995" s="5">
        <v>0</v>
      </c>
      <c r="Z995" s="5">
        <v>0</v>
      </c>
      <c r="AA995" s="5">
        <v>0</v>
      </c>
      <c r="AB995" s="5">
        <v>0</v>
      </c>
      <c r="AC995" s="5">
        <v>8</v>
      </c>
      <c r="AD995" s="5">
        <v>420.60988433228181</v>
      </c>
      <c r="AE995" s="5">
        <v>0</v>
      </c>
      <c r="AF995" s="5">
        <v>0</v>
      </c>
      <c r="AG995" s="5">
        <v>7</v>
      </c>
      <c r="AH995" s="5">
        <v>368.03364879074661</v>
      </c>
      <c r="AI995" s="5">
        <v>1</v>
      </c>
      <c r="AJ995" s="5">
        <v>52.576235541535226</v>
      </c>
    </row>
    <row r="996" spans="1:36" x14ac:dyDescent="0.25">
      <c r="A996">
        <v>2018</v>
      </c>
      <c r="B996" t="s">
        <v>41</v>
      </c>
      <c r="C996" t="s">
        <v>6207</v>
      </c>
      <c r="D996" s="47" t="s">
        <v>6146</v>
      </c>
      <c r="E996" s="11">
        <v>2.1120000000000001</v>
      </c>
      <c r="F996" s="2">
        <v>0.44619999999999999</v>
      </c>
      <c r="G996" s="2">
        <v>0.53339999999999999</v>
      </c>
      <c r="H996" s="2">
        <v>-8.72E-2</v>
      </c>
      <c r="I996" s="2">
        <v>0.44350000000000001</v>
      </c>
      <c r="J996" s="2">
        <v>0.50029999999999997</v>
      </c>
      <c r="K996" s="2">
        <v>-5.6799999999999962E-2</v>
      </c>
      <c r="L996" s="2">
        <v>0.41830000000000001</v>
      </c>
      <c r="M996" s="2">
        <v>0.5615</v>
      </c>
      <c r="N996" s="2">
        <v>-0.14319999999999999</v>
      </c>
      <c r="O996" s="2">
        <v>-9.5733333333333323E-2</v>
      </c>
      <c r="P996" s="2" t="s">
        <v>5900</v>
      </c>
      <c r="Q996" s="5">
        <v>1903</v>
      </c>
      <c r="R996" s="5">
        <v>901.04166666666663</v>
      </c>
      <c r="S996" s="5">
        <v>3</v>
      </c>
      <c r="T996" s="5">
        <v>157.64582238570679</v>
      </c>
      <c r="U996" s="5">
        <v>0</v>
      </c>
      <c r="V996" s="5">
        <v>0</v>
      </c>
      <c r="W996" s="5">
        <v>0</v>
      </c>
      <c r="X996" s="5">
        <v>0</v>
      </c>
      <c r="Y996" s="5">
        <v>0</v>
      </c>
      <c r="Z996" s="5">
        <v>0</v>
      </c>
      <c r="AA996" s="5">
        <v>3</v>
      </c>
      <c r="AB996" s="5">
        <v>157.64582238570679</v>
      </c>
      <c r="AC996" s="5">
        <v>24</v>
      </c>
      <c r="AD996" s="5">
        <v>1261.1665790856543</v>
      </c>
      <c r="AE996" s="5">
        <v>4</v>
      </c>
      <c r="AF996" s="5">
        <v>210.19442984760903</v>
      </c>
      <c r="AG996" s="5">
        <v>20</v>
      </c>
      <c r="AH996" s="5">
        <v>1050.9721492380452</v>
      </c>
      <c r="AI996" s="5">
        <v>0</v>
      </c>
      <c r="AJ996" s="5">
        <v>0</v>
      </c>
    </row>
    <row r="997" spans="1:36" x14ac:dyDescent="0.25">
      <c r="A997">
        <v>2018</v>
      </c>
      <c r="B997" t="s">
        <v>70</v>
      </c>
      <c r="C997" t="s">
        <v>5488</v>
      </c>
      <c r="D997" s="47" t="s">
        <v>5353</v>
      </c>
      <c r="E997" s="11">
        <v>7.08</v>
      </c>
      <c r="F997" s="2">
        <v>0.74309999999999998</v>
      </c>
      <c r="G997" s="2">
        <v>0.24490000000000001</v>
      </c>
      <c r="H997" s="2">
        <v>0.49819999999999998</v>
      </c>
      <c r="I997" s="2">
        <v>0.68920000000000003</v>
      </c>
      <c r="J997" s="2">
        <v>0.27500000000000002</v>
      </c>
      <c r="K997" s="2">
        <v>0.41420000000000001</v>
      </c>
      <c r="L997" s="2">
        <v>0.5585</v>
      </c>
      <c r="M997" s="2">
        <v>0.42330000000000001</v>
      </c>
      <c r="N997" s="2">
        <v>0.13519999999999999</v>
      </c>
      <c r="O997" s="2">
        <v>0.34920000000000001</v>
      </c>
      <c r="P997" s="5" t="s">
        <v>4792</v>
      </c>
      <c r="Q997" s="5">
        <v>1905</v>
      </c>
      <c r="R997" s="5">
        <v>269.06779661016947</v>
      </c>
      <c r="S997" s="5">
        <v>1</v>
      </c>
      <c r="T997" s="5">
        <v>52.493438320209975</v>
      </c>
      <c r="U997" s="5">
        <v>0</v>
      </c>
      <c r="V997" s="5">
        <v>0</v>
      </c>
      <c r="W997" s="5">
        <v>0</v>
      </c>
      <c r="X997" s="5">
        <v>0</v>
      </c>
      <c r="Y997" s="5">
        <v>0</v>
      </c>
      <c r="Z997" s="5">
        <v>0</v>
      </c>
      <c r="AA997" s="5">
        <v>1</v>
      </c>
      <c r="AB997" s="5">
        <v>52.493438320209975</v>
      </c>
      <c r="AC997" s="5">
        <v>32</v>
      </c>
      <c r="AD997" s="5">
        <v>1679.7900262467192</v>
      </c>
      <c r="AE997" s="5">
        <v>18</v>
      </c>
      <c r="AF997" s="5">
        <v>944.88188976377955</v>
      </c>
      <c r="AG997" s="5">
        <v>13</v>
      </c>
      <c r="AH997" s="5">
        <v>682.41469816272968</v>
      </c>
      <c r="AI997" s="5">
        <v>1</v>
      </c>
      <c r="AJ997" s="5">
        <v>52.493438320209975</v>
      </c>
    </row>
    <row r="998" spans="1:36" x14ac:dyDescent="0.25">
      <c r="A998">
        <v>2017</v>
      </c>
      <c r="B998" t="s">
        <v>70</v>
      </c>
      <c r="C998" t="s">
        <v>5488</v>
      </c>
      <c r="D998" s="47" t="s">
        <v>5353</v>
      </c>
      <c r="E998" s="11">
        <v>7.08</v>
      </c>
      <c r="F998" s="2">
        <v>0.74309999999999998</v>
      </c>
      <c r="G998" s="2">
        <v>0.24490000000000001</v>
      </c>
      <c r="H998" s="2">
        <v>0.49819999999999998</v>
      </c>
      <c r="I998" s="2">
        <v>0.68920000000000003</v>
      </c>
      <c r="J998" s="2">
        <v>0.27500000000000002</v>
      </c>
      <c r="K998" s="2">
        <v>0.41420000000000001</v>
      </c>
      <c r="L998" s="2">
        <v>0.5585</v>
      </c>
      <c r="M998" s="2">
        <v>0.42330000000000001</v>
      </c>
      <c r="N998" s="2">
        <v>0.13519999999999999</v>
      </c>
      <c r="O998" s="2">
        <v>0.34920000000000001</v>
      </c>
      <c r="P998" s="5" t="s">
        <v>4792</v>
      </c>
      <c r="Q998" s="5">
        <v>1909</v>
      </c>
      <c r="R998" s="5">
        <v>269.6327683615819</v>
      </c>
      <c r="S998" s="5">
        <v>4</v>
      </c>
      <c r="T998" s="5">
        <v>209.53378732320587</v>
      </c>
      <c r="U998" s="5">
        <v>0</v>
      </c>
      <c r="V998" s="5">
        <v>0</v>
      </c>
      <c r="W998" s="5">
        <v>1</v>
      </c>
      <c r="X998" s="5">
        <v>52.383446830801468</v>
      </c>
      <c r="Y998" s="5">
        <v>0</v>
      </c>
      <c r="Z998" s="5">
        <v>0</v>
      </c>
      <c r="AA998" s="5">
        <v>3</v>
      </c>
      <c r="AB998" s="5">
        <v>157.15034049240441</v>
      </c>
      <c r="AC998" s="5">
        <v>36</v>
      </c>
      <c r="AD998" s="5">
        <v>1885.8040859088528</v>
      </c>
      <c r="AE998" s="5">
        <v>16</v>
      </c>
      <c r="AF998" s="5">
        <v>838.13514929282348</v>
      </c>
      <c r="AG998" s="5">
        <v>19</v>
      </c>
      <c r="AH998" s="5">
        <v>995.28548978522792</v>
      </c>
      <c r="AI998" s="5">
        <v>1</v>
      </c>
      <c r="AJ998" s="5">
        <v>52.383446830801468</v>
      </c>
    </row>
    <row r="999" spans="1:36" x14ac:dyDescent="0.25">
      <c r="A999">
        <v>2019</v>
      </c>
      <c r="B999" t="s">
        <v>41</v>
      </c>
      <c r="C999" t="s">
        <v>731</v>
      </c>
      <c r="D999" s="47" t="s">
        <v>5623</v>
      </c>
      <c r="E999" s="11">
        <v>1.6819999999999999</v>
      </c>
      <c r="F999" s="2">
        <v>0.68759999999999999</v>
      </c>
      <c r="G999" s="2">
        <v>0.29189999999999999</v>
      </c>
      <c r="H999" s="2">
        <v>0.3957</v>
      </c>
      <c r="I999" s="2">
        <v>0.65710000000000002</v>
      </c>
      <c r="J999" s="2">
        <v>0.28220000000000001</v>
      </c>
      <c r="K999" s="2">
        <v>0.37490000000000001</v>
      </c>
      <c r="L999" s="2">
        <v>0.64180000000000004</v>
      </c>
      <c r="M999" s="2">
        <v>0.34139999999999998</v>
      </c>
      <c r="N999" s="2">
        <v>0.30040000000000006</v>
      </c>
      <c r="O999" s="2">
        <v>0.35699999999999998</v>
      </c>
      <c r="P999" s="2" t="s">
        <v>4792</v>
      </c>
      <c r="Q999" s="5">
        <v>1913</v>
      </c>
      <c r="R999" s="5">
        <v>1137.3365041617124</v>
      </c>
      <c r="S999" s="5">
        <v>2</v>
      </c>
      <c r="T999" s="5">
        <v>104.54783063251438</v>
      </c>
      <c r="U999" s="5">
        <v>0</v>
      </c>
      <c r="V999" s="5">
        <v>0</v>
      </c>
      <c r="W999" s="5">
        <v>0</v>
      </c>
      <c r="X999" s="5">
        <v>0</v>
      </c>
      <c r="Y999" s="5">
        <v>0</v>
      </c>
      <c r="Z999" s="5">
        <v>0</v>
      </c>
      <c r="AA999" s="5">
        <v>2</v>
      </c>
      <c r="AB999" s="5">
        <v>104.54783063251438</v>
      </c>
      <c r="AC999" s="5">
        <v>9</v>
      </c>
      <c r="AD999" s="5">
        <v>470.46523784631472</v>
      </c>
      <c r="AE999" s="5">
        <v>2</v>
      </c>
      <c r="AF999" s="5">
        <v>104.54783063251438</v>
      </c>
      <c r="AG999" s="5">
        <v>7</v>
      </c>
      <c r="AH999" s="5">
        <v>365.91740721380035</v>
      </c>
      <c r="AI999" s="5">
        <v>0</v>
      </c>
      <c r="AJ999" s="5">
        <v>0</v>
      </c>
    </row>
    <row r="1000" spans="1:36" x14ac:dyDescent="0.25">
      <c r="A1000">
        <v>2017</v>
      </c>
      <c r="B1000" t="s">
        <v>41</v>
      </c>
      <c r="C1000" t="s">
        <v>6207</v>
      </c>
      <c r="D1000" s="47" t="s">
        <v>6146</v>
      </c>
      <c r="E1000" s="11">
        <v>2.1120000000000001</v>
      </c>
      <c r="F1000" s="2">
        <v>0.44619999999999999</v>
      </c>
      <c r="G1000" s="2">
        <v>0.53339999999999999</v>
      </c>
      <c r="H1000" s="2">
        <v>-8.72E-2</v>
      </c>
      <c r="I1000" s="2">
        <v>0.44350000000000001</v>
      </c>
      <c r="J1000" s="2">
        <v>0.50029999999999997</v>
      </c>
      <c r="K1000" s="2">
        <v>-5.6799999999999962E-2</v>
      </c>
      <c r="L1000" s="2">
        <v>0.41830000000000001</v>
      </c>
      <c r="M1000" s="2">
        <v>0.5615</v>
      </c>
      <c r="N1000" s="2">
        <v>-0.14319999999999999</v>
      </c>
      <c r="O1000" s="2">
        <v>-9.5733333333333323E-2</v>
      </c>
      <c r="P1000" s="2" t="s">
        <v>5900</v>
      </c>
      <c r="Q1000" s="5">
        <v>1914</v>
      </c>
      <c r="R1000" s="5">
        <v>906.25</v>
      </c>
      <c r="S1000" s="5">
        <v>3</v>
      </c>
      <c r="T1000" s="5">
        <v>156.73981191222569</v>
      </c>
      <c r="U1000" s="5">
        <v>0</v>
      </c>
      <c r="V1000" s="5">
        <v>0</v>
      </c>
      <c r="W1000" s="5">
        <v>2</v>
      </c>
      <c r="X1000" s="5">
        <v>104.49320794148382</v>
      </c>
      <c r="Y1000" s="5">
        <v>0</v>
      </c>
      <c r="Z1000" s="5">
        <v>0</v>
      </c>
      <c r="AA1000" s="5">
        <v>1</v>
      </c>
      <c r="AB1000" s="5">
        <v>52.246603970741909</v>
      </c>
      <c r="AC1000" s="5">
        <v>24</v>
      </c>
      <c r="AD1000" s="5">
        <v>1253.9184952978055</v>
      </c>
      <c r="AE1000" s="5">
        <v>10</v>
      </c>
      <c r="AF1000" s="5">
        <v>522.46603970741899</v>
      </c>
      <c r="AG1000" s="5">
        <v>13</v>
      </c>
      <c r="AH1000" s="5">
        <v>679.2058516196447</v>
      </c>
      <c r="AI1000" s="5">
        <v>1</v>
      </c>
      <c r="AJ1000" s="5">
        <v>52.246603970741909</v>
      </c>
    </row>
    <row r="1001" spans="1:36" x14ac:dyDescent="0.25">
      <c r="A1001">
        <v>2019</v>
      </c>
      <c r="B1001" t="s">
        <v>71</v>
      </c>
      <c r="C1001" t="s">
        <v>1039</v>
      </c>
      <c r="D1001" s="47" t="s">
        <v>4858</v>
      </c>
      <c r="E1001" s="11">
        <v>0</v>
      </c>
      <c r="F1001" s="2">
        <v>0.63790000000000002</v>
      </c>
      <c r="G1001" s="2">
        <v>0.34710000000000002</v>
      </c>
      <c r="H1001" s="2">
        <v>0.2908</v>
      </c>
      <c r="I1001" s="2">
        <v>0.60170000000000001</v>
      </c>
      <c r="J1001" s="2">
        <v>0.36349999999999999</v>
      </c>
      <c r="K1001" s="2">
        <v>0.23820000000000002</v>
      </c>
      <c r="L1001" s="2">
        <v>0.59789999999999999</v>
      </c>
      <c r="M1001" s="2">
        <v>0.39129999999999998</v>
      </c>
      <c r="N1001" s="2">
        <v>0.20660000000000001</v>
      </c>
      <c r="O1001" s="2">
        <v>0.2452</v>
      </c>
      <c r="P1001" s="2" t="s">
        <v>4792</v>
      </c>
      <c r="Q1001" s="5">
        <v>1917</v>
      </c>
      <c r="R1001" s="5" t="s">
        <v>4791</v>
      </c>
      <c r="S1001" s="5">
        <v>3</v>
      </c>
      <c r="T1001" s="5">
        <v>156.49452269170578</v>
      </c>
      <c r="U1001" s="5">
        <v>1</v>
      </c>
      <c r="V1001" s="5">
        <v>52.164840897235258</v>
      </c>
      <c r="W1001" s="5">
        <v>2</v>
      </c>
      <c r="X1001" s="5">
        <v>104.32968179447052</v>
      </c>
      <c r="Y1001" s="5">
        <v>0</v>
      </c>
      <c r="Z1001" s="5">
        <v>0</v>
      </c>
      <c r="AA1001" s="5">
        <v>0</v>
      </c>
      <c r="AB1001" s="5">
        <v>0</v>
      </c>
      <c r="AC1001" s="5">
        <v>18</v>
      </c>
      <c r="AD1001" s="5">
        <v>938.96713615023475</v>
      </c>
      <c r="AE1001" s="5">
        <v>3</v>
      </c>
      <c r="AF1001" s="5">
        <v>156.49452269170578</v>
      </c>
      <c r="AG1001" s="5">
        <v>8</v>
      </c>
      <c r="AH1001" s="5">
        <v>417.31872717788207</v>
      </c>
      <c r="AI1001" s="5">
        <v>7</v>
      </c>
      <c r="AJ1001" s="5">
        <v>365.15388628064682</v>
      </c>
    </row>
    <row r="1002" spans="1:36" x14ac:dyDescent="0.25">
      <c r="A1002">
        <v>2018</v>
      </c>
      <c r="B1002" t="s">
        <v>70</v>
      </c>
      <c r="C1002" t="s">
        <v>5182</v>
      </c>
      <c r="D1002" s="47" t="s">
        <v>5308</v>
      </c>
      <c r="E1002" s="11">
        <v>2.54</v>
      </c>
      <c r="F1002" s="2">
        <v>0.82579999999999998</v>
      </c>
      <c r="G1002" s="2">
        <v>0.16350000000000001</v>
      </c>
      <c r="H1002" s="2">
        <v>0.6623</v>
      </c>
      <c r="I1002" s="2">
        <v>0.78759999999999997</v>
      </c>
      <c r="J1002" s="2">
        <v>0.1794</v>
      </c>
      <c r="K1002" s="2">
        <v>0.60819999999999996</v>
      </c>
      <c r="L1002" s="2">
        <v>0.71099999999999997</v>
      </c>
      <c r="M1002" s="2">
        <v>0.27500000000000002</v>
      </c>
      <c r="N1002" s="2">
        <v>0.43599999999999994</v>
      </c>
      <c r="O1002" s="2">
        <v>0.5688333333333333</v>
      </c>
      <c r="P1002" s="5" t="s">
        <v>4792</v>
      </c>
      <c r="Q1002" s="5">
        <v>1918</v>
      </c>
      <c r="R1002" s="5">
        <v>755.11811023622045</v>
      </c>
      <c r="S1002" s="5">
        <v>3</v>
      </c>
      <c r="T1002" s="5">
        <v>156.41293013555787</v>
      </c>
      <c r="U1002" s="5">
        <v>0</v>
      </c>
      <c r="V1002" s="5">
        <v>0</v>
      </c>
      <c r="W1002" s="5">
        <v>0</v>
      </c>
      <c r="X1002" s="5">
        <v>0</v>
      </c>
      <c r="Y1002" s="5">
        <v>0</v>
      </c>
      <c r="Z1002" s="5">
        <v>0</v>
      </c>
      <c r="AA1002" s="5">
        <v>3</v>
      </c>
      <c r="AB1002" s="5">
        <v>156.41293013555787</v>
      </c>
      <c r="AC1002" s="5">
        <v>70</v>
      </c>
      <c r="AD1002" s="5">
        <v>3649.63503649635</v>
      </c>
      <c r="AE1002" s="5">
        <v>1</v>
      </c>
      <c r="AF1002" s="5">
        <v>52.137643378519293</v>
      </c>
      <c r="AG1002" s="5">
        <v>69</v>
      </c>
      <c r="AH1002" s="5">
        <v>3597.4973931178311</v>
      </c>
      <c r="AI1002" s="5">
        <v>0</v>
      </c>
      <c r="AJ1002" s="5">
        <v>0</v>
      </c>
    </row>
    <row r="1003" spans="1:36" x14ac:dyDescent="0.25">
      <c r="A1003">
        <v>2019</v>
      </c>
      <c r="B1003" t="s">
        <v>70</v>
      </c>
      <c r="C1003" t="s">
        <v>5182</v>
      </c>
      <c r="D1003" s="47" t="s">
        <v>5308</v>
      </c>
      <c r="E1003" s="11">
        <v>2.54</v>
      </c>
      <c r="F1003" s="2">
        <v>0.82579999999999998</v>
      </c>
      <c r="G1003" s="2">
        <v>0.16350000000000001</v>
      </c>
      <c r="H1003" s="2">
        <v>0.6623</v>
      </c>
      <c r="I1003" s="2">
        <v>0.78759999999999997</v>
      </c>
      <c r="J1003" s="2">
        <v>0.1794</v>
      </c>
      <c r="K1003" s="2">
        <v>0.60819999999999996</v>
      </c>
      <c r="L1003" s="2">
        <v>0.71099999999999997</v>
      </c>
      <c r="M1003" s="2">
        <v>0.27500000000000002</v>
      </c>
      <c r="N1003" s="2">
        <v>0.43599999999999994</v>
      </c>
      <c r="O1003" s="2">
        <v>0.5688333333333333</v>
      </c>
      <c r="P1003" s="5" t="s">
        <v>4792</v>
      </c>
      <c r="Q1003" s="5">
        <v>1919</v>
      </c>
      <c r="R1003" s="5">
        <v>755.51181102362204</v>
      </c>
      <c r="S1003" s="5">
        <v>5</v>
      </c>
      <c r="T1003" s="5">
        <v>260.55237102657634</v>
      </c>
      <c r="U1003" s="5">
        <v>0</v>
      </c>
      <c r="V1003" s="5">
        <v>0</v>
      </c>
      <c r="W1003" s="5">
        <v>0</v>
      </c>
      <c r="X1003" s="5">
        <v>0</v>
      </c>
      <c r="Y1003" s="5">
        <v>0</v>
      </c>
      <c r="Z1003" s="5">
        <v>0</v>
      </c>
      <c r="AA1003" s="5">
        <v>5</v>
      </c>
      <c r="AB1003" s="5">
        <v>260.55237102657634</v>
      </c>
      <c r="AC1003" s="5">
        <v>95</v>
      </c>
      <c r="AD1003" s="5">
        <v>4950.4950495049507</v>
      </c>
      <c r="AE1003" s="5">
        <v>0</v>
      </c>
      <c r="AF1003" s="5">
        <v>0</v>
      </c>
      <c r="AG1003" s="5">
        <v>94</v>
      </c>
      <c r="AH1003" s="5">
        <v>4898.3845752996349</v>
      </c>
      <c r="AI1003" s="5">
        <v>1</v>
      </c>
      <c r="AJ1003" s="5">
        <v>52.110474205315263</v>
      </c>
    </row>
    <row r="1004" spans="1:36" x14ac:dyDescent="0.25">
      <c r="A1004">
        <v>2019</v>
      </c>
      <c r="B1004" t="s">
        <v>41</v>
      </c>
      <c r="C1004" t="s">
        <v>684</v>
      </c>
      <c r="D1004" s="47" t="s">
        <v>6005</v>
      </c>
      <c r="E1004" s="11">
        <v>0.46400000000000002</v>
      </c>
      <c r="F1004" s="2">
        <v>0.24049999999999999</v>
      </c>
      <c r="G1004" s="2">
        <v>0.74350000000000005</v>
      </c>
      <c r="H1004" s="2">
        <v>-0.50300000000000011</v>
      </c>
      <c r="I1004" s="2">
        <v>0.2102</v>
      </c>
      <c r="J1004" s="2">
        <v>0.74750000000000005</v>
      </c>
      <c r="K1004" s="2">
        <v>-0.53730000000000011</v>
      </c>
      <c r="L1004" s="2">
        <v>0.24629999999999999</v>
      </c>
      <c r="M1004" s="2">
        <v>0.74</v>
      </c>
      <c r="N1004" s="2">
        <v>-0.49370000000000003</v>
      </c>
      <c r="O1004" s="2">
        <v>-0.51133333333333342</v>
      </c>
      <c r="P1004" s="2" t="s">
        <v>5900</v>
      </c>
      <c r="Q1004" s="5">
        <v>1919</v>
      </c>
      <c r="R1004" s="5">
        <v>4135.7758620689656</v>
      </c>
      <c r="S1004" s="5">
        <v>12</v>
      </c>
      <c r="T1004" s="5">
        <v>625.32569046378319</v>
      </c>
      <c r="U1004" s="5">
        <v>0</v>
      </c>
      <c r="V1004" s="5">
        <v>0</v>
      </c>
      <c r="W1004" s="5">
        <v>0</v>
      </c>
      <c r="X1004" s="5">
        <v>0</v>
      </c>
      <c r="Y1004" s="5">
        <v>1</v>
      </c>
      <c r="Z1004" s="5">
        <v>52.110474205315263</v>
      </c>
      <c r="AA1004" s="5">
        <v>11</v>
      </c>
      <c r="AB1004" s="5">
        <v>573.21521625846788</v>
      </c>
      <c r="AC1004" s="5">
        <v>49</v>
      </c>
      <c r="AD1004" s="5">
        <v>2553.4132360604481</v>
      </c>
      <c r="AE1004" s="5">
        <v>9</v>
      </c>
      <c r="AF1004" s="5">
        <v>468.99426784783742</v>
      </c>
      <c r="AG1004" s="5">
        <v>28</v>
      </c>
      <c r="AH1004" s="5">
        <v>1459.0932777488274</v>
      </c>
      <c r="AI1004" s="5">
        <v>12</v>
      </c>
      <c r="AJ1004" s="5">
        <v>625.32569046378319</v>
      </c>
    </row>
    <row r="1005" spans="1:36" x14ac:dyDescent="0.25">
      <c r="A1005">
        <v>2017</v>
      </c>
      <c r="B1005" t="s">
        <v>49</v>
      </c>
      <c r="C1005" t="s">
        <v>6481</v>
      </c>
      <c r="D1005" s="47" t="s">
        <v>6318</v>
      </c>
      <c r="E1005" s="11">
        <v>22.7</v>
      </c>
      <c r="F1005" s="2">
        <v>0.25169999999999998</v>
      </c>
      <c r="G1005" s="2">
        <v>0.72040000000000004</v>
      </c>
      <c r="H1005" s="2">
        <v>-0.46870000000000006</v>
      </c>
      <c r="I1005" s="2">
        <v>0.193</v>
      </c>
      <c r="J1005" s="2">
        <v>0.73899999999999999</v>
      </c>
      <c r="K1005" s="2">
        <v>-0.54600000000000004</v>
      </c>
      <c r="L1005" s="2">
        <v>0.187</v>
      </c>
      <c r="M1005" s="2">
        <v>0.78100000000000003</v>
      </c>
      <c r="N1005" s="2">
        <v>-0.59400000000000008</v>
      </c>
      <c r="O1005" s="2">
        <v>-0.53623333333333345</v>
      </c>
      <c r="P1005" s="2" t="s">
        <v>5900</v>
      </c>
      <c r="Q1005" s="5">
        <v>1919</v>
      </c>
      <c r="R1005" s="5">
        <v>84.53744493392071</v>
      </c>
      <c r="S1005" s="5">
        <v>5</v>
      </c>
      <c r="T1005" s="5">
        <v>260.55237102657634</v>
      </c>
      <c r="U1005" s="5">
        <v>0</v>
      </c>
      <c r="V1005" s="5">
        <v>0</v>
      </c>
      <c r="W1005" s="5">
        <v>3</v>
      </c>
      <c r="X1005" s="5">
        <v>156.3314226159458</v>
      </c>
      <c r="Y1005" s="5">
        <v>0</v>
      </c>
      <c r="Z1005" s="5">
        <v>0</v>
      </c>
      <c r="AA1005" s="5">
        <v>2</v>
      </c>
      <c r="AB1005" s="5">
        <v>104.22094841063053</v>
      </c>
      <c r="AC1005" s="5">
        <v>38</v>
      </c>
      <c r="AD1005" s="5">
        <v>1980.1980198019803</v>
      </c>
      <c r="AE1005" s="5">
        <v>12</v>
      </c>
      <c r="AF1005" s="5">
        <v>625.32569046378319</v>
      </c>
      <c r="AG1005" s="5">
        <v>25</v>
      </c>
      <c r="AH1005" s="5">
        <v>1302.7618551328817</v>
      </c>
      <c r="AI1005" s="5">
        <v>1</v>
      </c>
      <c r="AJ1005" s="5">
        <v>52.110474205315263</v>
      </c>
    </row>
    <row r="1006" spans="1:36" x14ac:dyDescent="0.25">
      <c r="A1006">
        <v>2019</v>
      </c>
      <c r="B1006" t="s">
        <v>41</v>
      </c>
      <c r="C1006" t="s">
        <v>707</v>
      </c>
      <c r="D1006" s="47" t="s">
        <v>1044</v>
      </c>
      <c r="E1006" s="11">
        <v>4.29</v>
      </c>
      <c r="F1006" s="2">
        <v>0.502</v>
      </c>
      <c r="G1006" s="2">
        <v>0.47689999999999999</v>
      </c>
      <c r="H1006" s="2">
        <v>2.5100000000000011E-2</v>
      </c>
      <c r="I1006" s="2">
        <v>0.50519999999999998</v>
      </c>
      <c r="J1006" s="2">
        <v>0.4289</v>
      </c>
      <c r="K1006" s="2">
        <v>7.6299999999999979E-2</v>
      </c>
      <c r="L1006" s="2">
        <v>0.53339999999999999</v>
      </c>
      <c r="M1006" s="2">
        <v>0.44550000000000001</v>
      </c>
      <c r="N1006" s="2">
        <v>8.7899999999999978E-2</v>
      </c>
      <c r="O1006" s="2">
        <v>6.3099999999999989E-2</v>
      </c>
      <c r="P1006" s="2" t="s">
        <v>4792</v>
      </c>
      <c r="Q1006" s="5">
        <v>1921</v>
      </c>
      <c r="R1006" s="5">
        <v>447.78554778554781</v>
      </c>
      <c r="S1006" s="5">
        <v>3</v>
      </c>
      <c r="T1006" s="5">
        <v>156.16866215512755</v>
      </c>
      <c r="U1006" s="5">
        <v>0</v>
      </c>
      <c r="V1006" s="5">
        <v>0</v>
      </c>
      <c r="W1006" s="5">
        <v>1</v>
      </c>
      <c r="X1006" s="5">
        <v>52.056220718375847</v>
      </c>
      <c r="Y1006" s="5">
        <v>0</v>
      </c>
      <c r="Z1006" s="5">
        <v>0</v>
      </c>
      <c r="AA1006" s="5">
        <v>2</v>
      </c>
      <c r="AB1006" s="5">
        <v>104.11244143675169</v>
      </c>
      <c r="AC1006" s="5">
        <v>20</v>
      </c>
      <c r="AD1006" s="5">
        <v>1041.1244143675169</v>
      </c>
      <c r="AE1006" s="5">
        <v>5</v>
      </c>
      <c r="AF1006" s="5">
        <v>260.28110359187923</v>
      </c>
      <c r="AG1006" s="5">
        <v>13</v>
      </c>
      <c r="AH1006" s="5">
        <v>676.73086933888601</v>
      </c>
      <c r="AI1006" s="5">
        <v>2</v>
      </c>
      <c r="AJ1006" s="5">
        <v>104.11244143675169</v>
      </c>
    </row>
    <row r="1007" spans="1:36" x14ac:dyDescent="0.25">
      <c r="A1007">
        <v>2019</v>
      </c>
      <c r="B1007" t="s">
        <v>41</v>
      </c>
      <c r="C1007" t="s">
        <v>4969</v>
      </c>
      <c r="D1007" s="47" t="s">
        <v>6109</v>
      </c>
      <c r="E1007" s="11">
        <v>1.411</v>
      </c>
      <c r="F1007" s="2">
        <v>0.44950000000000001</v>
      </c>
      <c r="G1007" s="2">
        <v>0.53290000000000004</v>
      </c>
      <c r="H1007" s="2">
        <v>-8.340000000000003E-2</v>
      </c>
      <c r="I1007" s="2">
        <v>0.44180000000000003</v>
      </c>
      <c r="J1007" s="2">
        <v>0.50580000000000003</v>
      </c>
      <c r="K1007" s="2">
        <v>-6.4000000000000001E-2</v>
      </c>
      <c r="L1007" s="2">
        <v>0.46360000000000001</v>
      </c>
      <c r="M1007" s="2">
        <v>0.51849999999999996</v>
      </c>
      <c r="N1007" s="2">
        <v>-5.4899999999999949E-2</v>
      </c>
      <c r="O1007" s="2">
        <v>-6.7433333333333331E-2</v>
      </c>
      <c r="P1007" s="2" t="s">
        <v>5900</v>
      </c>
      <c r="Q1007" s="5">
        <v>1924</v>
      </c>
      <c r="R1007" s="5">
        <v>1363.5719347980155</v>
      </c>
      <c r="S1007" s="5">
        <v>9</v>
      </c>
      <c r="T1007" s="5">
        <v>467.7754677754678</v>
      </c>
      <c r="U1007" s="5">
        <v>0</v>
      </c>
      <c r="V1007" s="5">
        <v>0</v>
      </c>
      <c r="W1007" s="5">
        <v>0</v>
      </c>
      <c r="X1007" s="5">
        <v>0</v>
      </c>
      <c r="Y1007" s="5">
        <v>0</v>
      </c>
      <c r="Z1007" s="5">
        <v>0</v>
      </c>
      <c r="AA1007" s="5">
        <v>9</v>
      </c>
      <c r="AB1007" s="5">
        <v>467.7754677754678</v>
      </c>
      <c r="AC1007" s="5">
        <v>13</v>
      </c>
      <c r="AD1007" s="5">
        <v>675.67567567567573</v>
      </c>
      <c r="AE1007" s="5">
        <v>4</v>
      </c>
      <c r="AF1007" s="5">
        <v>207.9002079002079</v>
      </c>
      <c r="AG1007" s="5">
        <v>7</v>
      </c>
      <c r="AH1007" s="5">
        <v>363.82536382536387</v>
      </c>
      <c r="AI1007" s="5">
        <v>2</v>
      </c>
      <c r="AJ1007" s="5">
        <v>103.95010395010395</v>
      </c>
    </row>
    <row r="1008" spans="1:36" x14ac:dyDescent="0.25">
      <c r="A1008">
        <v>2018</v>
      </c>
      <c r="B1008" t="s">
        <v>41</v>
      </c>
      <c r="C1008" t="s">
        <v>707</v>
      </c>
      <c r="D1008" s="47" t="s">
        <v>1044</v>
      </c>
      <c r="E1008" s="11">
        <v>4.29</v>
      </c>
      <c r="F1008" s="2">
        <v>0.502</v>
      </c>
      <c r="G1008" s="2">
        <v>0.47689999999999999</v>
      </c>
      <c r="H1008" s="2">
        <v>2.5100000000000011E-2</v>
      </c>
      <c r="I1008" s="2">
        <v>0.50519999999999998</v>
      </c>
      <c r="J1008" s="2">
        <v>0.4289</v>
      </c>
      <c r="K1008" s="2">
        <v>7.6299999999999979E-2</v>
      </c>
      <c r="L1008" s="2">
        <v>0.53339999999999999</v>
      </c>
      <c r="M1008" s="2">
        <v>0.44550000000000001</v>
      </c>
      <c r="N1008" s="2">
        <v>8.7899999999999978E-2</v>
      </c>
      <c r="O1008" s="2">
        <v>6.3099999999999989E-2</v>
      </c>
      <c r="P1008" s="2" t="s">
        <v>4792</v>
      </c>
      <c r="Q1008" s="5">
        <v>1926</v>
      </c>
      <c r="R1008" s="5">
        <v>448.95104895104896</v>
      </c>
      <c r="S1008" s="5">
        <v>11</v>
      </c>
      <c r="T1008" s="5">
        <v>571.13187954309456</v>
      </c>
      <c r="U1008" s="5">
        <v>0</v>
      </c>
      <c r="V1008" s="5">
        <v>0</v>
      </c>
      <c r="W1008" s="5">
        <v>3</v>
      </c>
      <c r="X1008" s="5">
        <v>155.76323987538942</v>
      </c>
      <c r="Y1008" s="5">
        <v>1</v>
      </c>
      <c r="Z1008" s="5">
        <v>51.921079958463132</v>
      </c>
      <c r="AA1008" s="5">
        <v>7</v>
      </c>
      <c r="AB1008" s="5">
        <v>363.44755970924194</v>
      </c>
      <c r="AC1008" s="5">
        <v>20</v>
      </c>
      <c r="AD1008" s="5">
        <v>1038.4215991692629</v>
      </c>
      <c r="AE1008" s="5">
        <v>4</v>
      </c>
      <c r="AF1008" s="5">
        <v>207.68431983385253</v>
      </c>
      <c r="AG1008" s="5">
        <v>15</v>
      </c>
      <c r="AH1008" s="5">
        <v>778.816199376947</v>
      </c>
      <c r="AI1008" s="5">
        <v>1</v>
      </c>
      <c r="AJ1008" s="5">
        <v>51.921079958463132</v>
      </c>
    </row>
    <row r="1009" spans="1:36" x14ac:dyDescent="0.25">
      <c r="A1009">
        <v>2019</v>
      </c>
      <c r="B1009" t="s">
        <v>71</v>
      </c>
      <c r="C1009" t="s">
        <v>5073</v>
      </c>
      <c r="D1009" s="47" t="s">
        <v>5071</v>
      </c>
      <c r="E1009" s="11">
        <v>0</v>
      </c>
      <c r="F1009" s="2">
        <v>0.79220000000000002</v>
      </c>
      <c r="G1009" s="2">
        <v>0.20069999999999999</v>
      </c>
      <c r="H1009" s="2">
        <v>0.59150000000000003</v>
      </c>
      <c r="I1009" s="2">
        <v>0.78790000000000004</v>
      </c>
      <c r="J1009" s="2">
        <v>0.19370000000000001</v>
      </c>
      <c r="K1009" s="2">
        <v>0.59420000000000006</v>
      </c>
      <c r="L1009" s="2">
        <v>0.74339999999999995</v>
      </c>
      <c r="M1009" s="2">
        <v>0.248</v>
      </c>
      <c r="N1009" s="2">
        <v>0.49539999999999995</v>
      </c>
      <c r="O1009" s="2">
        <v>0.56036666666666679</v>
      </c>
      <c r="P1009" s="2" t="s">
        <v>4792</v>
      </c>
      <c r="Q1009" s="5">
        <v>1926</v>
      </c>
      <c r="R1009" s="5" t="s">
        <v>4791</v>
      </c>
      <c r="S1009" s="5">
        <v>3</v>
      </c>
      <c r="T1009" s="5">
        <v>155.76323987538942</v>
      </c>
      <c r="U1009" s="5">
        <v>0</v>
      </c>
      <c r="V1009" s="5">
        <v>0</v>
      </c>
      <c r="W1009" s="5">
        <v>0</v>
      </c>
      <c r="X1009" s="5">
        <v>0</v>
      </c>
      <c r="Y1009" s="5">
        <v>1</v>
      </c>
      <c r="Z1009" s="5">
        <v>51.921079958463132</v>
      </c>
      <c r="AA1009" s="5">
        <v>2</v>
      </c>
      <c r="AB1009" s="5">
        <v>103.84215991692626</v>
      </c>
      <c r="AC1009" s="5">
        <v>32</v>
      </c>
      <c r="AD1009" s="5">
        <v>1661.4745586708202</v>
      </c>
      <c r="AE1009" s="5">
        <v>8</v>
      </c>
      <c r="AF1009" s="5">
        <v>415.36863966770505</v>
      </c>
      <c r="AG1009" s="5">
        <v>22</v>
      </c>
      <c r="AH1009" s="5">
        <v>1142.2637590861891</v>
      </c>
      <c r="AI1009" s="5">
        <v>2</v>
      </c>
      <c r="AJ1009" s="5">
        <v>103.84215991692626</v>
      </c>
    </row>
    <row r="1010" spans="1:36" x14ac:dyDescent="0.25">
      <c r="A1010">
        <v>2017</v>
      </c>
      <c r="B1010" t="s">
        <v>71</v>
      </c>
      <c r="C1010" t="s">
        <v>4974</v>
      </c>
      <c r="D1010" s="47" t="s">
        <v>1965</v>
      </c>
      <c r="E1010" s="11">
        <v>0</v>
      </c>
      <c r="F1010" s="2">
        <v>0.71220000000000006</v>
      </c>
      <c r="G1010" s="2">
        <v>0.27389999999999998</v>
      </c>
      <c r="H1010" s="2">
        <v>0.43830000000000008</v>
      </c>
      <c r="I1010" s="2">
        <v>0.73460000000000003</v>
      </c>
      <c r="J1010" s="2">
        <v>0.224</v>
      </c>
      <c r="K1010" s="2">
        <v>0.51060000000000005</v>
      </c>
      <c r="L1010" s="2">
        <v>0.79700000000000004</v>
      </c>
      <c r="M1010" s="2">
        <v>0.19020000000000001</v>
      </c>
      <c r="N1010" s="2">
        <v>0.60680000000000001</v>
      </c>
      <c r="O1010" s="2">
        <v>0.51856666666666673</v>
      </c>
      <c r="P1010" s="2" t="s">
        <v>4792</v>
      </c>
      <c r="Q1010" s="5">
        <v>1927</v>
      </c>
      <c r="R1010" s="5" t="s">
        <v>4791</v>
      </c>
      <c r="S1010" s="5">
        <v>0</v>
      </c>
      <c r="T1010" s="5">
        <v>0</v>
      </c>
      <c r="U1010" s="5">
        <v>0</v>
      </c>
      <c r="V1010" s="5">
        <v>0</v>
      </c>
      <c r="W1010" s="5">
        <v>0</v>
      </c>
      <c r="X1010" s="5">
        <v>0</v>
      </c>
      <c r="Y1010" s="5">
        <v>0</v>
      </c>
      <c r="Z1010" s="5">
        <v>0</v>
      </c>
      <c r="AA1010" s="5">
        <v>0</v>
      </c>
      <c r="AB1010" s="5">
        <v>0</v>
      </c>
      <c r="AC1010" s="5">
        <v>12</v>
      </c>
      <c r="AD1010" s="5">
        <v>622.72963155163472</v>
      </c>
      <c r="AE1010" s="5">
        <v>4</v>
      </c>
      <c r="AF1010" s="5">
        <v>207.57654385054488</v>
      </c>
      <c r="AG1010" s="5">
        <v>6</v>
      </c>
      <c r="AH1010" s="5">
        <v>311.36481577581736</v>
      </c>
      <c r="AI1010" s="5">
        <v>2</v>
      </c>
      <c r="AJ1010" s="5">
        <v>103.78827192527244</v>
      </c>
    </row>
    <row r="1011" spans="1:36" x14ac:dyDescent="0.25">
      <c r="A1011">
        <v>2018</v>
      </c>
      <c r="B1011" t="s">
        <v>71</v>
      </c>
      <c r="C1011" t="s">
        <v>5073</v>
      </c>
      <c r="D1011" s="47" t="s">
        <v>5071</v>
      </c>
      <c r="E1011" s="11">
        <v>0</v>
      </c>
      <c r="F1011" s="2">
        <v>0.79220000000000002</v>
      </c>
      <c r="G1011" s="2">
        <v>0.20069999999999999</v>
      </c>
      <c r="H1011" s="2">
        <v>0.59150000000000003</v>
      </c>
      <c r="I1011" s="2">
        <v>0.78790000000000004</v>
      </c>
      <c r="J1011" s="2">
        <v>0.19370000000000001</v>
      </c>
      <c r="K1011" s="2">
        <v>0.59420000000000006</v>
      </c>
      <c r="L1011" s="2">
        <v>0.74339999999999995</v>
      </c>
      <c r="M1011" s="2">
        <v>0.248</v>
      </c>
      <c r="N1011" s="2">
        <v>0.49539999999999995</v>
      </c>
      <c r="O1011" s="2">
        <v>0.56036666666666679</v>
      </c>
      <c r="P1011" s="2" t="s">
        <v>4792</v>
      </c>
      <c r="Q1011" s="5">
        <v>1927</v>
      </c>
      <c r="R1011" s="5" t="s">
        <v>4791</v>
      </c>
      <c r="S1011" s="5">
        <v>3</v>
      </c>
      <c r="T1011" s="5">
        <v>155.68240788790868</v>
      </c>
      <c r="U1011" s="5">
        <v>0</v>
      </c>
      <c r="V1011" s="5">
        <v>0</v>
      </c>
      <c r="W1011" s="5">
        <v>0</v>
      </c>
      <c r="X1011" s="5">
        <v>0</v>
      </c>
      <c r="Y1011" s="5">
        <v>0</v>
      </c>
      <c r="Z1011" s="5">
        <v>0</v>
      </c>
      <c r="AA1011" s="5">
        <v>3</v>
      </c>
      <c r="AB1011" s="5">
        <v>155.68240788790868</v>
      </c>
      <c r="AC1011" s="5">
        <v>37</v>
      </c>
      <c r="AD1011" s="5">
        <v>1920.0830306175403</v>
      </c>
      <c r="AE1011" s="5">
        <v>6</v>
      </c>
      <c r="AF1011" s="5">
        <v>311.36481577581736</v>
      </c>
      <c r="AG1011" s="5">
        <v>28</v>
      </c>
      <c r="AH1011" s="5">
        <v>1453.0358069538142</v>
      </c>
      <c r="AI1011" s="5">
        <v>3</v>
      </c>
      <c r="AJ1011" s="5">
        <v>155.68240788790868</v>
      </c>
    </row>
    <row r="1012" spans="1:36" x14ac:dyDescent="0.25">
      <c r="A1012">
        <v>2018</v>
      </c>
      <c r="B1012" t="s">
        <v>71</v>
      </c>
      <c r="C1012" t="s">
        <v>5073</v>
      </c>
      <c r="D1012" s="47" t="s">
        <v>5071</v>
      </c>
      <c r="E1012" s="11">
        <v>0</v>
      </c>
      <c r="F1012" s="2">
        <v>0.79220000000000002</v>
      </c>
      <c r="G1012" s="2">
        <v>0.20069999999999999</v>
      </c>
      <c r="H1012" s="2">
        <v>0.59150000000000003</v>
      </c>
      <c r="I1012" s="2">
        <v>0.78790000000000004</v>
      </c>
      <c r="J1012" s="2">
        <v>0.19370000000000001</v>
      </c>
      <c r="K1012" s="2">
        <v>0.59420000000000006</v>
      </c>
      <c r="L1012" s="2">
        <v>0.74339999999999995</v>
      </c>
      <c r="M1012" s="2">
        <v>0.248</v>
      </c>
      <c r="N1012" s="2">
        <v>0.49539999999999995</v>
      </c>
      <c r="O1012" s="2">
        <v>0.56036666666666679</v>
      </c>
      <c r="P1012" s="2" t="s">
        <v>4792</v>
      </c>
      <c r="Q1012" s="5">
        <v>1927</v>
      </c>
      <c r="R1012" s="5" t="s">
        <v>4791</v>
      </c>
      <c r="S1012" s="5">
        <v>3</v>
      </c>
      <c r="T1012" s="5">
        <v>155.68240788790868</v>
      </c>
      <c r="U1012" s="5">
        <v>0</v>
      </c>
      <c r="V1012" s="5">
        <v>0</v>
      </c>
      <c r="W1012" s="5">
        <v>0</v>
      </c>
      <c r="X1012" s="5">
        <v>0</v>
      </c>
      <c r="Y1012" s="5">
        <v>0</v>
      </c>
      <c r="Z1012" s="5">
        <v>0</v>
      </c>
      <c r="AA1012" s="5">
        <v>3</v>
      </c>
      <c r="AB1012" s="5">
        <v>155.68240788790868</v>
      </c>
      <c r="AC1012" s="5">
        <v>37</v>
      </c>
      <c r="AD1012" s="5">
        <v>1920.0830306175403</v>
      </c>
      <c r="AE1012" s="5">
        <v>6</v>
      </c>
      <c r="AF1012" s="5">
        <v>311.36481577581736</v>
      </c>
      <c r="AG1012" s="5">
        <v>28</v>
      </c>
      <c r="AH1012" s="5">
        <v>1453.0358069538142</v>
      </c>
      <c r="AI1012" s="5">
        <v>3</v>
      </c>
      <c r="AJ1012" s="5">
        <v>155.68240788790868</v>
      </c>
    </row>
    <row r="1013" spans="1:36" x14ac:dyDescent="0.25">
      <c r="A1013">
        <v>2017</v>
      </c>
      <c r="B1013" t="s">
        <v>70</v>
      </c>
      <c r="C1013" t="s">
        <v>5182</v>
      </c>
      <c r="D1013" s="47" t="s">
        <v>5308</v>
      </c>
      <c r="E1013" s="11">
        <v>2.54</v>
      </c>
      <c r="F1013" s="2">
        <v>0.82579999999999998</v>
      </c>
      <c r="G1013" s="2">
        <v>0.16350000000000001</v>
      </c>
      <c r="H1013" s="2">
        <v>0.6623</v>
      </c>
      <c r="I1013" s="2">
        <v>0.78759999999999997</v>
      </c>
      <c r="J1013" s="2">
        <v>0.1794</v>
      </c>
      <c r="K1013" s="2">
        <v>0.60819999999999996</v>
      </c>
      <c r="L1013" s="2">
        <v>0.71099999999999997</v>
      </c>
      <c r="M1013" s="2">
        <v>0.27500000000000002</v>
      </c>
      <c r="N1013" s="2">
        <v>0.43599999999999994</v>
      </c>
      <c r="O1013" s="2">
        <v>0.5688333333333333</v>
      </c>
      <c r="P1013" s="5" t="s">
        <v>4792</v>
      </c>
      <c r="Q1013" s="5">
        <v>1929</v>
      </c>
      <c r="R1013" s="5">
        <v>759.44881889763781</v>
      </c>
      <c r="S1013" s="5">
        <v>5</v>
      </c>
      <c r="T1013" s="5">
        <v>259.2016588906169</v>
      </c>
      <c r="U1013" s="5">
        <v>0</v>
      </c>
      <c r="V1013" s="5">
        <v>0</v>
      </c>
      <c r="W1013" s="5">
        <v>0</v>
      </c>
      <c r="X1013" s="5">
        <v>0</v>
      </c>
      <c r="Y1013" s="5">
        <v>0</v>
      </c>
      <c r="Z1013" s="5">
        <v>0</v>
      </c>
      <c r="AA1013" s="5">
        <v>5</v>
      </c>
      <c r="AB1013" s="5">
        <v>259.2016588906169</v>
      </c>
      <c r="AC1013" s="5">
        <v>87</v>
      </c>
      <c r="AD1013" s="5">
        <v>4510.1088646967337</v>
      </c>
      <c r="AE1013" s="5">
        <v>1</v>
      </c>
      <c r="AF1013" s="5">
        <v>51.840331778123378</v>
      </c>
      <c r="AG1013" s="5">
        <v>86</v>
      </c>
      <c r="AH1013" s="5">
        <v>4458.2685329186106</v>
      </c>
      <c r="AI1013" s="5">
        <v>0</v>
      </c>
      <c r="AJ1013" s="5">
        <v>0</v>
      </c>
    </row>
    <row r="1014" spans="1:36" x14ac:dyDescent="0.25">
      <c r="A1014">
        <v>2017</v>
      </c>
      <c r="B1014" t="s">
        <v>41</v>
      </c>
      <c r="C1014" t="s">
        <v>4969</v>
      </c>
      <c r="D1014" s="47" t="s">
        <v>6109</v>
      </c>
      <c r="E1014" s="11">
        <v>1.411</v>
      </c>
      <c r="F1014" s="2">
        <v>0.44950000000000001</v>
      </c>
      <c r="G1014" s="2">
        <v>0.53290000000000004</v>
      </c>
      <c r="H1014" s="2">
        <v>-8.340000000000003E-2</v>
      </c>
      <c r="I1014" s="2">
        <v>0.44180000000000003</v>
      </c>
      <c r="J1014" s="2">
        <v>0.50580000000000003</v>
      </c>
      <c r="K1014" s="2">
        <v>-6.4000000000000001E-2</v>
      </c>
      <c r="L1014" s="2">
        <v>0.46360000000000001</v>
      </c>
      <c r="M1014" s="2">
        <v>0.51849999999999996</v>
      </c>
      <c r="N1014" s="2">
        <v>-5.4899999999999949E-2</v>
      </c>
      <c r="O1014" s="2">
        <v>-6.7433333333333331E-2</v>
      </c>
      <c r="P1014" s="2" t="s">
        <v>5900</v>
      </c>
      <c r="Q1014" s="5">
        <v>1935</v>
      </c>
      <c r="R1014" s="5">
        <v>1371.3678242381291</v>
      </c>
      <c r="S1014" s="5">
        <v>1</v>
      </c>
      <c r="T1014" s="5">
        <v>51.679586563307488</v>
      </c>
      <c r="U1014" s="5">
        <v>0</v>
      </c>
      <c r="V1014" s="5">
        <v>0</v>
      </c>
      <c r="W1014" s="5">
        <v>0</v>
      </c>
      <c r="X1014" s="5">
        <v>0</v>
      </c>
      <c r="Y1014" s="5">
        <v>0</v>
      </c>
      <c r="Z1014" s="5">
        <v>0</v>
      </c>
      <c r="AA1014" s="5">
        <v>1</v>
      </c>
      <c r="AB1014" s="5">
        <v>51.679586563307488</v>
      </c>
      <c r="AC1014" s="5">
        <v>15</v>
      </c>
      <c r="AD1014" s="5">
        <v>775.19379844961236</v>
      </c>
      <c r="AE1014" s="5">
        <v>1</v>
      </c>
      <c r="AF1014" s="5">
        <v>51.679586563307488</v>
      </c>
      <c r="AG1014" s="5">
        <v>11</v>
      </c>
      <c r="AH1014" s="5">
        <v>568.47545219638243</v>
      </c>
      <c r="AI1014" s="5">
        <v>3</v>
      </c>
      <c r="AJ1014" s="5">
        <v>155.03875968992247</v>
      </c>
    </row>
    <row r="1015" spans="1:36" x14ac:dyDescent="0.25">
      <c r="A1015">
        <v>2018</v>
      </c>
      <c r="B1015" t="s">
        <v>41</v>
      </c>
      <c r="C1015" t="s">
        <v>4969</v>
      </c>
      <c r="D1015" s="47" t="s">
        <v>6109</v>
      </c>
      <c r="E1015" s="11">
        <v>1.411</v>
      </c>
      <c r="F1015" s="2">
        <v>0.44950000000000001</v>
      </c>
      <c r="G1015" s="2">
        <v>0.53290000000000004</v>
      </c>
      <c r="H1015" s="2">
        <v>-8.340000000000003E-2</v>
      </c>
      <c r="I1015" s="2">
        <v>0.44180000000000003</v>
      </c>
      <c r="J1015" s="2">
        <v>0.50580000000000003</v>
      </c>
      <c r="K1015" s="2">
        <v>-6.4000000000000001E-2</v>
      </c>
      <c r="L1015" s="2">
        <v>0.46360000000000001</v>
      </c>
      <c r="M1015" s="2">
        <v>0.51849999999999996</v>
      </c>
      <c r="N1015" s="2">
        <v>-5.4899999999999949E-2</v>
      </c>
      <c r="O1015" s="2">
        <v>-6.7433333333333331E-2</v>
      </c>
      <c r="P1015" s="2" t="s">
        <v>5900</v>
      </c>
      <c r="Q1015" s="5">
        <v>1939</v>
      </c>
      <c r="R1015" s="5">
        <v>1374.2026931254429</v>
      </c>
      <c r="S1015" s="5">
        <v>4</v>
      </c>
      <c r="T1015" s="5">
        <v>206.29190304280559</v>
      </c>
      <c r="U1015" s="5">
        <v>0</v>
      </c>
      <c r="V1015" s="5">
        <v>0</v>
      </c>
      <c r="W1015" s="5">
        <v>0</v>
      </c>
      <c r="X1015" s="5">
        <v>0</v>
      </c>
      <c r="Y1015" s="5">
        <v>0</v>
      </c>
      <c r="Z1015" s="5">
        <v>0</v>
      </c>
      <c r="AA1015" s="5">
        <v>4</v>
      </c>
      <c r="AB1015" s="5">
        <v>206.29190304280559</v>
      </c>
      <c r="AC1015" s="5">
        <v>6</v>
      </c>
      <c r="AD1015" s="5">
        <v>309.43785456420835</v>
      </c>
      <c r="AE1015" s="5">
        <v>1</v>
      </c>
      <c r="AF1015" s="5">
        <v>51.572975760701397</v>
      </c>
      <c r="AG1015" s="5">
        <v>3</v>
      </c>
      <c r="AH1015" s="5">
        <v>154.71892728210418</v>
      </c>
      <c r="AI1015" s="5">
        <v>2</v>
      </c>
      <c r="AJ1015" s="5">
        <v>103.14595152140279</v>
      </c>
    </row>
    <row r="1016" spans="1:36" x14ac:dyDescent="0.25">
      <c r="A1016">
        <v>2019</v>
      </c>
      <c r="B1016" t="s">
        <v>41</v>
      </c>
      <c r="C1016" t="s">
        <v>5524</v>
      </c>
      <c r="D1016" s="47" t="s">
        <v>5523</v>
      </c>
      <c r="E1016" s="11">
        <v>0.84899999999999998</v>
      </c>
      <c r="F1016" s="2">
        <v>0.65620000000000001</v>
      </c>
      <c r="G1016" s="2">
        <v>0.32679999999999998</v>
      </c>
      <c r="H1016" s="2">
        <v>0.32940000000000003</v>
      </c>
      <c r="I1016" s="2">
        <v>0.62539999999999996</v>
      </c>
      <c r="J1016" s="2">
        <v>0.32890000000000003</v>
      </c>
      <c r="K1016" s="2">
        <v>0.29649999999999993</v>
      </c>
      <c r="L1016" s="2">
        <v>0.55569999999999997</v>
      </c>
      <c r="M1016" s="2">
        <v>0.42359999999999998</v>
      </c>
      <c r="N1016" s="2">
        <v>0.1321</v>
      </c>
      <c r="O1016" s="2">
        <v>0.25266666666666665</v>
      </c>
      <c r="P1016" s="2" t="s">
        <v>4792</v>
      </c>
      <c r="Q1016" s="5">
        <v>1941</v>
      </c>
      <c r="R1016" s="5">
        <v>2286.2190812720851</v>
      </c>
      <c r="S1016" s="5">
        <v>1</v>
      </c>
      <c r="T1016" s="5">
        <v>51.519835136527568</v>
      </c>
      <c r="U1016" s="5">
        <v>0</v>
      </c>
      <c r="V1016" s="5">
        <v>0</v>
      </c>
      <c r="W1016" s="5">
        <v>0</v>
      </c>
      <c r="X1016" s="5">
        <v>0</v>
      </c>
      <c r="Y1016" s="5">
        <v>0</v>
      </c>
      <c r="Z1016" s="5">
        <v>0</v>
      </c>
      <c r="AA1016" s="5">
        <v>1</v>
      </c>
      <c r="AB1016" s="5">
        <v>51.519835136527568</v>
      </c>
      <c r="AC1016" s="5">
        <v>16</v>
      </c>
      <c r="AD1016" s="5">
        <v>824.31736218444109</v>
      </c>
      <c r="AE1016" s="5">
        <v>11</v>
      </c>
      <c r="AF1016" s="5">
        <v>566.71818650180319</v>
      </c>
      <c r="AG1016" s="5">
        <v>5</v>
      </c>
      <c r="AH1016" s="5">
        <v>257.59917568263779</v>
      </c>
      <c r="AI1016" s="5">
        <v>0</v>
      </c>
      <c r="AJ1016" s="5">
        <v>0</v>
      </c>
    </row>
    <row r="1017" spans="1:36" x14ac:dyDescent="0.25">
      <c r="A1017">
        <v>2019</v>
      </c>
      <c r="B1017" t="s">
        <v>41</v>
      </c>
      <c r="C1017" t="s">
        <v>5571</v>
      </c>
      <c r="D1017" s="47" t="s">
        <v>5528</v>
      </c>
      <c r="E1017" s="11">
        <v>1.153</v>
      </c>
      <c r="F1017" s="2">
        <v>0.6724</v>
      </c>
      <c r="G1017" s="2">
        <v>0.30659999999999998</v>
      </c>
      <c r="H1017" s="2">
        <v>0.36580000000000001</v>
      </c>
      <c r="I1017" s="2">
        <v>0.64539999999999997</v>
      </c>
      <c r="J1017" s="2">
        <v>0.3014</v>
      </c>
      <c r="K1017" s="2">
        <v>0.34399999999999997</v>
      </c>
      <c r="L1017" s="2">
        <v>0.51919999999999999</v>
      </c>
      <c r="M1017" s="2">
        <v>0.44890000000000002</v>
      </c>
      <c r="N1017" s="2">
        <v>7.0299999999999974E-2</v>
      </c>
      <c r="O1017" s="2">
        <v>0.26003333333333334</v>
      </c>
      <c r="P1017" s="2" t="s">
        <v>4792</v>
      </c>
      <c r="Q1017" s="5">
        <v>1941</v>
      </c>
      <c r="R1017" s="5">
        <v>1683.4345186470077</v>
      </c>
      <c r="S1017" s="5">
        <v>3</v>
      </c>
      <c r="T1017" s="5">
        <v>154.5595054095827</v>
      </c>
      <c r="U1017" s="5">
        <v>0</v>
      </c>
      <c r="V1017" s="5">
        <v>0</v>
      </c>
      <c r="W1017" s="5">
        <v>1</v>
      </c>
      <c r="X1017" s="5">
        <v>51.519835136527568</v>
      </c>
      <c r="Y1017" s="5">
        <v>0</v>
      </c>
      <c r="Z1017" s="5">
        <v>0</v>
      </c>
      <c r="AA1017" s="5">
        <v>2</v>
      </c>
      <c r="AB1017" s="5">
        <v>103.03967027305514</v>
      </c>
      <c r="AC1017" s="5">
        <v>29</v>
      </c>
      <c r="AD1017" s="5">
        <v>1494.0752189592995</v>
      </c>
      <c r="AE1017" s="5">
        <v>5</v>
      </c>
      <c r="AF1017" s="5">
        <v>257.59917568263779</v>
      </c>
      <c r="AG1017" s="5">
        <v>24</v>
      </c>
      <c r="AH1017" s="5">
        <v>1236.4760432766616</v>
      </c>
      <c r="AI1017" s="5">
        <v>0</v>
      </c>
      <c r="AJ1017" s="5">
        <v>0</v>
      </c>
    </row>
    <row r="1018" spans="1:36" x14ac:dyDescent="0.25">
      <c r="A1018">
        <v>2019</v>
      </c>
      <c r="B1018" t="s">
        <v>41</v>
      </c>
      <c r="C1018" t="s">
        <v>5879</v>
      </c>
      <c r="D1018" s="47" t="s">
        <v>5861</v>
      </c>
      <c r="E1018" s="11">
        <v>1.339</v>
      </c>
      <c r="F1018" s="2">
        <v>0.53069999999999995</v>
      </c>
      <c r="G1018" s="2">
        <v>0.4476</v>
      </c>
      <c r="H1018" s="2">
        <v>8.3099999999999952E-2</v>
      </c>
      <c r="I1018" s="2">
        <v>0.49930000000000002</v>
      </c>
      <c r="J1018" s="2">
        <v>0.43680000000000002</v>
      </c>
      <c r="K1018" s="2">
        <v>6.25E-2</v>
      </c>
      <c r="L1018" s="2">
        <v>0.40450000000000003</v>
      </c>
      <c r="M1018" s="2">
        <v>0.57430000000000003</v>
      </c>
      <c r="N1018" s="2">
        <v>-0.16980000000000001</v>
      </c>
      <c r="O1018" s="2">
        <v>-8.0666666666666855E-3</v>
      </c>
      <c r="P1018" s="2" t="s">
        <v>5765</v>
      </c>
      <c r="Q1018" s="5">
        <v>1941</v>
      </c>
      <c r="R1018" s="5">
        <v>1449.5892457057505</v>
      </c>
      <c r="S1018" s="5">
        <v>0</v>
      </c>
      <c r="T1018" s="5">
        <v>0</v>
      </c>
      <c r="U1018" s="5">
        <v>0</v>
      </c>
      <c r="V1018" s="5">
        <v>0</v>
      </c>
      <c r="W1018" s="5">
        <v>0</v>
      </c>
      <c r="X1018" s="5">
        <v>0</v>
      </c>
      <c r="Y1018" s="5">
        <v>0</v>
      </c>
      <c r="Z1018" s="5">
        <v>0</v>
      </c>
      <c r="AA1018" s="5">
        <v>0</v>
      </c>
      <c r="AB1018" s="5">
        <v>0</v>
      </c>
      <c r="AC1018" s="5">
        <v>0</v>
      </c>
      <c r="AD1018" s="5">
        <v>0</v>
      </c>
      <c r="AE1018" s="5">
        <v>0</v>
      </c>
      <c r="AF1018" s="5">
        <v>0</v>
      </c>
      <c r="AG1018" s="5">
        <v>0</v>
      </c>
      <c r="AH1018" s="5">
        <v>0</v>
      </c>
      <c r="AI1018" s="5">
        <v>0</v>
      </c>
      <c r="AJ1018" s="5">
        <v>0</v>
      </c>
    </row>
    <row r="1019" spans="1:36" x14ac:dyDescent="0.25">
      <c r="A1019">
        <v>2017</v>
      </c>
      <c r="B1019" t="s">
        <v>49</v>
      </c>
      <c r="C1019" t="s">
        <v>6453</v>
      </c>
      <c r="D1019" s="47" t="s">
        <v>618</v>
      </c>
      <c r="E1019" s="11">
        <v>21.1</v>
      </c>
      <c r="F1019" s="2">
        <v>0.3947</v>
      </c>
      <c r="G1019" s="2">
        <v>0.57199999999999995</v>
      </c>
      <c r="H1019" s="2">
        <v>-0.17729999999999996</v>
      </c>
      <c r="I1019" s="2">
        <v>0.53500000000000003</v>
      </c>
      <c r="J1019" s="2">
        <v>0.36699999999999999</v>
      </c>
      <c r="K1019" s="2">
        <v>0.16800000000000004</v>
      </c>
      <c r="L1019" s="2">
        <v>0.53100000000000003</v>
      </c>
      <c r="M1019" s="2">
        <v>0.44400000000000001</v>
      </c>
      <c r="N1019" s="2">
        <v>8.7000000000000022E-2</v>
      </c>
      <c r="O1019" s="2">
        <v>2.5900000000000034E-2</v>
      </c>
      <c r="P1019" s="2" t="s">
        <v>5765</v>
      </c>
      <c r="Q1019" s="5">
        <v>1941</v>
      </c>
      <c r="R1019" s="5">
        <v>91.990521327014207</v>
      </c>
      <c r="S1019" s="5">
        <v>2</v>
      </c>
      <c r="T1019" s="5">
        <v>103.03967027305514</v>
      </c>
      <c r="U1019" s="5">
        <v>0</v>
      </c>
      <c r="V1019" s="5">
        <v>0</v>
      </c>
      <c r="W1019" s="5">
        <v>0</v>
      </c>
      <c r="X1019" s="5">
        <v>0</v>
      </c>
      <c r="Y1019" s="5">
        <v>0</v>
      </c>
      <c r="Z1019" s="5">
        <v>0</v>
      </c>
      <c r="AA1019" s="5">
        <v>2</v>
      </c>
      <c r="AB1019" s="5">
        <v>103.03967027305514</v>
      </c>
      <c r="AC1019" s="5">
        <v>3</v>
      </c>
      <c r="AD1019" s="5">
        <v>154.5595054095827</v>
      </c>
      <c r="AE1019" s="5">
        <v>1</v>
      </c>
      <c r="AF1019" s="5">
        <v>51.519835136527568</v>
      </c>
      <c r="AG1019" s="5">
        <v>2</v>
      </c>
      <c r="AH1019" s="5">
        <v>103.03967027305514</v>
      </c>
      <c r="AI1019" s="5">
        <v>0</v>
      </c>
      <c r="AJ1019" s="5">
        <v>0</v>
      </c>
    </row>
    <row r="1020" spans="1:36" x14ac:dyDescent="0.25">
      <c r="A1020">
        <v>2017</v>
      </c>
      <c r="B1020" t="s">
        <v>41</v>
      </c>
      <c r="C1020" t="s">
        <v>684</v>
      </c>
      <c r="D1020" s="47" t="s">
        <v>6005</v>
      </c>
      <c r="E1020" s="11">
        <v>0.46400000000000002</v>
      </c>
      <c r="F1020" s="2">
        <v>0.24049999999999999</v>
      </c>
      <c r="G1020" s="2">
        <v>0.74350000000000005</v>
      </c>
      <c r="H1020" s="2">
        <v>-0.50300000000000011</v>
      </c>
      <c r="I1020" s="2">
        <v>0.2102</v>
      </c>
      <c r="J1020" s="2">
        <v>0.74750000000000005</v>
      </c>
      <c r="K1020" s="2">
        <v>-0.53730000000000011</v>
      </c>
      <c r="L1020" s="2">
        <v>0.24629999999999999</v>
      </c>
      <c r="M1020" s="2">
        <v>0.74</v>
      </c>
      <c r="N1020" s="2">
        <v>-0.49370000000000003</v>
      </c>
      <c r="O1020" s="2">
        <v>-0.51133333333333342</v>
      </c>
      <c r="P1020" s="2" t="s">
        <v>5900</v>
      </c>
      <c r="Q1020" s="5">
        <v>1942</v>
      </c>
      <c r="R1020" s="5">
        <v>4185.3448275862065</v>
      </c>
      <c r="S1020" s="5">
        <v>14</v>
      </c>
      <c r="T1020" s="5">
        <v>720.90628218331619</v>
      </c>
      <c r="U1020" s="5">
        <v>0</v>
      </c>
      <c r="V1020" s="5">
        <v>0</v>
      </c>
      <c r="W1020" s="5">
        <v>0</v>
      </c>
      <c r="X1020" s="5">
        <v>0</v>
      </c>
      <c r="Y1020" s="5">
        <v>2</v>
      </c>
      <c r="Z1020" s="5">
        <v>102.98661174047373</v>
      </c>
      <c r="AA1020" s="5">
        <v>12</v>
      </c>
      <c r="AB1020" s="5">
        <v>617.9196704428424</v>
      </c>
      <c r="AC1020" s="5">
        <v>39</v>
      </c>
      <c r="AD1020" s="5">
        <v>2008.2389289392381</v>
      </c>
      <c r="AE1020" s="5">
        <v>13</v>
      </c>
      <c r="AF1020" s="5">
        <v>669.4129763130793</v>
      </c>
      <c r="AG1020" s="5">
        <v>20</v>
      </c>
      <c r="AH1020" s="5">
        <v>1029.8661174047375</v>
      </c>
      <c r="AI1020" s="5">
        <v>6</v>
      </c>
      <c r="AJ1020" s="5">
        <v>308.9598352214212</v>
      </c>
    </row>
    <row r="1021" spans="1:36" x14ac:dyDescent="0.25">
      <c r="A1021">
        <v>2017</v>
      </c>
      <c r="B1021" t="s">
        <v>41</v>
      </c>
      <c r="C1021" t="s">
        <v>6177</v>
      </c>
      <c r="D1021" s="47" t="s">
        <v>6079</v>
      </c>
      <c r="E1021" s="11">
        <v>1.33</v>
      </c>
      <c r="F1021" s="2">
        <v>0.37119999999999997</v>
      </c>
      <c r="G1021" s="2">
        <v>0.5998</v>
      </c>
      <c r="H1021" s="2">
        <v>-0.22860000000000003</v>
      </c>
      <c r="I1021" s="2">
        <v>0.37119999999999997</v>
      </c>
      <c r="J1021" s="2">
        <v>0.55769999999999997</v>
      </c>
      <c r="K1021" s="2">
        <v>-0.1865</v>
      </c>
      <c r="L1021" s="2">
        <v>0.44919999999999999</v>
      </c>
      <c r="M1021" s="2">
        <v>0.51939999999999997</v>
      </c>
      <c r="N1021" s="2">
        <v>-7.0199999999999985E-2</v>
      </c>
      <c r="O1021" s="2">
        <v>-0.16176666666666667</v>
      </c>
      <c r="P1021" s="2" t="s">
        <v>5900</v>
      </c>
      <c r="Q1021" s="5">
        <v>1943</v>
      </c>
      <c r="R1021" s="5">
        <v>1460.9022556390976</v>
      </c>
      <c r="S1021" s="5">
        <v>1</v>
      </c>
      <c r="T1021" s="5">
        <v>51.466803911477101</v>
      </c>
      <c r="U1021" s="5">
        <v>0</v>
      </c>
      <c r="V1021" s="5">
        <v>0</v>
      </c>
      <c r="W1021" s="5">
        <v>0</v>
      </c>
      <c r="X1021" s="5">
        <v>0</v>
      </c>
      <c r="Y1021" s="5">
        <v>0</v>
      </c>
      <c r="Z1021" s="5">
        <v>0</v>
      </c>
      <c r="AA1021" s="5">
        <v>1</v>
      </c>
      <c r="AB1021" s="5">
        <v>51.466803911477101</v>
      </c>
      <c r="AC1021" s="5">
        <v>16</v>
      </c>
      <c r="AD1021" s="5">
        <v>823.46886258363361</v>
      </c>
      <c r="AE1021" s="5">
        <v>3</v>
      </c>
      <c r="AF1021" s="5">
        <v>154.40041173443129</v>
      </c>
      <c r="AG1021" s="5">
        <v>13</v>
      </c>
      <c r="AH1021" s="5">
        <v>669.06845084920224</v>
      </c>
      <c r="AI1021" s="5">
        <v>0</v>
      </c>
      <c r="AJ1021" s="5">
        <v>0</v>
      </c>
    </row>
    <row r="1022" spans="1:36" x14ac:dyDescent="0.25">
      <c r="A1022">
        <v>2017</v>
      </c>
      <c r="B1022" t="s">
        <v>41</v>
      </c>
      <c r="C1022" t="s">
        <v>731</v>
      </c>
      <c r="D1022" s="47" t="s">
        <v>5623</v>
      </c>
      <c r="E1022" s="11">
        <v>1.6819999999999999</v>
      </c>
      <c r="F1022" s="2">
        <v>0.68759999999999999</v>
      </c>
      <c r="G1022" s="2">
        <v>0.29189999999999999</v>
      </c>
      <c r="H1022" s="2">
        <v>0.3957</v>
      </c>
      <c r="I1022" s="2">
        <v>0.65710000000000002</v>
      </c>
      <c r="J1022" s="2">
        <v>0.28220000000000001</v>
      </c>
      <c r="K1022" s="2">
        <v>0.37490000000000001</v>
      </c>
      <c r="L1022" s="2">
        <v>0.64180000000000004</v>
      </c>
      <c r="M1022" s="2">
        <v>0.34139999999999998</v>
      </c>
      <c r="N1022" s="2">
        <v>0.30040000000000006</v>
      </c>
      <c r="O1022" s="2">
        <v>0.35699999999999998</v>
      </c>
      <c r="P1022" s="2" t="s">
        <v>4792</v>
      </c>
      <c r="Q1022" s="5">
        <v>1944</v>
      </c>
      <c r="R1022" s="5">
        <v>1155.76694411415</v>
      </c>
      <c r="S1022" s="5">
        <v>0</v>
      </c>
      <c r="T1022" s="5">
        <v>0</v>
      </c>
      <c r="U1022" s="5">
        <v>0</v>
      </c>
      <c r="V1022" s="5">
        <v>0</v>
      </c>
      <c r="W1022" s="5">
        <v>0</v>
      </c>
      <c r="X1022" s="5">
        <v>0</v>
      </c>
      <c r="Y1022" s="5">
        <v>0</v>
      </c>
      <c r="Z1022" s="5">
        <v>0</v>
      </c>
      <c r="AA1022" s="5">
        <v>0</v>
      </c>
      <c r="AB1022" s="5">
        <v>0</v>
      </c>
      <c r="AC1022" s="5">
        <v>12</v>
      </c>
      <c r="AD1022" s="5">
        <v>617.28395061728395</v>
      </c>
      <c r="AE1022" s="5">
        <v>3</v>
      </c>
      <c r="AF1022" s="5">
        <v>154.32098765432099</v>
      </c>
      <c r="AG1022" s="5">
        <v>9</v>
      </c>
      <c r="AH1022" s="5">
        <v>462.96296296296293</v>
      </c>
      <c r="AI1022" s="5">
        <v>0</v>
      </c>
      <c r="AJ1022" s="5">
        <v>0</v>
      </c>
    </row>
    <row r="1023" spans="1:36" x14ac:dyDescent="0.25">
      <c r="A1023">
        <v>2018</v>
      </c>
      <c r="B1023" t="s">
        <v>41</v>
      </c>
      <c r="C1023" t="s">
        <v>684</v>
      </c>
      <c r="D1023" s="47" t="s">
        <v>6005</v>
      </c>
      <c r="E1023" s="11">
        <v>0.46400000000000002</v>
      </c>
      <c r="F1023" s="2">
        <v>0.24049999999999999</v>
      </c>
      <c r="G1023" s="2">
        <v>0.74350000000000005</v>
      </c>
      <c r="H1023" s="2">
        <v>-0.50300000000000011</v>
      </c>
      <c r="I1023" s="2">
        <v>0.2102</v>
      </c>
      <c r="J1023" s="2">
        <v>0.74750000000000005</v>
      </c>
      <c r="K1023" s="2">
        <v>-0.53730000000000011</v>
      </c>
      <c r="L1023" s="2">
        <v>0.24629999999999999</v>
      </c>
      <c r="M1023" s="2">
        <v>0.74</v>
      </c>
      <c r="N1023" s="2">
        <v>-0.49370000000000003</v>
      </c>
      <c r="O1023" s="2">
        <v>-0.51133333333333342</v>
      </c>
      <c r="P1023" s="2" t="s">
        <v>5900</v>
      </c>
      <c r="Q1023" s="5">
        <v>1944</v>
      </c>
      <c r="R1023" s="5">
        <v>4189.6551724137926</v>
      </c>
      <c r="S1023" s="5">
        <v>8</v>
      </c>
      <c r="T1023" s="5">
        <v>411.52263374485602</v>
      </c>
      <c r="U1023" s="5">
        <v>0</v>
      </c>
      <c r="V1023" s="5">
        <v>0</v>
      </c>
      <c r="W1023" s="5">
        <v>2</v>
      </c>
      <c r="X1023" s="5">
        <v>102.88065843621401</v>
      </c>
      <c r="Y1023" s="5">
        <v>5</v>
      </c>
      <c r="Z1023" s="5">
        <v>257.20164609053501</v>
      </c>
      <c r="AA1023" s="5">
        <v>1</v>
      </c>
      <c r="AB1023" s="5">
        <v>51.440329218107003</v>
      </c>
      <c r="AC1023" s="5">
        <v>44</v>
      </c>
      <c r="AD1023" s="5">
        <v>2263.3744855967079</v>
      </c>
      <c r="AE1023" s="5">
        <v>9</v>
      </c>
      <c r="AF1023" s="5">
        <v>462.96296296296293</v>
      </c>
      <c r="AG1023" s="5">
        <v>29</v>
      </c>
      <c r="AH1023" s="5">
        <v>1491.7695473251028</v>
      </c>
      <c r="AI1023" s="5">
        <v>6</v>
      </c>
      <c r="AJ1023" s="5">
        <v>308.64197530864197</v>
      </c>
    </row>
    <row r="1024" spans="1:36" x14ac:dyDescent="0.25">
      <c r="A1024">
        <v>2019</v>
      </c>
      <c r="B1024" t="s">
        <v>71</v>
      </c>
      <c r="C1024" t="s">
        <v>649</v>
      </c>
      <c r="D1024" s="47" t="s">
        <v>735</v>
      </c>
      <c r="E1024" s="11">
        <v>0</v>
      </c>
      <c r="F1024" s="2">
        <v>0.71340000000000003</v>
      </c>
      <c r="G1024" s="2">
        <v>0.27529999999999999</v>
      </c>
      <c r="H1024" s="2">
        <v>0.43810000000000004</v>
      </c>
      <c r="I1024" s="2">
        <v>0.70389999999999997</v>
      </c>
      <c r="J1024" s="2">
        <v>0.27489999999999998</v>
      </c>
      <c r="K1024" s="2">
        <v>0.42899999999999999</v>
      </c>
      <c r="L1024" s="2">
        <v>0.63829999999999998</v>
      </c>
      <c r="M1024" s="2">
        <v>0.34910000000000002</v>
      </c>
      <c r="N1024" s="2">
        <v>0.28919999999999996</v>
      </c>
      <c r="O1024" s="2">
        <v>0.38543333333333329</v>
      </c>
      <c r="P1024" s="2" t="s">
        <v>4792</v>
      </c>
      <c r="Q1024" s="5">
        <v>1945</v>
      </c>
      <c r="R1024" s="5" t="s">
        <v>4791</v>
      </c>
      <c r="S1024" s="5">
        <v>6</v>
      </c>
      <c r="T1024" s="5">
        <v>308.48329048843192</v>
      </c>
      <c r="U1024" s="5">
        <v>0</v>
      </c>
      <c r="V1024" s="5">
        <v>0</v>
      </c>
      <c r="W1024" s="5">
        <v>0</v>
      </c>
      <c r="X1024" s="5">
        <v>0</v>
      </c>
      <c r="Y1024" s="5">
        <v>1</v>
      </c>
      <c r="Z1024" s="5">
        <v>51.413881748071972</v>
      </c>
      <c r="AA1024" s="5">
        <v>5</v>
      </c>
      <c r="AB1024" s="5">
        <v>257.0694087403599</v>
      </c>
      <c r="AC1024" s="5">
        <v>12</v>
      </c>
      <c r="AD1024" s="5">
        <v>616.96658097686384</v>
      </c>
      <c r="AE1024" s="5">
        <v>10</v>
      </c>
      <c r="AF1024" s="5">
        <v>514.13881748071981</v>
      </c>
      <c r="AG1024" s="5">
        <v>1</v>
      </c>
      <c r="AH1024" s="5">
        <v>51.413881748071972</v>
      </c>
      <c r="AI1024" s="5">
        <v>1</v>
      </c>
      <c r="AJ1024" s="5">
        <v>51.413881748071972</v>
      </c>
    </row>
    <row r="1025" spans="1:36" x14ac:dyDescent="0.25">
      <c r="A1025">
        <v>2018</v>
      </c>
      <c r="B1025" t="s">
        <v>71</v>
      </c>
      <c r="C1025" t="s">
        <v>1039</v>
      </c>
      <c r="D1025" s="47" t="s">
        <v>4858</v>
      </c>
      <c r="E1025" s="11">
        <v>0</v>
      </c>
      <c r="F1025" s="2">
        <v>0.63790000000000002</v>
      </c>
      <c r="G1025" s="2">
        <v>0.34710000000000002</v>
      </c>
      <c r="H1025" s="2">
        <v>0.2908</v>
      </c>
      <c r="I1025" s="2">
        <v>0.60170000000000001</v>
      </c>
      <c r="J1025" s="2">
        <v>0.36349999999999999</v>
      </c>
      <c r="K1025" s="2">
        <v>0.23820000000000002</v>
      </c>
      <c r="L1025" s="2">
        <v>0.59789999999999999</v>
      </c>
      <c r="M1025" s="2">
        <v>0.39129999999999998</v>
      </c>
      <c r="N1025" s="2">
        <v>0.20660000000000001</v>
      </c>
      <c r="O1025" s="2">
        <v>0.2452</v>
      </c>
      <c r="P1025" s="2" t="s">
        <v>4792</v>
      </c>
      <c r="Q1025" s="5">
        <v>1949</v>
      </c>
      <c r="R1025" s="5" t="s">
        <v>4791</v>
      </c>
      <c r="S1025" s="5">
        <v>3</v>
      </c>
      <c r="T1025" s="5">
        <v>153.92508978963571</v>
      </c>
      <c r="U1025" s="5">
        <v>0</v>
      </c>
      <c r="V1025" s="5">
        <v>0</v>
      </c>
      <c r="W1025" s="5">
        <v>0</v>
      </c>
      <c r="X1025" s="5">
        <v>0</v>
      </c>
      <c r="Y1025" s="5">
        <v>1</v>
      </c>
      <c r="Z1025" s="5">
        <v>51.308363263211902</v>
      </c>
      <c r="AA1025" s="5">
        <v>2</v>
      </c>
      <c r="AB1025" s="5">
        <v>102.6167265264238</v>
      </c>
      <c r="AC1025" s="5">
        <v>13</v>
      </c>
      <c r="AD1025" s="5">
        <v>667.00872242175467</v>
      </c>
      <c r="AE1025" s="5">
        <v>4</v>
      </c>
      <c r="AF1025" s="5">
        <v>205.23345305284761</v>
      </c>
      <c r="AG1025" s="5">
        <v>8</v>
      </c>
      <c r="AH1025" s="5">
        <v>410.46690610569522</v>
      </c>
      <c r="AI1025" s="5">
        <v>1</v>
      </c>
      <c r="AJ1025" s="5">
        <v>51.308363263211902</v>
      </c>
    </row>
    <row r="1026" spans="1:36" x14ac:dyDescent="0.25">
      <c r="A1026">
        <v>2018</v>
      </c>
      <c r="B1026" t="s">
        <v>71</v>
      </c>
      <c r="C1026" t="s">
        <v>1039</v>
      </c>
      <c r="D1026" s="47" t="s">
        <v>4858</v>
      </c>
      <c r="E1026" s="11">
        <v>0</v>
      </c>
      <c r="F1026" s="2">
        <v>0.63790000000000002</v>
      </c>
      <c r="G1026" s="2">
        <v>0.34710000000000002</v>
      </c>
      <c r="H1026" s="2">
        <v>0.2908</v>
      </c>
      <c r="I1026" s="2">
        <v>0.60170000000000001</v>
      </c>
      <c r="J1026" s="2">
        <v>0.36349999999999999</v>
      </c>
      <c r="K1026" s="2">
        <v>0.23820000000000002</v>
      </c>
      <c r="L1026" s="2">
        <v>0.59789999999999999</v>
      </c>
      <c r="M1026" s="2">
        <v>0.39129999999999998</v>
      </c>
      <c r="N1026" s="2">
        <v>0.20660000000000001</v>
      </c>
      <c r="O1026" s="2">
        <v>0.2452</v>
      </c>
      <c r="P1026" s="2" t="s">
        <v>4792</v>
      </c>
      <c r="Q1026" s="5">
        <v>1949</v>
      </c>
      <c r="R1026" s="5" t="s">
        <v>4791</v>
      </c>
      <c r="S1026" s="5">
        <v>3</v>
      </c>
      <c r="T1026" s="5">
        <v>153.92508978963571</v>
      </c>
      <c r="U1026" s="5">
        <v>0</v>
      </c>
      <c r="V1026" s="5">
        <v>0</v>
      </c>
      <c r="W1026" s="5">
        <v>0</v>
      </c>
      <c r="X1026" s="5">
        <v>0</v>
      </c>
      <c r="Y1026" s="5">
        <v>1</v>
      </c>
      <c r="Z1026" s="5">
        <v>51.308363263211902</v>
      </c>
      <c r="AA1026" s="5">
        <v>2</v>
      </c>
      <c r="AB1026" s="5">
        <v>102.6167265264238</v>
      </c>
      <c r="AC1026" s="5">
        <v>13</v>
      </c>
      <c r="AD1026" s="5">
        <v>667.00872242175467</v>
      </c>
      <c r="AE1026" s="5">
        <v>4</v>
      </c>
      <c r="AF1026" s="5">
        <v>205.23345305284761</v>
      </c>
      <c r="AG1026" s="5">
        <v>8</v>
      </c>
      <c r="AH1026" s="5">
        <v>410.46690610569522</v>
      </c>
      <c r="AI1026" s="5">
        <v>1</v>
      </c>
      <c r="AJ1026" s="5">
        <v>51.308363263211902</v>
      </c>
    </row>
    <row r="1027" spans="1:36" x14ac:dyDescent="0.25">
      <c r="A1027">
        <v>2019</v>
      </c>
      <c r="B1027" t="s">
        <v>71</v>
      </c>
      <c r="C1027" t="s">
        <v>4996</v>
      </c>
      <c r="D1027" s="47" t="s">
        <v>4989</v>
      </c>
      <c r="E1027" s="11">
        <v>0</v>
      </c>
      <c r="F1027" s="2">
        <v>0.74260000000000004</v>
      </c>
      <c r="G1027" s="2">
        <v>0.24390000000000001</v>
      </c>
      <c r="H1027" s="2">
        <v>0.49870000000000003</v>
      </c>
      <c r="I1027" s="2">
        <v>0.745</v>
      </c>
      <c r="J1027" s="2">
        <v>0.2172</v>
      </c>
      <c r="K1027" s="2">
        <v>0.52780000000000005</v>
      </c>
      <c r="L1027" s="2">
        <v>0.73199999999999998</v>
      </c>
      <c r="M1027" s="2">
        <v>0.2525</v>
      </c>
      <c r="N1027" s="2">
        <v>0.47949999999999998</v>
      </c>
      <c r="O1027" s="2">
        <v>0.502</v>
      </c>
      <c r="P1027" s="2" t="s">
        <v>4792</v>
      </c>
      <c r="Q1027" s="5">
        <v>1951</v>
      </c>
      <c r="R1027" s="5" t="s">
        <v>4791</v>
      </c>
      <c r="S1027" s="5">
        <v>0</v>
      </c>
      <c r="T1027" s="5">
        <v>0</v>
      </c>
      <c r="U1027" s="5">
        <v>0</v>
      </c>
      <c r="V1027" s="5">
        <v>0</v>
      </c>
      <c r="W1027" s="5">
        <v>0</v>
      </c>
      <c r="X1027" s="5">
        <v>0</v>
      </c>
      <c r="Y1027" s="5">
        <v>0</v>
      </c>
      <c r="Z1027" s="5">
        <v>0</v>
      </c>
      <c r="AA1027" s="5">
        <v>0</v>
      </c>
      <c r="AB1027" s="5">
        <v>0</v>
      </c>
      <c r="AC1027" s="5">
        <v>3</v>
      </c>
      <c r="AD1027" s="5">
        <v>153.76729882111738</v>
      </c>
      <c r="AE1027" s="5">
        <v>1</v>
      </c>
      <c r="AF1027" s="5">
        <v>51.255766273705788</v>
      </c>
      <c r="AG1027" s="5">
        <v>1</v>
      </c>
      <c r="AH1027" s="5">
        <v>51.255766273705788</v>
      </c>
      <c r="AI1027" s="5">
        <v>1</v>
      </c>
      <c r="AJ1027" s="5">
        <v>51.255766273705788</v>
      </c>
    </row>
    <row r="1028" spans="1:36" x14ac:dyDescent="0.25">
      <c r="A1028">
        <v>2018</v>
      </c>
      <c r="B1028" t="s">
        <v>49</v>
      </c>
      <c r="C1028" t="s">
        <v>6453</v>
      </c>
      <c r="D1028" s="47" t="s">
        <v>618</v>
      </c>
      <c r="E1028" s="11">
        <v>21.1</v>
      </c>
      <c r="F1028" s="2">
        <v>0.3947</v>
      </c>
      <c r="G1028" s="2">
        <v>0.57199999999999995</v>
      </c>
      <c r="H1028" s="2">
        <v>-0.17729999999999996</v>
      </c>
      <c r="I1028" s="2">
        <v>0.53500000000000003</v>
      </c>
      <c r="J1028" s="2">
        <v>0.36699999999999999</v>
      </c>
      <c r="K1028" s="2">
        <v>0.16800000000000004</v>
      </c>
      <c r="L1028" s="2">
        <v>0.53100000000000003</v>
      </c>
      <c r="M1028" s="2">
        <v>0.44400000000000001</v>
      </c>
      <c r="N1028" s="2">
        <v>8.7000000000000022E-2</v>
      </c>
      <c r="O1028" s="2">
        <v>2.5900000000000034E-2</v>
      </c>
      <c r="P1028" s="2" t="s">
        <v>5765</v>
      </c>
      <c r="Q1028" s="5">
        <v>1952</v>
      </c>
      <c r="R1028" s="5">
        <v>92.511848341232223</v>
      </c>
      <c r="S1028" s="5">
        <v>3</v>
      </c>
      <c r="T1028" s="5">
        <v>153.68852459016392</v>
      </c>
      <c r="U1028" s="5">
        <v>0</v>
      </c>
      <c r="V1028" s="5">
        <v>0</v>
      </c>
      <c r="W1028" s="5">
        <v>0</v>
      </c>
      <c r="X1028" s="5">
        <v>0</v>
      </c>
      <c r="Y1028" s="5">
        <v>1</v>
      </c>
      <c r="Z1028" s="5">
        <v>51.229508196721312</v>
      </c>
      <c r="AA1028" s="5">
        <v>2</v>
      </c>
      <c r="AB1028" s="5">
        <v>102.45901639344262</v>
      </c>
      <c r="AC1028" s="5">
        <v>11</v>
      </c>
      <c r="AD1028" s="5">
        <v>563.52459016393448</v>
      </c>
      <c r="AE1028" s="5">
        <v>2</v>
      </c>
      <c r="AF1028" s="5">
        <v>102.45901639344262</v>
      </c>
      <c r="AG1028" s="5">
        <v>8</v>
      </c>
      <c r="AH1028" s="5">
        <v>409.8360655737705</v>
      </c>
      <c r="AI1028" s="5">
        <v>1</v>
      </c>
      <c r="AJ1028" s="5">
        <v>51.229508196721312</v>
      </c>
    </row>
    <row r="1029" spans="1:36" x14ac:dyDescent="0.25">
      <c r="A1029">
        <v>2017</v>
      </c>
      <c r="B1029" t="s">
        <v>71</v>
      </c>
      <c r="C1029" t="s">
        <v>4975</v>
      </c>
      <c r="D1029" s="47" t="s">
        <v>1965</v>
      </c>
      <c r="E1029" s="11">
        <v>0</v>
      </c>
      <c r="F1029" s="2">
        <v>0.71220000000000006</v>
      </c>
      <c r="G1029" s="2">
        <v>0.27389999999999998</v>
      </c>
      <c r="H1029" s="2">
        <v>0.43830000000000008</v>
      </c>
      <c r="I1029" s="2">
        <v>0.73460000000000003</v>
      </c>
      <c r="J1029" s="2">
        <v>0.224</v>
      </c>
      <c r="K1029" s="2">
        <v>0.51060000000000005</v>
      </c>
      <c r="L1029" s="2">
        <v>0.79700000000000004</v>
      </c>
      <c r="M1029" s="2">
        <v>0.19020000000000001</v>
      </c>
      <c r="N1029" s="2">
        <v>0.60680000000000001</v>
      </c>
      <c r="O1029" s="2">
        <v>0.51856666666666673</v>
      </c>
      <c r="P1029" s="2" t="s">
        <v>4792</v>
      </c>
      <c r="Q1029" s="5">
        <v>1953</v>
      </c>
      <c r="R1029" s="5" t="s">
        <v>4791</v>
      </c>
      <c r="S1029" s="5">
        <v>3</v>
      </c>
      <c r="T1029" s="5">
        <v>153.60983102918587</v>
      </c>
      <c r="U1029" s="5">
        <v>1</v>
      </c>
      <c r="V1029" s="5">
        <v>51.203277009728623</v>
      </c>
      <c r="W1029" s="5">
        <v>0</v>
      </c>
      <c r="X1029" s="5">
        <v>0</v>
      </c>
      <c r="Y1029" s="5">
        <v>0</v>
      </c>
      <c r="Z1029" s="5">
        <v>0</v>
      </c>
      <c r="AA1029" s="5">
        <v>2</v>
      </c>
      <c r="AB1029" s="5">
        <v>102.40655401945725</v>
      </c>
      <c r="AC1029" s="5">
        <v>37</v>
      </c>
      <c r="AD1029" s="5">
        <v>1894.521249359959</v>
      </c>
      <c r="AE1029" s="5">
        <v>7</v>
      </c>
      <c r="AF1029" s="5">
        <v>358.42293906810033</v>
      </c>
      <c r="AG1029" s="5">
        <v>23</v>
      </c>
      <c r="AH1029" s="5">
        <v>1177.6753712237585</v>
      </c>
      <c r="AI1029" s="5">
        <v>7</v>
      </c>
      <c r="AJ1029" s="5">
        <v>358.42293906810033</v>
      </c>
    </row>
    <row r="1030" spans="1:36" x14ac:dyDescent="0.25">
      <c r="A1030">
        <v>2017</v>
      </c>
      <c r="B1030" t="s">
        <v>71</v>
      </c>
      <c r="C1030" t="s">
        <v>5276</v>
      </c>
      <c r="D1030" s="47" t="s">
        <v>5275</v>
      </c>
      <c r="E1030" s="11">
        <v>0</v>
      </c>
      <c r="F1030" s="2">
        <v>0.92379999999999995</v>
      </c>
      <c r="G1030" s="2">
        <v>7.1900000000000006E-2</v>
      </c>
      <c r="H1030" s="2">
        <v>0.85189999999999999</v>
      </c>
      <c r="I1030" s="2">
        <v>0.90500000000000003</v>
      </c>
      <c r="J1030" s="2">
        <v>8.4099999999999994E-2</v>
      </c>
      <c r="K1030" s="2">
        <v>0.82090000000000007</v>
      </c>
      <c r="L1030" s="2">
        <v>0.88249999999999995</v>
      </c>
      <c r="M1030" s="2">
        <v>0.109</v>
      </c>
      <c r="N1030" s="2">
        <v>0.77349999999999997</v>
      </c>
      <c r="O1030" s="2">
        <v>0.81543333333333334</v>
      </c>
      <c r="P1030" s="2" t="s">
        <v>4792</v>
      </c>
      <c r="Q1030" s="5">
        <v>1953</v>
      </c>
      <c r="R1030" s="5" t="s">
        <v>4791</v>
      </c>
      <c r="S1030" s="5">
        <v>0</v>
      </c>
      <c r="T1030" s="5">
        <v>0</v>
      </c>
      <c r="U1030" s="5">
        <v>0</v>
      </c>
      <c r="V1030" s="5">
        <v>0</v>
      </c>
      <c r="W1030" s="5">
        <v>0</v>
      </c>
      <c r="X1030" s="5">
        <v>0</v>
      </c>
      <c r="Y1030" s="5">
        <v>0</v>
      </c>
      <c r="Z1030" s="5">
        <v>0</v>
      </c>
      <c r="AA1030" s="5">
        <v>0</v>
      </c>
      <c r="AB1030" s="5">
        <v>0</v>
      </c>
      <c r="AC1030" s="5">
        <v>8</v>
      </c>
      <c r="AD1030" s="5">
        <v>409.62621607782899</v>
      </c>
      <c r="AE1030" s="5">
        <v>3</v>
      </c>
      <c r="AF1030" s="5">
        <v>153.60983102918587</v>
      </c>
      <c r="AG1030" s="5">
        <v>5</v>
      </c>
      <c r="AH1030" s="5">
        <v>256.01638504864309</v>
      </c>
      <c r="AI1030" s="5">
        <v>0</v>
      </c>
      <c r="AJ1030" s="5">
        <v>0</v>
      </c>
    </row>
    <row r="1031" spans="1:36" x14ac:dyDescent="0.25">
      <c r="A1031">
        <v>2018</v>
      </c>
      <c r="B1031" t="s">
        <v>49</v>
      </c>
      <c r="C1031" t="s">
        <v>6453</v>
      </c>
      <c r="D1031" s="47" t="s">
        <v>618</v>
      </c>
      <c r="E1031" s="11">
        <v>21.1</v>
      </c>
      <c r="F1031" s="2">
        <v>0.3947</v>
      </c>
      <c r="G1031" s="2">
        <v>0.57199999999999995</v>
      </c>
      <c r="H1031" s="2">
        <v>-0.17729999999999996</v>
      </c>
      <c r="I1031" s="2">
        <v>0.53500000000000003</v>
      </c>
      <c r="J1031" s="2">
        <v>0.36699999999999999</v>
      </c>
      <c r="K1031" s="2">
        <v>0.16800000000000004</v>
      </c>
      <c r="L1031" s="2">
        <v>0.53100000000000003</v>
      </c>
      <c r="M1031" s="2">
        <v>0.44400000000000001</v>
      </c>
      <c r="N1031" s="2">
        <v>8.7000000000000022E-2</v>
      </c>
      <c r="O1031" s="2">
        <v>2.5900000000000034E-2</v>
      </c>
      <c r="P1031" s="2" t="s">
        <v>5765</v>
      </c>
      <c r="Q1031" s="5">
        <v>1955</v>
      </c>
      <c r="R1031" s="5">
        <v>92.654028436018947</v>
      </c>
      <c r="S1031" s="5">
        <v>0</v>
      </c>
      <c r="T1031" s="5">
        <v>0</v>
      </c>
      <c r="U1031" s="5">
        <v>0</v>
      </c>
      <c r="V1031" s="5">
        <v>0</v>
      </c>
      <c r="W1031" s="5">
        <v>0</v>
      </c>
      <c r="X1031" s="5">
        <v>0</v>
      </c>
      <c r="Y1031" s="5">
        <v>0</v>
      </c>
      <c r="Z1031" s="5">
        <v>0</v>
      </c>
      <c r="AA1031" s="5">
        <v>0</v>
      </c>
      <c r="AB1031" s="5">
        <v>0</v>
      </c>
      <c r="AC1031" s="5">
        <v>4</v>
      </c>
      <c r="AD1031" s="5">
        <v>204.60358056265983</v>
      </c>
      <c r="AE1031" s="5">
        <v>0</v>
      </c>
      <c r="AF1031" s="5">
        <v>0</v>
      </c>
      <c r="AG1031" s="5">
        <v>3</v>
      </c>
      <c r="AH1031" s="5">
        <v>153.45268542199489</v>
      </c>
      <c r="AI1031" s="5">
        <v>1</v>
      </c>
      <c r="AJ1031" s="5">
        <v>51.150895140664957</v>
      </c>
    </row>
    <row r="1032" spans="1:36" x14ac:dyDescent="0.25">
      <c r="A1032">
        <v>2017</v>
      </c>
      <c r="B1032" t="s">
        <v>71</v>
      </c>
      <c r="C1032" t="s">
        <v>5253</v>
      </c>
      <c r="D1032" s="47" t="s">
        <v>5252</v>
      </c>
      <c r="E1032" s="11">
        <v>0</v>
      </c>
      <c r="F1032" s="2">
        <v>0.83079999999999998</v>
      </c>
      <c r="G1032" s="2">
        <v>0.16200000000000001</v>
      </c>
      <c r="H1032" s="2">
        <v>0.66879999999999995</v>
      </c>
      <c r="I1032" s="2">
        <v>0.80520000000000003</v>
      </c>
      <c r="J1032" s="2">
        <v>0.17249999999999999</v>
      </c>
      <c r="K1032" s="2">
        <v>0.63270000000000004</v>
      </c>
      <c r="L1032" s="2">
        <v>0.76680000000000004</v>
      </c>
      <c r="M1032" s="2">
        <v>0.22339999999999999</v>
      </c>
      <c r="N1032" s="2">
        <v>0.54340000000000011</v>
      </c>
      <c r="O1032" s="2">
        <v>0.61496666666666666</v>
      </c>
      <c r="P1032" s="2" t="s">
        <v>4792</v>
      </c>
      <c r="Q1032" s="5">
        <v>1956</v>
      </c>
      <c r="R1032" s="5" t="s">
        <v>4791</v>
      </c>
      <c r="S1032" s="5">
        <v>12</v>
      </c>
      <c r="T1032" s="5">
        <v>613.49693251533745</v>
      </c>
      <c r="U1032" s="5">
        <v>0</v>
      </c>
      <c r="V1032" s="5">
        <v>0</v>
      </c>
      <c r="W1032" s="5">
        <v>0</v>
      </c>
      <c r="X1032" s="5">
        <v>0</v>
      </c>
      <c r="Y1032" s="5">
        <v>0</v>
      </c>
      <c r="Z1032" s="5">
        <v>0</v>
      </c>
      <c r="AA1032" s="5">
        <v>12</v>
      </c>
      <c r="AB1032" s="5">
        <v>613.49693251533745</v>
      </c>
      <c r="AC1032" s="5">
        <v>18</v>
      </c>
      <c r="AD1032" s="5">
        <v>920.24539877300617</v>
      </c>
      <c r="AE1032" s="5">
        <v>9</v>
      </c>
      <c r="AF1032" s="5">
        <v>460.12269938650309</v>
      </c>
      <c r="AG1032" s="5">
        <v>9</v>
      </c>
      <c r="AH1032" s="5">
        <v>460.12269938650309</v>
      </c>
      <c r="AI1032" s="5">
        <v>0</v>
      </c>
      <c r="AJ1032" s="5">
        <v>0</v>
      </c>
    </row>
    <row r="1033" spans="1:36" x14ac:dyDescent="0.25">
      <c r="A1033">
        <v>2018</v>
      </c>
      <c r="B1033" t="s">
        <v>41</v>
      </c>
      <c r="C1033" t="s">
        <v>5571</v>
      </c>
      <c r="D1033" s="47" t="s">
        <v>5528</v>
      </c>
      <c r="E1033" s="11">
        <v>1.153</v>
      </c>
      <c r="F1033" s="2">
        <v>0.6724</v>
      </c>
      <c r="G1033" s="2">
        <v>0.30659999999999998</v>
      </c>
      <c r="H1033" s="2">
        <v>0.36580000000000001</v>
      </c>
      <c r="I1033" s="2">
        <v>0.64539999999999997</v>
      </c>
      <c r="J1033" s="2">
        <v>0.3014</v>
      </c>
      <c r="K1033" s="2">
        <v>0.34399999999999997</v>
      </c>
      <c r="L1033" s="2">
        <v>0.51919999999999999</v>
      </c>
      <c r="M1033" s="2">
        <v>0.44890000000000002</v>
      </c>
      <c r="N1033" s="2">
        <v>7.0299999999999974E-2</v>
      </c>
      <c r="O1033" s="2">
        <v>0.26003333333333334</v>
      </c>
      <c r="P1033" s="2" t="s">
        <v>4792</v>
      </c>
      <c r="Q1033" s="5">
        <v>1956</v>
      </c>
      <c r="R1033" s="5">
        <v>1696.4440589765827</v>
      </c>
      <c r="S1033" s="5">
        <v>1</v>
      </c>
      <c r="T1033" s="5">
        <v>51.124744376278123</v>
      </c>
      <c r="U1033" s="5">
        <v>0</v>
      </c>
      <c r="V1033" s="5">
        <v>0</v>
      </c>
      <c r="W1033" s="5">
        <v>0</v>
      </c>
      <c r="X1033" s="5">
        <v>0</v>
      </c>
      <c r="Y1033" s="5">
        <v>0</v>
      </c>
      <c r="Z1033" s="5">
        <v>0</v>
      </c>
      <c r="AA1033" s="5">
        <v>1</v>
      </c>
      <c r="AB1033" s="5">
        <v>51.124744376278123</v>
      </c>
      <c r="AC1033" s="5">
        <v>22</v>
      </c>
      <c r="AD1033" s="5">
        <v>1124.7443762781186</v>
      </c>
      <c r="AE1033" s="5">
        <v>1</v>
      </c>
      <c r="AF1033" s="5">
        <v>51.124744376278123</v>
      </c>
      <c r="AG1033" s="5">
        <v>21</v>
      </c>
      <c r="AH1033" s="5">
        <v>1073.6196319018406</v>
      </c>
      <c r="AI1033" s="5">
        <v>0</v>
      </c>
      <c r="AJ1033" s="5">
        <v>0</v>
      </c>
    </row>
    <row r="1034" spans="1:36" x14ac:dyDescent="0.25">
      <c r="A1034">
        <v>2018</v>
      </c>
      <c r="B1034" t="s">
        <v>70</v>
      </c>
      <c r="C1034" t="s">
        <v>1893</v>
      </c>
      <c r="D1034" s="47" t="s">
        <v>5403</v>
      </c>
      <c r="E1034" s="11">
        <v>2.9</v>
      </c>
      <c r="F1034" s="2">
        <v>0.85240000000000005</v>
      </c>
      <c r="G1034" s="2">
        <v>0.1391</v>
      </c>
      <c r="H1034" s="2">
        <v>0.71330000000000005</v>
      </c>
      <c r="I1034" s="2">
        <v>0.82340000000000002</v>
      </c>
      <c r="J1034" s="2">
        <v>0.15</v>
      </c>
      <c r="K1034" s="2">
        <v>0.6734</v>
      </c>
      <c r="L1034" s="2">
        <v>0.76039999999999996</v>
      </c>
      <c r="M1034" s="2">
        <v>0.22639999999999999</v>
      </c>
      <c r="N1034" s="2">
        <v>0.53400000000000003</v>
      </c>
      <c r="O1034" s="2">
        <v>0.64023333333333332</v>
      </c>
      <c r="P1034" s="5" t="s">
        <v>4792</v>
      </c>
      <c r="Q1034" s="5">
        <v>1956</v>
      </c>
      <c r="R1034" s="5">
        <v>674.48275862068965</v>
      </c>
      <c r="S1034" s="5">
        <v>3</v>
      </c>
      <c r="T1034" s="5">
        <v>153.37423312883436</v>
      </c>
      <c r="U1034" s="5">
        <v>0</v>
      </c>
      <c r="V1034" s="5">
        <v>0</v>
      </c>
      <c r="W1034" s="5">
        <v>0</v>
      </c>
      <c r="X1034" s="5">
        <v>0</v>
      </c>
      <c r="Y1034" s="5">
        <v>0</v>
      </c>
      <c r="Z1034" s="5">
        <v>0</v>
      </c>
      <c r="AA1034" s="5">
        <v>3</v>
      </c>
      <c r="AB1034" s="5">
        <v>153.37423312883436</v>
      </c>
      <c r="AC1034" s="5">
        <v>94</v>
      </c>
      <c r="AD1034" s="5">
        <v>4805.7259713701433</v>
      </c>
      <c r="AE1034" s="5">
        <v>4</v>
      </c>
      <c r="AF1034" s="5">
        <v>204.49897750511249</v>
      </c>
      <c r="AG1034" s="5">
        <v>88</v>
      </c>
      <c r="AH1034" s="5">
        <v>4498.9775051124743</v>
      </c>
      <c r="AI1034" s="5">
        <v>2</v>
      </c>
      <c r="AJ1034" s="5">
        <v>102.24948875255625</v>
      </c>
    </row>
    <row r="1035" spans="1:36" x14ac:dyDescent="0.25">
      <c r="A1035">
        <v>2018</v>
      </c>
      <c r="B1035" t="s">
        <v>41</v>
      </c>
      <c r="C1035" t="s">
        <v>5524</v>
      </c>
      <c r="D1035" s="47" t="s">
        <v>5523</v>
      </c>
      <c r="E1035" s="11">
        <v>0.84899999999999998</v>
      </c>
      <c r="F1035" s="2">
        <v>0.65620000000000001</v>
      </c>
      <c r="G1035" s="2">
        <v>0.32679999999999998</v>
      </c>
      <c r="H1035" s="2">
        <v>0.32940000000000003</v>
      </c>
      <c r="I1035" s="2">
        <v>0.62539999999999996</v>
      </c>
      <c r="J1035" s="2">
        <v>0.32890000000000003</v>
      </c>
      <c r="K1035" s="2">
        <v>0.29649999999999993</v>
      </c>
      <c r="L1035" s="2">
        <v>0.55569999999999997</v>
      </c>
      <c r="M1035" s="2">
        <v>0.42359999999999998</v>
      </c>
      <c r="N1035" s="2">
        <v>0.1321</v>
      </c>
      <c r="O1035" s="2">
        <v>0.25266666666666665</v>
      </c>
      <c r="P1035" s="2" t="s">
        <v>4792</v>
      </c>
      <c r="Q1035" s="5">
        <v>1958</v>
      </c>
      <c r="R1035" s="5">
        <v>2306.2426383981156</v>
      </c>
      <c r="S1035" s="5">
        <v>0</v>
      </c>
      <c r="T1035" s="5">
        <v>0</v>
      </c>
      <c r="U1035" s="5">
        <v>0</v>
      </c>
      <c r="V1035" s="5">
        <v>0</v>
      </c>
      <c r="W1035" s="5">
        <v>0</v>
      </c>
      <c r="X1035" s="5">
        <v>0</v>
      </c>
      <c r="Y1035" s="5">
        <v>0</v>
      </c>
      <c r="Z1035" s="5">
        <v>0</v>
      </c>
      <c r="AA1035" s="5">
        <v>0</v>
      </c>
      <c r="AB1035" s="5">
        <v>0</v>
      </c>
      <c r="AC1035" s="5">
        <v>3</v>
      </c>
      <c r="AD1035" s="5">
        <v>153.21756894790602</v>
      </c>
      <c r="AE1035" s="5">
        <v>3</v>
      </c>
      <c r="AF1035" s="5">
        <v>153.21756894790602</v>
      </c>
      <c r="AG1035" s="5">
        <v>0</v>
      </c>
      <c r="AH1035" s="5">
        <v>0</v>
      </c>
      <c r="AI1035" s="5">
        <v>0</v>
      </c>
      <c r="AJ1035" s="5">
        <v>0</v>
      </c>
    </row>
    <row r="1036" spans="1:36" x14ac:dyDescent="0.25">
      <c r="A1036">
        <v>2018</v>
      </c>
      <c r="B1036" t="s">
        <v>41</v>
      </c>
      <c r="C1036" t="s">
        <v>5879</v>
      </c>
      <c r="D1036" s="47" t="s">
        <v>5861</v>
      </c>
      <c r="E1036" s="11">
        <v>1.339</v>
      </c>
      <c r="F1036" s="2">
        <v>0.53069999999999995</v>
      </c>
      <c r="G1036" s="2">
        <v>0.4476</v>
      </c>
      <c r="H1036" s="2">
        <v>8.3099999999999952E-2</v>
      </c>
      <c r="I1036" s="2">
        <v>0.49930000000000002</v>
      </c>
      <c r="J1036" s="2">
        <v>0.43680000000000002</v>
      </c>
      <c r="K1036" s="2">
        <v>6.25E-2</v>
      </c>
      <c r="L1036" s="2">
        <v>0.40450000000000003</v>
      </c>
      <c r="M1036" s="2">
        <v>0.57430000000000003</v>
      </c>
      <c r="N1036" s="2">
        <v>-0.16980000000000001</v>
      </c>
      <c r="O1036" s="2">
        <v>-8.0666666666666855E-3</v>
      </c>
      <c r="P1036" s="2" t="s">
        <v>5765</v>
      </c>
      <c r="Q1036" s="5">
        <v>1959</v>
      </c>
      <c r="R1036" s="5">
        <v>1463.0321135175504</v>
      </c>
      <c r="S1036" s="5">
        <v>0</v>
      </c>
      <c r="T1036" s="5">
        <v>0</v>
      </c>
      <c r="U1036" s="5">
        <v>0</v>
      </c>
      <c r="V1036" s="5">
        <v>0</v>
      </c>
      <c r="W1036" s="5">
        <v>0</v>
      </c>
      <c r="X1036" s="5">
        <v>0</v>
      </c>
      <c r="Y1036" s="5">
        <v>0</v>
      </c>
      <c r="Z1036" s="5">
        <v>0</v>
      </c>
      <c r="AA1036" s="5">
        <v>0</v>
      </c>
      <c r="AB1036" s="5">
        <v>0</v>
      </c>
      <c r="AC1036" s="5">
        <v>1</v>
      </c>
      <c r="AD1036" s="5">
        <v>51.046452271567127</v>
      </c>
      <c r="AE1036" s="5">
        <v>1</v>
      </c>
      <c r="AF1036" s="5">
        <v>51.046452271567127</v>
      </c>
      <c r="AG1036" s="5">
        <v>0</v>
      </c>
      <c r="AH1036" s="5">
        <v>0</v>
      </c>
      <c r="AI1036" s="5">
        <v>0</v>
      </c>
      <c r="AJ1036" s="5">
        <v>0</v>
      </c>
    </row>
    <row r="1037" spans="1:36" x14ac:dyDescent="0.25">
      <c r="A1037">
        <v>2019</v>
      </c>
      <c r="B1037" t="s">
        <v>70</v>
      </c>
      <c r="C1037" t="s">
        <v>1893</v>
      </c>
      <c r="D1037" s="47" t="s">
        <v>5403</v>
      </c>
      <c r="E1037" s="11">
        <v>2.9</v>
      </c>
      <c r="F1037" s="2">
        <v>0.85240000000000005</v>
      </c>
      <c r="G1037" s="2">
        <v>0.1391</v>
      </c>
      <c r="H1037" s="2">
        <v>0.71330000000000005</v>
      </c>
      <c r="I1037" s="2">
        <v>0.82340000000000002</v>
      </c>
      <c r="J1037" s="2">
        <v>0.15</v>
      </c>
      <c r="K1037" s="2">
        <v>0.6734</v>
      </c>
      <c r="L1037" s="2">
        <v>0.76039999999999996</v>
      </c>
      <c r="M1037" s="2">
        <v>0.22639999999999999</v>
      </c>
      <c r="N1037" s="2">
        <v>0.53400000000000003</v>
      </c>
      <c r="O1037" s="2">
        <v>0.64023333333333332</v>
      </c>
      <c r="P1037" s="5" t="s">
        <v>4792</v>
      </c>
      <c r="Q1037" s="5">
        <v>1960</v>
      </c>
      <c r="R1037" s="5">
        <v>675.86206896551721</v>
      </c>
      <c r="S1037" s="5">
        <v>10</v>
      </c>
      <c r="T1037" s="5">
        <v>510.20408163265301</v>
      </c>
      <c r="U1037" s="5">
        <v>0</v>
      </c>
      <c r="V1037" s="5">
        <v>0</v>
      </c>
      <c r="W1037" s="5">
        <v>0</v>
      </c>
      <c r="X1037" s="5">
        <v>0</v>
      </c>
      <c r="Y1037" s="5">
        <v>1</v>
      </c>
      <c r="Z1037" s="5">
        <v>51.020408163265309</v>
      </c>
      <c r="AA1037" s="5">
        <v>9</v>
      </c>
      <c r="AB1037" s="5">
        <v>459.18367346938777</v>
      </c>
      <c r="AC1037" s="5">
        <v>72</v>
      </c>
      <c r="AD1037" s="5">
        <v>3673.4693877551022</v>
      </c>
      <c r="AE1037" s="5">
        <v>7</v>
      </c>
      <c r="AF1037" s="5">
        <v>357.14285714285711</v>
      </c>
      <c r="AG1037" s="5">
        <v>64</v>
      </c>
      <c r="AH1037" s="5">
        <v>3265.3061224489797</v>
      </c>
      <c r="AI1037" s="5">
        <v>1</v>
      </c>
      <c r="AJ1037" s="5">
        <v>51.020408163265309</v>
      </c>
    </row>
    <row r="1038" spans="1:36" x14ac:dyDescent="0.25">
      <c r="A1038">
        <v>2017</v>
      </c>
      <c r="B1038" t="s">
        <v>70</v>
      </c>
      <c r="C1038" t="s">
        <v>1893</v>
      </c>
      <c r="D1038" s="47" t="s">
        <v>5403</v>
      </c>
      <c r="E1038" s="11">
        <v>2.9</v>
      </c>
      <c r="F1038" s="2">
        <v>0.85240000000000005</v>
      </c>
      <c r="G1038" s="2">
        <v>0.1391</v>
      </c>
      <c r="H1038" s="2">
        <v>0.71330000000000005</v>
      </c>
      <c r="I1038" s="2">
        <v>0.82340000000000002</v>
      </c>
      <c r="J1038" s="2">
        <v>0.15</v>
      </c>
      <c r="K1038" s="2">
        <v>0.6734</v>
      </c>
      <c r="L1038" s="2">
        <v>0.76039999999999996</v>
      </c>
      <c r="M1038" s="2">
        <v>0.22639999999999999</v>
      </c>
      <c r="N1038" s="2">
        <v>0.53400000000000003</v>
      </c>
      <c r="O1038" s="2">
        <v>0.64023333333333332</v>
      </c>
      <c r="P1038" s="5" t="s">
        <v>4792</v>
      </c>
      <c r="Q1038" s="5">
        <v>1964</v>
      </c>
      <c r="R1038" s="5">
        <v>677.24137931034488</v>
      </c>
      <c r="S1038" s="5">
        <v>10</v>
      </c>
      <c r="T1038" s="5">
        <v>509.16496945010186</v>
      </c>
      <c r="U1038" s="5">
        <v>0</v>
      </c>
      <c r="V1038" s="5">
        <v>0</v>
      </c>
      <c r="W1038" s="5">
        <v>0</v>
      </c>
      <c r="X1038" s="5">
        <v>0</v>
      </c>
      <c r="Y1038" s="5">
        <v>0</v>
      </c>
      <c r="Z1038" s="5">
        <v>0</v>
      </c>
      <c r="AA1038" s="5">
        <v>10</v>
      </c>
      <c r="AB1038" s="5">
        <v>509.16496945010186</v>
      </c>
      <c r="AC1038" s="5">
        <v>60</v>
      </c>
      <c r="AD1038" s="5">
        <v>3054.9898167006108</v>
      </c>
      <c r="AE1038" s="5">
        <v>3</v>
      </c>
      <c r="AF1038" s="5">
        <v>152.74949083503054</v>
      </c>
      <c r="AG1038" s="5">
        <v>57</v>
      </c>
      <c r="AH1038" s="5">
        <v>2902.2403258655804</v>
      </c>
      <c r="AI1038" s="5">
        <v>0</v>
      </c>
      <c r="AJ1038" s="5">
        <v>0</v>
      </c>
    </row>
    <row r="1039" spans="1:36" x14ac:dyDescent="0.25">
      <c r="A1039">
        <v>2019</v>
      </c>
      <c r="B1039" t="s">
        <v>41</v>
      </c>
      <c r="C1039" t="s">
        <v>6177</v>
      </c>
      <c r="D1039" s="47" t="s">
        <v>6079</v>
      </c>
      <c r="E1039" s="11">
        <v>1.33</v>
      </c>
      <c r="F1039" s="2">
        <v>0.37119999999999997</v>
      </c>
      <c r="G1039" s="2">
        <v>0.5998</v>
      </c>
      <c r="H1039" s="2">
        <v>-0.22860000000000003</v>
      </c>
      <c r="I1039" s="2">
        <v>0.37119999999999997</v>
      </c>
      <c r="J1039" s="2">
        <v>0.55769999999999997</v>
      </c>
      <c r="K1039" s="2">
        <v>-0.1865</v>
      </c>
      <c r="L1039" s="2">
        <v>0.44919999999999999</v>
      </c>
      <c r="M1039" s="2">
        <v>0.51939999999999997</v>
      </c>
      <c r="N1039" s="2">
        <v>-7.0199999999999985E-2</v>
      </c>
      <c r="O1039" s="2">
        <v>-0.16176666666666667</v>
      </c>
      <c r="P1039" s="2" t="s">
        <v>5900</v>
      </c>
      <c r="Q1039" s="5">
        <v>1966</v>
      </c>
      <c r="R1039" s="5">
        <v>1478.1954887218044</v>
      </c>
      <c r="S1039" s="5">
        <v>0</v>
      </c>
      <c r="T1039" s="5">
        <v>0</v>
      </c>
      <c r="U1039" s="5">
        <v>0</v>
      </c>
      <c r="V1039" s="5">
        <v>0</v>
      </c>
      <c r="W1039" s="5">
        <v>0</v>
      </c>
      <c r="X1039" s="5">
        <v>0</v>
      </c>
      <c r="Y1039" s="5">
        <v>0</v>
      </c>
      <c r="Z1039" s="5">
        <v>0</v>
      </c>
      <c r="AA1039" s="5">
        <v>0</v>
      </c>
      <c r="AB1039" s="5">
        <v>0</v>
      </c>
      <c r="AC1039" s="5">
        <v>20</v>
      </c>
      <c r="AD1039" s="5">
        <v>1017.293997965412</v>
      </c>
      <c r="AE1039" s="5">
        <v>4</v>
      </c>
      <c r="AF1039" s="5">
        <v>203.4587995930824</v>
      </c>
      <c r="AG1039" s="5">
        <v>16</v>
      </c>
      <c r="AH1039" s="5">
        <v>813.83519837232961</v>
      </c>
      <c r="AI1039" s="5">
        <v>0</v>
      </c>
      <c r="AJ1039" s="5">
        <v>0</v>
      </c>
    </row>
    <row r="1040" spans="1:36" x14ac:dyDescent="0.25">
      <c r="A1040">
        <v>2018</v>
      </c>
      <c r="B1040" t="s">
        <v>41</v>
      </c>
      <c r="C1040" t="s">
        <v>5701</v>
      </c>
      <c r="D1040" s="47" t="s">
        <v>1045</v>
      </c>
      <c r="E1040" s="11">
        <v>2.1579999999999999</v>
      </c>
      <c r="F1040" s="2">
        <v>0.5544</v>
      </c>
      <c r="G1040" s="2">
        <v>0.42170000000000002</v>
      </c>
      <c r="H1040" s="2">
        <v>0.13269999999999998</v>
      </c>
      <c r="I1040" s="2">
        <v>0.54900000000000004</v>
      </c>
      <c r="J1040" s="2">
        <v>0.39400000000000002</v>
      </c>
      <c r="K1040" s="2">
        <v>0.15500000000000003</v>
      </c>
      <c r="L1040" s="2">
        <v>0.49490000000000001</v>
      </c>
      <c r="M1040" s="2">
        <v>0.48110000000000003</v>
      </c>
      <c r="N1040" s="2">
        <v>1.3799999999999979E-2</v>
      </c>
      <c r="O1040" s="2">
        <v>0.10049999999999999</v>
      </c>
      <c r="P1040" s="2" t="s">
        <v>4792</v>
      </c>
      <c r="Q1040" s="5">
        <v>1968</v>
      </c>
      <c r="R1040" s="5">
        <v>911.95551436515291</v>
      </c>
      <c r="S1040" s="5">
        <v>7</v>
      </c>
      <c r="T1040" s="5">
        <v>355.6910569105691</v>
      </c>
      <c r="U1040" s="5">
        <v>0</v>
      </c>
      <c r="V1040" s="5">
        <v>0</v>
      </c>
      <c r="W1040" s="5">
        <v>4</v>
      </c>
      <c r="X1040" s="5">
        <v>203.25203252032523</v>
      </c>
      <c r="Y1040" s="5">
        <v>0</v>
      </c>
      <c r="Z1040" s="5">
        <v>0</v>
      </c>
      <c r="AA1040" s="5">
        <v>3</v>
      </c>
      <c r="AB1040" s="5">
        <v>152.4390243902439</v>
      </c>
      <c r="AC1040" s="5">
        <v>25</v>
      </c>
      <c r="AD1040" s="5">
        <v>1270.3252032520325</v>
      </c>
      <c r="AE1040" s="5">
        <v>8</v>
      </c>
      <c r="AF1040" s="5">
        <v>406.50406504065046</v>
      </c>
      <c r="AG1040" s="5">
        <v>13</v>
      </c>
      <c r="AH1040" s="5">
        <v>660.56910569105696</v>
      </c>
      <c r="AI1040" s="5">
        <v>4</v>
      </c>
      <c r="AJ1040" s="5">
        <v>203.25203252032523</v>
      </c>
    </row>
    <row r="1041" spans="1:36" x14ac:dyDescent="0.25">
      <c r="A1041">
        <v>2018</v>
      </c>
      <c r="B1041" t="s">
        <v>71</v>
      </c>
      <c r="C1041" t="s">
        <v>4974</v>
      </c>
      <c r="D1041" s="47" t="s">
        <v>1965</v>
      </c>
      <c r="E1041" s="11">
        <v>0</v>
      </c>
      <c r="F1041" s="2">
        <v>0.71220000000000006</v>
      </c>
      <c r="G1041" s="2">
        <v>0.27389999999999998</v>
      </c>
      <c r="H1041" s="2">
        <v>0.43830000000000008</v>
      </c>
      <c r="I1041" s="2">
        <v>0.73460000000000003</v>
      </c>
      <c r="J1041" s="2">
        <v>0.224</v>
      </c>
      <c r="K1041" s="2">
        <v>0.51060000000000005</v>
      </c>
      <c r="L1041" s="2">
        <v>0.79700000000000004</v>
      </c>
      <c r="M1041" s="2">
        <v>0.19020000000000001</v>
      </c>
      <c r="N1041" s="2">
        <v>0.60680000000000001</v>
      </c>
      <c r="O1041" s="2">
        <v>0.51856666666666673</v>
      </c>
      <c r="P1041" s="2" t="s">
        <v>4792</v>
      </c>
      <c r="Q1041" s="5">
        <v>1968</v>
      </c>
      <c r="R1041" s="5" t="s">
        <v>4791</v>
      </c>
      <c r="S1041" s="5">
        <v>1</v>
      </c>
      <c r="T1041" s="5">
        <v>50.813008130081307</v>
      </c>
      <c r="U1041" s="5">
        <v>0</v>
      </c>
      <c r="V1041" s="5">
        <v>0</v>
      </c>
      <c r="W1041" s="5">
        <v>1</v>
      </c>
      <c r="X1041" s="5">
        <v>50.813008130081307</v>
      </c>
      <c r="Y1041" s="5">
        <v>0</v>
      </c>
      <c r="Z1041" s="5">
        <v>0</v>
      </c>
      <c r="AA1041" s="5">
        <v>0</v>
      </c>
      <c r="AB1041" s="5">
        <v>0</v>
      </c>
      <c r="AC1041" s="5">
        <v>1</v>
      </c>
      <c r="AD1041" s="5">
        <v>50.813008130081307</v>
      </c>
      <c r="AE1041" s="5">
        <v>0</v>
      </c>
      <c r="AF1041" s="5">
        <v>0</v>
      </c>
      <c r="AG1041" s="5">
        <v>0</v>
      </c>
      <c r="AH1041" s="5">
        <v>0</v>
      </c>
      <c r="AI1041" s="5">
        <v>1</v>
      </c>
      <c r="AJ1041" s="5">
        <v>50.813008130081307</v>
      </c>
    </row>
    <row r="1042" spans="1:36" x14ac:dyDescent="0.25">
      <c r="A1042">
        <v>2018</v>
      </c>
      <c r="B1042" t="s">
        <v>71</v>
      </c>
      <c r="C1042" t="s">
        <v>4974</v>
      </c>
      <c r="D1042" s="47" t="s">
        <v>1965</v>
      </c>
      <c r="E1042" s="11">
        <v>0</v>
      </c>
      <c r="F1042" s="2">
        <v>0.71220000000000006</v>
      </c>
      <c r="G1042" s="2">
        <v>0.27389999999999998</v>
      </c>
      <c r="H1042" s="2">
        <v>0.43830000000000008</v>
      </c>
      <c r="I1042" s="2">
        <v>0.73460000000000003</v>
      </c>
      <c r="J1042" s="2">
        <v>0.224</v>
      </c>
      <c r="K1042" s="2">
        <v>0.51060000000000005</v>
      </c>
      <c r="L1042" s="2">
        <v>0.79700000000000004</v>
      </c>
      <c r="M1042" s="2">
        <v>0.19020000000000001</v>
      </c>
      <c r="N1042" s="2">
        <v>0.60680000000000001</v>
      </c>
      <c r="O1042" s="2">
        <v>0.51856666666666673</v>
      </c>
      <c r="P1042" s="2" t="s">
        <v>4792</v>
      </c>
      <c r="Q1042" s="5">
        <v>1968</v>
      </c>
      <c r="R1042" s="5" t="s">
        <v>4791</v>
      </c>
      <c r="S1042" s="5">
        <v>1</v>
      </c>
      <c r="T1042" s="5">
        <v>50.813008130081307</v>
      </c>
      <c r="U1042" s="5">
        <v>0</v>
      </c>
      <c r="V1042" s="5">
        <v>0</v>
      </c>
      <c r="W1042" s="5">
        <v>1</v>
      </c>
      <c r="X1042" s="5">
        <v>50.813008130081307</v>
      </c>
      <c r="Y1042" s="5">
        <v>0</v>
      </c>
      <c r="Z1042" s="5">
        <v>0</v>
      </c>
      <c r="AA1042" s="5">
        <v>0</v>
      </c>
      <c r="AB1042" s="5">
        <v>0</v>
      </c>
      <c r="AC1042" s="5">
        <v>1</v>
      </c>
      <c r="AD1042" s="5">
        <v>50.813008130081307</v>
      </c>
      <c r="AE1042" s="5">
        <v>0</v>
      </c>
      <c r="AF1042" s="5">
        <v>0</v>
      </c>
      <c r="AG1042" s="5">
        <v>0</v>
      </c>
      <c r="AH1042" s="5">
        <v>0</v>
      </c>
      <c r="AI1042" s="5">
        <v>1</v>
      </c>
      <c r="AJ1042" s="5">
        <v>50.813008130081307</v>
      </c>
    </row>
    <row r="1043" spans="1:36" x14ac:dyDescent="0.25">
      <c r="A1043">
        <v>2017</v>
      </c>
      <c r="B1043" t="s">
        <v>41</v>
      </c>
      <c r="C1043" t="s">
        <v>5524</v>
      </c>
      <c r="D1043" s="47" t="s">
        <v>5523</v>
      </c>
      <c r="E1043" s="11">
        <v>0.84899999999999998</v>
      </c>
      <c r="F1043" s="2">
        <v>0.65620000000000001</v>
      </c>
      <c r="G1043" s="2">
        <v>0.32679999999999998</v>
      </c>
      <c r="H1043" s="2">
        <v>0.32940000000000003</v>
      </c>
      <c r="I1043" s="2">
        <v>0.62539999999999996</v>
      </c>
      <c r="J1043" s="2">
        <v>0.32890000000000003</v>
      </c>
      <c r="K1043" s="2">
        <v>0.29649999999999993</v>
      </c>
      <c r="L1043" s="2">
        <v>0.55569999999999997</v>
      </c>
      <c r="M1043" s="2">
        <v>0.42359999999999998</v>
      </c>
      <c r="N1043" s="2">
        <v>0.1321</v>
      </c>
      <c r="O1043" s="2">
        <v>0.25266666666666665</v>
      </c>
      <c r="P1043" s="2" t="s">
        <v>4792</v>
      </c>
      <c r="Q1043" s="5">
        <v>1971</v>
      </c>
      <c r="R1043" s="5">
        <v>2321.5547703180214</v>
      </c>
      <c r="S1043" s="5">
        <v>0</v>
      </c>
      <c r="T1043" s="5">
        <v>0</v>
      </c>
      <c r="U1043" s="5">
        <v>0</v>
      </c>
      <c r="V1043" s="5">
        <v>0</v>
      </c>
      <c r="W1043" s="5">
        <v>0</v>
      </c>
      <c r="X1043" s="5">
        <v>0</v>
      </c>
      <c r="Y1043" s="5">
        <v>0</v>
      </c>
      <c r="Z1043" s="5">
        <v>0</v>
      </c>
      <c r="AA1043" s="5">
        <v>0</v>
      </c>
      <c r="AB1043" s="5">
        <v>0</v>
      </c>
      <c r="AC1043" s="5">
        <v>4</v>
      </c>
      <c r="AD1043" s="5">
        <v>202.94266869609334</v>
      </c>
      <c r="AE1043" s="5">
        <v>0</v>
      </c>
      <c r="AF1043" s="5">
        <v>0</v>
      </c>
      <c r="AG1043" s="5">
        <v>4</v>
      </c>
      <c r="AH1043" s="5">
        <v>202.94266869609334</v>
      </c>
      <c r="AI1043" s="5">
        <v>0</v>
      </c>
      <c r="AJ1043" s="5">
        <v>0</v>
      </c>
    </row>
    <row r="1044" spans="1:36" x14ac:dyDescent="0.25">
      <c r="A1044">
        <v>2017</v>
      </c>
      <c r="B1044" t="s">
        <v>71</v>
      </c>
      <c r="C1044" t="s">
        <v>5073</v>
      </c>
      <c r="D1044" s="47" t="s">
        <v>5071</v>
      </c>
      <c r="E1044" s="11">
        <v>0</v>
      </c>
      <c r="F1044" s="2">
        <v>0.79220000000000002</v>
      </c>
      <c r="G1044" s="2">
        <v>0.20069999999999999</v>
      </c>
      <c r="H1044" s="2">
        <v>0.59150000000000003</v>
      </c>
      <c r="I1044" s="2">
        <v>0.78790000000000004</v>
      </c>
      <c r="J1044" s="2">
        <v>0.19370000000000001</v>
      </c>
      <c r="K1044" s="2">
        <v>0.59420000000000006</v>
      </c>
      <c r="L1044" s="2">
        <v>0.74339999999999995</v>
      </c>
      <c r="M1044" s="2">
        <v>0.248</v>
      </c>
      <c r="N1044" s="2">
        <v>0.49539999999999995</v>
      </c>
      <c r="O1044" s="2">
        <v>0.56036666666666679</v>
      </c>
      <c r="P1044" s="2" t="s">
        <v>4792</v>
      </c>
      <c r="Q1044" s="5">
        <v>1971</v>
      </c>
      <c r="R1044" s="5" t="s">
        <v>4791</v>
      </c>
      <c r="S1044" s="5">
        <v>5</v>
      </c>
      <c r="T1044" s="5">
        <v>253.67833587011668</v>
      </c>
      <c r="U1044" s="5">
        <v>0</v>
      </c>
      <c r="V1044" s="5">
        <v>0</v>
      </c>
      <c r="W1044" s="5">
        <v>0</v>
      </c>
      <c r="X1044" s="5">
        <v>0</v>
      </c>
      <c r="Y1044" s="5">
        <v>0</v>
      </c>
      <c r="Z1044" s="5">
        <v>0</v>
      </c>
      <c r="AA1044" s="5">
        <v>5</v>
      </c>
      <c r="AB1044" s="5">
        <v>253.67833587011668</v>
      </c>
      <c r="AC1044" s="5">
        <v>47</v>
      </c>
      <c r="AD1044" s="5">
        <v>2384.5763571790967</v>
      </c>
      <c r="AE1044" s="5">
        <v>13</v>
      </c>
      <c r="AF1044" s="5">
        <v>659.56367326230338</v>
      </c>
      <c r="AG1044" s="5">
        <v>30</v>
      </c>
      <c r="AH1044" s="5">
        <v>1522.0700152207</v>
      </c>
      <c r="AI1044" s="5">
        <v>4</v>
      </c>
      <c r="AJ1044" s="5">
        <v>202.94266869609334</v>
      </c>
    </row>
    <row r="1045" spans="1:36" x14ac:dyDescent="0.25">
      <c r="A1045">
        <v>2018</v>
      </c>
      <c r="B1045" t="s">
        <v>41</v>
      </c>
      <c r="C1045" t="s">
        <v>6177</v>
      </c>
      <c r="D1045" s="47" t="s">
        <v>6079</v>
      </c>
      <c r="E1045" s="11">
        <v>1.33</v>
      </c>
      <c r="F1045" s="2">
        <v>0.37119999999999997</v>
      </c>
      <c r="G1045" s="2">
        <v>0.5998</v>
      </c>
      <c r="H1045" s="2">
        <v>-0.22860000000000003</v>
      </c>
      <c r="I1045" s="2">
        <v>0.37119999999999997</v>
      </c>
      <c r="J1045" s="2">
        <v>0.55769999999999997</v>
      </c>
      <c r="K1045" s="2">
        <v>-0.1865</v>
      </c>
      <c r="L1045" s="2">
        <v>0.44919999999999999</v>
      </c>
      <c r="M1045" s="2">
        <v>0.51939999999999997</v>
      </c>
      <c r="N1045" s="2">
        <v>-7.0199999999999985E-2</v>
      </c>
      <c r="O1045" s="2">
        <v>-0.16176666666666667</v>
      </c>
      <c r="P1045" s="2" t="s">
        <v>5900</v>
      </c>
      <c r="Q1045" s="5">
        <v>1973</v>
      </c>
      <c r="R1045" s="5">
        <v>1483.4586466165413</v>
      </c>
      <c r="S1045" s="5">
        <v>2</v>
      </c>
      <c r="T1045" s="5">
        <v>101.36847440446022</v>
      </c>
      <c r="U1045" s="5">
        <v>0</v>
      </c>
      <c r="V1045" s="5">
        <v>0</v>
      </c>
      <c r="W1045" s="5">
        <v>1</v>
      </c>
      <c r="X1045" s="5">
        <v>50.684237202230108</v>
      </c>
      <c r="Y1045" s="5">
        <v>0</v>
      </c>
      <c r="Z1045" s="5">
        <v>0</v>
      </c>
      <c r="AA1045" s="5">
        <v>1</v>
      </c>
      <c r="AB1045" s="5">
        <v>50.684237202230108</v>
      </c>
      <c r="AC1045" s="5">
        <v>30</v>
      </c>
      <c r="AD1045" s="5">
        <v>1520.5271160669031</v>
      </c>
      <c r="AE1045" s="5">
        <v>8</v>
      </c>
      <c r="AF1045" s="5">
        <v>405.47389761784086</v>
      </c>
      <c r="AG1045" s="5">
        <v>22</v>
      </c>
      <c r="AH1045" s="5">
        <v>1115.0532184490623</v>
      </c>
      <c r="AI1045" s="5">
        <v>0</v>
      </c>
      <c r="AJ1045" s="5">
        <v>0</v>
      </c>
    </row>
    <row r="1046" spans="1:36" x14ac:dyDescent="0.25">
      <c r="A1046">
        <v>2017</v>
      </c>
      <c r="B1046" t="s">
        <v>41</v>
      </c>
      <c r="C1046" t="s">
        <v>5701</v>
      </c>
      <c r="D1046" s="47" t="s">
        <v>1045</v>
      </c>
      <c r="E1046" s="11">
        <v>2.1579999999999999</v>
      </c>
      <c r="F1046" s="2">
        <v>0.5544</v>
      </c>
      <c r="G1046" s="2">
        <v>0.42170000000000002</v>
      </c>
      <c r="H1046" s="2">
        <v>0.13269999999999998</v>
      </c>
      <c r="I1046" s="2">
        <v>0.54900000000000004</v>
      </c>
      <c r="J1046" s="2">
        <v>0.39400000000000002</v>
      </c>
      <c r="K1046" s="2">
        <v>0.15500000000000003</v>
      </c>
      <c r="L1046" s="2">
        <v>0.49490000000000001</v>
      </c>
      <c r="M1046" s="2">
        <v>0.48110000000000003</v>
      </c>
      <c r="N1046" s="2">
        <v>1.3799999999999979E-2</v>
      </c>
      <c r="O1046" s="2">
        <v>0.10049999999999999</v>
      </c>
      <c r="P1046" s="2" t="s">
        <v>4792</v>
      </c>
      <c r="Q1046" s="5">
        <v>1975</v>
      </c>
      <c r="R1046" s="5">
        <v>915.19925857275257</v>
      </c>
      <c r="S1046" s="5">
        <v>8</v>
      </c>
      <c r="T1046" s="5">
        <v>405.0632911392405</v>
      </c>
      <c r="U1046" s="5">
        <v>0</v>
      </c>
      <c r="V1046" s="5">
        <v>0</v>
      </c>
      <c r="W1046" s="5">
        <v>3</v>
      </c>
      <c r="X1046" s="5">
        <v>151.89873417721518</v>
      </c>
      <c r="Y1046" s="5">
        <v>4</v>
      </c>
      <c r="Z1046" s="5">
        <v>202.53164556962025</v>
      </c>
      <c r="AA1046" s="5">
        <v>1</v>
      </c>
      <c r="AB1046" s="5">
        <v>50.632911392405063</v>
      </c>
      <c r="AC1046" s="5">
        <v>30</v>
      </c>
      <c r="AD1046" s="5">
        <v>1518.9873417721519</v>
      </c>
      <c r="AE1046" s="5">
        <v>10</v>
      </c>
      <c r="AF1046" s="5">
        <v>506.32911392405066</v>
      </c>
      <c r="AG1046" s="5">
        <v>17</v>
      </c>
      <c r="AH1046" s="5">
        <v>860.75949367088617</v>
      </c>
      <c r="AI1046" s="5">
        <v>3</v>
      </c>
      <c r="AJ1046" s="5">
        <v>151.89873417721518</v>
      </c>
    </row>
    <row r="1047" spans="1:36" x14ac:dyDescent="0.25">
      <c r="A1047">
        <v>2017</v>
      </c>
      <c r="B1047" t="s">
        <v>41</v>
      </c>
      <c r="C1047" t="s">
        <v>5879</v>
      </c>
      <c r="D1047" s="47" t="s">
        <v>5861</v>
      </c>
      <c r="E1047" s="11">
        <v>1.339</v>
      </c>
      <c r="F1047" s="2">
        <v>0.53069999999999995</v>
      </c>
      <c r="G1047" s="2">
        <v>0.4476</v>
      </c>
      <c r="H1047" s="2">
        <v>8.3099999999999952E-2</v>
      </c>
      <c r="I1047" s="2">
        <v>0.49930000000000002</v>
      </c>
      <c r="J1047" s="2">
        <v>0.43680000000000002</v>
      </c>
      <c r="K1047" s="2">
        <v>6.25E-2</v>
      </c>
      <c r="L1047" s="2">
        <v>0.40450000000000003</v>
      </c>
      <c r="M1047" s="2">
        <v>0.57430000000000003</v>
      </c>
      <c r="N1047" s="2">
        <v>-0.16980000000000001</v>
      </c>
      <c r="O1047" s="2">
        <v>-8.0666666666666855E-3</v>
      </c>
      <c r="P1047" s="2" t="s">
        <v>5765</v>
      </c>
      <c r="Q1047" s="5">
        <v>1978</v>
      </c>
      <c r="R1047" s="5">
        <v>1477.2218073188947</v>
      </c>
      <c r="S1047" s="5">
        <v>0</v>
      </c>
      <c r="T1047" s="5">
        <v>0</v>
      </c>
      <c r="U1047" s="5">
        <v>0</v>
      </c>
      <c r="V1047" s="5">
        <v>0</v>
      </c>
      <c r="W1047" s="5">
        <v>0</v>
      </c>
      <c r="X1047" s="5">
        <v>0</v>
      </c>
      <c r="Y1047" s="5">
        <v>0</v>
      </c>
      <c r="Z1047" s="5">
        <v>0</v>
      </c>
      <c r="AA1047" s="5">
        <v>0</v>
      </c>
      <c r="AB1047" s="5">
        <v>0</v>
      </c>
      <c r="AC1047" s="5">
        <v>0</v>
      </c>
      <c r="AD1047" s="5">
        <v>0</v>
      </c>
      <c r="AE1047" s="5">
        <v>0</v>
      </c>
      <c r="AF1047" s="5">
        <v>0</v>
      </c>
      <c r="AG1047" s="5">
        <v>0</v>
      </c>
      <c r="AH1047" s="5">
        <v>0</v>
      </c>
      <c r="AI1047" s="5">
        <v>0</v>
      </c>
      <c r="AJ1047" s="5">
        <v>0</v>
      </c>
    </row>
    <row r="1048" spans="1:36" x14ac:dyDescent="0.25">
      <c r="A1048">
        <v>2018</v>
      </c>
      <c r="B1048" t="s">
        <v>71</v>
      </c>
      <c r="C1048" t="s">
        <v>4869</v>
      </c>
      <c r="D1048" s="47" t="s">
        <v>4863</v>
      </c>
      <c r="E1048" s="11">
        <v>0</v>
      </c>
      <c r="F1048" s="2">
        <v>0.60840000000000005</v>
      </c>
      <c r="G1048" s="2">
        <v>0.37490000000000001</v>
      </c>
      <c r="H1048" s="2">
        <v>0.23350000000000004</v>
      </c>
      <c r="I1048" s="2">
        <v>0.61029999999999995</v>
      </c>
      <c r="J1048" s="2">
        <v>0.3422</v>
      </c>
      <c r="K1048" s="2">
        <v>0.26809999999999995</v>
      </c>
      <c r="L1048" s="2">
        <v>0.64259999999999995</v>
      </c>
      <c r="M1048" s="2">
        <v>0.34470000000000001</v>
      </c>
      <c r="N1048" s="2">
        <v>0.29789999999999994</v>
      </c>
      <c r="O1048" s="2">
        <v>0.26650000000000001</v>
      </c>
      <c r="P1048" s="2" t="s">
        <v>4792</v>
      </c>
      <c r="Q1048" s="5">
        <v>1982</v>
      </c>
      <c r="R1048" s="5" t="s">
        <v>4791</v>
      </c>
      <c r="S1048" s="5">
        <v>4</v>
      </c>
      <c r="T1048" s="5">
        <v>201.81634712411704</v>
      </c>
      <c r="U1048" s="5">
        <v>0</v>
      </c>
      <c r="V1048" s="5">
        <v>0</v>
      </c>
      <c r="W1048" s="5">
        <v>1</v>
      </c>
      <c r="X1048" s="5">
        <v>50.454086781029261</v>
      </c>
      <c r="Y1048" s="5">
        <v>1</v>
      </c>
      <c r="Z1048" s="5">
        <v>50.454086781029261</v>
      </c>
      <c r="AA1048" s="5">
        <v>2</v>
      </c>
      <c r="AB1048" s="5">
        <v>100.90817356205852</v>
      </c>
      <c r="AC1048" s="5">
        <v>61</v>
      </c>
      <c r="AD1048" s="5">
        <v>3077.6992936427851</v>
      </c>
      <c r="AE1048" s="5">
        <v>14</v>
      </c>
      <c r="AF1048" s="5">
        <v>706.35721493440963</v>
      </c>
      <c r="AG1048" s="5">
        <v>31</v>
      </c>
      <c r="AH1048" s="5">
        <v>1564.0766902119071</v>
      </c>
      <c r="AI1048" s="5">
        <v>16</v>
      </c>
      <c r="AJ1048" s="5">
        <v>807.26538849646818</v>
      </c>
    </row>
    <row r="1049" spans="1:36" x14ac:dyDescent="0.25">
      <c r="A1049">
        <v>2018</v>
      </c>
      <c r="B1049" t="s">
        <v>71</v>
      </c>
      <c r="C1049" t="s">
        <v>4869</v>
      </c>
      <c r="D1049" s="47" t="s">
        <v>4863</v>
      </c>
      <c r="E1049" s="11">
        <v>0</v>
      </c>
      <c r="F1049" s="2">
        <v>0.60840000000000005</v>
      </c>
      <c r="G1049" s="2">
        <v>0.37490000000000001</v>
      </c>
      <c r="H1049" s="2">
        <v>0.23350000000000004</v>
      </c>
      <c r="I1049" s="2">
        <v>0.61029999999999995</v>
      </c>
      <c r="J1049" s="2">
        <v>0.3422</v>
      </c>
      <c r="K1049" s="2">
        <v>0.26809999999999995</v>
      </c>
      <c r="L1049" s="2">
        <v>0.64259999999999995</v>
      </c>
      <c r="M1049" s="2">
        <v>0.34470000000000001</v>
      </c>
      <c r="N1049" s="2">
        <v>0.29789999999999994</v>
      </c>
      <c r="O1049" s="2">
        <v>0.26650000000000001</v>
      </c>
      <c r="P1049" s="2" t="s">
        <v>4792</v>
      </c>
      <c r="Q1049" s="5">
        <v>1982</v>
      </c>
      <c r="R1049" s="5" t="s">
        <v>4791</v>
      </c>
      <c r="S1049" s="5">
        <v>4</v>
      </c>
      <c r="T1049" s="5">
        <v>201.81634712411704</v>
      </c>
      <c r="U1049" s="5">
        <v>0</v>
      </c>
      <c r="V1049" s="5">
        <v>0</v>
      </c>
      <c r="W1049" s="5">
        <v>1</v>
      </c>
      <c r="X1049" s="5">
        <v>50.454086781029261</v>
      </c>
      <c r="Y1049" s="5">
        <v>1</v>
      </c>
      <c r="Z1049" s="5">
        <v>50.454086781029261</v>
      </c>
      <c r="AA1049" s="5">
        <v>2</v>
      </c>
      <c r="AB1049" s="5">
        <v>100.90817356205852</v>
      </c>
      <c r="AC1049" s="5">
        <v>61</v>
      </c>
      <c r="AD1049" s="5">
        <v>3077.6992936427851</v>
      </c>
      <c r="AE1049" s="5">
        <v>14</v>
      </c>
      <c r="AF1049" s="5">
        <v>706.35721493440963</v>
      </c>
      <c r="AG1049" s="5">
        <v>31</v>
      </c>
      <c r="AH1049" s="5">
        <v>1564.0766902119071</v>
      </c>
      <c r="AI1049" s="5">
        <v>16</v>
      </c>
      <c r="AJ1049" s="5">
        <v>807.26538849646818</v>
      </c>
    </row>
    <row r="1050" spans="1:36" x14ac:dyDescent="0.25">
      <c r="A1050">
        <v>2019</v>
      </c>
      <c r="B1050" t="s">
        <v>71</v>
      </c>
      <c r="C1050" t="s">
        <v>5106</v>
      </c>
      <c r="D1050" s="47" t="s">
        <v>1033</v>
      </c>
      <c r="E1050" s="11">
        <v>0</v>
      </c>
      <c r="F1050" s="2">
        <v>0.83960000000000001</v>
      </c>
      <c r="G1050" s="2">
        <v>0.1482</v>
      </c>
      <c r="H1050" s="2">
        <v>0.69140000000000001</v>
      </c>
      <c r="I1050" s="2">
        <v>0.80859999999999999</v>
      </c>
      <c r="J1050" s="2">
        <v>0.157</v>
      </c>
      <c r="K1050" s="2">
        <v>0.65159999999999996</v>
      </c>
      <c r="L1050" s="2">
        <v>0.76559999999999995</v>
      </c>
      <c r="M1050" s="2">
        <v>0.22020000000000001</v>
      </c>
      <c r="N1050" s="2">
        <v>0.54539999999999988</v>
      </c>
      <c r="O1050" s="2">
        <v>0.62946666666666662</v>
      </c>
      <c r="P1050" s="2" t="s">
        <v>4792</v>
      </c>
      <c r="Q1050" s="5">
        <v>1982</v>
      </c>
      <c r="R1050" s="5" t="s">
        <v>4791</v>
      </c>
      <c r="S1050" s="5">
        <v>2</v>
      </c>
      <c r="T1050" s="5">
        <v>100.90817356205852</v>
      </c>
      <c r="U1050" s="5">
        <v>0</v>
      </c>
      <c r="V1050" s="5">
        <v>0</v>
      </c>
      <c r="W1050" s="5">
        <v>0</v>
      </c>
      <c r="X1050" s="5">
        <v>0</v>
      </c>
      <c r="Y1050" s="5">
        <v>0</v>
      </c>
      <c r="Z1050" s="5">
        <v>0</v>
      </c>
      <c r="AA1050" s="5">
        <v>2</v>
      </c>
      <c r="AB1050" s="5">
        <v>100.90817356205852</v>
      </c>
      <c r="AC1050" s="5">
        <v>9</v>
      </c>
      <c r="AD1050" s="5">
        <v>454.08678102926336</v>
      </c>
      <c r="AE1050" s="5">
        <v>2</v>
      </c>
      <c r="AF1050" s="5">
        <v>100.90817356205852</v>
      </c>
      <c r="AG1050" s="5">
        <v>6</v>
      </c>
      <c r="AH1050" s="5">
        <v>302.72452068617554</v>
      </c>
      <c r="AI1050" s="5">
        <v>1</v>
      </c>
      <c r="AJ1050" s="5">
        <v>50.454086781029261</v>
      </c>
    </row>
    <row r="1051" spans="1:36" x14ac:dyDescent="0.25">
      <c r="A1051">
        <v>2018</v>
      </c>
      <c r="B1051" t="s">
        <v>49</v>
      </c>
      <c r="C1051" t="s">
        <v>6495</v>
      </c>
      <c r="D1051" s="47" t="s">
        <v>6329</v>
      </c>
      <c r="E1051" s="11">
        <v>21.1</v>
      </c>
      <c r="F1051" s="2">
        <v>0.36499999999999999</v>
      </c>
      <c r="G1051" s="2">
        <v>0.60719999999999996</v>
      </c>
      <c r="H1051" s="2">
        <v>-0.24219999999999997</v>
      </c>
      <c r="I1051" s="2">
        <v>0.22700000000000001</v>
      </c>
      <c r="J1051" s="2">
        <v>0.68899999999999995</v>
      </c>
      <c r="K1051" s="2">
        <v>-0.46199999999999997</v>
      </c>
      <c r="L1051" s="2">
        <v>0.27200000000000002</v>
      </c>
      <c r="M1051" s="2">
        <v>0.71</v>
      </c>
      <c r="N1051" s="2">
        <v>-0.43799999999999994</v>
      </c>
      <c r="O1051" s="2">
        <v>-0.38073333333333331</v>
      </c>
      <c r="P1051" s="2" t="s">
        <v>5900</v>
      </c>
      <c r="Q1051" s="5">
        <v>1984</v>
      </c>
      <c r="R1051" s="5">
        <v>94.028436018957336</v>
      </c>
      <c r="S1051" s="5">
        <v>5</v>
      </c>
      <c r="T1051" s="5">
        <v>252.01612903225805</v>
      </c>
      <c r="U1051" s="5">
        <v>0</v>
      </c>
      <c r="V1051" s="5">
        <v>0</v>
      </c>
      <c r="W1051" s="5">
        <v>1</v>
      </c>
      <c r="X1051" s="5">
        <v>50.403225806451609</v>
      </c>
      <c r="Y1051" s="5">
        <v>0</v>
      </c>
      <c r="Z1051" s="5">
        <v>0</v>
      </c>
      <c r="AA1051" s="5">
        <v>4</v>
      </c>
      <c r="AB1051" s="5">
        <v>201.61290322580643</v>
      </c>
      <c r="AC1051" s="5">
        <v>5</v>
      </c>
      <c r="AD1051" s="5">
        <v>252.01612903225805</v>
      </c>
      <c r="AE1051" s="5">
        <v>0</v>
      </c>
      <c r="AF1051" s="5">
        <v>0</v>
      </c>
      <c r="AG1051" s="5">
        <v>5</v>
      </c>
      <c r="AH1051" s="5">
        <v>252.01612903225805</v>
      </c>
      <c r="AI1051" s="5">
        <v>0</v>
      </c>
      <c r="AJ1051" s="5">
        <v>0</v>
      </c>
    </row>
    <row r="1052" spans="1:36" x14ac:dyDescent="0.25">
      <c r="A1052">
        <v>2017</v>
      </c>
      <c r="B1052" t="s">
        <v>41</v>
      </c>
      <c r="C1052" t="s">
        <v>5571</v>
      </c>
      <c r="D1052" s="47" t="s">
        <v>5528</v>
      </c>
      <c r="E1052" s="11">
        <v>1.153</v>
      </c>
      <c r="F1052" s="2">
        <v>0.6724</v>
      </c>
      <c r="G1052" s="2">
        <v>0.30659999999999998</v>
      </c>
      <c r="H1052" s="2">
        <v>0.36580000000000001</v>
      </c>
      <c r="I1052" s="2">
        <v>0.64539999999999997</v>
      </c>
      <c r="J1052" s="2">
        <v>0.3014</v>
      </c>
      <c r="K1052" s="2">
        <v>0.34399999999999997</v>
      </c>
      <c r="L1052" s="2">
        <v>0.51919999999999999</v>
      </c>
      <c r="M1052" s="2">
        <v>0.44890000000000002</v>
      </c>
      <c r="N1052" s="2">
        <v>7.0299999999999974E-2</v>
      </c>
      <c r="O1052" s="2">
        <v>0.26003333333333334</v>
      </c>
      <c r="P1052" s="2" t="s">
        <v>4792</v>
      </c>
      <c r="Q1052" s="5">
        <v>1985</v>
      </c>
      <c r="R1052" s="5">
        <v>1721.5958369470945</v>
      </c>
      <c r="S1052" s="5">
        <v>4</v>
      </c>
      <c r="T1052" s="5">
        <v>201.51133501259446</v>
      </c>
      <c r="U1052" s="5">
        <v>0</v>
      </c>
      <c r="V1052" s="5">
        <v>0</v>
      </c>
      <c r="W1052" s="5">
        <v>0</v>
      </c>
      <c r="X1052" s="5">
        <v>0</v>
      </c>
      <c r="Y1052" s="5">
        <v>0</v>
      </c>
      <c r="Z1052" s="5">
        <v>0</v>
      </c>
      <c r="AA1052" s="5">
        <v>4</v>
      </c>
      <c r="AB1052" s="5">
        <v>201.51133501259446</v>
      </c>
      <c r="AC1052" s="5">
        <v>17</v>
      </c>
      <c r="AD1052" s="5">
        <v>856.42317380352654</v>
      </c>
      <c r="AE1052" s="5">
        <v>5</v>
      </c>
      <c r="AF1052" s="5">
        <v>251.88916876574308</v>
      </c>
      <c r="AG1052" s="5">
        <v>10</v>
      </c>
      <c r="AH1052" s="5">
        <v>503.77833753148616</v>
      </c>
      <c r="AI1052" s="5">
        <v>2</v>
      </c>
      <c r="AJ1052" s="5">
        <v>100.75566750629723</v>
      </c>
    </row>
    <row r="1053" spans="1:36" x14ac:dyDescent="0.25">
      <c r="A1053">
        <v>2017</v>
      </c>
      <c r="B1053" t="s">
        <v>71</v>
      </c>
      <c r="C1053" t="s">
        <v>4984</v>
      </c>
      <c r="D1053" s="47" t="s">
        <v>4984</v>
      </c>
      <c r="E1053" s="11">
        <v>0</v>
      </c>
      <c r="F1053" s="2">
        <v>0.72970000000000002</v>
      </c>
      <c r="G1053" s="2">
        <v>0.25619999999999998</v>
      </c>
      <c r="H1053" s="2">
        <v>0.47350000000000003</v>
      </c>
      <c r="I1053" s="2">
        <v>0.7409</v>
      </c>
      <c r="J1053" s="2">
        <v>0.21879999999999999</v>
      </c>
      <c r="K1053" s="2">
        <v>0.52210000000000001</v>
      </c>
      <c r="L1053" s="2">
        <v>0.73160000000000003</v>
      </c>
      <c r="M1053" s="2">
        <v>0.24529999999999999</v>
      </c>
      <c r="N1053" s="2">
        <v>0.48630000000000007</v>
      </c>
      <c r="O1053" s="2">
        <v>0.49396666666666667</v>
      </c>
      <c r="P1053" s="2" t="s">
        <v>4792</v>
      </c>
      <c r="Q1053" s="5">
        <v>1989</v>
      </c>
      <c r="R1053" s="5" t="s">
        <v>4791</v>
      </c>
      <c r="S1053" s="5">
        <v>3</v>
      </c>
      <c r="T1053" s="5">
        <v>150.82956259426848</v>
      </c>
      <c r="U1053" s="5">
        <v>0</v>
      </c>
      <c r="V1053" s="5">
        <v>0</v>
      </c>
      <c r="W1053" s="5">
        <v>0</v>
      </c>
      <c r="X1053" s="5">
        <v>0</v>
      </c>
      <c r="Y1053" s="5">
        <v>0</v>
      </c>
      <c r="Z1053" s="5">
        <v>0</v>
      </c>
      <c r="AA1053" s="5">
        <v>3</v>
      </c>
      <c r="AB1053" s="5">
        <v>150.82956259426848</v>
      </c>
      <c r="AC1053" s="5">
        <v>32</v>
      </c>
      <c r="AD1053" s="5">
        <v>1608.8486676721968</v>
      </c>
      <c r="AE1053" s="5">
        <v>11</v>
      </c>
      <c r="AF1053" s="5">
        <v>553.04172951231783</v>
      </c>
      <c r="AG1053" s="5">
        <v>20</v>
      </c>
      <c r="AH1053" s="5">
        <v>1005.5304172951232</v>
      </c>
      <c r="AI1053" s="5">
        <v>1</v>
      </c>
      <c r="AJ1053" s="5">
        <v>50.276520864756151</v>
      </c>
    </row>
    <row r="1054" spans="1:36" x14ac:dyDescent="0.25">
      <c r="A1054">
        <v>2019</v>
      </c>
      <c r="B1054" t="s">
        <v>71</v>
      </c>
      <c r="C1054" t="s">
        <v>4869</v>
      </c>
      <c r="D1054" s="47" t="s">
        <v>4863</v>
      </c>
      <c r="E1054" s="11">
        <v>0</v>
      </c>
      <c r="F1054" s="2">
        <v>0.60840000000000005</v>
      </c>
      <c r="G1054" s="2">
        <v>0.37490000000000001</v>
      </c>
      <c r="H1054" s="2">
        <v>0.23350000000000004</v>
      </c>
      <c r="I1054" s="2">
        <v>0.61029999999999995</v>
      </c>
      <c r="J1054" s="2">
        <v>0.3422</v>
      </c>
      <c r="K1054" s="2">
        <v>0.26809999999999995</v>
      </c>
      <c r="L1054" s="2">
        <v>0.64259999999999995</v>
      </c>
      <c r="M1054" s="2">
        <v>0.34470000000000001</v>
      </c>
      <c r="N1054" s="2">
        <v>0.29789999999999994</v>
      </c>
      <c r="O1054" s="2">
        <v>0.26650000000000001</v>
      </c>
      <c r="P1054" s="2" t="s">
        <v>4792</v>
      </c>
      <c r="Q1054" s="5">
        <v>1989</v>
      </c>
      <c r="R1054" s="5" t="s">
        <v>4791</v>
      </c>
      <c r="S1054" s="5">
        <v>5</v>
      </c>
      <c r="T1054" s="5">
        <v>251.38260432378081</v>
      </c>
      <c r="U1054" s="5">
        <v>0</v>
      </c>
      <c r="V1054" s="5">
        <v>0</v>
      </c>
      <c r="W1054" s="5">
        <v>0</v>
      </c>
      <c r="X1054" s="5">
        <v>0</v>
      </c>
      <c r="Y1054" s="5">
        <v>2</v>
      </c>
      <c r="Z1054" s="5">
        <v>100.5530417295123</v>
      </c>
      <c r="AA1054" s="5">
        <v>3</v>
      </c>
      <c r="AB1054" s="5">
        <v>150.82956259426848</v>
      </c>
      <c r="AC1054" s="5">
        <v>60</v>
      </c>
      <c r="AD1054" s="5">
        <v>3016.5912518853697</v>
      </c>
      <c r="AE1054" s="5">
        <v>14</v>
      </c>
      <c r="AF1054" s="5">
        <v>703.87129210658622</v>
      </c>
      <c r="AG1054" s="5">
        <v>39</v>
      </c>
      <c r="AH1054" s="5">
        <v>1960.7843137254902</v>
      </c>
      <c r="AI1054" s="5">
        <v>7</v>
      </c>
      <c r="AJ1054" s="5">
        <v>351.93564605329311</v>
      </c>
    </row>
    <row r="1055" spans="1:36" x14ac:dyDescent="0.25">
      <c r="A1055">
        <v>2017</v>
      </c>
      <c r="B1055" t="s">
        <v>70</v>
      </c>
      <c r="C1055" t="s">
        <v>5384</v>
      </c>
      <c r="D1055" s="47" t="s">
        <v>5312</v>
      </c>
      <c r="E1055" s="11">
        <v>2.64</v>
      </c>
      <c r="F1055" s="2">
        <v>0.81030000000000002</v>
      </c>
      <c r="G1055" s="2">
        <v>0.17369999999999999</v>
      </c>
      <c r="H1055" s="2">
        <v>0.63660000000000005</v>
      </c>
      <c r="I1055" s="2">
        <v>0.78290000000000004</v>
      </c>
      <c r="J1055" s="2">
        <v>0.17560000000000001</v>
      </c>
      <c r="K1055" s="2">
        <v>0.60730000000000006</v>
      </c>
      <c r="L1055" s="2">
        <v>0.73670000000000002</v>
      </c>
      <c r="M1055" s="2">
        <v>0.2482</v>
      </c>
      <c r="N1055" s="2">
        <v>0.48850000000000005</v>
      </c>
      <c r="O1055" s="2">
        <v>0.57746666666666668</v>
      </c>
      <c r="P1055" s="5" t="s">
        <v>4792</v>
      </c>
      <c r="Q1055" s="5">
        <v>1990</v>
      </c>
      <c r="R1055" s="5">
        <v>753.78787878787875</v>
      </c>
      <c r="S1055" s="5">
        <v>11</v>
      </c>
      <c r="T1055" s="5">
        <v>552.7638190954774</v>
      </c>
      <c r="U1055" s="5">
        <v>0</v>
      </c>
      <c r="V1055" s="5">
        <v>0</v>
      </c>
      <c r="W1055" s="5">
        <v>0</v>
      </c>
      <c r="X1055" s="5">
        <v>0</v>
      </c>
      <c r="Y1055" s="5">
        <v>0</v>
      </c>
      <c r="Z1055" s="5">
        <v>0</v>
      </c>
      <c r="AA1055" s="5">
        <v>11</v>
      </c>
      <c r="AB1055" s="5">
        <v>552.7638190954774</v>
      </c>
      <c r="AC1055" s="5">
        <v>35</v>
      </c>
      <c r="AD1055" s="5">
        <v>1758.7939698492462</v>
      </c>
      <c r="AE1055" s="5">
        <v>7</v>
      </c>
      <c r="AF1055" s="5">
        <v>351.75879396984925</v>
      </c>
      <c r="AG1055" s="5">
        <v>28</v>
      </c>
      <c r="AH1055" s="5">
        <v>1407.035175879397</v>
      </c>
      <c r="AI1055" s="5">
        <v>0</v>
      </c>
      <c r="AJ1055" s="5">
        <v>0</v>
      </c>
    </row>
    <row r="1056" spans="1:36" x14ac:dyDescent="0.25">
      <c r="A1056">
        <v>2017</v>
      </c>
      <c r="B1056" t="s">
        <v>71</v>
      </c>
      <c r="C1056" t="s">
        <v>1039</v>
      </c>
      <c r="D1056" s="47" t="s">
        <v>4858</v>
      </c>
      <c r="E1056" s="11">
        <v>0</v>
      </c>
      <c r="F1056" s="2">
        <v>0.63790000000000002</v>
      </c>
      <c r="G1056" s="2">
        <v>0.34710000000000002</v>
      </c>
      <c r="H1056" s="2">
        <v>0.2908</v>
      </c>
      <c r="I1056" s="2">
        <v>0.60170000000000001</v>
      </c>
      <c r="J1056" s="2">
        <v>0.36349999999999999</v>
      </c>
      <c r="K1056" s="2">
        <v>0.23820000000000002</v>
      </c>
      <c r="L1056" s="2">
        <v>0.59789999999999999</v>
      </c>
      <c r="M1056" s="2">
        <v>0.39129999999999998</v>
      </c>
      <c r="N1056" s="2">
        <v>0.20660000000000001</v>
      </c>
      <c r="O1056" s="2">
        <v>0.2452</v>
      </c>
      <c r="P1056" s="2" t="s">
        <v>4792</v>
      </c>
      <c r="Q1056" s="5">
        <v>1990</v>
      </c>
      <c r="R1056" s="5" t="s">
        <v>4791</v>
      </c>
      <c r="S1056" s="5">
        <v>7</v>
      </c>
      <c r="T1056" s="5">
        <v>351.75879396984925</v>
      </c>
      <c r="U1056" s="5">
        <v>0</v>
      </c>
      <c r="V1056" s="5">
        <v>0</v>
      </c>
      <c r="W1056" s="5">
        <v>2</v>
      </c>
      <c r="X1056" s="5">
        <v>100.50251256281408</v>
      </c>
      <c r="Y1056" s="5">
        <v>0</v>
      </c>
      <c r="Z1056" s="5">
        <v>0</v>
      </c>
      <c r="AA1056" s="5">
        <v>5</v>
      </c>
      <c r="AB1056" s="5">
        <v>251.25628140703517</v>
      </c>
      <c r="AC1056" s="5">
        <v>20</v>
      </c>
      <c r="AD1056" s="5">
        <v>1005.0251256281407</v>
      </c>
      <c r="AE1056" s="5">
        <v>7</v>
      </c>
      <c r="AF1056" s="5">
        <v>351.75879396984925</v>
      </c>
      <c r="AG1056" s="5">
        <v>12</v>
      </c>
      <c r="AH1056" s="5">
        <v>603.0150753768844</v>
      </c>
      <c r="AI1056" s="5">
        <v>1</v>
      </c>
      <c r="AJ1056" s="5">
        <v>50.251256281407038</v>
      </c>
    </row>
    <row r="1057" spans="1:36" x14ac:dyDescent="0.25">
      <c r="A1057">
        <v>2019</v>
      </c>
      <c r="B1057" t="s">
        <v>41</v>
      </c>
      <c r="C1057" t="s">
        <v>5701</v>
      </c>
      <c r="D1057" s="47" t="s">
        <v>1045</v>
      </c>
      <c r="E1057" s="11">
        <v>2.1579999999999999</v>
      </c>
      <c r="F1057" s="2">
        <v>0.5544</v>
      </c>
      <c r="G1057" s="2">
        <v>0.42170000000000002</v>
      </c>
      <c r="H1057" s="2">
        <v>0.13269999999999998</v>
      </c>
      <c r="I1057" s="2">
        <v>0.54900000000000004</v>
      </c>
      <c r="J1057" s="2">
        <v>0.39400000000000002</v>
      </c>
      <c r="K1057" s="2">
        <v>0.15500000000000003</v>
      </c>
      <c r="L1057" s="2">
        <v>0.49490000000000001</v>
      </c>
      <c r="M1057" s="2">
        <v>0.48110000000000003</v>
      </c>
      <c r="N1057" s="2">
        <v>1.3799999999999979E-2</v>
      </c>
      <c r="O1057" s="2">
        <v>0.10049999999999999</v>
      </c>
      <c r="P1057" s="2" t="s">
        <v>4792</v>
      </c>
      <c r="Q1057" s="5">
        <v>1991</v>
      </c>
      <c r="R1057" s="5">
        <v>922.61353104726606</v>
      </c>
      <c r="S1057" s="5">
        <v>8</v>
      </c>
      <c r="T1057" s="5">
        <v>401.80813661476651</v>
      </c>
      <c r="U1057" s="5">
        <v>0</v>
      </c>
      <c r="V1057" s="5">
        <v>0</v>
      </c>
      <c r="W1057" s="5">
        <v>4</v>
      </c>
      <c r="X1057" s="5">
        <v>200.90406830738326</v>
      </c>
      <c r="Y1057" s="5">
        <v>2</v>
      </c>
      <c r="Z1057" s="5">
        <v>100.45203415369163</v>
      </c>
      <c r="AA1057" s="5">
        <v>2</v>
      </c>
      <c r="AB1057" s="5">
        <v>100.45203415369163</v>
      </c>
      <c r="AC1057" s="5">
        <v>49</v>
      </c>
      <c r="AD1057" s="5">
        <v>2461.0748367654442</v>
      </c>
      <c r="AE1057" s="5">
        <v>21</v>
      </c>
      <c r="AF1057" s="5">
        <v>1054.7463586137619</v>
      </c>
      <c r="AG1057" s="5">
        <v>23</v>
      </c>
      <c r="AH1057" s="5">
        <v>1155.1983927674537</v>
      </c>
      <c r="AI1057" s="5">
        <v>5</v>
      </c>
      <c r="AJ1057" s="5">
        <v>251.13008538422903</v>
      </c>
    </row>
    <row r="1058" spans="1:36" x14ac:dyDescent="0.25">
      <c r="A1058">
        <v>2018</v>
      </c>
      <c r="B1058" t="s">
        <v>41</v>
      </c>
      <c r="C1058" t="s">
        <v>5716</v>
      </c>
      <c r="D1058" s="47" t="s">
        <v>5546</v>
      </c>
      <c r="E1058" s="11">
        <v>2.4</v>
      </c>
      <c r="F1058" s="2">
        <v>0.6905</v>
      </c>
      <c r="G1058" s="2">
        <v>0.28739999999999999</v>
      </c>
      <c r="H1058" s="2">
        <v>0.40310000000000001</v>
      </c>
      <c r="I1058" s="2">
        <v>0.67859999999999998</v>
      </c>
      <c r="J1058" s="2">
        <v>0.26169999999999999</v>
      </c>
      <c r="K1058" s="2">
        <v>0.41689999999999999</v>
      </c>
      <c r="L1058" s="2">
        <v>0.68440000000000001</v>
      </c>
      <c r="M1058" s="2">
        <v>0.29420000000000002</v>
      </c>
      <c r="N1058" s="2">
        <v>0.39019999999999999</v>
      </c>
      <c r="O1058" s="2">
        <v>0.40339999999999998</v>
      </c>
      <c r="P1058" s="2" t="s">
        <v>4792</v>
      </c>
      <c r="Q1058" s="5">
        <v>1996</v>
      </c>
      <c r="R1058" s="5">
        <v>831.66666666666674</v>
      </c>
      <c r="S1058" s="5">
        <v>0</v>
      </c>
      <c r="T1058" s="5">
        <v>0</v>
      </c>
      <c r="U1058" s="5">
        <v>0</v>
      </c>
      <c r="V1058" s="5">
        <v>0</v>
      </c>
      <c r="W1058" s="5">
        <v>0</v>
      </c>
      <c r="X1058" s="5">
        <v>0</v>
      </c>
      <c r="Y1058" s="5">
        <v>0</v>
      </c>
      <c r="Z1058" s="5">
        <v>0</v>
      </c>
      <c r="AA1058" s="5">
        <v>0</v>
      </c>
      <c r="AB1058" s="5">
        <v>0</v>
      </c>
      <c r="AC1058" s="5">
        <v>20</v>
      </c>
      <c r="AD1058" s="5">
        <v>1002.004008016032</v>
      </c>
      <c r="AE1058" s="5">
        <v>2</v>
      </c>
      <c r="AF1058" s="5">
        <v>100.20040080160319</v>
      </c>
      <c r="AG1058" s="5">
        <v>15</v>
      </c>
      <c r="AH1058" s="5">
        <v>751.503006012024</v>
      </c>
      <c r="AI1058" s="5">
        <v>3</v>
      </c>
      <c r="AJ1058" s="5">
        <v>150.30060120240481</v>
      </c>
    </row>
    <row r="1059" spans="1:36" x14ac:dyDescent="0.25">
      <c r="A1059">
        <v>2017</v>
      </c>
      <c r="B1059" t="s">
        <v>71</v>
      </c>
      <c r="C1059" t="s">
        <v>4913</v>
      </c>
      <c r="D1059" s="47" t="s">
        <v>426</v>
      </c>
      <c r="E1059" s="11">
        <v>0</v>
      </c>
      <c r="F1059" s="2">
        <v>0.6885</v>
      </c>
      <c r="G1059" s="2">
        <v>0.29520000000000002</v>
      </c>
      <c r="H1059" s="2">
        <v>0.39329999999999998</v>
      </c>
      <c r="I1059" s="2">
        <v>0.69520000000000004</v>
      </c>
      <c r="J1059" s="2">
        <v>0.2631</v>
      </c>
      <c r="K1059" s="2">
        <v>0.43210000000000004</v>
      </c>
      <c r="L1059" s="2">
        <v>0.72019999999999995</v>
      </c>
      <c r="M1059" s="2">
        <v>0.26950000000000002</v>
      </c>
      <c r="N1059" s="2">
        <v>0.45069999999999993</v>
      </c>
      <c r="O1059" s="2">
        <v>0.42536666666666667</v>
      </c>
      <c r="P1059" s="2" t="s">
        <v>4792</v>
      </c>
      <c r="Q1059" s="5">
        <v>2001</v>
      </c>
      <c r="R1059" s="5" t="s">
        <v>4791</v>
      </c>
      <c r="S1059" s="5">
        <v>15</v>
      </c>
      <c r="T1059" s="5">
        <v>749.62518740629685</v>
      </c>
      <c r="U1059" s="5">
        <v>0</v>
      </c>
      <c r="V1059" s="5">
        <v>0</v>
      </c>
      <c r="W1059" s="5">
        <v>2</v>
      </c>
      <c r="X1059" s="5">
        <v>99.950024987506239</v>
      </c>
      <c r="Y1059" s="5">
        <v>1</v>
      </c>
      <c r="Z1059" s="5">
        <v>49.97501249375312</v>
      </c>
      <c r="AA1059" s="5">
        <v>12</v>
      </c>
      <c r="AB1059" s="5">
        <v>599.70014992503741</v>
      </c>
      <c r="AC1059" s="5">
        <v>55</v>
      </c>
      <c r="AD1059" s="5">
        <v>2748.6256871564219</v>
      </c>
      <c r="AE1059" s="5">
        <v>19</v>
      </c>
      <c r="AF1059" s="5">
        <v>949.52523738130947</v>
      </c>
      <c r="AG1059" s="5">
        <v>34</v>
      </c>
      <c r="AH1059" s="5">
        <v>1699.1504247876062</v>
      </c>
      <c r="AI1059" s="5">
        <v>2</v>
      </c>
      <c r="AJ1059" s="5">
        <v>99.950024987506239</v>
      </c>
    </row>
    <row r="1060" spans="1:36" x14ac:dyDescent="0.25">
      <c r="A1060">
        <v>2018</v>
      </c>
      <c r="B1060" t="s">
        <v>41</v>
      </c>
      <c r="C1060" t="s">
        <v>5529</v>
      </c>
      <c r="D1060" s="47" t="s">
        <v>5528</v>
      </c>
      <c r="E1060" s="11">
        <v>0.93400000000000005</v>
      </c>
      <c r="F1060" s="2">
        <v>0.6724</v>
      </c>
      <c r="G1060" s="2">
        <v>0.30659999999999998</v>
      </c>
      <c r="H1060" s="2">
        <v>0.36580000000000001</v>
      </c>
      <c r="I1060" s="2">
        <v>0.64539999999999997</v>
      </c>
      <c r="J1060" s="2">
        <v>0.3014</v>
      </c>
      <c r="K1060" s="2">
        <v>0.34399999999999997</v>
      </c>
      <c r="L1060" s="2">
        <v>0.51919999999999999</v>
      </c>
      <c r="M1060" s="2">
        <v>0.44890000000000002</v>
      </c>
      <c r="N1060" s="2">
        <v>7.0299999999999974E-2</v>
      </c>
      <c r="O1060" s="2">
        <v>0.26003333333333334</v>
      </c>
      <c r="P1060" s="2" t="s">
        <v>4792</v>
      </c>
      <c r="Q1060" s="5">
        <v>2003</v>
      </c>
      <c r="R1060" s="5">
        <v>2144.5396145610275</v>
      </c>
      <c r="S1060" s="5">
        <v>14</v>
      </c>
      <c r="T1060" s="5">
        <v>698.95157264103841</v>
      </c>
      <c r="U1060" s="5">
        <v>0</v>
      </c>
      <c r="V1060" s="5">
        <v>0</v>
      </c>
      <c r="W1060" s="5">
        <v>3</v>
      </c>
      <c r="X1060" s="5">
        <v>149.77533699450822</v>
      </c>
      <c r="Y1060" s="5">
        <v>1</v>
      </c>
      <c r="Z1060" s="5">
        <v>49.925112331502753</v>
      </c>
      <c r="AA1060" s="5">
        <v>10</v>
      </c>
      <c r="AB1060" s="5">
        <v>499.25112331502748</v>
      </c>
      <c r="AC1060" s="5">
        <v>14</v>
      </c>
      <c r="AD1060" s="5">
        <v>698.95157264103841</v>
      </c>
      <c r="AE1060" s="5">
        <v>4</v>
      </c>
      <c r="AF1060" s="5">
        <v>199.70044932601101</v>
      </c>
      <c r="AG1060" s="5">
        <v>9</v>
      </c>
      <c r="AH1060" s="5">
        <v>449.32601098352472</v>
      </c>
      <c r="AI1060" s="5">
        <v>1</v>
      </c>
      <c r="AJ1060" s="5">
        <v>49.925112331502753</v>
      </c>
    </row>
    <row r="1061" spans="1:36" x14ac:dyDescent="0.25">
      <c r="A1061">
        <v>2018</v>
      </c>
      <c r="B1061" t="s">
        <v>71</v>
      </c>
      <c r="C1061" t="s">
        <v>5106</v>
      </c>
      <c r="D1061" s="47" t="s">
        <v>1033</v>
      </c>
      <c r="E1061" s="11">
        <v>0</v>
      </c>
      <c r="F1061" s="2">
        <v>0.83960000000000001</v>
      </c>
      <c r="G1061" s="2">
        <v>0.1482</v>
      </c>
      <c r="H1061" s="2">
        <v>0.69140000000000001</v>
      </c>
      <c r="I1061" s="2">
        <v>0.80859999999999999</v>
      </c>
      <c r="J1061" s="2">
        <v>0.157</v>
      </c>
      <c r="K1061" s="2">
        <v>0.65159999999999996</v>
      </c>
      <c r="L1061" s="2">
        <v>0.76559999999999995</v>
      </c>
      <c r="M1061" s="2">
        <v>0.22020000000000001</v>
      </c>
      <c r="N1061" s="2">
        <v>0.54539999999999988</v>
      </c>
      <c r="O1061" s="2">
        <v>0.62946666666666662</v>
      </c>
      <c r="P1061" s="2" t="s">
        <v>4792</v>
      </c>
      <c r="Q1061" s="5">
        <v>2003</v>
      </c>
      <c r="R1061" s="5" t="s">
        <v>4791</v>
      </c>
      <c r="S1061" s="5">
        <v>7</v>
      </c>
      <c r="T1061" s="5">
        <v>349.47578632051921</v>
      </c>
      <c r="U1061" s="5">
        <v>0</v>
      </c>
      <c r="V1061" s="5">
        <v>0</v>
      </c>
      <c r="W1061" s="5">
        <v>0</v>
      </c>
      <c r="X1061" s="5">
        <v>0</v>
      </c>
      <c r="Y1061" s="5">
        <v>3</v>
      </c>
      <c r="Z1061" s="5">
        <v>149.77533699450822</v>
      </c>
      <c r="AA1061" s="5">
        <v>4</v>
      </c>
      <c r="AB1061" s="5">
        <v>199.70044932601101</v>
      </c>
      <c r="AC1061" s="5">
        <v>12</v>
      </c>
      <c r="AD1061" s="5">
        <v>599.10134797803289</v>
      </c>
      <c r="AE1061" s="5">
        <v>5</v>
      </c>
      <c r="AF1061" s="5">
        <v>249.62556165751374</v>
      </c>
      <c r="AG1061" s="5">
        <v>6</v>
      </c>
      <c r="AH1061" s="5">
        <v>299.55067398901645</v>
      </c>
      <c r="AI1061" s="5">
        <v>1</v>
      </c>
      <c r="AJ1061" s="5">
        <v>49.925112331502753</v>
      </c>
    </row>
    <row r="1062" spans="1:36" x14ac:dyDescent="0.25">
      <c r="A1062">
        <v>2018</v>
      </c>
      <c r="B1062" t="s">
        <v>71</v>
      </c>
      <c r="C1062" t="s">
        <v>5106</v>
      </c>
      <c r="D1062" s="47" t="s">
        <v>1033</v>
      </c>
      <c r="E1062" s="11">
        <v>0</v>
      </c>
      <c r="F1062" s="2">
        <v>0.83960000000000001</v>
      </c>
      <c r="G1062" s="2">
        <v>0.1482</v>
      </c>
      <c r="H1062" s="2">
        <v>0.69140000000000001</v>
      </c>
      <c r="I1062" s="2">
        <v>0.80859999999999999</v>
      </c>
      <c r="J1062" s="2">
        <v>0.157</v>
      </c>
      <c r="K1062" s="2">
        <v>0.65159999999999996</v>
      </c>
      <c r="L1062" s="2">
        <v>0.76559999999999995</v>
      </c>
      <c r="M1062" s="2">
        <v>0.22020000000000001</v>
      </c>
      <c r="N1062" s="2">
        <v>0.54539999999999988</v>
      </c>
      <c r="O1062" s="2">
        <v>0.62946666666666662</v>
      </c>
      <c r="P1062" s="2" t="s">
        <v>4792</v>
      </c>
      <c r="Q1062" s="5">
        <v>2003</v>
      </c>
      <c r="R1062" s="5" t="s">
        <v>4791</v>
      </c>
      <c r="S1062" s="5">
        <v>7</v>
      </c>
      <c r="T1062" s="5">
        <v>349.47578632051921</v>
      </c>
      <c r="U1062" s="5">
        <v>0</v>
      </c>
      <c r="V1062" s="5">
        <v>0</v>
      </c>
      <c r="W1062" s="5">
        <v>0</v>
      </c>
      <c r="X1062" s="5">
        <v>0</v>
      </c>
      <c r="Y1062" s="5">
        <v>3</v>
      </c>
      <c r="Z1062" s="5">
        <v>149.77533699450822</v>
      </c>
      <c r="AA1062" s="5">
        <v>4</v>
      </c>
      <c r="AB1062" s="5">
        <v>199.70044932601101</v>
      </c>
      <c r="AC1062" s="5">
        <v>12</v>
      </c>
      <c r="AD1062" s="5">
        <v>599.10134797803289</v>
      </c>
      <c r="AE1062" s="5">
        <v>5</v>
      </c>
      <c r="AF1062" s="5">
        <v>249.62556165751374</v>
      </c>
      <c r="AG1062" s="5">
        <v>6</v>
      </c>
      <c r="AH1062" s="5">
        <v>299.55067398901645</v>
      </c>
      <c r="AI1062" s="5">
        <v>1</v>
      </c>
      <c r="AJ1062" s="5">
        <v>49.925112331502753</v>
      </c>
    </row>
    <row r="1063" spans="1:36" x14ac:dyDescent="0.25">
      <c r="A1063">
        <v>2018</v>
      </c>
      <c r="B1063" t="s">
        <v>49</v>
      </c>
      <c r="C1063" t="s">
        <v>6495</v>
      </c>
      <c r="D1063" s="47" t="s">
        <v>6329</v>
      </c>
      <c r="E1063" s="11">
        <v>21.1</v>
      </c>
      <c r="F1063" s="2">
        <v>0.36499999999999999</v>
      </c>
      <c r="G1063" s="2">
        <v>0.60719999999999996</v>
      </c>
      <c r="H1063" s="2">
        <v>-0.24219999999999997</v>
      </c>
      <c r="I1063" s="2">
        <v>0.22700000000000001</v>
      </c>
      <c r="J1063" s="2">
        <v>0.68899999999999995</v>
      </c>
      <c r="K1063" s="2">
        <v>-0.46199999999999997</v>
      </c>
      <c r="L1063" s="2">
        <v>0.27200000000000002</v>
      </c>
      <c r="M1063" s="2">
        <v>0.71</v>
      </c>
      <c r="N1063" s="2">
        <v>-0.43799999999999994</v>
      </c>
      <c r="O1063" s="2">
        <v>-0.38073333333333331</v>
      </c>
      <c r="P1063" s="2" t="s">
        <v>5900</v>
      </c>
      <c r="Q1063" s="5">
        <v>2004</v>
      </c>
      <c r="R1063" s="5">
        <v>94.976303317535539</v>
      </c>
      <c r="S1063" s="5">
        <v>5</v>
      </c>
      <c r="T1063" s="5">
        <v>249.50099800399201</v>
      </c>
      <c r="U1063" s="5">
        <v>0</v>
      </c>
      <c r="V1063" s="5">
        <v>0</v>
      </c>
      <c r="W1063" s="5">
        <v>0</v>
      </c>
      <c r="X1063" s="5">
        <v>0</v>
      </c>
      <c r="Y1063" s="5">
        <v>0</v>
      </c>
      <c r="Z1063" s="5">
        <v>0</v>
      </c>
      <c r="AA1063" s="5">
        <v>5</v>
      </c>
      <c r="AB1063" s="5">
        <v>249.50099800399201</v>
      </c>
      <c r="AC1063" s="5">
        <v>18</v>
      </c>
      <c r="AD1063" s="5">
        <v>898.20359281437118</v>
      </c>
      <c r="AE1063" s="5">
        <v>6</v>
      </c>
      <c r="AF1063" s="5">
        <v>299.40119760479041</v>
      </c>
      <c r="AG1063" s="5">
        <v>11</v>
      </c>
      <c r="AH1063" s="5">
        <v>548.90219560878245</v>
      </c>
      <c r="AI1063" s="5">
        <v>1</v>
      </c>
      <c r="AJ1063" s="5">
        <v>49.900199600798402</v>
      </c>
    </row>
    <row r="1064" spans="1:36" x14ac:dyDescent="0.25">
      <c r="A1064">
        <v>2017</v>
      </c>
      <c r="B1064" t="s">
        <v>41</v>
      </c>
      <c r="C1064" t="s">
        <v>5529</v>
      </c>
      <c r="D1064" s="47" t="s">
        <v>5528</v>
      </c>
      <c r="E1064" s="11">
        <v>0.93400000000000005</v>
      </c>
      <c r="F1064" s="2">
        <v>0.6724</v>
      </c>
      <c r="G1064" s="2">
        <v>0.30659999999999998</v>
      </c>
      <c r="H1064" s="2">
        <v>0.36580000000000001</v>
      </c>
      <c r="I1064" s="2">
        <v>0.64539999999999997</v>
      </c>
      <c r="J1064" s="2">
        <v>0.3014</v>
      </c>
      <c r="K1064" s="2">
        <v>0.34399999999999997</v>
      </c>
      <c r="L1064" s="2">
        <v>0.51919999999999999</v>
      </c>
      <c r="M1064" s="2">
        <v>0.44890000000000002</v>
      </c>
      <c r="N1064" s="2">
        <v>7.0299999999999974E-2</v>
      </c>
      <c r="O1064" s="2">
        <v>0.26003333333333334</v>
      </c>
      <c r="P1064" s="2" t="s">
        <v>4792</v>
      </c>
      <c r="Q1064" s="5">
        <v>2008</v>
      </c>
      <c r="R1064" s="5">
        <v>2149.8929336188435</v>
      </c>
      <c r="S1064" s="5">
        <v>8</v>
      </c>
      <c r="T1064" s="5">
        <v>398.40637450199205</v>
      </c>
      <c r="U1064" s="5">
        <v>0</v>
      </c>
      <c r="V1064" s="5">
        <v>0</v>
      </c>
      <c r="W1064" s="5">
        <v>0</v>
      </c>
      <c r="X1064" s="5">
        <v>0</v>
      </c>
      <c r="Y1064" s="5">
        <v>0</v>
      </c>
      <c r="Z1064" s="5">
        <v>0</v>
      </c>
      <c r="AA1064" s="5">
        <v>8</v>
      </c>
      <c r="AB1064" s="5">
        <v>398.40637450199205</v>
      </c>
      <c r="AC1064" s="5">
        <v>9</v>
      </c>
      <c r="AD1064" s="5">
        <v>448.20717131474106</v>
      </c>
      <c r="AE1064" s="5">
        <v>2</v>
      </c>
      <c r="AF1064" s="5">
        <v>99.601593625498012</v>
      </c>
      <c r="AG1064" s="5">
        <v>7</v>
      </c>
      <c r="AH1064" s="5">
        <v>348.60557768924303</v>
      </c>
      <c r="AI1064" s="5">
        <v>0</v>
      </c>
      <c r="AJ1064" s="5">
        <v>0</v>
      </c>
    </row>
    <row r="1065" spans="1:36" x14ac:dyDescent="0.25">
      <c r="A1065">
        <v>2018</v>
      </c>
      <c r="B1065" t="s">
        <v>70</v>
      </c>
      <c r="C1065" t="s">
        <v>5459</v>
      </c>
      <c r="D1065" s="47" t="s">
        <v>914</v>
      </c>
      <c r="E1065" s="11">
        <v>4.68</v>
      </c>
      <c r="F1065" s="2">
        <v>0.73109999999999997</v>
      </c>
      <c r="G1065" s="2">
        <v>0.25419999999999998</v>
      </c>
      <c r="H1065" s="2">
        <v>0.47689999999999999</v>
      </c>
      <c r="I1065" s="2">
        <v>0.70299999999999996</v>
      </c>
      <c r="J1065" s="2">
        <v>0.2666</v>
      </c>
      <c r="K1065" s="2">
        <v>0.43639999999999995</v>
      </c>
      <c r="L1065" s="2">
        <v>0.63660000000000005</v>
      </c>
      <c r="M1065" s="2">
        <v>0.34760000000000002</v>
      </c>
      <c r="N1065" s="2">
        <v>0.28900000000000003</v>
      </c>
      <c r="O1065" s="2">
        <v>0.40076666666666672</v>
      </c>
      <c r="P1065" s="5" t="s">
        <v>4792</v>
      </c>
      <c r="Q1065" s="5">
        <v>2012</v>
      </c>
      <c r="R1065" s="5">
        <v>429.91452991452996</v>
      </c>
      <c r="S1065" s="5">
        <v>16</v>
      </c>
      <c r="T1065" s="5">
        <v>795.22862823061621</v>
      </c>
      <c r="U1065" s="5">
        <v>0</v>
      </c>
      <c r="V1065" s="5">
        <v>0</v>
      </c>
      <c r="W1065" s="5">
        <v>0</v>
      </c>
      <c r="X1065" s="5">
        <v>0</v>
      </c>
      <c r="Y1065" s="5">
        <v>1</v>
      </c>
      <c r="Z1065" s="5">
        <v>49.701789264413513</v>
      </c>
      <c r="AA1065" s="5">
        <v>15</v>
      </c>
      <c r="AB1065" s="5">
        <v>745.52683896620272</v>
      </c>
      <c r="AC1065" s="5">
        <v>32</v>
      </c>
      <c r="AD1065" s="5">
        <v>1590.4572564612324</v>
      </c>
      <c r="AE1065" s="5">
        <v>3</v>
      </c>
      <c r="AF1065" s="5">
        <v>149.10536779324056</v>
      </c>
      <c r="AG1065" s="5">
        <v>26</v>
      </c>
      <c r="AH1065" s="5">
        <v>1292.2465208747515</v>
      </c>
      <c r="AI1065" s="5">
        <v>3</v>
      </c>
      <c r="AJ1065" s="5">
        <v>149.10536779324056</v>
      </c>
    </row>
    <row r="1066" spans="1:36" x14ac:dyDescent="0.25">
      <c r="A1066">
        <v>2018</v>
      </c>
      <c r="B1066" t="s">
        <v>71</v>
      </c>
      <c r="C1066" t="s">
        <v>4975</v>
      </c>
      <c r="D1066" s="47" t="s">
        <v>1965</v>
      </c>
      <c r="E1066" s="11">
        <v>0</v>
      </c>
      <c r="F1066" s="2">
        <v>0.71220000000000006</v>
      </c>
      <c r="G1066" s="2">
        <v>0.27389999999999998</v>
      </c>
      <c r="H1066" s="2">
        <v>0.43830000000000008</v>
      </c>
      <c r="I1066" s="2">
        <v>0.73460000000000003</v>
      </c>
      <c r="J1066" s="2">
        <v>0.224</v>
      </c>
      <c r="K1066" s="2">
        <v>0.51060000000000005</v>
      </c>
      <c r="L1066" s="2">
        <v>0.79700000000000004</v>
      </c>
      <c r="M1066" s="2">
        <v>0.19020000000000001</v>
      </c>
      <c r="N1066" s="2">
        <v>0.60680000000000001</v>
      </c>
      <c r="O1066" s="2">
        <v>0.51856666666666673</v>
      </c>
      <c r="P1066" s="2" t="s">
        <v>4792</v>
      </c>
      <c r="Q1066" s="5">
        <v>2016</v>
      </c>
      <c r="R1066" s="5" t="s">
        <v>4791</v>
      </c>
      <c r="S1066" s="5">
        <v>3</v>
      </c>
      <c r="T1066" s="5">
        <v>148.8095238095238</v>
      </c>
      <c r="U1066" s="5">
        <v>0</v>
      </c>
      <c r="V1066" s="5">
        <v>0</v>
      </c>
      <c r="W1066" s="5">
        <v>1</v>
      </c>
      <c r="X1066" s="5">
        <v>49.603174603174601</v>
      </c>
      <c r="Y1066" s="5">
        <v>0</v>
      </c>
      <c r="Z1066" s="5">
        <v>0</v>
      </c>
      <c r="AA1066" s="5">
        <v>2</v>
      </c>
      <c r="AB1066" s="5">
        <v>99.206349206349202</v>
      </c>
      <c r="AC1066" s="5">
        <v>14</v>
      </c>
      <c r="AD1066" s="5">
        <v>694.44444444444446</v>
      </c>
      <c r="AE1066" s="5">
        <v>5</v>
      </c>
      <c r="AF1066" s="5">
        <v>248.01587301587301</v>
      </c>
      <c r="AG1066" s="5">
        <v>7</v>
      </c>
      <c r="AH1066" s="5">
        <v>347.22222222222223</v>
      </c>
      <c r="AI1066" s="5">
        <v>2</v>
      </c>
      <c r="AJ1066" s="5">
        <v>99.206349206349202</v>
      </c>
    </row>
    <row r="1067" spans="1:36" x14ac:dyDescent="0.25">
      <c r="A1067">
        <v>2018</v>
      </c>
      <c r="B1067" t="s">
        <v>71</v>
      </c>
      <c r="C1067" t="s">
        <v>4975</v>
      </c>
      <c r="D1067" s="47" t="s">
        <v>1965</v>
      </c>
      <c r="E1067" s="11">
        <v>0</v>
      </c>
      <c r="F1067" s="2">
        <v>0.71220000000000006</v>
      </c>
      <c r="G1067" s="2">
        <v>0.27389999999999998</v>
      </c>
      <c r="H1067" s="2">
        <v>0.43830000000000008</v>
      </c>
      <c r="I1067" s="2">
        <v>0.73460000000000003</v>
      </c>
      <c r="J1067" s="2">
        <v>0.224</v>
      </c>
      <c r="K1067" s="2">
        <v>0.51060000000000005</v>
      </c>
      <c r="L1067" s="2">
        <v>0.79700000000000004</v>
      </c>
      <c r="M1067" s="2">
        <v>0.19020000000000001</v>
      </c>
      <c r="N1067" s="2">
        <v>0.60680000000000001</v>
      </c>
      <c r="O1067" s="2">
        <v>0.51856666666666673</v>
      </c>
      <c r="P1067" s="2" t="s">
        <v>4792</v>
      </c>
      <c r="Q1067" s="5">
        <v>2016</v>
      </c>
      <c r="R1067" s="5" t="s">
        <v>4791</v>
      </c>
      <c r="S1067" s="5">
        <v>3</v>
      </c>
      <c r="T1067" s="5">
        <v>148.8095238095238</v>
      </c>
      <c r="U1067" s="5">
        <v>0</v>
      </c>
      <c r="V1067" s="5">
        <v>0</v>
      </c>
      <c r="W1067" s="5">
        <v>1</v>
      </c>
      <c r="X1067" s="5">
        <v>49.603174603174601</v>
      </c>
      <c r="Y1067" s="5">
        <v>0</v>
      </c>
      <c r="Z1067" s="5">
        <v>0</v>
      </c>
      <c r="AA1067" s="5">
        <v>2</v>
      </c>
      <c r="AB1067" s="5">
        <v>99.206349206349202</v>
      </c>
      <c r="AC1067" s="5">
        <v>14</v>
      </c>
      <c r="AD1067" s="5">
        <v>694.44444444444446</v>
      </c>
      <c r="AE1067" s="5">
        <v>5</v>
      </c>
      <c r="AF1067" s="5">
        <v>248.01587301587301</v>
      </c>
      <c r="AG1067" s="5">
        <v>7</v>
      </c>
      <c r="AH1067" s="5">
        <v>347.22222222222223</v>
      </c>
      <c r="AI1067" s="5">
        <v>2</v>
      </c>
      <c r="AJ1067" s="5">
        <v>99.206349206349202</v>
      </c>
    </row>
    <row r="1068" spans="1:36" x14ac:dyDescent="0.25">
      <c r="A1068">
        <v>2017</v>
      </c>
      <c r="B1068" t="s">
        <v>49</v>
      </c>
      <c r="C1068" t="s">
        <v>6495</v>
      </c>
      <c r="D1068" s="47" t="s">
        <v>6329</v>
      </c>
      <c r="E1068" s="11">
        <v>21.1</v>
      </c>
      <c r="F1068" s="2">
        <v>0.36499999999999999</v>
      </c>
      <c r="G1068" s="2">
        <v>0.60719999999999996</v>
      </c>
      <c r="H1068" s="2">
        <v>-0.24219999999999997</v>
      </c>
      <c r="I1068" s="2">
        <v>0.22700000000000001</v>
      </c>
      <c r="J1068" s="2">
        <v>0.68899999999999995</v>
      </c>
      <c r="K1068" s="2">
        <v>-0.46199999999999997</v>
      </c>
      <c r="L1068" s="2">
        <v>0.27200000000000002</v>
      </c>
      <c r="M1068" s="2">
        <v>0.71</v>
      </c>
      <c r="N1068" s="2">
        <v>-0.43799999999999994</v>
      </c>
      <c r="O1068" s="2">
        <v>-0.38073333333333331</v>
      </c>
      <c r="P1068" s="2" t="s">
        <v>5900</v>
      </c>
      <c r="Q1068" s="5">
        <v>2018</v>
      </c>
      <c r="R1068" s="5">
        <v>95.639810426540279</v>
      </c>
      <c r="S1068" s="5">
        <v>14</v>
      </c>
      <c r="T1068" s="5">
        <v>693.75619425173443</v>
      </c>
      <c r="U1068" s="5">
        <v>0</v>
      </c>
      <c r="V1068" s="5">
        <v>0</v>
      </c>
      <c r="W1068" s="5">
        <v>2</v>
      </c>
      <c r="X1068" s="5">
        <v>99.108027750247771</v>
      </c>
      <c r="Y1068" s="5">
        <v>0</v>
      </c>
      <c r="Z1068" s="5">
        <v>0</v>
      </c>
      <c r="AA1068" s="5">
        <v>12</v>
      </c>
      <c r="AB1068" s="5">
        <v>594.64816650148657</v>
      </c>
      <c r="AC1068" s="5">
        <v>23</v>
      </c>
      <c r="AD1068" s="5">
        <v>1139.7423191278494</v>
      </c>
      <c r="AE1068" s="5">
        <v>7</v>
      </c>
      <c r="AF1068" s="5">
        <v>346.87809712586721</v>
      </c>
      <c r="AG1068" s="5">
        <v>13</v>
      </c>
      <c r="AH1068" s="5">
        <v>644.2021803766105</v>
      </c>
      <c r="AI1068" s="5">
        <v>3</v>
      </c>
      <c r="AJ1068" s="5">
        <v>148.66204162537164</v>
      </c>
    </row>
    <row r="1069" spans="1:36" x14ac:dyDescent="0.25">
      <c r="A1069">
        <v>2018</v>
      </c>
      <c r="B1069" t="s">
        <v>71</v>
      </c>
      <c r="C1069" t="s">
        <v>4913</v>
      </c>
      <c r="D1069" s="47" t="s">
        <v>426</v>
      </c>
      <c r="E1069" s="11">
        <v>0</v>
      </c>
      <c r="F1069" s="2">
        <v>0.6885</v>
      </c>
      <c r="G1069" s="2">
        <v>0.29520000000000002</v>
      </c>
      <c r="H1069" s="2">
        <v>0.39329999999999998</v>
      </c>
      <c r="I1069" s="2">
        <v>0.69520000000000004</v>
      </c>
      <c r="J1069" s="2">
        <v>0.2631</v>
      </c>
      <c r="K1069" s="2">
        <v>0.43210000000000004</v>
      </c>
      <c r="L1069" s="2">
        <v>0.72019999999999995</v>
      </c>
      <c r="M1069" s="2">
        <v>0.26950000000000002</v>
      </c>
      <c r="N1069" s="2">
        <v>0.45069999999999993</v>
      </c>
      <c r="O1069" s="2">
        <v>0.42536666666666667</v>
      </c>
      <c r="P1069" s="2" t="s">
        <v>4792</v>
      </c>
      <c r="Q1069" s="5">
        <v>2019</v>
      </c>
      <c r="R1069" s="5" t="s">
        <v>4791</v>
      </c>
      <c r="S1069" s="5">
        <v>9</v>
      </c>
      <c r="T1069" s="5">
        <v>445.76523031203561</v>
      </c>
      <c r="U1069" s="5">
        <v>0</v>
      </c>
      <c r="V1069" s="5">
        <v>0</v>
      </c>
      <c r="W1069" s="5">
        <v>2</v>
      </c>
      <c r="X1069" s="5">
        <v>99.058940069341247</v>
      </c>
      <c r="Y1069" s="5">
        <v>2</v>
      </c>
      <c r="Z1069" s="5">
        <v>99.058940069341247</v>
      </c>
      <c r="AA1069" s="5">
        <v>5</v>
      </c>
      <c r="AB1069" s="5">
        <v>247.64735017335315</v>
      </c>
      <c r="AC1069" s="5">
        <v>66</v>
      </c>
      <c r="AD1069" s="5">
        <v>3268.9450222882615</v>
      </c>
      <c r="AE1069" s="5">
        <v>28</v>
      </c>
      <c r="AF1069" s="5">
        <v>1386.8251609707775</v>
      </c>
      <c r="AG1069" s="5">
        <v>38</v>
      </c>
      <c r="AH1069" s="5">
        <v>1882.1198613174838</v>
      </c>
      <c r="AI1069" s="5">
        <v>0</v>
      </c>
      <c r="AJ1069" s="5">
        <v>0</v>
      </c>
    </row>
    <row r="1070" spans="1:36" x14ac:dyDescent="0.25">
      <c r="A1070">
        <v>2018</v>
      </c>
      <c r="B1070" t="s">
        <v>71</v>
      </c>
      <c r="C1070" t="s">
        <v>4913</v>
      </c>
      <c r="D1070" s="47" t="s">
        <v>426</v>
      </c>
      <c r="E1070" s="11">
        <v>0</v>
      </c>
      <c r="F1070" s="2">
        <v>0.6885</v>
      </c>
      <c r="G1070" s="2">
        <v>0.29520000000000002</v>
      </c>
      <c r="H1070" s="2">
        <v>0.39329999999999998</v>
      </c>
      <c r="I1070" s="2">
        <v>0.69520000000000004</v>
      </c>
      <c r="J1070" s="2">
        <v>0.2631</v>
      </c>
      <c r="K1070" s="2">
        <v>0.43210000000000004</v>
      </c>
      <c r="L1070" s="2">
        <v>0.72019999999999995</v>
      </c>
      <c r="M1070" s="2">
        <v>0.26950000000000002</v>
      </c>
      <c r="N1070" s="2">
        <v>0.45069999999999993</v>
      </c>
      <c r="O1070" s="2">
        <v>0.42536666666666667</v>
      </c>
      <c r="P1070" s="2" t="s">
        <v>4792</v>
      </c>
      <c r="Q1070" s="5">
        <v>2019</v>
      </c>
      <c r="R1070" s="5" t="s">
        <v>4791</v>
      </c>
      <c r="S1070" s="5">
        <v>9</v>
      </c>
      <c r="T1070" s="5">
        <v>445.76523031203561</v>
      </c>
      <c r="U1070" s="5">
        <v>0</v>
      </c>
      <c r="V1070" s="5">
        <v>0</v>
      </c>
      <c r="W1070" s="5">
        <v>2</v>
      </c>
      <c r="X1070" s="5">
        <v>99.058940069341247</v>
      </c>
      <c r="Y1070" s="5">
        <v>2</v>
      </c>
      <c r="Z1070" s="5">
        <v>99.058940069341247</v>
      </c>
      <c r="AA1070" s="5">
        <v>5</v>
      </c>
      <c r="AB1070" s="5">
        <v>247.64735017335315</v>
      </c>
      <c r="AC1070" s="5">
        <v>66</v>
      </c>
      <c r="AD1070" s="5">
        <v>3268.9450222882615</v>
      </c>
      <c r="AE1070" s="5">
        <v>28</v>
      </c>
      <c r="AF1070" s="5">
        <v>1386.8251609707775</v>
      </c>
      <c r="AG1070" s="5">
        <v>38</v>
      </c>
      <c r="AH1070" s="5">
        <v>1882.1198613174838</v>
      </c>
      <c r="AI1070" s="5">
        <v>0</v>
      </c>
      <c r="AJ1070" s="5">
        <v>0</v>
      </c>
    </row>
    <row r="1071" spans="1:36" x14ac:dyDescent="0.25">
      <c r="A1071">
        <v>2017</v>
      </c>
      <c r="B1071" t="s">
        <v>71</v>
      </c>
      <c r="C1071" t="s">
        <v>4869</v>
      </c>
      <c r="D1071" s="47" t="s">
        <v>4863</v>
      </c>
      <c r="E1071" s="11">
        <v>0</v>
      </c>
      <c r="F1071" s="2">
        <v>0.60840000000000005</v>
      </c>
      <c r="G1071" s="2">
        <v>0.37490000000000001</v>
      </c>
      <c r="H1071" s="2">
        <v>0.23350000000000004</v>
      </c>
      <c r="I1071" s="2">
        <v>0.61029999999999995</v>
      </c>
      <c r="J1071" s="2">
        <v>0.3422</v>
      </c>
      <c r="K1071" s="2">
        <v>0.26809999999999995</v>
      </c>
      <c r="L1071" s="2">
        <v>0.64259999999999995</v>
      </c>
      <c r="M1071" s="2">
        <v>0.34470000000000001</v>
      </c>
      <c r="N1071" s="2">
        <v>0.29789999999999994</v>
      </c>
      <c r="O1071" s="2">
        <v>0.26650000000000001</v>
      </c>
      <c r="P1071" s="2" t="s">
        <v>4792</v>
      </c>
      <c r="Q1071" s="5">
        <v>2021</v>
      </c>
      <c r="R1071" s="5" t="s">
        <v>4791</v>
      </c>
      <c r="S1071" s="5">
        <v>11</v>
      </c>
      <c r="T1071" s="5">
        <v>544.28500742206825</v>
      </c>
      <c r="U1071" s="5">
        <v>0</v>
      </c>
      <c r="V1071" s="5">
        <v>0</v>
      </c>
      <c r="W1071" s="5">
        <v>0</v>
      </c>
      <c r="X1071" s="5">
        <v>0</v>
      </c>
      <c r="Y1071" s="5">
        <v>1</v>
      </c>
      <c r="Z1071" s="5">
        <v>49.480455220188034</v>
      </c>
      <c r="AA1071" s="5">
        <v>10</v>
      </c>
      <c r="AB1071" s="5">
        <v>494.8045522018802</v>
      </c>
      <c r="AC1071" s="5">
        <v>68</v>
      </c>
      <c r="AD1071" s="5">
        <v>3364.6709549727857</v>
      </c>
      <c r="AE1071" s="5">
        <v>16</v>
      </c>
      <c r="AF1071" s="5">
        <v>791.68728352300855</v>
      </c>
      <c r="AG1071" s="5">
        <v>43</v>
      </c>
      <c r="AH1071" s="5">
        <v>2127.6595744680849</v>
      </c>
      <c r="AI1071" s="5">
        <v>9</v>
      </c>
      <c r="AJ1071" s="5">
        <v>445.32409698169221</v>
      </c>
    </row>
    <row r="1072" spans="1:36" x14ac:dyDescent="0.25">
      <c r="A1072">
        <v>2019</v>
      </c>
      <c r="B1072" t="s">
        <v>41</v>
      </c>
      <c r="C1072" t="s">
        <v>5878</v>
      </c>
      <c r="D1072" s="47" t="s">
        <v>692</v>
      </c>
      <c r="E1072" s="11">
        <v>1.3959999999999999</v>
      </c>
      <c r="F1072" s="2">
        <v>0.4556</v>
      </c>
      <c r="G1072" s="2">
        <v>0.51900000000000002</v>
      </c>
      <c r="H1072" s="2">
        <v>-6.3400000000000012E-2</v>
      </c>
      <c r="I1072" s="2">
        <v>0.45379999999999998</v>
      </c>
      <c r="J1072" s="2">
        <v>0.48470000000000002</v>
      </c>
      <c r="K1072" s="2">
        <v>-3.0900000000000039E-2</v>
      </c>
      <c r="L1072" s="2">
        <v>0.46899999999999997</v>
      </c>
      <c r="M1072" s="2">
        <v>0.51280000000000003</v>
      </c>
      <c r="N1072" s="2">
        <v>-4.3800000000000061E-2</v>
      </c>
      <c r="O1072" s="2">
        <v>-4.6033333333333371E-2</v>
      </c>
      <c r="P1072" s="2" t="s">
        <v>5765</v>
      </c>
      <c r="Q1072" s="5">
        <v>2021</v>
      </c>
      <c r="R1072" s="5">
        <v>1447.7077363896849</v>
      </c>
      <c r="S1072" s="5">
        <v>2</v>
      </c>
      <c r="T1072" s="5">
        <v>98.960910440376068</v>
      </c>
      <c r="U1072" s="5">
        <v>0</v>
      </c>
      <c r="V1072" s="5">
        <v>0</v>
      </c>
      <c r="W1072" s="5">
        <v>1</v>
      </c>
      <c r="X1072" s="5">
        <v>49.480455220188034</v>
      </c>
      <c r="Y1072" s="5">
        <v>0</v>
      </c>
      <c r="Z1072" s="5">
        <v>0</v>
      </c>
      <c r="AA1072" s="5">
        <v>1</v>
      </c>
      <c r="AB1072" s="5">
        <v>49.480455220188034</v>
      </c>
      <c r="AC1072" s="5">
        <v>7</v>
      </c>
      <c r="AD1072" s="5">
        <v>346.36318654131617</v>
      </c>
      <c r="AE1072" s="5">
        <v>0</v>
      </c>
      <c r="AF1072" s="5">
        <v>0</v>
      </c>
      <c r="AG1072" s="5">
        <v>7</v>
      </c>
      <c r="AH1072" s="5">
        <v>346.36318654131617</v>
      </c>
      <c r="AI1072" s="5">
        <v>0</v>
      </c>
      <c r="AJ1072" s="5">
        <v>0</v>
      </c>
    </row>
    <row r="1073" spans="1:36" x14ac:dyDescent="0.25">
      <c r="A1073">
        <v>2017</v>
      </c>
      <c r="B1073" t="s">
        <v>71</v>
      </c>
      <c r="C1073" t="s">
        <v>5106</v>
      </c>
      <c r="D1073" s="47" t="s">
        <v>1033</v>
      </c>
      <c r="E1073" s="11">
        <v>0</v>
      </c>
      <c r="F1073" s="2">
        <v>0.83960000000000001</v>
      </c>
      <c r="G1073" s="2">
        <v>0.1482</v>
      </c>
      <c r="H1073" s="2">
        <v>0.69140000000000001</v>
      </c>
      <c r="I1073" s="2">
        <v>0.80859999999999999</v>
      </c>
      <c r="J1073" s="2">
        <v>0.157</v>
      </c>
      <c r="K1073" s="2">
        <v>0.65159999999999996</v>
      </c>
      <c r="L1073" s="2">
        <v>0.76559999999999995</v>
      </c>
      <c r="M1073" s="2">
        <v>0.22020000000000001</v>
      </c>
      <c r="N1073" s="2">
        <v>0.54539999999999988</v>
      </c>
      <c r="O1073" s="2">
        <v>0.62946666666666662</v>
      </c>
      <c r="P1073" s="2" t="s">
        <v>4792</v>
      </c>
      <c r="Q1073" s="5">
        <v>2024</v>
      </c>
      <c r="R1073" s="5" t="s">
        <v>4791</v>
      </c>
      <c r="S1073" s="5">
        <v>8</v>
      </c>
      <c r="T1073" s="5">
        <v>395.25691699604738</v>
      </c>
      <c r="U1073" s="5">
        <v>1</v>
      </c>
      <c r="V1073" s="5">
        <v>49.407114624505923</v>
      </c>
      <c r="W1073" s="5">
        <v>1</v>
      </c>
      <c r="X1073" s="5">
        <v>49.407114624505923</v>
      </c>
      <c r="Y1073" s="5">
        <v>1</v>
      </c>
      <c r="Z1073" s="5">
        <v>49.407114624505923</v>
      </c>
      <c r="AA1073" s="5">
        <v>5</v>
      </c>
      <c r="AB1073" s="5">
        <v>247.03557312252966</v>
      </c>
      <c r="AC1073" s="5">
        <v>34</v>
      </c>
      <c r="AD1073" s="5">
        <v>1679.8418972332015</v>
      </c>
      <c r="AE1073" s="5">
        <v>23</v>
      </c>
      <c r="AF1073" s="5">
        <v>1136.3636363636365</v>
      </c>
      <c r="AG1073" s="5">
        <v>11</v>
      </c>
      <c r="AH1073" s="5">
        <v>543.47826086956525</v>
      </c>
      <c r="AI1073" s="5">
        <v>0</v>
      </c>
      <c r="AJ1073" s="5">
        <v>0</v>
      </c>
    </row>
    <row r="1074" spans="1:36" x14ac:dyDescent="0.25">
      <c r="A1074">
        <v>2017</v>
      </c>
      <c r="B1074" t="s">
        <v>71</v>
      </c>
      <c r="C1074" t="s">
        <v>4972</v>
      </c>
      <c r="D1074" s="47" t="s">
        <v>1965</v>
      </c>
      <c r="E1074" s="11">
        <v>0</v>
      </c>
      <c r="F1074" s="2">
        <v>0.71220000000000006</v>
      </c>
      <c r="G1074" s="2">
        <v>0.27389999999999998</v>
      </c>
      <c r="H1074" s="2">
        <v>0.43830000000000008</v>
      </c>
      <c r="I1074" s="2">
        <v>0.73460000000000003</v>
      </c>
      <c r="J1074" s="2">
        <v>0.224</v>
      </c>
      <c r="K1074" s="2">
        <v>0.51060000000000005</v>
      </c>
      <c r="L1074" s="2">
        <v>0.79700000000000004</v>
      </c>
      <c r="M1074" s="2">
        <v>0.19020000000000001</v>
      </c>
      <c r="N1074" s="2">
        <v>0.60680000000000001</v>
      </c>
      <c r="O1074" s="2">
        <v>0.51856666666666673</v>
      </c>
      <c r="P1074" s="2" t="s">
        <v>4792</v>
      </c>
      <c r="Q1074" s="5">
        <v>2026</v>
      </c>
      <c r="R1074" s="5" t="s">
        <v>4791</v>
      </c>
      <c r="S1074" s="5">
        <v>2</v>
      </c>
      <c r="T1074" s="5">
        <v>98.716683119447183</v>
      </c>
      <c r="U1074" s="5">
        <v>0</v>
      </c>
      <c r="V1074" s="5">
        <v>0</v>
      </c>
      <c r="W1074" s="5">
        <v>0</v>
      </c>
      <c r="X1074" s="5">
        <v>0</v>
      </c>
      <c r="Y1074" s="5">
        <v>0</v>
      </c>
      <c r="Z1074" s="5">
        <v>0</v>
      </c>
      <c r="AA1074" s="5">
        <v>2</v>
      </c>
      <c r="AB1074" s="5">
        <v>98.716683119447183</v>
      </c>
      <c r="AC1074" s="5">
        <v>16</v>
      </c>
      <c r="AD1074" s="5">
        <v>789.73346495557746</v>
      </c>
      <c r="AE1074" s="5">
        <v>7</v>
      </c>
      <c r="AF1074" s="5">
        <v>345.50839091806517</v>
      </c>
      <c r="AG1074" s="5">
        <v>5</v>
      </c>
      <c r="AH1074" s="5">
        <v>246.79170779861795</v>
      </c>
      <c r="AI1074" s="5">
        <v>4</v>
      </c>
      <c r="AJ1074" s="5">
        <v>197.43336623889437</v>
      </c>
    </row>
    <row r="1075" spans="1:36" x14ac:dyDescent="0.25">
      <c r="A1075">
        <v>2017</v>
      </c>
      <c r="B1075" t="s">
        <v>41</v>
      </c>
      <c r="C1075" t="s">
        <v>5716</v>
      </c>
      <c r="D1075" s="47" t="s">
        <v>5546</v>
      </c>
      <c r="E1075" s="11">
        <v>2.4</v>
      </c>
      <c r="F1075" s="2">
        <v>0.6905</v>
      </c>
      <c r="G1075" s="2">
        <v>0.28739999999999999</v>
      </c>
      <c r="H1075" s="2">
        <v>0.40310000000000001</v>
      </c>
      <c r="I1075" s="2">
        <v>0.67859999999999998</v>
      </c>
      <c r="J1075" s="2">
        <v>0.26169999999999999</v>
      </c>
      <c r="K1075" s="2">
        <v>0.41689999999999999</v>
      </c>
      <c r="L1075" s="2">
        <v>0.68440000000000001</v>
      </c>
      <c r="M1075" s="2">
        <v>0.29420000000000002</v>
      </c>
      <c r="N1075" s="2">
        <v>0.39019999999999999</v>
      </c>
      <c r="O1075" s="2">
        <v>0.40339999999999998</v>
      </c>
      <c r="P1075" s="2" t="s">
        <v>4792</v>
      </c>
      <c r="Q1075" s="5">
        <v>2029</v>
      </c>
      <c r="R1075" s="5">
        <v>845.41666666666674</v>
      </c>
      <c r="S1075" s="5">
        <v>8</v>
      </c>
      <c r="T1075" s="5">
        <v>394.28289797930017</v>
      </c>
      <c r="U1075" s="5">
        <v>0</v>
      </c>
      <c r="V1075" s="5">
        <v>0</v>
      </c>
      <c r="W1075" s="5">
        <v>3</v>
      </c>
      <c r="X1075" s="5">
        <v>147.85608674223755</v>
      </c>
      <c r="Y1075" s="5">
        <v>0</v>
      </c>
      <c r="Z1075" s="5">
        <v>0</v>
      </c>
      <c r="AA1075" s="5">
        <v>5</v>
      </c>
      <c r="AB1075" s="5">
        <v>246.42681123706257</v>
      </c>
      <c r="AC1075" s="5">
        <v>19</v>
      </c>
      <c r="AD1075" s="5">
        <v>936.42188270083795</v>
      </c>
      <c r="AE1075" s="5">
        <v>3</v>
      </c>
      <c r="AF1075" s="5">
        <v>147.85608674223755</v>
      </c>
      <c r="AG1075" s="5">
        <v>14</v>
      </c>
      <c r="AH1075" s="5">
        <v>689.99507146377528</v>
      </c>
      <c r="AI1075" s="5">
        <v>2</v>
      </c>
      <c r="AJ1075" s="5">
        <v>98.570724494825043</v>
      </c>
    </row>
    <row r="1076" spans="1:36" x14ac:dyDescent="0.25">
      <c r="A1076">
        <v>2018</v>
      </c>
      <c r="B1076" t="s">
        <v>71</v>
      </c>
      <c r="C1076" t="s">
        <v>694</v>
      </c>
      <c r="D1076" s="47" t="s">
        <v>4795</v>
      </c>
      <c r="E1076" s="11">
        <v>0</v>
      </c>
      <c r="F1076" s="2">
        <v>0.53169999999999995</v>
      </c>
      <c r="G1076" s="2">
        <v>0.44650000000000001</v>
      </c>
      <c r="H1076" s="2">
        <v>8.5199999999999942E-2</v>
      </c>
      <c r="I1076" s="2">
        <v>0.5474</v>
      </c>
      <c r="J1076" s="2">
        <v>0.39789999999999998</v>
      </c>
      <c r="K1076" s="2">
        <v>0.14950000000000002</v>
      </c>
      <c r="L1076" s="2">
        <v>0.57509999999999994</v>
      </c>
      <c r="M1076" s="2">
        <v>0.41189999999999999</v>
      </c>
      <c r="N1076" s="2">
        <v>0.16319999999999996</v>
      </c>
      <c r="O1076" s="2">
        <v>0.1326333333333333</v>
      </c>
      <c r="P1076" s="2" t="s">
        <v>4792</v>
      </c>
      <c r="Q1076" s="5">
        <v>2030</v>
      </c>
      <c r="R1076" s="5" t="s">
        <v>4791</v>
      </c>
      <c r="S1076" s="5">
        <v>6</v>
      </c>
      <c r="T1076" s="5">
        <v>295.56650246305423</v>
      </c>
      <c r="U1076" s="5">
        <v>0</v>
      </c>
      <c r="V1076" s="5">
        <v>0</v>
      </c>
      <c r="W1076" s="5">
        <v>0</v>
      </c>
      <c r="X1076" s="5">
        <v>0</v>
      </c>
      <c r="Y1076" s="5">
        <v>2</v>
      </c>
      <c r="Z1076" s="5">
        <v>98.522167487684726</v>
      </c>
      <c r="AA1076" s="5">
        <v>4</v>
      </c>
      <c r="AB1076" s="5">
        <v>197.04433497536945</v>
      </c>
      <c r="AC1076" s="5">
        <v>35</v>
      </c>
      <c r="AD1076" s="5">
        <v>1724.1379310344828</v>
      </c>
      <c r="AE1076" s="5">
        <v>4</v>
      </c>
      <c r="AF1076" s="5">
        <v>197.04433497536945</v>
      </c>
      <c r="AG1076" s="5">
        <v>29</v>
      </c>
      <c r="AH1076" s="5">
        <v>1428.5714285714284</v>
      </c>
      <c r="AI1076" s="5">
        <v>2</v>
      </c>
      <c r="AJ1076" s="5">
        <v>98.522167487684726</v>
      </c>
    </row>
    <row r="1077" spans="1:36" x14ac:dyDescent="0.25">
      <c r="A1077">
        <v>2018</v>
      </c>
      <c r="B1077" t="s">
        <v>71</v>
      </c>
      <c r="C1077" t="s">
        <v>694</v>
      </c>
      <c r="D1077" s="47" t="s">
        <v>4795</v>
      </c>
      <c r="E1077" s="11">
        <v>0</v>
      </c>
      <c r="F1077" s="2">
        <v>0.53169999999999995</v>
      </c>
      <c r="G1077" s="2">
        <v>0.44650000000000001</v>
      </c>
      <c r="H1077" s="2">
        <v>8.5199999999999942E-2</v>
      </c>
      <c r="I1077" s="2">
        <v>0.5474</v>
      </c>
      <c r="J1077" s="2">
        <v>0.39789999999999998</v>
      </c>
      <c r="K1077" s="2">
        <v>0.14950000000000002</v>
      </c>
      <c r="L1077" s="2">
        <v>0.57509999999999994</v>
      </c>
      <c r="M1077" s="2">
        <v>0.41189999999999999</v>
      </c>
      <c r="N1077" s="2">
        <v>0.16319999999999996</v>
      </c>
      <c r="O1077" s="2">
        <v>0.1326333333333333</v>
      </c>
      <c r="P1077" s="2" t="s">
        <v>4792</v>
      </c>
      <c r="Q1077" s="5">
        <v>2030</v>
      </c>
      <c r="R1077" s="5" t="s">
        <v>4791</v>
      </c>
      <c r="S1077" s="5">
        <v>6</v>
      </c>
      <c r="T1077" s="5">
        <v>295.56650246305423</v>
      </c>
      <c r="U1077" s="5">
        <v>0</v>
      </c>
      <c r="V1077" s="5">
        <v>0</v>
      </c>
      <c r="W1077" s="5">
        <v>0</v>
      </c>
      <c r="X1077" s="5">
        <v>0</v>
      </c>
      <c r="Y1077" s="5">
        <v>2</v>
      </c>
      <c r="Z1077" s="5">
        <v>98.522167487684726</v>
      </c>
      <c r="AA1077" s="5">
        <v>4</v>
      </c>
      <c r="AB1077" s="5">
        <v>197.04433497536945</v>
      </c>
      <c r="AC1077" s="5">
        <v>35</v>
      </c>
      <c r="AD1077" s="5">
        <v>1724.1379310344828</v>
      </c>
      <c r="AE1077" s="5">
        <v>4</v>
      </c>
      <c r="AF1077" s="5">
        <v>197.04433497536945</v>
      </c>
      <c r="AG1077" s="5">
        <v>29</v>
      </c>
      <c r="AH1077" s="5">
        <v>1428.5714285714284</v>
      </c>
      <c r="AI1077" s="5">
        <v>2</v>
      </c>
      <c r="AJ1077" s="5">
        <v>98.522167487684726</v>
      </c>
    </row>
    <row r="1078" spans="1:36" x14ac:dyDescent="0.25">
      <c r="A1078">
        <v>2019</v>
      </c>
      <c r="B1078" t="s">
        <v>70</v>
      </c>
      <c r="C1078" t="s">
        <v>5459</v>
      </c>
      <c r="D1078" s="47" t="s">
        <v>914</v>
      </c>
      <c r="E1078" s="11">
        <v>4.68</v>
      </c>
      <c r="F1078" s="2">
        <v>0.73109999999999997</v>
      </c>
      <c r="G1078" s="2">
        <v>0.25419999999999998</v>
      </c>
      <c r="H1078" s="2">
        <v>0.47689999999999999</v>
      </c>
      <c r="I1078" s="2">
        <v>0.70299999999999996</v>
      </c>
      <c r="J1078" s="2">
        <v>0.2666</v>
      </c>
      <c r="K1078" s="2">
        <v>0.43639999999999995</v>
      </c>
      <c r="L1078" s="2">
        <v>0.63660000000000005</v>
      </c>
      <c r="M1078" s="2">
        <v>0.34760000000000002</v>
      </c>
      <c r="N1078" s="2">
        <v>0.28900000000000003</v>
      </c>
      <c r="O1078" s="2">
        <v>0.40076666666666672</v>
      </c>
      <c r="P1078" s="5" t="s">
        <v>4792</v>
      </c>
      <c r="Q1078" s="5">
        <v>2030</v>
      </c>
      <c r="R1078" s="5">
        <v>433.76068376068378</v>
      </c>
      <c r="S1078" s="5">
        <v>16</v>
      </c>
      <c r="T1078" s="5">
        <v>788.17733990147781</v>
      </c>
      <c r="U1078" s="5">
        <v>0</v>
      </c>
      <c r="V1078" s="5">
        <v>0</v>
      </c>
      <c r="W1078" s="5">
        <v>0</v>
      </c>
      <c r="X1078" s="5">
        <v>0</v>
      </c>
      <c r="Y1078" s="5">
        <v>0</v>
      </c>
      <c r="Z1078" s="5">
        <v>0</v>
      </c>
      <c r="AA1078" s="5">
        <v>16</v>
      </c>
      <c r="AB1078" s="5">
        <v>788.17733990147781</v>
      </c>
      <c r="AC1078" s="5">
        <v>23</v>
      </c>
      <c r="AD1078" s="5">
        <v>1133.0049261083743</v>
      </c>
      <c r="AE1078" s="5">
        <v>4</v>
      </c>
      <c r="AF1078" s="5">
        <v>197.04433497536945</v>
      </c>
      <c r="AG1078" s="5">
        <v>15</v>
      </c>
      <c r="AH1078" s="5">
        <v>738.91625615763542</v>
      </c>
      <c r="AI1078" s="5">
        <v>4</v>
      </c>
      <c r="AJ1078" s="5">
        <v>197.04433497536945</v>
      </c>
    </row>
    <row r="1079" spans="1:36" x14ac:dyDescent="0.25">
      <c r="A1079">
        <v>2017</v>
      </c>
      <c r="B1079" t="s">
        <v>70</v>
      </c>
      <c r="C1079" t="s">
        <v>5459</v>
      </c>
      <c r="D1079" s="47" t="s">
        <v>914</v>
      </c>
      <c r="E1079" s="11">
        <v>4.68</v>
      </c>
      <c r="F1079" s="2">
        <v>0.73109999999999997</v>
      </c>
      <c r="G1079" s="2">
        <v>0.25419999999999998</v>
      </c>
      <c r="H1079" s="2">
        <v>0.47689999999999999</v>
      </c>
      <c r="I1079" s="2">
        <v>0.70299999999999996</v>
      </c>
      <c r="J1079" s="2">
        <v>0.2666</v>
      </c>
      <c r="K1079" s="2">
        <v>0.43639999999999995</v>
      </c>
      <c r="L1079" s="2">
        <v>0.63660000000000005</v>
      </c>
      <c r="M1079" s="2">
        <v>0.34760000000000002</v>
      </c>
      <c r="N1079" s="2">
        <v>0.28900000000000003</v>
      </c>
      <c r="O1079" s="2">
        <v>0.40076666666666672</v>
      </c>
      <c r="P1079" s="5" t="s">
        <v>4792</v>
      </c>
      <c r="Q1079" s="5">
        <v>2031</v>
      </c>
      <c r="R1079" s="5">
        <v>433.97435897435901</v>
      </c>
      <c r="S1079" s="5">
        <v>16</v>
      </c>
      <c r="T1079" s="5">
        <v>787.78926637124573</v>
      </c>
      <c r="U1079" s="5">
        <v>0</v>
      </c>
      <c r="V1079" s="5">
        <v>0</v>
      </c>
      <c r="W1079" s="5">
        <v>0</v>
      </c>
      <c r="X1079" s="5">
        <v>0</v>
      </c>
      <c r="Y1079" s="5">
        <v>0</v>
      </c>
      <c r="Z1079" s="5">
        <v>0</v>
      </c>
      <c r="AA1079" s="5">
        <v>16</v>
      </c>
      <c r="AB1079" s="5">
        <v>787.78926637124573</v>
      </c>
      <c r="AC1079" s="5">
        <v>23</v>
      </c>
      <c r="AD1079" s="5">
        <v>1132.4470704086657</v>
      </c>
      <c r="AE1079" s="5">
        <v>2</v>
      </c>
      <c r="AF1079" s="5">
        <v>98.473658296405716</v>
      </c>
      <c r="AG1079" s="5">
        <v>18</v>
      </c>
      <c r="AH1079" s="5">
        <v>886.26292466765142</v>
      </c>
      <c r="AI1079" s="5">
        <v>3</v>
      </c>
      <c r="AJ1079" s="5">
        <v>147.71048744460859</v>
      </c>
    </row>
    <row r="1080" spans="1:36" x14ac:dyDescent="0.25">
      <c r="A1080">
        <v>2019</v>
      </c>
      <c r="B1080" t="s">
        <v>71</v>
      </c>
      <c r="C1080" t="s">
        <v>4974</v>
      </c>
      <c r="D1080" s="47" t="s">
        <v>1965</v>
      </c>
      <c r="E1080" s="11">
        <v>0</v>
      </c>
      <c r="F1080" s="2">
        <v>0.71220000000000006</v>
      </c>
      <c r="G1080" s="2">
        <v>0.27389999999999998</v>
      </c>
      <c r="H1080" s="2">
        <v>0.43830000000000008</v>
      </c>
      <c r="I1080" s="2">
        <v>0.73460000000000003</v>
      </c>
      <c r="J1080" s="2">
        <v>0.224</v>
      </c>
      <c r="K1080" s="2">
        <v>0.51060000000000005</v>
      </c>
      <c r="L1080" s="2">
        <v>0.79700000000000004</v>
      </c>
      <c r="M1080" s="2">
        <v>0.19020000000000001</v>
      </c>
      <c r="N1080" s="2">
        <v>0.60680000000000001</v>
      </c>
      <c r="O1080" s="2">
        <v>0.51856666666666673</v>
      </c>
      <c r="P1080" s="2" t="s">
        <v>4792</v>
      </c>
      <c r="Q1080" s="5">
        <v>2031</v>
      </c>
      <c r="R1080" s="5" t="s">
        <v>4791</v>
      </c>
      <c r="S1080" s="5">
        <v>3</v>
      </c>
      <c r="T1080" s="5">
        <v>147.71048744460859</v>
      </c>
      <c r="U1080" s="5">
        <v>0</v>
      </c>
      <c r="V1080" s="5">
        <v>0</v>
      </c>
      <c r="W1080" s="5">
        <v>0</v>
      </c>
      <c r="X1080" s="5">
        <v>0</v>
      </c>
      <c r="Y1080" s="5">
        <v>0</v>
      </c>
      <c r="Z1080" s="5">
        <v>0</v>
      </c>
      <c r="AA1080" s="5">
        <v>3</v>
      </c>
      <c r="AB1080" s="5">
        <v>147.71048744460859</v>
      </c>
      <c r="AC1080" s="5">
        <v>9</v>
      </c>
      <c r="AD1080" s="5">
        <v>443.13146233382571</v>
      </c>
      <c r="AE1080" s="5">
        <v>0</v>
      </c>
      <c r="AF1080" s="5">
        <v>0</v>
      </c>
      <c r="AG1080" s="5">
        <v>8</v>
      </c>
      <c r="AH1080" s="5">
        <v>393.89463318562287</v>
      </c>
      <c r="AI1080" s="5">
        <v>1</v>
      </c>
      <c r="AJ1080" s="5">
        <v>49.236829148202858</v>
      </c>
    </row>
    <row r="1081" spans="1:36" x14ac:dyDescent="0.25">
      <c r="A1081">
        <v>2019</v>
      </c>
      <c r="B1081" t="s">
        <v>41</v>
      </c>
      <c r="C1081" t="s">
        <v>5863</v>
      </c>
      <c r="D1081" s="47" t="s">
        <v>5374</v>
      </c>
      <c r="E1081" s="11">
        <v>0.84699999999999998</v>
      </c>
      <c r="F1081" s="2">
        <v>0.45810000000000001</v>
      </c>
      <c r="G1081" s="2">
        <v>0.51529999999999998</v>
      </c>
      <c r="H1081" s="2">
        <v>-5.7199999999999973E-2</v>
      </c>
      <c r="I1081" s="2">
        <v>0.4461</v>
      </c>
      <c r="J1081" s="2">
        <v>0.47820000000000001</v>
      </c>
      <c r="K1081" s="2">
        <v>-3.2100000000000017E-2</v>
      </c>
      <c r="L1081" s="2">
        <v>0.46079999999999999</v>
      </c>
      <c r="M1081" s="2">
        <v>0.5161</v>
      </c>
      <c r="N1081" s="2">
        <v>-5.5300000000000016E-2</v>
      </c>
      <c r="O1081" s="2">
        <v>-4.82E-2</v>
      </c>
      <c r="P1081" s="2" t="s">
        <v>5765</v>
      </c>
      <c r="Q1081" s="5">
        <v>2033</v>
      </c>
      <c r="R1081" s="5">
        <v>2400.2361275088547</v>
      </c>
      <c r="S1081" s="5">
        <v>0</v>
      </c>
      <c r="T1081" s="5">
        <v>0</v>
      </c>
      <c r="U1081" s="5">
        <v>0</v>
      </c>
      <c r="V1081" s="5">
        <v>0</v>
      </c>
      <c r="W1081" s="5">
        <v>0</v>
      </c>
      <c r="X1081" s="5">
        <v>0</v>
      </c>
      <c r="Y1081" s="5">
        <v>0</v>
      </c>
      <c r="Z1081" s="5">
        <v>0</v>
      </c>
      <c r="AA1081" s="5">
        <v>0</v>
      </c>
      <c r="AB1081" s="5">
        <v>0</v>
      </c>
      <c r="AC1081" s="5">
        <v>4</v>
      </c>
      <c r="AD1081" s="5">
        <v>196.7535661583866</v>
      </c>
      <c r="AE1081" s="5">
        <v>2</v>
      </c>
      <c r="AF1081" s="5">
        <v>98.376783079193302</v>
      </c>
      <c r="AG1081" s="5">
        <v>2</v>
      </c>
      <c r="AH1081" s="5">
        <v>98.376783079193302</v>
      </c>
      <c r="AI1081" s="5">
        <v>0</v>
      </c>
      <c r="AJ1081" s="5">
        <v>0</v>
      </c>
    </row>
    <row r="1082" spans="1:36" x14ac:dyDescent="0.25">
      <c r="A1082">
        <v>2017</v>
      </c>
      <c r="B1082" t="s">
        <v>70</v>
      </c>
      <c r="C1082" t="s">
        <v>5217</v>
      </c>
      <c r="D1082" s="47" t="s">
        <v>5457</v>
      </c>
      <c r="E1082" s="11">
        <v>6.5</v>
      </c>
      <c r="F1082" s="2">
        <v>0.83750000000000002</v>
      </c>
      <c r="G1082" s="2">
        <v>0.15379999999999999</v>
      </c>
      <c r="H1082" s="2">
        <v>0.68369999999999997</v>
      </c>
      <c r="I1082" s="2">
        <v>0.80889999999999995</v>
      </c>
      <c r="J1082" s="2">
        <v>0.16200000000000001</v>
      </c>
      <c r="K1082" s="2">
        <v>0.64689999999999992</v>
      </c>
      <c r="L1082" s="2">
        <v>0.73470000000000002</v>
      </c>
      <c r="M1082" s="2">
        <v>0.25359999999999999</v>
      </c>
      <c r="N1082" s="2">
        <v>0.48110000000000003</v>
      </c>
      <c r="O1082" s="2">
        <v>0.60389999999999999</v>
      </c>
      <c r="P1082" s="5" t="s">
        <v>4792</v>
      </c>
      <c r="Q1082" s="5">
        <v>2035</v>
      </c>
      <c r="R1082" s="5">
        <v>313.07692307692309</v>
      </c>
      <c r="S1082" s="5">
        <v>7</v>
      </c>
      <c r="T1082" s="5">
        <v>343.98034398034395</v>
      </c>
      <c r="U1082" s="5">
        <v>0</v>
      </c>
      <c r="V1082" s="5">
        <v>0</v>
      </c>
      <c r="W1082" s="5">
        <v>1</v>
      </c>
      <c r="X1082" s="5">
        <v>49.140049140049136</v>
      </c>
      <c r="Y1082" s="5">
        <v>0</v>
      </c>
      <c r="Z1082" s="5">
        <v>0</v>
      </c>
      <c r="AA1082" s="5">
        <v>6</v>
      </c>
      <c r="AB1082" s="5">
        <v>294.84029484029486</v>
      </c>
      <c r="AC1082" s="5">
        <v>15</v>
      </c>
      <c r="AD1082" s="5">
        <v>737.10073710073709</v>
      </c>
      <c r="AE1082" s="5">
        <v>6</v>
      </c>
      <c r="AF1082" s="5">
        <v>294.84029484029486</v>
      </c>
      <c r="AG1082" s="5">
        <v>7</v>
      </c>
      <c r="AH1082" s="5">
        <v>343.98034398034395</v>
      </c>
      <c r="AI1082" s="5">
        <v>2</v>
      </c>
      <c r="AJ1082" s="5">
        <v>98.280098280098272</v>
      </c>
    </row>
    <row r="1083" spans="1:36" x14ac:dyDescent="0.25">
      <c r="A1083">
        <v>2017</v>
      </c>
      <c r="B1083" t="s">
        <v>71</v>
      </c>
      <c r="C1083" t="s">
        <v>5191</v>
      </c>
      <c r="D1083" s="47" t="s">
        <v>4840</v>
      </c>
      <c r="E1083" s="11">
        <v>0</v>
      </c>
      <c r="F1083" s="2">
        <v>0.60560000000000003</v>
      </c>
      <c r="G1083" s="2">
        <v>0.3795</v>
      </c>
      <c r="H1083" s="2">
        <v>0.22610000000000002</v>
      </c>
      <c r="I1083" s="2">
        <v>0.60009999999999997</v>
      </c>
      <c r="J1083" s="2">
        <v>0.35520000000000002</v>
      </c>
      <c r="K1083" s="2">
        <v>0.24489999999999995</v>
      </c>
      <c r="L1083" s="2">
        <v>0.62739999999999996</v>
      </c>
      <c r="M1083" s="2">
        <v>0.3589</v>
      </c>
      <c r="N1083" s="2">
        <v>0.26849999999999996</v>
      </c>
      <c r="O1083" s="2">
        <v>0.24649999999999997</v>
      </c>
      <c r="P1083" s="2" t="s">
        <v>4792</v>
      </c>
      <c r="Q1083" s="5">
        <v>2037</v>
      </c>
      <c r="R1083" s="5" t="s">
        <v>4791</v>
      </c>
      <c r="S1083" s="5">
        <v>7</v>
      </c>
      <c r="T1083" s="5">
        <v>343.64261168384877</v>
      </c>
      <c r="U1083" s="5">
        <v>0</v>
      </c>
      <c r="V1083" s="5">
        <v>0</v>
      </c>
      <c r="W1083" s="5">
        <v>0</v>
      </c>
      <c r="X1083" s="5">
        <v>0</v>
      </c>
      <c r="Y1083" s="5">
        <v>6</v>
      </c>
      <c r="Z1083" s="5">
        <v>294.55081001472752</v>
      </c>
      <c r="AA1083" s="5">
        <v>1</v>
      </c>
      <c r="AB1083" s="5">
        <v>49.091801669121253</v>
      </c>
      <c r="AC1083" s="5">
        <v>157</v>
      </c>
      <c r="AD1083" s="5">
        <v>7707.4128620520378</v>
      </c>
      <c r="AE1083" s="5">
        <v>8</v>
      </c>
      <c r="AF1083" s="5">
        <v>392.73441335297002</v>
      </c>
      <c r="AG1083" s="5">
        <v>143</v>
      </c>
      <c r="AH1083" s="5">
        <v>7020.1276386843401</v>
      </c>
      <c r="AI1083" s="5">
        <v>6</v>
      </c>
      <c r="AJ1083" s="5">
        <v>294.55081001472752</v>
      </c>
    </row>
    <row r="1084" spans="1:36" x14ac:dyDescent="0.25">
      <c r="A1084">
        <v>2019</v>
      </c>
      <c r="B1084" t="s">
        <v>71</v>
      </c>
      <c r="C1084" t="s">
        <v>4984</v>
      </c>
      <c r="D1084" s="47" t="s">
        <v>4984</v>
      </c>
      <c r="E1084" s="11">
        <v>0</v>
      </c>
      <c r="F1084" s="2">
        <v>0.72970000000000002</v>
      </c>
      <c r="G1084" s="2">
        <v>0.25619999999999998</v>
      </c>
      <c r="H1084" s="2">
        <v>0.47350000000000003</v>
      </c>
      <c r="I1084" s="2">
        <v>0.7409</v>
      </c>
      <c r="J1084" s="2">
        <v>0.21879999999999999</v>
      </c>
      <c r="K1084" s="2">
        <v>0.52210000000000001</v>
      </c>
      <c r="L1084" s="2">
        <v>0.73160000000000003</v>
      </c>
      <c r="M1084" s="2">
        <v>0.24529999999999999</v>
      </c>
      <c r="N1084" s="2">
        <v>0.48630000000000007</v>
      </c>
      <c r="O1084" s="2">
        <v>0.49396666666666667</v>
      </c>
      <c r="P1084" s="2" t="s">
        <v>4792</v>
      </c>
      <c r="Q1084" s="5">
        <v>2040</v>
      </c>
      <c r="R1084" s="5" t="s">
        <v>4791</v>
      </c>
      <c r="S1084" s="5">
        <v>3</v>
      </c>
      <c r="T1084" s="5">
        <v>147.05882352941177</v>
      </c>
      <c r="U1084" s="5">
        <v>0</v>
      </c>
      <c r="V1084" s="5">
        <v>0</v>
      </c>
      <c r="W1084" s="5">
        <v>0</v>
      </c>
      <c r="X1084" s="5">
        <v>0</v>
      </c>
      <c r="Y1084" s="5">
        <v>1</v>
      </c>
      <c r="Z1084" s="5">
        <v>49.019607843137251</v>
      </c>
      <c r="AA1084" s="5">
        <v>2</v>
      </c>
      <c r="AB1084" s="5">
        <v>98.039215686274503</v>
      </c>
      <c r="AC1084" s="5">
        <v>13</v>
      </c>
      <c r="AD1084" s="5">
        <v>637.25490196078431</v>
      </c>
      <c r="AE1084" s="5">
        <v>4</v>
      </c>
      <c r="AF1084" s="5">
        <v>196.07843137254901</v>
      </c>
      <c r="AG1084" s="5">
        <v>4</v>
      </c>
      <c r="AH1084" s="5">
        <v>196.07843137254901</v>
      </c>
      <c r="AI1084" s="5">
        <v>5</v>
      </c>
      <c r="AJ1084" s="5">
        <v>245.09803921568627</v>
      </c>
    </row>
    <row r="1085" spans="1:36" x14ac:dyDescent="0.25">
      <c r="A1085">
        <v>2019</v>
      </c>
      <c r="B1085" t="s">
        <v>71</v>
      </c>
      <c r="C1085" t="s">
        <v>694</v>
      </c>
      <c r="D1085" s="47" t="s">
        <v>4795</v>
      </c>
      <c r="E1085" s="11">
        <v>0</v>
      </c>
      <c r="F1085" s="2">
        <v>0.53169999999999995</v>
      </c>
      <c r="G1085" s="2">
        <v>0.44650000000000001</v>
      </c>
      <c r="H1085" s="2">
        <v>8.5199999999999942E-2</v>
      </c>
      <c r="I1085" s="2">
        <v>0.5474</v>
      </c>
      <c r="J1085" s="2">
        <v>0.39789999999999998</v>
      </c>
      <c r="K1085" s="2">
        <v>0.14950000000000002</v>
      </c>
      <c r="L1085" s="2">
        <v>0.57509999999999994</v>
      </c>
      <c r="M1085" s="2">
        <v>0.41189999999999999</v>
      </c>
      <c r="N1085" s="2">
        <v>0.16319999999999996</v>
      </c>
      <c r="O1085" s="2">
        <v>0.1326333333333333</v>
      </c>
      <c r="P1085" s="2" t="s">
        <v>4792</v>
      </c>
      <c r="Q1085" s="5">
        <v>2044</v>
      </c>
      <c r="R1085" s="5" t="s">
        <v>4791</v>
      </c>
      <c r="S1085" s="5">
        <v>4</v>
      </c>
      <c r="T1085" s="5">
        <v>195.69471624266143</v>
      </c>
      <c r="U1085" s="5">
        <v>0</v>
      </c>
      <c r="V1085" s="5">
        <v>0</v>
      </c>
      <c r="W1085" s="5">
        <v>0</v>
      </c>
      <c r="X1085" s="5">
        <v>0</v>
      </c>
      <c r="Y1085" s="5">
        <v>0</v>
      </c>
      <c r="Z1085" s="5">
        <v>0</v>
      </c>
      <c r="AA1085" s="5">
        <v>4</v>
      </c>
      <c r="AB1085" s="5">
        <v>195.69471624266143</v>
      </c>
      <c r="AC1085" s="5">
        <v>30</v>
      </c>
      <c r="AD1085" s="5">
        <v>1467.7103718199608</v>
      </c>
      <c r="AE1085" s="5">
        <v>4</v>
      </c>
      <c r="AF1085" s="5">
        <v>195.69471624266143</v>
      </c>
      <c r="AG1085" s="5">
        <v>23</v>
      </c>
      <c r="AH1085" s="5">
        <v>1125.2446183953032</v>
      </c>
      <c r="AI1085" s="5">
        <v>3</v>
      </c>
      <c r="AJ1085" s="5">
        <v>146.77103718199606</v>
      </c>
    </row>
    <row r="1086" spans="1:36" x14ac:dyDescent="0.25">
      <c r="A1086">
        <v>2018</v>
      </c>
      <c r="B1086" t="s">
        <v>41</v>
      </c>
      <c r="C1086" t="s">
        <v>5863</v>
      </c>
      <c r="D1086" s="47" t="s">
        <v>5374</v>
      </c>
      <c r="E1086" s="11">
        <v>0.84699999999999998</v>
      </c>
      <c r="F1086" s="2">
        <v>0.45810000000000001</v>
      </c>
      <c r="G1086" s="2">
        <v>0.51529999999999998</v>
      </c>
      <c r="H1086" s="2">
        <v>-5.7199999999999973E-2</v>
      </c>
      <c r="I1086" s="2">
        <v>0.4461</v>
      </c>
      <c r="J1086" s="2">
        <v>0.47820000000000001</v>
      </c>
      <c r="K1086" s="2">
        <v>-3.2100000000000017E-2</v>
      </c>
      <c r="L1086" s="2">
        <v>0.46079999999999999</v>
      </c>
      <c r="M1086" s="2">
        <v>0.5161</v>
      </c>
      <c r="N1086" s="2">
        <v>-5.5300000000000016E-2</v>
      </c>
      <c r="O1086" s="2">
        <v>-4.82E-2</v>
      </c>
      <c r="P1086" s="2" t="s">
        <v>5765</v>
      </c>
      <c r="Q1086" s="5">
        <v>2045</v>
      </c>
      <c r="R1086" s="5">
        <v>2414.4037780401418</v>
      </c>
      <c r="S1086" s="5">
        <v>0</v>
      </c>
      <c r="T1086" s="5">
        <v>0</v>
      </c>
      <c r="U1086" s="5">
        <v>0</v>
      </c>
      <c r="V1086" s="5">
        <v>0</v>
      </c>
      <c r="W1086" s="5">
        <v>0</v>
      </c>
      <c r="X1086" s="5">
        <v>0</v>
      </c>
      <c r="Y1086" s="5">
        <v>0</v>
      </c>
      <c r="Z1086" s="5">
        <v>0</v>
      </c>
      <c r="AA1086" s="5">
        <v>0</v>
      </c>
      <c r="AB1086" s="5">
        <v>0</v>
      </c>
      <c r="AC1086" s="5">
        <v>20</v>
      </c>
      <c r="AD1086" s="5">
        <v>977.9951100244499</v>
      </c>
      <c r="AE1086" s="5">
        <v>3</v>
      </c>
      <c r="AF1086" s="5">
        <v>146.6992665036675</v>
      </c>
      <c r="AG1086" s="5">
        <v>17</v>
      </c>
      <c r="AH1086" s="5">
        <v>831.29584352078234</v>
      </c>
      <c r="AI1086" s="5">
        <v>0</v>
      </c>
      <c r="AJ1086" s="5">
        <v>0</v>
      </c>
    </row>
    <row r="1087" spans="1:36" x14ac:dyDescent="0.25">
      <c r="A1087">
        <v>2018</v>
      </c>
      <c r="B1087" t="s">
        <v>41</v>
      </c>
      <c r="C1087" t="s">
        <v>671</v>
      </c>
      <c r="D1087" s="47" t="s">
        <v>5859</v>
      </c>
      <c r="E1087" s="11">
        <v>2.0470000000000002</v>
      </c>
      <c r="F1087" s="2">
        <v>0.46550000000000002</v>
      </c>
      <c r="G1087" s="2">
        <v>0.505</v>
      </c>
      <c r="H1087" s="2">
        <v>-3.949999999999998E-2</v>
      </c>
      <c r="I1087" s="2">
        <v>0.46839999999999998</v>
      </c>
      <c r="J1087" s="2">
        <v>0.45529999999999998</v>
      </c>
      <c r="K1087" s="2">
        <v>1.3100000000000001E-2</v>
      </c>
      <c r="L1087" s="2">
        <v>0.54369999999999996</v>
      </c>
      <c r="M1087" s="2">
        <v>0.434</v>
      </c>
      <c r="N1087" s="2">
        <v>0.10969999999999996</v>
      </c>
      <c r="O1087" s="2">
        <v>2.7766666666666662E-2</v>
      </c>
      <c r="P1087" s="2" t="s">
        <v>5765</v>
      </c>
      <c r="Q1087" s="5">
        <v>2045</v>
      </c>
      <c r="R1087" s="5">
        <v>999.02296042989735</v>
      </c>
      <c r="S1087" s="5">
        <v>1</v>
      </c>
      <c r="T1087" s="5">
        <v>48.899755501222486</v>
      </c>
      <c r="U1087" s="5">
        <v>0</v>
      </c>
      <c r="V1087" s="5">
        <v>0</v>
      </c>
      <c r="W1087" s="5">
        <v>1</v>
      </c>
      <c r="X1087" s="5">
        <v>48.899755501222486</v>
      </c>
      <c r="Y1087" s="5">
        <v>0</v>
      </c>
      <c r="Z1087" s="5">
        <v>0</v>
      </c>
      <c r="AA1087" s="5">
        <v>0</v>
      </c>
      <c r="AB1087" s="5">
        <v>0</v>
      </c>
      <c r="AC1087" s="5">
        <v>1</v>
      </c>
      <c r="AD1087" s="5">
        <v>48.899755501222486</v>
      </c>
      <c r="AE1087" s="5">
        <v>1</v>
      </c>
      <c r="AF1087" s="5">
        <v>48.899755501222486</v>
      </c>
      <c r="AG1087" s="5">
        <v>0</v>
      </c>
      <c r="AH1087" s="5">
        <v>0</v>
      </c>
      <c r="AI1087" s="5">
        <v>0</v>
      </c>
      <c r="AJ1087" s="5">
        <v>0</v>
      </c>
    </row>
    <row r="1088" spans="1:36" x14ac:dyDescent="0.25">
      <c r="A1088">
        <v>2018</v>
      </c>
      <c r="B1088" t="s">
        <v>71</v>
      </c>
      <c r="C1088" t="s">
        <v>4822</v>
      </c>
      <c r="D1088" s="47" t="s">
        <v>4818</v>
      </c>
      <c r="E1088" s="11">
        <v>0</v>
      </c>
      <c r="F1088" s="2">
        <v>0.5323</v>
      </c>
      <c r="G1088" s="2">
        <v>0.45150000000000001</v>
      </c>
      <c r="H1088" s="2">
        <v>8.0799999999999983E-2</v>
      </c>
      <c r="I1088" s="2">
        <v>0.57130000000000003</v>
      </c>
      <c r="J1088" s="2">
        <v>0.37130000000000002</v>
      </c>
      <c r="K1088" s="2">
        <v>0.2</v>
      </c>
      <c r="L1088" s="2">
        <v>0.64910000000000001</v>
      </c>
      <c r="M1088" s="2">
        <v>0.33350000000000002</v>
      </c>
      <c r="N1088" s="2">
        <v>0.31559999999999999</v>
      </c>
      <c r="O1088" s="2">
        <v>0.1988</v>
      </c>
      <c r="P1088" s="2" t="s">
        <v>4792</v>
      </c>
      <c r="Q1088" s="5">
        <v>2049</v>
      </c>
      <c r="R1088" s="5" t="s">
        <v>4791</v>
      </c>
      <c r="S1088" s="5">
        <v>12</v>
      </c>
      <c r="T1088" s="5">
        <v>585.65153733528552</v>
      </c>
      <c r="U1088" s="5">
        <v>4</v>
      </c>
      <c r="V1088" s="5">
        <v>195.21717911176185</v>
      </c>
      <c r="W1088" s="5">
        <v>2</v>
      </c>
      <c r="X1088" s="5">
        <v>97.608589555880926</v>
      </c>
      <c r="Y1088" s="5">
        <v>0</v>
      </c>
      <c r="Z1088" s="5">
        <v>0</v>
      </c>
      <c r="AA1088" s="5">
        <v>6</v>
      </c>
      <c r="AB1088" s="5">
        <v>292.82576866764276</v>
      </c>
      <c r="AC1088" s="5">
        <v>19</v>
      </c>
      <c r="AD1088" s="5">
        <v>927.28160078086876</v>
      </c>
      <c r="AE1088" s="5">
        <v>3</v>
      </c>
      <c r="AF1088" s="5">
        <v>146.41288433382138</v>
      </c>
      <c r="AG1088" s="5">
        <v>14</v>
      </c>
      <c r="AH1088" s="5">
        <v>683.26012689116646</v>
      </c>
      <c r="AI1088" s="5">
        <v>2</v>
      </c>
      <c r="AJ1088" s="5">
        <v>97.608589555880926</v>
      </c>
    </row>
    <row r="1089" spans="1:36" x14ac:dyDescent="0.25">
      <c r="A1089">
        <v>2018</v>
      </c>
      <c r="B1089" t="s">
        <v>71</v>
      </c>
      <c r="C1089" t="s">
        <v>4822</v>
      </c>
      <c r="D1089" s="47" t="s">
        <v>4818</v>
      </c>
      <c r="E1089" s="11">
        <v>0</v>
      </c>
      <c r="F1089" s="2">
        <v>0.5323</v>
      </c>
      <c r="G1089" s="2">
        <v>0.45150000000000001</v>
      </c>
      <c r="H1089" s="2">
        <v>8.0799999999999983E-2</v>
      </c>
      <c r="I1089" s="2">
        <v>0.57130000000000003</v>
      </c>
      <c r="J1089" s="2">
        <v>0.37130000000000002</v>
      </c>
      <c r="K1089" s="2">
        <v>0.2</v>
      </c>
      <c r="L1089" s="2">
        <v>0.64910000000000001</v>
      </c>
      <c r="M1089" s="2">
        <v>0.33350000000000002</v>
      </c>
      <c r="N1089" s="2">
        <v>0.31559999999999999</v>
      </c>
      <c r="O1089" s="2">
        <v>0.1988</v>
      </c>
      <c r="P1089" s="2" t="s">
        <v>4792</v>
      </c>
      <c r="Q1089" s="5">
        <v>2049</v>
      </c>
      <c r="R1089" s="5" t="s">
        <v>4791</v>
      </c>
      <c r="S1089" s="5">
        <v>12</v>
      </c>
      <c r="T1089" s="5">
        <v>585.65153733528552</v>
      </c>
      <c r="U1089" s="5">
        <v>4</v>
      </c>
      <c r="V1089" s="5">
        <v>195.21717911176185</v>
      </c>
      <c r="W1089" s="5">
        <v>2</v>
      </c>
      <c r="X1089" s="5">
        <v>97.608589555880926</v>
      </c>
      <c r="Y1089" s="5">
        <v>0</v>
      </c>
      <c r="Z1089" s="5">
        <v>0</v>
      </c>
      <c r="AA1089" s="5">
        <v>6</v>
      </c>
      <c r="AB1089" s="5">
        <v>292.82576866764276</v>
      </c>
      <c r="AC1089" s="5">
        <v>19</v>
      </c>
      <c r="AD1089" s="5">
        <v>927.28160078086876</v>
      </c>
      <c r="AE1089" s="5">
        <v>3</v>
      </c>
      <c r="AF1089" s="5">
        <v>146.41288433382138</v>
      </c>
      <c r="AG1089" s="5">
        <v>14</v>
      </c>
      <c r="AH1089" s="5">
        <v>683.26012689116646</v>
      </c>
      <c r="AI1089" s="5">
        <v>2</v>
      </c>
      <c r="AJ1089" s="5">
        <v>97.608589555880926</v>
      </c>
    </row>
    <row r="1090" spans="1:36" x14ac:dyDescent="0.25">
      <c r="A1090">
        <v>2018</v>
      </c>
      <c r="B1090" t="s">
        <v>41</v>
      </c>
      <c r="C1090" t="s">
        <v>5878</v>
      </c>
      <c r="D1090" s="47" t="s">
        <v>692</v>
      </c>
      <c r="E1090" s="11">
        <v>1.3959999999999999</v>
      </c>
      <c r="F1090" s="2">
        <v>0.4556</v>
      </c>
      <c r="G1090" s="2">
        <v>0.51900000000000002</v>
      </c>
      <c r="H1090" s="2">
        <v>-6.3400000000000012E-2</v>
      </c>
      <c r="I1090" s="2">
        <v>0.45379999999999998</v>
      </c>
      <c r="J1090" s="2">
        <v>0.48470000000000002</v>
      </c>
      <c r="K1090" s="2">
        <v>-3.0900000000000039E-2</v>
      </c>
      <c r="L1090" s="2">
        <v>0.46899999999999997</v>
      </c>
      <c r="M1090" s="2">
        <v>0.51280000000000003</v>
      </c>
      <c r="N1090" s="2">
        <v>-4.3800000000000061E-2</v>
      </c>
      <c r="O1090" s="2">
        <v>-4.6033333333333371E-2</v>
      </c>
      <c r="P1090" s="2" t="s">
        <v>5765</v>
      </c>
      <c r="Q1090" s="5">
        <v>2054</v>
      </c>
      <c r="R1090" s="5">
        <v>1471.3467048710602</v>
      </c>
      <c r="S1090" s="5">
        <v>2</v>
      </c>
      <c r="T1090" s="5">
        <v>97.370983446932811</v>
      </c>
      <c r="U1090" s="5">
        <v>0</v>
      </c>
      <c r="V1090" s="5">
        <v>0</v>
      </c>
      <c r="W1090" s="5">
        <v>0</v>
      </c>
      <c r="X1090" s="5">
        <v>0</v>
      </c>
      <c r="Y1090" s="5">
        <v>0</v>
      </c>
      <c r="Z1090" s="5">
        <v>0</v>
      </c>
      <c r="AA1090" s="5">
        <v>2</v>
      </c>
      <c r="AB1090" s="5">
        <v>97.370983446932811</v>
      </c>
      <c r="AC1090" s="5">
        <v>10</v>
      </c>
      <c r="AD1090" s="5">
        <v>486.85491723466413</v>
      </c>
      <c r="AE1090" s="5">
        <v>3</v>
      </c>
      <c r="AF1090" s="5">
        <v>146.05647517039921</v>
      </c>
      <c r="AG1090" s="5">
        <v>7</v>
      </c>
      <c r="AH1090" s="5">
        <v>340.79844206426486</v>
      </c>
      <c r="AI1090" s="5">
        <v>0</v>
      </c>
      <c r="AJ1090" s="5">
        <v>0</v>
      </c>
    </row>
    <row r="1091" spans="1:36" x14ac:dyDescent="0.25">
      <c r="A1091">
        <v>2017</v>
      </c>
      <c r="B1091" t="s">
        <v>41</v>
      </c>
      <c r="C1091" t="s">
        <v>5863</v>
      </c>
      <c r="D1091" s="47" t="s">
        <v>5374</v>
      </c>
      <c r="E1091" s="11">
        <v>0.84699999999999998</v>
      </c>
      <c r="F1091" s="2">
        <v>0.45810000000000001</v>
      </c>
      <c r="G1091" s="2">
        <v>0.51529999999999998</v>
      </c>
      <c r="H1091" s="2">
        <v>-5.7199999999999973E-2</v>
      </c>
      <c r="I1091" s="2">
        <v>0.4461</v>
      </c>
      <c r="J1091" s="2">
        <v>0.47820000000000001</v>
      </c>
      <c r="K1091" s="2">
        <v>-3.2100000000000017E-2</v>
      </c>
      <c r="L1091" s="2">
        <v>0.46079999999999999</v>
      </c>
      <c r="M1091" s="2">
        <v>0.5161</v>
      </c>
      <c r="N1091" s="2">
        <v>-5.5300000000000016E-2</v>
      </c>
      <c r="O1091" s="2">
        <v>-4.82E-2</v>
      </c>
      <c r="P1091" s="2" t="s">
        <v>5765</v>
      </c>
      <c r="Q1091" s="5">
        <v>2055</v>
      </c>
      <c r="R1091" s="5">
        <v>2426.2101534828807</v>
      </c>
      <c r="S1091" s="5">
        <v>3</v>
      </c>
      <c r="T1091" s="5">
        <v>145.98540145985402</v>
      </c>
      <c r="U1091" s="5">
        <v>0</v>
      </c>
      <c r="V1091" s="5">
        <v>0</v>
      </c>
      <c r="W1091" s="5">
        <v>0</v>
      </c>
      <c r="X1091" s="5">
        <v>0</v>
      </c>
      <c r="Y1091" s="5">
        <v>0</v>
      </c>
      <c r="Z1091" s="5">
        <v>0</v>
      </c>
      <c r="AA1091" s="5">
        <v>3</v>
      </c>
      <c r="AB1091" s="5">
        <v>145.98540145985402</v>
      </c>
      <c r="AC1091" s="5">
        <v>9</v>
      </c>
      <c r="AD1091" s="5">
        <v>437.95620437956211</v>
      </c>
      <c r="AE1091" s="5">
        <v>1</v>
      </c>
      <c r="AF1091" s="5">
        <v>48.661800486618006</v>
      </c>
      <c r="AG1091" s="5">
        <v>8</v>
      </c>
      <c r="AH1091" s="5">
        <v>389.29440389294405</v>
      </c>
      <c r="AI1091" s="5">
        <v>0</v>
      </c>
      <c r="AJ1091" s="5">
        <v>0</v>
      </c>
    </row>
    <row r="1092" spans="1:36" x14ac:dyDescent="0.25">
      <c r="A1092">
        <v>2019</v>
      </c>
      <c r="B1092" t="s">
        <v>71</v>
      </c>
      <c r="C1092" t="s">
        <v>4913</v>
      </c>
      <c r="D1092" s="47" t="s">
        <v>426</v>
      </c>
      <c r="E1092" s="11">
        <v>0</v>
      </c>
      <c r="F1092" s="2">
        <v>0.6885</v>
      </c>
      <c r="G1092" s="2">
        <v>0.29520000000000002</v>
      </c>
      <c r="H1092" s="2">
        <v>0.39329999999999998</v>
      </c>
      <c r="I1092" s="2">
        <v>0.69520000000000004</v>
      </c>
      <c r="J1092" s="2">
        <v>0.2631</v>
      </c>
      <c r="K1092" s="2">
        <v>0.43210000000000004</v>
      </c>
      <c r="L1092" s="2">
        <v>0.72019999999999995</v>
      </c>
      <c r="M1092" s="2">
        <v>0.26950000000000002</v>
      </c>
      <c r="N1092" s="2">
        <v>0.45069999999999993</v>
      </c>
      <c r="O1092" s="2">
        <v>0.42536666666666667</v>
      </c>
      <c r="P1092" s="2" t="s">
        <v>4792</v>
      </c>
      <c r="Q1092" s="5">
        <v>2059</v>
      </c>
      <c r="R1092" s="5" t="s">
        <v>4791</v>
      </c>
      <c r="S1092" s="5">
        <v>8</v>
      </c>
      <c r="T1092" s="5">
        <v>388.53812530354537</v>
      </c>
      <c r="U1092" s="5">
        <v>0</v>
      </c>
      <c r="V1092" s="5">
        <v>0</v>
      </c>
      <c r="W1092" s="5">
        <v>1</v>
      </c>
      <c r="X1092" s="5">
        <v>48.567265662943171</v>
      </c>
      <c r="Y1092" s="5">
        <v>0</v>
      </c>
      <c r="Z1092" s="5">
        <v>0</v>
      </c>
      <c r="AA1092" s="5">
        <v>7</v>
      </c>
      <c r="AB1092" s="5">
        <v>339.97085964060221</v>
      </c>
      <c r="AC1092" s="5">
        <v>41</v>
      </c>
      <c r="AD1092" s="5">
        <v>1991.2578921806701</v>
      </c>
      <c r="AE1092" s="5">
        <v>9</v>
      </c>
      <c r="AF1092" s="5">
        <v>437.10539096648859</v>
      </c>
      <c r="AG1092" s="5">
        <v>26</v>
      </c>
      <c r="AH1092" s="5">
        <v>1262.7489072365224</v>
      </c>
      <c r="AI1092" s="5">
        <v>6</v>
      </c>
      <c r="AJ1092" s="5">
        <v>291.40359397765906</v>
      </c>
    </row>
    <row r="1093" spans="1:36" x14ac:dyDescent="0.25">
      <c r="A1093">
        <v>2018</v>
      </c>
      <c r="B1093" t="s">
        <v>71</v>
      </c>
      <c r="C1093" t="s">
        <v>5191</v>
      </c>
      <c r="D1093" s="47" t="s">
        <v>4840</v>
      </c>
      <c r="E1093" s="11">
        <v>0</v>
      </c>
      <c r="F1093" s="2">
        <v>0.60560000000000003</v>
      </c>
      <c r="G1093" s="2">
        <v>0.3795</v>
      </c>
      <c r="H1093" s="2">
        <v>0.22610000000000002</v>
      </c>
      <c r="I1093" s="2">
        <v>0.60009999999999997</v>
      </c>
      <c r="J1093" s="2">
        <v>0.35520000000000002</v>
      </c>
      <c r="K1093" s="2">
        <v>0.24489999999999995</v>
      </c>
      <c r="L1093" s="2">
        <v>0.62739999999999996</v>
      </c>
      <c r="M1093" s="2">
        <v>0.3589</v>
      </c>
      <c r="N1093" s="2">
        <v>0.26849999999999996</v>
      </c>
      <c r="O1093" s="2">
        <v>0.24649999999999997</v>
      </c>
      <c r="P1093" s="2" t="s">
        <v>4792</v>
      </c>
      <c r="Q1093" s="5">
        <v>2060</v>
      </c>
      <c r="R1093" s="5" t="s">
        <v>4791</v>
      </c>
      <c r="S1093" s="5">
        <v>5</v>
      </c>
      <c r="T1093" s="5">
        <v>242.71844660194174</v>
      </c>
      <c r="U1093" s="5">
        <v>0</v>
      </c>
      <c r="V1093" s="5">
        <v>0</v>
      </c>
      <c r="W1093" s="5">
        <v>2</v>
      </c>
      <c r="X1093" s="5">
        <v>97.087378640776691</v>
      </c>
      <c r="Y1093" s="5">
        <v>1</v>
      </c>
      <c r="Z1093" s="5">
        <v>48.543689320388346</v>
      </c>
      <c r="AA1093" s="5">
        <v>2</v>
      </c>
      <c r="AB1093" s="5">
        <v>97.087378640776691</v>
      </c>
      <c r="AC1093" s="5">
        <v>139</v>
      </c>
      <c r="AD1093" s="5">
        <v>6747.5728155339812</v>
      </c>
      <c r="AE1093" s="5">
        <v>15</v>
      </c>
      <c r="AF1093" s="5">
        <v>728.15533980582529</v>
      </c>
      <c r="AG1093" s="5">
        <v>109</v>
      </c>
      <c r="AH1093" s="5">
        <v>5291.2621359223303</v>
      </c>
      <c r="AI1093" s="5">
        <v>15</v>
      </c>
      <c r="AJ1093" s="5">
        <v>728.15533980582529</v>
      </c>
    </row>
    <row r="1094" spans="1:36" x14ac:dyDescent="0.25">
      <c r="A1094">
        <v>2018</v>
      </c>
      <c r="B1094" t="s">
        <v>71</v>
      </c>
      <c r="C1094" t="s">
        <v>5191</v>
      </c>
      <c r="D1094" s="47" t="s">
        <v>4840</v>
      </c>
      <c r="E1094" s="11">
        <v>0</v>
      </c>
      <c r="F1094" s="2">
        <v>0.60560000000000003</v>
      </c>
      <c r="G1094" s="2">
        <v>0.3795</v>
      </c>
      <c r="H1094" s="2">
        <v>0.22610000000000002</v>
      </c>
      <c r="I1094" s="2">
        <v>0.60009999999999997</v>
      </c>
      <c r="J1094" s="2">
        <v>0.35520000000000002</v>
      </c>
      <c r="K1094" s="2">
        <v>0.24489999999999995</v>
      </c>
      <c r="L1094" s="2">
        <v>0.62739999999999996</v>
      </c>
      <c r="M1094" s="2">
        <v>0.3589</v>
      </c>
      <c r="N1094" s="2">
        <v>0.26849999999999996</v>
      </c>
      <c r="O1094" s="2">
        <v>0.24649999999999997</v>
      </c>
      <c r="P1094" s="2" t="s">
        <v>4792</v>
      </c>
      <c r="Q1094" s="5">
        <v>2060</v>
      </c>
      <c r="R1094" s="5" t="s">
        <v>4791</v>
      </c>
      <c r="S1094" s="5">
        <v>5</v>
      </c>
      <c r="T1094" s="5">
        <v>242.71844660194174</v>
      </c>
      <c r="U1094" s="5">
        <v>0</v>
      </c>
      <c r="V1094" s="5">
        <v>0</v>
      </c>
      <c r="W1094" s="5">
        <v>2</v>
      </c>
      <c r="X1094" s="5">
        <v>97.087378640776691</v>
      </c>
      <c r="Y1094" s="5">
        <v>1</v>
      </c>
      <c r="Z1094" s="5">
        <v>48.543689320388346</v>
      </c>
      <c r="AA1094" s="5">
        <v>2</v>
      </c>
      <c r="AB1094" s="5">
        <v>97.087378640776691</v>
      </c>
      <c r="AC1094" s="5">
        <v>139</v>
      </c>
      <c r="AD1094" s="5">
        <v>6747.5728155339812</v>
      </c>
      <c r="AE1094" s="5">
        <v>15</v>
      </c>
      <c r="AF1094" s="5">
        <v>728.15533980582529</v>
      </c>
      <c r="AG1094" s="5">
        <v>109</v>
      </c>
      <c r="AH1094" s="5">
        <v>5291.2621359223303</v>
      </c>
      <c r="AI1094" s="5">
        <v>15</v>
      </c>
      <c r="AJ1094" s="5">
        <v>728.15533980582529</v>
      </c>
    </row>
    <row r="1095" spans="1:36" x14ac:dyDescent="0.25">
      <c r="A1095">
        <v>2017</v>
      </c>
      <c r="B1095" t="s">
        <v>70</v>
      </c>
      <c r="C1095" t="s">
        <v>5391</v>
      </c>
      <c r="D1095" s="47" t="s">
        <v>4889</v>
      </c>
      <c r="E1095" s="11">
        <v>2.91</v>
      </c>
      <c r="F1095" s="2">
        <v>0.72770000000000001</v>
      </c>
      <c r="G1095" s="2">
        <v>0.25779999999999997</v>
      </c>
      <c r="H1095" s="2">
        <v>0.46990000000000004</v>
      </c>
      <c r="I1095" s="2">
        <v>0.71589999999999998</v>
      </c>
      <c r="J1095" s="2">
        <v>0.24479999999999999</v>
      </c>
      <c r="K1095" s="2">
        <v>0.47109999999999996</v>
      </c>
      <c r="L1095" s="2">
        <v>0.67110000000000003</v>
      </c>
      <c r="M1095" s="2">
        <v>0.31530000000000002</v>
      </c>
      <c r="N1095" s="2">
        <v>0.35580000000000001</v>
      </c>
      <c r="O1095" s="2">
        <v>0.43226666666666674</v>
      </c>
      <c r="P1095" s="5" t="s">
        <v>4792</v>
      </c>
      <c r="Q1095" s="5">
        <v>2061</v>
      </c>
      <c r="R1095" s="5">
        <v>708.24742268041234</v>
      </c>
      <c r="S1095" s="5">
        <v>0</v>
      </c>
      <c r="T1095" s="5">
        <v>0</v>
      </c>
      <c r="U1095" s="5">
        <v>0</v>
      </c>
      <c r="V1095" s="5">
        <v>0</v>
      </c>
      <c r="W1095" s="5">
        <v>0</v>
      </c>
      <c r="X1095" s="5">
        <v>0</v>
      </c>
      <c r="Y1095" s="5">
        <v>0</v>
      </c>
      <c r="Z1095" s="5">
        <v>0</v>
      </c>
      <c r="AA1095" s="5">
        <v>0</v>
      </c>
      <c r="AB1095" s="5">
        <v>0</v>
      </c>
      <c r="AC1095" s="5">
        <v>10</v>
      </c>
      <c r="AD1095" s="5">
        <v>485.20135856380392</v>
      </c>
      <c r="AE1095" s="5">
        <v>1</v>
      </c>
      <c r="AF1095" s="5">
        <v>48.520135856380399</v>
      </c>
      <c r="AG1095" s="5">
        <v>9</v>
      </c>
      <c r="AH1095" s="5">
        <v>436.68122270742356</v>
      </c>
      <c r="AI1095" s="5">
        <v>0</v>
      </c>
      <c r="AJ1095" s="5">
        <v>0</v>
      </c>
    </row>
    <row r="1096" spans="1:36" x14ac:dyDescent="0.25">
      <c r="A1096">
        <v>2018</v>
      </c>
      <c r="B1096" t="s">
        <v>71</v>
      </c>
      <c r="C1096" t="s">
        <v>4984</v>
      </c>
      <c r="D1096" s="47" t="s">
        <v>4984</v>
      </c>
      <c r="E1096" s="11">
        <v>0</v>
      </c>
      <c r="F1096" s="2">
        <v>0.72970000000000002</v>
      </c>
      <c r="G1096" s="2">
        <v>0.25619999999999998</v>
      </c>
      <c r="H1096" s="2">
        <v>0.47350000000000003</v>
      </c>
      <c r="I1096" s="2">
        <v>0.7409</v>
      </c>
      <c r="J1096" s="2">
        <v>0.21879999999999999</v>
      </c>
      <c r="K1096" s="2">
        <v>0.52210000000000001</v>
      </c>
      <c r="L1096" s="2">
        <v>0.73160000000000003</v>
      </c>
      <c r="M1096" s="2">
        <v>0.24529999999999999</v>
      </c>
      <c r="N1096" s="2">
        <v>0.48630000000000007</v>
      </c>
      <c r="O1096" s="2">
        <v>0.49396666666666667</v>
      </c>
      <c r="P1096" s="2" t="s">
        <v>4792</v>
      </c>
      <c r="Q1096" s="5">
        <v>2062</v>
      </c>
      <c r="R1096" s="5" t="s">
        <v>4791</v>
      </c>
      <c r="S1096" s="5">
        <v>4</v>
      </c>
      <c r="T1096" s="5">
        <v>193.98642095053347</v>
      </c>
      <c r="U1096" s="5">
        <v>0</v>
      </c>
      <c r="V1096" s="5">
        <v>0</v>
      </c>
      <c r="W1096" s="5">
        <v>0</v>
      </c>
      <c r="X1096" s="5">
        <v>0</v>
      </c>
      <c r="Y1096" s="5">
        <v>0</v>
      </c>
      <c r="Z1096" s="5">
        <v>0</v>
      </c>
      <c r="AA1096" s="5">
        <v>4</v>
      </c>
      <c r="AB1096" s="5">
        <v>193.98642095053347</v>
      </c>
      <c r="AC1096" s="5">
        <v>13</v>
      </c>
      <c r="AD1096" s="5">
        <v>630.45586808923372</v>
      </c>
      <c r="AE1096" s="5">
        <v>1</v>
      </c>
      <c r="AF1096" s="5">
        <v>48.496605237633368</v>
      </c>
      <c r="AG1096" s="5">
        <v>11</v>
      </c>
      <c r="AH1096" s="5">
        <v>533.46265761396705</v>
      </c>
      <c r="AI1096" s="5">
        <v>1</v>
      </c>
      <c r="AJ1096" s="5">
        <v>48.496605237633368</v>
      </c>
    </row>
    <row r="1097" spans="1:36" x14ac:dyDescent="0.25">
      <c r="A1097">
        <v>2018</v>
      </c>
      <c r="B1097" t="s">
        <v>71</v>
      </c>
      <c r="C1097" t="s">
        <v>4984</v>
      </c>
      <c r="D1097" s="47" t="s">
        <v>4984</v>
      </c>
      <c r="E1097" s="11">
        <v>0</v>
      </c>
      <c r="F1097" s="2">
        <v>0.72970000000000002</v>
      </c>
      <c r="G1097" s="2">
        <v>0.25619999999999998</v>
      </c>
      <c r="H1097" s="2">
        <v>0.47350000000000003</v>
      </c>
      <c r="I1097" s="2">
        <v>0.7409</v>
      </c>
      <c r="J1097" s="2">
        <v>0.21879999999999999</v>
      </c>
      <c r="K1097" s="2">
        <v>0.52210000000000001</v>
      </c>
      <c r="L1097" s="2">
        <v>0.73160000000000003</v>
      </c>
      <c r="M1097" s="2">
        <v>0.24529999999999999</v>
      </c>
      <c r="N1097" s="2">
        <v>0.48630000000000007</v>
      </c>
      <c r="O1097" s="2">
        <v>0.49396666666666667</v>
      </c>
      <c r="P1097" s="2" t="s">
        <v>4792</v>
      </c>
      <c r="Q1097" s="5">
        <v>2062</v>
      </c>
      <c r="R1097" s="5" t="s">
        <v>4791</v>
      </c>
      <c r="S1097" s="5">
        <v>4</v>
      </c>
      <c r="T1097" s="5">
        <v>193.98642095053347</v>
      </c>
      <c r="U1097" s="5">
        <v>0</v>
      </c>
      <c r="V1097" s="5">
        <v>0</v>
      </c>
      <c r="W1097" s="5">
        <v>0</v>
      </c>
      <c r="X1097" s="5">
        <v>0</v>
      </c>
      <c r="Y1097" s="5">
        <v>0</v>
      </c>
      <c r="Z1097" s="5">
        <v>0</v>
      </c>
      <c r="AA1097" s="5">
        <v>4</v>
      </c>
      <c r="AB1097" s="5">
        <v>193.98642095053347</v>
      </c>
      <c r="AC1097" s="5">
        <v>13</v>
      </c>
      <c r="AD1097" s="5">
        <v>630.45586808923372</v>
      </c>
      <c r="AE1097" s="5">
        <v>1</v>
      </c>
      <c r="AF1097" s="5">
        <v>48.496605237633368</v>
      </c>
      <c r="AG1097" s="5">
        <v>11</v>
      </c>
      <c r="AH1097" s="5">
        <v>533.46265761396705</v>
      </c>
      <c r="AI1097" s="5">
        <v>1</v>
      </c>
      <c r="AJ1097" s="5">
        <v>48.496605237633368</v>
      </c>
    </row>
    <row r="1098" spans="1:36" x14ac:dyDescent="0.25">
      <c r="A1098">
        <v>2018</v>
      </c>
      <c r="B1098" t="s">
        <v>71</v>
      </c>
      <c r="C1098" t="s">
        <v>646</v>
      </c>
      <c r="D1098" s="47" t="s">
        <v>5257</v>
      </c>
      <c r="E1098" s="11">
        <v>0</v>
      </c>
      <c r="F1098" s="2">
        <v>0.85119999999999996</v>
      </c>
      <c r="G1098" s="2">
        <v>0.14369999999999999</v>
      </c>
      <c r="H1098" s="2">
        <v>0.70750000000000002</v>
      </c>
      <c r="I1098" s="2">
        <v>0.81850000000000001</v>
      </c>
      <c r="J1098" s="2">
        <v>0.15029999999999999</v>
      </c>
      <c r="K1098" s="2">
        <v>0.66820000000000002</v>
      </c>
      <c r="L1098" s="2">
        <v>0.75019999999999998</v>
      </c>
      <c r="M1098" s="2">
        <v>0.23899999999999999</v>
      </c>
      <c r="N1098" s="2">
        <v>0.51119999999999999</v>
      </c>
      <c r="O1098" s="2">
        <v>0.62896666666666678</v>
      </c>
      <c r="P1098" s="2" t="s">
        <v>4792</v>
      </c>
      <c r="Q1098" s="5">
        <v>2062</v>
      </c>
      <c r="R1098" s="5" t="s">
        <v>4791</v>
      </c>
      <c r="S1098" s="5">
        <v>7</v>
      </c>
      <c r="T1098" s="5">
        <v>339.47623666343355</v>
      </c>
      <c r="U1098" s="5">
        <v>0</v>
      </c>
      <c r="V1098" s="5">
        <v>0</v>
      </c>
      <c r="W1098" s="5">
        <v>0</v>
      </c>
      <c r="X1098" s="5">
        <v>0</v>
      </c>
      <c r="Y1098" s="5">
        <v>0</v>
      </c>
      <c r="Z1098" s="5">
        <v>0</v>
      </c>
      <c r="AA1098" s="5">
        <v>7</v>
      </c>
      <c r="AB1098" s="5">
        <v>339.47623666343355</v>
      </c>
      <c r="AC1098" s="5">
        <v>33</v>
      </c>
      <c r="AD1098" s="5">
        <v>1600.387972841901</v>
      </c>
      <c r="AE1098" s="5">
        <v>17</v>
      </c>
      <c r="AF1098" s="5">
        <v>824.44228903976716</v>
      </c>
      <c r="AG1098" s="5">
        <v>11</v>
      </c>
      <c r="AH1098" s="5">
        <v>533.46265761396705</v>
      </c>
      <c r="AI1098" s="5">
        <v>5</v>
      </c>
      <c r="AJ1098" s="5">
        <v>242.48302618816686</v>
      </c>
    </row>
    <row r="1099" spans="1:36" x14ac:dyDescent="0.25">
      <c r="A1099">
        <v>2018</v>
      </c>
      <c r="B1099" t="s">
        <v>71</v>
      </c>
      <c r="C1099" t="s">
        <v>646</v>
      </c>
      <c r="D1099" s="47" t="s">
        <v>5257</v>
      </c>
      <c r="E1099" s="11">
        <v>0</v>
      </c>
      <c r="F1099" s="2">
        <v>0.85119999999999996</v>
      </c>
      <c r="G1099" s="2">
        <v>0.14369999999999999</v>
      </c>
      <c r="H1099" s="2">
        <v>0.70750000000000002</v>
      </c>
      <c r="I1099" s="2">
        <v>0.81850000000000001</v>
      </c>
      <c r="J1099" s="2">
        <v>0.15029999999999999</v>
      </c>
      <c r="K1099" s="2">
        <v>0.66820000000000002</v>
      </c>
      <c r="L1099" s="2">
        <v>0.75019999999999998</v>
      </c>
      <c r="M1099" s="2">
        <v>0.23899999999999999</v>
      </c>
      <c r="N1099" s="2">
        <v>0.51119999999999999</v>
      </c>
      <c r="O1099" s="2">
        <v>0.62896666666666678</v>
      </c>
      <c r="P1099" s="2" t="s">
        <v>4792</v>
      </c>
      <c r="Q1099" s="5">
        <v>2062</v>
      </c>
      <c r="R1099" s="5" t="s">
        <v>4791</v>
      </c>
      <c r="S1099" s="5">
        <v>7</v>
      </c>
      <c r="T1099" s="5">
        <v>339.47623666343355</v>
      </c>
      <c r="U1099" s="5">
        <v>0</v>
      </c>
      <c r="V1099" s="5">
        <v>0</v>
      </c>
      <c r="W1099" s="5">
        <v>0</v>
      </c>
      <c r="X1099" s="5">
        <v>0</v>
      </c>
      <c r="Y1099" s="5">
        <v>0</v>
      </c>
      <c r="Z1099" s="5">
        <v>0</v>
      </c>
      <c r="AA1099" s="5">
        <v>7</v>
      </c>
      <c r="AB1099" s="5">
        <v>339.47623666343355</v>
      </c>
      <c r="AC1099" s="5">
        <v>33</v>
      </c>
      <c r="AD1099" s="5">
        <v>1600.387972841901</v>
      </c>
      <c r="AE1099" s="5">
        <v>17</v>
      </c>
      <c r="AF1099" s="5">
        <v>824.44228903976716</v>
      </c>
      <c r="AG1099" s="5">
        <v>11</v>
      </c>
      <c r="AH1099" s="5">
        <v>533.46265761396705</v>
      </c>
      <c r="AI1099" s="5">
        <v>5</v>
      </c>
      <c r="AJ1099" s="5">
        <v>242.48302618816686</v>
      </c>
    </row>
    <row r="1100" spans="1:36" x14ac:dyDescent="0.25">
      <c r="A1100">
        <v>2019</v>
      </c>
      <c r="B1100" t="s">
        <v>70</v>
      </c>
      <c r="C1100" t="s">
        <v>5431</v>
      </c>
      <c r="D1100" s="47" t="s">
        <v>5369</v>
      </c>
      <c r="E1100" s="11">
        <v>3.7</v>
      </c>
      <c r="F1100" s="2">
        <v>0.75690000000000002</v>
      </c>
      <c r="G1100" s="2">
        <v>0.21990000000000001</v>
      </c>
      <c r="H1100" s="2">
        <v>0.53700000000000003</v>
      </c>
      <c r="I1100" s="2">
        <v>0.73929999999999996</v>
      </c>
      <c r="J1100" s="2">
        <v>0.22750000000000001</v>
      </c>
      <c r="K1100" s="2">
        <v>0.51179999999999992</v>
      </c>
      <c r="L1100" s="2">
        <v>0.69750000000000001</v>
      </c>
      <c r="M1100" s="2">
        <v>0.28760000000000002</v>
      </c>
      <c r="N1100" s="2">
        <v>0.40989999999999999</v>
      </c>
      <c r="O1100" s="2">
        <v>0.4862333333333333</v>
      </c>
      <c r="P1100" s="5" t="s">
        <v>4792</v>
      </c>
      <c r="Q1100" s="5">
        <v>2063</v>
      </c>
      <c r="R1100" s="5">
        <v>557.56756756756749</v>
      </c>
      <c r="S1100" s="5">
        <v>9</v>
      </c>
      <c r="T1100" s="5">
        <v>436.25787687833252</v>
      </c>
      <c r="U1100" s="5">
        <v>0</v>
      </c>
      <c r="V1100" s="5">
        <v>0</v>
      </c>
      <c r="W1100" s="5">
        <v>0</v>
      </c>
      <c r="X1100" s="5">
        <v>0</v>
      </c>
      <c r="Y1100" s="5">
        <v>0</v>
      </c>
      <c r="Z1100" s="5">
        <v>0</v>
      </c>
      <c r="AA1100" s="5">
        <v>9</v>
      </c>
      <c r="AB1100" s="5">
        <v>436.25787687833252</v>
      </c>
      <c r="AC1100" s="5">
        <v>43</v>
      </c>
      <c r="AD1100" s="5">
        <v>2084.3431895298108</v>
      </c>
      <c r="AE1100" s="5">
        <v>6</v>
      </c>
      <c r="AF1100" s="5">
        <v>290.838584585555</v>
      </c>
      <c r="AG1100" s="5">
        <v>36</v>
      </c>
      <c r="AH1100" s="5">
        <v>1745.0315075133301</v>
      </c>
      <c r="AI1100" s="5">
        <v>1</v>
      </c>
      <c r="AJ1100" s="5">
        <v>48.47309743092584</v>
      </c>
    </row>
    <row r="1101" spans="1:36" x14ac:dyDescent="0.25">
      <c r="A1101">
        <v>2019</v>
      </c>
      <c r="B1101" t="s">
        <v>71</v>
      </c>
      <c r="C1101" t="s">
        <v>5098</v>
      </c>
      <c r="D1101" s="47" t="s">
        <v>1102</v>
      </c>
      <c r="E1101" s="11">
        <v>0</v>
      </c>
      <c r="F1101" s="2">
        <v>0.82340000000000002</v>
      </c>
      <c r="G1101" s="2">
        <v>0.16259999999999999</v>
      </c>
      <c r="H1101" s="2">
        <v>0.66080000000000005</v>
      </c>
      <c r="I1101" s="2">
        <v>0.80459999999999998</v>
      </c>
      <c r="J1101" s="2">
        <v>0.17050000000000001</v>
      </c>
      <c r="K1101" s="2">
        <v>0.6341</v>
      </c>
      <c r="L1101" s="2">
        <v>0.77729999999999999</v>
      </c>
      <c r="M1101" s="2">
        <v>0.21290000000000001</v>
      </c>
      <c r="N1101" s="2">
        <v>0.56440000000000001</v>
      </c>
      <c r="O1101" s="2">
        <v>0.61976666666666669</v>
      </c>
      <c r="P1101" s="2" t="s">
        <v>4792</v>
      </c>
      <c r="Q1101" s="5">
        <v>2063</v>
      </c>
      <c r="R1101" s="5" t="s">
        <v>4791</v>
      </c>
      <c r="S1101" s="5">
        <v>3</v>
      </c>
      <c r="T1101" s="5">
        <v>145.4192922927775</v>
      </c>
      <c r="U1101" s="5">
        <v>0</v>
      </c>
      <c r="V1101" s="5">
        <v>0</v>
      </c>
      <c r="W1101" s="5">
        <v>2</v>
      </c>
      <c r="X1101" s="5">
        <v>96.94619486185168</v>
      </c>
      <c r="Y1101" s="5">
        <v>0</v>
      </c>
      <c r="Z1101" s="5">
        <v>0</v>
      </c>
      <c r="AA1101" s="5">
        <v>1</v>
      </c>
      <c r="AB1101" s="5">
        <v>48.47309743092584</v>
      </c>
      <c r="AC1101" s="5">
        <v>18</v>
      </c>
      <c r="AD1101" s="5">
        <v>872.51575375666505</v>
      </c>
      <c r="AE1101" s="5">
        <v>8</v>
      </c>
      <c r="AF1101" s="5">
        <v>387.78477944740672</v>
      </c>
      <c r="AG1101" s="5">
        <v>7</v>
      </c>
      <c r="AH1101" s="5">
        <v>339.31168201648086</v>
      </c>
      <c r="AI1101" s="5">
        <v>3</v>
      </c>
      <c r="AJ1101" s="5">
        <v>145.4192922927775</v>
      </c>
    </row>
    <row r="1102" spans="1:36" x14ac:dyDescent="0.25">
      <c r="A1102">
        <v>2017</v>
      </c>
      <c r="B1102" t="s">
        <v>71</v>
      </c>
      <c r="C1102" t="s">
        <v>5912</v>
      </c>
      <c r="D1102" s="47" t="s">
        <v>5904</v>
      </c>
      <c r="E1102" s="11">
        <v>0</v>
      </c>
      <c r="F1102" s="2">
        <v>0.26429999999999998</v>
      </c>
      <c r="G1102" s="2">
        <v>0.71409999999999996</v>
      </c>
      <c r="H1102" s="2">
        <v>-0.44979999999999998</v>
      </c>
      <c r="I1102" s="2">
        <v>0.27139999999999997</v>
      </c>
      <c r="J1102" s="2">
        <v>0.65769999999999995</v>
      </c>
      <c r="K1102" s="2">
        <v>-0.38629999999999998</v>
      </c>
      <c r="L1102" s="2">
        <v>0.36209999999999998</v>
      </c>
      <c r="M1102" s="2">
        <v>0.60140000000000005</v>
      </c>
      <c r="N1102" s="2">
        <v>-0.23930000000000007</v>
      </c>
      <c r="O1102" s="2">
        <v>-0.35846666666666671</v>
      </c>
      <c r="P1102" s="2" t="s">
        <v>5900</v>
      </c>
      <c r="Q1102" s="5">
        <v>2065</v>
      </c>
      <c r="R1102" s="5" t="s">
        <v>4791</v>
      </c>
      <c r="S1102" s="5">
        <v>5</v>
      </c>
      <c r="T1102" s="5">
        <v>242.13075060532688</v>
      </c>
      <c r="U1102" s="5">
        <v>0</v>
      </c>
      <c r="V1102" s="5">
        <v>0</v>
      </c>
      <c r="W1102" s="5">
        <v>1</v>
      </c>
      <c r="X1102" s="5">
        <v>48.426150121065376</v>
      </c>
      <c r="Y1102" s="5">
        <v>2</v>
      </c>
      <c r="Z1102" s="5">
        <v>96.852300242130752</v>
      </c>
      <c r="AA1102" s="5">
        <v>2</v>
      </c>
      <c r="AB1102" s="5">
        <v>96.852300242130752</v>
      </c>
      <c r="AC1102" s="5">
        <v>38</v>
      </c>
      <c r="AD1102" s="5">
        <v>1840.1937046004844</v>
      </c>
      <c r="AE1102" s="5">
        <v>13</v>
      </c>
      <c r="AF1102" s="5">
        <v>629.53995157384986</v>
      </c>
      <c r="AG1102" s="5">
        <v>19</v>
      </c>
      <c r="AH1102" s="5">
        <v>920.09685230024218</v>
      </c>
      <c r="AI1102" s="5">
        <v>6</v>
      </c>
      <c r="AJ1102" s="5">
        <v>290.55690072639226</v>
      </c>
    </row>
    <row r="1103" spans="1:36" x14ac:dyDescent="0.25">
      <c r="A1103">
        <v>2018</v>
      </c>
      <c r="B1103" t="s">
        <v>70</v>
      </c>
      <c r="C1103" t="s">
        <v>5431</v>
      </c>
      <c r="D1103" s="47" t="s">
        <v>5369</v>
      </c>
      <c r="E1103" s="11">
        <v>3.7</v>
      </c>
      <c r="F1103" s="2">
        <v>0.75690000000000002</v>
      </c>
      <c r="G1103" s="2">
        <v>0.21990000000000001</v>
      </c>
      <c r="H1103" s="2">
        <v>0.53700000000000003</v>
      </c>
      <c r="I1103" s="2">
        <v>0.73929999999999996</v>
      </c>
      <c r="J1103" s="2">
        <v>0.22750000000000001</v>
      </c>
      <c r="K1103" s="2">
        <v>0.51179999999999992</v>
      </c>
      <c r="L1103" s="2">
        <v>0.69750000000000001</v>
      </c>
      <c r="M1103" s="2">
        <v>0.28760000000000002</v>
      </c>
      <c r="N1103" s="2">
        <v>0.40989999999999999</v>
      </c>
      <c r="O1103" s="2">
        <v>0.4862333333333333</v>
      </c>
      <c r="P1103" s="5" t="s">
        <v>4792</v>
      </c>
      <c r="Q1103" s="5">
        <v>2067</v>
      </c>
      <c r="R1103" s="5">
        <v>558.64864864864865</v>
      </c>
      <c r="S1103" s="5">
        <v>4</v>
      </c>
      <c r="T1103" s="5">
        <v>193.51717464925011</v>
      </c>
      <c r="U1103" s="5">
        <v>0</v>
      </c>
      <c r="V1103" s="5">
        <v>0</v>
      </c>
      <c r="W1103" s="5">
        <v>0</v>
      </c>
      <c r="X1103" s="5">
        <v>0</v>
      </c>
      <c r="Y1103" s="5">
        <v>0</v>
      </c>
      <c r="Z1103" s="5">
        <v>0</v>
      </c>
      <c r="AA1103" s="5">
        <v>4</v>
      </c>
      <c r="AB1103" s="5">
        <v>193.51717464925011</v>
      </c>
      <c r="AC1103" s="5">
        <v>30</v>
      </c>
      <c r="AD1103" s="5">
        <v>1451.378809869376</v>
      </c>
      <c r="AE1103" s="5">
        <v>4</v>
      </c>
      <c r="AF1103" s="5">
        <v>193.51717464925011</v>
      </c>
      <c r="AG1103" s="5">
        <v>24</v>
      </c>
      <c r="AH1103" s="5">
        <v>1161.1030478955008</v>
      </c>
      <c r="AI1103" s="5">
        <v>2</v>
      </c>
      <c r="AJ1103" s="5">
        <v>96.758587324625054</v>
      </c>
    </row>
    <row r="1104" spans="1:36" x14ac:dyDescent="0.25">
      <c r="A1104">
        <v>2017</v>
      </c>
      <c r="B1104" t="s">
        <v>71</v>
      </c>
      <c r="C1104" t="s">
        <v>4853</v>
      </c>
      <c r="D1104" s="47" t="s">
        <v>4844</v>
      </c>
      <c r="E1104" s="11">
        <v>0</v>
      </c>
      <c r="F1104" s="2">
        <v>0.58350000000000002</v>
      </c>
      <c r="G1104" s="2">
        <v>0.40150000000000002</v>
      </c>
      <c r="H1104" s="2">
        <v>0.182</v>
      </c>
      <c r="I1104" s="2">
        <v>0.60070000000000001</v>
      </c>
      <c r="J1104" s="2">
        <v>0.35649999999999998</v>
      </c>
      <c r="K1104" s="2">
        <v>0.24420000000000003</v>
      </c>
      <c r="L1104" s="2">
        <v>0.66390000000000005</v>
      </c>
      <c r="M1104" s="2">
        <v>0.32250000000000001</v>
      </c>
      <c r="N1104" s="2">
        <v>0.34140000000000004</v>
      </c>
      <c r="O1104" s="2">
        <v>0.25586666666666669</v>
      </c>
      <c r="P1104" s="2" t="s">
        <v>4792</v>
      </c>
      <c r="Q1104" s="5">
        <v>2070</v>
      </c>
      <c r="R1104" s="5" t="s">
        <v>4791</v>
      </c>
      <c r="S1104" s="5">
        <v>1</v>
      </c>
      <c r="T1104" s="5">
        <v>48.309178743961354</v>
      </c>
      <c r="U1104" s="5">
        <v>0</v>
      </c>
      <c r="V1104" s="5">
        <v>0</v>
      </c>
      <c r="W1104" s="5">
        <v>0</v>
      </c>
      <c r="X1104" s="5">
        <v>0</v>
      </c>
      <c r="Y1104" s="5">
        <v>0</v>
      </c>
      <c r="Z1104" s="5">
        <v>0</v>
      </c>
      <c r="AA1104" s="5">
        <v>1</v>
      </c>
      <c r="AB1104" s="5">
        <v>48.309178743961354</v>
      </c>
      <c r="AC1104" s="5">
        <v>14</v>
      </c>
      <c r="AD1104" s="5">
        <v>676.32850241545896</v>
      </c>
      <c r="AE1104" s="5">
        <v>4</v>
      </c>
      <c r="AF1104" s="5">
        <v>193.23671497584542</v>
      </c>
      <c r="AG1104" s="5">
        <v>9</v>
      </c>
      <c r="AH1104" s="5">
        <v>434.78260869565219</v>
      </c>
      <c r="AI1104" s="5">
        <v>1</v>
      </c>
      <c r="AJ1104" s="5">
        <v>48.309178743961354</v>
      </c>
    </row>
    <row r="1105" spans="1:36" x14ac:dyDescent="0.25">
      <c r="A1105">
        <v>2018</v>
      </c>
      <c r="B1105" t="s">
        <v>71</v>
      </c>
      <c r="C1105" t="s">
        <v>5250</v>
      </c>
      <c r="D1105" s="47" t="s">
        <v>5093</v>
      </c>
      <c r="E1105" s="11">
        <v>0</v>
      </c>
      <c r="F1105" s="2">
        <v>0.81089999999999995</v>
      </c>
      <c r="G1105" s="2">
        <v>0.17660000000000001</v>
      </c>
      <c r="H1105" s="2">
        <v>0.63429999999999997</v>
      </c>
      <c r="I1105" s="2">
        <v>0.79730000000000001</v>
      </c>
      <c r="J1105" s="2">
        <v>0.1792</v>
      </c>
      <c r="K1105" s="2">
        <v>0.61809999999999998</v>
      </c>
      <c r="L1105" s="2">
        <v>0.76559999999999995</v>
      </c>
      <c r="M1105" s="2">
        <v>0.2228</v>
      </c>
      <c r="N1105" s="2">
        <v>0.54279999999999995</v>
      </c>
      <c r="O1105" s="2">
        <v>0.59839999999999993</v>
      </c>
      <c r="P1105" s="2" t="s">
        <v>4792</v>
      </c>
      <c r="Q1105" s="5">
        <v>2070</v>
      </c>
      <c r="R1105" s="5" t="s">
        <v>4791</v>
      </c>
      <c r="S1105" s="5">
        <v>9</v>
      </c>
      <c r="T1105" s="5">
        <v>434.78260869565219</v>
      </c>
      <c r="U1105" s="5">
        <v>0</v>
      </c>
      <c r="V1105" s="5">
        <v>0</v>
      </c>
      <c r="W1105" s="5">
        <v>0</v>
      </c>
      <c r="X1105" s="5">
        <v>0</v>
      </c>
      <c r="Y1105" s="5">
        <v>1</v>
      </c>
      <c r="Z1105" s="5">
        <v>48.309178743961354</v>
      </c>
      <c r="AA1105" s="5">
        <v>8</v>
      </c>
      <c r="AB1105" s="5">
        <v>386.47342995169083</v>
      </c>
      <c r="AC1105" s="5">
        <v>56</v>
      </c>
      <c r="AD1105" s="5">
        <v>2705.3140096618358</v>
      </c>
      <c r="AE1105" s="5">
        <v>2</v>
      </c>
      <c r="AF1105" s="5">
        <v>96.618357487922708</v>
      </c>
      <c r="AG1105" s="5">
        <v>49</v>
      </c>
      <c r="AH1105" s="5">
        <v>2367.1497584541066</v>
      </c>
      <c r="AI1105" s="5">
        <v>5</v>
      </c>
      <c r="AJ1105" s="5">
        <v>241.54589371980674</v>
      </c>
    </row>
    <row r="1106" spans="1:36" x14ac:dyDescent="0.25">
      <c r="A1106">
        <v>2018</v>
      </c>
      <c r="B1106" t="s">
        <v>71</v>
      </c>
      <c r="C1106" t="s">
        <v>5250</v>
      </c>
      <c r="D1106" s="47" t="s">
        <v>5093</v>
      </c>
      <c r="E1106" s="11">
        <v>0</v>
      </c>
      <c r="F1106" s="2">
        <v>0.81089999999999995</v>
      </c>
      <c r="G1106" s="2">
        <v>0.17660000000000001</v>
      </c>
      <c r="H1106" s="2">
        <v>0.63429999999999997</v>
      </c>
      <c r="I1106" s="2">
        <v>0.79730000000000001</v>
      </c>
      <c r="J1106" s="2">
        <v>0.1792</v>
      </c>
      <c r="K1106" s="2">
        <v>0.61809999999999998</v>
      </c>
      <c r="L1106" s="2">
        <v>0.76559999999999995</v>
      </c>
      <c r="M1106" s="2">
        <v>0.2228</v>
      </c>
      <c r="N1106" s="2">
        <v>0.54279999999999995</v>
      </c>
      <c r="O1106" s="2">
        <v>0.59839999999999993</v>
      </c>
      <c r="P1106" s="2" t="s">
        <v>4792</v>
      </c>
      <c r="Q1106" s="5">
        <v>2070</v>
      </c>
      <c r="R1106" s="5" t="s">
        <v>4791</v>
      </c>
      <c r="S1106" s="5">
        <v>9</v>
      </c>
      <c r="T1106" s="5">
        <v>434.78260869565219</v>
      </c>
      <c r="U1106" s="5">
        <v>0</v>
      </c>
      <c r="V1106" s="5">
        <v>0</v>
      </c>
      <c r="W1106" s="5">
        <v>0</v>
      </c>
      <c r="X1106" s="5">
        <v>0</v>
      </c>
      <c r="Y1106" s="5">
        <v>1</v>
      </c>
      <c r="Z1106" s="5">
        <v>48.309178743961354</v>
      </c>
      <c r="AA1106" s="5">
        <v>8</v>
      </c>
      <c r="AB1106" s="5">
        <v>386.47342995169083</v>
      </c>
      <c r="AC1106" s="5">
        <v>56</v>
      </c>
      <c r="AD1106" s="5">
        <v>2705.3140096618358</v>
      </c>
      <c r="AE1106" s="5">
        <v>2</v>
      </c>
      <c r="AF1106" s="5">
        <v>96.618357487922708</v>
      </c>
      <c r="AG1106" s="5">
        <v>49</v>
      </c>
      <c r="AH1106" s="5">
        <v>2367.1497584541066</v>
      </c>
      <c r="AI1106" s="5">
        <v>5</v>
      </c>
      <c r="AJ1106" s="5">
        <v>241.54589371980674</v>
      </c>
    </row>
    <row r="1107" spans="1:36" x14ac:dyDescent="0.25">
      <c r="A1107">
        <v>2018</v>
      </c>
      <c r="B1107" t="s">
        <v>70</v>
      </c>
      <c r="C1107" t="s">
        <v>5391</v>
      </c>
      <c r="D1107" s="47" t="s">
        <v>4889</v>
      </c>
      <c r="E1107" s="11">
        <v>2.91</v>
      </c>
      <c r="F1107" s="2">
        <v>0.72770000000000001</v>
      </c>
      <c r="G1107" s="2">
        <v>0.25779999999999997</v>
      </c>
      <c r="H1107" s="2">
        <v>0.46990000000000004</v>
      </c>
      <c r="I1107" s="2">
        <v>0.71589999999999998</v>
      </c>
      <c r="J1107" s="2">
        <v>0.24479999999999999</v>
      </c>
      <c r="K1107" s="2">
        <v>0.47109999999999996</v>
      </c>
      <c r="L1107" s="2">
        <v>0.67110000000000003</v>
      </c>
      <c r="M1107" s="2">
        <v>0.31530000000000002</v>
      </c>
      <c r="N1107" s="2">
        <v>0.35580000000000001</v>
      </c>
      <c r="O1107" s="2">
        <v>0.43226666666666674</v>
      </c>
      <c r="P1107" s="5" t="s">
        <v>4792</v>
      </c>
      <c r="Q1107" s="5">
        <v>2071</v>
      </c>
      <c r="R1107" s="5">
        <v>711.68384879725079</v>
      </c>
      <c r="S1107" s="5">
        <v>2</v>
      </c>
      <c r="T1107" s="5">
        <v>96.571704490584253</v>
      </c>
      <c r="U1107" s="5">
        <v>0</v>
      </c>
      <c r="V1107" s="5">
        <v>0</v>
      </c>
      <c r="W1107" s="5">
        <v>1</v>
      </c>
      <c r="X1107" s="5">
        <v>48.285852245292126</v>
      </c>
      <c r="Y1107" s="5">
        <v>1</v>
      </c>
      <c r="Z1107" s="5">
        <v>48.285852245292126</v>
      </c>
      <c r="AA1107" s="5">
        <v>0</v>
      </c>
      <c r="AB1107" s="5">
        <v>0</v>
      </c>
      <c r="AC1107" s="5">
        <v>10</v>
      </c>
      <c r="AD1107" s="5">
        <v>482.85852245292125</v>
      </c>
      <c r="AE1107" s="5">
        <v>0</v>
      </c>
      <c r="AF1107" s="5">
        <v>0</v>
      </c>
      <c r="AG1107" s="5">
        <v>8</v>
      </c>
      <c r="AH1107" s="5">
        <v>386.28681796233701</v>
      </c>
      <c r="AI1107" s="5">
        <v>2</v>
      </c>
      <c r="AJ1107" s="5">
        <v>96.571704490584253</v>
      </c>
    </row>
    <row r="1108" spans="1:36" x14ac:dyDescent="0.25">
      <c r="A1108">
        <v>2017</v>
      </c>
      <c r="B1108" t="s">
        <v>41</v>
      </c>
      <c r="C1108" t="s">
        <v>5878</v>
      </c>
      <c r="D1108" s="47" t="s">
        <v>692</v>
      </c>
      <c r="E1108" s="11">
        <v>1.3959999999999999</v>
      </c>
      <c r="F1108" s="2">
        <v>0.4556</v>
      </c>
      <c r="G1108" s="2">
        <v>0.51900000000000002</v>
      </c>
      <c r="H1108" s="2">
        <v>-6.3400000000000012E-2</v>
      </c>
      <c r="I1108" s="2">
        <v>0.45379999999999998</v>
      </c>
      <c r="J1108" s="2">
        <v>0.48470000000000002</v>
      </c>
      <c r="K1108" s="2">
        <v>-3.0900000000000039E-2</v>
      </c>
      <c r="L1108" s="2">
        <v>0.46899999999999997</v>
      </c>
      <c r="M1108" s="2">
        <v>0.51280000000000003</v>
      </c>
      <c r="N1108" s="2">
        <v>-4.3800000000000061E-2</v>
      </c>
      <c r="O1108" s="2">
        <v>-4.6033333333333371E-2</v>
      </c>
      <c r="P1108" s="2" t="s">
        <v>5765</v>
      </c>
      <c r="Q1108" s="5">
        <v>2073</v>
      </c>
      <c r="R1108" s="5">
        <v>1484.9570200573066</v>
      </c>
      <c r="S1108" s="5">
        <v>0</v>
      </c>
      <c r="T1108" s="5">
        <v>0</v>
      </c>
      <c r="U1108" s="5">
        <v>0</v>
      </c>
      <c r="V1108" s="5">
        <v>0</v>
      </c>
      <c r="W1108" s="5">
        <v>0</v>
      </c>
      <c r="X1108" s="5">
        <v>0</v>
      </c>
      <c r="Y1108" s="5">
        <v>0</v>
      </c>
      <c r="Z1108" s="5">
        <v>0</v>
      </c>
      <c r="AA1108" s="5">
        <v>0</v>
      </c>
      <c r="AB1108" s="5">
        <v>0</v>
      </c>
      <c r="AC1108" s="5">
        <v>27</v>
      </c>
      <c r="AD1108" s="5">
        <v>1302.4602026049204</v>
      </c>
      <c r="AE1108" s="5">
        <v>11</v>
      </c>
      <c r="AF1108" s="5">
        <v>530.63193439459724</v>
      </c>
      <c r="AG1108" s="5">
        <v>16</v>
      </c>
      <c r="AH1108" s="5">
        <v>771.82826821032324</v>
      </c>
      <c r="AI1108" s="5">
        <v>0</v>
      </c>
      <c r="AJ1108" s="5">
        <v>0</v>
      </c>
    </row>
    <row r="1109" spans="1:36" x14ac:dyDescent="0.25">
      <c r="A1109">
        <v>2017</v>
      </c>
      <c r="B1109" t="s">
        <v>70</v>
      </c>
      <c r="C1109" t="s">
        <v>5431</v>
      </c>
      <c r="D1109" s="47" t="s">
        <v>5369</v>
      </c>
      <c r="E1109" s="11">
        <v>3.7</v>
      </c>
      <c r="F1109" s="2">
        <v>0.75690000000000002</v>
      </c>
      <c r="G1109" s="2">
        <v>0.21990000000000001</v>
      </c>
      <c r="H1109" s="2">
        <v>0.53700000000000003</v>
      </c>
      <c r="I1109" s="2">
        <v>0.73929999999999996</v>
      </c>
      <c r="J1109" s="2">
        <v>0.22750000000000001</v>
      </c>
      <c r="K1109" s="2">
        <v>0.51179999999999992</v>
      </c>
      <c r="L1109" s="2">
        <v>0.69750000000000001</v>
      </c>
      <c r="M1109" s="2">
        <v>0.28760000000000002</v>
      </c>
      <c r="N1109" s="2">
        <v>0.40989999999999999</v>
      </c>
      <c r="O1109" s="2">
        <v>0.4862333333333333</v>
      </c>
      <c r="P1109" s="5" t="s">
        <v>4792</v>
      </c>
      <c r="Q1109" s="5">
        <v>2077</v>
      </c>
      <c r="R1109" s="5">
        <v>561.35135135135135</v>
      </c>
      <c r="S1109" s="5">
        <v>4</v>
      </c>
      <c r="T1109" s="5">
        <v>192.58545979778526</v>
      </c>
      <c r="U1109" s="5">
        <v>0</v>
      </c>
      <c r="V1109" s="5">
        <v>0</v>
      </c>
      <c r="W1109" s="5">
        <v>0</v>
      </c>
      <c r="X1109" s="5">
        <v>0</v>
      </c>
      <c r="Y1109" s="5">
        <v>0</v>
      </c>
      <c r="Z1109" s="5">
        <v>0</v>
      </c>
      <c r="AA1109" s="5">
        <v>4</v>
      </c>
      <c r="AB1109" s="5">
        <v>192.58545979778526</v>
      </c>
      <c r="AC1109" s="5">
        <v>39</v>
      </c>
      <c r="AD1109" s="5">
        <v>1877.7082330284065</v>
      </c>
      <c r="AE1109" s="5">
        <v>11</v>
      </c>
      <c r="AF1109" s="5">
        <v>529.61001444390945</v>
      </c>
      <c r="AG1109" s="5">
        <v>28</v>
      </c>
      <c r="AH1109" s="5">
        <v>1348.0982185844969</v>
      </c>
      <c r="AI1109" s="5">
        <v>0</v>
      </c>
      <c r="AJ1109" s="5">
        <v>0</v>
      </c>
    </row>
    <row r="1110" spans="1:36" x14ac:dyDescent="0.25">
      <c r="A1110">
        <v>2019</v>
      </c>
      <c r="B1110" t="s">
        <v>41</v>
      </c>
      <c r="C1110" t="s">
        <v>1878</v>
      </c>
      <c r="D1110" s="47" t="s">
        <v>1112</v>
      </c>
      <c r="E1110" s="11">
        <v>1.9910000000000001</v>
      </c>
      <c r="F1110" s="2">
        <v>0.5968</v>
      </c>
      <c r="G1110" s="2">
        <v>0.38219999999999998</v>
      </c>
      <c r="H1110" s="2">
        <v>0.21460000000000001</v>
      </c>
      <c r="I1110" s="2">
        <v>0.57550000000000001</v>
      </c>
      <c r="J1110" s="2">
        <v>0.36509999999999998</v>
      </c>
      <c r="K1110" s="2">
        <v>0.21040000000000003</v>
      </c>
      <c r="L1110" s="2">
        <v>0.47460000000000002</v>
      </c>
      <c r="M1110" s="2">
        <v>0.50529999999999997</v>
      </c>
      <c r="N1110" s="2">
        <v>-3.069999999999995E-2</v>
      </c>
      <c r="O1110" s="2">
        <v>0.13143333333333337</v>
      </c>
      <c r="P1110" s="2" t="s">
        <v>4792</v>
      </c>
      <c r="Q1110" s="5">
        <v>2078</v>
      </c>
      <c r="R1110" s="5">
        <v>1043.6966348568558</v>
      </c>
      <c r="S1110" s="5">
        <v>2</v>
      </c>
      <c r="T1110" s="5">
        <v>96.246390760346486</v>
      </c>
      <c r="U1110" s="5">
        <v>0</v>
      </c>
      <c r="V1110" s="5">
        <v>0</v>
      </c>
      <c r="W1110" s="5">
        <v>0</v>
      </c>
      <c r="X1110" s="5">
        <v>0</v>
      </c>
      <c r="Y1110" s="5">
        <v>0</v>
      </c>
      <c r="Z1110" s="5">
        <v>0</v>
      </c>
      <c r="AA1110" s="5">
        <v>2</v>
      </c>
      <c r="AB1110" s="5">
        <v>96.246390760346486</v>
      </c>
      <c r="AC1110" s="5">
        <v>11</v>
      </c>
      <c r="AD1110" s="5">
        <v>529.35514918190563</v>
      </c>
      <c r="AE1110" s="5">
        <v>1</v>
      </c>
      <c r="AF1110" s="5">
        <v>48.123195380173243</v>
      </c>
      <c r="AG1110" s="5">
        <v>10</v>
      </c>
      <c r="AH1110" s="5">
        <v>481.2319538017324</v>
      </c>
      <c r="AI1110" s="5">
        <v>0</v>
      </c>
      <c r="AJ1110" s="5">
        <v>0</v>
      </c>
    </row>
    <row r="1111" spans="1:36" x14ac:dyDescent="0.25">
      <c r="A1111">
        <v>2019</v>
      </c>
      <c r="B1111" t="s">
        <v>70</v>
      </c>
      <c r="C1111" t="s">
        <v>5423</v>
      </c>
      <c r="D1111" s="47" t="s">
        <v>5355</v>
      </c>
      <c r="E1111" s="11">
        <v>3.67</v>
      </c>
      <c r="F1111" s="2">
        <v>0.63290000000000002</v>
      </c>
      <c r="G1111" s="2">
        <v>0.35620000000000002</v>
      </c>
      <c r="H1111" s="2">
        <v>0.2767</v>
      </c>
      <c r="I1111" s="2">
        <v>0.60389999999999999</v>
      </c>
      <c r="J1111" s="2">
        <v>0.37790000000000001</v>
      </c>
      <c r="K1111" s="2">
        <v>0.22599999999999998</v>
      </c>
      <c r="L1111" s="2">
        <v>0.53120000000000001</v>
      </c>
      <c r="M1111" s="2">
        <v>0.46160000000000001</v>
      </c>
      <c r="N1111" s="2">
        <v>6.9599999999999995E-2</v>
      </c>
      <c r="O1111" s="2">
        <v>0.19076666666666664</v>
      </c>
      <c r="P1111" s="5" t="s">
        <v>4792</v>
      </c>
      <c r="Q1111" s="5">
        <v>2079</v>
      </c>
      <c r="R1111" s="5">
        <v>566.48501362397826</v>
      </c>
      <c r="S1111" s="5">
        <v>3</v>
      </c>
      <c r="T1111" s="5">
        <v>144.3001443001443</v>
      </c>
      <c r="U1111" s="5">
        <v>0</v>
      </c>
      <c r="V1111" s="5">
        <v>0</v>
      </c>
      <c r="W1111" s="5">
        <v>0</v>
      </c>
      <c r="X1111" s="5">
        <v>0</v>
      </c>
      <c r="Y1111" s="5">
        <v>0</v>
      </c>
      <c r="Z1111" s="5">
        <v>0</v>
      </c>
      <c r="AA1111" s="5">
        <v>3</v>
      </c>
      <c r="AB1111" s="5">
        <v>144.3001443001443</v>
      </c>
      <c r="AC1111" s="5">
        <v>12</v>
      </c>
      <c r="AD1111" s="5">
        <v>577.20057720057719</v>
      </c>
      <c r="AE1111" s="5">
        <v>4</v>
      </c>
      <c r="AF1111" s="5">
        <v>192.4001924001924</v>
      </c>
      <c r="AG1111" s="5">
        <v>4</v>
      </c>
      <c r="AH1111" s="5">
        <v>192.4001924001924</v>
      </c>
      <c r="AI1111" s="5">
        <v>4</v>
      </c>
      <c r="AJ1111" s="5">
        <v>192.4001924001924</v>
      </c>
    </row>
    <row r="1112" spans="1:36" x14ac:dyDescent="0.25">
      <c r="A1112">
        <v>2019</v>
      </c>
      <c r="B1112" t="s">
        <v>70</v>
      </c>
      <c r="C1112" t="s">
        <v>5391</v>
      </c>
      <c r="D1112" s="47" t="s">
        <v>4889</v>
      </c>
      <c r="E1112" s="11">
        <v>2.91</v>
      </c>
      <c r="F1112" s="2">
        <v>0.72770000000000001</v>
      </c>
      <c r="G1112" s="2">
        <v>0.25779999999999997</v>
      </c>
      <c r="H1112" s="2">
        <v>0.46990000000000004</v>
      </c>
      <c r="I1112" s="2">
        <v>0.71589999999999998</v>
      </c>
      <c r="J1112" s="2">
        <v>0.24479999999999999</v>
      </c>
      <c r="K1112" s="2">
        <v>0.47109999999999996</v>
      </c>
      <c r="L1112" s="2">
        <v>0.67110000000000003</v>
      </c>
      <c r="M1112" s="2">
        <v>0.31530000000000002</v>
      </c>
      <c r="N1112" s="2">
        <v>0.35580000000000001</v>
      </c>
      <c r="O1112" s="2">
        <v>0.43226666666666674</v>
      </c>
      <c r="P1112" s="5" t="s">
        <v>4792</v>
      </c>
      <c r="Q1112" s="5">
        <v>2079</v>
      </c>
      <c r="R1112" s="5">
        <v>714.43298969072157</v>
      </c>
      <c r="S1112" s="5">
        <v>1</v>
      </c>
      <c r="T1112" s="5">
        <v>48.100048100048099</v>
      </c>
      <c r="U1112" s="5">
        <v>0</v>
      </c>
      <c r="V1112" s="5">
        <v>0</v>
      </c>
      <c r="W1112" s="5">
        <v>1</v>
      </c>
      <c r="X1112" s="5">
        <v>48.100048100048099</v>
      </c>
      <c r="Y1112" s="5">
        <v>0</v>
      </c>
      <c r="Z1112" s="5">
        <v>0</v>
      </c>
      <c r="AA1112" s="5">
        <v>0</v>
      </c>
      <c r="AB1112" s="5">
        <v>0</v>
      </c>
      <c r="AC1112" s="5">
        <v>2</v>
      </c>
      <c r="AD1112" s="5">
        <v>96.200096200096198</v>
      </c>
      <c r="AE1112" s="5">
        <v>0</v>
      </c>
      <c r="AF1112" s="5">
        <v>0</v>
      </c>
      <c r="AG1112" s="5">
        <v>2</v>
      </c>
      <c r="AH1112" s="5">
        <v>96.200096200096198</v>
      </c>
      <c r="AI1112" s="5">
        <v>0</v>
      </c>
      <c r="AJ1112" s="5">
        <v>0</v>
      </c>
    </row>
    <row r="1113" spans="1:36" x14ac:dyDescent="0.25">
      <c r="A1113">
        <v>2019</v>
      </c>
      <c r="B1113" t="s">
        <v>71</v>
      </c>
      <c r="C1113" t="s">
        <v>846</v>
      </c>
      <c r="D1113" s="47" t="s">
        <v>4920</v>
      </c>
      <c r="E1113" s="11">
        <v>0</v>
      </c>
      <c r="F1113" s="2">
        <v>0.66190000000000004</v>
      </c>
      <c r="G1113" s="2">
        <v>0.32169999999999999</v>
      </c>
      <c r="H1113" s="2">
        <v>0.34020000000000006</v>
      </c>
      <c r="I1113" s="2">
        <v>0.70579999999999998</v>
      </c>
      <c r="J1113" s="2">
        <v>0.25530000000000003</v>
      </c>
      <c r="K1113" s="2">
        <v>0.45049999999999996</v>
      </c>
      <c r="L1113" s="2">
        <v>0.73080000000000001</v>
      </c>
      <c r="M1113" s="2">
        <v>0.25629999999999997</v>
      </c>
      <c r="N1113" s="2">
        <v>0.47450000000000003</v>
      </c>
      <c r="O1113" s="2">
        <v>0.42173333333333335</v>
      </c>
      <c r="P1113" s="2" t="s">
        <v>4792</v>
      </c>
      <c r="Q1113" s="5">
        <v>2079</v>
      </c>
      <c r="R1113" s="5" t="s">
        <v>4791</v>
      </c>
      <c r="S1113" s="5">
        <v>0</v>
      </c>
      <c r="T1113" s="5">
        <v>0</v>
      </c>
      <c r="U1113" s="5">
        <v>0</v>
      </c>
      <c r="V1113" s="5">
        <v>0</v>
      </c>
      <c r="W1113" s="5">
        <v>0</v>
      </c>
      <c r="X1113" s="5">
        <v>0</v>
      </c>
      <c r="Y1113" s="5">
        <v>0</v>
      </c>
      <c r="Z1113" s="5">
        <v>0</v>
      </c>
      <c r="AA1113" s="5">
        <v>0</v>
      </c>
      <c r="AB1113" s="5">
        <v>0</v>
      </c>
      <c r="AC1113" s="5">
        <v>33</v>
      </c>
      <c r="AD1113" s="5">
        <v>1587.3015873015872</v>
      </c>
      <c r="AE1113" s="5">
        <v>4</v>
      </c>
      <c r="AF1113" s="5">
        <v>192.4001924001924</v>
      </c>
      <c r="AG1113" s="5">
        <v>29</v>
      </c>
      <c r="AH1113" s="5">
        <v>1394.901394901395</v>
      </c>
      <c r="AI1113" s="5">
        <v>0</v>
      </c>
      <c r="AJ1113" s="5">
        <v>0</v>
      </c>
    </row>
    <row r="1114" spans="1:36" x14ac:dyDescent="0.25">
      <c r="A1114">
        <v>2017</v>
      </c>
      <c r="B1114" t="s">
        <v>71</v>
      </c>
      <c r="C1114" t="s">
        <v>846</v>
      </c>
      <c r="D1114" s="47" t="s">
        <v>4920</v>
      </c>
      <c r="E1114" s="11">
        <v>0</v>
      </c>
      <c r="F1114" s="2">
        <v>0.66190000000000004</v>
      </c>
      <c r="G1114" s="2">
        <v>0.32169999999999999</v>
      </c>
      <c r="H1114" s="2">
        <v>0.34020000000000006</v>
      </c>
      <c r="I1114" s="2">
        <v>0.70579999999999998</v>
      </c>
      <c r="J1114" s="2">
        <v>0.25530000000000003</v>
      </c>
      <c r="K1114" s="2">
        <v>0.45049999999999996</v>
      </c>
      <c r="L1114" s="2">
        <v>0.73080000000000001</v>
      </c>
      <c r="M1114" s="2">
        <v>0.25629999999999997</v>
      </c>
      <c r="N1114" s="2">
        <v>0.47450000000000003</v>
      </c>
      <c r="O1114" s="2">
        <v>0.42173333333333335</v>
      </c>
      <c r="P1114" s="2" t="s">
        <v>4792</v>
      </c>
      <c r="Q1114" s="5">
        <v>2081</v>
      </c>
      <c r="R1114" s="5" t="s">
        <v>4791</v>
      </c>
      <c r="S1114" s="5">
        <v>3</v>
      </c>
      <c r="T1114" s="5">
        <v>144.16146083613646</v>
      </c>
      <c r="U1114" s="5">
        <v>0</v>
      </c>
      <c r="V1114" s="5">
        <v>0</v>
      </c>
      <c r="W1114" s="5">
        <v>0</v>
      </c>
      <c r="X1114" s="5">
        <v>0</v>
      </c>
      <c r="Y1114" s="5">
        <v>0</v>
      </c>
      <c r="Z1114" s="5">
        <v>0</v>
      </c>
      <c r="AA1114" s="5">
        <v>3</v>
      </c>
      <c r="AB1114" s="5">
        <v>144.16146083613646</v>
      </c>
      <c r="AC1114" s="5">
        <v>31</v>
      </c>
      <c r="AD1114" s="5">
        <v>1489.6684286400769</v>
      </c>
      <c r="AE1114" s="5">
        <v>4</v>
      </c>
      <c r="AF1114" s="5">
        <v>192.21528111484864</v>
      </c>
      <c r="AG1114" s="5">
        <v>22</v>
      </c>
      <c r="AH1114" s="5">
        <v>1057.1840461316674</v>
      </c>
      <c r="AI1114" s="5">
        <v>5</v>
      </c>
      <c r="AJ1114" s="5">
        <v>240.26910139356082</v>
      </c>
    </row>
    <row r="1115" spans="1:36" x14ac:dyDescent="0.25">
      <c r="A1115">
        <v>2017</v>
      </c>
      <c r="B1115" t="s">
        <v>49</v>
      </c>
      <c r="C1115" t="s">
        <v>6336</v>
      </c>
      <c r="D1115" s="47" t="s">
        <v>914</v>
      </c>
      <c r="E1115" s="11">
        <v>23.4</v>
      </c>
      <c r="F1115" s="2">
        <v>0.26050000000000001</v>
      </c>
      <c r="G1115" s="2">
        <v>0.69830000000000003</v>
      </c>
      <c r="H1115" s="2">
        <v>-0.43780000000000002</v>
      </c>
      <c r="I1115" s="2">
        <v>0.307</v>
      </c>
      <c r="J1115" s="2">
        <v>0.57199999999999995</v>
      </c>
      <c r="K1115" s="2">
        <v>-0.26499999999999996</v>
      </c>
      <c r="L1115" s="2">
        <v>0.28199999999999997</v>
      </c>
      <c r="M1115" s="2">
        <v>0.69399999999999995</v>
      </c>
      <c r="N1115" s="2">
        <v>-0.41199999999999998</v>
      </c>
      <c r="O1115" s="2">
        <v>-0.37159999999999999</v>
      </c>
      <c r="P1115" s="2" t="s">
        <v>5900</v>
      </c>
      <c r="Q1115" s="5">
        <v>2082</v>
      </c>
      <c r="R1115" s="5">
        <v>88.974358974358978</v>
      </c>
      <c r="S1115" s="5">
        <v>1</v>
      </c>
      <c r="T1115" s="5">
        <v>48.030739673390968</v>
      </c>
      <c r="U1115" s="5">
        <v>0</v>
      </c>
      <c r="V1115" s="5">
        <v>0</v>
      </c>
      <c r="W1115" s="5">
        <v>1</v>
      </c>
      <c r="X1115" s="5">
        <v>48.030739673390968</v>
      </c>
      <c r="Y1115" s="5">
        <v>0</v>
      </c>
      <c r="Z1115" s="5">
        <v>0</v>
      </c>
      <c r="AA1115" s="5">
        <v>0</v>
      </c>
      <c r="AB1115" s="5">
        <v>0</v>
      </c>
      <c r="AC1115" s="5">
        <v>28</v>
      </c>
      <c r="AD1115" s="5">
        <v>1344.860710854947</v>
      </c>
      <c r="AE1115" s="5">
        <v>8</v>
      </c>
      <c r="AF1115" s="5">
        <v>384.24591738712775</v>
      </c>
      <c r="AG1115" s="5">
        <v>20</v>
      </c>
      <c r="AH1115" s="5">
        <v>960.61479346781948</v>
      </c>
      <c r="AI1115" s="5">
        <v>0</v>
      </c>
      <c r="AJ1115" s="5">
        <v>0</v>
      </c>
    </row>
    <row r="1116" spans="1:36" x14ac:dyDescent="0.25">
      <c r="A1116">
        <v>2018</v>
      </c>
      <c r="B1116" t="s">
        <v>71</v>
      </c>
      <c r="C1116" t="s">
        <v>846</v>
      </c>
      <c r="D1116" s="47" t="s">
        <v>4920</v>
      </c>
      <c r="E1116" s="11">
        <v>0</v>
      </c>
      <c r="F1116" s="2">
        <v>0.66190000000000004</v>
      </c>
      <c r="G1116" s="2">
        <v>0.32169999999999999</v>
      </c>
      <c r="H1116" s="2">
        <v>0.34020000000000006</v>
      </c>
      <c r="I1116" s="2">
        <v>0.70579999999999998</v>
      </c>
      <c r="J1116" s="2">
        <v>0.25530000000000003</v>
      </c>
      <c r="K1116" s="2">
        <v>0.45049999999999996</v>
      </c>
      <c r="L1116" s="2">
        <v>0.73080000000000001</v>
      </c>
      <c r="M1116" s="2">
        <v>0.25629999999999997</v>
      </c>
      <c r="N1116" s="2">
        <v>0.47450000000000003</v>
      </c>
      <c r="O1116" s="2">
        <v>0.42173333333333335</v>
      </c>
      <c r="P1116" s="2" t="s">
        <v>4792</v>
      </c>
      <c r="Q1116" s="5">
        <v>2083</v>
      </c>
      <c r="R1116" s="5" t="s">
        <v>4791</v>
      </c>
      <c r="S1116" s="5">
        <v>3</v>
      </c>
      <c r="T1116" s="5">
        <v>144.02304368698992</v>
      </c>
      <c r="U1116" s="5">
        <v>0</v>
      </c>
      <c r="V1116" s="5">
        <v>0</v>
      </c>
      <c r="W1116" s="5">
        <v>0</v>
      </c>
      <c r="X1116" s="5">
        <v>0</v>
      </c>
      <c r="Y1116" s="5">
        <v>1</v>
      </c>
      <c r="Z1116" s="5">
        <v>48.007681228996638</v>
      </c>
      <c r="AA1116" s="5">
        <v>2</v>
      </c>
      <c r="AB1116" s="5">
        <v>96.015362457993277</v>
      </c>
      <c r="AC1116" s="5">
        <v>15</v>
      </c>
      <c r="AD1116" s="5">
        <v>720.11521843494961</v>
      </c>
      <c r="AE1116" s="5">
        <v>5</v>
      </c>
      <c r="AF1116" s="5">
        <v>240.03840614498318</v>
      </c>
      <c r="AG1116" s="5">
        <v>9</v>
      </c>
      <c r="AH1116" s="5">
        <v>432.06913106096977</v>
      </c>
      <c r="AI1116" s="5">
        <v>1</v>
      </c>
      <c r="AJ1116" s="5">
        <v>48.007681228996638</v>
      </c>
    </row>
    <row r="1117" spans="1:36" x14ac:dyDescent="0.25">
      <c r="A1117">
        <v>2018</v>
      </c>
      <c r="B1117" t="s">
        <v>71</v>
      </c>
      <c r="C1117" t="s">
        <v>846</v>
      </c>
      <c r="D1117" s="47" t="s">
        <v>4920</v>
      </c>
      <c r="E1117" s="11">
        <v>0</v>
      </c>
      <c r="F1117" s="2">
        <v>0.66190000000000004</v>
      </c>
      <c r="G1117" s="2">
        <v>0.32169999999999999</v>
      </c>
      <c r="H1117" s="2">
        <v>0.34020000000000006</v>
      </c>
      <c r="I1117" s="2">
        <v>0.70579999999999998</v>
      </c>
      <c r="J1117" s="2">
        <v>0.25530000000000003</v>
      </c>
      <c r="K1117" s="2">
        <v>0.45049999999999996</v>
      </c>
      <c r="L1117" s="2">
        <v>0.73080000000000001</v>
      </c>
      <c r="M1117" s="2">
        <v>0.25629999999999997</v>
      </c>
      <c r="N1117" s="2">
        <v>0.47450000000000003</v>
      </c>
      <c r="O1117" s="2">
        <v>0.42173333333333335</v>
      </c>
      <c r="P1117" s="2" t="s">
        <v>4792</v>
      </c>
      <c r="Q1117" s="5">
        <v>2083</v>
      </c>
      <c r="R1117" s="5" t="s">
        <v>4791</v>
      </c>
      <c r="S1117" s="5">
        <v>3</v>
      </c>
      <c r="T1117" s="5">
        <v>144.02304368698992</v>
      </c>
      <c r="U1117" s="5">
        <v>0</v>
      </c>
      <c r="V1117" s="5">
        <v>0</v>
      </c>
      <c r="W1117" s="5">
        <v>0</v>
      </c>
      <c r="X1117" s="5">
        <v>0</v>
      </c>
      <c r="Y1117" s="5">
        <v>1</v>
      </c>
      <c r="Z1117" s="5">
        <v>48.007681228996638</v>
      </c>
      <c r="AA1117" s="5">
        <v>2</v>
      </c>
      <c r="AB1117" s="5">
        <v>96.015362457993277</v>
      </c>
      <c r="AC1117" s="5">
        <v>15</v>
      </c>
      <c r="AD1117" s="5">
        <v>720.11521843494961</v>
      </c>
      <c r="AE1117" s="5">
        <v>5</v>
      </c>
      <c r="AF1117" s="5">
        <v>240.03840614498318</v>
      </c>
      <c r="AG1117" s="5">
        <v>9</v>
      </c>
      <c r="AH1117" s="5">
        <v>432.06913106096977</v>
      </c>
      <c r="AI1117" s="5">
        <v>1</v>
      </c>
      <c r="AJ1117" s="5">
        <v>48.007681228996638</v>
      </c>
    </row>
    <row r="1118" spans="1:36" x14ac:dyDescent="0.25">
      <c r="A1118">
        <v>2017</v>
      </c>
      <c r="B1118" t="s">
        <v>71</v>
      </c>
      <c r="C1118" t="s">
        <v>5250</v>
      </c>
      <c r="D1118" s="47" t="s">
        <v>5093</v>
      </c>
      <c r="E1118" s="11">
        <v>0</v>
      </c>
      <c r="F1118" s="2">
        <v>0.81089999999999995</v>
      </c>
      <c r="G1118" s="2">
        <v>0.17660000000000001</v>
      </c>
      <c r="H1118" s="2">
        <v>0.63429999999999997</v>
      </c>
      <c r="I1118" s="2">
        <v>0.79730000000000001</v>
      </c>
      <c r="J1118" s="2">
        <v>0.1792</v>
      </c>
      <c r="K1118" s="2">
        <v>0.61809999999999998</v>
      </c>
      <c r="L1118" s="2">
        <v>0.76559999999999995</v>
      </c>
      <c r="M1118" s="2">
        <v>0.2228</v>
      </c>
      <c r="N1118" s="2">
        <v>0.54279999999999995</v>
      </c>
      <c r="O1118" s="2">
        <v>0.59839999999999993</v>
      </c>
      <c r="P1118" s="2" t="s">
        <v>4792</v>
      </c>
      <c r="Q1118" s="5">
        <v>2085</v>
      </c>
      <c r="R1118" s="5" t="s">
        <v>4791</v>
      </c>
      <c r="S1118" s="5">
        <v>10</v>
      </c>
      <c r="T1118" s="5">
        <v>479.61630695443642</v>
      </c>
      <c r="U1118" s="5">
        <v>0</v>
      </c>
      <c r="V1118" s="5">
        <v>0</v>
      </c>
      <c r="W1118" s="5">
        <v>0</v>
      </c>
      <c r="X1118" s="5">
        <v>0</v>
      </c>
      <c r="Y1118" s="5">
        <v>3</v>
      </c>
      <c r="Z1118" s="5">
        <v>143.88489208633095</v>
      </c>
      <c r="AA1118" s="5">
        <v>7</v>
      </c>
      <c r="AB1118" s="5">
        <v>335.7314148681055</v>
      </c>
      <c r="AC1118" s="5">
        <v>49</v>
      </c>
      <c r="AD1118" s="5">
        <v>2350.1199040767387</v>
      </c>
      <c r="AE1118" s="5">
        <v>8</v>
      </c>
      <c r="AF1118" s="5">
        <v>383.69304556354916</v>
      </c>
      <c r="AG1118" s="5">
        <v>38</v>
      </c>
      <c r="AH1118" s="5">
        <v>1822.5419664268584</v>
      </c>
      <c r="AI1118" s="5">
        <v>3</v>
      </c>
      <c r="AJ1118" s="5">
        <v>143.88489208633095</v>
      </c>
    </row>
    <row r="1119" spans="1:36" x14ac:dyDescent="0.25">
      <c r="A1119">
        <v>2018</v>
      </c>
      <c r="B1119" t="s">
        <v>41</v>
      </c>
      <c r="C1119" t="s">
        <v>1878</v>
      </c>
      <c r="D1119" s="47" t="s">
        <v>1112</v>
      </c>
      <c r="E1119" s="11">
        <v>1.9910000000000001</v>
      </c>
      <c r="F1119" s="2">
        <v>0.5968</v>
      </c>
      <c r="G1119" s="2">
        <v>0.38219999999999998</v>
      </c>
      <c r="H1119" s="2">
        <v>0.21460000000000001</v>
      </c>
      <c r="I1119" s="2">
        <v>0.57550000000000001</v>
      </c>
      <c r="J1119" s="2">
        <v>0.36509999999999998</v>
      </c>
      <c r="K1119" s="2">
        <v>0.21040000000000003</v>
      </c>
      <c r="L1119" s="2">
        <v>0.47460000000000002</v>
      </c>
      <c r="M1119" s="2">
        <v>0.50529999999999997</v>
      </c>
      <c r="N1119" s="2">
        <v>-3.069999999999995E-2</v>
      </c>
      <c r="O1119" s="2">
        <v>0.13143333333333337</v>
      </c>
      <c r="P1119" s="2" t="s">
        <v>4792</v>
      </c>
      <c r="Q1119" s="5">
        <v>2090</v>
      </c>
      <c r="R1119" s="5">
        <v>1049.7237569060774</v>
      </c>
      <c r="S1119" s="5">
        <v>2</v>
      </c>
      <c r="T1119" s="5">
        <v>95.693779904306226</v>
      </c>
      <c r="U1119" s="5">
        <v>0</v>
      </c>
      <c r="V1119" s="5">
        <v>0</v>
      </c>
      <c r="W1119" s="5">
        <v>0</v>
      </c>
      <c r="X1119" s="5">
        <v>0</v>
      </c>
      <c r="Y1119" s="5">
        <v>0</v>
      </c>
      <c r="Z1119" s="5">
        <v>0</v>
      </c>
      <c r="AA1119" s="5">
        <v>2</v>
      </c>
      <c r="AB1119" s="5">
        <v>95.693779904306226</v>
      </c>
      <c r="AC1119" s="5">
        <v>7</v>
      </c>
      <c r="AD1119" s="5">
        <v>334.9282296650718</v>
      </c>
      <c r="AE1119" s="5">
        <v>1</v>
      </c>
      <c r="AF1119" s="5">
        <v>47.846889952153113</v>
      </c>
      <c r="AG1119" s="5">
        <v>6</v>
      </c>
      <c r="AH1119" s="5">
        <v>287.08133971291863</v>
      </c>
      <c r="AI1119" s="5">
        <v>0</v>
      </c>
      <c r="AJ1119" s="5">
        <v>0</v>
      </c>
    </row>
    <row r="1120" spans="1:36" x14ac:dyDescent="0.25">
      <c r="A1120">
        <v>2019</v>
      </c>
      <c r="B1120" t="s">
        <v>71</v>
      </c>
      <c r="C1120" t="s">
        <v>5047</v>
      </c>
      <c r="D1120" s="47" t="s">
        <v>1078</v>
      </c>
      <c r="E1120" s="11">
        <v>0</v>
      </c>
      <c r="F1120" s="2">
        <v>0.7984</v>
      </c>
      <c r="G1120" s="2">
        <v>0.1905</v>
      </c>
      <c r="H1120" s="2">
        <v>0.6079</v>
      </c>
      <c r="I1120" s="2">
        <v>0.77869999999999995</v>
      </c>
      <c r="J1120" s="2">
        <v>0.193</v>
      </c>
      <c r="K1120" s="2">
        <v>0.58569999999999989</v>
      </c>
      <c r="L1120" s="2">
        <v>0.74750000000000005</v>
      </c>
      <c r="M1120" s="2">
        <v>0.24399999999999999</v>
      </c>
      <c r="N1120" s="2">
        <v>0.50350000000000006</v>
      </c>
      <c r="O1120" s="2">
        <v>0.56569999999999998</v>
      </c>
      <c r="P1120" s="2" t="s">
        <v>4792</v>
      </c>
      <c r="Q1120" s="5">
        <v>2090</v>
      </c>
      <c r="R1120" s="5" t="s">
        <v>4791</v>
      </c>
      <c r="S1120" s="5">
        <v>4</v>
      </c>
      <c r="T1120" s="5">
        <v>191.38755980861245</v>
      </c>
      <c r="U1120" s="5">
        <v>0</v>
      </c>
      <c r="V1120" s="5">
        <v>0</v>
      </c>
      <c r="W1120" s="5">
        <v>2</v>
      </c>
      <c r="X1120" s="5">
        <v>95.693779904306226</v>
      </c>
      <c r="Y1120" s="5">
        <v>0</v>
      </c>
      <c r="Z1120" s="5">
        <v>0</v>
      </c>
      <c r="AA1120" s="5">
        <v>2</v>
      </c>
      <c r="AB1120" s="5">
        <v>95.693779904306226</v>
      </c>
      <c r="AC1120" s="5">
        <v>35</v>
      </c>
      <c r="AD1120" s="5">
        <v>1674.6411483253589</v>
      </c>
      <c r="AE1120" s="5">
        <v>18</v>
      </c>
      <c r="AF1120" s="5">
        <v>861.2440191387559</v>
      </c>
      <c r="AG1120" s="5">
        <v>16</v>
      </c>
      <c r="AH1120" s="5">
        <v>765.5502392344498</v>
      </c>
      <c r="AI1120" s="5">
        <v>1</v>
      </c>
      <c r="AJ1120" s="5">
        <v>47.846889952153113</v>
      </c>
    </row>
    <row r="1121" spans="1:36" x14ac:dyDescent="0.25">
      <c r="A1121">
        <v>2018</v>
      </c>
      <c r="B1121" t="s">
        <v>70</v>
      </c>
      <c r="C1121" t="s">
        <v>5217</v>
      </c>
      <c r="D1121" s="47" t="s">
        <v>5457</v>
      </c>
      <c r="E1121" s="11">
        <v>6.5</v>
      </c>
      <c r="F1121" s="2">
        <v>0.83750000000000002</v>
      </c>
      <c r="G1121" s="2">
        <v>0.15379999999999999</v>
      </c>
      <c r="H1121" s="2">
        <v>0.68369999999999997</v>
      </c>
      <c r="I1121" s="2">
        <v>0.80889999999999995</v>
      </c>
      <c r="J1121" s="2">
        <v>0.16200000000000001</v>
      </c>
      <c r="K1121" s="2">
        <v>0.64689999999999992</v>
      </c>
      <c r="L1121" s="2">
        <v>0.73470000000000002</v>
      </c>
      <c r="M1121" s="2">
        <v>0.25359999999999999</v>
      </c>
      <c r="N1121" s="2">
        <v>0.48110000000000003</v>
      </c>
      <c r="O1121" s="2">
        <v>0.60389999999999999</v>
      </c>
      <c r="P1121" s="5" t="s">
        <v>4792</v>
      </c>
      <c r="Q1121" s="5">
        <v>2091</v>
      </c>
      <c r="R1121" s="5">
        <v>321.69230769230768</v>
      </c>
      <c r="S1121" s="5">
        <v>1</v>
      </c>
      <c r="T1121" s="5">
        <v>47.824007651841228</v>
      </c>
      <c r="U1121" s="5">
        <v>0</v>
      </c>
      <c r="V1121" s="5">
        <v>0</v>
      </c>
      <c r="W1121" s="5">
        <v>0</v>
      </c>
      <c r="X1121" s="5">
        <v>0</v>
      </c>
      <c r="Y1121" s="5">
        <v>0</v>
      </c>
      <c r="Z1121" s="5">
        <v>0</v>
      </c>
      <c r="AA1121" s="5">
        <v>1</v>
      </c>
      <c r="AB1121" s="5">
        <v>47.824007651841228</v>
      </c>
      <c r="AC1121" s="5">
        <v>16</v>
      </c>
      <c r="AD1121" s="5">
        <v>765.18412242945965</v>
      </c>
      <c r="AE1121" s="5">
        <v>4</v>
      </c>
      <c r="AF1121" s="5">
        <v>191.29603060736491</v>
      </c>
      <c r="AG1121" s="5">
        <v>12</v>
      </c>
      <c r="AH1121" s="5">
        <v>573.88809182209468</v>
      </c>
      <c r="AI1121" s="5">
        <v>0</v>
      </c>
      <c r="AJ1121" s="5">
        <v>0</v>
      </c>
    </row>
    <row r="1122" spans="1:36" x14ac:dyDescent="0.25">
      <c r="A1122">
        <v>2017</v>
      </c>
      <c r="B1122" t="s">
        <v>71</v>
      </c>
      <c r="C1122" t="s">
        <v>5164</v>
      </c>
      <c r="D1122" s="47" t="s">
        <v>5160</v>
      </c>
      <c r="E1122" s="11">
        <v>0</v>
      </c>
      <c r="F1122" s="2">
        <v>0.86329999999999996</v>
      </c>
      <c r="G1122" s="2">
        <v>0.12570000000000001</v>
      </c>
      <c r="H1122" s="2">
        <v>0.73759999999999992</v>
      </c>
      <c r="I1122" s="2">
        <v>0.86070000000000002</v>
      </c>
      <c r="J1122" s="2">
        <v>0.122</v>
      </c>
      <c r="K1122" s="2">
        <v>0.73870000000000002</v>
      </c>
      <c r="L1122" s="2">
        <v>0.83330000000000004</v>
      </c>
      <c r="M1122" s="2">
        <v>0.15770000000000001</v>
      </c>
      <c r="N1122" s="2">
        <v>0.67559999999999998</v>
      </c>
      <c r="O1122" s="2">
        <v>0.71729999999999994</v>
      </c>
      <c r="P1122" s="2" t="s">
        <v>4792</v>
      </c>
      <c r="Q1122" s="5">
        <v>2094</v>
      </c>
      <c r="R1122" s="5" t="s">
        <v>4791</v>
      </c>
      <c r="S1122" s="5">
        <v>7</v>
      </c>
      <c r="T1122" s="5">
        <v>334.28844317096468</v>
      </c>
      <c r="U1122" s="5">
        <v>0</v>
      </c>
      <c r="V1122" s="5">
        <v>0</v>
      </c>
      <c r="W1122" s="5">
        <v>0</v>
      </c>
      <c r="X1122" s="5">
        <v>0</v>
      </c>
      <c r="Y1122" s="5">
        <v>1</v>
      </c>
      <c r="Z1122" s="5">
        <v>47.755491881566378</v>
      </c>
      <c r="AA1122" s="5">
        <v>6</v>
      </c>
      <c r="AB1122" s="5">
        <v>286.53295128939828</v>
      </c>
      <c r="AC1122" s="5">
        <v>40</v>
      </c>
      <c r="AD1122" s="5">
        <v>1910.2196752626553</v>
      </c>
      <c r="AE1122" s="5">
        <v>7</v>
      </c>
      <c r="AF1122" s="5">
        <v>334.28844317096468</v>
      </c>
      <c r="AG1122" s="5">
        <v>26</v>
      </c>
      <c r="AH1122" s="5">
        <v>1241.6427889207259</v>
      </c>
      <c r="AI1122" s="5">
        <v>7</v>
      </c>
      <c r="AJ1122" s="5">
        <v>334.28844317096468</v>
      </c>
    </row>
    <row r="1123" spans="1:36" x14ac:dyDescent="0.25">
      <c r="A1123">
        <v>2019</v>
      </c>
      <c r="B1123" t="s">
        <v>71</v>
      </c>
      <c r="C1123" t="s">
        <v>5164</v>
      </c>
      <c r="D1123" s="47" t="s">
        <v>5160</v>
      </c>
      <c r="E1123" s="11">
        <v>0</v>
      </c>
      <c r="F1123" s="2">
        <v>0.86329999999999996</v>
      </c>
      <c r="G1123" s="2">
        <v>0.12570000000000001</v>
      </c>
      <c r="H1123" s="2">
        <v>0.73759999999999992</v>
      </c>
      <c r="I1123" s="2">
        <v>0.86070000000000002</v>
      </c>
      <c r="J1123" s="2">
        <v>0.122</v>
      </c>
      <c r="K1123" s="2">
        <v>0.73870000000000002</v>
      </c>
      <c r="L1123" s="2">
        <v>0.83330000000000004</v>
      </c>
      <c r="M1123" s="2">
        <v>0.15770000000000001</v>
      </c>
      <c r="N1123" s="2">
        <v>0.67559999999999998</v>
      </c>
      <c r="O1123" s="2">
        <v>0.71729999999999994</v>
      </c>
      <c r="P1123" s="2" t="s">
        <v>4792</v>
      </c>
      <c r="Q1123" s="5">
        <v>2094</v>
      </c>
      <c r="R1123" s="5" t="s">
        <v>4791</v>
      </c>
      <c r="S1123" s="5">
        <v>6</v>
      </c>
      <c r="T1123" s="5">
        <v>286.53295128939828</v>
      </c>
      <c r="U1123" s="5">
        <v>0</v>
      </c>
      <c r="V1123" s="5">
        <v>0</v>
      </c>
      <c r="W1123" s="5">
        <v>0</v>
      </c>
      <c r="X1123" s="5">
        <v>0</v>
      </c>
      <c r="Y1123" s="5">
        <v>0</v>
      </c>
      <c r="Z1123" s="5">
        <v>0</v>
      </c>
      <c r="AA1123" s="5">
        <v>6</v>
      </c>
      <c r="AB1123" s="5">
        <v>286.53295128939828</v>
      </c>
      <c r="AC1123" s="5">
        <v>28</v>
      </c>
      <c r="AD1123" s="5">
        <v>1337.1537726838587</v>
      </c>
      <c r="AE1123" s="5">
        <v>10</v>
      </c>
      <c r="AF1123" s="5">
        <v>477.55491881566383</v>
      </c>
      <c r="AG1123" s="5">
        <v>16</v>
      </c>
      <c r="AH1123" s="5">
        <v>764.08787010506205</v>
      </c>
      <c r="AI1123" s="5">
        <v>2</v>
      </c>
      <c r="AJ1123" s="5">
        <v>95.510983763132757</v>
      </c>
    </row>
    <row r="1124" spans="1:36" x14ac:dyDescent="0.25">
      <c r="A1124">
        <v>2019</v>
      </c>
      <c r="B1124" t="s">
        <v>71</v>
      </c>
      <c r="C1124" t="s">
        <v>4975</v>
      </c>
      <c r="D1124" s="47" t="s">
        <v>1965</v>
      </c>
      <c r="E1124" s="11">
        <v>0</v>
      </c>
      <c r="F1124" s="2">
        <v>0.71220000000000006</v>
      </c>
      <c r="G1124" s="2">
        <v>0.27389999999999998</v>
      </c>
      <c r="H1124" s="2">
        <v>0.43830000000000008</v>
      </c>
      <c r="I1124" s="2">
        <v>0.73460000000000003</v>
      </c>
      <c r="J1124" s="2">
        <v>0.224</v>
      </c>
      <c r="K1124" s="2">
        <v>0.51060000000000005</v>
      </c>
      <c r="L1124" s="2">
        <v>0.79700000000000004</v>
      </c>
      <c r="M1124" s="2">
        <v>0.19020000000000001</v>
      </c>
      <c r="N1124" s="2">
        <v>0.60680000000000001</v>
      </c>
      <c r="O1124" s="2">
        <v>0.51856666666666673</v>
      </c>
      <c r="P1124" s="2" t="s">
        <v>4792</v>
      </c>
      <c r="Q1124" s="5">
        <v>2095</v>
      </c>
      <c r="R1124" s="5" t="s">
        <v>4791</v>
      </c>
      <c r="S1124" s="5">
        <v>5</v>
      </c>
      <c r="T1124" s="5">
        <v>238.66348448687353</v>
      </c>
      <c r="U1124" s="5">
        <v>0</v>
      </c>
      <c r="V1124" s="5">
        <v>0</v>
      </c>
      <c r="W1124" s="5">
        <v>1</v>
      </c>
      <c r="X1124" s="5">
        <v>47.732696897374701</v>
      </c>
      <c r="Y1124" s="5">
        <v>0</v>
      </c>
      <c r="Z1124" s="5">
        <v>0</v>
      </c>
      <c r="AA1124" s="5">
        <v>4</v>
      </c>
      <c r="AB1124" s="5">
        <v>190.93078758949881</v>
      </c>
      <c r="AC1124" s="5">
        <v>21</v>
      </c>
      <c r="AD1124" s="5">
        <v>1002.3866348448688</v>
      </c>
      <c r="AE1124" s="5">
        <v>2</v>
      </c>
      <c r="AF1124" s="5">
        <v>95.465393794749403</v>
      </c>
      <c r="AG1124" s="5">
        <v>13</v>
      </c>
      <c r="AH1124" s="5">
        <v>620.52505966587114</v>
      </c>
      <c r="AI1124" s="5">
        <v>6</v>
      </c>
      <c r="AJ1124" s="5">
        <v>286.39618138424822</v>
      </c>
    </row>
    <row r="1125" spans="1:36" x14ac:dyDescent="0.25">
      <c r="A1125">
        <v>2017</v>
      </c>
      <c r="B1125" t="s">
        <v>71</v>
      </c>
      <c r="C1125" t="s">
        <v>5047</v>
      </c>
      <c r="D1125" s="47" t="s">
        <v>1078</v>
      </c>
      <c r="E1125" s="11">
        <v>0</v>
      </c>
      <c r="F1125" s="2">
        <v>0.7984</v>
      </c>
      <c r="G1125" s="2">
        <v>0.1905</v>
      </c>
      <c r="H1125" s="2">
        <v>0.6079</v>
      </c>
      <c r="I1125" s="2">
        <v>0.77869999999999995</v>
      </c>
      <c r="J1125" s="2">
        <v>0.193</v>
      </c>
      <c r="K1125" s="2">
        <v>0.58569999999999989</v>
      </c>
      <c r="L1125" s="2">
        <v>0.74750000000000005</v>
      </c>
      <c r="M1125" s="2">
        <v>0.24399999999999999</v>
      </c>
      <c r="N1125" s="2">
        <v>0.50350000000000006</v>
      </c>
      <c r="O1125" s="2">
        <v>0.56569999999999998</v>
      </c>
      <c r="P1125" s="2" t="s">
        <v>4792</v>
      </c>
      <c r="Q1125" s="5">
        <v>2097</v>
      </c>
      <c r="R1125" s="5" t="s">
        <v>4791</v>
      </c>
      <c r="S1125" s="5">
        <v>3</v>
      </c>
      <c r="T1125" s="5">
        <v>143.06151645207439</v>
      </c>
      <c r="U1125" s="5">
        <v>0</v>
      </c>
      <c r="V1125" s="5">
        <v>0</v>
      </c>
      <c r="W1125" s="5">
        <v>0</v>
      </c>
      <c r="X1125" s="5">
        <v>0</v>
      </c>
      <c r="Y1125" s="5">
        <v>0</v>
      </c>
      <c r="Z1125" s="5">
        <v>0</v>
      </c>
      <c r="AA1125" s="5">
        <v>3</v>
      </c>
      <c r="AB1125" s="5">
        <v>143.06151645207439</v>
      </c>
      <c r="AC1125" s="5">
        <v>15</v>
      </c>
      <c r="AD1125" s="5">
        <v>715.30758226037199</v>
      </c>
      <c r="AE1125" s="5">
        <v>7</v>
      </c>
      <c r="AF1125" s="5">
        <v>333.81020505484025</v>
      </c>
      <c r="AG1125" s="5">
        <v>7</v>
      </c>
      <c r="AH1125" s="5">
        <v>333.81020505484025</v>
      </c>
      <c r="AI1125" s="5">
        <v>1</v>
      </c>
      <c r="AJ1125" s="5">
        <v>47.68717215069146</v>
      </c>
    </row>
    <row r="1126" spans="1:36" x14ac:dyDescent="0.25">
      <c r="A1126">
        <v>2018</v>
      </c>
      <c r="B1126" t="s">
        <v>71</v>
      </c>
      <c r="C1126" t="s">
        <v>5047</v>
      </c>
      <c r="D1126" s="47" t="s">
        <v>1078</v>
      </c>
      <c r="E1126" s="11">
        <v>0</v>
      </c>
      <c r="F1126" s="2">
        <v>0.7984</v>
      </c>
      <c r="G1126" s="2">
        <v>0.1905</v>
      </c>
      <c r="H1126" s="2">
        <v>0.6079</v>
      </c>
      <c r="I1126" s="2">
        <v>0.77869999999999995</v>
      </c>
      <c r="J1126" s="2">
        <v>0.193</v>
      </c>
      <c r="K1126" s="2">
        <v>0.58569999999999989</v>
      </c>
      <c r="L1126" s="2">
        <v>0.74750000000000005</v>
      </c>
      <c r="M1126" s="2">
        <v>0.24399999999999999</v>
      </c>
      <c r="N1126" s="2">
        <v>0.50350000000000006</v>
      </c>
      <c r="O1126" s="2">
        <v>0.56569999999999998</v>
      </c>
      <c r="P1126" s="2" t="s">
        <v>4792</v>
      </c>
      <c r="Q1126" s="5">
        <v>2097</v>
      </c>
      <c r="R1126" s="5" t="s">
        <v>4791</v>
      </c>
      <c r="S1126" s="5">
        <v>6</v>
      </c>
      <c r="T1126" s="5">
        <v>286.12303290414877</v>
      </c>
      <c r="U1126" s="5">
        <v>0</v>
      </c>
      <c r="V1126" s="5">
        <v>0</v>
      </c>
      <c r="W1126" s="5">
        <v>1</v>
      </c>
      <c r="X1126" s="5">
        <v>47.68717215069146</v>
      </c>
      <c r="Y1126" s="5">
        <v>0</v>
      </c>
      <c r="Z1126" s="5">
        <v>0</v>
      </c>
      <c r="AA1126" s="5">
        <v>5</v>
      </c>
      <c r="AB1126" s="5">
        <v>238.43586075345729</v>
      </c>
      <c r="AC1126" s="5">
        <v>28</v>
      </c>
      <c r="AD1126" s="5">
        <v>1335.240820219361</v>
      </c>
      <c r="AE1126" s="5">
        <v>16</v>
      </c>
      <c r="AF1126" s="5">
        <v>762.99475441106335</v>
      </c>
      <c r="AG1126" s="5">
        <v>12</v>
      </c>
      <c r="AH1126" s="5">
        <v>572.24606580829754</v>
      </c>
      <c r="AI1126" s="5">
        <v>0</v>
      </c>
      <c r="AJ1126" s="5">
        <v>0</v>
      </c>
    </row>
    <row r="1127" spans="1:36" x14ac:dyDescent="0.25">
      <c r="A1127">
        <v>2018</v>
      </c>
      <c r="B1127" t="s">
        <v>71</v>
      </c>
      <c r="C1127" t="s">
        <v>5047</v>
      </c>
      <c r="D1127" s="47" t="s">
        <v>1078</v>
      </c>
      <c r="E1127" s="11">
        <v>0</v>
      </c>
      <c r="F1127" s="2">
        <v>0.7984</v>
      </c>
      <c r="G1127" s="2">
        <v>0.1905</v>
      </c>
      <c r="H1127" s="2">
        <v>0.6079</v>
      </c>
      <c r="I1127" s="2">
        <v>0.77869999999999995</v>
      </c>
      <c r="J1127" s="2">
        <v>0.193</v>
      </c>
      <c r="K1127" s="2">
        <v>0.58569999999999989</v>
      </c>
      <c r="L1127" s="2">
        <v>0.74750000000000005</v>
      </c>
      <c r="M1127" s="2">
        <v>0.24399999999999999</v>
      </c>
      <c r="N1127" s="2">
        <v>0.50350000000000006</v>
      </c>
      <c r="O1127" s="2">
        <v>0.56569999999999998</v>
      </c>
      <c r="P1127" s="2" t="s">
        <v>4792</v>
      </c>
      <c r="Q1127" s="5">
        <v>2097</v>
      </c>
      <c r="R1127" s="5" t="s">
        <v>4791</v>
      </c>
      <c r="S1127" s="5">
        <v>6</v>
      </c>
      <c r="T1127" s="5">
        <v>286.12303290414877</v>
      </c>
      <c r="U1127" s="5">
        <v>0</v>
      </c>
      <c r="V1127" s="5">
        <v>0</v>
      </c>
      <c r="W1127" s="5">
        <v>1</v>
      </c>
      <c r="X1127" s="5">
        <v>47.68717215069146</v>
      </c>
      <c r="Y1127" s="5">
        <v>0</v>
      </c>
      <c r="Z1127" s="5">
        <v>0</v>
      </c>
      <c r="AA1127" s="5">
        <v>5</v>
      </c>
      <c r="AB1127" s="5">
        <v>238.43586075345729</v>
      </c>
      <c r="AC1127" s="5">
        <v>28</v>
      </c>
      <c r="AD1127" s="5">
        <v>1335.240820219361</v>
      </c>
      <c r="AE1127" s="5">
        <v>16</v>
      </c>
      <c r="AF1127" s="5">
        <v>762.99475441106335</v>
      </c>
      <c r="AG1127" s="5">
        <v>12</v>
      </c>
      <c r="AH1127" s="5">
        <v>572.24606580829754</v>
      </c>
      <c r="AI1127" s="5">
        <v>0</v>
      </c>
      <c r="AJ1127" s="5">
        <v>0</v>
      </c>
    </row>
    <row r="1128" spans="1:36" x14ac:dyDescent="0.25">
      <c r="A1128">
        <v>2018</v>
      </c>
      <c r="B1128" t="s">
        <v>71</v>
      </c>
      <c r="C1128" t="s">
        <v>4853</v>
      </c>
      <c r="D1128" s="47" t="s">
        <v>4844</v>
      </c>
      <c r="E1128" s="11">
        <v>0</v>
      </c>
      <c r="F1128" s="2">
        <v>0.58350000000000002</v>
      </c>
      <c r="G1128" s="2">
        <v>0.40150000000000002</v>
      </c>
      <c r="H1128" s="2">
        <v>0.182</v>
      </c>
      <c r="I1128" s="2">
        <v>0.60070000000000001</v>
      </c>
      <c r="J1128" s="2">
        <v>0.35649999999999998</v>
      </c>
      <c r="K1128" s="2">
        <v>0.24420000000000003</v>
      </c>
      <c r="L1128" s="2">
        <v>0.66390000000000005</v>
      </c>
      <c r="M1128" s="2">
        <v>0.32250000000000001</v>
      </c>
      <c r="N1128" s="2">
        <v>0.34140000000000004</v>
      </c>
      <c r="O1128" s="2">
        <v>0.25586666666666669</v>
      </c>
      <c r="P1128" s="2" t="s">
        <v>4792</v>
      </c>
      <c r="Q1128" s="5">
        <v>2099</v>
      </c>
      <c r="R1128" s="5" t="s">
        <v>4791</v>
      </c>
      <c r="S1128" s="5">
        <v>1</v>
      </c>
      <c r="T1128" s="5">
        <v>47.641734159123388</v>
      </c>
      <c r="U1128" s="5">
        <v>0</v>
      </c>
      <c r="V1128" s="5">
        <v>0</v>
      </c>
      <c r="W1128" s="5">
        <v>0</v>
      </c>
      <c r="X1128" s="5">
        <v>0</v>
      </c>
      <c r="Y1128" s="5">
        <v>1</v>
      </c>
      <c r="Z1128" s="5">
        <v>47.641734159123388</v>
      </c>
      <c r="AA1128" s="5">
        <v>0</v>
      </c>
      <c r="AB1128" s="5">
        <v>0</v>
      </c>
      <c r="AC1128" s="5">
        <v>27</v>
      </c>
      <c r="AD1128" s="5">
        <v>1286.3268222963316</v>
      </c>
      <c r="AE1128" s="5">
        <v>9</v>
      </c>
      <c r="AF1128" s="5">
        <v>428.77560743211052</v>
      </c>
      <c r="AG1128" s="5">
        <v>17</v>
      </c>
      <c r="AH1128" s="5">
        <v>809.90948070509774</v>
      </c>
      <c r="AI1128" s="5">
        <v>1</v>
      </c>
      <c r="AJ1128" s="5">
        <v>47.641734159123388</v>
      </c>
    </row>
    <row r="1129" spans="1:36" x14ac:dyDescent="0.25">
      <c r="A1129">
        <v>2018</v>
      </c>
      <c r="B1129" t="s">
        <v>71</v>
      </c>
      <c r="C1129" t="s">
        <v>4853</v>
      </c>
      <c r="D1129" s="47" t="s">
        <v>4844</v>
      </c>
      <c r="E1129" s="11">
        <v>0</v>
      </c>
      <c r="F1129" s="2">
        <v>0.58350000000000002</v>
      </c>
      <c r="G1129" s="2">
        <v>0.40150000000000002</v>
      </c>
      <c r="H1129" s="2">
        <v>0.182</v>
      </c>
      <c r="I1129" s="2">
        <v>0.60070000000000001</v>
      </c>
      <c r="J1129" s="2">
        <v>0.35649999999999998</v>
      </c>
      <c r="K1129" s="2">
        <v>0.24420000000000003</v>
      </c>
      <c r="L1129" s="2">
        <v>0.66390000000000005</v>
      </c>
      <c r="M1129" s="2">
        <v>0.32250000000000001</v>
      </c>
      <c r="N1129" s="2">
        <v>0.34140000000000004</v>
      </c>
      <c r="O1129" s="2">
        <v>0.25586666666666669</v>
      </c>
      <c r="P1129" s="2" t="s">
        <v>4792</v>
      </c>
      <c r="Q1129" s="5">
        <v>2099</v>
      </c>
      <c r="R1129" s="5" t="s">
        <v>4791</v>
      </c>
      <c r="S1129" s="5">
        <v>1</v>
      </c>
      <c r="T1129" s="5">
        <v>47.641734159123388</v>
      </c>
      <c r="U1129" s="5">
        <v>0</v>
      </c>
      <c r="V1129" s="5">
        <v>0</v>
      </c>
      <c r="W1129" s="5">
        <v>0</v>
      </c>
      <c r="X1129" s="5">
        <v>0</v>
      </c>
      <c r="Y1129" s="5">
        <v>1</v>
      </c>
      <c r="Z1129" s="5">
        <v>47.641734159123388</v>
      </c>
      <c r="AA1129" s="5">
        <v>0</v>
      </c>
      <c r="AB1129" s="5">
        <v>0</v>
      </c>
      <c r="AC1129" s="5">
        <v>27</v>
      </c>
      <c r="AD1129" s="5">
        <v>1286.3268222963316</v>
      </c>
      <c r="AE1129" s="5">
        <v>9</v>
      </c>
      <c r="AF1129" s="5">
        <v>428.77560743211052</v>
      </c>
      <c r="AG1129" s="5">
        <v>17</v>
      </c>
      <c r="AH1129" s="5">
        <v>809.90948070509774</v>
      </c>
      <c r="AI1129" s="5">
        <v>1</v>
      </c>
      <c r="AJ1129" s="5">
        <v>47.641734159123388</v>
      </c>
    </row>
    <row r="1130" spans="1:36" x14ac:dyDescent="0.25">
      <c r="A1130">
        <v>2019</v>
      </c>
      <c r="B1130" t="s">
        <v>71</v>
      </c>
      <c r="C1130" t="s">
        <v>5165</v>
      </c>
      <c r="D1130" s="47" t="s">
        <v>745</v>
      </c>
      <c r="E1130" s="11">
        <v>0</v>
      </c>
      <c r="F1130" s="2">
        <v>0.8931</v>
      </c>
      <c r="G1130" s="2">
        <v>9.1700000000000004E-2</v>
      </c>
      <c r="H1130" s="2">
        <v>0.8014</v>
      </c>
      <c r="I1130" s="2">
        <v>0.86309999999999998</v>
      </c>
      <c r="J1130" s="2">
        <v>0.1027</v>
      </c>
      <c r="K1130" s="2">
        <v>0.76039999999999996</v>
      </c>
      <c r="L1130" s="2">
        <v>0.87480000000000002</v>
      </c>
      <c r="M1130" s="2">
        <v>0.1166</v>
      </c>
      <c r="N1130" s="2">
        <v>0.75819999999999999</v>
      </c>
      <c r="O1130" s="2">
        <v>0.77333333333333332</v>
      </c>
      <c r="P1130" s="2" t="s">
        <v>4792</v>
      </c>
      <c r="Q1130" s="5">
        <v>2103</v>
      </c>
      <c r="R1130" s="5" t="s">
        <v>4791</v>
      </c>
      <c r="S1130" s="5">
        <v>0</v>
      </c>
      <c r="T1130" s="5">
        <v>0</v>
      </c>
      <c r="U1130" s="5">
        <v>0</v>
      </c>
      <c r="V1130" s="5">
        <v>0</v>
      </c>
      <c r="W1130" s="5">
        <v>0</v>
      </c>
      <c r="X1130" s="5">
        <v>0</v>
      </c>
      <c r="Y1130" s="5">
        <v>0</v>
      </c>
      <c r="Z1130" s="5">
        <v>0</v>
      </c>
      <c r="AA1130" s="5">
        <v>0</v>
      </c>
      <c r="AB1130" s="5">
        <v>0</v>
      </c>
      <c r="AC1130" s="5">
        <v>5</v>
      </c>
      <c r="AD1130" s="5">
        <v>237.75558725630054</v>
      </c>
      <c r="AE1130" s="5">
        <v>1</v>
      </c>
      <c r="AF1130" s="5">
        <v>47.551117451260104</v>
      </c>
      <c r="AG1130" s="5">
        <v>4</v>
      </c>
      <c r="AH1130" s="5">
        <v>190.20446980504042</v>
      </c>
      <c r="AI1130" s="5">
        <v>0</v>
      </c>
      <c r="AJ1130" s="5">
        <v>0</v>
      </c>
    </row>
    <row r="1131" spans="1:36" x14ac:dyDescent="0.25">
      <c r="A1131">
        <v>2017</v>
      </c>
      <c r="B1131" t="s">
        <v>71</v>
      </c>
      <c r="C1131" t="s">
        <v>727</v>
      </c>
      <c r="D1131" s="47" t="s">
        <v>4948</v>
      </c>
      <c r="E1131" s="11">
        <v>0</v>
      </c>
      <c r="F1131" s="2">
        <v>0.72399999999999998</v>
      </c>
      <c r="G1131" s="2">
        <v>0.26400000000000001</v>
      </c>
      <c r="H1131" s="2">
        <v>0.45999999999999996</v>
      </c>
      <c r="I1131" s="2">
        <v>0.72440000000000004</v>
      </c>
      <c r="J1131" s="2">
        <v>0.252</v>
      </c>
      <c r="K1131" s="2">
        <v>0.47240000000000004</v>
      </c>
      <c r="L1131" s="2">
        <v>0.7147</v>
      </c>
      <c r="M1131" s="2">
        <v>0.27579999999999999</v>
      </c>
      <c r="N1131" s="2">
        <v>0.43890000000000001</v>
      </c>
      <c r="O1131" s="2">
        <v>0.45710000000000001</v>
      </c>
      <c r="P1131" s="2" t="s">
        <v>4792</v>
      </c>
      <c r="Q1131" s="5">
        <v>2105</v>
      </c>
      <c r="R1131" s="5" t="s">
        <v>4791</v>
      </c>
      <c r="S1131" s="5">
        <v>6</v>
      </c>
      <c r="T1131" s="5">
        <v>285.03562945368174</v>
      </c>
      <c r="U1131" s="5">
        <v>0</v>
      </c>
      <c r="V1131" s="5">
        <v>0</v>
      </c>
      <c r="W1131" s="5">
        <v>3</v>
      </c>
      <c r="X1131" s="5">
        <v>142.51781472684087</v>
      </c>
      <c r="Y1131" s="5">
        <v>0</v>
      </c>
      <c r="Z1131" s="5">
        <v>0</v>
      </c>
      <c r="AA1131" s="5">
        <v>3</v>
      </c>
      <c r="AB1131" s="5">
        <v>142.51781472684087</v>
      </c>
      <c r="AC1131" s="5">
        <v>51</v>
      </c>
      <c r="AD1131" s="5">
        <v>2422.8028503562946</v>
      </c>
      <c r="AE1131" s="5">
        <v>21</v>
      </c>
      <c r="AF1131" s="5">
        <v>997.62470308788591</v>
      </c>
      <c r="AG1131" s="5">
        <v>27</v>
      </c>
      <c r="AH1131" s="5">
        <v>1282.6603325415679</v>
      </c>
      <c r="AI1131" s="5">
        <v>3</v>
      </c>
      <c r="AJ1131" s="5">
        <v>142.51781472684087</v>
      </c>
    </row>
    <row r="1132" spans="1:36" x14ac:dyDescent="0.25">
      <c r="A1132">
        <v>2017</v>
      </c>
      <c r="B1132" t="s">
        <v>71</v>
      </c>
      <c r="C1132" t="s">
        <v>5225</v>
      </c>
      <c r="D1132" s="47" t="s">
        <v>1965</v>
      </c>
      <c r="E1132" s="11">
        <v>0</v>
      </c>
      <c r="F1132" s="2">
        <v>0.71220000000000006</v>
      </c>
      <c r="G1132" s="2">
        <v>0.27389999999999998</v>
      </c>
      <c r="H1132" s="2">
        <v>0.43830000000000008</v>
      </c>
      <c r="I1132" s="2">
        <v>0.73460000000000003</v>
      </c>
      <c r="J1132" s="2">
        <v>0.224</v>
      </c>
      <c r="K1132" s="2">
        <v>0.51060000000000005</v>
      </c>
      <c r="L1132" s="2">
        <v>0.79700000000000004</v>
      </c>
      <c r="M1132" s="2">
        <v>0.19020000000000001</v>
      </c>
      <c r="N1132" s="2">
        <v>0.60680000000000001</v>
      </c>
      <c r="O1132" s="2">
        <v>0.51856666666666673</v>
      </c>
      <c r="P1132" s="2" t="s">
        <v>4792</v>
      </c>
      <c r="Q1132" s="5">
        <v>2107</v>
      </c>
      <c r="R1132" s="5" t="s">
        <v>4791</v>
      </c>
      <c r="S1132" s="5">
        <v>1</v>
      </c>
      <c r="T1132" s="5">
        <v>47.460844803037496</v>
      </c>
      <c r="U1132" s="5">
        <v>0</v>
      </c>
      <c r="V1132" s="5">
        <v>0</v>
      </c>
      <c r="W1132" s="5">
        <v>0</v>
      </c>
      <c r="X1132" s="5">
        <v>0</v>
      </c>
      <c r="Y1132" s="5">
        <v>1</v>
      </c>
      <c r="Z1132" s="5">
        <v>47.460844803037496</v>
      </c>
      <c r="AA1132" s="5">
        <v>0</v>
      </c>
      <c r="AB1132" s="5">
        <v>0</v>
      </c>
      <c r="AC1132" s="5">
        <v>26</v>
      </c>
      <c r="AD1132" s="5">
        <v>1233.9819648789748</v>
      </c>
      <c r="AE1132" s="5">
        <v>9</v>
      </c>
      <c r="AF1132" s="5">
        <v>427.14760322733747</v>
      </c>
      <c r="AG1132" s="5">
        <v>15</v>
      </c>
      <c r="AH1132" s="5">
        <v>711.91267204556243</v>
      </c>
      <c r="AI1132" s="5">
        <v>2</v>
      </c>
      <c r="AJ1132" s="5">
        <v>94.921689606074992</v>
      </c>
    </row>
    <row r="1133" spans="1:36" x14ac:dyDescent="0.25">
      <c r="A1133">
        <v>2019</v>
      </c>
      <c r="B1133" t="s">
        <v>71</v>
      </c>
      <c r="C1133" t="s">
        <v>727</v>
      </c>
      <c r="D1133" s="47" t="s">
        <v>4948</v>
      </c>
      <c r="E1133" s="11">
        <v>0</v>
      </c>
      <c r="F1133" s="2">
        <v>0.72399999999999998</v>
      </c>
      <c r="G1133" s="2">
        <v>0.26400000000000001</v>
      </c>
      <c r="H1133" s="2">
        <v>0.45999999999999996</v>
      </c>
      <c r="I1133" s="2">
        <v>0.72440000000000004</v>
      </c>
      <c r="J1133" s="2">
        <v>0.252</v>
      </c>
      <c r="K1133" s="2">
        <v>0.47240000000000004</v>
      </c>
      <c r="L1133" s="2">
        <v>0.7147</v>
      </c>
      <c r="M1133" s="2">
        <v>0.27579999999999999</v>
      </c>
      <c r="N1133" s="2">
        <v>0.43890000000000001</v>
      </c>
      <c r="O1133" s="2">
        <v>0.45710000000000001</v>
      </c>
      <c r="P1133" s="2" t="s">
        <v>4792</v>
      </c>
      <c r="Q1133" s="5">
        <v>2107</v>
      </c>
      <c r="R1133" s="5" t="s">
        <v>4791</v>
      </c>
      <c r="S1133" s="5">
        <v>3</v>
      </c>
      <c r="T1133" s="5">
        <v>142.38253440911248</v>
      </c>
      <c r="U1133" s="5">
        <v>0</v>
      </c>
      <c r="V1133" s="5">
        <v>0</v>
      </c>
      <c r="W1133" s="5">
        <v>0</v>
      </c>
      <c r="X1133" s="5">
        <v>0</v>
      </c>
      <c r="Y1133" s="5">
        <v>0</v>
      </c>
      <c r="Z1133" s="5">
        <v>0</v>
      </c>
      <c r="AA1133" s="5">
        <v>3</v>
      </c>
      <c r="AB1133" s="5">
        <v>142.38253440911248</v>
      </c>
      <c r="AC1133" s="5">
        <v>26</v>
      </c>
      <c r="AD1133" s="5">
        <v>1233.9819648789748</v>
      </c>
      <c r="AE1133" s="5">
        <v>13</v>
      </c>
      <c r="AF1133" s="5">
        <v>616.99098243948742</v>
      </c>
      <c r="AG1133" s="5">
        <v>11</v>
      </c>
      <c r="AH1133" s="5">
        <v>522.06929283341242</v>
      </c>
      <c r="AI1133" s="5">
        <v>2</v>
      </c>
      <c r="AJ1133" s="5">
        <v>94.921689606074992</v>
      </c>
    </row>
    <row r="1134" spans="1:36" x14ac:dyDescent="0.25">
      <c r="A1134">
        <v>2018</v>
      </c>
      <c r="B1134" t="s">
        <v>49</v>
      </c>
      <c r="C1134" t="s">
        <v>6336</v>
      </c>
      <c r="D1134" s="47" t="s">
        <v>914</v>
      </c>
      <c r="E1134" s="11">
        <v>23.4</v>
      </c>
      <c r="F1134" s="2">
        <v>0.26050000000000001</v>
      </c>
      <c r="G1134" s="2">
        <v>0.69830000000000003</v>
      </c>
      <c r="H1134" s="2">
        <v>-0.43780000000000002</v>
      </c>
      <c r="I1134" s="2">
        <v>0.307</v>
      </c>
      <c r="J1134" s="2">
        <v>0.57199999999999995</v>
      </c>
      <c r="K1134" s="2">
        <v>-0.26499999999999996</v>
      </c>
      <c r="L1134" s="2">
        <v>0.28199999999999997</v>
      </c>
      <c r="M1134" s="2">
        <v>0.69399999999999995</v>
      </c>
      <c r="N1134" s="2">
        <v>-0.41199999999999998</v>
      </c>
      <c r="O1134" s="2">
        <v>-0.37159999999999999</v>
      </c>
      <c r="P1134" s="2" t="s">
        <v>5900</v>
      </c>
      <c r="Q1134" s="5">
        <v>2108</v>
      </c>
      <c r="R1134" s="5">
        <v>90.085470085470092</v>
      </c>
      <c r="S1134" s="5">
        <v>4</v>
      </c>
      <c r="T1134" s="5">
        <v>189.75332068311195</v>
      </c>
      <c r="U1134" s="5">
        <v>0</v>
      </c>
      <c r="V1134" s="5">
        <v>0</v>
      </c>
      <c r="W1134" s="5">
        <v>0</v>
      </c>
      <c r="X1134" s="5">
        <v>0</v>
      </c>
      <c r="Y1134" s="5">
        <v>0</v>
      </c>
      <c r="Z1134" s="5">
        <v>0</v>
      </c>
      <c r="AA1134" s="5">
        <v>4</v>
      </c>
      <c r="AB1134" s="5">
        <v>189.75332068311195</v>
      </c>
      <c r="AC1134" s="5">
        <v>22</v>
      </c>
      <c r="AD1134" s="5">
        <v>1043.6432637571158</v>
      </c>
      <c r="AE1134" s="5">
        <v>7</v>
      </c>
      <c r="AF1134" s="5">
        <v>332.06831119544592</v>
      </c>
      <c r="AG1134" s="5">
        <v>12</v>
      </c>
      <c r="AH1134" s="5">
        <v>569.25996204933585</v>
      </c>
      <c r="AI1134" s="5">
        <v>3</v>
      </c>
      <c r="AJ1134" s="5">
        <v>142.31499051233396</v>
      </c>
    </row>
    <row r="1135" spans="1:36" x14ac:dyDescent="0.25">
      <c r="A1135">
        <v>2018</v>
      </c>
      <c r="B1135" t="s">
        <v>71</v>
      </c>
      <c r="C1135" t="s">
        <v>4972</v>
      </c>
      <c r="D1135" s="47" t="s">
        <v>1965</v>
      </c>
      <c r="E1135" s="11">
        <v>0</v>
      </c>
      <c r="F1135" s="2">
        <v>0.71220000000000006</v>
      </c>
      <c r="G1135" s="2">
        <v>0.27389999999999998</v>
      </c>
      <c r="H1135" s="2">
        <v>0.43830000000000008</v>
      </c>
      <c r="I1135" s="2">
        <v>0.73460000000000003</v>
      </c>
      <c r="J1135" s="2">
        <v>0.224</v>
      </c>
      <c r="K1135" s="2">
        <v>0.51060000000000005</v>
      </c>
      <c r="L1135" s="2">
        <v>0.79700000000000004</v>
      </c>
      <c r="M1135" s="2">
        <v>0.19020000000000001</v>
      </c>
      <c r="N1135" s="2">
        <v>0.60680000000000001</v>
      </c>
      <c r="O1135" s="2">
        <v>0.51856666666666673</v>
      </c>
      <c r="P1135" s="2" t="s">
        <v>4792</v>
      </c>
      <c r="Q1135" s="5">
        <v>2109</v>
      </c>
      <c r="R1135" s="5" t="s">
        <v>4791</v>
      </c>
      <c r="S1135" s="5">
        <v>4</v>
      </c>
      <c r="T1135" s="5">
        <v>189.66334755808441</v>
      </c>
      <c r="U1135" s="5">
        <v>0</v>
      </c>
      <c r="V1135" s="5">
        <v>0</v>
      </c>
      <c r="W1135" s="5">
        <v>0</v>
      </c>
      <c r="X1135" s="5">
        <v>0</v>
      </c>
      <c r="Y1135" s="5">
        <v>2</v>
      </c>
      <c r="Z1135" s="5">
        <v>94.831673779042205</v>
      </c>
      <c r="AA1135" s="5">
        <v>2</v>
      </c>
      <c r="AB1135" s="5">
        <v>94.831673779042205</v>
      </c>
      <c r="AC1135" s="5">
        <v>44</v>
      </c>
      <c r="AD1135" s="5">
        <v>2086.2968231389286</v>
      </c>
      <c r="AE1135" s="5">
        <v>21</v>
      </c>
      <c r="AF1135" s="5">
        <v>995.73257467994313</v>
      </c>
      <c r="AG1135" s="5">
        <v>16</v>
      </c>
      <c r="AH1135" s="5">
        <v>758.65339023233764</v>
      </c>
      <c r="AI1135" s="5">
        <v>7</v>
      </c>
      <c r="AJ1135" s="5">
        <v>331.91085822664769</v>
      </c>
    </row>
    <row r="1136" spans="1:36" x14ac:dyDescent="0.25">
      <c r="A1136">
        <v>2018</v>
      </c>
      <c r="B1136" t="s">
        <v>71</v>
      </c>
      <c r="C1136" t="s">
        <v>4972</v>
      </c>
      <c r="D1136" s="47" t="s">
        <v>1965</v>
      </c>
      <c r="E1136" s="11">
        <v>0</v>
      </c>
      <c r="F1136" s="2">
        <v>0.71220000000000006</v>
      </c>
      <c r="G1136" s="2">
        <v>0.27389999999999998</v>
      </c>
      <c r="H1136" s="2">
        <v>0.43830000000000008</v>
      </c>
      <c r="I1136" s="2">
        <v>0.73460000000000003</v>
      </c>
      <c r="J1136" s="2">
        <v>0.224</v>
      </c>
      <c r="K1136" s="2">
        <v>0.51060000000000005</v>
      </c>
      <c r="L1136" s="2">
        <v>0.79700000000000004</v>
      </c>
      <c r="M1136" s="2">
        <v>0.19020000000000001</v>
      </c>
      <c r="N1136" s="2">
        <v>0.60680000000000001</v>
      </c>
      <c r="O1136" s="2">
        <v>0.51856666666666673</v>
      </c>
      <c r="P1136" s="2" t="s">
        <v>4792</v>
      </c>
      <c r="Q1136" s="5">
        <v>2109</v>
      </c>
      <c r="R1136" s="5" t="s">
        <v>4791</v>
      </c>
      <c r="S1136" s="5">
        <v>4</v>
      </c>
      <c r="T1136" s="5">
        <v>189.66334755808441</v>
      </c>
      <c r="U1136" s="5">
        <v>0</v>
      </c>
      <c r="V1136" s="5">
        <v>0</v>
      </c>
      <c r="W1136" s="5">
        <v>0</v>
      </c>
      <c r="X1136" s="5">
        <v>0</v>
      </c>
      <c r="Y1136" s="5">
        <v>2</v>
      </c>
      <c r="Z1136" s="5">
        <v>94.831673779042205</v>
      </c>
      <c r="AA1136" s="5">
        <v>2</v>
      </c>
      <c r="AB1136" s="5">
        <v>94.831673779042205</v>
      </c>
      <c r="AC1136" s="5">
        <v>44</v>
      </c>
      <c r="AD1136" s="5">
        <v>2086.2968231389286</v>
      </c>
      <c r="AE1136" s="5">
        <v>21</v>
      </c>
      <c r="AF1136" s="5">
        <v>995.73257467994313</v>
      </c>
      <c r="AG1136" s="5">
        <v>16</v>
      </c>
      <c r="AH1136" s="5">
        <v>758.65339023233764</v>
      </c>
      <c r="AI1136" s="5">
        <v>7</v>
      </c>
      <c r="AJ1136" s="5">
        <v>331.91085822664769</v>
      </c>
    </row>
    <row r="1137" spans="1:36" x14ac:dyDescent="0.25">
      <c r="A1137">
        <v>2018</v>
      </c>
      <c r="B1137" t="s">
        <v>71</v>
      </c>
      <c r="C1137" t="s">
        <v>5912</v>
      </c>
      <c r="D1137" s="47" t="s">
        <v>5904</v>
      </c>
      <c r="E1137" s="11">
        <v>0</v>
      </c>
      <c r="F1137" s="2">
        <v>0.26429999999999998</v>
      </c>
      <c r="G1137" s="2">
        <v>0.71409999999999996</v>
      </c>
      <c r="H1137" s="2">
        <v>-0.44979999999999998</v>
      </c>
      <c r="I1137" s="2">
        <v>0.27139999999999997</v>
      </c>
      <c r="J1137" s="2">
        <v>0.65769999999999995</v>
      </c>
      <c r="K1137" s="2">
        <v>-0.38629999999999998</v>
      </c>
      <c r="L1137" s="2">
        <v>0.36209999999999998</v>
      </c>
      <c r="M1137" s="2">
        <v>0.60140000000000005</v>
      </c>
      <c r="N1137" s="2">
        <v>-0.23930000000000007</v>
      </c>
      <c r="O1137" s="2">
        <v>-0.35846666666666671</v>
      </c>
      <c r="P1137" s="2" t="s">
        <v>5900</v>
      </c>
      <c r="Q1137" s="5">
        <v>2109</v>
      </c>
      <c r="R1137" s="5" t="s">
        <v>4791</v>
      </c>
      <c r="S1137" s="5">
        <v>5</v>
      </c>
      <c r="T1137" s="5">
        <v>237.07918444760551</v>
      </c>
      <c r="U1137" s="5">
        <v>0</v>
      </c>
      <c r="V1137" s="5">
        <v>0</v>
      </c>
      <c r="W1137" s="5">
        <v>1</v>
      </c>
      <c r="X1137" s="5">
        <v>47.415836889521103</v>
      </c>
      <c r="Y1137" s="5">
        <v>0</v>
      </c>
      <c r="Z1137" s="5">
        <v>0</v>
      </c>
      <c r="AA1137" s="5">
        <v>4</v>
      </c>
      <c r="AB1137" s="5">
        <v>189.66334755808441</v>
      </c>
      <c r="AC1137" s="5">
        <v>39</v>
      </c>
      <c r="AD1137" s="5">
        <v>1849.2176386913229</v>
      </c>
      <c r="AE1137" s="5">
        <v>8</v>
      </c>
      <c r="AF1137" s="5">
        <v>379.32669511616882</v>
      </c>
      <c r="AG1137" s="5">
        <v>30</v>
      </c>
      <c r="AH1137" s="5">
        <v>1422.4751066856331</v>
      </c>
      <c r="AI1137" s="5">
        <v>1</v>
      </c>
      <c r="AJ1137" s="5">
        <v>47.415836889521103</v>
      </c>
    </row>
    <row r="1138" spans="1:36" x14ac:dyDescent="0.25">
      <c r="A1138">
        <v>2018</v>
      </c>
      <c r="B1138" t="s">
        <v>71</v>
      </c>
      <c r="C1138" t="s">
        <v>5912</v>
      </c>
      <c r="D1138" s="47" t="s">
        <v>5904</v>
      </c>
      <c r="E1138" s="11">
        <v>0</v>
      </c>
      <c r="F1138" s="2">
        <v>0.26429999999999998</v>
      </c>
      <c r="G1138" s="2">
        <v>0.71409999999999996</v>
      </c>
      <c r="H1138" s="2">
        <v>-0.44979999999999998</v>
      </c>
      <c r="I1138" s="2">
        <v>0.27139999999999997</v>
      </c>
      <c r="J1138" s="2">
        <v>0.65769999999999995</v>
      </c>
      <c r="K1138" s="2">
        <v>-0.38629999999999998</v>
      </c>
      <c r="L1138" s="2">
        <v>0.36209999999999998</v>
      </c>
      <c r="M1138" s="2">
        <v>0.60140000000000005</v>
      </c>
      <c r="N1138" s="2">
        <v>-0.23930000000000007</v>
      </c>
      <c r="O1138" s="2">
        <v>-0.35846666666666671</v>
      </c>
      <c r="P1138" s="2" t="s">
        <v>5900</v>
      </c>
      <c r="Q1138" s="5">
        <v>2109</v>
      </c>
      <c r="R1138" s="5" t="s">
        <v>4791</v>
      </c>
      <c r="S1138" s="5">
        <v>5</v>
      </c>
      <c r="T1138" s="5">
        <v>237.07918444760551</v>
      </c>
      <c r="U1138" s="5">
        <v>0</v>
      </c>
      <c r="V1138" s="5">
        <v>0</v>
      </c>
      <c r="W1138" s="5">
        <v>1</v>
      </c>
      <c r="X1138" s="5">
        <v>47.415836889521103</v>
      </c>
      <c r="Y1138" s="5">
        <v>0</v>
      </c>
      <c r="Z1138" s="5">
        <v>0</v>
      </c>
      <c r="AA1138" s="5">
        <v>4</v>
      </c>
      <c r="AB1138" s="5">
        <v>189.66334755808441</v>
      </c>
      <c r="AC1138" s="5">
        <v>39</v>
      </c>
      <c r="AD1138" s="5">
        <v>1849.2176386913229</v>
      </c>
      <c r="AE1138" s="5">
        <v>8</v>
      </c>
      <c r="AF1138" s="5">
        <v>379.32669511616882</v>
      </c>
      <c r="AG1138" s="5">
        <v>30</v>
      </c>
      <c r="AH1138" s="5">
        <v>1422.4751066856331</v>
      </c>
      <c r="AI1138" s="5">
        <v>1</v>
      </c>
      <c r="AJ1138" s="5">
        <v>47.415836889521103</v>
      </c>
    </row>
    <row r="1139" spans="1:36" x14ac:dyDescent="0.25">
      <c r="A1139">
        <v>2019</v>
      </c>
      <c r="B1139" t="s">
        <v>41</v>
      </c>
      <c r="C1139" t="s">
        <v>5576</v>
      </c>
      <c r="D1139" s="47" t="s">
        <v>1965</v>
      </c>
      <c r="E1139" s="11">
        <v>1.2609999999999999</v>
      </c>
      <c r="F1139" s="2">
        <v>0.69530000000000003</v>
      </c>
      <c r="G1139" s="2">
        <v>0.28449999999999998</v>
      </c>
      <c r="H1139" s="2">
        <v>0.41080000000000005</v>
      </c>
      <c r="I1139" s="2">
        <v>0.67100000000000004</v>
      </c>
      <c r="J1139" s="2">
        <v>0.27250000000000002</v>
      </c>
      <c r="K1139" s="2">
        <v>0.39850000000000002</v>
      </c>
      <c r="L1139" s="2">
        <v>0.55600000000000005</v>
      </c>
      <c r="M1139" s="2">
        <v>0.41499999999999998</v>
      </c>
      <c r="N1139" s="2">
        <v>0.14100000000000007</v>
      </c>
      <c r="O1139" s="2">
        <v>0.3167666666666667</v>
      </c>
      <c r="P1139" s="2" t="s">
        <v>4792</v>
      </c>
      <c r="Q1139" s="5">
        <v>2110</v>
      </c>
      <c r="R1139" s="5">
        <v>1673.2751784298177</v>
      </c>
      <c r="S1139" s="5">
        <v>9</v>
      </c>
      <c r="T1139" s="5">
        <v>426.54028436018956</v>
      </c>
      <c r="U1139" s="5">
        <v>0</v>
      </c>
      <c r="V1139" s="5">
        <v>0</v>
      </c>
      <c r="W1139" s="5">
        <v>2</v>
      </c>
      <c r="X1139" s="5">
        <v>94.786729857819907</v>
      </c>
      <c r="Y1139" s="5">
        <v>0</v>
      </c>
      <c r="Z1139" s="5">
        <v>0</v>
      </c>
      <c r="AA1139" s="5">
        <v>7</v>
      </c>
      <c r="AB1139" s="5">
        <v>331.7535545023697</v>
      </c>
      <c r="AC1139" s="5">
        <v>33</v>
      </c>
      <c r="AD1139" s="5">
        <v>1563.9810426540282</v>
      </c>
      <c r="AE1139" s="5">
        <v>9</v>
      </c>
      <c r="AF1139" s="5">
        <v>426.54028436018956</v>
      </c>
      <c r="AG1139" s="5">
        <v>22</v>
      </c>
      <c r="AH1139" s="5">
        <v>1042.654028436019</v>
      </c>
      <c r="AI1139" s="5">
        <v>2</v>
      </c>
      <c r="AJ1139" s="5">
        <v>94.786729857819907</v>
      </c>
    </row>
    <row r="1140" spans="1:36" x14ac:dyDescent="0.25">
      <c r="A1140">
        <v>2019</v>
      </c>
      <c r="B1140" t="s">
        <v>71</v>
      </c>
      <c r="C1140" t="s">
        <v>4853</v>
      </c>
      <c r="D1140" s="47" t="s">
        <v>4844</v>
      </c>
      <c r="E1140" s="11">
        <v>0</v>
      </c>
      <c r="F1140" s="2">
        <v>0.58350000000000002</v>
      </c>
      <c r="G1140" s="2">
        <v>0.40150000000000002</v>
      </c>
      <c r="H1140" s="2">
        <v>0.182</v>
      </c>
      <c r="I1140" s="2">
        <v>0.60070000000000001</v>
      </c>
      <c r="J1140" s="2">
        <v>0.35649999999999998</v>
      </c>
      <c r="K1140" s="2">
        <v>0.24420000000000003</v>
      </c>
      <c r="L1140" s="2">
        <v>0.66390000000000005</v>
      </c>
      <c r="M1140" s="2">
        <v>0.32250000000000001</v>
      </c>
      <c r="N1140" s="2">
        <v>0.34140000000000004</v>
      </c>
      <c r="O1140" s="2">
        <v>0.25586666666666669</v>
      </c>
      <c r="P1140" s="2" t="s">
        <v>4792</v>
      </c>
      <c r="Q1140" s="5">
        <v>2110</v>
      </c>
      <c r="R1140" s="5" t="s">
        <v>4791</v>
      </c>
      <c r="S1140" s="5">
        <v>2</v>
      </c>
      <c r="T1140" s="5">
        <v>94.786729857819907</v>
      </c>
      <c r="U1140" s="5">
        <v>0</v>
      </c>
      <c r="V1140" s="5">
        <v>0</v>
      </c>
      <c r="W1140" s="5">
        <v>0</v>
      </c>
      <c r="X1140" s="5">
        <v>0</v>
      </c>
      <c r="Y1140" s="5">
        <v>1</v>
      </c>
      <c r="Z1140" s="5">
        <v>47.393364928909953</v>
      </c>
      <c r="AA1140" s="5">
        <v>1</v>
      </c>
      <c r="AB1140" s="5">
        <v>47.393364928909953</v>
      </c>
      <c r="AC1140" s="5">
        <v>13</v>
      </c>
      <c r="AD1140" s="5">
        <v>616.11374407582946</v>
      </c>
      <c r="AE1140" s="5">
        <v>2</v>
      </c>
      <c r="AF1140" s="5">
        <v>94.786729857819907</v>
      </c>
      <c r="AG1140" s="5">
        <v>11</v>
      </c>
      <c r="AH1140" s="5">
        <v>521.32701421800948</v>
      </c>
      <c r="AI1140" s="5">
        <v>0</v>
      </c>
      <c r="AJ1140" s="5">
        <v>0</v>
      </c>
    </row>
    <row r="1141" spans="1:36" x14ac:dyDescent="0.25">
      <c r="A1141">
        <v>2018</v>
      </c>
      <c r="B1141" t="s">
        <v>71</v>
      </c>
      <c r="C1141" t="s">
        <v>5164</v>
      </c>
      <c r="D1141" s="47" t="s">
        <v>5160</v>
      </c>
      <c r="E1141" s="11">
        <v>0</v>
      </c>
      <c r="F1141" s="2">
        <v>0.86329999999999996</v>
      </c>
      <c r="G1141" s="2">
        <v>0.12570000000000001</v>
      </c>
      <c r="H1141" s="2">
        <v>0.73759999999999992</v>
      </c>
      <c r="I1141" s="2">
        <v>0.86070000000000002</v>
      </c>
      <c r="J1141" s="2">
        <v>0.122</v>
      </c>
      <c r="K1141" s="2">
        <v>0.73870000000000002</v>
      </c>
      <c r="L1141" s="2">
        <v>0.83330000000000004</v>
      </c>
      <c r="M1141" s="2">
        <v>0.15770000000000001</v>
      </c>
      <c r="N1141" s="2">
        <v>0.67559999999999998</v>
      </c>
      <c r="O1141" s="2">
        <v>0.71729999999999994</v>
      </c>
      <c r="P1141" s="2" t="s">
        <v>4792</v>
      </c>
      <c r="Q1141" s="5">
        <v>2111</v>
      </c>
      <c r="R1141" s="5" t="s">
        <v>4791</v>
      </c>
      <c r="S1141" s="5">
        <v>6</v>
      </c>
      <c r="T1141" s="5">
        <v>284.22548555187115</v>
      </c>
      <c r="U1141" s="5">
        <v>0</v>
      </c>
      <c r="V1141" s="5">
        <v>0</v>
      </c>
      <c r="W1141" s="5">
        <v>1</v>
      </c>
      <c r="X1141" s="5">
        <v>47.370914258645193</v>
      </c>
      <c r="Y1141" s="5">
        <v>2</v>
      </c>
      <c r="Z1141" s="5">
        <v>94.741828517290386</v>
      </c>
      <c r="AA1141" s="5">
        <v>3</v>
      </c>
      <c r="AB1141" s="5">
        <v>142.11274277593557</v>
      </c>
      <c r="AC1141" s="5">
        <v>52</v>
      </c>
      <c r="AD1141" s="5">
        <v>2463.2875414495497</v>
      </c>
      <c r="AE1141" s="5">
        <v>22</v>
      </c>
      <c r="AF1141" s="5">
        <v>1042.1601136901943</v>
      </c>
      <c r="AG1141" s="5">
        <v>28</v>
      </c>
      <c r="AH1141" s="5">
        <v>1326.3855992420654</v>
      </c>
      <c r="AI1141" s="5">
        <v>2</v>
      </c>
      <c r="AJ1141" s="5">
        <v>94.741828517290386</v>
      </c>
    </row>
    <row r="1142" spans="1:36" x14ac:dyDescent="0.25">
      <c r="A1142">
        <v>2018</v>
      </c>
      <c r="B1142" t="s">
        <v>71</v>
      </c>
      <c r="C1142" t="s">
        <v>5164</v>
      </c>
      <c r="D1142" s="47" t="s">
        <v>5160</v>
      </c>
      <c r="E1142" s="11">
        <v>0</v>
      </c>
      <c r="F1142" s="2">
        <v>0.86329999999999996</v>
      </c>
      <c r="G1142" s="2">
        <v>0.12570000000000001</v>
      </c>
      <c r="H1142" s="2">
        <v>0.73759999999999992</v>
      </c>
      <c r="I1142" s="2">
        <v>0.86070000000000002</v>
      </c>
      <c r="J1142" s="2">
        <v>0.122</v>
      </c>
      <c r="K1142" s="2">
        <v>0.73870000000000002</v>
      </c>
      <c r="L1142" s="2">
        <v>0.83330000000000004</v>
      </c>
      <c r="M1142" s="2">
        <v>0.15770000000000001</v>
      </c>
      <c r="N1142" s="2">
        <v>0.67559999999999998</v>
      </c>
      <c r="O1142" s="2">
        <v>0.71729999999999994</v>
      </c>
      <c r="P1142" s="2" t="s">
        <v>4792</v>
      </c>
      <c r="Q1142" s="5">
        <v>2111</v>
      </c>
      <c r="R1142" s="5" t="s">
        <v>4791</v>
      </c>
      <c r="S1142" s="5">
        <v>6</v>
      </c>
      <c r="T1142" s="5">
        <v>284.22548555187115</v>
      </c>
      <c r="U1142" s="5">
        <v>0</v>
      </c>
      <c r="V1142" s="5">
        <v>0</v>
      </c>
      <c r="W1142" s="5">
        <v>1</v>
      </c>
      <c r="X1142" s="5">
        <v>47.370914258645193</v>
      </c>
      <c r="Y1142" s="5">
        <v>2</v>
      </c>
      <c r="Z1142" s="5">
        <v>94.741828517290386</v>
      </c>
      <c r="AA1142" s="5">
        <v>3</v>
      </c>
      <c r="AB1142" s="5">
        <v>142.11274277593557</v>
      </c>
      <c r="AC1142" s="5">
        <v>52</v>
      </c>
      <c r="AD1142" s="5">
        <v>2463.2875414495497</v>
      </c>
      <c r="AE1142" s="5">
        <v>22</v>
      </c>
      <c r="AF1142" s="5">
        <v>1042.1601136901943</v>
      </c>
      <c r="AG1142" s="5">
        <v>28</v>
      </c>
      <c r="AH1142" s="5">
        <v>1326.3855992420654</v>
      </c>
      <c r="AI1142" s="5">
        <v>2</v>
      </c>
      <c r="AJ1142" s="5">
        <v>94.741828517290386</v>
      </c>
    </row>
    <row r="1143" spans="1:36" x14ac:dyDescent="0.25">
      <c r="A1143">
        <v>2017</v>
      </c>
      <c r="B1143" t="s">
        <v>71</v>
      </c>
      <c r="C1143" t="s">
        <v>646</v>
      </c>
      <c r="D1143" s="47" t="s">
        <v>5257</v>
      </c>
      <c r="E1143" s="11">
        <v>0</v>
      </c>
      <c r="F1143" s="2">
        <v>0.85119999999999996</v>
      </c>
      <c r="G1143" s="2">
        <v>0.14369999999999999</v>
      </c>
      <c r="H1143" s="2">
        <v>0.70750000000000002</v>
      </c>
      <c r="I1143" s="2">
        <v>0.81850000000000001</v>
      </c>
      <c r="J1143" s="2">
        <v>0.15029999999999999</v>
      </c>
      <c r="K1143" s="2">
        <v>0.66820000000000002</v>
      </c>
      <c r="L1143" s="2">
        <v>0.75019999999999998</v>
      </c>
      <c r="M1143" s="2">
        <v>0.23899999999999999</v>
      </c>
      <c r="N1143" s="2">
        <v>0.51119999999999999</v>
      </c>
      <c r="O1143" s="2">
        <v>0.62896666666666678</v>
      </c>
      <c r="P1143" s="2" t="s">
        <v>4792</v>
      </c>
      <c r="Q1143" s="5">
        <v>2113</v>
      </c>
      <c r="R1143" s="5" t="s">
        <v>4791</v>
      </c>
      <c r="S1143" s="5">
        <v>15</v>
      </c>
      <c r="T1143" s="5">
        <v>709.89115002366304</v>
      </c>
      <c r="U1143" s="5">
        <v>0</v>
      </c>
      <c r="V1143" s="5">
        <v>0</v>
      </c>
      <c r="W1143" s="5">
        <v>0</v>
      </c>
      <c r="X1143" s="5">
        <v>0</v>
      </c>
      <c r="Y1143" s="5">
        <v>0</v>
      </c>
      <c r="Z1143" s="5">
        <v>0</v>
      </c>
      <c r="AA1143" s="5">
        <v>15</v>
      </c>
      <c r="AB1143" s="5">
        <v>709.89115002366304</v>
      </c>
      <c r="AC1143" s="5">
        <v>6</v>
      </c>
      <c r="AD1143" s="5">
        <v>283.95646000946522</v>
      </c>
      <c r="AE1143" s="5">
        <v>1</v>
      </c>
      <c r="AF1143" s="5">
        <v>47.326076668244198</v>
      </c>
      <c r="AG1143" s="5">
        <v>4</v>
      </c>
      <c r="AH1143" s="5">
        <v>189.30430667297679</v>
      </c>
      <c r="AI1143" s="5">
        <v>1</v>
      </c>
      <c r="AJ1143" s="5">
        <v>47.326076668244198</v>
      </c>
    </row>
    <row r="1144" spans="1:36" x14ac:dyDescent="0.25">
      <c r="A1144">
        <v>2018</v>
      </c>
      <c r="B1144" t="s">
        <v>49</v>
      </c>
      <c r="C1144" t="s">
        <v>6336</v>
      </c>
      <c r="D1144" s="47" t="s">
        <v>914</v>
      </c>
      <c r="E1144" s="11">
        <v>23.4</v>
      </c>
      <c r="F1144" s="2">
        <v>0.26050000000000001</v>
      </c>
      <c r="G1144" s="2">
        <v>0.69830000000000003</v>
      </c>
      <c r="H1144" s="2">
        <v>-0.43780000000000002</v>
      </c>
      <c r="I1144" s="2">
        <v>0.307</v>
      </c>
      <c r="J1144" s="2">
        <v>0.57199999999999995</v>
      </c>
      <c r="K1144" s="2">
        <v>-0.26499999999999996</v>
      </c>
      <c r="L1144" s="2">
        <v>0.28199999999999997</v>
      </c>
      <c r="M1144" s="2">
        <v>0.69399999999999995</v>
      </c>
      <c r="N1144" s="2">
        <v>-0.41199999999999998</v>
      </c>
      <c r="O1144" s="2">
        <v>-0.37159999999999999</v>
      </c>
      <c r="P1144" s="2" t="s">
        <v>5900</v>
      </c>
      <c r="Q1144" s="5">
        <v>2113</v>
      </c>
      <c r="R1144" s="5">
        <v>90.299145299145309</v>
      </c>
      <c r="S1144" s="5">
        <v>5</v>
      </c>
      <c r="T1144" s="5">
        <v>236.63038334122101</v>
      </c>
      <c r="U1144" s="5">
        <v>0</v>
      </c>
      <c r="V1144" s="5">
        <v>0</v>
      </c>
      <c r="W1144" s="5">
        <v>3</v>
      </c>
      <c r="X1144" s="5">
        <v>141.97823000473261</v>
      </c>
      <c r="Y1144" s="5">
        <v>0</v>
      </c>
      <c r="Z1144" s="5">
        <v>0</v>
      </c>
      <c r="AA1144" s="5">
        <v>2</v>
      </c>
      <c r="AB1144" s="5">
        <v>94.652153336488396</v>
      </c>
      <c r="AC1144" s="5">
        <v>12</v>
      </c>
      <c r="AD1144" s="5">
        <v>567.91292001893044</v>
      </c>
      <c r="AE1144" s="5">
        <v>3</v>
      </c>
      <c r="AF1144" s="5">
        <v>141.97823000473261</v>
      </c>
      <c r="AG1144" s="5">
        <v>9</v>
      </c>
      <c r="AH1144" s="5">
        <v>425.93469001419783</v>
      </c>
      <c r="AI1144" s="5">
        <v>0</v>
      </c>
      <c r="AJ1144" s="5">
        <v>0</v>
      </c>
    </row>
    <row r="1145" spans="1:36" x14ac:dyDescent="0.25">
      <c r="A1145">
        <v>2018</v>
      </c>
      <c r="B1145" t="s">
        <v>41</v>
      </c>
      <c r="C1145" t="s">
        <v>5639</v>
      </c>
      <c r="D1145" s="47" t="s">
        <v>5367</v>
      </c>
      <c r="E1145" s="11">
        <v>1.6</v>
      </c>
      <c r="F1145" s="2">
        <v>0.74619999999999997</v>
      </c>
      <c r="G1145" s="2">
        <v>0.2344</v>
      </c>
      <c r="H1145" s="2">
        <v>0.51180000000000003</v>
      </c>
      <c r="I1145" s="2">
        <v>0.7177</v>
      </c>
      <c r="J1145" s="2">
        <v>0.2281</v>
      </c>
      <c r="K1145" s="2">
        <v>0.48960000000000004</v>
      </c>
      <c r="L1145" s="2">
        <v>0.63859999999999995</v>
      </c>
      <c r="M1145" s="2">
        <v>0.33950000000000002</v>
      </c>
      <c r="N1145" s="2">
        <v>0.29909999999999992</v>
      </c>
      <c r="O1145" s="2">
        <v>0.4335</v>
      </c>
      <c r="P1145" s="2" t="s">
        <v>4792</v>
      </c>
      <c r="Q1145" s="5">
        <v>2117</v>
      </c>
      <c r="R1145" s="5">
        <v>1323.125</v>
      </c>
      <c r="S1145" s="5">
        <v>2</v>
      </c>
      <c r="T1145" s="5">
        <v>94.473311289560698</v>
      </c>
      <c r="U1145" s="5">
        <v>0</v>
      </c>
      <c r="V1145" s="5">
        <v>0</v>
      </c>
      <c r="W1145" s="5">
        <v>2</v>
      </c>
      <c r="X1145" s="5">
        <v>94.473311289560698</v>
      </c>
      <c r="Y1145" s="5">
        <v>0</v>
      </c>
      <c r="Z1145" s="5">
        <v>0</v>
      </c>
      <c r="AA1145" s="5">
        <v>0</v>
      </c>
      <c r="AB1145" s="5">
        <v>0</v>
      </c>
      <c r="AC1145" s="5">
        <v>1</v>
      </c>
      <c r="AD1145" s="5">
        <v>47.236655644780349</v>
      </c>
      <c r="AE1145" s="5">
        <v>1</v>
      </c>
      <c r="AF1145" s="5">
        <v>47.236655644780349</v>
      </c>
      <c r="AG1145" s="5">
        <v>0</v>
      </c>
      <c r="AH1145" s="5">
        <v>0</v>
      </c>
      <c r="AI1145" s="5">
        <v>0</v>
      </c>
      <c r="AJ1145" s="5">
        <v>0</v>
      </c>
    </row>
    <row r="1146" spans="1:36" x14ac:dyDescent="0.25">
      <c r="A1146">
        <v>2018</v>
      </c>
      <c r="B1146" t="s">
        <v>70</v>
      </c>
      <c r="C1146" t="s">
        <v>5423</v>
      </c>
      <c r="D1146" s="47" t="s">
        <v>5355</v>
      </c>
      <c r="E1146" s="11">
        <v>3.67</v>
      </c>
      <c r="F1146" s="2">
        <v>0.63290000000000002</v>
      </c>
      <c r="G1146" s="2">
        <v>0.35620000000000002</v>
      </c>
      <c r="H1146" s="2">
        <v>0.2767</v>
      </c>
      <c r="I1146" s="2">
        <v>0.60389999999999999</v>
      </c>
      <c r="J1146" s="2">
        <v>0.37790000000000001</v>
      </c>
      <c r="K1146" s="2">
        <v>0.22599999999999998</v>
      </c>
      <c r="L1146" s="2">
        <v>0.53120000000000001</v>
      </c>
      <c r="M1146" s="2">
        <v>0.46160000000000001</v>
      </c>
      <c r="N1146" s="2">
        <v>6.9599999999999995E-2</v>
      </c>
      <c r="O1146" s="2">
        <v>0.19076666666666664</v>
      </c>
      <c r="P1146" s="5" t="s">
        <v>4792</v>
      </c>
      <c r="Q1146" s="5">
        <v>2118</v>
      </c>
      <c r="R1146" s="5">
        <v>577.11171662125344</v>
      </c>
      <c r="S1146" s="5">
        <v>5</v>
      </c>
      <c r="T1146" s="5">
        <v>236.07176581680829</v>
      </c>
      <c r="U1146" s="5">
        <v>0</v>
      </c>
      <c r="V1146" s="5">
        <v>0</v>
      </c>
      <c r="W1146" s="5">
        <v>0</v>
      </c>
      <c r="X1146" s="5">
        <v>0</v>
      </c>
      <c r="Y1146" s="5">
        <v>0</v>
      </c>
      <c r="Z1146" s="5">
        <v>0</v>
      </c>
      <c r="AA1146" s="5">
        <v>5</v>
      </c>
      <c r="AB1146" s="5">
        <v>236.07176581680829</v>
      </c>
      <c r="AC1146" s="5">
        <v>15</v>
      </c>
      <c r="AD1146" s="5">
        <v>708.21529745042494</v>
      </c>
      <c r="AE1146" s="5">
        <v>6</v>
      </c>
      <c r="AF1146" s="5">
        <v>283.28611898016999</v>
      </c>
      <c r="AG1146" s="5">
        <v>8</v>
      </c>
      <c r="AH1146" s="5">
        <v>377.71482530689332</v>
      </c>
      <c r="AI1146" s="5">
        <v>1</v>
      </c>
      <c r="AJ1146" s="5">
        <v>47.214353163361665</v>
      </c>
    </row>
    <row r="1147" spans="1:36" x14ac:dyDescent="0.25">
      <c r="A1147">
        <v>2019</v>
      </c>
      <c r="B1147" t="s">
        <v>71</v>
      </c>
      <c r="C1147" t="s">
        <v>5912</v>
      </c>
      <c r="D1147" s="47" t="s">
        <v>5904</v>
      </c>
      <c r="E1147" s="11">
        <v>0</v>
      </c>
      <c r="F1147" s="2">
        <v>0.26429999999999998</v>
      </c>
      <c r="G1147" s="2">
        <v>0.71409999999999996</v>
      </c>
      <c r="H1147" s="2">
        <v>-0.44979999999999998</v>
      </c>
      <c r="I1147" s="2">
        <v>0.27139999999999997</v>
      </c>
      <c r="J1147" s="2">
        <v>0.65769999999999995</v>
      </c>
      <c r="K1147" s="2">
        <v>-0.38629999999999998</v>
      </c>
      <c r="L1147" s="2">
        <v>0.36209999999999998</v>
      </c>
      <c r="M1147" s="2">
        <v>0.60140000000000005</v>
      </c>
      <c r="N1147" s="2">
        <v>-0.23930000000000007</v>
      </c>
      <c r="O1147" s="2">
        <v>-0.35846666666666671</v>
      </c>
      <c r="P1147" s="2" t="s">
        <v>5900</v>
      </c>
      <c r="Q1147" s="5">
        <v>2118</v>
      </c>
      <c r="R1147" s="5" t="s">
        <v>4791</v>
      </c>
      <c r="S1147" s="5">
        <v>9</v>
      </c>
      <c r="T1147" s="5">
        <v>424.92917847025501</v>
      </c>
      <c r="U1147" s="5">
        <v>0</v>
      </c>
      <c r="V1147" s="5">
        <v>0</v>
      </c>
      <c r="W1147" s="5">
        <v>3</v>
      </c>
      <c r="X1147" s="5">
        <v>141.64305949008499</v>
      </c>
      <c r="Y1147" s="5">
        <v>2</v>
      </c>
      <c r="Z1147" s="5">
        <v>94.428706326723329</v>
      </c>
      <c r="AA1147" s="5">
        <v>4</v>
      </c>
      <c r="AB1147" s="5">
        <v>188.85741265344666</v>
      </c>
      <c r="AC1147" s="5">
        <v>37</v>
      </c>
      <c r="AD1147" s="5">
        <v>1746.9310670443813</v>
      </c>
      <c r="AE1147" s="5">
        <v>6</v>
      </c>
      <c r="AF1147" s="5">
        <v>283.28611898016999</v>
      </c>
      <c r="AG1147" s="5">
        <v>29</v>
      </c>
      <c r="AH1147" s="5">
        <v>1369.2162417374882</v>
      </c>
      <c r="AI1147" s="5">
        <v>2</v>
      </c>
      <c r="AJ1147" s="5">
        <v>94.428706326723329</v>
      </c>
    </row>
    <row r="1148" spans="1:36" x14ac:dyDescent="0.25">
      <c r="A1148">
        <v>2017</v>
      </c>
      <c r="B1148" t="s">
        <v>41</v>
      </c>
      <c r="C1148" t="s">
        <v>5639</v>
      </c>
      <c r="D1148" s="47" t="s">
        <v>5367</v>
      </c>
      <c r="E1148" s="11">
        <v>1.6</v>
      </c>
      <c r="F1148" s="2">
        <v>0.74619999999999997</v>
      </c>
      <c r="G1148" s="2">
        <v>0.2344</v>
      </c>
      <c r="H1148" s="2">
        <v>0.51180000000000003</v>
      </c>
      <c r="I1148" s="2">
        <v>0.7177</v>
      </c>
      <c r="J1148" s="2">
        <v>0.2281</v>
      </c>
      <c r="K1148" s="2">
        <v>0.48960000000000004</v>
      </c>
      <c r="L1148" s="2">
        <v>0.63859999999999995</v>
      </c>
      <c r="M1148" s="2">
        <v>0.33950000000000002</v>
      </c>
      <c r="N1148" s="2">
        <v>0.29909999999999992</v>
      </c>
      <c r="O1148" s="2">
        <v>0.4335</v>
      </c>
      <c r="P1148" s="2" t="s">
        <v>4792</v>
      </c>
      <c r="Q1148" s="5">
        <v>2119</v>
      </c>
      <c r="R1148" s="5">
        <v>1324.375</v>
      </c>
      <c r="S1148" s="5">
        <v>1</v>
      </c>
      <c r="T1148" s="5">
        <v>47.192071731949035</v>
      </c>
      <c r="U1148" s="5">
        <v>0</v>
      </c>
      <c r="V1148" s="5">
        <v>0</v>
      </c>
      <c r="W1148" s="5">
        <v>0</v>
      </c>
      <c r="X1148" s="5">
        <v>0</v>
      </c>
      <c r="Y1148" s="5">
        <v>0</v>
      </c>
      <c r="Z1148" s="5">
        <v>0</v>
      </c>
      <c r="AA1148" s="5">
        <v>1</v>
      </c>
      <c r="AB1148" s="5">
        <v>47.192071731949035</v>
      </c>
      <c r="AC1148" s="5">
        <v>4</v>
      </c>
      <c r="AD1148" s="5">
        <v>188.76828692779614</v>
      </c>
      <c r="AE1148" s="5">
        <v>2</v>
      </c>
      <c r="AF1148" s="5">
        <v>94.38414346389807</v>
      </c>
      <c r="AG1148" s="5">
        <v>2</v>
      </c>
      <c r="AH1148" s="5">
        <v>94.38414346389807</v>
      </c>
      <c r="AI1148" s="5">
        <v>0</v>
      </c>
      <c r="AJ1148" s="5">
        <v>0</v>
      </c>
    </row>
    <row r="1149" spans="1:36" x14ac:dyDescent="0.25">
      <c r="A1149">
        <v>2018</v>
      </c>
      <c r="B1149" t="s">
        <v>71</v>
      </c>
      <c r="C1149" t="s">
        <v>5813</v>
      </c>
      <c r="D1149" s="47" t="s">
        <v>5291</v>
      </c>
      <c r="E1149" s="11">
        <v>0</v>
      </c>
      <c r="F1149" s="2">
        <v>0.48149999999999998</v>
      </c>
      <c r="G1149" s="2">
        <v>0.49559999999999998</v>
      </c>
      <c r="H1149" s="2">
        <v>-1.4100000000000001E-2</v>
      </c>
      <c r="I1149" s="2">
        <v>0.51300000000000001</v>
      </c>
      <c r="J1149" s="2">
        <v>0.41589999999999999</v>
      </c>
      <c r="K1149" s="2">
        <v>9.710000000000002E-2</v>
      </c>
      <c r="L1149" s="2">
        <v>0.59409999999999996</v>
      </c>
      <c r="M1149" s="2">
        <v>0.379</v>
      </c>
      <c r="N1149" s="2">
        <v>0.21509999999999996</v>
      </c>
      <c r="O1149" s="2">
        <v>9.9366666666666659E-2</v>
      </c>
      <c r="P1149" s="2" t="s">
        <v>5765</v>
      </c>
      <c r="Q1149" s="5">
        <v>2119</v>
      </c>
      <c r="R1149" s="5" t="s">
        <v>4791</v>
      </c>
      <c r="S1149" s="5">
        <v>2</v>
      </c>
      <c r="T1149" s="5">
        <v>94.38414346389807</v>
      </c>
      <c r="U1149" s="5">
        <v>0</v>
      </c>
      <c r="V1149" s="5">
        <v>0</v>
      </c>
      <c r="W1149" s="5">
        <v>0</v>
      </c>
      <c r="X1149" s="5">
        <v>0</v>
      </c>
      <c r="Y1149" s="5">
        <v>0</v>
      </c>
      <c r="Z1149" s="5">
        <v>0</v>
      </c>
      <c r="AA1149" s="5">
        <v>2</v>
      </c>
      <c r="AB1149" s="5">
        <v>94.38414346389807</v>
      </c>
      <c r="AC1149" s="5">
        <v>33</v>
      </c>
      <c r="AD1149" s="5">
        <v>1557.3383671543181</v>
      </c>
      <c r="AE1149" s="5">
        <v>10</v>
      </c>
      <c r="AF1149" s="5">
        <v>471.92071731949034</v>
      </c>
      <c r="AG1149" s="5">
        <v>19</v>
      </c>
      <c r="AH1149" s="5">
        <v>896.64936290703156</v>
      </c>
      <c r="AI1149" s="5">
        <v>4</v>
      </c>
      <c r="AJ1149" s="5">
        <v>188.76828692779614</v>
      </c>
    </row>
    <row r="1150" spans="1:36" x14ac:dyDescent="0.25">
      <c r="A1150">
        <v>2018</v>
      </c>
      <c r="B1150" t="s">
        <v>71</v>
      </c>
      <c r="C1150" t="s">
        <v>5813</v>
      </c>
      <c r="D1150" s="47" t="s">
        <v>5291</v>
      </c>
      <c r="E1150" s="11">
        <v>0</v>
      </c>
      <c r="F1150" s="2">
        <v>0.48149999999999998</v>
      </c>
      <c r="G1150" s="2">
        <v>0.49559999999999998</v>
      </c>
      <c r="H1150" s="2">
        <v>-1.4100000000000001E-2</v>
      </c>
      <c r="I1150" s="2">
        <v>0.51300000000000001</v>
      </c>
      <c r="J1150" s="2">
        <v>0.41589999999999999</v>
      </c>
      <c r="K1150" s="2">
        <v>9.710000000000002E-2</v>
      </c>
      <c r="L1150" s="2">
        <v>0.59409999999999996</v>
      </c>
      <c r="M1150" s="2">
        <v>0.379</v>
      </c>
      <c r="N1150" s="2">
        <v>0.21509999999999996</v>
      </c>
      <c r="O1150" s="2">
        <v>9.9366666666666659E-2</v>
      </c>
      <c r="P1150" s="2" t="s">
        <v>5765</v>
      </c>
      <c r="Q1150" s="5">
        <v>2119</v>
      </c>
      <c r="R1150" s="5" t="s">
        <v>4791</v>
      </c>
      <c r="S1150" s="5">
        <v>2</v>
      </c>
      <c r="T1150" s="5">
        <v>94.38414346389807</v>
      </c>
      <c r="U1150" s="5">
        <v>0</v>
      </c>
      <c r="V1150" s="5">
        <v>0</v>
      </c>
      <c r="W1150" s="5">
        <v>0</v>
      </c>
      <c r="X1150" s="5">
        <v>0</v>
      </c>
      <c r="Y1150" s="5">
        <v>0</v>
      </c>
      <c r="Z1150" s="5">
        <v>0</v>
      </c>
      <c r="AA1150" s="5">
        <v>2</v>
      </c>
      <c r="AB1150" s="5">
        <v>94.38414346389807</v>
      </c>
      <c r="AC1150" s="5">
        <v>33</v>
      </c>
      <c r="AD1150" s="5">
        <v>1557.3383671543181</v>
      </c>
      <c r="AE1150" s="5">
        <v>10</v>
      </c>
      <c r="AF1150" s="5">
        <v>471.92071731949034</v>
      </c>
      <c r="AG1150" s="5">
        <v>19</v>
      </c>
      <c r="AH1150" s="5">
        <v>896.64936290703156</v>
      </c>
      <c r="AI1150" s="5">
        <v>4</v>
      </c>
      <c r="AJ1150" s="5">
        <v>188.76828692779614</v>
      </c>
    </row>
    <row r="1151" spans="1:36" x14ac:dyDescent="0.25">
      <c r="A1151">
        <v>2019</v>
      </c>
      <c r="B1151" t="s">
        <v>41</v>
      </c>
      <c r="C1151" t="s">
        <v>6167</v>
      </c>
      <c r="D1151" s="47" t="s">
        <v>6020</v>
      </c>
      <c r="E1151" s="11">
        <v>1.306</v>
      </c>
      <c r="F1151" s="2">
        <v>0.39910000000000001</v>
      </c>
      <c r="G1151" s="2">
        <v>0.57979999999999998</v>
      </c>
      <c r="H1151" s="2">
        <v>-0.18069999999999997</v>
      </c>
      <c r="I1151" s="2">
        <v>0.39450000000000002</v>
      </c>
      <c r="J1151" s="2">
        <v>0.54200000000000004</v>
      </c>
      <c r="K1151" s="2">
        <v>-0.14750000000000002</v>
      </c>
      <c r="L1151" s="2">
        <v>0.48630000000000001</v>
      </c>
      <c r="M1151" s="2">
        <v>0.49730000000000002</v>
      </c>
      <c r="N1151" s="2">
        <v>-1.100000000000001E-2</v>
      </c>
      <c r="O1151" s="2">
        <v>-0.11306666666666666</v>
      </c>
      <c r="P1151" s="2" t="s">
        <v>5900</v>
      </c>
      <c r="Q1151" s="5">
        <v>2120</v>
      </c>
      <c r="R1151" s="5">
        <v>1623.2771822358345</v>
      </c>
      <c r="S1151" s="5">
        <v>11</v>
      </c>
      <c r="T1151" s="5">
        <v>518.86792452830184</v>
      </c>
      <c r="U1151" s="5">
        <v>0</v>
      </c>
      <c r="V1151" s="5">
        <v>0</v>
      </c>
      <c r="W1151" s="5">
        <v>3</v>
      </c>
      <c r="X1151" s="5">
        <v>141.50943396226415</v>
      </c>
      <c r="Y1151" s="5">
        <v>4</v>
      </c>
      <c r="Z1151" s="5">
        <v>188.67924528301887</v>
      </c>
      <c r="AA1151" s="5">
        <v>4</v>
      </c>
      <c r="AB1151" s="5">
        <v>188.67924528301887</v>
      </c>
      <c r="AC1151" s="5">
        <v>109</v>
      </c>
      <c r="AD1151" s="5">
        <v>5141.5094339622647</v>
      </c>
      <c r="AE1151" s="5">
        <v>9</v>
      </c>
      <c r="AF1151" s="5">
        <v>424.52830188679246</v>
      </c>
      <c r="AG1151" s="5">
        <v>96</v>
      </c>
      <c r="AH1151" s="5">
        <v>4528.3018867924529</v>
      </c>
      <c r="AI1151" s="5">
        <v>4</v>
      </c>
      <c r="AJ1151" s="5">
        <v>188.67924528301887</v>
      </c>
    </row>
    <row r="1152" spans="1:36" x14ac:dyDescent="0.25">
      <c r="A1152">
        <v>2017</v>
      </c>
      <c r="B1152" t="s">
        <v>71</v>
      </c>
      <c r="C1152" t="s">
        <v>5098</v>
      </c>
      <c r="D1152" s="47" t="s">
        <v>1102</v>
      </c>
      <c r="E1152" s="11">
        <v>0</v>
      </c>
      <c r="F1152" s="2">
        <v>0.82340000000000002</v>
      </c>
      <c r="G1152" s="2">
        <v>0.16259999999999999</v>
      </c>
      <c r="H1152" s="2">
        <v>0.66080000000000005</v>
      </c>
      <c r="I1152" s="2">
        <v>0.80459999999999998</v>
      </c>
      <c r="J1152" s="2">
        <v>0.17050000000000001</v>
      </c>
      <c r="K1152" s="2">
        <v>0.6341</v>
      </c>
      <c r="L1152" s="2">
        <v>0.77729999999999999</v>
      </c>
      <c r="M1152" s="2">
        <v>0.21290000000000001</v>
      </c>
      <c r="N1152" s="2">
        <v>0.56440000000000001</v>
      </c>
      <c r="O1152" s="2">
        <v>0.61976666666666669</v>
      </c>
      <c r="P1152" s="2" t="s">
        <v>4792</v>
      </c>
      <c r="Q1152" s="5">
        <v>2121</v>
      </c>
      <c r="R1152" s="5" t="s">
        <v>4791</v>
      </c>
      <c r="S1152" s="5">
        <v>0</v>
      </c>
      <c r="T1152" s="5">
        <v>0</v>
      </c>
      <c r="U1152" s="5">
        <v>0</v>
      </c>
      <c r="V1152" s="5">
        <v>0</v>
      </c>
      <c r="W1152" s="5">
        <v>0</v>
      </c>
      <c r="X1152" s="5">
        <v>0</v>
      </c>
      <c r="Y1152" s="5">
        <v>0</v>
      </c>
      <c r="Z1152" s="5">
        <v>0</v>
      </c>
      <c r="AA1152" s="5">
        <v>0</v>
      </c>
      <c r="AB1152" s="5">
        <v>0</v>
      </c>
      <c r="AC1152" s="5">
        <v>16</v>
      </c>
      <c r="AD1152" s="5">
        <v>754.36115040075435</v>
      </c>
      <c r="AE1152" s="5">
        <v>5</v>
      </c>
      <c r="AF1152" s="5">
        <v>235.73785950023574</v>
      </c>
      <c r="AG1152" s="5">
        <v>10</v>
      </c>
      <c r="AH1152" s="5">
        <v>471.47571900047149</v>
      </c>
      <c r="AI1152" s="5">
        <v>1</v>
      </c>
      <c r="AJ1152" s="5">
        <v>47.147571900047147</v>
      </c>
    </row>
    <row r="1153" spans="1:36" x14ac:dyDescent="0.25">
      <c r="A1153">
        <v>2018</v>
      </c>
      <c r="B1153" t="s">
        <v>41</v>
      </c>
      <c r="C1153" t="s">
        <v>5576</v>
      </c>
      <c r="D1153" s="47" t="s">
        <v>1965</v>
      </c>
      <c r="E1153" s="11">
        <v>1.2609999999999999</v>
      </c>
      <c r="F1153" s="2">
        <v>0.69530000000000003</v>
      </c>
      <c r="G1153" s="2">
        <v>0.28449999999999998</v>
      </c>
      <c r="H1153" s="2">
        <v>0.41080000000000005</v>
      </c>
      <c r="I1153" s="2">
        <v>0.67100000000000004</v>
      </c>
      <c r="J1153" s="2">
        <v>0.27250000000000002</v>
      </c>
      <c r="K1153" s="2">
        <v>0.39850000000000002</v>
      </c>
      <c r="L1153" s="2">
        <v>0.55600000000000005</v>
      </c>
      <c r="M1153" s="2">
        <v>0.41499999999999998</v>
      </c>
      <c r="N1153" s="2">
        <v>0.14100000000000007</v>
      </c>
      <c r="O1153" s="2">
        <v>0.3167666666666667</v>
      </c>
      <c r="P1153" s="2" t="s">
        <v>4792</v>
      </c>
      <c r="Q1153" s="5">
        <v>2124</v>
      </c>
      <c r="R1153" s="5">
        <v>1684.3774781919112</v>
      </c>
      <c r="S1153" s="5">
        <v>9</v>
      </c>
      <c r="T1153" s="5">
        <v>423.72881355932202</v>
      </c>
      <c r="U1153" s="5">
        <v>0</v>
      </c>
      <c r="V1153" s="5">
        <v>0</v>
      </c>
      <c r="W1153" s="5">
        <v>4</v>
      </c>
      <c r="X1153" s="5">
        <v>188.32391713747646</v>
      </c>
      <c r="Y1153" s="5">
        <v>0</v>
      </c>
      <c r="Z1153" s="5">
        <v>0</v>
      </c>
      <c r="AA1153" s="5">
        <v>5</v>
      </c>
      <c r="AB1153" s="5">
        <v>235.40489642184556</v>
      </c>
      <c r="AC1153" s="5">
        <v>31</v>
      </c>
      <c r="AD1153" s="5">
        <v>1459.5103578154426</v>
      </c>
      <c r="AE1153" s="5">
        <v>6</v>
      </c>
      <c r="AF1153" s="5">
        <v>282.4858757062147</v>
      </c>
      <c r="AG1153" s="5">
        <v>24</v>
      </c>
      <c r="AH1153" s="5">
        <v>1129.9435028248588</v>
      </c>
      <c r="AI1153" s="5">
        <v>1</v>
      </c>
      <c r="AJ1153" s="5">
        <v>47.080979284369114</v>
      </c>
    </row>
    <row r="1154" spans="1:36" x14ac:dyDescent="0.25">
      <c r="A1154">
        <v>2019</v>
      </c>
      <c r="B1154" t="s">
        <v>70</v>
      </c>
      <c r="C1154" t="s">
        <v>5217</v>
      </c>
      <c r="D1154" s="47" t="s">
        <v>5457</v>
      </c>
      <c r="E1154" s="11">
        <v>6.5</v>
      </c>
      <c r="F1154" s="2">
        <v>0.83750000000000002</v>
      </c>
      <c r="G1154" s="2">
        <v>0.15379999999999999</v>
      </c>
      <c r="H1154" s="2">
        <v>0.68369999999999997</v>
      </c>
      <c r="I1154" s="2">
        <v>0.80889999999999995</v>
      </c>
      <c r="J1154" s="2">
        <v>0.16200000000000001</v>
      </c>
      <c r="K1154" s="2">
        <v>0.64689999999999992</v>
      </c>
      <c r="L1154" s="2">
        <v>0.73470000000000002</v>
      </c>
      <c r="M1154" s="2">
        <v>0.25359999999999999</v>
      </c>
      <c r="N1154" s="2">
        <v>0.48110000000000003</v>
      </c>
      <c r="O1154" s="2">
        <v>0.60389999999999999</v>
      </c>
      <c r="P1154" s="5" t="s">
        <v>4792</v>
      </c>
      <c r="Q1154" s="5">
        <v>2126</v>
      </c>
      <c r="R1154" s="5">
        <v>327.07692307692309</v>
      </c>
      <c r="S1154" s="5">
        <v>2</v>
      </c>
      <c r="T1154" s="5">
        <v>94.073377234242713</v>
      </c>
      <c r="U1154" s="5">
        <v>0</v>
      </c>
      <c r="V1154" s="5">
        <v>0</v>
      </c>
      <c r="W1154" s="5">
        <v>0</v>
      </c>
      <c r="X1154" s="5">
        <v>0</v>
      </c>
      <c r="Y1154" s="5">
        <v>0</v>
      </c>
      <c r="Z1154" s="5">
        <v>0</v>
      </c>
      <c r="AA1154" s="5">
        <v>2</v>
      </c>
      <c r="AB1154" s="5">
        <v>94.073377234242713</v>
      </c>
      <c r="AC1154" s="5">
        <v>16</v>
      </c>
      <c r="AD1154" s="5">
        <v>752.5870178739417</v>
      </c>
      <c r="AE1154" s="5">
        <v>7</v>
      </c>
      <c r="AF1154" s="5">
        <v>329.25682031984951</v>
      </c>
      <c r="AG1154" s="5">
        <v>8</v>
      </c>
      <c r="AH1154" s="5">
        <v>376.29350893697085</v>
      </c>
      <c r="AI1154" s="5">
        <v>1</v>
      </c>
      <c r="AJ1154" s="5">
        <v>47.036688617121357</v>
      </c>
    </row>
    <row r="1155" spans="1:36" x14ac:dyDescent="0.25">
      <c r="A1155">
        <v>2018</v>
      </c>
      <c r="B1155" t="s">
        <v>71</v>
      </c>
      <c r="C1155" t="s">
        <v>727</v>
      </c>
      <c r="D1155" s="47" t="s">
        <v>4948</v>
      </c>
      <c r="E1155" s="11">
        <v>0</v>
      </c>
      <c r="F1155" s="2">
        <v>0.72399999999999998</v>
      </c>
      <c r="G1155" s="2">
        <v>0.26400000000000001</v>
      </c>
      <c r="H1155" s="2">
        <v>0.45999999999999996</v>
      </c>
      <c r="I1155" s="2">
        <v>0.72440000000000004</v>
      </c>
      <c r="J1155" s="2">
        <v>0.252</v>
      </c>
      <c r="K1155" s="2">
        <v>0.47240000000000004</v>
      </c>
      <c r="L1155" s="2">
        <v>0.7147</v>
      </c>
      <c r="M1155" s="2">
        <v>0.27579999999999999</v>
      </c>
      <c r="N1155" s="2">
        <v>0.43890000000000001</v>
      </c>
      <c r="O1155" s="2">
        <v>0.45710000000000001</v>
      </c>
      <c r="P1155" s="2" t="s">
        <v>4792</v>
      </c>
      <c r="Q1155" s="5">
        <v>2127</v>
      </c>
      <c r="R1155" s="5" t="s">
        <v>4791</v>
      </c>
      <c r="S1155" s="5">
        <v>2</v>
      </c>
      <c r="T1155" s="5">
        <v>94.029149036201218</v>
      </c>
      <c r="U1155" s="5">
        <v>0</v>
      </c>
      <c r="V1155" s="5">
        <v>0</v>
      </c>
      <c r="W1155" s="5">
        <v>1</v>
      </c>
      <c r="X1155" s="5">
        <v>47.014574518100609</v>
      </c>
      <c r="Y1155" s="5">
        <v>0</v>
      </c>
      <c r="Z1155" s="5">
        <v>0</v>
      </c>
      <c r="AA1155" s="5">
        <v>1</v>
      </c>
      <c r="AB1155" s="5">
        <v>47.014574518100609</v>
      </c>
      <c r="AC1155" s="5">
        <v>42</v>
      </c>
      <c r="AD1155" s="5">
        <v>1974.6121297602258</v>
      </c>
      <c r="AE1155" s="5">
        <v>13</v>
      </c>
      <c r="AF1155" s="5">
        <v>611.18946873530797</v>
      </c>
      <c r="AG1155" s="5">
        <v>22</v>
      </c>
      <c r="AH1155" s="5">
        <v>1034.3206393982134</v>
      </c>
      <c r="AI1155" s="5">
        <v>7</v>
      </c>
      <c r="AJ1155" s="5">
        <v>329.1020216267043</v>
      </c>
    </row>
    <row r="1156" spans="1:36" x14ac:dyDescent="0.25">
      <c r="A1156">
        <v>2018</v>
      </c>
      <c r="B1156" t="s">
        <v>71</v>
      </c>
      <c r="C1156" t="s">
        <v>727</v>
      </c>
      <c r="D1156" s="47" t="s">
        <v>4948</v>
      </c>
      <c r="E1156" s="11">
        <v>0</v>
      </c>
      <c r="F1156" s="2">
        <v>0.72399999999999998</v>
      </c>
      <c r="G1156" s="2">
        <v>0.26400000000000001</v>
      </c>
      <c r="H1156" s="2">
        <v>0.45999999999999996</v>
      </c>
      <c r="I1156" s="2">
        <v>0.72440000000000004</v>
      </c>
      <c r="J1156" s="2">
        <v>0.252</v>
      </c>
      <c r="K1156" s="2">
        <v>0.47240000000000004</v>
      </c>
      <c r="L1156" s="2">
        <v>0.7147</v>
      </c>
      <c r="M1156" s="2">
        <v>0.27579999999999999</v>
      </c>
      <c r="N1156" s="2">
        <v>0.43890000000000001</v>
      </c>
      <c r="O1156" s="2">
        <v>0.45710000000000001</v>
      </c>
      <c r="P1156" s="2" t="s">
        <v>4792</v>
      </c>
      <c r="Q1156" s="5">
        <v>2127</v>
      </c>
      <c r="R1156" s="5" t="s">
        <v>4791</v>
      </c>
      <c r="S1156" s="5">
        <v>2</v>
      </c>
      <c r="T1156" s="5">
        <v>94.029149036201218</v>
      </c>
      <c r="U1156" s="5">
        <v>0</v>
      </c>
      <c r="V1156" s="5">
        <v>0</v>
      </c>
      <c r="W1156" s="5">
        <v>1</v>
      </c>
      <c r="X1156" s="5">
        <v>47.014574518100609</v>
      </c>
      <c r="Y1156" s="5">
        <v>0</v>
      </c>
      <c r="Z1156" s="5">
        <v>0</v>
      </c>
      <c r="AA1156" s="5">
        <v>1</v>
      </c>
      <c r="AB1156" s="5">
        <v>47.014574518100609</v>
      </c>
      <c r="AC1156" s="5">
        <v>42</v>
      </c>
      <c r="AD1156" s="5">
        <v>1974.6121297602258</v>
      </c>
      <c r="AE1156" s="5">
        <v>13</v>
      </c>
      <c r="AF1156" s="5">
        <v>611.18946873530797</v>
      </c>
      <c r="AG1156" s="5">
        <v>22</v>
      </c>
      <c r="AH1156" s="5">
        <v>1034.3206393982134</v>
      </c>
      <c r="AI1156" s="5">
        <v>7</v>
      </c>
      <c r="AJ1156" s="5">
        <v>329.1020216267043</v>
      </c>
    </row>
    <row r="1157" spans="1:36" x14ac:dyDescent="0.25">
      <c r="A1157">
        <v>2019</v>
      </c>
      <c r="B1157" t="s">
        <v>41</v>
      </c>
      <c r="C1157" t="s">
        <v>5639</v>
      </c>
      <c r="D1157" s="47" t="s">
        <v>5367</v>
      </c>
      <c r="E1157" s="11">
        <v>1.6</v>
      </c>
      <c r="F1157" s="2">
        <v>0.74619999999999997</v>
      </c>
      <c r="G1157" s="2">
        <v>0.2344</v>
      </c>
      <c r="H1157" s="2">
        <v>0.51180000000000003</v>
      </c>
      <c r="I1157" s="2">
        <v>0.7177</v>
      </c>
      <c r="J1157" s="2">
        <v>0.2281</v>
      </c>
      <c r="K1157" s="2">
        <v>0.48960000000000004</v>
      </c>
      <c r="L1157" s="2">
        <v>0.63859999999999995</v>
      </c>
      <c r="M1157" s="2">
        <v>0.33950000000000002</v>
      </c>
      <c r="N1157" s="2">
        <v>0.29909999999999992</v>
      </c>
      <c r="O1157" s="2">
        <v>0.4335</v>
      </c>
      <c r="P1157" s="2" t="s">
        <v>4792</v>
      </c>
      <c r="Q1157" s="5">
        <v>2128</v>
      </c>
      <c r="R1157" s="5">
        <v>1330</v>
      </c>
      <c r="S1157" s="5">
        <v>1</v>
      </c>
      <c r="T1157" s="5">
        <v>46.992481203007515</v>
      </c>
      <c r="U1157" s="5">
        <v>0</v>
      </c>
      <c r="V1157" s="5">
        <v>0</v>
      </c>
      <c r="W1157" s="5">
        <v>1</v>
      </c>
      <c r="X1157" s="5">
        <v>46.992481203007515</v>
      </c>
      <c r="Y1157" s="5">
        <v>0</v>
      </c>
      <c r="Z1157" s="5">
        <v>0</v>
      </c>
      <c r="AA1157" s="5">
        <v>0</v>
      </c>
      <c r="AB1157" s="5">
        <v>0</v>
      </c>
      <c r="AC1157" s="5">
        <v>6</v>
      </c>
      <c r="AD1157" s="5">
        <v>281.95488721804509</v>
      </c>
      <c r="AE1157" s="5">
        <v>0</v>
      </c>
      <c r="AF1157" s="5">
        <v>0</v>
      </c>
      <c r="AG1157" s="5">
        <v>5</v>
      </c>
      <c r="AH1157" s="5">
        <v>234.96240601503757</v>
      </c>
      <c r="AI1157" s="5">
        <v>1</v>
      </c>
      <c r="AJ1157" s="5">
        <v>46.992481203007515</v>
      </c>
    </row>
    <row r="1158" spans="1:36" x14ac:dyDescent="0.25">
      <c r="A1158">
        <v>2019</v>
      </c>
      <c r="B1158" t="s">
        <v>41</v>
      </c>
      <c r="C1158" t="s">
        <v>5532</v>
      </c>
      <c r="D1158" s="47" t="s">
        <v>5385</v>
      </c>
      <c r="E1158" s="11">
        <v>1.014</v>
      </c>
      <c r="F1158" s="2">
        <v>0.68789999999999996</v>
      </c>
      <c r="G1158" s="2">
        <v>0.29339999999999999</v>
      </c>
      <c r="H1158" s="2">
        <v>0.39449999999999996</v>
      </c>
      <c r="I1158" s="2">
        <v>0.62939999999999996</v>
      </c>
      <c r="J1158" s="2">
        <v>0.31240000000000001</v>
      </c>
      <c r="K1158" s="2">
        <v>0.31699999999999995</v>
      </c>
      <c r="L1158" s="2">
        <v>0.51859999999999995</v>
      </c>
      <c r="M1158" s="2">
        <v>0.45540000000000003</v>
      </c>
      <c r="N1158" s="2">
        <v>6.3199999999999923E-2</v>
      </c>
      <c r="O1158" s="2">
        <v>0.25823333333333326</v>
      </c>
      <c r="P1158" s="2" t="s">
        <v>4792</v>
      </c>
      <c r="Q1158" s="5">
        <v>2133</v>
      </c>
      <c r="R1158" s="5">
        <v>2103.5502958579882</v>
      </c>
      <c r="S1158" s="5">
        <v>9</v>
      </c>
      <c r="T1158" s="5">
        <v>421.94092827004215</v>
      </c>
      <c r="U1158" s="5">
        <v>0</v>
      </c>
      <c r="V1158" s="5">
        <v>0</v>
      </c>
      <c r="W1158" s="5">
        <v>2</v>
      </c>
      <c r="X1158" s="5">
        <v>93.764650726676052</v>
      </c>
      <c r="Y1158" s="5">
        <v>0</v>
      </c>
      <c r="Z1158" s="5">
        <v>0</v>
      </c>
      <c r="AA1158" s="5">
        <v>7</v>
      </c>
      <c r="AB1158" s="5">
        <v>328.17627754336615</v>
      </c>
      <c r="AC1158" s="5">
        <v>24</v>
      </c>
      <c r="AD1158" s="5">
        <v>1125.1758087201126</v>
      </c>
      <c r="AE1158" s="5">
        <v>11</v>
      </c>
      <c r="AF1158" s="5">
        <v>515.70557899671826</v>
      </c>
      <c r="AG1158" s="5">
        <v>12</v>
      </c>
      <c r="AH1158" s="5">
        <v>562.58790436005631</v>
      </c>
      <c r="AI1158" s="5">
        <v>1</v>
      </c>
      <c r="AJ1158" s="5">
        <v>46.882325363338026</v>
      </c>
    </row>
    <row r="1159" spans="1:36" x14ac:dyDescent="0.25">
      <c r="A1159">
        <v>2018</v>
      </c>
      <c r="B1159" t="s">
        <v>41</v>
      </c>
      <c r="C1159" t="s">
        <v>5342</v>
      </c>
      <c r="D1159" s="47" t="s">
        <v>5528</v>
      </c>
      <c r="E1159" s="11">
        <v>1.921</v>
      </c>
      <c r="F1159" s="2">
        <v>0.6724</v>
      </c>
      <c r="G1159" s="2">
        <v>0.30659999999999998</v>
      </c>
      <c r="H1159" s="2">
        <v>0.36580000000000001</v>
      </c>
      <c r="I1159" s="2">
        <v>0.64539999999999997</v>
      </c>
      <c r="J1159" s="2">
        <v>0.3014</v>
      </c>
      <c r="K1159" s="2">
        <v>0.34399999999999997</v>
      </c>
      <c r="L1159" s="2">
        <v>0.51919999999999999</v>
      </c>
      <c r="M1159" s="2">
        <v>0.44890000000000002</v>
      </c>
      <c r="N1159" s="2">
        <v>7.0299999999999974E-2</v>
      </c>
      <c r="O1159" s="2">
        <v>0.26003333333333334</v>
      </c>
      <c r="P1159" s="2" t="s">
        <v>4792</v>
      </c>
      <c r="Q1159" s="5">
        <v>2136</v>
      </c>
      <c r="R1159" s="5">
        <v>1111.920874544508</v>
      </c>
      <c r="S1159" s="5">
        <v>1</v>
      </c>
      <c r="T1159" s="5">
        <v>46.816479400749067</v>
      </c>
      <c r="U1159" s="5">
        <v>0</v>
      </c>
      <c r="V1159" s="5">
        <v>0</v>
      </c>
      <c r="W1159" s="5">
        <v>0</v>
      </c>
      <c r="X1159" s="5">
        <v>0</v>
      </c>
      <c r="Y1159" s="5">
        <v>0</v>
      </c>
      <c r="Z1159" s="5">
        <v>0</v>
      </c>
      <c r="AA1159" s="5">
        <v>1</v>
      </c>
      <c r="AB1159" s="5">
        <v>46.816479400749067</v>
      </c>
      <c r="AC1159" s="5">
        <v>5</v>
      </c>
      <c r="AD1159" s="5">
        <v>234.08239700374531</v>
      </c>
      <c r="AE1159" s="5">
        <v>1</v>
      </c>
      <c r="AF1159" s="5">
        <v>46.816479400749067</v>
      </c>
      <c r="AG1159" s="5">
        <v>3</v>
      </c>
      <c r="AH1159" s="5">
        <v>140.44943820224719</v>
      </c>
      <c r="AI1159" s="5">
        <v>1</v>
      </c>
      <c r="AJ1159" s="5">
        <v>46.816479400749067</v>
      </c>
    </row>
    <row r="1160" spans="1:36" x14ac:dyDescent="0.25">
      <c r="A1160">
        <v>2019</v>
      </c>
      <c r="B1160" t="s">
        <v>41</v>
      </c>
      <c r="C1160" t="s">
        <v>5342</v>
      </c>
      <c r="D1160" s="47" t="s">
        <v>5528</v>
      </c>
      <c r="E1160" s="11">
        <v>1.921</v>
      </c>
      <c r="F1160" s="2">
        <v>0.6724</v>
      </c>
      <c r="G1160" s="2">
        <v>0.30659999999999998</v>
      </c>
      <c r="H1160" s="2">
        <v>0.36580000000000001</v>
      </c>
      <c r="I1160" s="2">
        <v>0.64539999999999997</v>
      </c>
      <c r="J1160" s="2">
        <v>0.3014</v>
      </c>
      <c r="K1160" s="2">
        <v>0.34399999999999997</v>
      </c>
      <c r="L1160" s="2">
        <v>0.51919999999999999</v>
      </c>
      <c r="M1160" s="2">
        <v>0.44890000000000002</v>
      </c>
      <c r="N1160" s="2">
        <v>7.0299999999999974E-2</v>
      </c>
      <c r="O1160" s="2">
        <v>0.26003333333333334</v>
      </c>
      <c r="P1160" s="2" t="s">
        <v>4792</v>
      </c>
      <c r="Q1160" s="5">
        <v>2137</v>
      </c>
      <c r="R1160" s="5">
        <v>1112.4414367516918</v>
      </c>
      <c r="S1160" s="5">
        <v>1</v>
      </c>
      <c r="T1160" s="5">
        <v>46.79457182966776</v>
      </c>
      <c r="U1160" s="5">
        <v>0</v>
      </c>
      <c r="V1160" s="5">
        <v>0</v>
      </c>
      <c r="W1160" s="5">
        <v>0</v>
      </c>
      <c r="X1160" s="5">
        <v>0</v>
      </c>
      <c r="Y1160" s="5">
        <v>0</v>
      </c>
      <c r="Z1160" s="5">
        <v>0</v>
      </c>
      <c r="AA1160" s="5">
        <v>1</v>
      </c>
      <c r="AB1160" s="5">
        <v>46.79457182966776</v>
      </c>
      <c r="AC1160" s="5">
        <v>9</v>
      </c>
      <c r="AD1160" s="5">
        <v>421.15114646700988</v>
      </c>
      <c r="AE1160" s="5">
        <v>3</v>
      </c>
      <c r="AF1160" s="5">
        <v>140.38371548900327</v>
      </c>
      <c r="AG1160" s="5">
        <v>6</v>
      </c>
      <c r="AH1160" s="5">
        <v>280.76743097800653</v>
      </c>
      <c r="AI1160" s="5">
        <v>0</v>
      </c>
      <c r="AJ1160" s="5">
        <v>0</v>
      </c>
    </row>
    <row r="1161" spans="1:36" x14ac:dyDescent="0.25">
      <c r="A1161">
        <v>2017</v>
      </c>
      <c r="B1161" t="s">
        <v>41</v>
      </c>
      <c r="C1161" t="s">
        <v>5576</v>
      </c>
      <c r="D1161" s="47" t="s">
        <v>1965</v>
      </c>
      <c r="E1161" s="11">
        <v>1.2609999999999999</v>
      </c>
      <c r="F1161" s="2">
        <v>0.69530000000000003</v>
      </c>
      <c r="G1161" s="2">
        <v>0.28449999999999998</v>
      </c>
      <c r="H1161" s="2">
        <v>0.41080000000000005</v>
      </c>
      <c r="I1161" s="2">
        <v>0.67100000000000004</v>
      </c>
      <c r="J1161" s="2">
        <v>0.27250000000000002</v>
      </c>
      <c r="K1161" s="2">
        <v>0.39850000000000002</v>
      </c>
      <c r="L1161" s="2">
        <v>0.55600000000000005</v>
      </c>
      <c r="M1161" s="2">
        <v>0.41499999999999998</v>
      </c>
      <c r="N1161" s="2">
        <v>0.14100000000000007</v>
      </c>
      <c r="O1161" s="2">
        <v>0.3167666666666667</v>
      </c>
      <c r="P1161" s="2" t="s">
        <v>4792</v>
      </c>
      <c r="Q1161" s="5">
        <v>2140</v>
      </c>
      <c r="R1161" s="5">
        <v>1697.0658207771612</v>
      </c>
      <c r="S1161" s="5">
        <v>6</v>
      </c>
      <c r="T1161" s="5">
        <v>280.37383177570092</v>
      </c>
      <c r="U1161" s="5">
        <v>0</v>
      </c>
      <c r="V1161" s="5">
        <v>0</v>
      </c>
      <c r="W1161" s="5">
        <v>0</v>
      </c>
      <c r="X1161" s="5">
        <v>0</v>
      </c>
      <c r="Y1161" s="5">
        <v>0</v>
      </c>
      <c r="Z1161" s="5">
        <v>0</v>
      </c>
      <c r="AA1161" s="5">
        <v>6</v>
      </c>
      <c r="AB1161" s="5">
        <v>280.37383177570092</v>
      </c>
      <c r="AC1161" s="5">
        <v>63</v>
      </c>
      <c r="AD1161" s="5">
        <v>2943.9252336448599</v>
      </c>
      <c r="AE1161" s="5">
        <v>9</v>
      </c>
      <c r="AF1161" s="5">
        <v>420.56074766355141</v>
      </c>
      <c r="AG1161" s="5">
        <v>49</v>
      </c>
      <c r="AH1161" s="5">
        <v>2289.7196261682243</v>
      </c>
      <c r="AI1161" s="5">
        <v>5</v>
      </c>
      <c r="AJ1161" s="5">
        <v>233.64485981308408</v>
      </c>
    </row>
    <row r="1162" spans="1:36" x14ac:dyDescent="0.25">
      <c r="A1162">
        <v>2018</v>
      </c>
      <c r="B1162" t="s">
        <v>71</v>
      </c>
      <c r="C1162" t="s">
        <v>5225</v>
      </c>
      <c r="D1162" s="47" t="s">
        <v>1965</v>
      </c>
      <c r="E1162" s="11">
        <v>0</v>
      </c>
      <c r="F1162" s="2">
        <v>0.71220000000000006</v>
      </c>
      <c r="G1162" s="2">
        <v>0.27389999999999998</v>
      </c>
      <c r="H1162" s="2">
        <v>0.43830000000000008</v>
      </c>
      <c r="I1162" s="2">
        <v>0.73460000000000003</v>
      </c>
      <c r="J1162" s="2">
        <v>0.224</v>
      </c>
      <c r="K1162" s="2">
        <v>0.51060000000000005</v>
      </c>
      <c r="L1162" s="2">
        <v>0.79700000000000004</v>
      </c>
      <c r="M1162" s="2">
        <v>0.19020000000000001</v>
      </c>
      <c r="N1162" s="2">
        <v>0.60680000000000001</v>
      </c>
      <c r="O1162" s="2">
        <v>0.51856666666666673</v>
      </c>
      <c r="P1162" s="2" t="s">
        <v>4792</v>
      </c>
      <c r="Q1162" s="5">
        <v>2143</v>
      </c>
      <c r="R1162" s="5" t="s">
        <v>4791</v>
      </c>
      <c r="S1162" s="5">
        <v>3</v>
      </c>
      <c r="T1162" s="5">
        <v>139.99066728884742</v>
      </c>
      <c r="U1162" s="5">
        <v>0</v>
      </c>
      <c r="V1162" s="5">
        <v>0</v>
      </c>
      <c r="W1162" s="5">
        <v>0</v>
      </c>
      <c r="X1162" s="5">
        <v>0</v>
      </c>
      <c r="Y1162" s="5">
        <v>1</v>
      </c>
      <c r="Z1162" s="5">
        <v>46.663555762949137</v>
      </c>
      <c r="AA1162" s="5">
        <v>2</v>
      </c>
      <c r="AB1162" s="5">
        <v>93.327111525898275</v>
      </c>
      <c r="AC1162" s="5">
        <v>18</v>
      </c>
      <c r="AD1162" s="5">
        <v>839.9440037330844</v>
      </c>
      <c r="AE1162" s="5">
        <v>4</v>
      </c>
      <c r="AF1162" s="5">
        <v>186.65422305179655</v>
      </c>
      <c r="AG1162" s="5">
        <v>13</v>
      </c>
      <c r="AH1162" s="5">
        <v>606.62622491833872</v>
      </c>
      <c r="AI1162" s="5">
        <v>1</v>
      </c>
      <c r="AJ1162" s="5">
        <v>46.663555762949137</v>
      </c>
    </row>
    <row r="1163" spans="1:36" x14ac:dyDescent="0.25">
      <c r="A1163">
        <v>2018</v>
      </c>
      <c r="B1163" t="s">
        <v>71</v>
      </c>
      <c r="C1163" t="s">
        <v>5225</v>
      </c>
      <c r="D1163" s="47" t="s">
        <v>1965</v>
      </c>
      <c r="E1163" s="11">
        <v>0</v>
      </c>
      <c r="F1163" s="2">
        <v>0.71220000000000006</v>
      </c>
      <c r="G1163" s="2">
        <v>0.27389999999999998</v>
      </c>
      <c r="H1163" s="2">
        <v>0.43830000000000008</v>
      </c>
      <c r="I1163" s="2">
        <v>0.73460000000000003</v>
      </c>
      <c r="J1163" s="2">
        <v>0.224</v>
      </c>
      <c r="K1163" s="2">
        <v>0.51060000000000005</v>
      </c>
      <c r="L1163" s="2">
        <v>0.79700000000000004</v>
      </c>
      <c r="M1163" s="2">
        <v>0.19020000000000001</v>
      </c>
      <c r="N1163" s="2">
        <v>0.60680000000000001</v>
      </c>
      <c r="O1163" s="2">
        <v>0.51856666666666673</v>
      </c>
      <c r="P1163" s="2" t="s">
        <v>4792</v>
      </c>
      <c r="Q1163" s="5">
        <v>2143</v>
      </c>
      <c r="R1163" s="5" t="s">
        <v>4791</v>
      </c>
      <c r="S1163" s="5">
        <v>3</v>
      </c>
      <c r="T1163" s="5">
        <v>139.99066728884742</v>
      </c>
      <c r="U1163" s="5">
        <v>0</v>
      </c>
      <c r="V1163" s="5">
        <v>0</v>
      </c>
      <c r="W1163" s="5">
        <v>0</v>
      </c>
      <c r="X1163" s="5">
        <v>0</v>
      </c>
      <c r="Y1163" s="5">
        <v>1</v>
      </c>
      <c r="Z1163" s="5">
        <v>46.663555762949137</v>
      </c>
      <c r="AA1163" s="5">
        <v>2</v>
      </c>
      <c r="AB1163" s="5">
        <v>93.327111525898275</v>
      </c>
      <c r="AC1163" s="5">
        <v>18</v>
      </c>
      <c r="AD1163" s="5">
        <v>839.9440037330844</v>
      </c>
      <c r="AE1163" s="5">
        <v>4</v>
      </c>
      <c r="AF1163" s="5">
        <v>186.65422305179655</v>
      </c>
      <c r="AG1163" s="5">
        <v>13</v>
      </c>
      <c r="AH1163" s="5">
        <v>606.62622491833872</v>
      </c>
      <c r="AI1163" s="5">
        <v>1</v>
      </c>
      <c r="AJ1163" s="5">
        <v>46.663555762949137</v>
      </c>
    </row>
    <row r="1164" spans="1:36" x14ac:dyDescent="0.25">
      <c r="A1164">
        <v>2018</v>
      </c>
      <c r="B1164" t="s">
        <v>70</v>
      </c>
      <c r="C1164" t="s">
        <v>5466</v>
      </c>
      <c r="D1164" s="47" t="s">
        <v>5308</v>
      </c>
      <c r="E1164" s="11">
        <v>5.4</v>
      </c>
      <c r="F1164" s="2">
        <v>0.82579999999999998</v>
      </c>
      <c r="G1164" s="2">
        <v>0.16350000000000001</v>
      </c>
      <c r="H1164" s="2">
        <v>0.6623</v>
      </c>
      <c r="I1164" s="2">
        <v>0.78759999999999997</v>
      </c>
      <c r="J1164" s="2">
        <v>0.1794</v>
      </c>
      <c r="K1164" s="2">
        <v>0.60819999999999996</v>
      </c>
      <c r="L1164" s="2">
        <v>0.71099999999999997</v>
      </c>
      <c r="M1164" s="2">
        <v>0.27500000000000002</v>
      </c>
      <c r="N1164" s="2">
        <v>0.43599999999999994</v>
      </c>
      <c r="O1164" s="2">
        <v>0.5688333333333333</v>
      </c>
      <c r="P1164" s="5" t="s">
        <v>4792</v>
      </c>
      <c r="Q1164" s="5">
        <v>2146</v>
      </c>
      <c r="R1164" s="5">
        <v>397.40740740740739</v>
      </c>
      <c r="S1164" s="5">
        <v>9</v>
      </c>
      <c r="T1164" s="5">
        <v>419.38490214352282</v>
      </c>
      <c r="U1164" s="5">
        <v>0</v>
      </c>
      <c r="V1164" s="5">
        <v>0</v>
      </c>
      <c r="W1164" s="5">
        <v>1</v>
      </c>
      <c r="X1164" s="5">
        <v>46.598322460391422</v>
      </c>
      <c r="Y1164" s="5">
        <v>1</v>
      </c>
      <c r="Z1164" s="5">
        <v>46.598322460391422</v>
      </c>
      <c r="AA1164" s="5">
        <v>7</v>
      </c>
      <c r="AB1164" s="5">
        <v>326.18825722273999</v>
      </c>
      <c r="AC1164" s="5">
        <v>41</v>
      </c>
      <c r="AD1164" s="5">
        <v>1910.5312208760483</v>
      </c>
      <c r="AE1164" s="5">
        <v>2</v>
      </c>
      <c r="AF1164" s="5">
        <v>93.196644920782845</v>
      </c>
      <c r="AG1164" s="5">
        <v>26</v>
      </c>
      <c r="AH1164" s="5">
        <v>1211.5563839701772</v>
      </c>
      <c r="AI1164" s="5">
        <v>13</v>
      </c>
      <c r="AJ1164" s="5">
        <v>605.7781919850886</v>
      </c>
    </row>
    <row r="1165" spans="1:36" x14ac:dyDescent="0.25">
      <c r="A1165">
        <v>2018</v>
      </c>
      <c r="B1165" t="s">
        <v>71</v>
      </c>
      <c r="C1165" t="s">
        <v>5049</v>
      </c>
      <c r="D1165" s="47" t="s">
        <v>856</v>
      </c>
      <c r="E1165" s="11">
        <v>0</v>
      </c>
      <c r="F1165" s="2">
        <v>0.79869999999999997</v>
      </c>
      <c r="G1165" s="2">
        <v>0.1915</v>
      </c>
      <c r="H1165" s="2">
        <v>0.60719999999999996</v>
      </c>
      <c r="I1165" s="2">
        <v>0.77929999999999999</v>
      </c>
      <c r="J1165" s="2">
        <v>0.19639999999999999</v>
      </c>
      <c r="K1165" s="2">
        <v>0.58289999999999997</v>
      </c>
      <c r="L1165" s="2">
        <v>0.75819999999999999</v>
      </c>
      <c r="M1165" s="2">
        <v>0.22850000000000001</v>
      </c>
      <c r="N1165" s="2">
        <v>0.52969999999999995</v>
      </c>
      <c r="O1165" s="2">
        <v>0.57326666666666659</v>
      </c>
      <c r="P1165" s="2" t="s">
        <v>4792</v>
      </c>
      <c r="Q1165" s="5">
        <v>2146</v>
      </c>
      <c r="R1165" s="5" t="s">
        <v>4791</v>
      </c>
      <c r="S1165" s="5">
        <v>6</v>
      </c>
      <c r="T1165" s="5">
        <v>279.58993476234855</v>
      </c>
      <c r="U1165" s="5">
        <v>0</v>
      </c>
      <c r="V1165" s="5">
        <v>0</v>
      </c>
      <c r="W1165" s="5">
        <v>0</v>
      </c>
      <c r="X1165" s="5">
        <v>0</v>
      </c>
      <c r="Y1165" s="5">
        <v>0</v>
      </c>
      <c r="Z1165" s="5">
        <v>0</v>
      </c>
      <c r="AA1165" s="5">
        <v>6</v>
      </c>
      <c r="AB1165" s="5">
        <v>279.58993476234855</v>
      </c>
      <c r="AC1165" s="5">
        <v>27</v>
      </c>
      <c r="AD1165" s="5">
        <v>1258.1547064305685</v>
      </c>
      <c r="AE1165" s="5">
        <v>8</v>
      </c>
      <c r="AF1165" s="5">
        <v>372.78657968313138</v>
      </c>
      <c r="AG1165" s="5">
        <v>18</v>
      </c>
      <c r="AH1165" s="5">
        <v>838.76980428704564</v>
      </c>
      <c r="AI1165" s="5">
        <v>1</v>
      </c>
      <c r="AJ1165" s="5">
        <v>46.598322460391422</v>
      </c>
    </row>
    <row r="1166" spans="1:36" x14ac:dyDescent="0.25">
      <c r="A1166">
        <v>2018</v>
      </c>
      <c r="B1166" t="s">
        <v>71</v>
      </c>
      <c r="C1166" t="s">
        <v>5049</v>
      </c>
      <c r="D1166" s="47" t="s">
        <v>856</v>
      </c>
      <c r="E1166" s="11">
        <v>0</v>
      </c>
      <c r="F1166" s="2">
        <v>0.79869999999999997</v>
      </c>
      <c r="G1166" s="2">
        <v>0.1915</v>
      </c>
      <c r="H1166" s="2">
        <v>0.60719999999999996</v>
      </c>
      <c r="I1166" s="2">
        <v>0.77929999999999999</v>
      </c>
      <c r="J1166" s="2">
        <v>0.19639999999999999</v>
      </c>
      <c r="K1166" s="2">
        <v>0.58289999999999997</v>
      </c>
      <c r="L1166" s="2">
        <v>0.75819999999999999</v>
      </c>
      <c r="M1166" s="2">
        <v>0.22850000000000001</v>
      </c>
      <c r="N1166" s="2">
        <v>0.52969999999999995</v>
      </c>
      <c r="O1166" s="2">
        <v>0.57326666666666659</v>
      </c>
      <c r="P1166" s="2" t="s">
        <v>4792</v>
      </c>
      <c r="Q1166" s="5">
        <v>2146</v>
      </c>
      <c r="R1166" s="5" t="s">
        <v>4791</v>
      </c>
      <c r="S1166" s="5">
        <v>6</v>
      </c>
      <c r="T1166" s="5">
        <v>279.58993476234855</v>
      </c>
      <c r="U1166" s="5">
        <v>0</v>
      </c>
      <c r="V1166" s="5">
        <v>0</v>
      </c>
      <c r="W1166" s="5">
        <v>0</v>
      </c>
      <c r="X1166" s="5">
        <v>0</v>
      </c>
      <c r="Y1166" s="5">
        <v>0</v>
      </c>
      <c r="Z1166" s="5">
        <v>0</v>
      </c>
      <c r="AA1166" s="5">
        <v>6</v>
      </c>
      <c r="AB1166" s="5">
        <v>279.58993476234855</v>
      </c>
      <c r="AC1166" s="5">
        <v>27</v>
      </c>
      <c r="AD1166" s="5">
        <v>1258.1547064305685</v>
      </c>
      <c r="AE1166" s="5">
        <v>8</v>
      </c>
      <c r="AF1166" s="5">
        <v>372.78657968313138</v>
      </c>
      <c r="AG1166" s="5">
        <v>18</v>
      </c>
      <c r="AH1166" s="5">
        <v>838.76980428704564</v>
      </c>
      <c r="AI1166" s="5">
        <v>1</v>
      </c>
      <c r="AJ1166" s="5">
        <v>46.598322460391422</v>
      </c>
    </row>
    <row r="1167" spans="1:36" x14ac:dyDescent="0.25">
      <c r="A1167">
        <v>2019</v>
      </c>
      <c r="B1167" t="s">
        <v>70</v>
      </c>
      <c r="C1167" t="s">
        <v>5466</v>
      </c>
      <c r="D1167" s="47" t="s">
        <v>5308</v>
      </c>
      <c r="E1167" s="11">
        <v>5.4</v>
      </c>
      <c r="F1167" s="2">
        <v>0.82579999999999998</v>
      </c>
      <c r="G1167" s="2">
        <v>0.16350000000000001</v>
      </c>
      <c r="H1167" s="2">
        <v>0.6623</v>
      </c>
      <c r="I1167" s="2">
        <v>0.78759999999999997</v>
      </c>
      <c r="J1167" s="2">
        <v>0.1794</v>
      </c>
      <c r="K1167" s="2">
        <v>0.60819999999999996</v>
      </c>
      <c r="L1167" s="2">
        <v>0.71099999999999997</v>
      </c>
      <c r="M1167" s="2">
        <v>0.27500000000000002</v>
      </c>
      <c r="N1167" s="2">
        <v>0.43599999999999994</v>
      </c>
      <c r="O1167" s="2">
        <v>0.5688333333333333</v>
      </c>
      <c r="P1167" s="5" t="s">
        <v>4792</v>
      </c>
      <c r="Q1167" s="5">
        <v>2146</v>
      </c>
      <c r="R1167" s="5">
        <v>397.40740740740739</v>
      </c>
      <c r="S1167" s="5">
        <v>3</v>
      </c>
      <c r="T1167" s="5">
        <v>139.79496738117427</v>
      </c>
      <c r="U1167" s="5">
        <v>0</v>
      </c>
      <c r="V1167" s="5">
        <v>0</v>
      </c>
      <c r="W1167" s="5">
        <v>1</v>
      </c>
      <c r="X1167" s="5">
        <v>46.598322460391422</v>
      </c>
      <c r="Y1167" s="5">
        <v>0</v>
      </c>
      <c r="Z1167" s="5">
        <v>0</v>
      </c>
      <c r="AA1167" s="5">
        <v>2</v>
      </c>
      <c r="AB1167" s="5">
        <v>93.196644920782845</v>
      </c>
      <c r="AC1167" s="5">
        <v>42</v>
      </c>
      <c r="AD1167" s="5">
        <v>1957.1295433364398</v>
      </c>
      <c r="AE1167" s="5">
        <v>8</v>
      </c>
      <c r="AF1167" s="5">
        <v>372.78657968313138</v>
      </c>
      <c r="AG1167" s="5">
        <v>23</v>
      </c>
      <c r="AH1167" s="5">
        <v>1071.7614165890027</v>
      </c>
      <c r="AI1167" s="5">
        <v>11</v>
      </c>
      <c r="AJ1167" s="5">
        <v>512.58154706430571</v>
      </c>
    </row>
    <row r="1168" spans="1:36" x14ac:dyDescent="0.25">
      <c r="A1168">
        <v>2017</v>
      </c>
      <c r="B1168" t="s">
        <v>71</v>
      </c>
      <c r="C1168" t="s">
        <v>5150</v>
      </c>
      <c r="D1168" s="47" t="s">
        <v>5149</v>
      </c>
      <c r="E1168" s="11">
        <v>0</v>
      </c>
      <c r="F1168" s="2">
        <v>0.86339999999999995</v>
      </c>
      <c r="G1168" s="2">
        <v>0.13070000000000001</v>
      </c>
      <c r="H1168" s="2">
        <v>0.73269999999999991</v>
      </c>
      <c r="I1168" s="2">
        <v>0.84830000000000005</v>
      </c>
      <c r="J1168" s="2">
        <v>0.1351</v>
      </c>
      <c r="K1168" s="2">
        <v>0.71320000000000006</v>
      </c>
      <c r="L1168" s="2">
        <v>0.81940000000000002</v>
      </c>
      <c r="M1168" s="2">
        <v>0.17219999999999999</v>
      </c>
      <c r="N1168" s="2">
        <v>0.6472</v>
      </c>
      <c r="O1168" s="2">
        <v>0.69769999999999988</v>
      </c>
      <c r="P1168" s="2" t="s">
        <v>4792</v>
      </c>
      <c r="Q1168" s="5">
        <v>2148</v>
      </c>
      <c r="R1168" s="5" t="s">
        <v>4791</v>
      </c>
      <c r="S1168" s="5">
        <v>6</v>
      </c>
      <c r="T1168" s="5">
        <v>279.32960893854749</v>
      </c>
      <c r="U1168" s="5">
        <v>0</v>
      </c>
      <c r="V1168" s="5">
        <v>0</v>
      </c>
      <c r="W1168" s="5">
        <v>0</v>
      </c>
      <c r="X1168" s="5">
        <v>0</v>
      </c>
      <c r="Y1168" s="5">
        <v>0</v>
      </c>
      <c r="Z1168" s="5">
        <v>0</v>
      </c>
      <c r="AA1168" s="5">
        <v>6</v>
      </c>
      <c r="AB1168" s="5">
        <v>279.32960893854749</v>
      </c>
      <c r="AC1168" s="5">
        <v>7</v>
      </c>
      <c r="AD1168" s="5">
        <v>325.88454376163872</v>
      </c>
      <c r="AE1168" s="5">
        <v>4</v>
      </c>
      <c r="AF1168" s="5">
        <v>186.21973929236498</v>
      </c>
      <c r="AG1168" s="5">
        <v>3</v>
      </c>
      <c r="AH1168" s="5">
        <v>139.66480446927375</v>
      </c>
      <c r="AI1168" s="5">
        <v>0</v>
      </c>
      <c r="AJ1168" s="5">
        <v>0</v>
      </c>
    </row>
    <row r="1169" spans="1:36" x14ac:dyDescent="0.25">
      <c r="A1169">
        <v>2018</v>
      </c>
      <c r="B1169" t="s">
        <v>41</v>
      </c>
      <c r="C1169" t="s">
        <v>5532</v>
      </c>
      <c r="D1169" s="47" t="s">
        <v>5385</v>
      </c>
      <c r="E1169" s="11">
        <v>1.014</v>
      </c>
      <c r="F1169" s="2">
        <v>0.68789999999999996</v>
      </c>
      <c r="G1169" s="2">
        <v>0.29339999999999999</v>
      </c>
      <c r="H1169" s="2">
        <v>0.39449999999999996</v>
      </c>
      <c r="I1169" s="2">
        <v>0.62939999999999996</v>
      </c>
      <c r="J1169" s="2">
        <v>0.31240000000000001</v>
      </c>
      <c r="K1169" s="2">
        <v>0.31699999999999995</v>
      </c>
      <c r="L1169" s="2">
        <v>0.51859999999999995</v>
      </c>
      <c r="M1169" s="2">
        <v>0.45540000000000003</v>
      </c>
      <c r="N1169" s="2">
        <v>6.3199999999999923E-2</v>
      </c>
      <c r="O1169" s="2">
        <v>0.25823333333333326</v>
      </c>
      <c r="P1169" s="2" t="s">
        <v>4792</v>
      </c>
      <c r="Q1169" s="5">
        <v>2159</v>
      </c>
      <c r="R1169" s="5">
        <v>2129.1913214990136</v>
      </c>
      <c r="S1169" s="5">
        <v>11</v>
      </c>
      <c r="T1169" s="5">
        <v>509.49513663733211</v>
      </c>
      <c r="U1169" s="5">
        <v>0</v>
      </c>
      <c r="V1169" s="5">
        <v>0</v>
      </c>
      <c r="W1169" s="5">
        <v>7</v>
      </c>
      <c r="X1169" s="5">
        <v>324.22417786012045</v>
      </c>
      <c r="Y1169" s="5">
        <v>0</v>
      </c>
      <c r="Z1169" s="5">
        <v>0</v>
      </c>
      <c r="AA1169" s="5">
        <v>4</v>
      </c>
      <c r="AB1169" s="5">
        <v>185.27095877721166</v>
      </c>
      <c r="AC1169" s="5">
        <v>26</v>
      </c>
      <c r="AD1169" s="5">
        <v>1204.2612320518758</v>
      </c>
      <c r="AE1169" s="5">
        <v>6</v>
      </c>
      <c r="AF1169" s="5">
        <v>277.90643816581752</v>
      </c>
      <c r="AG1169" s="5">
        <v>19</v>
      </c>
      <c r="AH1169" s="5">
        <v>880.03705419175537</v>
      </c>
      <c r="AI1169" s="5">
        <v>1</v>
      </c>
      <c r="AJ1169" s="5">
        <v>46.317739694302915</v>
      </c>
    </row>
    <row r="1170" spans="1:36" x14ac:dyDescent="0.25">
      <c r="A1170">
        <v>2017</v>
      </c>
      <c r="B1170" t="s">
        <v>71</v>
      </c>
      <c r="C1170" t="s">
        <v>4797</v>
      </c>
      <c r="D1170" s="47" t="s">
        <v>4795</v>
      </c>
      <c r="E1170" s="11">
        <v>0</v>
      </c>
      <c r="F1170" s="2">
        <v>0.53169999999999995</v>
      </c>
      <c r="G1170" s="2">
        <v>0.44650000000000001</v>
      </c>
      <c r="H1170" s="2">
        <v>8.5199999999999942E-2</v>
      </c>
      <c r="I1170" s="2">
        <v>0.5474</v>
      </c>
      <c r="J1170" s="2">
        <v>0.39789999999999998</v>
      </c>
      <c r="K1170" s="2">
        <v>0.14950000000000002</v>
      </c>
      <c r="L1170" s="2">
        <v>0.57509999999999994</v>
      </c>
      <c r="M1170" s="2">
        <v>0.41189999999999999</v>
      </c>
      <c r="N1170" s="2">
        <v>0.16319999999999996</v>
      </c>
      <c r="O1170" s="2">
        <v>0.1326333333333333</v>
      </c>
      <c r="P1170" s="2" t="s">
        <v>4792</v>
      </c>
      <c r="Q1170" s="5">
        <v>2160</v>
      </c>
      <c r="R1170" s="5" t="s">
        <v>4791</v>
      </c>
      <c r="S1170" s="5">
        <v>2</v>
      </c>
      <c r="T1170" s="5">
        <v>92.592592592592595</v>
      </c>
      <c r="U1170" s="5">
        <v>0</v>
      </c>
      <c r="V1170" s="5">
        <v>0</v>
      </c>
      <c r="W1170" s="5">
        <v>0</v>
      </c>
      <c r="X1170" s="5">
        <v>0</v>
      </c>
      <c r="Y1170" s="5">
        <v>0</v>
      </c>
      <c r="Z1170" s="5">
        <v>0</v>
      </c>
      <c r="AA1170" s="5">
        <v>2</v>
      </c>
      <c r="AB1170" s="5">
        <v>92.592592592592595</v>
      </c>
      <c r="AC1170" s="5">
        <v>23</v>
      </c>
      <c r="AD1170" s="5">
        <v>1064.8148148148148</v>
      </c>
      <c r="AE1170" s="5">
        <v>6</v>
      </c>
      <c r="AF1170" s="5">
        <v>277.77777777777777</v>
      </c>
      <c r="AG1170" s="5">
        <v>13</v>
      </c>
      <c r="AH1170" s="5">
        <v>601.85185185185185</v>
      </c>
      <c r="AI1170" s="5">
        <v>4</v>
      </c>
      <c r="AJ1170" s="5">
        <v>185.18518518518519</v>
      </c>
    </row>
    <row r="1171" spans="1:36" x14ac:dyDescent="0.25">
      <c r="A1171">
        <v>2017</v>
      </c>
      <c r="B1171" t="s">
        <v>70</v>
      </c>
      <c r="C1171" t="s">
        <v>5466</v>
      </c>
      <c r="D1171" s="47" t="s">
        <v>5308</v>
      </c>
      <c r="E1171" s="11">
        <v>5.4</v>
      </c>
      <c r="F1171" s="2">
        <v>0.82579999999999998</v>
      </c>
      <c r="G1171" s="2">
        <v>0.16350000000000001</v>
      </c>
      <c r="H1171" s="2">
        <v>0.6623</v>
      </c>
      <c r="I1171" s="2">
        <v>0.78759999999999997</v>
      </c>
      <c r="J1171" s="2">
        <v>0.1794</v>
      </c>
      <c r="K1171" s="2">
        <v>0.60819999999999996</v>
      </c>
      <c r="L1171" s="2">
        <v>0.71099999999999997</v>
      </c>
      <c r="M1171" s="2">
        <v>0.27500000000000002</v>
      </c>
      <c r="N1171" s="2">
        <v>0.43599999999999994</v>
      </c>
      <c r="O1171" s="2">
        <v>0.5688333333333333</v>
      </c>
      <c r="P1171" s="5" t="s">
        <v>4792</v>
      </c>
      <c r="Q1171" s="5">
        <v>2161</v>
      </c>
      <c r="R1171" s="5">
        <v>400.18518518518516</v>
      </c>
      <c r="S1171" s="5">
        <v>4</v>
      </c>
      <c r="T1171" s="5">
        <v>185.09949097639981</v>
      </c>
      <c r="U1171" s="5">
        <v>0</v>
      </c>
      <c r="V1171" s="5">
        <v>0</v>
      </c>
      <c r="W1171" s="5">
        <v>0</v>
      </c>
      <c r="X1171" s="5">
        <v>0</v>
      </c>
      <c r="Y1171" s="5">
        <v>1</v>
      </c>
      <c r="Z1171" s="5">
        <v>46.274872744099952</v>
      </c>
      <c r="AA1171" s="5">
        <v>3</v>
      </c>
      <c r="AB1171" s="5">
        <v>138.82461823229985</v>
      </c>
      <c r="AC1171" s="5">
        <v>63</v>
      </c>
      <c r="AD1171" s="5">
        <v>2915.316982878297</v>
      </c>
      <c r="AE1171" s="5">
        <v>8</v>
      </c>
      <c r="AF1171" s="5">
        <v>370.19898195279961</v>
      </c>
      <c r="AG1171" s="5">
        <v>40</v>
      </c>
      <c r="AH1171" s="5">
        <v>1850.9949097639981</v>
      </c>
      <c r="AI1171" s="5">
        <v>15</v>
      </c>
      <c r="AJ1171" s="5">
        <v>694.12309116149936</v>
      </c>
    </row>
    <row r="1172" spans="1:36" x14ac:dyDescent="0.25">
      <c r="A1172">
        <v>2019</v>
      </c>
      <c r="B1172" t="s">
        <v>70</v>
      </c>
      <c r="C1172" t="s">
        <v>5471</v>
      </c>
      <c r="D1172" s="47" t="s">
        <v>5308</v>
      </c>
      <c r="E1172" s="11">
        <v>6.38</v>
      </c>
      <c r="F1172" s="2">
        <v>0.82579999999999998</v>
      </c>
      <c r="G1172" s="2">
        <v>0.16350000000000001</v>
      </c>
      <c r="H1172" s="2">
        <v>0.6623</v>
      </c>
      <c r="I1172" s="2">
        <v>0.78759999999999997</v>
      </c>
      <c r="J1172" s="2">
        <v>0.1794</v>
      </c>
      <c r="K1172" s="2">
        <v>0.60819999999999996</v>
      </c>
      <c r="L1172" s="2">
        <v>0.71099999999999997</v>
      </c>
      <c r="M1172" s="2">
        <v>0.27500000000000002</v>
      </c>
      <c r="N1172" s="2">
        <v>0.43599999999999994</v>
      </c>
      <c r="O1172" s="2">
        <v>0.5688333333333333</v>
      </c>
      <c r="P1172" s="5" t="s">
        <v>4792</v>
      </c>
      <c r="Q1172" s="5">
        <v>2161</v>
      </c>
      <c r="R1172" s="5">
        <v>338.71473354231978</v>
      </c>
      <c r="S1172" s="5">
        <v>7</v>
      </c>
      <c r="T1172" s="5">
        <v>323.92410920869969</v>
      </c>
      <c r="U1172" s="5">
        <v>0</v>
      </c>
      <c r="V1172" s="5">
        <v>0</v>
      </c>
      <c r="W1172" s="5">
        <v>0</v>
      </c>
      <c r="X1172" s="5">
        <v>0</v>
      </c>
      <c r="Y1172" s="5">
        <v>0</v>
      </c>
      <c r="Z1172" s="5">
        <v>0</v>
      </c>
      <c r="AA1172" s="5">
        <v>7</v>
      </c>
      <c r="AB1172" s="5">
        <v>323.92410920869969</v>
      </c>
      <c r="AC1172" s="5">
        <v>61</v>
      </c>
      <c r="AD1172" s="5">
        <v>2822.7672373900973</v>
      </c>
      <c r="AE1172" s="5">
        <v>13</v>
      </c>
      <c r="AF1172" s="5">
        <v>601.5733456732994</v>
      </c>
      <c r="AG1172" s="5">
        <v>44</v>
      </c>
      <c r="AH1172" s="5">
        <v>2036.094400740398</v>
      </c>
      <c r="AI1172" s="5">
        <v>4</v>
      </c>
      <c r="AJ1172" s="5">
        <v>185.09949097639981</v>
      </c>
    </row>
    <row r="1173" spans="1:36" x14ac:dyDescent="0.25">
      <c r="A1173">
        <v>2019</v>
      </c>
      <c r="B1173" t="s">
        <v>71</v>
      </c>
      <c r="C1173" t="s">
        <v>5126</v>
      </c>
      <c r="D1173" s="47" t="s">
        <v>5125</v>
      </c>
      <c r="E1173" s="11">
        <v>0</v>
      </c>
      <c r="F1173" s="2">
        <v>0.85060000000000002</v>
      </c>
      <c r="G1173" s="2">
        <v>0.14019999999999999</v>
      </c>
      <c r="H1173" s="2">
        <v>0.71040000000000003</v>
      </c>
      <c r="I1173" s="2">
        <v>0.82740000000000002</v>
      </c>
      <c r="J1173" s="2">
        <v>0.1507</v>
      </c>
      <c r="K1173" s="2">
        <v>0.67670000000000008</v>
      </c>
      <c r="L1173" s="2">
        <v>0.80389999999999995</v>
      </c>
      <c r="M1173" s="2">
        <v>0.18140000000000001</v>
      </c>
      <c r="N1173" s="2">
        <v>0.62249999999999994</v>
      </c>
      <c r="O1173" s="2">
        <v>0.66986666666666672</v>
      </c>
      <c r="P1173" s="2" t="s">
        <v>4792</v>
      </c>
      <c r="Q1173" s="5">
        <v>2162</v>
      </c>
      <c r="R1173" s="5" t="s">
        <v>4791</v>
      </c>
      <c r="S1173" s="5">
        <v>2</v>
      </c>
      <c r="T1173" s="5">
        <v>92.506938020351527</v>
      </c>
      <c r="U1173" s="5">
        <v>0</v>
      </c>
      <c r="V1173" s="5">
        <v>0</v>
      </c>
      <c r="W1173" s="5">
        <v>1</v>
      </c>
      <c r="X1173" s="5">
        <v>46.253469010175763</v>
      </c>
      <c r="Y1173" s="5">
        <v>0</v>
      </c>
      <c r="Z1173" s="5">
        <v>0</v>
      </c>
      <c r="AA1173" s="5">
        <v>1</v>
      </c>
      <c r="AB1173" s="5">
        <v>46.253469010175763</v>
      </c>
      <c r="AC1173" s="5">
        <v>42</v>
      </c>
      <c r="AD1173" s="5">
        <v>1942.6456984273821</v>
      </c>
      <c r="AE1173" s="5">
        <v>16</v>
      </c>
      <c r="AF1173" s="5">
        <v>740.05550416281221</v>
      </c>
      <c r="AG1173" s="5">
        <v>22</v>
      </c>
      <c r="AH1173" s="5">
        <v>1017.5763182238668</v>
      </c>
      <c r="AI1173" s="5">
        <v>4</v>
      </c>
      <c r="AJ1173" s="5">
        <v>185.01387604070305</v>
      </c>
    </row>
    <row r="1174" spans="1:36" x14ac:dyDescent="0.25">
      <c r="A1174">
        <v>2017</v>
      </c>
      <c r="B1174" t="s">
        <v>41</v>
      </c>
      <c r="C1174" t="s">
        <v>6167</v>
      </c>
      <c r="D1174" s="47" t="s">
        <v>6020</v>
      </c>
      <c r="E1174" s="11">
        <v>1.306</v>
      </c>
      <c r="F1174" s="2">
        <v>0.39910000000000001</v>
      </c>
      <c r="G1174" s="2">
        <v>0.57979999999999998</v>
      </c>
      <c r="H1174" s="2">
        <v>-0.18069999999999997</v>
      </c>
      <c r="I1174" s="2">
        <v>0.39450000000000002</v>
      </c>
      <c r="J1174" s="2">
        <v>0.54200000000000004</v>
      </c>
      <c r="K1174" s="2">
        <v>-0.14750000000000002</v>
      </c>
      <c r="L1174" s="2">
        <v>0.48630000000000001</v>
      </c>
      <c r="M1174" s="2">
        <v>0.49730000000000002</v>
      </c>
      <c r="N1174" s="2">
        <v>-1.100000000000001E-2</v>
      </c>
      <c r="O1174" s="2">
        <v>-0.11306666666666666</v>
      </c>
      <c r="P1174" s="2" t="s">
        <v>5900</v>
      </c>
      <c r="Q1174" s="5">
        <v>2162</v>
      </c>
      <c r="R1174" s="5">
        <v>1655.4364471669219</v>
      </c>
      <c r="S1174" s="5">
        <v>8</v>
      </c>
      <c r="T1174" s="5">
        <v>370.02775208140611</v>
      </c>
      <c r="U1174" s="5">
        <v>0</v>
      </c>
      <c r="V1174" s="5">
        <v>0</v>
      </c>
      <c r="W1174" s="5">
        <v>3</v>
      </c>
      <c r="X1174" s="5">
        <v>138.76040703052729</v>
      </c>
      <c r="Y1174" s="5">
        <v>1</v>
      </c>
      <c r="Z1174" s="5">
        <v>46.253469010175763</v>
      </c>
      <c r="AA1174" s="5">
        <v>4</v>
      </c>
      <c r="AB1174" s="5">
        <v>185.01387604070305</v>
      </c>
      <c r="AC1174" s="5">
        <v>121</v>
      </c>
      <c r="AD1174" s="5">
        <v>5596.6697502312672</v>
      </c>
      <c r="AE1174" s="5">
        <v>7</v>
      </c>
      <c r="AF1174" s="5">
        <v>323.77428307123034</v>
      </c>
      <c r="AG1174" s="5">
        <v>107</v>
      </c>
      <c r="AH1174" s="5">
        <v>4949.1211840888063</v>
      </c>
      <c r="AI1174" s="5">
        <v>7</v>
      </c>
      <c r="AJ1174" s="5">
        <v>323.77428307123034</v>
      </c>
    </row>
    <row r="1175" spans="1:36" x14ac:dyDescent="0.25">
      <c r="A1175">
        <v>2018</v>
      </c>
      <c r="B1175" t="s">
        <v>41</v>
      </c>
      <c r="C1175" t="s">
        <v>6167</v>
      </c>
      <c r="D1175" s="47" t="s">
        <v>6020</v>
      </c>
      <c r="E1175" s="11">
        <v>1.306</v>
      </c>
      <c r="F1175" s="2">
        <v>0.39910000000000001</v>
      </c>
      <c r="G1175" s="2">
        <v>0.57979999999999998</v>
      </c>
      <c r="H1175" s="2">
        <v>-0.18069999999999997</v>
      </c>
      <c r="I1175" s="2">
        <v>0.39450000000000002</v>
      </c>
      <c r="J1175" s="2">
        <v>0.54200000000000004</v>
      </c>
      <c r="K1175" s="2">
        <v>-0.14750000000000002</v>
      </c>
      <c r="L1175" s="2">
        <v>0.48630000000000001</v>
      </c>
      <c r="M1175" s="2">
        <v>0.49730000000000002</v>
      </c>
      <c r="N1175" s="2">
        <v>-1.100000000000001E-2</v>
      </c>
      <c r="O1175" s="2">
        <v>-0.11306666666666666</v>
      </c>
      <c r="P1175" s="2" t="s">
        <v>5900</v>
      </c>
      <c r="Q1175" s="5">
        <v>2164</v>
      </c>
      <c r="R1175" s="5">
        <v>1656.9678407350689</v>
      </c>
      <c r="S1175" s="5">
        <v>2</v>
      </c>
      <c r="T1175" s="5">
        <v>92.421441774491683</v>
      </c>
      <c r="U1175" s="5">
        <v>0</v>
      </c>
      <c r="V1175" s="5">
        <v>0</v>
      </c>
      <c r="W1175" s="5">
        <v>0</v>
      </c>
      <c r="X1175" s="5">
        <v>0</v>
      </c>
      <c r="Y1175" s="5">
        <v>0</v>
      </c>
      <c r="Z1175" s="5">
        <v>0</v>
      </c>
      <c r="AA1175" s="5">
        <v>2</v>
      </c>
      <c r="AB1175" s="5">
        <v>92.421441774491683</v>
      </c>
      <c r="AC1175" s="5">
        <v>85</v>
      </c>
      <c r="AD1175" s="5">
        <v>3927.9112754158964</v>
      </c>
      <c r="AE1175" s="5">
        <v>5</v>
      </c>
      <c r="AF1175" s="5">
        <v>231.05360443622922</v>
      </c>
      <c r="AG1175" s="5">
        <v>78</v>
      </c>
      <c r="AH1175" s="5">
        <v>3604.4362292051756</v>
      </c>
      <c r="AI1175" s="5">
        <v>2</v>
      </c>
      <c r="AJ1175" s="5">
        <v>92.421441774491683</v>
      </c>
    </row>
    <row r="1176" spans="1:36" x14ac:dyDescent="0.25">
      <c r="A1176">
        <v>2017</v>
      </c>
      <c r="B1176" t="s">
        <v>71</v>
      </c>
      <c r="C1176" t="s">
        <v>5126</v>
      </c>
      <c r="D1176" s="47" t="s">
        <v>5125</v>
      </c>
      <c r="E1176" s="11">
        <v>0</v>
      </c>
      <c r="F1176" s="2">
        <v>0.85060000000000002</v>
      </c>
      <c r="G1176" s="2">
        <v>0.14019999999999999</v>
      </c>
      <c r="H1176" s="2">
        <v>0.71040000000000003</v>
      </c>
      <c r="I1176" s="2">
        <v>0.82740000000000002</v>
      </c>
      <c r="J1176" s="2">
        <v>0.1507</v>
      </c>
      <c r="K1176" s="2">
        <v>0.67670000000000008</v>
      </c>
      <c r="L1176" s="2">
        <v>0.80389999999999995</v>
      </c>
      <c r="M1176" s="2">
        <v>0.18140000000000001</v>
      </c>
      <c r="N1176" s="2">
        <v>0.62249999999999994</v>
      </c>
      <c r="O1176" s="2">
        <v>0.66986666666666672</v>
      </c>
      <c r="P1176" s="2" t="s">
        <v>4792</v>
      </c>
      <c r="Q1176" s="5">
        <v>2166</v>
      </c>
      <c r="R1176" s="5" t="s">
        <v>4791</v>
      </c>
      <c r="S1176" s="5">
        <v>6</v>
      </c>
      <c r="T1176" s="5">
        <v>277.0083102493075</v>
      </c>
      <c r="U1176" s="5">
        <v>0</v>
      </c>
      <c r="V1176" s="5">
        <v>0</v>
      </c>
      <c r="W1176" s="5">
        <v>2</v>
      </c>
      <c r="X1176" s="5">
        <v>92.336103416435819</v>
      </c>
      <c r="Y1176" s="5">
        <v>0</v>
      </c>
      <c r="Z1176" s="5">
        <v>0</v>
      </c>
      <c r="AA1176" s="5">
        <v>4</v>
      </c>
      <c r="AB1176" s="5">
        <v>184.67220683287164</v>
      </c>
      <c r="AC1176" s="5">
        <v>27</v>
      </c>
      <c r="AD1176" s="5">
        <v>1246.5373961218838</v>
      </c>
      <c r="AE1176" s="5">
        <v>10</v>
      </c>
      <c r="AF1176" s="5">
        <v>461.68051708217916</v>
      </c>
      <c r="AG1176" s="5">
        <v>15</v>
      </c>
      <c r="AH1176" s="5">
        <v>692.52077562326872</v>
      </c>
      <c r="AI1176" s="5">
        <v>2</v>
      </c>
      <c r="AJ1176" s="5">
        <v>92.336103416435819</v>
      </c>
    </row>
    <row r="1177" spans="1:36" x14ac:dyDescent="0.25">
      <c r="A1177">
        <v>2018</v>
      </c>
      <c r="B1177" t="s">
        <v>71</v>
      </c>
      <c r="C1177" t="s">
        <v>5126</v>
      </c>
      <c r="D1177" s="47" t="s">
        <v>5125</v>
      </c>
      <c r="E1177" s="11">
        <v>0</v>
      </c>
      <c r="F1177" s="2">
        <v>0.85060000000000002</v>
      </c>
      <c r="G1177" s="2">
        <v>0.14019999999999999</v>
      </c>
      <c r="H1177" s="2">
        <v>0.71040000000000003</v>
      </c>
      <c r="I1177" s="2">
        <v>0.82740000000000002</v>
      </c>
      <c r="J1177" s="2">
        <v>0.1507</v>
      </c>
      <c r="K1177" s="2">
        <v>0.67670000000000008</v>
      </c>
      <c r="L1177" s="2">
        <v>0.80389999999999995</v>
      </c>
      <c r="M1177" s="2">
        <v>0.18140000000000001</v>
      </c>
      <c r="N1177" s="2">
        <v>0.62249999999999994</v>
      </c>
      <c r="O1177" s="2">
        <v>0.66986666666666672</v>
      </c>
      <c r="P1177" s="2" t="s">
        <v>4792</v>
      </c>
      <c r="Q1177" s="5">
        <v>2169</v>
      </c>
      <c r="R1177" s="5" t="s">
        <v>4791</v>
      </c>
      <c r="S1177" s="5">
        <v>4</v>
      </c>
      <c r="T1177" s="5">
        <v>184.41678192715537</v>
      </c>
      <c r="U1177" s="5">
        <v>1</v>
      </c>
      <c r="V1177" s="5">
        <v>46.104195481788842</v>
      </c>
      <c r="W1177" s="5">
        <v>1</v>
      </c>
      <c r="X1177" s="5">
        <v>46.104195481788842</v>
      </c>
      <c r="Y1177" s="5">
        <v>0</v>
      </c>
      <c r="Z1177" s="5">
        <v>0</v>
      </c>
      <c r="AA1177" s="5">
        <v>2</v>
      </c>
      <c r="AB1177" s="5">
        <v>92.208390963577685</v>
      </c>
      <c r="AC1177" s="5">
        <v>39</v>
      </c>
      <c r="AD1177" s="5">
        <v>1798.0636237897647</v>
      </c>
      <c r="AE1177" s="5">
        <v>9</v>
      </c>
      <c r="AF1177" s="5">
        <v>414.93775933609959</v>
      </c>
      <c r="AG1177" s="5">
        <v>28</v>
      </c>
      <c r="AH1177" s="5">
        <v>1290.9174734900876</v>
      </c>
      <c r="AI1177" s="5">
        <v>2</v>
      </c>
      <c r="AJ1177" s="5">
        <v>92.208390963577685</v>
      </c>
    </row>
    <row r="1178" spans="1:36" x14ac:dyDescent="0.25">
      <c r="A1178">
        <v>2018</v>
      </c>
      <c r="B1178" t="s">
        <v>71</v>
      </c>
      <c r="C1178" t="s">
        <v>5126</v>
      </c>
      <c r="D1178" s="47" t="s">
        <v>5125</v>
      </c>
      <c r="E1178" s="11">
        <v>0</v>
      </c>
      <c r="F1178" s="2">
        <v>0.85060000000000002</v>
      </c>
      <c r="G1178" s="2">
        <v>0.14019999999999999</v>
      </c>
      <c r="H1178" s="2">
        <v>0.71040000000000003</v>
      </c>
      <c r="I1178" s="2">
        <v>0.82740000000000002</v>
      </c>
      <c r="J1178" s="2">
        <v>0.1507</v>
      </c>
      <c r="K1178" s="2">
        <v>0.67670000000000008</v>
      </c>
      <c r="L1178" s="2">
        <v>0.80389999999999995</v>
      </c>
      <c r="M1178" s="2">
        <v>0.18140000000000001</v>
      </c>
      <c r="N1178" s="2">
        <v>0.62249999999999994</v>
      </c>
      <c r="O1178" s="2">
        <v>0.66986666666666672</v>
      </c>
      <c r="P1178" s="2" t="s">
        <v>4792</v>
      </c>
      <c r="Q1178" s="5">
        <v>2169</v>
      </c>
      <c r="R1178" s="5" t="s">
        <v>4791</v>
      </c>
      <c r="S1178" s="5">
        <v>4</v>
      </c>
      <c r="T1178" s="5">
        <v>184.41678192715537</v>
      </c>
      <c r="U1178" s="5">
        <v>1</v>
      </c>
      <c r="V1178" s="5">
        <v>46.104195481788842</v>
      </c>
      <c r="W1178" s="5">
        <v>1</v>
      </c>
      <c r="X1178" s="5">
        <v>46.104195481788842</v>
      </c>
      <c r="Y1178" s="5">
        <v>0</v>
      </c>
      <c r="Z1178" s="5">
        <v>0</v>
      </c>
      <c r="AA1178" s="5">
        <v>2</v>
      </c>
      <c r="AB1178" s="5">
        <v>92.208390963577685</v>
      </c>
      <c r="AC1178" s="5">
        <v>39</v>
      </c>
      <c r="AD1178" s="5">
        <v>1798.0636237897647</v>
      </c>
      <c r="AE1178" s="5">
        <v>9</v>
      </c>
      <c r="AF1178" s="5">
        <v>414.93775933609959</v>
      </c>
      <c r="AG1178" s="5">
        <v>28</v>
      </c>
      <c r="AH1178" s="5">
        <v>1290.9174734900876</v>
      </c>
      <c r="AI1178" s="5">
        <v>2</v>
      </c>
      <c r="AJ1178" s="5">
        <v>92.208390963577685</v>
      </c>
    </row>
    <row r="1179" spans="1:36" x14ac:dyDescent="0.25">
      <c r="A1179">
        <v>2019</v>
      </c>
      <c r="B1179" t="s">
        <v>70</v>
      </c>
      <c r="C1179" t="s">
        <v>5476</v>
      </c>
      <c r="D1179" s="47" t="s">
        <v>5453</v>
      </c>
      <c r="E1179" s="11">
        <v>6.91</v>
      </c>
      <c r="F1179" s="2">
        <v>0.80649999999999999</v>
      </c>
      <c r="G1179" s="2">
        <v>0.17230000000000001</v>
      </c>
      <c r="H1179" s="2">
        <v>0.63419999999999999</v>
      </c>
      <c r="I1179" s="2">
        <v>0.78110000000000002</v>
      </c>
      <c r="J1179" s="2">
        <v>0.18410000000000001</v>
      </c>
      <c r="K1179" s="2">
        <v>0.59699999999999998</v>
      </c>
      <c r="L1179" s="2">
        <v>0.7157</v>
      </c>
      <c r="M1179" s="2">
        <v>0.26979999999999998</v>
      </c>
      <c r="N1179" s="2">
        <v>0.44590000000000002</v>
      </c>
      <c r="O1179" s="2">
        <v>0.55903333333333327</v>
      </c>
      <c r="P1179" s="5" t="s">
        <v>4792</v>
      </c>
      <c r="Q1179" s="5">
        <v>2171</v>
      </c>
      <c r="R1179" s="5">
        <v>314.18234442836467</v>
      </c>
      <c r="S1179" s="5">
        <v>6</v>
      </c>
      <c r="T1179" s="5">
        <v>276.3703362505758</v>
      </c>
      <c r="U1179" s="5">
        <v>0</v>
      </c>
      <c r="V1179" s="5">
        <v>0</v>
      </c>
      <c r="W1179" s="5">
        <v>2</v>
      </c>
      <c r="X1179" s="5">
        <v>92.123445416858587</v>
      </c>
      <c r="Y1179" s="5">
        <v>0</v>
      </c>
      <c r="Z1179" s="5">
        <v>0</v>
      </c>
      <c r="AA1179" s="5">
        <v>4</v>
      </c>
      <c r="AB1179" s="5">
        <v>184.24689083371717</v>
      </c>
      <c r="AC1179" s="5">
        <v>27</v>
      </c>
      <c r="AD1179" s="5">
        <v>1243.6665131275911</v>
      </c>
      <c r="AE1179" s="5">
        <v>2</v>
      </c>
      <c r="AF1179" s="5">
        <v>92.123445416858587</v>
      </c>
      <c r="AG1179" s="5">
        <v>22</v>
      </c>
      <c r="AH1179" s="5">
        <v>1013.3578995854444</v>
      </c>
      <c r="AI1179" s="5">
        <v>3</v>
      </c>
      <c r="AJ1179" s="5">
        <v>138.1851681252879</v>
      </c>
    </row>
    <row r="1180" spans="1:36" x14ac:dyDescent="0.25">
      <c r="A1180">
        <v>2017</v>
      </c>
      <c r="B1180" t="s">
        <v>41</v>
      </c>
      <c r="C1180" t="s">
        <v>5342</v>
      </c>
      <c r="D1180" s="47" t="s">
        <v>5528</v>
      </c>
      <c r="E1180" s="11">
        <v>1.921</v>
      </c>
      <c r="F1180" s="2">
        <v>0.6724</v>
      </c>
      <c r="G1180" s="2">
        <v>0.30659999999999998</v>
      </c>
      <c r="H1180" s="2">
        <v>0.36580000000000001</v>
      </c>
      <c r="I1180" s="2">
        <v>0.64539999999999997</v>
      </c>
      <c r="J1180" s="2">
        <v>0.3014</v>
      </c>
      <c r="K1180" s="2">
        <v>0.34399999999999997</v>
      </c>
      <c r="L1180" s="2">
        <v>0.51919999999999999</v>
      </c>
      <c r="M1180" s="2">
        <v>0.44890000000000002</v>
      </c>
      <c r="N1180" s="2">
        <v>7.0299999999999974E-2</v>
      </c>
      <c r="O1180" s="2">
        <v>0.26003333333333334</v>
      </c>
      <c r="P1180" s="2" t="s">
        <v>4792</v>
      </c>
      <c r="Q1180" s="5">
        <v>2173</v>
      </c>
      <c r="R1180" s="5">
        <v>1131.1816762103072</v>
      </c>
      <c r="S1180" s="5">
        <v>5</v>
      </c>
      <c r="T1180" s="5">
        <v>230.09664058904738</v>
      </c>
      <c r="U1180" s="5">
        <v>0</v>
      </c>
      <c r="V1180" s="5">
        <v>0</v>
      </c>
      <c r="W1180" s="5">
        <v>0</v>
      </c>
      <c r="X1180" s="5">
        <v>0</v>
      </c>
      <c r="Y1180" s="5">
        <v>0</v>
      </c>
      <c r="Z1180" s="5">
        <v>0</v>
      </c>
      <c r="AA1180" s="5">
        <v>5</v>
      </c>
      <c r="AB1180" s="5">
        <v>230.09664058904738</v>
      </c>
      <c r="AC1180" s="5">
        <v>13</v>
      </c>
      <c r="AD1180" s="5">
        <v>598.25126553152325</v>
      </c>
      <c r="AE1180" s="5">
        <v>3</v>
      </c>
      <c r="AF1180" s="5">
        <v>138.05798435342842</v>
      </c>
      <c r="AG1180" s="5">
        <v>7</v>
      </c>
      <c r="AH1180" s="5">
        <v>322.13529682466634</v>
      </c>
      <c r="AI1180" s="5">
        <v>3</v>
      </c>
      <c r="AJ1180" s="5">
        <v>138.05798435342842</v>
      </c>
    </row>
    <row r="1181" spans="1:36" x14ac:dyDescent="0.25">
      <c r="A1181">
        <v>2017</v>
      </c>
      <c r="B1181" t="s">
        <v>71</v>
      </c>
      <c r="C1181" t="s">
        <v>4987</v>
      </c>
      <c r="D1181" s="47" t="s">
        <v>34</v>
      </c>
      <c r="E1181" s="11">
        <v>0</v>
      </c>
      <c r="F1181" s="2">
        <v>0.74909999999999999</v>
      </c>
      <c r="G1181" s="2">
        <v>0.24260000000000001</v>
      </c>
      <c r="H1181" s="2">
        <v>0.50649999999999995</v>
      </c>
      <c r="I1181" s="2">
        <v>0.74299999999999999</v>
      </c>
      <c r="J1181" s="2">
        <v>0.2334</v>
      </c>
      <c r="K1181" s="2">
        <v>0.50960000000000005</v>
      </c>
      <c r="L1181" s="2">
        <v>0.74239999999999995</v>
      </c>
      <c r="M1181" s="2">
        <v>0.25</v>
      </c>
      <c r="N1181" s="2">
        <v>0.49239999999999995</v>
      </c>
      <c r="O1181" s="2">
        <v>0.50283333333333335</v>
      </c>
      <c r="P1181" s="2" t="s">
        <v>4792</v>
      </c>
      <c r="Q1181" s="5">
        <v>2173</v>
      </c>
      <c r="R1181" s="5" t="s">
        <v>4791</v>
      </c>
      <c r="S1181" s="5">
        <v>6</v>
      </c>
      <c r="T1181" s="5">
        <v>276.11596870685685</v>
      </c>
      <c r="U1181" s="5">
        <v>0</v>
      </c>
      <c r="V1181" s="5">
        <v>0</v>
      </c>
      <c r="W1181" s="5">
        <v>3</v>
      </c>
      <c r="X1181" s="5">
        <v>138.05798435342842</v>
      </c>
      <c r="Y1181" s="5">
        <v>0</v>
      </c>
      <c r="Z1181" s="5">
        <v>0</v>
      </c>
      <c r="AA1181" s="5">
        <v>3</v>
      </c>
      <c r="AB1181" s="5">
        <v>138.05798435342842</v>
      </c>
      <c r="AC1181" s="5">
        <v>20</v>
      </c>
      <c r="AD1181" s="5">
        <v>920.38656235618953</v>
      </c>
      <c r="AE1181" s="5">
        <v>6</v>
      </c>
      <c r="AF1181" s="5">
        <v>276.11596870685685</v>
      </c>
      <c r="AG1181" s="5">
        <v>10</v>
      </c>
      <c r="AH1181" s="5">
        <v>460.19328117809476</v>
      </c>
      <c r="AI1181" s="5">
        <v>4</v>
      </c>
      <c r="AJ1181" s="5">
        <v>184.07731247123792</v>
      </c>
    </row>
    <row r="1182" spans="1:36" x14ac:dyDescent="0.25">
      <c r="A1182">
        <v>2018</v>
      </c>
      <c r="B1182" t="s">
        <v>71</v>
      </c>
      <c r="C1182" t="s">
        <v>5150</v>
      </c>
      <c r="D1182" s="47" t="s">
        <v>5149</v>
      </c>
      <c r="E1182" s="11">
        <v>0</v>
      </c>
      <c r="F1182" s="2">
        <v>0.86339999999999995</v>
      </c>
      <c r="G1182" s="2">
        <v>0.13070000000000001</v>
      </c>
      <c r="H1182" s="2">
        <v>0.73269999999999991</v>
      </c>
      <c r="I1182" s="2">
        <v>0.84830000000000005</v>
      </c>
      <c r="J1182" s="2">
        <v>0.1351</v>
      </c>
      <c r="K1182" s="2">
        <v>0.71320000000000006</v>
      </c>
      <c r="L1182" s="2">
        <v>0.81940000000000002</v>
      </c>
      <c r="M1182" s="2">
        <v>0.17219999999999999</v>
      </c>
      <c r="N1182" s="2">
        <v>0.6472</v>
      </c>
      <c r="O1182" s="2">
        <v>0.69769999999999988</v>
      </c>
      <c r="P1182" s="2" t="s">
        <v>4792</v>
      </c>
      <c r="Q1182" s="5">
        <v>2173</v>
      </c>
      <c r="R1182" s="5" t="s">
        <v>4791</v>
      </c>
      <c r="S1182" s="5">
        <v>1</v>
      </c>
      <c r="T1182" s="5">
        <v>46.019328117809479</v>
      </c>
      <c r="U1182" s="5">
        <v>0</v>
      </c>
      <c r="V1182" s="5">
        <v>0</v>
      </c>
      <c r="W1182" s="5">
        <v>0</v>
      </c>
      <c r="X1182" s="5">
        <v>0</v>
      </c>
      <c r="Y1182" s="5">
        <v>0</v>
      </c>
      <c r="Z1182" s="5">
        <v>0</v>
      </c>
      <c r="AA1182" s="5">
        <v>1</v>
      </c>
      <c r="AB1182" s="5">
        <v>46.019328117809479</v>
      </c>
      <c r="AC1182" s="5">
        <v>14</v>
      </c>
      <c r="AD1182" s="5">
        <v>644.27059364933268</v>
      </c>
      <c r="AE1182" s="5">
        <v>3</v>
      </c>
      <c r="AF1182" s="5">
        <v>138.05798435342842</v>
      </c>
      <c r="AG1182" s="5">
        <v>10</v>
      </c>
      <c r="AH1182" s="5">
        <v>460.19328117809476</v>
      </c>
      <c r="AI1182" s="5">
        <v>1</v>
      </c>
      <c r="AJ1182" s="5">
        <v>46.019328117809479</v>
      </c>
    </row>
    <row r="1183" spans="1:36" x14ac:dyDescent="0.25">
      <c r="A1183">
        <v>2018</v>
      </c>
      <c r="B1183" t="s">
        <v>71</v>
      </c>
      <c r="C1183" t="s">
        <v>5150</v>
      </c>
      <c r="D1183" s="47" t="s">
        <v>5149</v>
      </c>
      <c r="E1183" s="11">
        <v>0</v>
      </c>
      <c r="F1183" s="2">
        <v>0.86339999999999995</v>
      </c>
      <c r="G1183" s="2">
        <v>0.13070000000000001</v>
      </c>
      <c r="H1183" s="2">
        <v>0.73269999999999991</v>
      </c>
      <c r="I1183" s="2">
        <v>0.84830000000000005</v>
      </c>
      <c r="J1183" s="2">
        <v>0.1351</v>
      </c>
      <c r="K1183" s="2">
        <v>0.71320000000000006</v>
      </c>
      <c r="L1183" s="2">
        <v>0.81940000000000002</v>
      </c>
      <c r="M1183" s="2">
        <v>0.17219999999999999</v>
      </c>
      <c r="N1183" s="2">
        <v>0.6472</v>
      </c>
      <c r="O1183" s="2">
        <v>0.69769999999999988</v>
      </c>
      <c r="P1183" s="2" t="s">
        <v>4792</v>
      </c>
      <c r="Q1183" s="5">
        <v>2173</v>
      </c>
      <c r="R1183" s="5" t="s">
        <v>4791</v>
      </c>
      <c r="S1183" s="5">
        <v>1</v>
      </c>
      <c r="T1183" s="5">
        <v>46.019328117809479</v>
      </c>
      <c r="U1183" s="5">
        <v>0</v>
      </c>
      <c r="V1183" s="5">
        <v>0</v>
      </c>
      <c r="W1183" s="5">
        <v>0</v>
      </c>
      <c r="X1183" s="5">
        <v>0</v>
      </c>
      <c r="Y1183" s="5">
        <v>0</v>
      </c>
      <c r="Z1183" s="5">
        <v>0</v>
      </c>
      <c r="AA1183" s="5">
        <v>1</v>
      </c>
      <c r="AB1183" s="5">
        <v>46.019328117809479</v>
      </c>
      <c r="AC1183" s="5">
        <v>14</v>
      </c>
      <c r="AD1183" s="5">
        <v>644.27059364933268</v>
      </c>
      <c r="AE1183" s="5">
        <v>3</v>
      </c>
      <c r="AF1183" s="5">
        <v>138.05798435342842</v>
      </c>
      <c r="AG1183" s="5">
        <v>10</v>
      </c>
      <c r="AH1183" s="5">
        <v>460.19328117809476</v>
      </c>
      <c r="AI1183" s="5">
        <v>1</v>
      </c>
      <c r="AJ1183" s="5">
        <v>46.019328117809479</v>
      </c>
    </row>
    <row r="1184" spans="1:36" x14ac:dyDescent="0.25">
      <c r="A1184">
        <v>2017</v>
      </c>
      <c r="B1184" t="s">
        <v>71</v>
      </c>
      <c r="C1184" t="s">
        <v>5255</v>
      </c>
      <c r="D1184" s="47" t="s">
        <v>5100</v>
      </c>
      <c r="E1184" s="11">
        <v>0</v>
      </c>
      <c r="F1184" s="2">
        <v>0.80889999999999995</v>
      </c>
      <c r="G1184" s="2">
        <v>0.184</v>
      </c>
      <c r="H1184" s="2">
        <v>0.62490000000000001</v>
      </c>
      <c r="I1184" s="2">
        <v>0.80640000000000001</v>
      </c>
      <c r="J1184" s="2">
        <v>0.1699</v>
      </c>
      <c r="K1184" s="2">
        <v>0.63650000000000007</v>
      </c>
      <c r="L1184" s="2">
        <v>0.77159999999999995</v>
      </c>
      <c r="M1184" s="2">
        <v>0.221</v>
      </c>
      <c r="N1184" s="2">
        <v>0.55059999999999998</v>
      </c>
      <c r="O1184" s="2">
        <v>0.60399999999999998</v>
      </c>
      <c r="P1184" s="2" t="s">
        <v>4792</v>
      </c>
      <c r="Q1184" s="5">
        <v>2177</v>
      </c>
      <c r="R1184" s="5" t="s">
        <v>4791</v>
      </c>
      <c r="S1184" s="5">
        <v>5</v>
      </c>
      <c r="T1184" s="5">
        <v>229.67386311437758</v>
      </c>
      <c r="U1184" s="5">
        <v>0</v>
      </c>
      <c r="V1184" s="5">
        <v>0</v>
      </c>
      <c r="W1184" s="5">
        <v>3</v>
      </c>
      <c r="X1184" s="5">
        <v>137.80431786862655</v>
      </c>
      <c r="Y1184" s="5">
        <v>1</v>
      </c>
      <c r="Z1184" s="5">
        <v>45.934772622875514</v>
      </c>
      <c r="AA1184" s="5">
        <v>1</v>
      </c>
      <c r="AB1184" s="5">
        <v>45.934772622875514</v>
      </c>
      <c r="AC1184" s="5">
        <v>26</v>
      </c>
      <c r="AD1184" s="5">
        <v>1194.3040881947636</v>
      </c>
      <c r="AE1184" s="5">
        <v>10</v>
      </c>
      <c r="AF1184" s="5">
        <v>459.34772622875516</v>
      </c>
      <c r="AG1184" s="5">
        <v>14</v>
      </c>
      <c r="AH1184" s="5">
        <v>643.08681672025727</v>
      </c>
      <c r="AI1184" s="5">
        <v>2</v>
      </c>
      <c r="AJ1184" s="5">
        <v>91.869545245751027</v>
      </c>
    </row>
    <row r="1185" spans="1:36" x14ac:dyDescent="0.25">
      <c r="A1185">
        <v>2019</v>
      </c>
      <c r="B1185" t="s">
        <v>41</v>
      </c>
      <c r="C1185" t="s">
        <v>5582</v>
      </c>
      <c r="D1185" s="47" t="s">
        <v>5559</v>
      </c>
      <c r="E1185" s="11">
        <v>1.3340000000000001</v>
      </c>
      <c r="F1185" s="2">
        <v>0.61850000000000005</v>
      </c>
      <c r="G1185" s="2">
        <v>0.3589</v>
      </c>
      <c r="H1185" s="2">
        <v>0.25960000000000005</v>
      </c>
      <c r="I1185" s="2">
        <v>0.60209999999999997</v>
      </c>
      <c r="J1185" s="2">
        <v>0.3377</v>
      </c>
      <c r="K1185" s="2">
        <v>0.26439999999999997</v>
      </c>
      <c r="L1185" s="2">
        <v>0.57440000000000002</v>
      </c>
      <c r="M1185" s="2">
        <v>0.40720000000000001</v>
      </c>
      <c r="N1185" s="2">
        <v>0.16720000000000002</v>
      </c>
      <c r="O1185" s="2">
        <v>0.23040000000000002</v>
      </c>
      <c r="P1185" s="2" t="s">
        <v>4792</v>
      </c>
      <c r="Q1185" s="5">
        <v>2180</v>
      </c>
      <c r="R1185" s="5">
        <v>1634.1829085457271</v>
      </c>
      <c r="S1185" s="5">
        <v>5</v>
      </c>
      <c r="T1185" s="5">
        <v>229.35779816513764</v>
      </c>
      <c r="U1185" s="5">
        <v>0</v>
      </c>
      <c r="V1185" s="5">
        <v>0</v>
      </c>
      <c r="W1185" s="5">
        <v>2</v>
      </c>
      <c r="X1185" s="5">
        <v>91.743119266055047</v>
      </c>
      <c r="Y1185" s="5">
        <v>0</v>
      </c>
      <c r="Z1185" s="5">
        <v>0</v>
      </c>
      <c r="AA1185" s="5">
        <v>3</v>
      </c>
      <c r="AB1185" s="5">
        <v>137.61467889908258</v>
      </c>
      <c r="AC1185" s="5">
        <v>16</v>
      </c>
      <c r="AD1185" s="5">
        <v>733.94495412844037</v>
      </c>
      <c r="AE1185" s="5">
        <v>2</v>
      </c>
      <c r="AF1185" s="5">
        <v>91.743119266055047</v>
      </c>
      <c r="AG1185" s="5">
        <v>12</v>
      </c>
      <c r="AH1185" s="5">
        <v>550.45871559633031</v>
      </c>
      <c r="AI1185" s="5">
        <v>2</v>
      </c>
      <c r="AJ1185" s="5">
        <v>91.743119266055047</v>
      </c>
    </row>
    <row r="1186" spans="1:36" x14ac:dyDescent="0.25">
      <c r="A1186">
        <v>2019</v>
      </c>
      <c r="B1186" t="s">
        <v>71</v>
      </c>
      <c r="C1186" t="s">
        <v>4987</v>
      </c>
      <c r="D1186" s="47" t="s">
        <v>34</v>
      </c>
      <c r="E1186" s="11">
        <v>0</v>
      </c>
      <c r="F1186" s="2">
        <v>0.74909999999999999</v>
      </c>
      <c r="G1186" s="2">
        <v>0.24260000000000001</v>
      </c>
      <c r="H1186" s="2">
        <v>0.50649999999999995</v>
      </c>
      <c r="I1186" s="2">
        <v>0.74299999999999999</v>
      </c>
      <c r="J1186" s="2">
        <v>0.2334</v>
      </c>
      <c r="K1186" s="2">
        <v>0.50960000000000005</v>
      </c>
      <c r="L1186" s="2">
        <v>0.74239999999999995</v>
      </c>
      <c r="M1186" s="2">
        <v>0.25</v>
      </c>
      <c r="N1186" s="2">
        <v>0.49239999999999995</v>
      </c>
      <c r="O1186" s="2">
        <v>0.50283333333333335</v>
      </c>
      <c r="P1186" s="2" t="s">
        <v>4792</v>
      </c>
      <c r="Q1186" s="5">
        <v>2180</v>
      </c>
      <c r="R1186" s="5" t="s">
        <v>4791</v>
      </c>
      <c r="S1186" s="5">
        <v>5</v>
      </c>
      <c r="T1186" s="5">
        <v>229.35779816513764</v>
      </c>
      <c r="U1186" s="5">
        <v>0</v>
      </c>
      <c r="V1186" s="5">
        <v>0</v>
      </c>
      <c r="W1186" s="5">
        <v>2</v>
      </c>
      <c r="X1186" s="5">
        <v>91.743119266055047</v>
      </c>
      <c r="Y1186" s="5">
        <v>0</v>
      </c>
      <c r="Z1186" s="5">
        <v>0</v>
      </c>
      <c r="AA1186" s="5">
        <v>3</v>
      </c>
      <c r="AB1186" s="5">
        <v>137.61467889908258</v>
      </c>
      <c r="AC1186" s="5">
        <v>20</v>
      </c>
      <c r="AD1186" s="5">
        <v>917.43119266055055</v>
      </c>
      <c r="AE1186" s="5">
        <v>1</v>
      </c>
      <c r="AF1186" s="5">
        <v>45.871559633027523</v>
      </c>
      <c r="AG1186" s="5">
        <v>17</v>
      </c>
      <c r="AH1186" s="5">
        <v>779.81651376146795</v>
      </c>
      <c r="AI1186" s="5">
        <v>2</v>
      </c>
      <c r="AJ1186" s="5">
        <v>91.743119266055047</v>
      </c>
    </row>
    <row r="1187" spans="1:36" x14ac:dyDescent="0.25">
      <c r="A1187">
        <v>2017</v>
      </c>
      <c r="B1187" t="s">
        <v>49</v>
      </c>
      <c r="C1187" t="s">
        <v>6371</v>
      </c>
      <c r="D1187" s="47" t="s">
        <v>618</v>
      </c>
      <c r="E1187" s="11">
        <v>9.8000000000000007</v>
      </c>
      <c r="F1187" s="2">
        <v>0.3947</v>
      </c>
      <c r="G1187" s="2">
        <v>0.57199999999999995</v>
      </c>
      <c r="H1187" s="2">
        <v>-0.17729999999999996</v>
      </c>
      <c r="I1187" s="2">
        <v>0.54600000000000004</v>
      </c>
      <c r="J1187" s="2">
        <v>0.34300000000000003</v>
      </c>
      <c r="K1187" s="2">
        <v>0.20300000000000001</v>
      </c>
      <c r="L1187" s="2">
        <v>0.57799999999999996</v>
      </c>
      <c r="M1187" s="2">
        <v>0.40899999999999997</v>
      </c>
      <c r="N1187" s="2">
        <v>0.16899999999999998</v>
      </c>
      <c r="O1187" s="2">
        <v>6.4900000000000013E-2</v>
      </c>
      <c r="P1187" s="2" t="s">
        <v>4792</v>
      </c>
      <c r="Q1187" s="5">
        <v>2180</v>
      </c>
      <c r="R1187" s="5">
        <v>222.44897959183672</v>
      </c>
      <c r="S1187" s="5">
        <v>4</v>
      </c>
      <c r="T1187" s="5">
        <v>183.48623853211009</v>
      </c>
      <c r="U1187" s="5">
        <v>0</v>
      </c>
      <c r="V1187" s="5">
        <v>0</v>
      </c>
      <c r="W1187" s="5">
        <v>2</v>
      </c>
      <c r="X1187" s="5">
        <v>91.743119266055047</v>
      </c>
      <c r="Y1187" s="5">
        <v>0</v>
      </c>
      <c r="Z1187" s="5">
        <v>0</v>
      </c>
      <c r="AA1187" s="5">
        <v>2</v>
      </c>
      <c r="AB1187" s="5">
        <v>91.743119266055047</v>
      </c>
      <c r="AC1187" s="5">
        <v>14</v>
      </c>
      <c r="AD1187" s="5">
        <v>642.20183486238534</v>
      </c>
      <c r="AE1187" s="5">
        <v>5</v>
      </c>
      <c r="AF1187" s="5">
        <v>229.35779816513764</v>
      </c>
      <c r="AG1187" s="5">
        <v>9</v>
      </c>
      <c r="AH1187" s="5">
        <v>412.8440366972477</v>
      </c>
      <c r="AI1187" s="5">
        <v>0</v>
      </c>
      <c r="AJ1187" s="5">
        <v>0</v>
      </c>
    </row>
    <row r="1188" spans="1:36" x14ac:dyDescent="0.25">
      <c r="A1188">
        <v>2019</v>
      </c>
      <c r="B1188" t="s">
        <v>71</v>
      </c>
      <c r="C1188" t="s">
        <v>5150</v>
      </c>
      <c r="D1188" s="47" t="s">
        <v>5149</v>
      </c>
      <c r="E1188" s="11">
        <v>0</v>
      </c>
      <c r="F1188" s="2">
        <v>0.86339999999999995</v>
      </c>
      <c r="G1188" s="2">
        <v>0.13070000000000001</v>
      </c>
      <c r="H1188" s="2">
        <v>0.73269999999999991</v>
      </c>
      <c r="I1188" s="2">
        <v>0.84830000000000005</v>
      </c>
      <c r="J1188" s="2">
        <v>0.1351</v>
      </c>
      <c r="K1188" s="2">
        <v>0.71320000000000006</v>
      </c>
      <c r="L1188" s="2">
        <v>0.81940000000000002</v>
      </c>
      <c r="M1188" s="2">
        <v>0.17219999999999999</v>
      </c>
      <c r="N1188" s="2">
        <v>0.6472</v>
      </c>
      <c r="O1188" s="2">
        <v>0.69769999999999988</v>
      </c>
      <c r="P1188" s="2" t="s">
        <v>4792</v>
      </c>
      <c r="Q1188" s="5">
        <v>2181</v>
      </c>
      <c r="R1188" s="5" t="s">
        <v>4791</v>
      </c>
      <c r="S1188" s="5">
        <v>2</v>
      </c>
      <c r="T1188" s="5">
        <v>91.701054562127467</v>
      </c>
      <c r="U1188" s="5">
        <v>0</v>
      </c>
      <c r="V1188" s="5">
        <v>0</v>
      </c>
      <c r="W1188" s="5">
        <v>1</v>
      </c>
      <c r="X1188" s="5">
        <v>45.850527281063734</v>
      </c>
      <c r="Y1188" s="5">
        <v>0</v>
      </c>
      <c r="Z1188" s="5">
        <v>0</v>
      </c>
      <c r="AA1188" s="5">
        <v>1</v>
      </c>
      <c r="AB1188" s="5">
        <v>45.850527281063734</v>
      </c>
      <c r="AC1188" s="5">
        <v>3</v>
      </c>
      <c r="AD1188" s="5">
        <v>137.5515818431912</v>
      </c>
      <c r="AE1188" s="5">
        <v>1</v>
      </c>
      <c r="AF1188" s="5">
        <v>45.850527281063734</v>
      </c>
      <c r="AG1188" s="5">
        <v>2</v>
      </c>
      <c r="AH1188" s="5">
        <v>91.701054562127467</v>
      </c>
      <c r="AI1188" s="5">
        <v>0</v>
      </c>
      <c r="AJ1188" s="5">
        <v>0</v>
      </c>
    </row>
    <row r="1189" spans="1:36" x14ac:dyDescent="0.25">
      <c r="A1189">
        <v>2019</v>
      </c>
      <c r="B1189" t="s">
        <v>71</v>
      </c>
      <c r="C1189" t="s">
        <v>5049</v>
      </c>
      <c r="D1189" s="47" t="s">
        <v>856</v>
      </c>
      <c r="E1189" s="11">
        <v>0</v>
      </c>
      <c r="F1189" s="2">
        <v>0.79869999999999997</v>
      </c>
      <c r="G1189" s="2">
        <v>0.1915</v>
      </c>
      <c r="H1189" s="2">
        <v>0.60719999999999996</v>
      </c>
      <c r="I1189" s="2">
        <v>0.77929999999999999</v>
      </c>
      <c r="J1189" s="2">
        <v>0.19639999999999999</v>
      </c>
      <c r="K1189" s="2">
        <v>0.58289999999999997</v>
      </c>
      <c r="L1189" s="2">
        <v>0.75819999999999999</v>
      </c>
      <c r="M1189" s="2">
        <v>0.22850000000000001</v>
      </c>
      <c r="N1189" s="2">
        <v>0.52969999999999995</v>
      </c>
      <c r="O1189" s="2">
        <v>0.57326666666666659</v>
      </c>
      <c r="P1189" s="2" t="s">
        <v>4792</v>
      </c>
      <c r="Q1189" s="5">
        <v>2188</v>
      </c>
      <c r="R1189" s="5" t="s">
        <v>4791</v>
      </c>
      <c r="S1189" s="5">
        <v>8</v>
      </c>
      <c r="T1189" s="5">
        <v>365.63071297989029</v>
      </c>
      <c r="U1189" s="5">
        <v>0</v>
      </c>
      <c r="V1189" s="5">
        <v>0</v>
      </c>
      <c r="W1189" s="5">
        <v>0</v>
      </c>
      <c r="X1189" s="5">
        <v>0</v>
      </c>
      <c r="Y1189" s="5">
        <v>0</v>
      </c>
      <c r="Z1189" s="5">
        <v>0</v>
      </c>
      <c r="AA1189" s="5">
        <v>8</v>
      </c>
      <c r="AB1189" s="5">
        <v>365.63071297989029</v>
      </c>
      <c r="AC1189" s="5">
        <v>55</v>
      </c>
      <c r="AD1189" s="5">
        <v>2513.7111517367457</v>
      </c>
      <c r="AE1189" s="5">
        <v>9</v>
      </c>
      <c r="AF1189" s="5">
        <v>411.33455210237656</v>
      </c>
      <c r="AG1189" s="5">
        <v>40</v>
      </c>
      <c r="AH1189" s="5">
        <v>1828.1535648994516</v>
      </c>
      <c r="AI1189" s="5">
        <v>6</v>
      </c>
      <c r="AJ1189" s="5">
        <v>274.22303473491775</v>
      </c>
    </row>
    <row r="1190" spans="1:36" x14ac:dyDescent="0.25">
      <c r="A1190">
        <v>2018</v>
      </c>
      <c r="B1190" t="s">
        <v>71</v>
      </c>
      <c r="C1190" t="s">
        <v>4987</v>
      </c>
      <c r="D1190" s="47" t="s">
        <v>34</v>
      </c>
      <c r="E1190" s="11">
        <v>0</v>
      </c>
      <c r="F1190" s="2">
        <v>0.74909999999999999</v>
      </c>
      <c r="G1190" s="2">
        <v>0.24260000000000001</v>
      </c>
      <c r="H1190" s="2">
        <v>0.50649999999999995</v>
      </c>
      <c r="I1190" s="2">
        <v>0.74299999999999999</v>
      </c>
      <c r="J1190" s="2">
        <v>0.2334</v>
      </c>
      <c r="K1190" s="2">
        <v>0.50960000000000005</v>
      </c>
      <c r="L1190" s="2">
        <v>0.74239999999999995</v>
      </c>
      <c r="M1190" s="2">
        <v>0.25</v>
      </c>
      <c r="N1190" s="2">
        <v>0.49239999999999995</v>
      </c>
      <c r="O1190" s="2">
        <v>0.50283333333333335</v>
      </c>
      <c r="P1190" s="2" t="s">
        <v>4792</v>
      </c>
      <c r="Q1190" s="5">
        <v>2189</v>
      </c>
      <c r="R1190" s="5" t="s">
        <v>4791</v>
      </c>
      <c r="S1190" s="5">
        <v>3</v>
      </c>
      <c r="T1190" s="5">
        <v>137.04888076747375</v>
      </c>
      <c r="U1190" s="5">
        <v>0</v>
      </c>
      <c r="V1190" s="5">
        <v>0</v>
      </c>
      <c r="W1190" s="5">
        <v>2</v>
      </c>
      <c r="X1190" s="5">
        <v>91.365920511649151</v>
      </c>
      <c r="Y1190" s="5">
        <v>0</v>
      </c>
      <c r="Z1190" s="5">
        <v>0</v>
      </c>
      <c r="AA1190" s="5">
        <v>1</v>
      </c>
      <c r="AB1190" s="5">
        <v>45.682960255824575</v>
      </c>
      <c r="AC1190" s="5">
        <v>23</v>
      </c>
      <c r="AD1190" s="5">
        <v>1050.7080858839652</v>
      </c>
      <c r="AE1190" s="5">
        <v>5</v>
      </c>
      <c r="AF1190" s="5">
        <v>228.41480127912288</v>
      </c>
      <c r="AG1190" s="5">
        <v>17</v>
      </c>
      <c r="AH1190" s="5">
        <v>776.61032434901779</v>
      </c>
      <c r="AI1190" s="5">
        <v>1</v>
      </c>
      <c r="AJ1190" s="5">
        <v>45.682960255824575</v>
      </c>
    </row>
    <row r="1191" spans="1:36" x14ac:dyDescent="0.25">
      <c r="A1191">
        <v>2018</v>
      </c>
      <c r="B1191" t="s">
        <v>71</v>
      </c>
      <c r="C1191" t="s">
        <v>4987</v>
      </c>
      <c r="D1191" s="47" t="s">
        <v>34</v>
      </c>
      <c r="E1191" s="11">
        <v>0</v>
      </c>
      <c r="F1191" s="2">
        <v>0.74909999999999999</v>
      </c>
      <c r="G1191" s="2">
        <v>0.24260000000000001</v>
      </c>
      <c r="H1191" s="2">
        <v>0.50649999999999995</v>
      </c>
      <c r="I1191" s="2">
        <v>0.74299999999999999</v>
      </c>
      <c r="J1191" s="2">
        <v>0.2334</v>
      </c>
      <c r="K1191" s="2">
        <v>0.50960000000000005</v>
      </c>
      <c r="L1191" s="2">
        <v>0.74239999999999995</v>
      </c>
      <c r="M1191" s="2">
        <v>0.25</v>
      </c>
      <c r="N1191" s="2">
        <v>0.49239999999999995</v>
      </c>
      <c r="O1191" s="2">
        <v>0.50283333333333335</v>
      </c>
      <c r="P1191" s="2" t="s">
        <v>4792</v>
      </c>
      <c r="Q1191" s="5">
        <v>2189</v>
      </c>
      <c r="R1191" s="5" t="s">
        <v>4791</v>
      </c>
      <c r="S1191" s="5">
        <v>3</v>
      </c>
      <c r="T1191" s="5">
        <v>137.04888076747375</v>
      </c>
      <c r="U1191" s="5">
        <v>0</v>
      </c>
      <c r="V1191" s="5">
        <v>0</v>
      </c>
      <c r="W1191" s="5">
        <v>2</v>
      </c>
      <c r="X1191" s="5">
        <v>91.365920511649151</v>
      </c>
      <c r="Y1191" s="5">
        <v>0</v>
      </c>
      <c r="Z1191" s="5">
        <v>0</v>
      </c>
      <c r="AA1191" s="5">
        <v>1</v>
      </c>
      <c r="AB1191" s="5">
        <v>45.682960255824575</v>
      </c>
      <c r="AC1191" s="5">
        <v>23</v>
      </c>
      <c r="AD1191" s="5">
        <v>1050.7080858839652</v>
      </c>
      <c r="AE1191" s="5">
        <v>5</v>
      </c>
      <c r="AF1191" s="5">
        <v>228.41480127912288</v>
      </c>
      <c r="AG1191" s="5">
        <v>17</v>
      </c>
      <c r="AH1191" s="5">
        <v>776.61032434901779</v>
      </c>
      <c r="AI1191" s="5">
        <v>1</v>
      </c>
      <c r="AJ1191" s="5">
        <v>45.682960255824575</v>
      </c>
    </row>
    <row r="1192" spans="1:36" x14ac:dyDescent="0.25">
      <c r="A1192">
        <v>2018</v>
      </c>
      <c r="B1192" t="s">
        <v>70</v>
      </c>
      <c r="C1192" t="s">
        <v>5347</v>
      </c>
      <c r="D1192" s="47" t="s">
        <v>5311</v>
      </c>
      <c r="E1192" s="11">
        <v>2.2799999999999998</v>
      </c>
      <c r="F1192" s="2">
        <v>0.72799999999999998</v>
      </c>
      <c r="G1192" s="2">
        <v>0.25840000000000002</v>
      </c>
      <c r="H1192" s="2">
        <v>0.46959999999999996</v>
      </c>
      <c r="I1192" s="2">
        <v>0.70530000000000004</v>
      </c>
      <c r="J1192" s="2">
        <v>0.26900000000000002</v>
      </c>
      <c r="K1192" s="2">
        <v>0.43630000000000002</v>
      </c>
      <c r="L1192" s="2">
        <v>0.65510000000000002</v>
      </c>
      <c r="M1192" s="2">
        <v>0.33379999999999999</v>
      </c>
      <c r="N1192" s="2">
        <v>0.32130000000000003</v>
      </c>
      <c r="O1192" s="2">
        <v>0.40906666666666663</v>
      </c>
      <c r="P1192" s="5" t="s">
        <v>4792</v>
      </c>
      <c r="Q1192" s="5">
        <v>2193</v>
      </c>
      <c r="R1192" s="5">
        <v>961.84210526315803</v>
      </c>
      <c r="S1192" s="5">
        <v>10</v>
      </c>
      <c r="T1192" s="5">
        <v>455.99635202918375</v>
      </c>
      <c r="U1192" s="5">
        <v>0</v>
      </c>
      <c r="V1192" s="5">
        <v>0</v>
      </c>
      <c r="W1192" s="5">
        <v>0</v>
      </c>
      <c r="X1192" s="5">
        <v>0</v>
      </c>
      <c r="Y1192" s="5">
        <v>1</v>
      </c>
      <c r="Z1192" s="5">
        <v>45.599635202918378</v>
      </c>
      <c r="AA1192" s="5">
        <v>9</v>
      </c>
      <c r="AB1192" s="5">
        <v>410.39671682626539</v>
      </c>
      <c r="AC1192" s="5">
        <v>44</v>
      </c>
      <c r="AD1192" s="5">
        <v>2006.3839489284085</v>
      </c>
      <c r="AE1192" s="5">
        <v>6</v>
      </c>
      <c r="AF1192" s="5">
        <v>273.59781121751024</v>
      </c>
      <c r="AG1192" s="5">
        <v>35</v>
      </c>
      <c r="AH1192" s="5">
        <v>1595.9872321021433</v>
      </c>
      <c r="AI1192" s="5">
        <v>3</v>
      </c>
      <c r="AJ1192" s="5">
        <v>136.79890560875512</v>
      </c>
    </row>
    <row r="1193" spans="1:36" x14ac:dyDescent="0.25">
      <c r="A1193">
        <v>2018</v>
      </c>
      <c r="B1193" t="s">
        <v>70</v>
      </c>
      <c r="C1193" t="s">
        <v>5471</v>
      </c>
      <c r="D1193" s="47" t="s">
        <v>5308</v>
      </c>
      <c r="E1193" s="11">
        <v>6.38</v>
      </c>
      <c r="F1193" s="2">
        <v>0.82579999999999998</v>
      </c>
      <c r="G1193" s="2">
        <v>0.16350000000000001</v>
      </c>
      <c r="H1193" s="2">
        <v>0.6623</v>
      </c>
      <c r="I1193" s="2">
        <v>0.78759999999999997</v>
      </c>
      <c r="J1193" s="2">
        <v>0.1794</v>
      </c>
      <c r="K1193" s="2">
        <v>0.60819999999999996</v>
      </c>
      <c r="L1193" s="2">
        <v>0.71099999999999997</v>
      </c>
      <c r="M1193" s="2">
        <v>0.27500000000000002</v>
      </c>
      <c r="N1193" s="2">
        <v>0.43599999999999994</v>
      </c>
      <c r="O1193" s="2">
        <v>0.5688333333333333</v>
      </c>
      <c r="P1193" s="5" t="s">
        <v>4792</v>
      </c>
      <c r="Q1193" s="5">
        <v>2198</v>
      </c>
      <c r="R1193" s="5">
        <v>344.51410658307208</v>
      </c>
      <c r="S1193" s="5">
        <v>5</v>
      </c>
      <c r="T1193" s="5">
        <v>227.47952684258414</v>
      </c>
      <c r="U1193" s="5">
        <v>0</v>
      </c>
      <c r="V1193" s="5">
        <v>0</v>
      </c>
      <c r="W1193" s="5">
        <v>0</v>
      </c>
      <c r="X1193" s="5">
        <v>0</v>
      </c>
      <c r="Y1193" s="5">
        <v>1</v>
      </c>
      <c r="Z1193" s="5">
        <v>45.495905368516837</v>
      </c>
      <c r="AA1193" s="5">
        <v>4</v>
      </c>
      <c r="AB1193" s="5">
        <v>181.98362147406735</v>
      </c>
      <c r="AC1193" s="5">
        <v>41</v>
      </c>
      <c r="AD1193" s="5">
        <v>1865.3321201091901</v>
      </c>
      <c r="AE1193" s="5">
        <v>8</v>
      </c>
      <c r="AF1193" s="5">
        <v>363.9672429481347</v>
      </c>
      <c r="AG1193" s="5">
        <v>26</v>
      </c>
      <c r="AH1193" s="5">
        <v>1182.8935395814376</v>
      </c>
      <c r="AI1193" s="5">
        <v>7</v>
      </c>
      <c r="AJ1193" s="5">
        <v>318.47133757961785</v>
      </c>
    </row>
    <row r="1194" spans="1:36" x14ac:dyDescent="0.25">
      <c r="A1194">
        <v>2018</v>
      </c>
      <c r="B1194" t="s">
        <v>70</v>
      </c>
      <c r="C1194" t="s">
        <v>5476</v>
      </c>
      <c r="D1194" s="47" t="s">
        <v>5453</v>
      </c>
      <c r="E1194" s="11">
        <v>6.91</v>
      </c>
      <c r="F1194" s="2">
        <v>0.80649999999999999</v>
      </c>
      <c r="G1194" s="2">
        <v>0.17230000000000001</v>
      </c>
      <c r="H1194" s="2">
        <v>0.63419999999999999</v>
      </c>
      <c r="I1194" s="2">
        <v>0.78110000000000002</v>
      </c>
      <c r="J1194" s="2">
        <v>0.18410000000000001</v>
      </c>
      <c r="K1194" s="2">
        <v>0.59699999999999998</v>
      </c>
      <c r="L1194" s="2">
        <v>0.7157</v>
      </c>
      <c r="M1194" s="2">
        <v>0.26979999999999998</v>
      </c>
      <c r="N1194" s="2">
        <v>0.44590000000000002</v>
      </c>
      <c r="O1194" s="2">
        <v>0.55903333333333327</v>
      </c>
      <c r="P1194" s="5" t="s">
        <v>4792</v>
      </c>
      <c r="Q1194" s="5">
        <v>2199</v>
      </c>
      <c r="R1194" s="5">
        <v>318.23444283646887</v>
      </c>
      <c r="S1194" s="5">
        <v>4</v>
      </c>
      <c r="T1194" s="5">
        <v>181.90086402910413</v>
      </c>
      <c r="U1194" s="5">
        <v>0</v>
      </c>
      <c r="V1194" s="5">
        <v>0</v>
      </c>
      <c r="W1194" s="5">
        <v>0</v>
      </c>
      <c r="X1194" s="5">
        <v>0</v>
      </c>
      <c r="Y1194" s="5">
        <v>0</v>
      </c>
      <c r="Z1194" s="5">
        <v>0</v>
      </c>
      <c r="AA1194" s="5">
        <v>4</v>
      </c>
      <c r="AB1194" s="5">
        <v>181.90086402910413</v>
      </c>
      <c r="AC1194" s="5">
        <v>38</v>
      </c>
      <c r="AD1194" s="5">
        <v>1728.0582082764895</v>
      </c>
      <c r="AE1194" s="5">
        <v>7</v>
      </c>
      <c r="AF1194" s="5">
        <v>318.32651205093225</v>
      </c>
      <c r="AG1194" s="5">
        <v>27</v>
      </c>
      <c r="AH1194" s="5">
        <v>1227.830832196453</v>
      </c>
      <c r="AI1194" s="5">
        <v>4</v>
      </c>
      <c r="AJ1194" s="5">
        <v>181.90086402910413</v>
      </c>
    </row>
    <row r="1195" spans="1:36" x14ac:dyDescent="0.25">
      <c r="A1195">
        <v>2019</v>
      </c>
      <c r="B1195" t="s">
        <v>71</v>
      </c>
      <c r="C1195" t="s">
        <v>4972</v>
      </c>
      <c r="D1195" s="47" t="s">
        <v>1965</v>
      </c>
      <c r="E1195" s="11">
        <v>0</v>
      </c>
      <c r="F1195" s="2">
        <v>0.71220000000000006</v>
      </c>
      <c r="G1195" s="2">
        <v>0.27389999999999998</v>
      </c>
      <c r="H1195" s="2">
        <v>0.43830000000000008</v>
      </c>
      <c r="I1195" s="2">
        <v>0.73460000000000003</v>
      </c>
      <c r="J1195" s="2">
        <v>0.224</v>
      </c>
      <c r="K1195" s="2">
        <v>0.51060000000000005</v>
      </c>
      <c r="L1195" s="2">
        <v>0.79700000000000004</v>
      </c>
      <c r="M1195" s="2">
        <v>0.19020000000000001</v>
      </c>
      <c r="N1195" s="2">
        <v>0.60680000000000001</v>
      </c>
      <c r="O1195" s="2">
        <v>0.51856666666666673</v>
      </c>
      <c r="P1195" s="2" t="s">
        <v>4792</v>
      </c>
      <c r="Q1195" s="5">
        <v>2199</v>
      </c>
      <c r="R1195" s="5" t="s">
        <v>4791</v>
      </c>
      <c r="S1195" s="5">
        <v>8</v>
      </c>
      <c r="T1195" s="5">
        <v>363.80172805820825</v>
      </c>
      <c r="U1195" s="5">
        <v>0</v>
      </c>
      <c r="V1195" s="5">
        <v>0</v>
      </c>
      <c r="W1195" s="5">
        <v>1</v>
      </c>
      <c r="X1195" s="5">
        <v>45.475216007276032</v>
      </c>
      <c r="Y1195" s="5">
        <v>2</v>
      </c>
      <c r="Z1195" s="5">
        <v>90.950432014552064</v>
      </c>
      <c r="AA1195" s="5">
        <v>5</v>
      </c>
      <c r="AB1195" s="5">
        <v>227.37608003638019</v>
      </c>
      <c r="AC1195" s="5">
        <v>29</v>
      </c>
      <c r="AD1195" s="5">
        <v>1318.781264211005</v>
      </c>
      <c r="AE1195" s="5">
        <v>11</v>
      </c>
      <c r="AF1195" s="5">
        <v>500.22737608003632</v>
      </c>
      <c r="AG1195" s="5">
        <v>6</v>
      </c>
      <c r="AH1195" s="5">
        <v>272.85129604365619</v>
      </c>
      <c r="AI1195" s="5">
        <v>12</v>
      </c>
      <c r="AJ1195" s="5">
        <v>545.70259208731238</v>
      </c>
    </row>
    <row r="1196" spans="1:36" x14ac:dyDescent="0.25">
      <c r="A1196">
        <v>2018</v>
      </c>
      <c r="B1196" t="s">
        <v>70</v>
      </c>
      <c r="C1196" t="s">
        <v>5402</v>
      </c>
      <c r="D1196" s="47" t="s">
        <v>5362</v>
      </c>
      <c r="E1196" s="11">
        <v>3.3</v>
      </c>
      <c r="F1196" s="2">
        <v>0.79800000000000004</v>
      </c>
      <c r="G1196" s="2">
        <v>0.1915</v>
      </c>
      <c r="H1196" s="2">
        <v>0.60650000000000004</v>
      </c>
      <c r="I1196" s="2">
        <v>0.77769999999999995</v>
      </c>
      <c r="J1196" s="2">
        <v>0.1981</v>
      </c>
      <c r="K1196" s="2">
        <v>0.57959999999999989</v>
      </c>
      <c r="L1196" s="2">
        <v>0.71679999999999999</v>
      </c>
      <c r="M1196" s="2">
        <v>0.27010000000000001</v>
      </c>
      <c r="N1196" s="2">
        <v>0.44669999999999999</v>
      </c>
      <c r="O1196" s="2">
        <v>0.54426666666666668</v>
      </c>
      <c r="P1196" s="5" t="s">
        <v>4792</v>
      </c>
      <c r="Q1196" s="5">
        <v>2200</v>
      </c>
      <c r="R1196" s="5">
        <v>666.66666666666674</v>
      </c>
      <c r="S1196" s="5">
        <v>20</v>
      </c>
      <c r="T1196" s="5">
        <v>909.09090909090901</v>
      </c>
      <c r="U1196" s="5">
        <v>0</v>
      </c>
      <c r="V1196" s="5">
        <v>0</v>
      </c>
      <c r="W1196" s="5">
        <v>1</v>
      </c>
      <c r="X1196" s="5">
        <v>45.454545454545453</v>
      </c>
      <c r="Y1196" s="5">
        <v>0</v>
      </c>
      <c r="Z1196" s="5">
        <v>0</v>
      </c>
      <c r="AA1196" s="5">
        <v>19</v>
      </c>
      <c r="AB1196" s="5">
        <v>863.63636363636363</v>
      </c>
      <c r="AC1196" s="5">
        <v>41</v>
      </c>
      <c r="AD1196" s="5">
        <v>1863.6363636363635</v>
      </c>
      <c r="AE1196" s="5">
        <v>6</v>
      </c>
      <c r="AF1196" s="5">
        <v>272.72727272727275</v>
      </c>
      <c r="AG1196" s="5">
        <v>32</v>
      </c>
      <c r="AH1196" s="5">
        <v>1454.5454545454545</v>
      </c>
      <c r="AI1196" s="5">
        <v>3</v>
      </c>
      <c r="AJ1196" s="5">
        <v>136.36363636363637</v>
      </c>
    </row>
    <row r="1197" spans="1:36" x14ac:dyDescent="0.25">
      <c r="A1197">
        <v>2018</v>
      </c>
      <c r="B1197" t="s">
        <v>49</v>
      </c>
      <c r="C1197" t="s">
        <v>6371</v>
      </c>
      <c r="D1197" s="47" t="s">
        <v>618</v>
      </c>
      <c r="E1197" s="11">
        <v>9.8000000000000007</v>
      </c>
      <c r="F1197" s="2">
        <v>0.3947</v>
      </c>
      <c r="G1197" s="2">
        <v>0.57199999999999995</v>
      </c>
      <c r="H1197" s="2">
        <v>-0.17729999999999996</v>
      </c>
      <c r="I1197" s="2">
        <v>0.54600000000000004</v>
      </c>
      <c r="J1197" s="2">
        <v>0.34300000000000003</v>
      </c>
      <c r="K1197" s="2">
        <v>0.20300000000000001</v>
      </c>
      <c r="L1197" s="2">
        <v>0.57799999999999996</v>
      </c>
      <c r="M1197" s="2">
        <v>0.40899999999999997</v>
      </c>
      <c r="N1197" s="2">
        <v>0.16899999999999998</v>
      </c>
      <c r="O1197" s="2">
        <v>6.4900000000000013E-2</v>
      </c>
      <c r="P1197" s="2" t="s">
        <v>4792</v>
      </c>
      <c r="Q1197" s="5">
        <v>2202</v>
      </c>
      <c r="R1197" s="5">
        <v>224.69387755102039</v>
      </c>
      <c r="S1197" s="5">
        <v>4</v>
      </c>
      <c r="T1197" s="5">
        <v>181.65304268846504</v>
      </c>
      <c r="U1197" s="5">
        <v>0</v>
      </c>
      <c r="V1197" s="5">
        <v>0</v>
      </c>
      <c r="W1197" s="5">
        <v>0</v>
      </c>
      <c r="X1197" s="5">
        <v>0</v>
      </c>
      <c r="Y1197" s="5">
        <v>0</v>
      </c>
      <c r="Z1197" s="5">
        <v>0</v>
      </c>
      <c r="AA1197" s="5">
        <v>4</v>
      </c>
      <c r="AB1197" s="5">
        <v>181.65304268846504</v>
      </c>
      <c r="AC1197" s="5">
        <v>7</v>
      </c>
      <c r="AD1197" s="5">
        <v>317.89282470481379</v>
      </c>
      <c r="AE1197" s="5">
        <v>0</v>
      </c>
      <c r="AF1197" s="5">
        <v>0</v>
      </c>
      <c r="AG1197" s="5">
        <v>3</v>
      </c>
      <c r="AH1197" s="5">
        <v>136.23978201634876</v>
      </c>
      <c r="AI1197" s="5">
        <v>4</v>
      </c>
      <c r="AJ1197" s="5">
        <v>181.65304268846504</v>
      </c>
    </row>
    <row r="1198" spans="1:36" x14ac:dyDescent="0.25">
      <c r="A1198">
        <v>2019</v>
      </c>
      <c r="B1198" t="s">
        <v>70</v>
      </c>
      <c r="C1198" t="s">
        <v>5347</v>
      </c>
      <c r="D1198" s="47" t="s">
        <v>5311</v>
      </c>
      <c r="E1198" s="11">
        <v>2.2799999999999998</v>
      </c>
      <c r="F1198" s="2">
        <v>0.72799999999999998</v>
      </c>
      <c r="G1198" s="2">
        <v>0.25840000000000002</v>
      </c>
      <c r="H1198" s="2">
        <v>0.46959999999999996</v>
      </c>
      <c r="I1198" s="2">
        <v>0.70530000000000004</v>
      </c>
      <c r="J1198" s="2">
        <v>0.26900000000000002</v>
      </c>
      <c r="K1198" s="2">
        <v>0.43630000000000002</v>
      </c>
      <c r="L1198" s="2">
        <v>0.65510000000000002</v>
      </c>
      <c r="M1198" s="2">
        <v>0.33379999999999999</v>
      </c>
      <c r="N1198" s="2">
        <v>0.32130000000000003</v>
      </c>
      <c r="O1198" s="2">
        <v>0.40906666666666663</v>
      </c>
      <c r="P1198" s="5" t="s">
        <v>4792</v>
      </c>
      <c r="Q1198" s="5">
        <v>2204</v>
      </c>
      <c r="R1198" s="5">
        <v>966.66666666666674</v>
      </c>
      <c r="S1198" s="5">
        <v>4</v>
      </c>
      <c r="T1198" s="5">
        <v>181.48820326678765</v>
      </c>
      <c r="U1198" s="5">
        <v>0</v>
      </c>
      <c r="V1198" s="5">
        <v>0</v>
      </c>
      <c r="W1198" s="5">
        <v>0</v>
      </c>
      <c r="X1198" s="5">
        <v>0</v>
      </c>
      <c r="Y1198" s="5">
        <v>0</v>
      </c>
      <c r="Z1198" s="5">
        <v>0</v>
      </c>
      <c r="AA1198" s="5">
        <v>4</v>
      </c>
      <c r="AB1198" s="5">
        <v>181.48820326678765</v>
      </c>
      <c r="AC1198" s="5">
        <v>32</v>
      </c>
      <c r="AD1198" s="5">
        <v>1451.9056261343012</v>
      </c>
      <c r="AE1198" s="5">
        <v>2</v>
      </c>
      <c r="AF1198" s="5">
        <v>90.744101633393825</v>
      </c>
      <c r="AG1198" s="5">
        <v>28</v>
      </c>
      <c r="AH1198" s="5">
        <v>1270.4174228675136</v>
      </c>
      <c r="AI1198" s="5">
        <v>2</v>
      </c>
      <c r="AJ1198" s="5">
        <v>90.744101633393825</v>
      </c>
    </row>
    <row r="1199" spans="1:36" x14ac:dyDescent="0.25">
      <c r="A1199">
        <v>2017</v>
      </c>
      <c r="B1199" t="s">
        <v>70</v>
      </c>
      <c r="C1199" t="s">
        <v>5476</v>
      </c>
      <c r="D1199" s="47" t="s">
        <v>5453</v>
      </c>
      <c r="E1199" s="11">
        <v>6.91</v>
      </c>
      <c r="F1199" s="2">
        <v>0.80649999999999999</v>
      </c>
      <c r="G1199" s="2">
        <v>0.17230000000000001</v>
      </c>
      <c r="H1199" s="2">
        <v>0.63419999999999999</v>
      </c>
      <c r="I1199" s="2">
        <v>0.78110000000000002</v>
      </c>
      <c r="J1199" s="2">
        <v>0.18410000000000001</v>
      </c>
      <c r="K1199" s="2">
        <v>0.59699999999999998</v>
      </c>
      <c r="L1199" s="2">
        <v>0.7157</v>
      </c>
      <c r="M1199" s="2">
        <v>0.26979999999999998</v>
      </c>
      <c r="N1199" s="2">
        <v>0.44590000000000002</v>
      </c>
      <c r="O1199" s="2">
        <v>0.55903333333333327</v>
      </c>
      <c r="P1199" s="5" t="s">
        <v>4792</v>
      </c>
      <c r="Q1199" s="5">
        <v>2207</v>
      </c>
      <c r="R1199" s="5">
        <v>319.39218523878435</v>
      </c>
      <c r="S1199" s="5">
        <v>19</v>
      </c>
      <c r="T1199" s="5">
        <v>860.89714544630715</v>
      </c>
      <c r="U1199" s="5">
        <v>0</v>
      </c>
      <c r="V1199" s="5">
        <v>0</v>
      </c>
      <c r="W1199" s="5">
        <v>2</v>
      </c>
      <c r="X1199" s="5">
        <v>90.620752152242872</v>
      </c>
      <c r="Y1199" s="5">
        <v>0</v>
      </c>
      <c r="Z1199" s="5">
        <v>0</v>
      </c>
      <c r="AA1199" s="5">
        <v>17</v>
      </c>
      <c r="AB1199" s="5">
        <v>770.27639329406441</v>
      </c>
      <c r="AC1199" s="5">
        <v>64</v>
      </c>
      <c r="AD1199" s="5">
        <v>2899.8640688717719</v>
      </c>
      <c r="AE1199" s="5">
        <v>7</v>
      </c>
      <c r="AF1199" s="5">
        <v>317.17263253285006</v>
      </c>
      <c r="AG1199" s="5">
        <v>52</v>
      </c>
      <c r="AH1199" s="5">
        <v>2356.1395559583148</v>
      </c>
      <c r="AI1199" s="5">
        <v>5</v>
      </c>
      <c r="AJ1199" s="5">
        <v>226.55188038060714</v>
      </c>
    </row>
    <row r="1200" spans="1:36" x14ac:dyDescent="0.25">
      <c r="A1200">
        <v>2017</v>
      </c>
      <c r="B1200" t="s">
        <v>41</v>
      </c>
      <c r="C1200" t="s">
        <v>5582</v>
      </c>
      <c r="D1200" s="47" t="s">
        <v>5559</v>
      </c>
      <c r="E1200" s="11">
        <v>1.3340000000000001</v>
      </c>
      <c r="F1200" s="2">
        <v>0.61850000000000005</v>
      </c>
      <c r="G1200" s="2">
        <v>0.3589</v>
      </c>
      <c r="H1200" s="2">
        <v>0.25960000000000005</v>
      </c>
      <c r="I1200" s="2">
        <v>0.60209999999999997</v>
      </c>
      <c r="J1200" s="2">
        <v>0.3377</v>
      </c>
      <c r="K1200" s="2">
        <v>0.26439999999999997</v>
      </c>
      <c r="L1200" s="2">
        <v>0.57440000000000002</v>
      </c>
      <c r="M1200" s="2">
        <v>0.40720000000000001</v>
      </c>
      <c r="N1200" s="2">
        <v>0.16720000000000002</v>
      </c>
      <c r="O1200" s="2">
        <v>0.23040000000000002</v>
      </c>
      <c r="P1200" s="2" t="s">
        <v>4792</v>
      </c>
      <c r="Q1200" s="5">
        <v>2209</v>
      </c>
      <c r="R1200" s="5">
        <v>1655.9220389805096</v>
      </c>
      <c r="S1200" s="5">
        <v>5</v>
      </c>
      <c r="T1200" s="5">
        <v>226.34676324128563</v>
      </c>
      <c r="U1200" s="5">
        <v>0</v>
      </c>
      <c r="V1200" s="5">
        <v>0</v>
      </c>
      <c r="W1200" s="5">
        <v>0</v>
      </c>
      <c r="X1200" s="5">
        <v>0</v>
      </c>
      <c r="Y1200" s="5">
        <v>2</v>
      </c>
      <c r="Z1200" s="5">
        <v>90.538705296514266</v>
      </c>
      <c r="AA1200" s="5">
        <v>3</v>
      </c>
      <c r="AB1200" s="5">
        <v>135.80805794477141</v>
      </c>
      <c r="AC1200" s="5">
        <v>39</v>
      </c>
      <c r="AD1200" s="5">
        <v>1765.5047532820281</v>
      </c>
      <c r="AE1200" s="5">
        <v>5</v>
      </c>
      <c r="AF1200" s="5">
        <v>226.34676324128563</v>
      </c>
      <c r="AG1200" s="5">
        <v>34</v>
      </c>
      <c r="AH1200" s="5">
        <v>1539.1579900407426</v>
      </c>
      <c r="AI1200" s="5">
        <v>0</v>
      </c>
      <c r="AJ1200" s="5">
        <v>0</v>
      </c>
    </row>
    <row r="1201" spans="1:36" x14ac:dyDescent="0.25">
      <c r="A1201">
        <v>2019</v>
      </c>
      <c r="B1201" t="s">
        <v>41</v>
      </c>
      <c r="C1201" t="s">
        <v>4937</v>
      </c>
      <c r="D1201" s="47" t="s">
        <v>5623</v>
      </c>
      <c r="E1201" s="11">
        <v>1.5620000000000001</v>
      </c>
      <c r="F1201" s="2">
        <v>0.68759999999999999</v>
      </c>
      <c r="G1201" s="2">
        <v>0.29189999999999999</v>
      </c>
      <c r="H1201" s="2">
        <v>0.3957</v>
      </c>
      <c r="I1201" s="2">
        <v>0.65710000000000002</v>
      </c>
      <c r="J1201" s="2">
        <v>0.28220000000000001</v>
      </c>
      <c r="K1201" s="2">
        <v>0.37490000000000001</v>
      </c>
      <c r="L1201" s="2">
        <v>0.64180000000000004</v>
      </c>
      <c r="M1201" s="2">
        <v>0.34139999999999998</v>
      </c>
      <c r="N1201" s="2">
        <v>0.30040000000000006</v>
      </c>
      <c r="O1201" s="2">
        <v>0.35699999999999998</v>
      </c>
      <c r="P1201" s="2" t="s">
        <v>4792</v>
      </c>
      <c r="Q1201" s="5">
        <v>2214</v>
      </c>
      <c r="R1201" s="5">
        <v>1417.4135723431498</v>
      </c>
      <c r="S1201" s="5">
        <v>1</v>
      </c>
      <c r="T1201" s="5">
        <v>45.167118337850042</v>
      </c>
      <c r="U1201" s="5">
        <v>0</v>
      </c>
      <c r="V1201" s="5">
        <v>0</v>
      </c>
      <c r="W1201" s="5">
        <v>0</v>
      </c>
      <c r="X1201" s="5">
        <v>0</v>
      </c>
      <c r="Y1201" s="5">
        <v>0</v>
      </c>
      <c r="Z1201" s="5">
        <v>0</v>
      </c>
      <c r="AA1201" s="5">
        <v>1</v>
      </c>
      <c r="AB1201" s="5">
        <v>45.167118337850042</v>
      </c>
      <c r="AC1201" s="5">
        <v>21</v>
      </c>
      <c r="AD1201" s="5">
        <v>948.5094850948509</v>
      </c>
      <c r="AE1201" s="5">
        <v>1</v>
      </c>
      <c r="AF1201" s="5">
        <v>45.167118337850042</v>
      </c>
      <c r="AG1201" s="5">
        <v>17</v>
      </c>
      <c r="AH1201" s="5">
        <v>767.84101174345074</v>
      </c>
      <c r="AI1201" s="5">
        <v>3</v>
      </c>
      <c r="AJ1201" s="5">
        <v>135.50135501355012</v>
      </c>
    </row>
    <row r="1202" spans="1:36" x14ac:dyDescent="0.25">
      <c r="A1202">
        <v>2019</v>
      </c>
      <c r="B1202" t="s">
        <v>70</v>
      </c>
      <c r="C1202" t="s">
        <v>5402</v>
      </c>
      <c r="D1202" s="47" t="s">
        <v>5362</v>
      </c>
      <c r="E1202" s="11">
        <v>3.3</v>
      </c>
      <c r="F1202" s="2">
        <v>0.79800000000000004</v>
      </c>
      <c r="G1202" s="2">
        <v>0.1915</v>
      </c>
      <c r="H1202" s="2">
        <v>0.60650000000000004</v>
      </c>
      <c r="I1202" s="2">
        <v>0.77769999999999995</v>
      </c>
      <c r="J1202" s="2">
        <v>0.1981</v>
      </c>
      <c r="K1202" s="2">
        <v>0.57959999999999989</v>
      </c>
      <c r="L1202" s="2">
        <v>0.71679999999999999</v>
      </c>
      <c r="M1202" s="2">
        <v>0.27010000000000001</v>
      </c>
      <c r="N1202" s="2">
        <v>0.44669999999999999</v>
      </c>
      <c r="O1202" s="2">
        <v>0.54426666666666668</v>
      </c>
      <c r="P1202" s="5" t="s">
        <v>4792</v>
      </c>
      <c r="Q1202" s="5">
        <v>2214</v>
      </c>
      <c r="R1202" s="5">
        <v>670.90909090909099</v>
      </c>
      <c r="S1202" s="5">
        <v>13</v>
      </c>
      <c r="T1202" s="5">
        <v>587.17253839205057</v>
      </c>
      <c r="U1202" s="5">
        <v>0</v>
      </c>
      <c r="V1202" s="5">
        <v>0</v>
      </c>
      <c r="W1202" s="5">
        <v>0</v>
      </c>
      <c r="X1202" s="5">
        <v>0</v>
      </c>
      <c r="Y1202" s="5">
        <v>0</v>
      </c>
      <c r="Z1202" s="5">
        <v>0</v>
      </c>
      <c r="AA1202" s="5">
        <v>13</v>
      </c>
      <c r="AB1202" s="5">
        <v>587.17253839205057</v>
      </c>
      <c r="AC1202" s="5">
        <v>41</v>
      </c>
      <c r="AD1202" s="5">
        <v>1851.8518518518517</v>
      </c>
      <c r="AE1202" s="5">
        <v>5</v>
      </c>
      <c r="AF1202" s="5">
        <v>225.83559168925021</v>
      </c>
      <c r="AG1202" s="5">
        <v>30</v>
      </c>
      <c r="AH1202" s="5">
        <v>1355.0135501355014</v>
      </c>
      <c r="AI1202" s="5">
        <v>6</v>
      </c>
      <c r="AJ1202" s="5">
        <v>271.00271002710025</v>
      </c>
    </row>
    <row r="1203" spans="1:36" x14ac:dyDescent="0.25">
      <c r="A1203">
        <v>2017</v>
      </c>
      <c r="B1203" t="s">
        <v>70</v>
      </c>
      <c r="C1203" t="s">
        <v>5471</v>
      </c>
      <c r="D1203" s="47" t="s">
        <v>5308</v>
      </c>
      <c r="E1203" s="11">
        <v>6.38</v>
      </c>
      <c r="F1203" s="2">
        <v>0.82579999999999998</v>
      </c>
      <c r="G1203" s="2">
        <v>0.16350000000000001</v>
      </c>
      <c r="H1203" s="2">
        <v>0.6623</v>
      </c>
      <c r="I1203" s="2">
        <v>0.78759999999999997</v>
      </c>
      <c r="J1203" s="2">
        <v>0.1794</v>
      </c>
      <c r="K1203" s="2">
        <v>0.60819999999999996</v>
      </c>
      <c r="L1203" s="2">
        <v>0.71099999999999997</v>
      </c>
      <c r="M1203" s="2">
        <v>0.27500000000000002</v>
      </c>
      <c r="N1203" s="2">
        <v>0.43599999999999994</v>
      </c>
      <c r="O1203" s="2">
        <v>0.5688333333333333</v>
      </c>
      <c r="P1203" s="5" t="s">
        <v>4792</v>
      </c>
      <c r="Q1203" s="5">
        <v>2219</v>
      </c>
      <c r="R1203" s="5">
        <v>347.80564263322884</v>
      </c>
      <c r="S1203" s="5">
        <v>8</v>
      </c>
      <c r="T1203" s="5">
        <v>360.5227579990987</v>
      </c>
      <c r="U1203" s="5">
        <v>0</v>
      </c>
      <c r="V1203" s="5">
        <v>0</v>
      </c>
      <c r="W1203" s="5">
        <v>0</v>
      </c>
      <c r="X1203" s="5">
        <v>0</v>
      </c>
      <c r="Y1203" s="5">
        <v>1</v>
      </c>
      <c r="Z1203" s="5">
        <v>45.065344749887338</v>
      </c>
      <c r="AA1203" s="5">
        <v>7</v>
      </c>
      <c r="AB1203" s="5">
        <v>315.45741324921136</v>
      </c>
      <c r="AC1203" s="5">
        <v>57</v>
      </c>
      <c r="AD1203" s="5">
        <v>2568.724650743578</v>
      </c>
      <c r="AE1203" s="5">
        <v>8</v>
      </c>
      <c r="AF1203" s="5">
        <v>360.5227579990987</v>
      </c>
      <c r="AG1203" s="5">
        <v>43</v>
      </c>
      <c r="AH1203" s="5">
        <v>1937.8098242451556</v>
      </c>
      <c r="AI1203" s="5">
        <v>6</v>
      </c>
      <c r="AJ1203" s="5">
        <v>270.39206849932401</v>
      </c>
    </row>
    <row r="1204" spans="1:36" x14ac:dyDescent="0.25">
      <c r="A1204">
        <v>2019</v>
      </c>
      <c r="B1204" t="s">
        <v>41</v>
      </c>
      <c r="C1204" t="s">
        <v>248</v>
      </c>
      <c r="D1204" s="47" t="s">
        <v>5577</v>
      </c>
      <c r="E1204" s="11">
        <v>1.337</v>
      </c>
      <c r="F1204" s="2">
        <v>0.71260000000000001</v>
      </c>
      <c r="G1204" s="2">
        <v>0.26719999999999999</v>
      </c>
      <c r="H1204" s="2">
        <v>0.44540000000000002</v>
      </c>
      <c r="I1204" s="2">
        <v>0.70320000000000005</v>
      </c>
      <c r="J1204" s="2">
        <v>0.24049999999999999</v>
      </c>
      <c r="K1204" s="2">
        <v>0.46270000000000006</v>
      </c>
      <c r="L1204" s="2">
        <v>0.6754</v>
      </c>
      <c r="M1204" s="2">
        <v>0.30769999999999997</v>
      </c>
      <c r="N1204" s="2">
        <v>0.36770000000000003</v>
      </c>
      <c r="O1204" s="2">
        <v>0.42526666666666674</v>
      </c>
      <c r="P1204" s="2" t="s">
        <v>4792</v>
      </c>
      <c r="Q1204" s="5">
        <v>2220</v>
      </c>
      <c r="R1204" s="5">
        <v>1660.4338070306658</v>
      </c>
      <c r="S1204" s="5">
        <v>1</v>
      </c>
      <c r="T1204" s="5">
        <v>45.045045045045043</v>
      </c>
      <c r="U1204" s="5">
        <v>0</v>
      </c>
      <c r="V1204" s="5">
        <v>0</v>
      </c>
      <c r="W1204" s="5">
        <v>0</v>
      </c>
      <c r="X1204" s="5">
        <v>0</v>
      </c>
      <c r="Y1204" s="5">
        <v>0</v>
      </c>
      <c r="Z1204" s="5">
        <v>0</v>
      </c>
      <c r="AA1204" s="5">
        <v>1</v>
      </c>
      <c r="AB1204" s="5">
        <v>45.045045045045043</v>
      </c>
      <c r="AC1204" s="5">
        <v>17</v>
      </c>
      <c r="AD1204" s="5">
        <v>765.76576576576576</v>
      </c>
      <c r="AE1204" s="5">
        <v>3</v>
      </c>
      <c r="AF1204" s="5">
        <v>135.13513513513513</v>
      </c>
      <c r="AG1204" s="5">
        <v>13</v>
      </c>
      <c r="AH1204" s="5">
        <v>585.58558558558559</v>
      </c>
      <c r="AI1204" s="5">
        <v>1</v>
      </c>
      <c r="AJ1204" s="5">
        <v>45.045045045045043</v>
      </c>
    </row>
    <row r="1205" spans="1:36" x14ac:dyDescent="0.25">
      <c r="A1205">
        <v>2017</v>
      </c>
      <c r="B1205" t="s">
        <v>70</v>
      </c>
      <c r="C1205" t="s">
        <v>5347</v>
      </c>
      <c r="D1205" s="47" t="s">
        <v>5311</v>
      </c>
      <c r="E1205" s="11">
        <v>2.2799999999999998</v>
      </c>
      <c r="F1205" s="2">
        <v>0.72799999999999998</v>
      </c>
      <c r="G1205" s="2">
        <v>0.25840000000000002</v>
      </c>
      <c r="H1205" s="2">
        <v>0.46959999999999996</v>
      </c>
      <c r="I1205" s="2">
        <v>0.70530000000000004</v>
      </c>
      <c r="J1205" s="2">
        <v>0.26900000000000002</v>
      </c>
      <c r="K1205" s="2">
        <v>0.43630000000000002</v>
      </c>
      <c r="L1205" s="2">
        <v>0.65510000000000002</v>
      </c>
      <c r="M1205" s="2">
        <v>0.33379999999999999</v>
      </c>
      <c r="N1205" s="2">
        <v>0.32130000000000003</v>
      </c>
      <c r="O1205" s="2">
        <v>0.40906666666666663</v>
      </c>
      <c r="P1205" s="5" t="s">
        <v>4792</v>
      </c>
      <c r="Q1205" s="5">
        <v>2225</v>
      </c>
      <c r="R1205" s="5">
        <v>975.87719298245622</v>
      </c>
      <c r="S1205" s="5">
        <v>7</v>
      </c>
      <c r="T1205" s="5">
        <v>314.60674157303373</v>
      </c>
      <c r="U1205" s="5">
        <v>0</v>
      </c>
      <c r="V1205" s="5">
        <v>0</v>
      </c>
      <c r="W1205" s="5">
        <v>1</v>
      </c>
      <c r="X1205" s="5">
        <v>44.943820224719104</v>
      </c>
      <c r="Y1205" s="5">
        <v>2</v>
      </c>
      <c r="Z1205" s="5">
        <v>89.887640449438209</v>
      </c>
      <c r="AA1205" s="5">
        <v>4</v>
      </c>
      <c r="AB1205" s="5">
        <v>179.77528089887642</v>
      </c>
      <c r="AC1205" s="5">
        <v>48</v>
      </c>
      <c r="AD1205" s="5">
        <v>2157.3033707865166</v>
      </c>
      <c r="AE1205" s="5">
        <v>2</v>
      </c>
      <c r="AF1205" s="5">
        <v>89.887640449438209</v>
      </c>
      <c r="AG1205" s="5">
        <v>42</v>
      </c>
      <c r="AH1205" s="5">
        <v>1887.640449438202</v>
      </c>
      <c r="AI1205" s="5">
        <v>4</v>
      </c>
      <c r="AJ1205" s="5">
        <v>179.77528089887642</v>
      </c>
    </row>
    <row r="1206" spans="1:36" x14ac:dyDescent="0.25">
      <c r="A1206">
        <v>2019</v>
      </c>
      <c r="B1206" t="s">
        <v>41</v>
      </c>
      <c r="C1206" t="s">
        <v>680</v>
      </c>
      <c r="D1206" s="47" t="s">
        <v>5228</v>
      </c>
      <c r="E1206" s="11">
        <v>1.5049999999999999</v>
      </c>
      <c r="F1206" s="2">
        <v>0.59160000000000001</v>
      </c>
      <c r="G1206" s="2">
        <v>0.38990000000000002</v>
      </c>
      <c r="H1206" s="2">
        <v>0.20169999999999999</v>
      </c>
      <c r="I1206" s="2">
        <v>0.54279999999999995</v>
      </c>
      <c r="J1206" s="2">
        <v>0.39200000000000002</v>
      </c>
      <c r="K1206" s="2">
        <v>0.15079999999999993</v>
      </c>
      <c r="L1206" s="2">
        <v>0.43030000000000002</v>
      </c>
      <c r="M1206" s="2">
        <v>0.54039999999999999</v>
      </c>
      <c r="N1206" s="2">
        <v>-0.11009999999999998</v>
      </c>
      <c r="O1206" s="2">
        <v>8.0799999999999983E-2</v>
      </c>
      <c r="P1206" s="2" t="s">
        <v>4792</v>
      </c>
      <c r="Q1206" s="5">
        <v>2236</v>
      </c>
      <c r="R1206" s="5">
        <v>1485.7142857142858</v>
      </c>
      <c r="S1206" s="5">
        <v>12</v>
      </c>
      <c r="T1206" s="5">
        <v>536.67262969588546</v>
      </c>
      <c r="U1206" s="5">
        <v>0</v>
      </c>
      <c r="V1206" s="5">
        <v>0</v>
      </c>
      <c r="W1206" s="5">
        <v>4</v>
      </c>
      <c r="X1206" s="5">
        <v>178.89087656529517</v>
      </c>
      <c r="Y1206" s="5">
        <v>0</v>
      </c>
      <c r="Z1206" s="5">
        <v>0</v>
      </c>
      <c r="AA1206" s="5">
        <v>8</v>
      </c>
      <c r="AB1206" s="5">
        <v>357.78175313059035</v>
      </c>
      <c r="AC1206" s="5">
        <v>41</v>
      </c>
      <c r="AD1206" s="5">
        <v>1833.6314847942754</v>
      </c>
      <c r="AE1206" s="5">
        <v>17</v>
      </c>
      <c r="AF1206" s="5">
        <v>760.28622540250456</v>
      </c>
      <c r="AG1206" s="5">
        <v>21</v>
      </c>
      <c r="AH1206" s="5">
        <v>939.17710196779967</v>
      </c>
      <c r="AI1206" s="5">
        <v>3</v>
      </c>
      <c r="AJ1206" s="5">
        <v>134.16815742397137</v>
      </c>
    </row>
    <row r="1207" spans="1:36" x14ac:dyDescent="0.25">
      <c r="A1207">
        <v>2017</v>
      </c>
      <c r="B1207" t="s">
        <v>70</v>
      </c>
      <c r="C1207" t="s">
        <v>5402</v>
      </c>
      <c r="D1207" s="47" t="s">
        <v>5362</v>
      </c>
      <c r="E1207" s="11">
        <v>3.3</v>
      </c>
      <c r="F1207" s="2">
        <v>0.79800000000000004</v>
      </c>
      <c r="G1207" s="2">
        <v>0.1915</v>
      </c>
      <c r="H1207" s="2">
        <v>0.60650000000000004</v>
      </c>
      <c r="I1207" s="2">
        <v>0.77769999999999995</v>
      </c>
      <c r="J1207" s="2">
        <v>0.1981</v>
      </c>
      <c r="K1207" s="2">
        <v>0.57959999999999989</v>
      </c>
      <c r="L1207" s="2">
        <v>0.71679999999999999</v>
      </c>
      <c r="M1207" s="2">
        <v>0.27010000000000001</v>
      </c>
      <c r="N1207" s="2">
        <v>0.44669999999999999</v>
      </c>
      <c r="O1207" s="2">
        <v>0.54426666666666668</v>
      </c>
      <c r="P1207" s="5" t="s">
        <v>4792</v>
      </c>
      <c r="Q1207" s="5">
        <v>2238</v>
      </c>
      <c r="R1207" s="5">
        <v>678.18181818181824</v>
      </c>
      <c r="S1207" s="5">
        <v>17</v>
      </c>
      <c r="T1207" s="5">
        <v>759.60679177837346</v>
      </c>
      <c r="U1207" s="5">
        <v>0</v>
      </c>
      <c r="V1207" s="5">
        <v>0</v>
      </c>
      <c r="W1207" s="5">
        <v>1</v>
      </c>
      <c r="X1207" s="5">
        <v>44.682752457551388</v>
      </c>
      <c r="Y1207" s="5">
        <v>2</v>
      </c>
      <c r="Z1207" s="5">
        <v>89.365504915102775</v>
      </c>
      <c r="AA1207" s="5">
        <v>14</v>
      </c>
      <c r="AB1207" s="5">
        <v>625.55853440571946</v>
      </c>
      <c r="AC1207" s="5">
        <v>49</v>
      </c>
      <c r="AD1207" s="5">
        <v>2189.4548704200179</v>
      </c>
      <c r="AE1207" s="5">
        <v>23</v>
      </c>
      <c r="AF1207" s="5">
        <v>1027.7033065236819</v>
      </c>
      <c r="AG1207" s="5">
        <v>25</v>
      </c>
      <c r="AH1207" s="5">
        <v>1117.0688114387847</v>
      </c>
      <c r="AI1207" s="5">
        <v>1</v>
      </c>
      <c r="AJ1207" s="5">
        <v>44.682752457551388</v>
      </c>
    </row>
    <row r="1208" spans="1:36" x14ac:dyDescent="0.25">
      <c r="A1208">
        <v>2018</v>
      </c>
      <c r="B1208" t="s">
        <v>41</v>
      </c>
      <c r="C1208" t="s">
        <v>1112</v>
      </c>
      <c r="D1208" s="47" t="s">
        <v>500</v>
      </c>
      <c r="E1208" s="11">
        <v>1.7969999999999999</v>
      </c>
      <c r="F1208" s="2">
        <v>0.66259999999999997</v>
      </c>
      <c r="G1208" s="2">
        <v>0.3165</v>
      </c>
      <c r="H1208" s="2">
        <v>0.34609999999999996</v>
      </c>
      <c r="I1208" s="2">
        <v>0.63959999999999995</v>
      </c>
      <c r="J1208" s="2">
        <v>0.30230000000000001</v>
      </c>
      <c r="K1208" s="2">
        <v>0.33729999999999993</v>
      </c>
      <c r="L1208" s="2">
        <v>0.56059999999999999</v>
      </c>
      <c r="M1208" s="2">
        <v>0.41830000000000001</v>
      </c>
      <c r="N1208" s="2">
        <v>0.14229999999999998</v>
      </c>
      <c r="O1208" s="2">
        <v>0.27523333333333327</v>
      </c>
      <c r="P1208" s="2" t="s">
        <v>4792</v>
      </c>
      <c r="Q1208" s="5">
        <v>2247</v>
      </c>
      <c r="R1208" s="5">
        <v>1250.4173622704509</v>
      </c>
      <c r="S1208" s="5">
        <v>5</v>
      </c>
      <c r="T1208" s="5">
        <v>222.51891410769915</v>
      </c>
      <c r="U1208" s="5">
        <v>0</v>
      </c>
      <c r="V1208" s="5">
        <v>0</v>
      </c>
      <c r="W1208" s="5">
        <v>1</v>
      </c>
      <c r="X1208" s="5">
        <v>44.503782821539829</v>
      </c>
      <c r="Y1208" s="5">
        <v>0</v>
      </c>
      <c r="Z1208" s="5">
        <v>0</v>
      </c>
      <c r="AA1208" s="5">
        <v>4</v>
      </c>
      <c r="AB1208" s="5">
        <v>178.01513128615932</v>
      </c>
      <c r="AC1208" s="5">
        <v>30</v>
      </c>
      <c r="AD1208" s="5">
        <v>1335.113484646195</v>
      </c>
      <c r="AE1208" s="5">
        <v>2</v>
      </c>
      <c r="AF1208" s="5">
        <v>89.007565643079658</v>
      </c>
      <c r="AG1208" s="5">
        <v>27</v>
      </c>
      <c r="AH1208" s="5">
        <v>1201.6021361815754</v>
      </c>
      <c r="AI1208" s="5">
        <v>1</v>
      </c>
      <c r="AJ1208" s="5">
        <v>44.503782821539829</v>
      </c>
    </row>
    <row r="1209" spans="1:36" x14ac:dyDescent="0.25">
      <c r="A1209">
        <v>2018</v>
      </c>
      <c r="B1209" t="s">
        <v>41</v>
      </c>
      <c r="C1209" t="s">
        <v>248</v>
      </c>
      <c r="D1209" s="47" t="s">
        <v>5577</v>
      </c>
      <c r="E1209" s="11">
        <v>1.337</v>
      </c>
      <c r="F1209" s="2">
        <v>0.71260000000000001</v>
      </c>
      <c r="G1209" s="2">
        <v>0.26719999999999999</v>
      </c>
      <c r="H1209" s="2">
        <v>0.44540000000000002</v>
      </c>
      <c r="I1209" s="2">
        <v>0.70320000000000005</v>
      </c>
      <c r="J1209" s="2">
        <v>0.24049999999999999</v>
      </c>
      <c r="K1209" s="2">
        <v>0.46270000000000006</v>
      </c>
      <c r="L1209" s="2">
        <v>0.6754</v>
      </c>
      <c r="M1209" s="2">
        <v>0.30769999999999997</v>
      </c>
      <c r="N1209" s="2">
        <v>0.36770000000000003</v>
      </c>
      <c r="O1209" s="2">
        <v>0.42526666666666674</v>
      </c>
      <c r="P1209" s="2" t="s">
        <v>4792</v>
      </c>
      <c r="Q1209" s="5">
        <v>2248</v>
      </c>
      <c r="R1209" s="5">
        <v>1681.3762154076292</v>
      </c>
      <c r="S1209" s="5">
        <v>3</v>
      </c>
      <c r="T1209" s="5">
        <v>133.45195729537366</v>
      </c>
      <c r="U1209" s="5">
        <v>0</v>
      </c>
      <c r="V1209" s="5">
        <v>0</v>
      </c>
      <c r="W1209" s="5">
        <v>0</v>
      </c>
      <c r="X1209" s="5">
        <v>0</v>
      </c>
      <c r="Y1209" s="5">
        <v>1</v>
      </c>
      <c r="Z1209" s="5">
        <v>44.483985765124551</v>
      </c>
      <c r="AA1209" s="5">
        <v>2</v>
      </c>
      <c r="AB1209" s="5">
        <v>88.967971530249102</v>
      </c>
      <c r="AC1209" s="5">
        <v>15</v>
      </c>
      <c r="AD1209" s="5">
        <v>667.25978647686838</v>
      </c>
      <c r="AE1209" s="5">
        <v>5</v>
      </c>
      <c r="AF1209" s="5">
        <v>222.4199288256228</v>
      </c>
      <c r="AG1209" s="5">
        <v>10</v>
      </c>
      <c r="AH1209" s="5">
        <v>444.83985765124561</v>
      </c>
      <c r="AI1209" s="5">
        <v>0</v>
      </c>
      <c r="AJ1209" s="5">
        <v>0</v>
      </c>
    </row>
    <row r="1210" spans="1:36" x14ac:dyDescent="0.25">
      <c r="A1210">
        <v>2017</v>
      </c>
      <c r="B1210" t="s">
        <v>41</v>
      </c>
      <c r="C1210" t="s">
        <v>6227</v>
      </c>
      <c r="D1210" s="47" t="s">
        <v>6109</v>
      </c>
      <c r="E1210" s="11">
        <v>13.641</v>
      </c>
      <c r="F1210" s="2">
        <v>0.44950000000000001</v>
      </c>
      <c r="G1210" s="2">
        <v>0.53290000000000004</v>
      </c>
      <c r="H1210" s="2">
        <v>-8.340000000000003E-2</v>
      </c>
      <c r="I1210" s="2">
        <v>0.44180000000000003</v>
      </c>
      <c r="J1210" s="2">
        <v>0.50580000000000003</v>
      </c>
      <c r="K1210" s="2">
        <v>-6.4000000000000001E-2</v>
      </c>
      <c r="L1210" s="2">
        <v>0.46360000000000001</v>
      </c>
      <c r="M1210" s="2">
        <v>0.51849999999999996</v>
      </c>
      <c r="N1210" s="2">
        <v>-5.4899999999999949E-2</v>
      </c>
      <c r="O1210" s="2">
        <v>-6.7433333333333331E-2</v>
      </c>
      <c r="P1210" s="2" t="s">
        <v>5900</v>
      </c>
      <c r="Q1210" s="5">
        <v>2252</v>
      </c>
      <c r="R1210" s="5">
        <v>165.09053588446594</v>
      </c>
      <c r="S1210" s="5">
        <v>0</v>
      </c>
      <c r="T1210" s="5">
        <v>0</v>
      </c>
      <c r="U1210" s="5">
        <v>0</v>
      </c>
      <c r="V1210" s="5">
        <v>0</v>
      </c>
      <c r="W1210" s="5">
        <v>0</v>
      </c>
      <c r="X1210" s="5">
        <v>0</v>
      </c>
      <c r="Y1210" s="5">
        <v>0</v>
      </c>
      <c r="Z1210" s="5">
        <v>0</v>
      </c>
      <c r="AA1210" s="5">
        <v>0</v>
      </c>
      <c r="AB1210" s="5">
        <v>0</v>
      </c>
      <c r="AC1210" s="5">
        <v>38</v>
      </c>
      <c r="AD1210" s="5">
        <v>1687.3889875666073</v>
      </c>
      <c r="AE1210" s="5">
        <v>4</v>
      </c>
      <c r="AF1210" s="5">
        <v>177.61989342806396</v>
      </c>
      <c r="AG1210" s="5">
        <v>28</v>
      </c>
      <c r="AH1210" s="5">
        <v>1243.3392539964475</v>
      </c>
      <c r="AI1210" s="5">
        <v>6</v>
      </c>
      <c r="AJ1210" s="5">
        <v>266.42984014209594</v>
      </c>
    </row>
    <row r="1211" spans="1:36" x14ac:dyDescent="0.25">
      <c r="A1211">
        <v>2018</v>
      </c>
      <c r="B1211" t="s">
        <v>41</v>
      </c>
      <c r="C1211" t="s">
        <v>1979</v>
      </c>
      <c r="D1211" s="47" t="s">
        <v>5562</v>
      </c>
      <c r="E1211" s="11">
        <v>6.4169999999999998</v>
      </c>
      <c r="F1211" s="2">
        <v>0.56189999999999996</v>
      </c>
      <c r="G1211" s="2">
        <v>0.41880000000000001</v>
      </c>
      <c r="H1211" s="2">
        <v>0.14309999999999995</v>
      </c>
      <c r="I1211" s="2">
        <v>0.54259999999999997</v>
      </c>
      <c r="J1211" s="2">
        <v>0.39729999999999999</v>
      </c>
      <c r="K1211" s="2">
        <v>0.14529999999999998</v>
      </c>
      <c r="L1211" s="2">
        <v>0.49209999999999998</v>
      </c>
      <c r="M1211" s="2">
        <v>0.48820000000000002</v>
      </c>
      <c r="N1211" s="2">
        <v>3.8999999999999591E-3</v>
      </c>
      <c r="O1211" s="2">
        <v>9.7433333333333302E-2</v>
      </c>
      <c r="P1211" s="2" t="s">
        <v>4792</v>
      </c>
      <c r="Q1211" s="5">
        <v>2255</v>
      </c>
      <c r="R1211" s="5">
        <v>351.41031634720275</v>
      </c>
      <c r="S1211" s="5">
        <v>13</v>
      </c>
      <c r="T1211" s="5">
        <v>576.49667405764967</v>
      </c>
      <c r="U1211" s="5">
        <v>0</v>
      </c>
      <c r="V1211" s="5">
        <v>0</v>
      </c>
      <c r="W1211" s="5">
        <v>0</v>
      </c>
      <c r="X1211" s="5">
        <v>0</v>
      </c>
      <c r="Y1211" s="5">
        <v>0</v>
      </c>
      <c r="Z1211" s="5">
        <v>0</v>
      </c>
      <c r="AA1211" s="5">
        <v>13</v>
      </c>
      <c r="AB1211" s="5">
        <v>576.49667405764967</v>
      </c>
      <c r="AC1211" s="5">
        <v>40</v>
      </c>
      <c r="AD1211" s="5">
        <v>1773.8359201773835</v>
      </c>
      <c r="AE1211" s="5">
        <v>8</v>
      </c>
      <c r="AF1211" s="5">
        <v>354.7671840354767</v>
      </c>
      <c r="AG1211" s="5">
        <v>32</v>
      </c>
      <c r="AH1211" s="5">
        <v>1419.0687361419068</v>
      </c>
      <c r="AI1211" s="5">
        <v>0</v>
      </c>
      <c r="AJ1211" s="5">
        <v>0</v>
      </c>
    </row>
    <row r="1212" spans="1:36" x14ac:dyDescent="0.25">
      <c r="A1212">
        <v>2018</v>
      </c>
      <c r="B1212" t="s">
        <v>41</v>
      </c>
      <c r="C1212" t="s">
        <v>680</v>
      </c>
      <c r="D1212" s="47" t="s">
        <v>5228</v>
      </c>
      <c r="E1212" s="11">
        <v>1.5049999999999999</v>
      </c>
      <c r="F1212" s="2">
        <v>0.59160000000000001</v>
      </c>
      <c r="G1212" s="2">
        <v>0.38990000000000002</v>
      </c>
      <c r="H1212" s="2">
        <v>0.20169999999999999</v>
      </c>
      <c r="I1212" s="2">
        <v>0.54279999999999995</v>
      </c>
      <c r="J1212" s="2">
        <v>0.39200000000000002</v>
      </c>
      <c r="K1212" s="2">
        <v>0.15079999999999993</v>
      </c>
      <c r="L1212" s="2">
        <v>0.43030000000000002</v>
      </c>
      <c r="M1212" s="2">
        <v>0.54039999999999999</v>
      </c>
      <c r="N1212" s="2">
        <v>-0.11009999999999998</v>
      </c>
      <c r="O1212" s="2">
        <v>8.0799999999999983E-2</v>
      </c>
      <c r="P1212" s="2" t="s">
        <v>4792</v>
      </c>
      <c r="Q1212" s="5">
        <v>2257</v>
      </c>
      <c r="R1212" s="5">
        <v>1499.6677740863788</v>
      </c>
      <c r="S1212" s="5">
        <v>6</v>
      </c>
      <c r="T1212" s="5">
        <v>265.83961010190518</v>
      </c>
      <c r="U1212" s="5">
        <v>0</v>
      </c>
      <c r="V1212" s="5">
        <v>0</v>
      </c>
      <c r="W1212" s="5">
        <v>1</v>
      </c>
      <c r="X1212" s="5">
        <v>44.306601683650861</v>
      </c>
      <c r="Y1212" s="5">
        <v>0</v>
      </c>
      <c r="Z1212" s="5">
        <v>0</v>
      </c>
      <c r="AA1212" s="5">
        <v>5</v>
      </c>
      <c r="AB1212" s="5">
        <v>221.5330084182543</v>
      </c>
      <c r="AC1212" s="5">
        <v>27</v>
      </c>
      <c r="AD1212" s="5">
        <v>1196.2782454585733</v>
      </c>
      <c r="AE1212" s="5">
        <v>6</v>
      </c>
      <c r="AF1212" s="5">
        <v>265.83961010190518</v>
      </c>
      <c r="AG1212" s="5">
        <v>21</v>
      </c>
      <c r="AH1212" s="5">
        <v>930.4386353566681</v>
      </c>
      <c r="AI1212" s="5">
        <v>0</v>
      </c>
      <c r="AJ1212" s="5">
        <v>0</v>
      </c>
    </row>
    <row r="1213" spans="1:36" x14ac:dyDescent="0.25">
      <c r="A1213">
        <v>2019</v>
      </c>
      <c r="B1213" t="s">
        <v>41</v>
      </c>
      <c r="C1213" t="s">
        <v>6227</v>
      </c>
      <c r="D1213" s="47" t="s">
        <v>6109</v>
      </c>
      <c r="E1213" s="11">
        <v>13.641</v>
      </c>
      <c r="F1213" s="2">
        <v>0.44950000000000001</v>
      </c>
      <c r="G1213" s="2">
        <v>0.53290000000000004</v>
      </c>
      <c r="H1213" s="2">
        <v>-8.340000000000003E-2</v>
      </c>
      <c r="I1213" s="2">
        <v>0.44180000000000003</v>
      </c>
      <c r="J1213" s="2">
        <v>0.50580000000000003</v>
      </c>
      <c r="K1213" s="2">
        <v>-6.4000000000000001E-2</v>
      </c>
      <c r="L1213" s="2">
        <v>0.46360000000000001</v>
      </c>
      <c r="M1213" s="2">
        <v>0.51849999999999996</v>
      </c>
      <c r="N1213" s="2">
        <v>-5.4899999999999949E-2</v>
      </c>
      <c r="O1213" s="2">
        <v>-6.7433333333333331E-2</v>
      </c>
      <c r="P1213" s="2" t="s">
        <v>5900</v>
      </c>
      <c r="Q1213" s="5">
        <v>2257</v>
      </c>
      <c r="R1213" s="5">
        <v>165.4570779268382</v>
      </c>
      <c r="S1213" s="5">
        <v>3</v>
      </c>
      <c r="T1213" s="5">
        <v>132.91980505095259</v>
      </c>
      <c r="U1213" s="5">
        <v>0</v>
      </c>
      <c r="V1213" s="5">
        <v>0</v>
      </c>
      <c r="W1213" s="5">
        <v>2</v>
      </c>
      <c r="X1213" s="5">
        <v>88.613203367301722</v>
      </c>
      <c r="Y1213" s="5">
        <v>0</v>
      </c>
      <c r="Z1213" s="5">
        <v>0</v>
      </c>
      <c r="AA1213" s="5">
        <v>1</v>
      </c>
      <c r="AB1213" s="5">
        <v>44.306601683650861</v>
      </c>
      <c r="AC1213" s="5">
        <v>24</v>
      </c>
      <c r="AD1213" s="5">
        <v>1063.3584404076207</v>
      </c>
      <c r="AE1213" s="5">
        <v>4</v>
      </c>
      <c r="AF1213" s="5">
        <v>177.22640673460344</v>
      </c>
      <c r="AG1213" s="5">
        <v>19</v>
      </c>
      <c r="AH1213" s="5">
        <v>841.82543198936639</v>
      </c>
      <c r="AI1213" s="5">
        <v>1</v>
      </c>
      <c r="AJ1213" s="5">
        <v>44.306601683650861</v>
      </c>
    </row>
    <row r="1214" spans="1:36" x14ac:dyDescent="0.25">
      <c r="A1214">
        <v>2018</v>
      </c>
      <c r="B1214" t="s">
        <v>70</v>
      </c>
      <c r="C1214" t="s">
        <v>5111</v>
      </c>
      <c r="D1214" s="47" t="s">
        <v>426</v>
      </c>
      <c r="E1214" s="11">
        <v>2.86</v>
      </c>
      <c r="F1214" s="2">
        <v>0.78839999999999999</v>
      </c>
      <c r="G1214" s="2">
        <v>0.1991</v>
      </c>
      <c r="H1214" s="2">
        <v>0.58929999999999993</v>
      </c>
      <c r="I1214" s="2">
        <v>0.73880000000000001</v>
      </c>
      <c r="J1214" s="2">
        <v>0.2271</v>
      </c>
      <c r="K1214" s="2">
        <v>0.51170000000000004</v>
      </c>
      <c r="L1214" s="2">
        <v>0.63429999999999997</v>
      </c>
      <c r="M1214" s="2">
        <v>0.34849999999999998</v>
      </c>
      <c r="N1214" s="2">
        <v>0.2858</v>
      </c>
      <c r="O1214" s="2">
        <v>0.46226666666666666</v>
      </c>
      <c r="P1214" s="5" t="s">
        <v>4792</v>
      </c>
      <c r="Q1214" s="5">
        <v>2258</v>
      </c>
      <c r="R1214" s="5">
        <v>789.51048951048949</v>
      </c>
      <c r="S1214" s="5">
        <v>6</v>
      </c>
      <c r="T1214" s="5">
        <v>265.72187776793623</v>
      </c>
      <c r="U1214" s="5">
        <v>0</v>
      </c>
      <c r="V1214" s="5">
        <v>0</v>
      </c>
      <c r="W1214" s="5">
        <v>2</v>
      </c>
      <c r="X1214" s="5">
        <v>88.57395925597875</v>
      </c>
      <c r="Y1214" s="5">
        <v>1</v>
      </c>
      <c r="Z1214" s="5">
        <v>44.286979627989375</v>
      </c>
      <c r="AA1214" s="5">
        <v>3</v>
      </c>
      <c r="AB1214" s="5">
        <v>132.86093888396812</v>
      </c>
      <c r="AC1214" s="5">
        <v>70</v>
      </c>
      <c r="AD1214" s="5">
        <v>3100.0885739592559</v>
      </c>
      <c r="AE1214" s="5">
        <v>4</v>
      </c>
      <c r="AF1214" s="5">
        <v>177.1479185119575</v>
      </c>
      <c r="AG1214" s="5">
        <v>65</v>
      </c>
      <c r="AH1214" s="5">
        <v>2878.6536758193088</v>
      </c>
      <c r="AI1214" s="5">
        <v>1</v>
      </c>
      <c r="AJ1214" s="5">
        <v>44.286979627989375</v>
      </c>
    </row>
    <row r="1215" spans="1:36" x14ac:dyDescent="0.25">
      <c r="A1215">
        <v>2018</v>
      </c>
      <c r="B1215" t="s">
        <v>41</v>
      </c>
      <c r="C1215" t="s">
        <v>6227</v>
      </c>
      <c r="D1215" s="47" t="s">
        <v>6109</v>
      </c>
      <c r="E1215" s="11">
        <v>13.641</v>
      </c>
      <c r="F1215" s="2">
        <v>0.44950000000000001</v>
      </c>
      <c r="G1215" s="2">
        <v>0.53290000000000004</v>
      </c>
      <c r="H1215" s="2">
        <v>-8.340000000000003E-2</v>
      </c>
      <c r="I1215" s="2">
        <v>0.44180000000000003</v>
      </c>
      <c r="J1215" s="2">
        <v>0.50580000000000003</v>
      </c>
      <c r="K1215" s="2">
        <v>-6.4000000000000001E-2</v>
      </c>
      <c r="L1215" s="2">
        <v>0.46360000000000001</v>
      </c>
      <c r="M1215" s="2">
        <v>0.51849999999999996</v>
      </c>
      <c r="N1215" s="2">
        <v>-5.4899999999999949E-2</v>
      </c>
      <c r="O1215" s="2">
        <v>-6.7433333333333331E-2</v>
      </c>
      <c r="P1215" s="2" t="s">
        <v>5900</v>
      </c>
      <c r="Q1215" s="5">
        <v>2262</v>
      </c>
      <c r="R1215" s="5">
        <v>165.82361996921045</v>
      </c>
      <c r="S1215" s="5">
        <v>4</v>
      </c>
      <c r="T1215" s="5">
        <v>176.83465959328026</v>
      </c>
      <c r="U1215" s="5">
        <v>0</v>
      </c>
      <c r="V1215" s="5">
        <v>0</v>
      </c>
      <c r="W1215" s="5">
        <v>0</v>
      </c>
      <c r="X1215" s="5">
        <v>0</v>
      </c>
      <c r="Y1215" s="5">
        <v>0</v>
      </c>
      <c r="Z1215" s="5">
        <v>0</v>
      </c>
      <c r="AA1215" s="5">
        <v>4</v>
      </c>
      <c r="AB1215" s="5">
        <v>176.83465959328026</v>
      </c>
      <c r="AC1215" s="5">
        <v>17</v>
      </c>
      <c r="AD1215" s="5">
        <v>751.54730327144114</v>
      </c>
      <c r="AE1215" s="5">
        <v>1</v>
      </c>
      <c r="AF1215" s="5">
        <v>44.208664898320066</v>
      </c>
      <c r="AG1215" s="5">
        <v>11</v>
      </c>
      <c r="AH1215" s="5">
        <v>486.29531388152083</v>
      </c>
      <c r="AI1215" s="5">
        <v>5</v>
      </c>
      <c r="AJ1215" s="5">
        <v>221.04332449160037</v>
      </c>
    </row>
    <row r="1216" spans="1:36" x14ac:dyDescent="0.25">
      <c r="A1216">
        <v>2017</v>
      </c>
      <c r="B1216" t="s">
        <v>41</v>
      </c>
      <c r="C1216" t="s">
        <v>248</v>
      </c>
      <c r="D1216" s="47" t="s">
        <v>5577</v>
      </c>
      <c r="E1216" s="11">
        <v>1.337</v>
      </c>
      <c r="F1216" s="2">
        <v>0.71260000000000001</v>
      </c>
      <c r="G1216" s="2">
        <v>0.26719999999999999</v>
      </c>
      <c r="H1216" s="2">
        <v>0.44540000000000002</v>
      </c>
      <c r="I1216" s="2">
        <v>0.70320000000000005</v>
      </c>
      <c r="J1216" s="2">
        <v>0.24049999999999999</v>
      </c>
      <c r="K1216" s="2">
        <v>0.46270000000000006</v>
      </c>
      <c r="L1216" s="2">
        <v>0.6754</v>
      </c>
      <c r="M1216" s="2">
        <v>0.30769999999999997</v>
      </c>
      <c r="N1216" s="2">
        <v>0.36770000000000003</v>
      </c>
      <c r="O1216" s="2">
        <v>0.42526666666666674</v>
      </c>
      <c r="P1216" s="2" t="s">
        <v>4792</v>
      </c>
      <c r="Q1216" s="5">
        <v>2265</v>
      </c>
      <c r="R1216" s="5">
        <v>1694.091249065071</v>
      </c>
      <c r="S1216" s="5">
        <v>2</v>
      </c>
      <c r="T1216" s="5">
        <v>88.300220750551873</v>
      </c>
      <c r="U1216" s="5">
        <v>0</v>
      </c>
      <c r="V1216" s="5">
        <v>0</v>
      </c>
      <c r="W1216" s="5">
        <v>0</v>
      </c>
      <c r="X1216" s="5">
        <v>0</v>
      </c>
      <c r="Y1216" s="5">
        <v>0</v>
      </c>
      <c r="Z1216" s="5">
        <v>0</v>
      </c>
      <c r="AA1216" s="5">
        <v>2</v>
      </c>
      <c r="AB1216" s="5">
        <v>88.300220750551873</v>
      </c>
      <c r="AC1216" s="5">
        <v>10</v>
      </c>
      <c r="AD1216" s="5">
        <v>441.50110375275938</v>
      </c>
      <c r="AE1216" s="5">
        <v>2</v>
      </c>
      <c r="AF1216" s="5">
        <v>88.300220750551873</v>
      </c>
      <c r="AG1216" s="5">
        <v>8</v>
      </c>
      <c r="AH1216" s="5">
        <v>353.20088300220749</v>
      </c>
      <c r="AI1216" s="5">
        <v>0</v>
      </c>
      <c r="AJ1216" s="5">
        <v>0</v>
      </c>
    </row>
    <row r="1217" spans="1:36" x14ac:dyDescent="0.25">
      <c r="A1217">
        <v>2017</v>
      </c>
      <c r="B1217" t="s">
        <v>71</v>
      </c>
      <c r="C1217" t="s">
        <v>5218</v>
      </c>
      <c r="D1217" s="47" t="s">
        <v>636</v>
      </c>
      <c r="E1217" s="11">
        <v>0</v>
      </c>
      <c r="F1217" s="2">
        <v>0.73760000000000003</v>
      </c>
      <c r="G1217" s="2">
        <v>0.25369999999999998</v>
      </c>
      <c r="H1217" s="2">
        <v>0.48390000000000005</v>
      </c>
      <c r="I1217" s="2">
        <v>0.72040000000000004</v>
      </c>
      <c r="J1217" s="2">
        <v>0.2465</v>
      </c>
      <c r="K1217" s="2">
        <v>0.47390000000000004</v>
      </c>
      <c r="L1217" s="2">
        <v>0.71009999999999995</v>
      </c>
      <c r="M1217" s="2">
        <v>0.2802</v>
      </c>
      <c r="N1217" s="2">
        <v>0.42989999999999995</v>
      </c>
      <c r="O1217" s="2">
        <v>0.46256666666666674</v>
      </c>
      <c r="P1217" s="2" t="s">
        <v>4792</v>
      </c>
      <c r="Q1217" s="5">
        <v>2266</v>
      </c>
      <c r="R1217" s="5" t="s">
        <v>4791</v>
      </c>
      <c r="S1217" s="5">
        <v>0</v>
      </c>
      <c r="T1217" s="5">
        <v>0</v>
      </c>
      <c r="U1217" s="5">
        <v>0</v>
      </c>
      <c r="V1217" s="5">
        <v>0</v>
      </c>
      <c r="W1217" s="5">
        <v>0</v>
      </c>
      <c r="X1217" s="5">
        <v>0</v>
      </c>
      <c r="Y1217" s="5">
        <v>0</v>
      </c>
      <c r="Z1217" s="5">
        <v>0</v>
      </c>
      <c r="AA1217" s="5">
        <v>0</v>
      </c>
      <c r="AB1217" s="5">
        <v>0</v>
      </c>
      <c r="AC1217" s="5">
        <v>14</v>
      </c>
      <c r="AD1217" s="5">
        <v>617.828773168579</v>
      </c>
      <c r="AE1217" s="5">
        <v>4</v>
      </c>
      <c r="AF1217" s="5">
        <v>176.522506619594</v>
      </c>
      <c r="AG1217" s="5">
        <v>8</v>
      </c>
      <c r="AH1217" s="5">
        <v>353.04501323918799</v>
      </c>
      <c r="AI1217" s="5">
        <v>2</v>
      </c>
      <c r="AJ1217" s="5">
        <v>88.261253309796999</v>
      </c>
    </row>
    <row r="1218" spans="1:36" x14ac:dyDescent="0.25">
      <c r="A1218">
        <v>2019</v>
      </c>
      <c r="B1218" t="s">
        <v>41</v>
      </c>
      <c r="C1218" t="s">
        <v>5693</v>
      </c>
      <c r="D1218" s="47" t="s">
        <v>649</v>
      </c>
      <c r="E1218" s="11">
        <v>2.4049999999999998</v>
      </c>
      <c r="F1218" s="2">
        <v>0.71679999999999999</v>
      </c>
      <c r="G1218" s="2">
        <v>0.26479999999999998</v>
      </c>
      <c r="H1218" s="2">
        <v>0.45200000000000001</v>
      </c>
      <c r="I1218" s="2">
        <v>0.69399999999999995</v>
      </c>
      <c r="J1218" s="2">
        <v>0.2626</v>
      </c>
      <c r="K1218" s="2">
        <v>0.43139999999999995</v>
      </c>
      <c r="L1218" s="2">
        <v>0.60119999999999996</v>
      </c>
      <c r="M1218" s="2">
        <v>0.37309999999999999</v>
      </c>
      <c r="N1218" s="2">
        <v>0.22809999999999997</v>
      </c>
      <c r="O1218" s="2">
        <v>0.3705</v>
      </c>
      <c r="P1218" s="2" t="s">
        <v>4792</v>
      </c>
      <c r="Q1218" s="5">
        <v>2266</v>
      </c>
      <c r="R1218" s="5">
        <v>942.20374220374231</v>
      </c>
      <c r="S1218" s="5">
        <v>0</v>
      </c>
      <c r="T1218" s="5">
        <v>0</v>
      </c>
      <c r="U1218" s="5">
        <v>0</v>
      </c>
      <c r="V1218" s="5">
        <v>0</v>
      </c>
      <c r="W1218" s="5">
        <v>0</v>
      </c>
      <c r="X1218" s="5">
        <v>0</v>
      </c>
      <c r="Y1218" s="5">
        <v>0</v>
      </c>
      <c r="Z1218" s="5">
        <v>0</v>
      </c>
      <c r="AA1218" s="5">
        <v>0</v>
      </c>
      <c r="AB1218" s="5">
        <v>0</v>
      </c>
      <c r="AC1218" s="5">
        <v>0</v>
      </c>
      <c r="AD1218" s="5">
        <v>0</v>
      </c>
      <c r="AE1218" s="5">
        <v>0</v>
      </c>
      <c r="AF1218" s="5">
        <v>0</v>
      </c>
      <c r="AG1218" s="5">
        <v>5</v>
      </c>
      <c r="AH1218" s="5">
        <v>220.65313327449249</v>
      </c>
      <c r="AI1218" s="5">
        <v>0</v>
      </c>
      <c r="AJ1218" s="5">
        <v>0</v>
      </c>
    </row>
    <row r="1219" spans="1:36" x14ac:dyDescent="0.25">
      <c r="A1219">
        <v>2017</v>
      </c>
      <c r="B1219" t="s">
        <v>41</v>
      </c>
      <c r="C1219" t="s">
        <v>1979</v>
      </c>
      <c r="D1219" s="47" t="s">
        <v>5562</v>
      </c>
      <c r="E1219" s="11">
        <v>6.4169999999999998</v>
      </c>
      <c r="F1219" s="2">
        <v>0.56189999999999996</v>
      </c>
      <c r="G1219" s="2">
        <v>0.41880000000000001</v>
      </c>
      <c r="H1219" s="2">
        <v>0.14309999999999995</v>
      </c>
      <c r="I1219" s="2">
        <v>0.54259999999999997</v>
      </c>
      <c r="J1219" s="2">
        <v>0.39729999999999999</v>
      </c>
      <c r="K1219" s="2">
        <v>0.14529999999999998</v>
      </c>
      <c r="L1219" s="2">
        <v>0.49209999999999998</v>
      </c>
      <c r="M1219" s="2">
        <v>0.48820000000000002</v>
      </c>
      <c r="N1219" s="2">
        <v>3.8999999999999591E-3</v>
      </c>
      <c r="O1219" s="2">
        <v>9.7433333333333302E-2</v>
      </c>
      <c r="P1219" s="2" t="s">
        <v>4792</v>
      </c>
      <c r="Q1219" s="5">
        <v>2267</v>
      </c>
      <c r="R1219" s="5">
        <v>353.28034907277544</v>
      </c>
      <c r="S1219" s="5">
        <v>7</v>
      </c>
      <c r="T1219" s="5">
        <v>308.77812086457874</v>
      </c>
      <c r="U1219" s="5">
        <v>0</v>
      </c>
      <c r="V1219" s="5">
        <v>0</v>
      </c>
      <c r="W1219" s="5">
        <v>0</v>
      </c>
      <c r="X1219" s="5">
        <v>0</v>
      </c>
      <c r="Y1219" s="5">
        <v>0</v>
      </c>
      <c r="Z1219" s="5">
        <v>0</v>
      </c>
      <c r="AA1219" s="5">
        <v>7</v>
      </c>
      <c r="AB1219" s="5">
        <v>308.77812086457874</v>
      </c>
      <c r="AC1219" s="5">
        <v>57</v>
      </c>
      <c r="AD1219" s="5">
        <v>2514.336127040141</v>
      </c>
      <c r="AE1219" s="5">
        <v>6</v>
      </c>
      <c r="AF1219" s="5">
        <v>264.6669607410675</v>
      </c>
      <c r="AG1219" s="5">
        <v>51</v>
      </c>
      <c r="AH1219" s="5">
        <v>2249.6691662990738</v>
      </c>
      <c r="AI1219" s="5">
        <v>0</v>
      </c>
      <c r="AJ1219" s="5">
        <v>0</v>
      </c>
    </row>
    <row r="1220" spans="1:36" x14ac:dyDescent="0.25">
      <c r="A1220">
        <v>2017</v>
      </c>
      <c r="B1220" t="s">
        <v>70</v>
      </c>
      <c r="C1220" t="s">
        <v>5360</v>
      </c>
      <c r="D1220" s="47" t="s">
        <v>649</v>
      </c>
      <c r="E1220" s="11">
        <v>2.64</v>
      </c>
      <c r="F1220" s="2">
        <v>0.78979999999999995</v>
      </c>
      <c r="G1220" s="2">
        <v>0.1971</v>
      </c>
      <c r="H1220" s="2">
        <v>0.5927</v>
      </c>
      <c r="I1220" s="2">
        <v>0.77470000000000006</v>
      </c>
      <c r="J1220" s="2">
        <v>0.1832</v>
      </c>
      <c r="K1220" s="2">
        <v>0.59150000000000003</v>
      </c>
      <c r="L1220" s="2">
        <v>0.74250000000000005</v>
      </c>
      <c r="M1220" s="2">
        <v>0.24099999999999999</v>
      </c>
      <c r="N1220" s="2">
        <v>0.50150000000000006</v>
      </c>
      <c r="O1220" s="2">
        <v>0.56190000000000007</v>
      </c>
      <c r="P1220" s="5" t="s">
        <v>4792</v>
      </c>
      <c r="Q1220" s="5">
        <v>2270</v>
      </c>
      <c r="R1220" s="5">
        <v>859.84848484848476</v>
      </c>
      <c r="S1220" s="5">
        <v>1</v>
      </c>
      <c r="T1220" s="5">
        <v>44.052863436123353</v>
      </c>
      <c r="U1220" s="5">
        <v>0</v>
      </c>
      <c r="V1220" s="5">
        <v>0</v>
      </c>
      <c r="W1220" s="5">
        <v>1</v>
      </c>
      <c r="X1220" s="5">
        <v>44.052863436123353</v>
      </c>
      <c r="Y1220" s="5">
        <v>0</v>
      </c>
      <c r="Z1220" s="5">
        <v>0</v>
      </c>
      <c r="AA1220" s="5">
        <v>0</v>
      </c>
      <c r="AB1220" s="5">
        <v>0</v>
      </c>
      <c r="AC1220" s="5">
        <v>63</v>
      </c>
      <c r="AD1220" s="5">
        <v>2775.3303964757706</v>
      </c>
      <c r="AE1220" s="5">
        <v>8</v>
      </c>
      <c r="AF1220" s="5">
        <v>352.42290748898682</v>
      </c>
      <c r="AG1220" s="5">
        <v>52</v>
      </c>
      <c r="AH1220" s="5">
        <v>2290.7488986784142</v>
      </c>
      <c r="AI1220" s="5">
        <v>3</v>
      </c>
      <c r="AJ1220" s="5">
        <v>132.15859030837004</v>
      </c>
    </row>
    <row r="1221" spans="1:36" x14ac:dyDescent="0.25">
      <c r="A1221">
        <v>2019</v>
      </c>
      <c r="B1221" t="s">
        <v>70</v>
      </c>
      <c r="C1221" t="s">
        <v>5439</v>
      </c>
      <c r="D1221" s="47" t="s">
        <v>5433</v>
      </c>
      <c r="E1221" s="11">
        <v>4.43</v>
      </c>
      <c r="F1221" s="2">
        <v>0.81920000000000004</v>
      </c>
      <c r="G1221" s="2">
        <v>0.1701</v>
      </c>
      <c r="H1221" s="2">
        <v>0.64910000000000001</v>
      </c>
      <c r="I1221" s="2">
        <v>0.80089999999999995</v>
      </c>
      <c r="J1221" s="2">
        <v>0.1706</v>
      </c>
      <c r="K1221" s="2">
        <v>0.63029999999999997</v>
      </c>
      <c r="L1221" s="2">
        <v>0.74839999999999995</v>
      </c>
      <c r="M1221" s="2">
        <v>0.23899999999999999</v>
      </c>
      <c r="N1221" s="2">
        <v>0.50939999999999996</v>
      </c>
      <c r="O1221" s="2">
        <v>0.59626666666666661</v>
      </c>
      <c r="P1221" s="5" t="s">
        <v>4792</v>
      </c>
      <c r="Q1221" s="5">
        <v>2273</v>
      </c>
      <c r="R1221" s="5">
        <v>513.09255079006778</v>
      </c>
      <c r="S1221" s="5">
        <v>6</v>
      </c>
      <c r="T1221" s="5">
        <v>263.96832380114387</v>
      </c>
      <c r="U1221" s="5">
        <v>0</v>
      </c>
      <c r="V1221" s="5">
        <v>0</v>
      </c>
      <c r="W1221" s="5">
        <v>0</v>
      </c>
      <c r="X1221" s="5">
        <v>0</v>
      </c>
      <c r="Y1221" s="5">
        <v>0</v>
      </c>
      <c r="Z1221" s="5">
        <v>0</v>
      </c>
      <c r="AA1221" s="5">
        <v>6</v>
      </c>
      <c r="AB1221" s="5">
        <v>263.96832380114387</v>
      </c>
      <c r="AC1221" s="5">
        <v>64</v>
      </c>
      <c r="AD1221" s="5">
        <v>2815.6621205455349</v>
      </c>
      <c r="AE1221" s="5">
        <v>11</v>
      </c>
      <c r="AF1221" s="5">
        <v>483.94192696876377</v>
      </c>
      <c r="AG1221" s="5">
        <v>36</v>
      </c>
      <c r="AH1221" s="5">
        <v>1583.8099428068631</v>
      </c>
      <c r="AI1221" s="5">
        <v>17</v>
      </c>
      <c r="AJ1221" s="5">
        <v>747.91025076990763</v>
      </c>
    </row>
    <row r="1222" spans="1:36" x14ac:dyDescent="0.25">
      <c r="A1222">
        <v>2018</v>
      </c>
      <c r="B1222" t="s">
        <v>41</v>
      </c>
      <c r="C1222" t="s">
        <v>5601</v>
      </c>
      <c r="D1222" s="47" t="s">
        <v>5600</v>
      </c>
      <c r="E1222" s="11">
        <v>1.4890000000000001</v>
      </c>
      <c r="F1222" s="2">
        <v>0.78779999999999994</v>
      </c>
      <c r="G1222" s="2">
        <v>0.1951</v>
      </c>
      <c r="H1222" s="2">
        <v>0.5927</v>
      </c>
      <c r="I1222" s="2">
        <v>0.78080000000000005</v>
      </c>
      <c r="J1222" s="2">
        <v>0.17649999999999999</v>
      </c>
      <c r="K1222" s="2">
        <v>0.60430000000000006</v>
      </c>
      <c r="L1222" s="2">
        <v>0.75249999999999995</v>
      </c>
      <c r="M1222" s="2">
        <v>0.2324</v>
      </c>
      <c r="N1222" s="2">
        <v>0.52010000000000001</v>
      </c>
      <c r="O1222" s="2">
        <v>0.57236666666666669</v>
      </c>
      <c r="P1222" s="2" t="s">
        <v>4792</v>
      </c>
      <c r="Q1222" s="5">
        <v>2274</v>
      </c>
      <c r="R1222" s="5">
        <v>1527.199462726662</v>
      </c>
      <c r="S1222" s="5">
        <v>2</v>
      </c>
      <c r="T1222" s="5">
        <v>87.950747581354449</v>
      </c>
      <c r="U1222" s="5">
        <v>0</v>
      </c>
      <c r="V1222" s="5">
        <v>0</v>
      </c>
      <c r="W1222" s="5">
        <v>1</v>
      </c>
      <c r="X1222" s="5">
        <v>43.975373790677224</v>
      </c>
      <c r="Y1222" s="5">
        <v>0</v>
      </c>
      <c r="Z1222" s="5">
        <v>0</v>
      </c>
      <c r="AA1222" s="5">
        <v>1</v>
      </c>
      <c r="AB1222" s="5">
        <v>43.975373790677224</v>
      </c>
      <c r="AC1222" s="5">
        <v>38</v>
      </c>
      <c r="AD1222" s="5">
        <v>1671.0642040457344</v>
      </c>
      <c r="AE1222" s="5">
        <v>13</v>
      </c>
      <c r="AF1222" s="5">
        <v>571.67985927880386</v>
      </c>
      <c r="AG1222" s="5">
        <v>25</v>
      </c>
      <c r="AH1222" s="5">
        <v>1099.3843447669306</v>
      </c>
      <c r="AI1222" s="5">
        <v>0</v>
      </c>
      <c r="AJ1222" s="5">
        <v>0</v>
      </c>
    </row>
    <row r="1223" spans="1:36" x14ac:dyDescent="0.25">
      <c r="A1223">
        <v>2019</v>
      </c>
      <c r="B1223" t="s">
        <v>70</v>
      </c>
      <c r="C1223" t="s">
        <v>5111</v>
      </c>
      <c r="D1223" s="47" t="s">
        <v>426</v>
      </c>
      <c r="E1223" s="11">
        <v>2.86</v>
      </c>
      <c r="F1223" s="2">
        <v>0.78839999999999999</v>
      </c>
      <c r="G1223" s="2">
        <v>0.1991</v>
      </c>
      <c r="H1223" s="2">
        <v>0.58929999999999993</v>
      </c>
      <c r="I1223" s="2">
        <v>0.73880000000000001</v>
      </c>
      <c r="J1223" s="2">
        <v>0.2271</v>
      </c>
      <c r="K1223" s="2">
        <v>0.51170000000000004</v>
      </c>
      <c r="L1223" s="2">
        <v>0.63429999999999997</v>
      </c>
      <c r="M1223" s="2">
        <v>0.34849999999999998</v>
      </c>
      <c r="N1223" s="2">
        <v>0.2858</v>
      </c>
      <c r="O1223" s="2">
        <v>0.46226666666666666</v>
      </c>
      <c r="P1223" s="5" t="s">
        <v>4792</v>
      </c>
      <c r="Q1223" s="5">
        <v>2276</v>
      </c>
      <c r="R1223" s="5">
        <v>795.80419580419584</v>
      </c>
      <c r="S1223" s="5">
        <v>6</v>
      </c>
      <c r="T1223" s="5">
        <v>263.62038664323376</v>
      </c>
      <c r="U1223" s="5">
        <v>0</v>
      </c>
      <c r="V1223" s="5">
        <v>0</v>
      </c>
      <c r="W1223" s="5">
        <v>0</v>
      </c>
      <c r="X1223" s="5">
        <v>0</v>
      </c>
      <c r="Y1223" s="5">
        <v>0</v>
      </c>
      <c r="Z1223" s="5">
        <v>0</v>
      </c>
      <c r="AA1223" s="5">
        <v>6</v>
      </c>
      <c r="AB1223" s="5">
        <v>263.62038664323376</v>
      </c>
      <c r="AC1223" s="5">
        <v>49</v>
      </c>
      <c r="AD1223" s="5">
        <v>2152.8998242530756</v>
      </c>
      <c r="AE1223" s="5">
        <v>0</v>
      </c>
      <c r="AF1223" s="5">
        <v>0</v>
      </c>
      <c r="AG1223" s="5">
        <v>45</v>
      </c>
      <c r="AH1223" s="5">
        <v>1977.1528998242529</v>
      </c>
      <c r="AI1223" s="5">
        <v>4</v>
      </c>
      <c r="AJ1223" s="5">
        <v>175.7469244288225</v>
      </c>
    </row>
    <row r="1224" spans="1:36" x14ac:dyDescent="0.25">
      <c r="A1224">
        <v>2018</v>
      </c>
      <c r="B1224" t="s">
        <v>70</v>
      </c>
      <c r="C1224" t="s">
        <v>5439</v>
      </c>
      <c r="D1224" s="47" t="s">
        <v>5433</v>
      </c>
      <c r="E1224" s="11">
        <v>4.43</v>
      </c>
      <c r="F1224" s="2">
        <v>0.81920000000000004</v>
      </c>
      <c r="G1224" s="2">
        <v>0.1701</v>
      </c>
      <c r="H1224" s="2">
        <v>0.64910000000000001</v>
      </c>
      <c r="I1224" s="2">
        <v>0.80089999999999995</v>
      </c>
      <c r="J1224" s="2">
        <v>0.1706</v>
      </c>
      <c r="K1224" s="2">
        <v>0.63029999999999997</v>
      </c>
      <c r="L1224" s="2">
        <v>0.74839999999999995</v>
      </c>
      <c r="M1224" s="2">
        <v>0.23899999999999999</v>
      </c>
      <c r="N1224" s="2">
        <v>0.50939999999999996</v>
      </c>
      <c r="O1224" s="2">
        <v>0.59626666666666661</v>
      </c>
      <c r="P1224" s="5" t="s">
        <v>4792</v>
      </c>
      <c r="Q1224" s="5">
        <v>2278</v>
      </c>
      <c r="R1224" s="5">
        <v>514.22121896162537</v>
      </c>
      <c r="S1224" s="5">
        <v>10</v>
      </c>
      <c r="T1224" s="5">
        <v>438.98156277436351</v>
      </c>
      <c r="U1224" s="5">
        <v>0</v>
      </c>
      <c r="V1224" s="5">
        <v>0</v>
      </c>
      <c r="W1224" s="5">
        <v>0</v>
      </c>
      <c r="X1224" s="5">
        <v>0</v>
      </c>
      <c r="Y1224" s="5">
        <v>1</v>
      </c>
      <c r="Z1224" s="5">
        <v>43.89815627743635</v>
      </c>
      <c r="AA1224" s="5">
        <v>9</v>
      </c>
      <c r="AB1224" s="5">
        <v>395.08340649692718</v>
      </c>
      <c r="AC1224" s="5">
        <v>68</v>
      </c>
      <c r="AD1224" s="5">
        <v>2985.0746268656717</v>
      </c>
      <c r="AE1224" s="5">
        <v>10</v>
      </c>
      <c r="AF1224" s="5">
        <v>438.98156277436351</v>
      </c>
      <c r="AG1224" s="5">
        <v>51</v>
      </c>
      <c r="AH1224" s="5">
        <v>2238.8059701492534</v>
      </c>
      <c r="AI1224" s="5">
        <v>7</v>
      </c>
      <c r="AJ1224" s="5">
        <v>307.28709394205447</v>
      </c>
    </row>
    <row r="1225" spans="1:36" x14ac:dyDescent="0.25">
      <c r="A1225">
        <v>2019</v>
      </c>
      <c r="B1225" t="s">
        <v>41</v>
      </c>
      <c r="C1225" t="s">
        <v>5601</v>
      </c>
      <c r="D1225" s="47" t="s">
        <v>5600</v>
      </c>
      <c r="E1225" s="11">
        <v>1.4890000000000001</v>
      </c>
      <c r="F1225" s="2">
        <v>0.78779999999999994</v>
      </c>
      <c r="G1225" s="2">
        <v>0.1951</v>
      </c>
      <c r="H1225" s="2">
        <v>0.5927</v>
      </c>
      <c r="I1225" s="2">
        <v>0.78080000000000005</v>
      </c>
      <c r="J1225" s="2">
        <v>0.17649999999999999</v>
      </c>
      <c r="K1225" s="2">
        <v>0.60430000000000006</v>
      </c>
      <c r="L1225" s="2">
        <v>0.75249999999999995</v>
      </c>
      <c r="M1225" s="2">
        <v>0.2324</v>
      </c>
      <c r="N1225" s="2">
        <v>0.52010000000000001</v>
      </c>
      <c r="O1225" s="2">
        <v>0.57236666666666669</v>
      </c>
      <c r="P1225" s="2" t="s">
        <v>4792</v>
      </c>
      <c r="Q1225" s="5">
        <v>2278</v>
      </c>
      <c r="R1225" s="5">
        <v>1529.8858294157151</v>
      </c>
      <c r="S1225" s="5">
        <v>3</v>
      </c>
      <c r="T1225" s="5">
        <v>131.69446883230904</v>
      </c>
      <c r="U1225" s="5">
        <v>0</v>
      </c>
      <c r="V1225" s="5">
        <v>0</v>
      </c>
      <c r="W1225" s="5">
        <v>3</v>
      </c>
      <c r="X1225" s="5">
        <v>131.69446883230904</v>
      </c>
      <c r="Y1225" s="5">
        <v>0</v>
      </c>
      <c r="Z1225" s="5">
        <v>0</v>
      </c>
      <c r="AA1225" s="5">
        <v>0</v>
      </c>
      <c r="AB1225" s="5">
        <v>0</v>
      </c>
      <c r="AC1225" s="5">
        <v>21</v>
      </c>
      <c r="AD1225" s="5">
        <v>921.86128182616335</v>
      </c>
      <c r="AE1225" s="5">
        <v>4</v>
      </c>
      <c r="AF1225" s="5">
        <v>175.5926251097454</v>
      </c>
      <c r="AG1225" s="5">
        <v>16</v>
      </c>
      <c r="AH1225" s="5">
        <v>702.37050043898159</v>
      </c>
      <c r="AI1225" s="5">
        <v>1</v>
      </c>
      <c r="AJ1225" s="5">
        <v>43.89815627743635</v>
      </c>
    </row>
    <row r="1226" spans="1:36" x14ac:dyDescent="0.25">
      <c r="A1226">
        <v>2017</v>
      </c>
      <c r="B1226" t="s">
        <v>70</v>
      </c>
      <c r="C1226" t="s">
        <v>5111</v>
      </c>
      <c r="D1226" s="47" t="s">
        <v>426</v>
      </c>
      <c r="E1226" s="11">
        <v>2.86</v>
      </c>
      <c r="F1226" s="2">
        <v>0.78839999999999999</v>
      </c>
      <c r="G1226" s="2">
        <v>0.1991</v>
      </c>
      <c r="H1226" s="2">
        <v>0.58929999999999993</v>
      </c>
      <c r="I1226" s="2">
        <v>0.73880000000000001</v>
      </c>
      <c r="J1226" s="2">
        <v>0.2271</v>
      </c>
      <c r="K1226" s="2">
        <v>0.51170000000000004</v>
      </c>
      <c r="L1226" s="2">
        <v>0.63429999999999997</v>
      </c>
      <c r="M1226" s="2">
        <v>0.34849999999999998</v>
      </c>
      <c r="N1226" s="2">
        <v>0.2858</v>
      </c>
      <c r="O1226" s="2">
        <v>0.46226666666666666</v>
      </c>
      <c r="P1226" s="5" t="s">
        <v>4792</v>
      </c>
      <c r="Q1226" s="5">
        <v>2283</v>
      </c>
      <c r="R1226" s="5">
        <v>798.25174825174827</v>
      </c>
      <c r="S1226" s="5">
        <v>7</v>
      </c>
      <c r="T1226" s="5">
        <v>306.61410424879546</v>
      </c>
      <c r="U1226" s="5">
        <v>0</v>
      </c>
      <c r="V1226" s="5">
        <v>0</v>
      </c>
      <c r="W1226" s="5">
        <v>0</v>
      </c>
      <c r="X1226" s="5">
        <v>0</v>
      </c>
      <c r="Y1226" s="5">
        <v>1</v>
      </c>
      <c r="Z1226" s="5">
        <v>43.802014892685065</v>
      </c>
      <c r="AA1226" s="5">
        <v>6</v>
      </c>
      <c r="AB1226" s="5">
        <v>262.81208935611039</v>
      </c>
      <c r="AC1226" s="5">
        <v>67</v>
      </c>
      <c r="AD1226" s="5">
        <v>2934.7349978098991</v>
      </c>
      <c r="AE1226" s="5">
        <v>10</v>
      </c>
      <c r="AF1226" s="5">
        <v>438.0201489268506</v>
      </c>
      <c r="AG1226" s="5">
        <v>56</v>
      </c>
      <c r="AH1226" s="5">
        <v>2452.9128339903637</v>
      </c>
      <c r="AI1226" s="5">
        <v>1</v>
      </c>
      <c r="AJ1226" s="5">
        <v>43.802014892685065</v>
      </c>
    </row>
    <row r="1227" spans="1:36" x14ac:dyDescent="0.25">
      <c r="A1227">
        <v>2017</v>
      </c>
      <c r="B1227" t="s">
        <v>71</v>
      </c>
      <c r="C1227" t="s">
        <v>5066</v>
      </c>
      <c r="D1227" s="47" t="s">
        <v>1897</v>
      </c>
      <c r="E1227" s="11">
        <v>0</v>
      </c>
      <c r="F1227" s="2">
        <v>0.79610000000000003</v>
      </c>
      <c r="G1227" s="2">
        <v>0.19439999999999999</v>
      </c>
      <c r="H1227" s="2">
        <v>0.60170000000000001</v>
      </c>
      <c r="I1227" s="2">
        <v>0.78720000000000001</v>
      </c>
      <c r="J1227" s="2">
        <v>0.18870000000000001</v>
      </c>
      <c r="K1227" s="2">
        <v>0.59850000000000003</v>
      </c>
      <c r="L1227" s="2">
        <v>0.76849999999999996</v>
      </c>
      <c r="M1227" s="2">
        <v>0.221</v>
      </c>
      <c r="N1227" s="2">
        <v>0.54749999999999999</v>
      </c>
      <c r="O1227" s="2">
        <v>0.58256666666666668</v>
      </c>
      <c r="P1227" s="2" t="s">
        <v>4792</v>
      </c>
      <c r="Q1227" s="5">
        <v>2284</v>
      </c>
      <c r="R1227" s="5" t="s">
        <v>4791</v>
      </c>
      <c r="S1227" s="5">
        <v>2</v>
      </c>
      <c r="T1227" s="5">
        <v>87.565674255691775</v>
      </c>
      <c r="U1227" s="5">
        <v>0</v>
      </c>
      <c r="V1227" s="5">
        <v>0</v>
      </c>
      <c r="W1227" s="5">
        <v>1</v>
      </c>
      <c r="X1227" s="5">
        <v>43.782837127845887</v>
      </c>
      <c r="Y1227" s="5">
        <v>0</v>
      </c>
      <c r="Z1227" s="5">
        <v>0</v>
      </c>
      <c r="AA1227" s="5">
        <v>1</v>
      </c>
      <c r="AB1227" s="5">
        <v>43.782837127845887</v>
      </c>
      <c r="AC1227" s="5">
        <v>19</v>
      </c>
      <c r="AD1227" s="5">
        <v>831.87390542907178</v>
      </c>
      <c r="AE1227" s="5">
        <v>5</v>
      </c>
      <c r="AF1227" s="5">
        <v>218.91418563922943</v>
      </c>
      <c r="AG1227" s="5">
        <v>10</v>
      </c>
      <c r="AH1227" s="5">
        <v>437.82837127845886</v>
      </c>
      <c r="AI1227" s="5">
        <v>4</v>
      </c>
      <c r="AJ1227" s="5">
        <v>175.13134851138355</v>
      </c>
    </row>
    <row r="1228" spans="1:36" x14ac:dyDescent="0.25">
      <c r="A1228">
        <v>2018</v>
      </c>
      <c r="B1228" t="s">
        <v>70</v>
      </c>
      <c r="C1228" t="s">
        <v>5360</v>
      </c>
      <c r="D1228" s="47" t="s">
        <v>649</v>
      </c>
      <c r="E1228" s="11">
        <v>2.64</v>
      </c>
      <c r="F1228" s="2">
        <v>0.78979999999999995</v>
      </c>
      <c r="G1228" s="2">
        <v>0.1971</v>
      </c>
      <c r="H1228" s="2">
        <v>0.5927</v>
      </c>
      <c r="I1228" s="2">
        <v>0.77470000000000006</v>
      </c>
      <c r="J1228" s="2">
        <v>0.1832</v>
      </c>
      <c r="K1228" s="2">
        <v>0.59150000000000003</v>
      </c>
      <c r="L1228" s="2">
        <v>0.74250000000000005</v>
      </c>
      <c r="M1228" s="2">
        <v>0.24099999999999999</v>
      </c>
      <c r="N1228" s="2">
        <v>0.50150000000000006</v>
      </c>
      <c r="O1228" s="2">
        <v>0.56190000000000007</v>
      </c>
      <c r="P1228" s="5" t="s">
        <v>4792</v>
      </c>
      <c r="Q1228" s="5">
        <v>2288</v>
      </c>
      <c r="R1228" s="5">
        <v>866.66666666666663</v>
      </c>
      <c r="S1228" s="5">
        <v>6</v>
      </c>
      <c r="T1228" s="5">
        <v>262.23776223776224</v>
      </c>
      <c r="U1228" s="5">
        <v>0</v>
      </c>
      <c r="V1228" s="5">
        <v>0</v>
      </c>
      <c r="W1228" s="5">
        <v>0</v>
      </c>
      <c r="X1228" s="5">
        <v>0</v>
      </c>
      <c r="Y1228" s="5">
        <v>0</v>
      </c>
      <c r="Z1228" s="5">
        <v>0</v>
      </c>
      <c r="AA1228" s="5">
        <v>6</v>
      </c>
      <c r="AB1228" s="5">
        <v>262.23776223776224</v>
      </c>
      <c r="AC1228" s="5">
        <v>50</v>
      </c>
      <c r="AD1228" s="5">
        <v>2185.314685314685</v>
      </c>
      <c r="AE1228" s="5">
        <v>9</v>
      </c>
      <c r="AF1228" s="5">
        <v>393.35664335664342</v>
      </c>
      <c r="AG1228" s="5">
        <v>35</v>
      </c>
      <c r="AH1228" s="5">
        <v>1529.7202797202797</v>
      </c>
      <c r="AI1228" s="5">
        <v>6</v>
      </c>
      <c r="AJ1228" s="5">
        <v>262.23776223776224</v>
      </c>
    </row>
    <row r="1229" spans="1:36" x14ac:dyDescent="0.25">
      <c r="A1229">
        <v>2019</v>
      </c>
      <c r="B1229" t="s">
        <v>71</v>
      </c>
      <c r="C1229" t="s">
        <v>4888</v>
      </c>
      <c r="D1229" s="47" t="s">
        <v>706</v>
      </c>
      <c r="E1229" s="11">
        <v>0</v>
      </c>
      <c r="F1229" s="2">
        <v>0.65269999999999995</v>
      </c>
      <c r="G1229" s="2">
        <v>0.33119999999999999</v>
      </c>
      <c r="H1229" s="2">
        <v>0.32149999999999995</v>
      </c>
      <c r="I1229" s="2">
        <v>0.66310000000000002</v>
      </c>
      <c r="J1229" s="2">
        <v>0.28299999999999997</v>
      </c>
      <c r="K1229" s="2">
        <v>0.38010000000000005</v>
      </c>
      <c r="L1229" s="2">
        <v>0.69610000000000005</v>
      </c>
      <c r="M1229" s="2">
        <v>0.28810000000000002</v>
      </c>
      <c r="N1229" s="2">
        <v>0.40800000000000003</v>
      </c>
      <c r="O1229" s="2">
        <v>0.36986666666666662</v>
      </c>
      <c r="P1229" s="2" t="s">
        <v>4792</v>
      </c>
      <c r="Q1229" s="5">
        <v>2289</v>
      </c>
      <c r="R1229" s="5" t="s">
        <v>4791</v>
      </c>
      <c r="S1229" s="5">
        <v>10</v>
      </c>
      <c r="T1229" s="5">
        <v>436.87199650502401</v>
      </c>
      <c r="U1229" s="5">
        <v>0</v>
      </c>
      <c r="V1229" s="5">
        <v>0</v>
      </c>
      <c r="W1229" s="5">
        <v>6</v>
      </c>
      <c r="X1229" s="5">
        <v>262.12319790301444</v>
      </c>
      <c r="Y1229" s="5">
        <v>0</v>
      </c>
      <c r="Z1229" s="5">
        <v>0</v>
      </c>
      <c r="AA1229" s="5">
        <v>4</v>
      </c>
      <c r="AB1229" s="5">
        <v>174.7487986020096</v>
      </c>
      <c r="AC1229" s="5">
        <v>9</v>
      </c>
      <c r="AD1229" s="5">
        <v>393.18479685452161</v>
      </c>
      <c r="AE1229" s="5">
        <v>1</v>
      </c>
      <c r="AF1229" s="5">
        <v>43.6871996505024</v>
      </c>
      <c r="AG1229" s="5">
        <v>6</v>
      </c>
      <c r="AH1229" s="5">
        <v>262.12319790301444</v>
      </c>
      <c r="AI1229" s="5">
        <v>2</v>
      </c>
      <c r="AJ1229" s="5">
        <v>87.3743993010048</v>
      </c>
    </row>
    <row r="1230" spans="1:36" x14ac:dyDescent="0.25">
      <c r="A1230">
        <v>2017</v>
      </c>
      <c r="B1230" t="s">
        <v>41</v>
      </c>
      <c r="C1230" t="s">
        <v>1112</v>
      </c>
      <c r="D1230" s="47" t="s">
        <v>500</v>
      </c>
      <c r="E1230" s="11">
        <v>1.7969999999999999</v>
      </c>
      <c r="F1230" s="2">
        <v>0.66259999999999997</v>
      </c>
      <c r="G1230" s="2">
        <v>0.3165</v>
      </c>
      <c r="H1230" s="2">
        <v>0.34609999999999996</v>
      </c>
      <c r="I1230" s="2">
        <v>0.63959999999999995</v>
      </c>
      <c r="J1230" s="2">
        <v>0.30230000000000001</v>
      </c>
      <c r="K1230" s="2">
        <v>0.33729999999999993</v>
      </c>
      <c r="L1230" s="2">
        <v>0.56059999999999999</v>
      </c>
      <c r="M1230" s="2">
        <v>0.41830000000000001</v>
      </c>
      <c r="N1230" s="2">
        <v>0.14229999999999998</v>
      </c>
      <c r="O1230" s="2">
        <v>0.27523333333333327</v>
      </c>
      <c r="P1230" s="2" t="s">
        <v>4792</v>
      </c>
      <c r="Q1230" s="5">
        <v>2291</v>
      </c>
      <c r="R1230" s="5">
        <v>1274.9026154702283</v>
      </c>
      <c r="S1230" s="5">
        <v>9</v>
      </c>
      <c r="T1230" s="5">
        <v>392.841553906591</v>
      </c>
      <c r="U1230" s="5">
        <v>0</v>
      </c>
      <c r="V1230" s="5">
        <v>0</v>
      </c>
      <c r="W1230" s="5">
        <v>2</v>
      </c>
      <c r="X1230" s="5">
        <v>87.298123090353556</v>
      </c>
      <c r="Y1230" s="5">
        <v>0</v>
      </c>
      <c r="Z1230" s="5">
        <v>0</v>
      </c>
      <c r="AA1230" s="5">
        <v>7</v>
      </c>
      <c r="AB1230" s="5">
        <v>305.54343081623745</v>
      </c>
      <c r="AC1230" s="5">
        <v>35</v>
      </c>
      <c r="AD1230" s="5">
        <v>1527.7171540811871</v>
      </c>
      <c r="AE1230" s="5">
        <v>5</v>
      </c>
      <c r="AF1230" s="5">
        <v>218.24530772588392</v>
      </c>
      <c r="AG1230" s="5">
        <v>28</v>
      </c>
      <c r="AH1230" s="5">
        <v>1222.1737232649498</v>
      </c>
      <c r="AI1230" s="5">
        <v>2</v>
      </c>
      <c r="AJ1230" s="5">
        <v>87.298123090353556</v>
      </c>
    </row>
    <row r="1231" spans="1:36" x14ac:dyDescent="0.25">
      <c r="A1231">
        <v>2017</v>
      </c>
      <c r="B1231" t="s">
        <v>70</v>
      </c>
      <c r="C1231" t="s">
        <v>5439</v>
      </c>
      <c r="D1231" s="47" t="s">
        <v>5433</v>
      </c>
      <c r="E1231" s="11">
        <v>4.43</v>
      </c>
      <c r="F1231" s="2">
        <v>0.81920000000000004</v>
      </c>
      <c r="G1231" s="2">
        <v>0.1701</v>
      </c>
      <c r="H1231" s="2">
        <v>0.64910000000000001</v>
      </c>
      <c r="I1231" s="2">
        <v>0.80089999999999995</v>
      </c>
      <c r="J1231" s="2">
        <v>0.1706</v>
      </c>
      <c r="K1231" s="2">
        <v>0.63029999999999997</v>
      </c>
      <c r="L1231" s="2">
        <v>0.74839999999999995</v>
      </c>
      <c r="M1231" s="2">
        <v>0.23899999999999999</v>
      </c>
      <c r="N1231" s="2">
        <v>0.50939999999999996</v>
      </c>
      <c r="O1231" s="2">
        <v>0.59626666666666661</v>
      </c>
      <c r="P1231" s="5" t="s">
        <v>4792</v>
      </c>
      <c r="Q1231" s="5">
        <v>2291</v>
      </c>
      <c r="R1231" s="5">
        <v>517.15575620767493</v>
      </c>
      <c r="S1231" s="5">
        <v>11</v>
      </c>
      <c r="T1231" s="5">
        <v>480.1396769969445</v>
      </c>
      <c r="U1231" s="5">
        <v>0</v>
      </c>
      <c r="V1231" s="5">
        <v>0</v>
      </c>
      <c r="W1231" s="5">
        <v>1</v>
      </c>
      <c r="X1231" s="5">
        <v>43.649061545176778</v>
      </c>
      <c r="Y1231" s="5">
        <v>3</v>
      </c>
      <c r="Z1231" s="5">
        <v>130.94718463553033</v>
      </c>
      <c r="AA1231" s="5">
        <v>7</v>
      </c>
      <c r="AB1231" s="5">
        <v>305.54343081623745</v>
      </c>
      <c r="AC1231" s="5">
        <v>60</v>
      </c>
      <c r="AD1231" s="5">
        <v>2618.9436927106067</v>
      </c>
      <c r="AE1231" s="5">
        <v>7</v>
      </c>
      <c r="AF1231" s="5">
        <v>305.54343081623745</v>
      </c>
      <c r="AG1231" s="5">
        <v>45</v>
      </c>
      <c r="AH1231" s="5">
        <v>1964.2077695329551</v>
      </c>
      <c r="AI1231" s="5">
        <v>8</v>
      </c>
      <c r="AJ1231" s="5">
        <v>349.19249236141422</v>
      </c>
    </row>
    <row r="1232" spans="1:36" x14ac:dyDescent="0.25">
      <c r="A1232">
        <v>2017</v>
      </c>
      <c r="B1232" t="s">
        <v>41</v>
      </c>
      <c r="C1232" t="s">
        <v>5601</v>
      </c>
      <c r="D1232" s="47" t="s">
        <v>5600</v>
      </c>
      <c r="E1232" s="11">
        <v>1.4890000000000001</v>
      </c>
      <c r="F1232" s="2">
        <v>0.78779999999999994</v>
      </c>
      <c r="G1232" s="2">
        <v>0.1951</v>
      </c>
      <c r="H1232" s="2">
        <v>0.5927</v>
      </c>
      <c r="I1232" s="2">
        <v>0.78080000000000005</v>
      </c>
      <c r="J1232" s="2">
        <v>0.17649999999999999</v>
      </c>
      <c r="K1232" s="2">
        <v>0.60430000000000006</v>
      </c>
      <c r="L1232" s="2">
        <v>0.75249999999999995</v>
      </c>
      <c r="M1232" s="2">
        <v>0.2324</v>
      </c>
      <c r="N1232" s="2">
        <v>0.52010000000000001</v>
      </c>
      <c r="O1232" s="2">
        <v>0.57236666666666669</v>
      </c>
      <c r="P1232" s="2" t="s">
        <v>4792</v>
      </c>
      <c r="Q1232" s="5">
        <v>2292</v>
      </c>
      <c r="R1232" s="5">
        <v>1539.2881128274009</v>
      </c>
      <c r="S1232" s="5">
        <v>2</v>
      </c>
      <c r="T1232" s="5">
        <v>87.260034904013963</v>
      </c>
      <c r="U1232" s="5">
        <v>0</v>
      </c>
      <c r="V1232" s="5">
        <v>0</v>
      </c>
      <c r="W1232" s="5">
        <v>0</v>
      </c>
      <c r="X1232" s="5">
        <v>0</v>
      </c>
      <c r="Y1232" s="5">
        <v>0</v>
      </c>
      <c r="Z1232" s="5">
        <v>0</v>
      </c>
      <c r="AA1232" s="5">
        <v>2</v>
      </c>
      <c r="AB1232" s="5">
        <v>87.260034904013963</v>
      </c>
      <c r="AC1232" s="5">
        <v>25</v>
      </c>
      <c r="AD1232" s="5">
        <v>1090.7504363001744</v>
      </c>
      <c r="AE1232" s="5">
        <v>8</v>
      </c>
      <c r="AF1232" s="5">
        <v>349.04013961605585</v>
      </c>
      <c r="AG1232" s="5">
        <v>16</v>
      </c>
      <c r="AH1232" s="5">
        <v>698.08027923211171</v>
      </c>
      <c r="AI1232" s="5">
        <v>1</v>
      </c>
      <c r="AJ1232" s="5">
        <v>43.630017452006982</v>
      </c>
    </row>
    <row r="1233" spans="1:36" x14ac:dyDescent="0.25">
      <c r="A1233">
        <v>2017</v>
      </c>
      <c r="B1233" t="s">
        <v>41</v>
      </c>
      <c r="C1233" t="s">
        <v>680</v>
      </c>
      <c r="D1233" s="47" t="s">
        <v>5228</v>
      </c>
      <c r="E1233" s="11">
        <v>1.5049999999999999</v>
      </c>
      <c r="F1233" s="2">
        <v>0.59160000000000001</v>
      </c>
      <c r="G1233" s="2">
        <v>0.38990000000000002</v>
      </c>
      <c r="H1233" s="2">
        <v>0.20169999999999999</v>
      </c>
      <c r="I1233" s="2">
        <v>0.54279999999999995</v>
      </c>
      <c r="J1233" s="2">
        <v>0.39200000000000002</v>
      </c>
      <c r="K1233" s="2">
        <v>0.15079999999999993</v>
      </c>
      <c r="L1233" s="2">
        <v>0.43030000000000002</v>
      </c>
      <c r="M1233" s="2">
        <v>0.54039999999999999</v>
      </c>
      <c r="N1233" s="2">
        <v>-0.11009999999999998</v>
      </c>
      <c r="O1233" s="2">
        <v>8.0799999999999983E-2</v>
      </c>
      <c r="P1233" s="2" t="s">
        <v>4792</v>
      </c>
      <c r="Q1233" s="5">
        <v>2293</v>
      </c>
      <c r="R1233" s="5">
        <v>1523.5880398671097</v>
      </c>
      <c r="S1233" s="5">
        <v>6</v>
      </c>
      <c r="T1233" s="5">
        <v>261.66593981683383</v>
      </c>
      <c r="U1233" s="5">
        <v>0</v>
      </c>
      <c r="V1233" s="5">
        <v>0</v>
      </c>
      <c r="W1233" s="5">
        <v>0</v>
      </c>
      <c r="X1233" s="5">
        <v>0</v>
      </c>
      <c r="Y1233" s="5">
        <v>1</v>
      </c>
      <c r="Z1233" s="5">
        <v>43.610989969472307</v>
      </c>
      <c r="AA1233" s="5">
        <v>5</v>
      </c>
      <c r="AB1233" s="5">
        <v>218.05494984736151</v>
      </c>
      <c r="AC1233" s="5">
        <v>43</v>
      </c>
      <c r="AD1233" s="5">
        <v>1875.2725686873091</v>
      </c>
      <c r="AE1233" s="5">
        <v>7</v>
      </c>
      <c r="AF1233" s="5">
        <v>305.27692978630614</v>
      </c>
      <c r="AG1233" s="5">
        <v>36</v>
      </c>
      <c r="AH1233" s="5">
        <v>1569.9956389010031</v>
      </c>
      <c r="AI1233" s="5">
        <v>0</v>
      </c>
      <c r="AJ1233" s="5">
        <v>0</v>
      </c>
    </row>
    <row r="1234" spans="1:36" x14ac:dyDescent="0.25">
      <c r="A1234">
        <v>2018</v>
      </c>
      <c r="B1234" t="s">
        <v>71</v>
      </c>
      <c r="C1234" t="s">
        <v>5256</v>
      </c>
      <c r="D1234" s="47" t="s">
        <v>1033</v>
      </c>
      <c r="E1234" s="11">
        <v>0</v>
      </c>
      <c r="F1234" s="2">
        <v>0.83960000000000001</v>
      </c>
      <c r="G1234" s="2">
        <v>0.1482</v>
      </c>
      <c r="H1234" s="2">
        <v>0.69140000000000001</v>
      </c>
      <c r="I1234" s="2">
        <v>0.80859999999999999</v>
      </c>
      <c r="J1234" s="2">
        <v>0.157</v>
      </c>
      <c r="K1234" s="2">
        <v>0.65159999999999996</v>
      </c>
      <c r="L1234" s="2">
        <v>0.76559999999999995</v>
      </c>
      <c r="M1234" s="2">
        <v>0.22020000000000001</v>
      </c>
      <c r="N1234" s="2">
        <v>0.54539999999999988</v>
      </c>
      <c r="O1234" s="2">
        <v>0.62946666666666662</v>
      </c>
      <c r="P1234" s="2" t="s">
        <v>4792</v>
      </c>
      <c r="Q1234" s="5">
        <v>2293</v>
      </c>
      <c r="R1234" s="5" t="s">
        <v>4791</v>
      </c>
      <c r="S1234" s="5">
        <v>11</v>
      </c>
      <c r="T1234" s="5">
        <v>479.7208896641954</v>
      </c>
      <c r="U1234" s="5">
        <v>0</v>
      </c>
      <c r="V1234" s="5">
        <v>0</v>
      </c>
      <c r="W1234" s="5">
        <v>0</v>
      </c>
      <c r="X1234" s="5">
        <v>0</v>
      </c>
      <c r="Y1234" s="5">
        <v>1</v>
      </c>
      <c r="Z1234" s="5">
        <v>43.610989969472307</v>
      </c>
      <c r="AA1234" s="5">
        <v>10</v>
      </c>
      <c r="AB1234" s="5">
        <v>436.10989969472303</v>
      </c>
      <c r="AC1234" s="5">
        <v>9</v>
      </c>
      <c r="AD1234" s="5">
        <v>392.49890972525077</v>
      </c>
      <c r="AE1234" s="5">
        <v>3</v>
      </c>
      <c r="AF1234" s="5">
        <v>130.83296990841691</v>
      </c>
      <c r="AG1234" s="5">
        <v>6</v>
      </c>
      <c r="AH1234" s="5">
        <v>261.66593981683383</v>
      </c>
      <c r="AI1234" s="5">
        <v>0</v>
      </c>
      <c r="AJ1234" s="5">
        <v>0</v>
      </c>
    </row>
    <row r="1235" spans="1:36" x14ac:dyDescent="0.25">
      <c r="A1235">
        <v>2018</v>
      </c>
      <c r="B1235" t="s">
        <v>71</v>
      </c>
      <c r="C1235" t="s">
        <v>5256</v>
      </c>
      <c r="D1235" s="47" t="s">
        <v>1033</v>
      </c>
      <c r="E1235" s="11">
        <v>0</v>
      </c>
      <c r="F1235" s="2">
        <v>0.83960000000000001</v>
      </c>
      <c r="G1235" s="2">
        <v>0.1482</v>
      </c>
      <c r="H1235" s="2">
        <v>0.69140000000000001</v>
      </c>
      <c r="I1235" s="2">
        <v>0.80859999999999999</v>
      </c>
      <c r="J1235" s="2">
        <v>0.157</v>
      </c>
      <c r="K1235" s="2">
        <v>0.65159999999999996</v>
      </c>
      <c r="L1235" s="2">
        <v>0.76559999999999995</v>
      </c>
      <c r="M1235" s="2">
        <v>0.22020000000000001</v>
      </c>
      <c r="N1235" s="2">
        <v>0.54539999999999988</v>
      </c>
      <c r="O1235" s="2">
        <v>0.62946666666666662</v>
      </c>
      <c r="P1235" s="2" t="s">
        <v>4792</v>
      </c>
      <c r="Q1235" s="5">
        <v>2293</v>
      </c>
      <c r="R1235" s="5" t="s">
        <v>4791</v>
      </c>
      <c r="S1235" s="5">
        <v>11</v>
      </c>
      <c r="T1235" s="5">
        <v>479.7208896641954</v>
      </c>
      <c r="U1235" s="5">
        <v>0</v>
      </c>
      <c r="V1235" s="5">
        <v>0</v>
      </c>
      <c r="W1235" s="5">
        <v>0</v>
      </c>
      <c r="X1235" s="5">
        <v>0</v>
      </c>
      <c r="Y1235" s="5">
        <v>1</v>
      </c>
      <c r="Z1235" s="5">
        <v>43.610989969472307</v>
      </c>
      <c r="AA1235" s="5">
        <v>10</v>
      </c>
      <c r="AB1235" s="5">
        <v>436.10989969472303</v>
      </c>
      <c r="AC1235" s="5">
        <v>9</v>
      </c>
      <c r="AD1235" s="5">
        <v>392.49890972525077</v>
      </c>
      <c r="AE1235" s="5">
        <v>3</v>
      </c>
      <c r="AF1235" s="5">
        <v>130.83296990841691</v>
      </c>
      <c r="AG1235" s="5">
        <v>6</v>
      </c>
      <c r="AH1235" s="5">
        <v>261.66593981683383</v>
      </c>
      <c r="AI1235" s="5">
        <v>0</v>
      </c>
      <c r="AJ1235" s="5">
        <v>0</v>
      </c>
    </row>
    <row r="1236" spans="1:36" x14ac:dyDescent="0.25">
      <c r="A1236">
        <v>2019</v>
      </c>
      <c r="B1236" t="s">
        <v>70</v>
      </c>
      <c r="C1236" t="s">
        <v>5332</v>
      </c>
      <c r="D1236" s="47" t="s">
        <v>3938</v>
      </c>
      <c r="E1236" s="11">
        <v>2.2000000000000002</v>
      </c>
      <c r="F1236" s="2">
        <v>0.76429999999999998</v>
      </c>
      <c r="G1236" s="2">
        <v>0.22600000000000001</v>
      </c>
      <c r="H1236" s="2">
        <v>0.5383</v>
      </c>
      <c r="I1236" s="2">
        <v>0.73780000000000001</v>
      </c>
      <c r="J1236" s="2">
        <v>0.2414</v>
      </c>
      <c r="K1236" s="2">
        <v>0.49640000000000001</v>
      </c>
      <c r="L1236" s="2">
        <v>0.68810000000000004</v>
      </c>
      <c r="M1236" s="2">
        <v>0.30359999999999998</v>
      </c>
      <c r="N1236" s="2">
        <v>0.38450000000000006</v>
      </c>
      <c r="O1236" s="2">
        <v>0.47306666666666669</v>
      </c>
      <c r="P1236" s="5" t="s">
        <v>4792</v>
      </c>
      <c r="Q1236" s="5">
        <v>2294</v>
      </c>
      <c r="R1236" s="5">
        <v>1042.7272727272727</v>
      </c>
      <c r="S1236" s="5">
        <v>12</v>
      </c>
      <c r="T1236" s="5">
        <v>523.10374891020058</v>
      </c>
      <c r="U1236" s="5">
        <v>0</v>
      </c>
      <c r="V1236" s="5">
        <v>0</v>
      </c>
      <c r="W1236" s="5">
        <v>3</v>
      </c>
      <c r="X1236" s="5">
        <v>130.77593722755014</v>
      </c>
      <c r="Y1236" s="5">
        <v>0</v>
      </c>
      <c r="Z1236" s="5">
        <v>0</v>
      </c>
      <c r="AA1236" s="5">
        <v>9</v>
      </c>
      <c r="AB1236" s="5">
        <v>392.32781168265041</v>
      </c>
      <c r="AC1236" s="5">
        <v>89</v>
      </c>
      <c r="AD1236" s="5">
        <v>3879.6861377506543</v>
      </c>
      <c r="AE1236" s="5">
        <v>13</v>
      </c>
      <c r="AF1236" s="5">
        <v>566.69572798605054</v>
      </c>
      <c r="AG1236" s="5">
        <v>66</v>
      </c>
      <c r="AH1236" s="5">
        <v>2877.0706190061028</v>
      </c>
      <c r="AI1236" s="5">
        <v>10</v>
      </c>
      <c r="AJ1236" s="5">
        <v>435.91979075850043</v>
      </c>
    </row>
    <row r="1237" spans="1:36" x14ac:dyDescent="0.25">
      <c r="A1237">
        <v>2018</v>
      </c>
      <c r="B1237" t="s">
        <v>71</v>
      </c>
      <c r="C1237" t="s">
        <v>5066</v>
      </c>
      <c r="D1237" s="47" t="s">
        <v>1897</v>
      </c>
      <c r="E1237" s="11">
        <v>0</v>
      </c>
      <c r="F1237" s="2">
        <v>0.79610000000000003</v>
      </c>
      <c r="G1237" s="2">
        <v>0.19439999999999999</v>
      </c>
      <c r="H1237" s="2">
        <v>0.60170000000000001</v>
      </c>
      <c r="I1237" s="2">
        <v>0.78720000000000001</v>
      </c>
      <c r="J1237" s="2">
        <v>0.18870000000000001</v>
      </c>
      <c r="K1237" s="2">
        <v>0.59850000000000003</v>
      </c>
      <c r="L1237" s="2">
        <v>0.76849999999999996</v>
      </c>
      <c r="M1237" s="2">
        <v>0.221</v>
      </c>
      <c r="N1237" s="2">
        <v>0.54749999999999999</v>
      </c>
      <c r="O1237" s="2">
        <v>0.58256666666666668</v>
      </c>
      <c r="P1237" s="2" t="s">
        <v>4792</v>
      </c>
      <c r="Q1237" s="5">
        <v>2299</v>
      </c>
      <c r="R1237" s="5" t="s">
        <v>4791</v>
      </c>
      <c r="S1237" s="5">
        <v>0</v>
      </c>
      <c r="T1237" s="5">
        <v>0</v>
      </c>
      <c r="U1237" s="5">
        <v>0</v>
      </c>
      <c r="V1237" s="5">
        <v>0</v>
      </c>
      <c r="W1237" s="5">
        <v>0</v>
      </c>
      <c r="X1237" s="5">
        <v>0</v>
      </c>
      <c r="Y1237" s="5">
        <v>0</v>
      </c>
      <c r="Z1237" s="5">
        <v>0</v>
      </c>
      <c r="AA1237" s="5">
        <v>0</v>
      </c>
      <c r="AB1237" s="5">
        <v>0</v>
      </c>
      <c r="AC1237" s="5">
        <v>9</v>
      </c>
      <c r="AD1237" s="5">
        <v>391.47455415397997</v>
      </c>
      <c r="AE1237" s="5">
        <v>4</v>
      </c>
      <c r="AF1237" s="5">
        <v>173.98869073510221</v>
      </c>
      <c r="AG1237" s="5">
        <v>3</v>
      </c>
      <c r="AH1237" s="5">
        <v>130.49151805132666</v>
      </c>
      <c r="AI1237" s="5">
        <v>2</v>
      </c>
      <c r="AJ1237" s="5">
        <v>86.994345367551105</v>
      </c>
    </row>
    <row r="1238" spans="1:36" x14ac:dyDescent="0.25">
      <c r="A1238">
        <v>2018</v>
      </c>
      <c r="B1238" t="s">
        <v>71</v>
      </c>
      <c r="C1238" t="s">
        <v>5066</v>
      </c>
      <c r="D1238" s="47" t="s">
        <v>1897</v>
      </c>
      <c r="E1238" s="11">
        <v>0</v>
      </c>
      <c r="F1238" s="2">
        <v>0.79610000000000003</v>
      </c>
      <c r="G1238" s="2">
        <v>0.19439999999999999</v>
      </c>
      <c r="H1238" s="2">
        <v>0.60170000000000001</v>
      </c>
      <c r="I1238" s="2">
        <v>0.78720000000000001</v>
      </c>
      <c r="J1238" s="2">
        <v>0.18870000000000001</v>
      </c>
      <c r="K1238" s="2">
        <v>0.59850000000000003</v>
      </c>
      <c r="L1238" s="2">
        <v>0.76849999999999996</v>
      </c>
      <c r="M1238" s="2">
        <v>0.221</v>
      </c>
      <c r="N1238" s="2">
        <v>0.54749999999999999</v>
      </c>
      <c r="O1238" s="2">
        <v>0.58256666666666668</v>
      </c>
      <c r="P1238" s="2" t="s">
        <v>4792</v>
      </c>
      <c r="Q1238" s="5">
        <v>2299</v>
      </c>
      <c r="R1238" s="5" t="s">
        <v>4791</v>
      </c>
      <c r="S1238" s="5">
        <v>0</v>
      </c>
      <c r="T1238" s="5">
        <v>0</v>
      </c>
      <c r="U1238" s="5">
        <v>0</v>
      </c>
      <c r="V1238" s="5">
        <v>0</v>
      </c>
      <c r="W1238" s="5">
        <v>0</v>
      </c>
      <c r="X1238" s="5">
        <v>0</v>
      </c>
      <c r="Y1238" s="5">
        <v>0</v>
      </c>
      <c r="Z1238" s="5">
        <v>0</v>
      </c>
      <c r="AA1238" s="5">
        <v>0</v>
      </c>
      <c r="AB1238" s="5">
        <v>0</v>
      </c>
      <c r="AC1238" s="5">
        <v>9</v>
      </c>
      <c r="AD1238" s="5">
        <v>391.47455415397997</v>
      </c>
      <c r="AE1238" s="5">
        <v>4</v>
      </c>
      <c r="AF1238" s="5">
        <v>173.98869073510221</v>
      </c>
      <c r="AG1238" s="5">
        <v>3</v>
      </c>
      <c r="AH1238" s="5">
        <v>130.49151805132666</v>
      </c>
      <c r="AI1238" s="5">
        <v>2</v>
      </c>
      <c r="AJ1238" s="5">
        <v>86.994345367551105</v>
      </c>
    </row>
    <row r="1239" spans="1:36" x14ac:dyDescent="0.25">
      <c r="A1239">
        <v>2019</v>
      </c>
      <c r="B1239" t="s">
        <v>41</v>
      </c>
      <c r="C1239" t="s">
        <v>5758</v>
      </c>
      <c r="D1239" s="47" t="s">
        <v>480</v>
      </c>
      <c r="E1239" s="11">
        <v>6.3680000000000003</v>
      </c>
      <c r="F1239" s="2">
        <v>0.58730000000000004</v>
      </c>
      <c r="G1239" s="2">
        <v>0.39069999999999999</v>
      </c>
      <c r="H1239" s="2">
        <v>0.19660000000000005</v>
      </c>
      <c r="I1239" s="2">
        <v>0.56420000000000003</v>
      </c>
      <c r="J1239" s="2">
        <v>0.36220000000000002</v>
      </c>
      <c r="K1239" s="2">
        <v>0.20200000000000001</v>
      </c>
      <c r="L1239" s="2">
        <v>0.52510000000000001</v>
      </c>
      <c r="M1239" s="2">
        <v>0.45200000000000001</v>
      </c>
      <c r="N1239" s="2">
        <v>7.3099999999999998E-2</v>
      </c>
      <c r="O1239" s="2">
        <v>0.15723333333333336</v>
      </c>
      <c r="P1239" s="2" t="s">
        <v>4792</v>
      </c>
      <c r="Q1239" s="5">
        <v>2301</v>
      </c>
      <c r="R1239" s="5">
        <v>361.33793969849245</v>
      </c>
      <c r="S1239" s="5">
        <v>6</v>
      </c>
      <c r="T1239" s="5">
        <v>260.75619295958279</v>
      </c>
      <c r="U1239" s="5">
        <v>0</v>
      </c>
      <c r="V1239" s="5">
        <v>0</v>
      </c>
      <c r="W1239" s="5">
        <v>2</v>
      </c>
      <c r="X1239" s="5">
        <v>86.918730986527606</v>
      </c>
      <c r="Y1239" s="5">
        <v>0</v>
      </c>
      <c r="Z1239" s="5">
        <v>0</v>
      </c>
      <c r="AA1239" s="5">
        <v>4</v>
      </c>
      <c r="AB1239" s="5">
        <v>173.83746197305521</v>
      </c>
      <c r="AC1239" s="5">
        <v>17</v>
      </c>
      <c r="AD1239" s="5">
        <v>738.80921338548455</v>
      </c>
      <c r="AE1239" s="5">
        <v>6</v>
      </c>
      <c r="AF1239" s="5">
        <v>260.75619295958279</v>
      </c>
      <c r="AG1239" s="5">
        <v>10</v>
      </c>
      <c r="AH1239" s="5">
        <v>434.59365493263795</v>
      </c>
      <c r="AI1239" s="5">
        <v>1</v>
      </c>
      <c r="AJ1239" s="5">
        <v>43.459365493263803</v>
      </c>
    </row>
    <row r="1240" spans="1:36" x14ac:dyDescent="0.25">
      <c r="A1240">
        <v>2019</v>
      </c>
      <c r="B1240" t="s">
        <v>70</v>
      </c>
      <c r="C1240" t="s">
        <v>5429</v>
      </c>
      <c r="D1240" s="47" t="s">
        <v>5131</v>
      </c>
      <c r="E1240" s="11">
        <v>4.1399999999999997</v>
      </c>
      <c r="F1240" s="2">
        <v>0.80689999999999995</v>
      </c>
      <c r="G1240" s="2">
        <v>0.17249999999999999</v>
      </c>
      <c r="H1240" s="2">
        <v>0.63439999999999996</v>
      </c>
      <c r="I1240" s="2">
        <v>0.78139999999999998</v>
      </c>
      <c r="J1240" s="2">
        <v>0.19470000000000001</v>
      </c>
      <c r="K1240" s="2">
        <v>0.5867</v>
      </c>
      <c r="L1240" s="2">
        <v>0.67610000000000003</v>
      </c>
      <c r="M1240" s="2">
        <v>0.30649999999999999</v>
      </c>
      <c r="N1240" s="2">
        <v>0.36960000000000004</v>
      </c>
      <c r="O1240" s="2">
        <v>0.53023333333333333</v>
      </c>
      <c r="P1240" s="5" t="s">
        <v>4792</v>
      </c>
      <c r="Q1240" s="5">
        <v>2304</v>
      </c>
      <c r="R1240" s="5">
        <v>556.52173913043487</v>
      </c>
      <c r="S1240" s="5">
        <v>5</v>
      </c>
      <c r="T1240" s="5">
        <v>217.01388888888889</v>
      </c>
      <c r="U1240" s="5">
        <v>0</v>
      </c>
      <c r="V1240" s="5">
        <v>0</v>
      </c>
      <c r="W1240" s="5">
        <v>0</v>
      </c>
      <c r="X1240" s="5">
        <v>0</v>
      </c>
      <c r="Y1240" s="5">
        <v>0</v>
      </c>
      <c r="Z1240" s="5">
        <v>0</v>
      </c>
      <c r="AA1240" s="5">
        <v>5</v>
      </c>
      <c r="AB1240" s="5">
        <v>217.01388888888889</v>
      </c>
      <c r="AC1240" s="5">
        <v>28</v>
      </c>
      <c r="AD1240" s="5">
        <v>1215.2777777777778</v>
      </c>
      <c r="AE1240" s="5">
        <v>1</v>
      </c>
      <c r="AF1240" s="5">
        <v>43.402777777777779</v>
      </c>
      <c r="AG1240" s="5">
        <v>16</v>
      </c>
      <c r="AH1240" s="5">
        <v>694.44444444444446</v>
      </c>
      <c r="AI1240" s="5">
        <v>11</v>
      </c>
      <c r="AJ1240" s="5">
        <v>477.4305555555556</v>
      </c>
    </row>
    <row r="1241" spans="1:36" x14ac:dyDescent="0.25">
      <c r="A1241">
        <v>2019</v>
      </c>
      <c r="B1241" t="s">
        <v>70</v>
      </c>
      <c r="C1241" t="s">
        <v>5409</v>
      </c>
      <c r="D1241" s="47" t="s">
        <v>5408</v>
      </c>
      <c r="E1241" s="11">
        <v>3.75</v>
      </c>
      <c r="F1241" s="2">
        <v>0.86890000000000001</v>
      </c>
      <c r="G1241" s="2">
        <v>0.123</v>
      </c>
      <c r="H1241" s="2">
        <v>0.74590000000000001</v>
      </c>
      <c r="I1241" s="2">
        <v>0.85980000000000001</v>
      </c>
      <c r="J1241" s="2">
        <v>0.12239999999999999</v>
      </c>
      <c r="K1241" s="2">
        <v>0.73740000000000006</v>
      </c>
      <c r="L1241" s="2">
        <v>0.7752</v>
      </c>
      <c r="M1241" s="2">
        <v>0.21199999999999999</v>
      </c>
      <c r="N1241" s="2">
        <v>0.56320000000000003</v>
      </c>
      <c r="O1241" s="2">
        <v>0.6821666666666667</v>
      </c>
      <c r="P1241" s="5" t="s">
        <v>4792</v>
      </c>
      <c r="Q1241" s="5">
        <v>2307</v>
      </c>
      <c r="R1241" s="5">
        <v>615.20000000000005</v>
      </c>
      <c r="S1241" s="5">
        <v>12</v>
      </c>
      <c r="T1241" s="5">
        <v>520.1560468140442</v>
      </c>
      <c r="U1241" s="5">
        <v>0</v>
      </c>
      <c r="V1241" s="5">
        <v>0</v>
      </c>
      <c r="W1241" s="5">
        <v>0</v>
      </c>
      <c r="X1241" s="5">
        <v>0</v>
      </c>
      <c r="Y1241" s="5">
        <v>0</v>
      </c>
      <c r="Z1241" s="5">
        <v>0</v>
      </c>
      <c r="AA1241" s="5">
        <v>12</v>
      </c>
      <c r="AB1241" s="5">
        <v>520.1560468140442</v>
      </c>
      <c r="AC1241" s="5">
        <v>18</v>
      </c>
      <c r="AD1241" s="5">
        <v>780.2340702210663</v>
      </c>
      <c r="AE1241" s="5">
        <v>10</v>
      </c>
      <c r="AF1241" s="5">
        <v>433.46337234503682</v>
      </c>
      <c r="AG1241" s="5">
        <v>4</v>
      </c>
      <c r="AH1241" s="5">
        <v>173.38534893801474</v>
      </c>
      <c r="AI1241" s="5">
        <v>4</v>
      </c>
      <c r="AJ1241" s="5">
        <v>173.38534893801474</v>
      </c>
    </row>
    <row r="1242" spans="1:36" x14ac:dyDescent="0.25">
      <c r="A1242">
        <v>2017</v>
      </c>
      <c r="B1242" t="s">
        <v>41</v>
      </c>
      <c r="C1242" t="s">
        <v>5758</v>
      </c>
      <c r="D1242" s="47" t="s">
        <v>480</v>
      </c>
      <c r="E1242" s="11">
        <v>6.3680000000000003</v>
      </c>
      <c r="F1242" s="2">
        <v>0.58730000000000004</v>
      </c>
      <c r="G1242" s="2">
        <v>0.39069999999999999</v>
      </c>
      <c r="H1242" s="2">
        <v>0.19660000000000005</v>
      </c>
      <c r="I1242" s="2">
        <v>0.56420000000000003</v>
      </c>
      <c r="J1242" s="2">
        <v>0.36220000000000002</v>
      </c>
      <c r="K1242" s="2">
        <v>0.20200000000000001</v>
      </c>
      <c r="L1242" s="2">
        <v>0.52510000000000001</v>
      </c>
      <c r="M1242" s="2">
        <v>0.45200000000000001</v>
      </c>
      <c r="N1242" s="2">
        <v>7.3099999999999998E-2</v>
      </c>
      <c r="O1242" s="2">
        <v>0.15723333333333336</v>
      </c>
      <c r="P1242" s="2" t="s">
        <v>4792</v>
      </c>
      <c r="Q1242" s="5">
        <v>2308</v>
      </c>
      <c r="R1242" s="5">
        <v>362.43718592964819</v>
      </c>
      <c r="S1242" s="5">
        <v>2</v>
      </c>
      <c r="T1242" s="5">
        <v>86.655112651646448</v>
      </c>
      <c r="U1242" s="5">
        <v>0</v>
      </c>
      <c r="V1242" s="5">
        <v>0</v>
      </c>
      <c r="W1242" s="5">
        <v>1</v>
      </c>
      <c r="X1242" s="5">
        <v>43.327556325823224</v>
      </c>
      <c r="Y1242" s="5">
        <v>1</v>
      </c>
      <c r="Z1242" s="5">
        <v>43.327556325823224</v>
      </c>
      <c r="AA1242" s="5">
        <v>0</v>
      </c>
      <c r="AB1242" s="5">
        <v>0</v>
      </c>
      <c r="AC1242" s="5">
        <v>40</v>
      </c>
      <c r="AD1242" s="5">
        <v>1733.102253032929</v>
      </c>
      <c r="AE1242" s="5">
        <v>5</v>
      </c>
      <c r="AF1242" s="5">
        <v>216.63778162911612</v>
      </c>
      <c r="AG1242" s="5">
        <v>35</v>
      </c>
      <c r="AH1242" s="5">
        <v>1516.4644714038129</v>
      </c>
      <c r="AI1242" s="5">
        <v>0</v>
      </c>
      <c r="AJ1242" s="5">
        <v>0</v>
      </c>
    </row>
    <row r="1243" spans="1:36" x14ac:dyDescent="0.25">
      <c r="A1243">
        <v>2018</v>
      </c>
      <c r="B1243" t="s">
        <v>71</v>
      </c>
      <c r="C1243" t="s">
        <v>4797</v>
      </c>
      <c r="D1243" s="47" t="s">
        <v>4795</v>
      </c>
      <c r="E1243" s="11">
        <v>0</v>
      </c>
      <c r="F1243" s="2">
        <v>0.53169999999999995</v>
      </c>
      <c r="G1243" s="2">
        <v>0.44650000000000001</v>
      </c>
      <c r="H1243" s="2">
        <v>8.5199999999999942E-2</v>
      </c>
      <c r="I1243" s="2">
        <v>0.5474</v>
      </c>
      <c r="J1243" s="2">
        <v>0.39789999999999998</v>
      </c>
      <c r="K1243" s="2">
        <v>0.14950000000000002</v>
      </c>
      <c r="L1243" s="2">
        <v>0.57509999999999994</v>
      </c>
      <c r="M1243" s="2">
        <v>0.41189999999999999</v>
      </c>
      <c r="N1243" s="2">
        <v>0.16319999999999996</v>
      </c>
      <c r="O1243" s="2">
        <v>0.1326333333333333</v>
      </c>
      <c r="P1243" s="2" t="s">
        <v>4792</v>
      </c>
      <c r="Q1243" s="5">
        <v>2308</v>
      </c>
      <c r="R1243" s="5" t="s">
        <v>4791</v>
      </c>
      <c r="S1243" s="5">
        <v>5</v>
      </c>
      <c r="T1243" s="5">
        <v>216.63778162911612</v>
      </c>
      <c r="U1243" s="5">
        <v>0</v>
      </c>
      <c r="V1243" s="5">
        <v>0</v>
      </c>
      <c r="W1243" s="5">
        <v>1</v>
      </c>
      <c r="X1243" s="5">
        <v>43.327556325823224</v>
      </c>
      <c r="Y1243" s="5">
        <v>1</v>
      </c>
      <c r="Z1243" s="5">
        <v>43.327556325823224</v>
      </c>
      <c r="AA1243" s="5">
        <v>3</v>
      </c>
      <c r="AB1243" s="5">
        <v>129.98266897746967</v>
      </c>
      <c r="AC1243" s="5">
        <v>15</v>
      </c>
      <c r="AD1243" s="5">
        <v>649.91334488734833</v>
      </c>
      <c r="AE1243" s="5">
        <v>5</v>
      </c>
      <c r="AF1243" s="5">
        <v>216.63778162911612</v>
      </c>
      <c r="AG1243" s="5">
        <v>9</v>
      </c>
      <c r="AH1243" s="5">
        <v>389.94800693240904</v>
      </c>
      <c r="AI1243" s="5">
        <v>1</v>
      </c>
      <c r="AJ1243" s="5">
        <v>43.327556325823224</v>
      </c>
    </row>
    <row r="1244" spans="1:36" x14ac:dyDescent="0.25">
      <c r="A1244">
        <v>2018</v>
      </c>
      <c r="B1244" t="s">
        <v>71</v>
      </c>
      <c r="C1244" t="s">
        <v>4797</v>
      </c>
      <c r="D1244" s="47" t="s">
        <v>4795</v>
      </c>
      <c r="E1244" s="11">
        <v>0</v>
      </c>
      <c r="F1244" s="2">
        <v>0.53169999999999995</v>
      </c>
      <c r="G1244" s="2">
        <v>0.44650000000000001</v>
      </c>
      <c r="H1244" s="2">
        <v>8.5199999999999942E-2</v>
      </c>
      <c r="I1244" s="2">
        <v>0.5474</v>
      </c>
      <c r="J1244" s="2">
        <v>0.39789999999999998</v>
      </c>
      <c r="K1244" s="2">
        <v>0.14950000000000002</v>
      </c>
      <c r="L1244" s="2">
        <v>0.57509999999999994</v>
      </c>
      <c r="M1244" s="2">
        <v>0.41189999999999999</v>
      </c>
      <c r="N1244" s="2">
        <v>0.16319999999999996</v>
      </c>
      <c r="O1244" s="2">
        <v>0.1326333333333333</v>
      </c>
      <c r="P1244" s="2" t="s">
        <v>4792</v>
      </c>
      <c r="Q1244" s="5">
        <v>2308</v>
      </c>
      <c r="R1244" s="5" t="s">
        <v>4791</v>
      </c>
      <c r="S1244" s="5">
        <v>5</v>
      </c>
      <c r="T1244" s="5">
        <v>216.63778162911612</v>
      </c>
      <c r="U1244" s="5">
        <v>0</v>
      </c>
      <c r="V1244" s="5">
        <v>0</v>
      </c>
      <c r="W1244" s="5">
        <v>1</v>
      </c>
      <c r="X1244" s="5">
        <v>43.327556325823224</v>
      </c>
      <c r="Y1244" s="5">
        <v>1</v>
      </c>
      <c r="Z1244" s="5">
        <v>43.327556325823224</v>
      </c>
      <c r="AA1244" s="5">
        <v>3</v>
      </c>
      <c r="AB1244" s="5">
        <v>129.98266897746967</v>
      </c>
      <c r="AC1244" s="5">
        <v>15</v>
      </c>
      <c r="AD1244" s="5">
        <v>649.91334488734833</v>
      </c>
      <c r="AE1244" s="5">
        <v>5</v>
      </c>
      <c r="AF1244" s="5">
        <v>216.63778162911612</v>
      </c>
      <c r="AG1244" s="5">
        <v>9</v>
      </c>
      <c r="AH1244" s="5">
        <v>389.94800693240904</v>
      </c>
      <c r="AI1244" s="5">
        <v>1</v>
      </c>
      <c r="AJ1244" s="5">
        <v>43.327556325823224</v>
      </c>
    </row>
    <row r="1245" spans="1:36" x14ac:dyDescent="0.25">
      <c r="A1245">
        <v>2018</v>
      </c>
      <c r="B1245" t="s">
        <v>71</v>
      </c>
      <c r="C1245" t="s">
        <v>4888</v>
      </c>
      <c r="D1245" s="47" t="s">
        <v>706</v>
      </c>
      <c r="E1245" s="11">
        <v>0</v>
      </c>
      <c r="F1245" s="2">
        <v>0.65269999999999995</v>
      </c>
      <c r="G1245" s="2">
        <v>0.33119999999999999</v>
      </c>
      <c r="H1245" s="2">
        <v>0.32149999999999995</v>
      </c>
      <c r="I1245" s="2">
        <v>0.66310000000000002</v>
      </c>
      <c r="J1245" s="2">
        <v>0.28299999999999997</v>
      </c>
      <c r="K1245" s="2">
        <v>0.38010000000000005</v>
      </c>
      <c r="L1245" s="2">
        <v>0.69610000000000005</v>
      </c>
      <c r="M1245" s="2">
        <v>0.28810000000000002</v>
      </c>
      <c r="N1245" s="2">
        <v>0.40800000000000003</v>
      </c>
      <c r="O1245" s="2">
        <v>0.36986666666666662</v>
      </c>
      <c r="P1245" s="2" t="s">
        <v>4792</v>
      </c>
      <c r="Q1245" s="5">
        <v>2311</v>
      </c>
      <c r="R1245" s="5" t="s">
        <v>4791</v>
      </c>
      <c r="S1245" s="5">
        <v>4</v>
      </c>
      <c r="T1245" s="5">
        <v>173.08524448290783</v>
      </c>
      <c r="U1245" s="5">
        <v>0</v>
      </c>
      <c r="V1245" s="5">
        <v>0</v>
      </c>
      <c r="W1245" s="5">
        <v>3</v>
      </c>
      <c r="X1245" s="5">
        <v>129.81393336218088</v>
      </c>
      <c r="Y1245" s="5">
        <v>0</v>
      </c>
      <c r="Z1245" s="5">
        <v>0</v>
      </c>
      <c r="AA1245" s="5">
        <v>1</v>
      </c>
      <c r="AB1245" s="5">
        <v>43.271311120726956</v>
      </c>
      <c r="AC1245" s="5">
        <v>16</v>
      </c>
      <c r="AD1245" s="5">
        <v>692.3409779316313</v>
      </c>
      <c r="AE1245" s="5">
        <v>1</v>
      </c>
      <c r="AF1245" s="5">
        <v>43.271311120726956</v>
      </c>
      <c r="AG1245" s="5">
        <v>9</v>
      </c>
      <c r="AH1245" s="5">
        <v>389.44180008654263</v>
      </c>
      <c r="AI1245" s="5">
        <v>6</v>
      </c>
      <c r="AJ1245" s="5">
        <v>259.62786672436175</v>
      </c>
    </row>
    <row r="1246" spans="1:36" x14ac:dyDescent="0.25">
      <c r="A1246">
        <v>2018</v>
      </c>
      <c r="B1246" t="s">
        <v>71</v>
      </c>
      <c r="C1246" t="s">
        <v>4888</v>
      </c>
      <c r="D1246" s="47" t="s">
        <v>706</v>
      </c>
      <c r="E1246" s="11">
        <v>0</v>
      </c>
      <c r="F1246" s="2">
        <v>0.65269999999999995</v>
      </c>
      <c r="G1246" s="2">
        <v>0.33119999999999999</v>
      </c>
      <c r="H1246" s="2">
        <v>0.32149999999999995</v>
      </c>
      <c r="I1246" s="2">
        <v>0.66310000000000002</v>
      </c>
      <c r="J1246" s="2">
        <v>0.28299999999999997</v>
      </c>
      <c r="K1246" s="2">
        <v>0.38010000000000005</v>
      </c>
      <c r="L1246" s="2">
        <v>0.69610000000000005</v>
      </c>
      <c r="M1246" s="2">
        <v>0.28810000000000002</v>
      </c>
      <c r="N1246" s="2">
        <v>0.40800000000000003</v>
      </c>
      <c r="O1246" s="2">
        <v>0.36986666666666662</v>
      </c>
      <c r="P1246" s="2" t="s">
        <v>4792</v>
      </c>
      <c r="Q1246" s="5">
        <v>2311</v>
      </c>
      <c r="R1246" s="5" t="s">
        <v>4791</v>
      </c>
      <c r="S1246" s="5">
        <v>4</v>
      </c>
      <c r="T1246" s="5">
        <v>173.08524448290783</v>
      </c>
      <c r="U1246" s="5">
        <v>0</v>
      </c>
      <c r="V1246" s="5">
        <v>0</v>
      </c>
      <c r="W1246" s="5">
        <v>3</v>
      </c>
      <c r="X1246" s="5">
        <v>129.81393336218088</v>
      </c>
      <c r="Y1246" s="5">
        <v>0</v>
      </c>
      <c r="Z1246" s="5">
        <v>0</v>
      </c>
      <c r="AA1246" s="5">
        <v>1</v>
      </c>
      <c r="AB1246" s="5">
        <v>43.271311120726956</v>
      </c>
      <c r="AC1246" s="5">
        <v>16</v>
      </c>
      <c r="AD1246" s="5">
        <v>692.3409779316313</v>
      </c>
      <c r="AE1246" s="5">
        <v>1</v>
      </c>
      <c r="AF1246" s="5">
        <v>43.271311120726956</v>
      </c>
      <c r="AG1246" s="5">
        <v>9</v>
      </c>
      <c r="AH1246" s="5">
        <v>389.44180008654263</v>
      </c>
      <c r="AI1246" s="5">
        <v>6</v>
      </c>
      <c r="AJ1246" s="5">
        <v>259.62786672436175</v>
      </c>
    </row>
    <row r="1247" spans="1:36" x14ac:dyDescent="0.25">
      <c r="A1247">
        <v>2017</v>
      </c>
      <c r="B1247" t="s">
        <v>71</v>
      </c>
      <c r="C1247" t="s">
        <v>5256</v>
      </c>
      <c r="D1247" s="47" t="s">
        <v>1033</v>
      </c>
      <c r="E1247" s="11">
        <v>0</v>
      </c>
      <c r="F1247" s="2">
        <v>0.83960000000000001</v>
      </c>
      <c r="G1247" s="2">
        <v>0.1482</v>
      </c>
      <c r="H1247" s="2">
        <v>0.69140000000000001</v>
      </c>
      <c r="I1247" s="2">
        <v>0.80859999999999999</v>
      </c>
      <c r="J1247" s="2">
        <v>0.157</v>
      </c>
      <c r="K1247" s="2">
        <v>0.65159999999999996</v>
      </c>
      <c r="L1247" s="2">
        <v>0.76559999999999995</v>
      </c>
      <c r="M1247" s="2">
        <v>0.22020000000000001</v>
      </c>
      <c r="N1247" s="2">
        <v>0.54539999999999988</v>
      </c>
      <c r="O1247" s="2">
        <v>0.62946666666666662</v>
      </c>
      <c r="P1247" s="2" t="s">
        <v>4792</v>
      </c>
      <c r="Q1247" s="5">
        <v>2313</v>
      </c>
      <c r="R1247" s="5" t="s">
        <v>4791</v>
      </c>
      <c r="S1247" s="5">
        <v>18</v>
      </c>
      <c r="T1247" s="5">
        <v>778.21011673151747</v>
      </c>
      <c r="U1247" s="5">
        <v>0</v>
      </c>
      <c r="V1247" s="5">
        <v>0</v>
      </c>
      <c r="W1247" s="5">
        <v>0</v>
      </c>
      <c r="X1247" s="5">
        <v>0</v>
      </c>
      <c r="Y1247" s="5">
        <v>0</v>
      </c>
      <c r="Z1247" s="5">
        <v>0</v>
      </c>
      <c r="AA1247" s="5">
        <v>18</v>
      </c>
      <c r="AB1247" s="5">
        <v>778.21011673151747</v>
      </c>
      <c r="AC1247" s="5">
        <v>15</v>
      </c>
      <c r="AD1247" s="5">
        <v>648.50843060959801</v>
      </c>
      <c r="AE1247" s="5">
        <v>8</v>
      </c>
      <c r="AF1247" s="5">
        <v>345.87116299178552</v>
      </c>
      <c r="AG1247" s="5">
        <v>4</v>
      </c>
      <c r="AH1247" s="5">
        <v>172.93558149589276</v>
      </c>
      <c r="AI1247" s="5">
        <v>3</v>
      </c>
      <c r="AJ1247" s="5">
        <v>129.70168612191958</v>
      </c>
    </row>
    <row r="1248" spans="1:36" x14ac:dyDescent="0.25">
      <c r="A1248">
        <v>2017</v>
      </c>
      <c r="B1248" t="s">
        <v>71</v>
      </c>
      <c r="C1248" t="s">
        <v>5622</v>
      </c>
      <c r="D1248" s="47" t="s">
        <v>5790</v>
      </c>
      <c r="E1248" s="11">
        <v>0</v>
      </c>
      <c r="F1248" s="2">
        <v>0.44009999999999999</v>
      </c>
      <c r="G1248" s="2">
        <v>0.54569999999999996</v>
      </c>
      <c r="H1248" s="2">
        <v>-0.10559999999999997</v>
      </c>
      <c r="I1248" s="2">
        <v>0.4476</v>
      </c>
      <c r="J1248" s="2">
        <v>0.51390000000000002</v>
      </c>
      <c r="K1248" s="2">
        <v>-6.6300000000000026E-2</v>
      </c>
      <c r="L1248" s="2">
        <v>0.52910000000000001</v>
      </c>
      <c r="M1248" s="2">
        <v>0.46079999999999999</v>
      </c>
      <c r="N1248" s="2">
        <v>6.8300000000000027E-2</v>
      </c>
      <c r="O1248" s="2">
        <v>-3.4533333333333326E-2</v>
      </c>
      <c r="P1248" s="2" t="s">
        <v>5765</v>
      </c>
      <c r="Q1248" s="5">
        <v>2315</v>
      </c>
      <c r="R1248" s="5" t="s">
        <v>4791</v>
      </c>
      <c r="S1248" s="5">
        <v>1</v>
      </c>
      <c r="T1248" s="5">
        <v>43.196544276457885</v>
      </c>
      <c r="U1248" s="5">
        <v>0</v>
      </c>
      <c r="V1248" s="5">
        <v>0</v>
      </c>
      <c r="W1248" s="5">
        <v>0</v>
      </c>
      <c r="X1248" s="5">
        <v>0</v>
      </c>
      <c r="Y1248" s="5">
        <v>0</v>
      </c>
      <c r="Z1248" s="5">
        <v>0</v>
      </c>
      <c r="AA1248" s="5">
        <v>1</v>
      </c>
      <c r="AB1248" s="5">
        <v>43.196544276457885</v>
      </c>
      <c r="AC1248" s="5">
        <v>2</v>
      </c>
      <c r="AD1248" s="5">
        <v>86.393088552915771</v>
      </c>
      <c r="AE1248" s="5">
        <v>2</v>
      </c>
      <c r="AF1248" s="5">
        <v>86.393088552915771</v>
      </c>
      <c r="AG1248" s="5">
        <v>0</v>
      </c>
      <c r="AH1248" s="5">
        <v>0</v>
      </c>
      <c r="AI1248" s="5">
        <v>0</v>
      </c>
      <c r="AJ1248" s="5">
        <v>0</v>
      </c>
    </row>
    <row r="1249" spans="1:36" x14ac:dyDescent="0.25">
      <c r="A1249">
        <v>2018</v>
      </c>
      <c r="B1249" t="s">
        <v>70</v>
      </c>
      <c r="C1249" t="s">
        <v>5429</v>
      </c>
      <c r="D1249" s="47" t="s">
        <v>5131</v>
      </c>
      <c r="E1249" s="11">
        <v>4.1399999999999997</v>
      </c>
      <c r="F1249" s="2">
        <v>0.80689999999999995</v>
      </c>
      <c r="G1249" s="2">
        <v>0.17249999999999999</v>
      </c>
      <c r="H1249" s="2">
        <v>0.63439999999999996</v>
      </c>
      <c r="I1249" s="2">
        <v>0.78139999999999998</v>
      </c>
      <c r="J1249" s="2">
        <v>0.19470000000000001</v>
      </c>
      <c r="K1249" s="2">
        <v>0.5867</v>
      </c>
      <c r="L1249" s="2">
        <v>0.67610000000000003</v>
      </c>
      <c r="M1249" s="2">
        <v>0.30649999999999999</v>
      </c>
      <c r="N1249" s="2">
        <v>0.36960000000000004</v>
      </c>
      <c r="O1249" s="2">
        <v>0.53023333333333333</v>
      </c>
      <c r="P1249" s="5" t="s">
        <v>4792</v>
      </c>
      <c r="Q1249" s="5">
        <v>2316</v>
      </c>
      <c r="R1249" s="5">
        <v>559.4202898550725</v>
      </c>
      <c r="S1249" s="5">
        <v>8</v>
      </c>
      <c r="T1249" s="5">
        <v>345.42314335060445</v>
      </c>
      <c r="U1249" s="5">
        <v>0</v>
      </c>
      <c r="V1249" s="5">
        <v>0</v>
      </c>
      <c r="W1249" s="5">
        <v>1</v>
      </c>
      <c r="X1249" s="5">
        <v>43.177892918825556</v>
      </c>
      <c r="Y1249" s="5">
        <v>0</v>
      </c>
      <c r="Z1249" s="5">
        <v>0</v>
      </c>
      <c r="AA1249" s="5">
        <v>7</v>
      </c>
      <c r="AB1249" s="5">
        <v>302.24525043177897</v>
      </c>
      <c r="AC1249" s="5">
        <v>35</v>
      </c>
      <c r="AD1249" s="5">
        <v>1511.2262521588948</v>
      </c>
      <c r="AE1249" s="5">
        <v>8</v>
      </c>
      <c r="AF1249" s="5">
        <v>345.42314335060445</v>
      </c>
      <c r="AG1249" s="5">
        <v>24</v>
      </c>
      <c r="AH1249" s="5">
        <v>1036.2694300518135</v>
      </c>
      <c r="AI1249" s="5">
        <v>3</v>
      </c>
      <c r="AJ1249" s="5">
        <v>129.53367875647669</v>
      </c>
    </row>
    <row r="1250" spans="1:36" x14ac:dyDescent="0.25">
      <c r="A1250">
        <v>2018</v>
      </c>
      <c r="B1250" t="s">
        <v>70</v>
      </c>
      <c r="C1250" t="s">
        <v>5409</v>
      </c>
      <c r="D1250" s="47" t="s">
        <v>5408</v>
      </c>
      <c r="E1250" s="11">
        <v>3.75</v>
      </c>
      <c r="F1250" s="2">
        <v>0.86890000000000001</v>
      </c>
      <c r="G1250" s="2">
        <v>0.123</v>
      </c>
      <c r="H1250" s="2">
        <v>0.74590000000000001</v>
      </c>
      <c r="I1250" s="2">
        <v>0.85980000000000001</v>
      </c>
      <c r="J1250" s="2">
        <v>0.12239999999999999</v>
      </c>
      <c r="K1250" s="2">
        <v>0.73740000000000006</v>
      </c>
      <c r="L1250" s="2">
        <v>0.7752</v>
      </c>
      <c r="M1250" s="2">
        <v>0.21199999999999999</v>
      </c>
      <c r="N1250" s="2">
        <v>0.56320000000000003</v>
      </c>
      <c r="O1250" s="2">
        <v>0.6821666666666667</v>
      </c>
      <c r="P1250" s="5" t="s">
        <v>4792</v>
      </c>
      <c r="Q1250" s="5">
        <v>2322</v>
      </c>
      <c r="R1250" s="5">
        <v>619.20000000000005</v>
      </c>
      <c r="S1250" s="5">
        <v>5</v>
      </c>
      <c r="T1250" s="5">
        <v>215.33161068044791</v>
      </c>
      <c r="U1250" s="5">
        <v>0</v>
      </c>
      <c r="V1250" s="5">
        <v>0</v>
      </c>
      <c r="W1250" s="5">
        <v>0</v>
      </c>
      <c r="X1250" s="5">
        <v>0</v>
      </c>
      <c r="Y1250" s="5">
        <v>0</v>
      </c>
      <c r="Z1250" s="5">
        <v>0</v>
      </c>
      <c r="AA1250" s="5">
        <v>5</v>
      </c>
      <c r="AB1250" s="5">
        <v>215.33161068044791</v>
      </c>
      <c r="AC1250" s="5">
        <v>14</v>
      </c>
      <c r="AD1250" s="5">
        <v>602.92850990525415</v>
      </c>
      <c r="AE1250" s="5">
        <v>1</v>
      </c>
      <c r="AF1250" s="5">
        <v>43.066322136089575</v>
      </c>
      <c r="AG1250" s="5">
        <v>11</v>
      </c>
      <c r="AH1250" s="5">
        <v>473.72954349698534</v>
      </c>
      <c r="AI1250" s="5">
        <v>2</v>
      </c>
      <c r="AJ1250" s="5">
        <v>86.132644272179149</v>
      </c>
    </row>
    <row r="1251" spans="1:36" x14ac:dyDescent="0.25">
      <c r="A1251">
        <v>2019</v>
      </c>
      <c r="B1251" t="s">
        <v>71</v>
      </c>
      <c r="C1251" t="s">
        <v>5179</v>
      </c>
      <c r="D1251" s="47" t="s">
        <v>954</v>
      </c>
      <c r="E1251" s="11">
        <v>0</v>
      </c>
      <c r="F1251" s="2">
        <v>0.8901</v>
      </c>
      <c r="G1251" s="2">
        <v>9.5100000000000004E-2</v>
      </c>
      <c r="H1251" s="2">
        <v>0.79500000000000004</v>
      </c>
      <c r="I1251" s="2">
        <v>0.88390000000000002</v>
      </c>
      <c r="J1251" s="2">
        <v>8.4000000000000005E-2</v>
      </c>
      <c r="K1251" s="2">
        <v>0.79990000000000006</v>
      </c>
      <c r="L1251" s="2">
        <v>0.88229999999999997</v>
      </c>
      <c r="M1251" s="2">
        <v>0.1051</v>
      </c>
      <c r="N1251" s="2">
        <v>0.7772</v>
      </c>
      <c r="O1251" s="2">
        <v>0.79070000000000007</v>
      </c>
      <c r="P1251" s="2" t="s">
        <v>4792</v>
      </c>
      <c r="Q1251" s="5">
        <v>2322</v>
      </c>
      <c r="R1251" s="5" t="s">
        <v>4791</v>
      </c>
      <c r="S1251" s="5">
        <v>7</v>
      </c>
      <c r="T1251" s="5">
        <v>301.46425495262707</v>
      </c>
      <c r="U1251" s="5">
        <v>0</v>
      </c>
      <c r="V1251" s="5">
        <v>0</v>
      </c>
      <c r="W1251" s="5">
        <v>0</v>
      </c>
      <c r="X1251" s="5">
        <v>0</v>
      </c>
      <c r="Y1251" s="5">
        <v>0</v>
      </c>
      <c r="Z1251" s="5">
        <v>0</v>
      </c>
      <c r="AA1251" s="5">
        <v>7</v>
      </c>
      <c r="AB1251" s="5">
        <v>301.46425495262707</v>
      </c>
      <c r="AC1251" s="5">
        <v>25</v>
      </c>
      <c r="AD1251" s="5">
        <v>1076.6580534022396</v>
      </c>
      <c r="AE1251" s="5">
        <v>12</v>
      </c>
      <c r="AF1251" s="5">
        <v>516.79586563307498</v>
      </c>
      <c r="AG1251" s="5">
        <v>8</v>
      </c>
      <c r="AH1251" s="5">
        <v>344.5305770887166</v>
      </c>
      <c r="AI1251" s="5">
        <v>5</v>
      </c>
      <c r="AJ1251" s="5">
        <v>215.33161068044791</v>
      </c>
    </row>
    <row r="1252" spans="1:36" x14ac:dyDescent="0.25">
      <c r="A1252">
        <v>2018</v>
      </c>
      <c r="B1252" t="s">
        <v>41</v>
      </c>
      <c r="C1252" t="s">
        <v>5758</v>
      </c>
      <c r="D1252" s="47" t="s">
        <v>480</v>
      </c>
      <c r="E1252" s="11">
        <v>6.3680000000000003</v>
      </c>
      <c r="F1252" s="2">
        <v>0.58730000000000004</v>
      </c>
      <c r="G1252" s="2">
        <v>0.39069999999999999</v>
      </c>
      <c r="H1252" s="2">
        <v>0.19660000000000005</v>
      </c>
      <c r="I1252" s="2">
        <v>0.56420000000000003</v>
      </c>
      <c r="J1252" s="2">
        <v>0.36220000000000002</v>
      </c>
      <c r="K1252" s="2">
        <v>0.20200000000000001</v>
      </c>
      <c r="L1252" s="2">
        <v>0.52510000000000001</v>
      </c>
      <c r="M1252" s="2">
        <v>0.45200000000000001</v>
      </c>
      <c r="N1252" s="2">
        <v>7.3099999999999998E-2</v>
      </c>
      <c r="O1252" s="2">
        <v>0.15723333333333336</v>
      </c>
      <c r="P1252" s="2" t="s">
        <v>4792</v>
      </c>
      <c r="Q1252" s="5">
        <v>2323</v>
      </c>
      <c r="R1252" s="5">
        <v>364.7927135678392</v>
      </c>
      <c r="S1252" s="5">
        <v>5</v>
      </c>
      <c r="T1252" s="5">
        <v>215.23891519586741</v>
      </c>
      <c r="U1252" s="5">
        <v>0</v>
      </c>
      <c r="V1252" s="5">
        <v>0</v>
      </c>
      <c r="W1252" s="5">
        <v>2</v>
      </c>
      <c r="X1252" s="5">
        <v>86.095566078346963</v>
      </c>
      <c r="Y1252" s="5">
        <v>0</v>
      </c>
      <c r="Z1252" s="5">
        <v>0</v>
      </c>
      <c r="AA1252" s="5">
        <v>3</v>
      </c>
      <c r="AB1252" s="5">
        <v>129.14334911752044</v>
      </c>
      <c r="AC1252" s="5">
        <v>7</v>
      </c>
      <c r="AD1252" s="5">
        <v>301.3344812742144</v>
      </c>
      <c r="AE1252" s="5">
        <v>4</v>
      </c>
      <c r="AF1252" s="5">
        <v>172.19113215669393</v>
      </c>
      <c r="AG1252" s="5">
        <v>3</v>
      </c>
      <c r="AH1252" s="5">
        <v>129.14334911752044</v>
      </c>
      <c r="AI1252" s="5">
        <v>0</v>
      </c>
      <c r="AJ1252" s="5">
        <v>0</v>
      </c>
    </row>
    <row r="1253" spans="1:36" x14ac:dyDescent="0.25">
      <c r="A1253">
        <v>2018</v>
      </c>
      <c r="B1253" t="s">
        <v>70</v>
      </c>
      <c r="C1253" t="s">
        <v>5332</v>
      </c>
      <c r="D1253" s="47" t="s">
        <v>3938</v>
      </c>
      <c r="E1253" s="11">
        <v>2.2000000000000002</v>
      </c>
      <c r="F1253" s="2">
        <v>0.76429999999999998</v>
      </c>
      <c r="G1253" s="2">
        <v>0.22600000000000001</v>
      </c>
      <c r="H1253" s="2">
        <v>0.5383</v>
      </c>
      <c r="I1253" s="2">
        <v>0.73780000000000001</v>
      </c>
      <c r="J1253" s="2">
        <v>0.2414</v>
      </c>
      <c r="K1253" s="2">
        <v>0.49640000000000001</v>
      </c>
      <c r="L1253" s="2">
        <v>0.68810000000000004</v>
      </c>
      <c r="M1253" s="2">
        <v>0.30359999999999998</v>
      </c>
      <c r="N1253" s="2">
        <v>0.38450000000000006</v>
      </c>
      <c r="O1253" s="2">
        <v>0.47306666666666669</v>
      </c>
      <c r="P1253" s="5" t="s">
        <v>4792</v>
      </c>
      <c r="Q1253" s="5">
        <v>2324</v>
      </c>
      <c r="R1253" s="5">
        <v>1056.3636363636363</v>
      </c>
      <c r="S1253" s="5">
        <v>9</v>
      </c>
      <c r="T1253" s="5">
        <v>387.26333907056801</v>
      </c>
      <c r="U1253" s="5">
        <v>0</v>
      </c>
      <c r="V1253" s="5">
        <v>0</v>
      </c>
      <c r="W1253" s="5">
        <v>2</v>
      </c>
      <c r="X1253" s="5">
        <v>86.058519793459553</v>
      </c>
      <c r="Y1253" s="5">
        <v>0</v>
      </c>
      <c r="Z1253" s="5">
        <v>0</v>
      </c>
      <c r="AA1253" s="5">
        <v>7</v>
      </c>
      <c r="AB1253" s="5">
        <v>301.20481927710847</v>
      </c>
      <c r="AC1253" s="5">
        <v>44</v>
      </c>
      <c r="AD1253" s="5">
        <v>1893.2874354561102</v>
      </c>
      <c r="AE1253" s="5">
        <v>6</v>
      </c>
      <c r="AF1253" s="5">
        <v>258.17555938037867</v>
      </c>
      <c r="AG1253" s="5">
        <v>33</v>
      </c>
      <c r="AH1253" s="5">
        <v>1419.9655765920827</v>
      </c>
      <c r="AI1253" s="5">
        <v>5</v>
      </c>
      <c r="AJ1253" s="5">
        <v>215.14629948364887</v>
      </c>
    </row>
    <row r="1254" spans="1:36" x14ac:dyDescent="0.25">
      <c r="A1254">
        <v>2018</v>
      </c>
      <c r="B1254" t="s">
        <v>70</v>
      </c>
      <c r="C1254" t="s">
        <v>5411</v>
      </c>
      <c r="D1254" s="47" t="s">
        <v>5300</v>
      </c>
      <c r="E1254" s="11">
        <v>3.94</v>
      </c>
      <c r="F1254" s="2">
        <v>0.68500000000000005</v>
      </c>
      <c r="G1254" s="2">
        <v>0.29880000000000001</v>
      </c>
      <c r="H1254" s="2">
        <v>0.38620000000000004</v>
      </c>
      <c r="I1254" s="2">
        <v>0.70109999999999995</v>
      </c>
      <c r="J1254" s="2">
        <v>0.254</v>
      </c>
      <c r="K1254" s="2">
        <v>0.44709999999999994</v>
      </c>
      <c r="L1254" s="2">
        <v>0.70379999999999998</v>
      </c>
      <c r="M1254" s="2">
        <v>0.28420000000000001</v>
      </c>
      <c r="N1254" s="2">
        <v>0.41959999999999997</v>
      </c>
      <c r="O1254" s="2">
        <v>0.4176333333333333</v>
      </c>
      <c r="P1254" s="5" t="s">
        <v>4792</v>
      </c>
      <c r="Q1254" s="5">
        <v>2325</v>
      </c>
      <c r="R1254" s="5">
        <v>590.10152284263961</v>
      </c>
      <c r="S1254" s="5">
        <v>15</v>
      </c>
      <c r="T1254" s="5">
        <v>645.16129032258061</v>
      </c>
      <c r="U1254" s="5">
        <v>0</v>
      </c>
      <c r="V1254" s="5">
        <v>0</v>
      </c>
      <c r="W1254" s="5">
        <v>0</v>
      </c>
      <c r="X1254" s="5">
        <v>0</v>
      </c>
      <c r="Y1254" s="5">
        <v>1</v>
      </c>
      <c r="Z1254" s="5">
        <v>43.01075268817204</v>
      </c>
      <c r="AA1254" s="5">
        <v>14</v>
      </c>
      <c r="AB1254" s="5">
        <v>602.15053763440858</v>
      </c>
      <c r="AC1254" s="5">
        <v>11</v>
      </c>
      <c r="AD1254" s="5">
        <v>473.11827956989248</v>
      </c>
      <c r="AE1254" s="5">
        <v>2</v>
      </c>
      <c r="AF1254" s="5">
        <v>86.021505376344081</v>
      </c>
      <c r="AG1254" s="5">
        <v>5</v>
      </c>
      <c r="AH1254" s="5">
        <v>215.05376344086022</v>
      </c>
      <c r="AI1254" s="5">
        <v>4</v>
      </c>
      <c r="AJ1254" s="5">
        <v>172.04301075268816</v>
      </c>
    </row>
    <row r="1255" spans="1:36" x14ac:dyDescent="0.25">
      <c r="A1255">
        <v>2017</v>
      </c>
      <c r="B1255" t="s">
        <v>41</v>
      </c>
      <c r="C1255" t="s">
        <v>5704</v>
      </c>
      <c r="D1255" s="47" t="s">
        <v>932</v>
      </c>
      <c r="E1255" s="11">
        <v>2.577</v>
      </c>
      <c r="F1255" s="2">
        <v>0.76600000000000001</v>
      </c>
      <c r="G1255" s="2">
        <v>0.21659999999999999</v>
      </c>
      <c r="H1255" s="2">
        <v>0.5494</v>
      </c>
      <c r="I1255" s="2">
        <v>0.74639999999999995</v>
      </c>
      <c r="J1255" s="2">
        <v>0.217</v>
      </c>
      <c r="K1255" s="2">
        <v>0.52939999999999998</v>
      </c>
      <c r="L1255" s="2">
        <v>0.61219999999999997</v>
      </c>
      <c r="M1255" s="2">
        <v>0.3589</v>
      </c>
      <c r="N1255" s="2">
        <v>0.25329999999999997</v>
      </c>
      <c r="O1255" s="2">
        <v>0.44403333333333334</v>
      </c>
      <c r="P1255" s="2" t="s">
        <v>4792</v>
      </c>
      <c r="Q1255" s="5">
        <v>2328</v>
      </c>
      <c r="R1255" s="5">
        <v>903.3760186263097</v>
      </c>
      <c r="S1255" s="5">
        <v>5</v>
      </c>
      <c r="T1255" s="5">
        <v>214.77663230240552</v>
      </c>
      <c r="U1255" s="5">
        <v>0</v>
      </c>
      <c r="V1255" s="5">
        <v>0</v>
      </c>
      <c r="W1255" s="5">
        <v>2</v>
      </c>
      <c r="X1255" s="5">
        <v>85.910652920962193</v>
      </c>
      <c r="Y1255" s="5">
        <v>1</v>
      </c>
      <c r="Z1255" s="5">
        <v>42.955326460481096</v>
      </c>
      <c r="AA1255" s="5">
        <v>2</v>
      </c>
      <c r="AB1255" s="5">
        <v>85.910652920962193</v>
      </c>
      <c r="AC1255" s="5">
        <v>29</v>
      </c>
      <c r="AD1255" s="5">
        <v>1245.7044673539519</v>
      </c>
      <c r="AE1255" s="5">
        <v>9</v>
      </c>
      <c r="AF1255" s="5">
        <v>386.59793814432993</v>
      </c>
      <c r="AG1255" s="5">
        <v>20</v>
      </c>
      <c r="AH1255" s="5">
        <v>859.10652920962207</v>
      </c>
      <c r="AI1255" s="5">
        <v>0</v>
      </c>
      <c r="AJ1255" s="5">
        <v>0</v>
      </c>
    </row>
    <row r="1256" spans="1:36" x14ac:dyDescent="0.25">
      <c r="A1256">
        <v>2017</v>
      </c>
      <c r="B1256" t="s">
        <v>70</v>
      </c>
      <c r="C1256" t="s">
        <v>5411</v>
      </c>
      <c r="D1256" s="47" t="s">
        <v>5300</v>
      </c>
      <c r="E1256" s="11">
        <v>3.94</v>
      </c>
      <c r="F1256" s="2">
        <v>0.68500000000000005</v>
      </c>
      <c r="G1256" s="2">
        <v>0.29880000000000001</v>
      </c>
      <c r="H1256" s="2">
        <v>0.38620000000000004</v>
      </c>
      <c r="I1256" s="2">
        <v>0.70109999999999995</v>
      </c>
      <c r="J1256" s="2">
        <v>0.254</v>
      </c>
      <c r="K1256" s="2">
        <v>0.44709999999999994</v>
      </c>
      <c r="L1256" s="2">
        <v>0.70379999999999998</v>
      </c>
      <c r="M1256" s="2">
        <v>0.28420000000000001</v>
      </c>
      <c r="N1256" s="2">
        <v>0.41959999999999997</v>
      </c>
      <c r="O1256" s="2">
        <v>0.4176333333333333</v>
      </c>
      <c r="P1256" s="5" t="s">
        <v>4792</v>
      </c>
      <c r="Q1256" s="5">
        <v>2328</v>
      </c>
      <c r="R1256" s="5">
        <v>590.86294416243652</v>
      </c>
      <c r="S1256" s="5">
        <v>9</v>
      </c>
      <c r="T1256" s="5">
        <v>386.59793814432993</v>
      </c>
      <c r="U1256" s="5">
        <v>0</v>
      </c>
      <c r="V1256" s="5">
        <v>0</v>
      </c>
      <c r="W1256" s="5">
        <v>0</v>
      </c>
      <c r="X1256" s="5">
        <v>0</v>
      </c>
      <c r="Y1256" s="5">
        <v>0</v>
      </c>
      <c r="Z1256" s="5">
        <v>0</v>
      </c>
      <c r="AA1256" s="5">
        <v>9</v>
      </c>
      <c r="AB1256" s="5">
        <v>386.59793814432993</v>
      </c>
      <c r="AC1256" s="5">
        <v>40</v>
      </c>
      <c r="AD1256" s="5">
        <v>1718.2130584192441</v>
      </c>
      <c r="AE1256" s="5">
        <v>2</v>
      </c>
      <c r="AF1256" s="5">
        <v>85.910652920962193</v>
      </c>
      <c r="AG1256" s="5">
        <v>37</v>
      </c>
      <c r="AH1256" s="5">
        <v>1589.3470790378005</v>
      </c>
      <c r="AI1256" s="5">
        <v>1</v>
      </c>
      <c r="AJ1256" s="5">
        <v>42.955326460481096</v>
      </c>
    </row>
    <row r="1257" spans="1:36" x14ac:dyDescent="0.25">
      <c r="A1257">
        <v>2017</v>
      </c>
      <c r="B1257" t="s">
        <v>71</v>
      </c>
      <c r="C1257" t="s">
        <v>5231</v>
      </c>
      <c r="D1257" s="47" t="s">
        <v>4989</v>
      </c>
      <c r="E1257" s="11">
        <v>0</v>
      </c>
      <c r="F1257" s="2">
        <v>0.74260000000000004</v>
      </c>
      <c r="G1257" s="2">
        <v>0.24390000000000001</v>
      </c>
      <c r="H1257" s="2">
        <v>0.49870000000000003</v>
      </c>
      <c r="I1257" s="2">
        <v>0.745</v>
      </c>
      <c r="J1257" s="2">
        <v>0.2172</v>
      </c>
      <c r="K1257" s="2">
        <v>0.52780000000000005</v>
      </c>
      <c r="L1257" s="2">
        <v>0.73199999999999998</v>
      </c>
      <c r="M1257" s="2">
        <v>0.2525</v>
      </c>
      <c r="N1257" s="2">
        <v>0.47949999999999998</v>
      </c>
      <c r="O1257" s="2">
        <v>0.502</v>
      </c>
      <c r="P1257" s="2" t="s">
        <v>4792</v>
      </c>
      <c r="Q1257" s="5">
        <v>2330</v>
      </c>
      <c r="R1257" s="5" t="s">
        <v>4791</v>
      </c>
      <c r="S1257" s="5">
        <v>3</v>
      </c>
      <c r="T1257" s="5">
        <v>128.75536480686696</v>
      </c>
      <c r="U1257" s="5">
        <v>0</v>
      </c>
      <c r="V1257" s="5">
        <v>0</v>
      </c>
      <c r="W1257" s="5">
        <v>0</v>
      </c>
      <c r="X1257" s="5">
        <v>0</v>
      </c>
      <c r="Y1257" s="5">
        <v>0</v>
      </c>
      <c r="Z1257" s="5">
        <v>0</v>
      </c>
      <c r="AA1257" s="5">
        <v>3</v>
      </c>
      <c r="AB1257" s="5">
        <v>128.75536480686696</v>
      </c>
      <c r="AC1257" s="5">
        <v>6</v>
      </c>
      <c r="AD1257" s="5">
        <v>257.51072961373393</v>
      </c>
      <c r="AE1257" s="5">
        <v>0</v>
      </c>
      <c r="AF1257" s="5">
        <v>0</v>
      </c>
      <c r="AG1257" s="5">
        <v>6</v>
      </c>
      <c r="AH1257" s="5">
        <v>257.51072961373393</v>
      </c>
      <c r="AI1257" s="5">
        <v>0</v>
      </c>
      <c r="AJ1257" s="5">
        <v>0</v>
      </c>
    </row>
    <row r="1258" spans="1:36" x14ac:dyDescent="0.25">
      <c r="A1258">
        <v>2017</v>
      </c>
      <c r="B1258" t="s">
        <v>41</v>
      </c>
      <c r="C1258" t="s">
        <v>5693</v>
      </c>
      <c r="D1258" s="47" t="s">
        <v>649</v>
      </c>
      <c r="E1258" s="11">
        <v>2.4049999999999998</v>
      </c>
      <c r="F1258" s="2">
        <v>0.71679999999999999</v>
      </c>
      <c r="G1258" s="2">
        <v>0.26479999999999998</v>
      </c>
      <c r="H1258" s="2">
        <v>0.45200000000000001</v>
      </c>
      <c r="I1258" s="2">
        <v>0.69399999999999995</v>
      </c>
      <c r="J1258" s="2">
        <v>0.2626</v>
      </c>
      <c r="K1258" s="2">
        <v>0.43139999999999995</v>
      </c>
      <c r="L1258" s="2">
        <v>0.60119999999999996</v>
      </c>
      <c r="M1258" s="2">
        <v>0.37309999999999999</v>
      </c>
      <c r="N1258" s="2">
        <v>0.22809999999999997</v>
      </c>
      <c r="O1258" s="2">
        <v>0.3705</v>
      </c>
      <c r="P1258" s="2" t="s">
        <v>4792</v>
      </c>
      <c r="Q1258" s="5">
        <v>2335</v>
      </c>
      <c r="R1258" s="5">
        <v>970.89397089397096</v>
      </c>
      <c r="S1258" s="5">
        <v>1</v>
      </c>
      <c r="T1258" s="5">
        <v>42.826552462526763</v>
      </c>
      <c r="U1258" s="5">
        <v>0</v>
      </c>
      <c r="V1258" s="5">
        <v>0</v>
      </c>
      <c r="W1258" s="5">
        <v>0</v>
      </c>
      <c r="X1258" s="5">
        <v>0</v>
      </c>
      <c r="Y1258" s="5">
        <v>0</v>
      </c>
      <c r="Z1258" s="5">
        <v>0</v>
      </c>
      <c r="AA1258" s="5">
        <v>1</v>
      </c>
      <c r="AB1258" s="5">
        <v>42.826552462526763</v>
      </c>
      <c r="AC1258" s="5">
        <v>4</v>
      </c>
      <c r="AD1258" s="5">
        <v>171.30620985010705</v>
      </c>
      <c r="AE1258" s="5">
        <v>0</v>
      </c>
      <c r="AF1258" s="5">
        <v>0</v>
      </c>
      <c r="AG1258" s="5">
        <v>4</v>
      </c>
      <c r="AH1258" s="5">
        <v>171.30620985010705</v>
      </c>
      <c r="AI1258" s="5">
        <v>0</v>
      </c>
      <c r="AJ1258" s="5">
        <v>0</v>
      </c>
    </row>
    <row r="1259" spans="1:36" x14ac:dyDescent="0.25">
      <c r="A1259">
        <v>2018</v>
      </c>
      <c r="B1259" t="s">
        <v>71</v>
      </c>
      <c r="C1259" t="s">
        <v>5179</v>
      </c>
      <c r="D1259" s="47" t="s">
        <v>954</v>
      </c>
      <c r="E1259" s="11">
        <v>0</v>
      </c>
      <c r="F1259" s="2">
        <v>0.8901</v>
      </c>
      <c r="G1259" s="2">
        <v>9.5100000000000004E-2</v>
      </c>
      <c r="H1259" s="2">
        <v>0.79500000000000004</v>
      </c>
      <c r="I1259" s="2">
        <v>0.88390000000000002</v>
      </c>
      <c r="J1259" s="2">
        <v>8.4000000000000005E-2</v>
      </c>
      <c r="K1259" s="2">
        <v>0.79990000000000006</v>
      </c>
      <c r="L1259" s="2">
        <v>0.88229999999999997</v>
      </c>
      <c r="M1259" s="2">
        <v>0.1051</v>
      </c>
      <c r="N1259" s="2">
        <v>0.7772</v>
      </c>
      <c r="O1259" s="2">
        <v>0.79070000000000007</v>
      </c>
      <c r="P1259" s="2" t="s">
        <v>4792</v>
      </c>
      <c r="Q1259" s="5">
        <v>2337</v>
      </c>
      <c r="R1259" s="5" t="s">
        <v>4791</v>
      </c>
      <c r="S1259" s="5">
        <v>11</v>
      </c>
      <c r="T1259" s="5">
        <v>470.68891741548993</v>
      </c>
      <c r="U1259" s="5">
        <v>1</v>
      </c>
      <c r="V1259" s="5">
        <v>42.78990158322636</v>
      </c>
      <c r="W1259" s="5">
        <v>0</v>
      </c>
      <c r="X1259" s="5">
        <v>0</v>
      </c>
      <c r="Y1259" s="5">
        <v>0</v>
      </c>
      <c r="Z1259" s="5">
        <v>0</v>
      </c>
      <c r="AA1259" s="5">
        <v>10</v>
      </c>
      <c r="AB1259" s="5">
        <v>427.89901583226361</v>
      </c>
      <c r="AC1259" s="5">
        <v>15</v>
      </c>
      <c r="AD1259" s="5">
        <v>641.84852374839545</v>
      </c>
      <c r="AE1259" s="5">
        <v>7</v>
      </c>
      <c r="AF1259" s="5">
        <v>299.52931108258451</v>
      </c>
      <c r="AG1259" s="5">
        <v>6</v>
      </c>
      <c r="AH1259" s="5">
        <v>256.73940949935815</v>
      </c>
      <c r="AI1259" s="5">
        <v>2</v>
      </c>
      <c r="AJ1259" s="5">
        <v>85.57980316645272</v>
      </c>
    </row>
    <row r="1260" spans="1:36" x14ac:dyDescent="0.25">
      <c r="A1260">
        <v>2018</v>
      </c>
      <c r="B1260" t="s">
        <v>71</v>
      </c>
      <c r="C1260" t="s">
        <v>5179</v>
      </c>
      <c r="D1260" s="47" t="s">
        <v>954</v>
      </c>
      <c r="E1260" s="11">
        <v>0</v>
      </c>
      <c r="F1260" s="2">
        <v>0.8901</v>
      </c>
      <c r="G1260" s="2">
        <v>9.5100000000000004E-2</v>
      </c>
      <c r="H1260" s="2">
        <v>0.79500000000000004</v>
      </c>
      <c r="I1260" s="2">
        <v>0.88390000000000002</v>
      </c>
      <c r="J1260" s="2">
        <v>8.4000000000000005E-2</v>
      </c>
      <c r="K1260" s="2">
        <v>0.79990000000000006</v>
      </c>
      <c r="L1260" s="2">
        <v>0.88229999999999997</v>
      </c>
      <c r="M1260" s="2">
        <v>0.1051</v>
      </c>
      <c r="N1260" s="2">
        <v>0.7772</v>
      </c>
      <c r="O1260" s="2">
        <v>0.79070000000000007</v>
      </c>
      <c r="P1260" s="2" t="s">
        <v>4792</v>
      </c>
      <c r="Q1260" s="5">
        <v>2337</v>
      </c>
      <c r="R1260" s="5" t="s">
        <v>4791</v>
      </c>
      <c r="S1260" s="5">
        <v>11</v>
      </c>
      <c r="T1260" s="5">
        <v>470.68891741548993</v>
      </c>
      <c r="U1260" s="5">
        <v>1</v>
      </c>
      <c r="V1260" s="5">
        <v>42.78990158322636</v>
      </c>
      <c r="W1260" s="5">
        <v>0</v>
      </c>
      <c r="X1260" s="5">
        <v>0</v>
      </c>
      <c r="Y1260" s="5">
        <v>0</v>
      </c>
      <c r="Z1260" s="5">
        <v>0</v>
      </c>
      <c r="AA1260" s="5">
        <v>10</v>
      </c>
      <c r="AB1260" s="5">
        <v>427.89901583226361</v>
      </c>
      <c r="AC1260" s="5">
        <v>15</v>
      </c>
      <c r="AD1260" s="5">
        <v>641.84852374839545</v>
      </c>
      <c r="AE1260" s="5">
        <v>7</v>
      </c>
      <c r="AF1260" s="5">
        <v>299.52931108258451</v>
      </c>
      <c r="AG1260" s="5">
        <v>6</v>
      </c>
      <c r="AH1260" s="5">
        <v>256.73940949935815</v>
      </c>
      <c r="AI1260" s="5">
        <v>2</v>
      </c>
      <c r="AJ1260" s="5">
        <v>85.57980316645272</v>
      </c>
    </row>
    <row r="1261" spans="1:36" x14ac:dyDescent="0.25">
      <c r="A1261">
        <v>2019</v>
      </c>
      <c r="B1261" t="s">
        <v>71</v>
      </c>
      <c r="C1261" t="s">
        <v>5066</v>
      </c>
      <c r="D1261" s="47" t="s">
        <v>1897</v>
      </c>
      <c r="E1261" s="11">
        <v>0</v>
      </c>
      <c r="F1261" s="2">
        <v>0.79610000000000003</v>
      </c>
      <c r="G1261" s="2">
        <v>0.19439999999999999</v>
      </c>
      <c r="H1261" s="2">
        <v>0.60170000000000001</v>
      </c>
      <c r="I1261" s="2">
        <v>0.78720000000000001</v>
      </c>
      <c r="J1261" s="2">
        <v>0.18870000000000001</v>
      </c>
      <c r="K1261" s="2">
        <v>0.59850000000000003</v>
      </c>
      <c r="L1261" s="2">
        <v>0.76849999999999996</v>
      </c>
      <c r="M1261" s="2">
        <v>0.221</v>
      </c>
      <c r="N1261" s="2">
        <v>0.54749999999999999</v>
      </c>
      <c r="O1261" s="2">
        <v>0.58256666666666668</v>
      </c>
      <c r="P1261" s="2" t="s">
        <v>4792</v>
      </c>
      <c r="Q1261" s="5">
        <v>2337</v>
      </c>
      <c r="R1261" s="5" t="s">
        <v>4791</v>
      </c>
      <c r="S1261" s="5">
        <v>1</v>
      </c>
      <c r="T1261" s="5">
        <v>42.78990158322636</v>
      </c>
      <c r="U1261" s="5">
        <v>0</v>
      </c>
      <c r="V1261" s="5">
        <v>0</v>
      </c>
      <c r="W1261" s="5">
        <v>0</v>
      </c>
      <c r="X1261" s="5">
        <v>0</v>
      </c>
      <c r="Y1261" s="5">
        <v>0</v>
      </c>
      <c r="Z1261" s="5">
        <v>0</v>
      </c>
      <c r="AA1261" s="5">
        <v>1</v>
      </c>
      <c r="AB1261" s="5">
        <v>42.78990158322636</v>
      </c>
      <c r="AC1261" s="5">
        <v>15</v>
      </c>
      <c r="AD1261" s="5">
        <v>641.84852374839545</v>
      </c>
      <c r="AE1261" s="5">
        <v>3</v>
      </c>
      <c r="AF1261" s="5">
        <v>128.36970474967907</v>
      </c>
      <c r="AG1261" s="5">
        <v>10</v>
      </c>
      <c r="AH1261" s="5">
        <v>427.89901583226361</v>
      </c>
      <c r="AI1261" s="5">
        <v>2</v>
      </c>
      <c r="AJ1261" s="5">
        <v>85.57980316645272</v>
      </c>
    </row>
    <row r="1262" spans="1:36" x14ac:dyDescent="0.25">
      <c r="A1262">
        <v>2019</v>
      </c>
      <c r="B1262" t="s">
        <v>71</v>
      </c>
      <c r="C1262" t="s">
        <v>737</v>
      </c>
      <c r="D1262" s="47" t="s">
        <v>737</v>
      </c>
      <c r="E1262" s="11">
        <v>0</v>
      </c>
      <c r="F1262" s="2">
        <v>0.80110000000000003</v>
      </c>
      <c r="G1262" s="2">
        <v>0.1925</v>
      </c>
      <c r="H1262" s="2">
        <v>0.60860000000000003</v>
      </c>
      <c r="I1262" s="2">
        <v>0.77480000000000004</v>
      </c>
      <c r="J1262" s="2">
        <v>0.2089</v>
      </c>
      <c r="K1262" s="2">
        <v>0.56590000000000007</v>
      </c>
      <c r="L1262" s="2">
        <v>0.7006</v>
      </c>
      <c r="M1262" s="2">
        <v>0.28570000000000001</v>
      </c>
      <c r="N1262" s="2">
        <v>0.41489999999999999</v>
      </c>
      <c r="O1262" s="2">
        <v>0.52980000000000005</v>
      </c>
      <c r="P1262" s="2" t="s">
        <v>4792</v>
      </c>
      <c r="Q1262" s="5">
        <v>2346</v>
      </c>
      <c r="R1262" s="5" t="s">
        <v>4791</v>
      </c>
      <c r="S1262" s="5">
        <v>6</v>
      </c>
      <c r="T1262" s="5">
        <v>255.75447570332483</v>
      </c>
      <c r="U1262" s="5">
        <v>0</v>
      </c>
      <c r="V1262" s="5">
        <v>0</v>
      </c>
      <c r="W1262" s="5">
        <v>3</v>
      </c>
      <c r="X1262" s="5">
        <v>127.87723785166241</v>
      </c>
      <c r="Y1262" s="5">
        <v>0</v>
      </c>
      <c r="Z1262" s="5">
        <v>0</v>
      </c>
      <c r="AA1262" s="5">
        <v>3</v>
      </c>
      <c r="AB1262" s="5">
        <v>127.87723785166241</v>
      </c>
      <c r="AC1262" s="5">
        <v>38</v>
      </c>
      <c r="AD1262" s="5">
        <v>1619.778346121057</v>
      </c>
      <c r="AE1262" s="5">
        <v>15</v>
      </c>
      <c r="AF1262" s="5">
        <v>639.38618925831202</v>
      </c>
      <c r="AG1262" s="5">
        <v>21</v>
      </c>
      <c r="AH1262" s="5">
        <v>895.14066496163684</v>
      </c>
      <c r="AI1262" s="5">
        <v>2</v>
      </c>
      <c r="AJ1262" s="5">
        <v>85.251491901108267</v>
      </c>
    </row>
    <row r="1263" spans="1:36" x14ac:dyDescent="0.25">
      <c r="A1263">
        <v>2017</v>
      </c>
      <c r="B1263" t="s">
        <v>70</v>
      </c>
      <c r="C1263" t="s">
        <v>5409</v>
      </c>
      <c r="D1263" s="47" t="s">
        <v>5408</v>
      </c>
      <c r="E1263" s="11">
        <v>3.75</v>
      </c>
      <c r="F1263" s="2">
        <v>0.86890000000000001</v>
      </c>
      <c r="G1263" s="2">
        <v>0.123</v>
      </c>
      <c r="H1263" s="2">
        <v>0.74590000000000001</v>
      </c>
      <c r="I1263" s="2">
        <v>0.85980000000000001</v>
      </c>
      <c r="J1263" s="2">
        <v>0.12239999999999999</v>
      </c>
      <c r="K1263" s="2">
        <v>0.73740000000000006</v>
      </c>
      <c r="L1263" s="2">
        <v>0.7752</v>
      </c>
      <c r="M1263" s="2">
        <v>0.21199999999999999</v>
      </c>
      <c r="N1263" s="2">
        <v>0.56320000000000003</v>
      </c>
      <c r="O1263" s="2">
        <v>0.6821666666666667</v>
      </c>
      <c r="P1263" s="5" t="s">
        <v>4792</v>
      </c>
      <c r="Q1263" s="5">
        <v>2347</v>
      </c>
      <c r="R1263" s="5">
        <v>625.86666666666667</v>
      </c>
      <c r="S1263" s="5">
        <v>8</v>
      </c>
      <c r="T1263" s="5">
        <v>340.86067319982953</v>
      </c>
      <c r="U1263" s="5">
        <v>0</v>
      </c>
      <c r="V1263" s="5">
        <v>0</v>
      </c>
      <c r="W1263" s="5">
        <v>0</v>
      </c>
      <c r="X1263" s="5">
        <v>0</v>
      </c>
      <c r="Y1263" s="5">
        <v>0</v>
      </c>
      <c r="Z1263" s="5">
        <v>0</v>
      </c>
      <c r="AA1263" s="5">
        <v>8</v>
      </c>
      <c r="AB1263" s="5">
        <v>340.86067319982953</v>
      </c>
      <c r="AC1263" s="5">
        <v>27</v>
      </c>
      <c r="AD1263" s="5">
        <v>1150.4047720494248</v>
      </c>
      <c r="AE1263" s="5">
        <v>2</v>
      </c>
      <c r="AF1263" s="5">
        <v>85.215168299957384</v>
      </c>
      <c r="AG1263" s="5">
        <v>19</v>
      </c>
      <c r="AH1263" s="5">
        <v>809.54409884959523</v>
      </c>
      <c r="AI1263" s="5">
        <v>6</v>
      </c>
      <c r="AJ1263" s="5">
        <v>255.64550489987218</v>
      </c>
    </row>
    <row r="1264" spans="1:36" x14ac:dyDescent="0.25">
      <c r="A1264">
        <v>2017</v>
      </c>
      <c r="B1264" t="s">
        <v>70</v>
      </c>
      <c r="C1264" t="s">
        <v>5458</v>
      </c>
      <c r="D1264" s="47" t="s">
        <v>5457</v>
      </c>
      <c r="E1264" s="11">
        <v>5.46</v>
      </c>
      <c r="F1264" s="2">
        <v>0.83750000000000002</v>
      </c>
      <c r="G1264" s="2">
        <v>0.15379999999999999</v>
      </c>
      <c r="H1264" s="2">
        <v>0.68369999999999997</v>
      </c>
      <c r="I1264" s="2">
        <v>0.80889999999999995</v>
      </c>
      <c r="J1264" s="2">
        <v>0.16200000000000001</v>
      </c>
      <c r="K1264" s="2">
        <v>0.64689999999999992</v>
      </c>
      <c r="L1264" s="2">
        <v>0.73470000000000002</v>
      </c>
      <c r="M1264" s="2">
        <v>0.25359999999999999</v>
      </c>
      <c r="N1264" s="2">
        <v>0.48110000000000003</v>
      </c>
      <c r="O1264" s="2">
        <v>0.60389999999999999</v>
      </c>
      <c r="P1264" s="5" t="s">
        <v>4792</v>
      </c>
      <c r="Q1264" s="5">
        <v>2348</v>
      </c>
      <c r="R1264" s="5">
        <v>430.03663003663002</v>
      </c>
      <c r="S1264" s="5">
        <v>3</v>
      </c>
      <c r="T1264" s="5">
        <v>127.76831345826234</v>
      </c>
      <c r="U1264" s="5">
        <v>0</v>
      </c>
      <c r="V1264" s="5">
        <v>0</v>
      </c>
      <c r="W1264" s="5">
        <v>0</v>
      </c>
      <c r="X1264" s="5">
        <v>0</v>
      </c>
      <c r="Y1264" s="5">
        <v>0</v>
      </c>
      <c r="Z1264" s="5">
        <v>0</v>
      </c>
      <c r="AA1264" s="5">
        <v>3</v>
      </c>
      <c r="AB1264" s="5">
        <v>127.76831345826234</v>
      </c>
      <c r="AC1264" s="5">
        <v>63</v>
      </c>
      <c r="AD1264" s="5">
        <v>2683.1345826235092</v>
      </c>
      <c r="AE1264" s="5">
        <v>16</v>
      </c>
      <c r="AF1264" s="5">
        <v>681.4310051107326</v>
      </c>
      <c r="AG1264" s="5">
        <v>41</v>
      </c>
      <c r="AH1264" s="5">
        <v>1746.166950596252</v>
      </c>
      <c r="AI1264" s="5">
        <v>6</v>
      </c>
      <c r="AJ1264" s="5">
        <v>255.53662691652468</v>
      </c>
    </row>
    <row r="1265" spans="1:36" x14ac:dyDescent="0.25">
      <c r="A1265">
        <v>2017</v>
      </c>
      <c r="B1265" t="s">
        <v>71</v>
      </c>
      <c r="C1265" t="s">
        <v>4888</v>
      </c>
      <c r="D1265" s="47" t="s">
        <v>706</v>
      </c>
      <c r="E1265" s="11">
        <v>0</v>
      </c>
      <c r="F1265" s="2">
        <v>0.65269999999999995</v>
      </c>
      <c r="G1265" s="2">
        <v>0.33119999999999999</v>
      </c>
      <c r="H1265" s="2">
        <v>0.32149999999999995</v>
      </c>
      <c r="I1265" s="2">
        <v>0.66310000000000002</v>
      </c>
      <c r="J1265" s="2">
        <v>0.28299999999999997</v>
      </c>
      <c r="K1265" s="2">
        <v>0.38010000000000005</v>
      </c>
      <c r="L1265" s="2">
        <v>0.69610000000000005</v>
      </c>
      <c r="M1265" s="2">
        <v>0.28810000000000002</v>
      </c>
      <c r="N1265" s="2">
        <v>0.40800000000000003</v>
      </c>
      <c r="O1265" s="2">
        <v>0.36986666666666662</v>
      </c>
      <c r="P1265" s="2" t="s">
        <v>4792</v>
      </c>
      <c r="Q1265" s="5">
        <v>2348</v>
      </c>
      <c r="R1265" s="5" t="s">
        <v>4791</v>
      </c>
      <c r="S1265" s="5">
        <v>3</v>
      </c>
      <c r="T1265" s="5">
        <v>127.76831345826234</v>
      </c>
      <c r="U1265" s="5">
        <v>0</v>
      </c>
      <c r="V1265" s="5">
        <v>0</v>
      </c>
      <c r="W1265" s="5">
        <v>1</v>
      </c>
      <c r="X1265" s="5">
        <v>42.589437819420787</v>
      </c>
      <c r="Y1265" s="5">
        <v>0</v>
      </c>
      <c r="Z1265" s="5">
        <v>0</v>
      </c>
      <c r="AA1265" s="5">
        <v>2</v>
      </c>
      <c r="AB1265" s="5">
        <v>85.178875638841575</v>
      </c>
      <c r="AC1265" s="5">
        <v>11</v>
      </c>
      <c r="AD1265" s="5">
        <v>468.48381601362865</v>
      </c>
      <c r="AE1265" s="5">
        <v>2</v>
      </c>
      <c r="AF1265" s="5">
        <v>85.178875638841575</v>
      </c>
      <c r="AG1265" s="5">
        <v>8</v>
      </c>
      <c r="AH1265" s="5">
        <v>340.7155025553663</v>
      </c>
      <c r="AI1265" s="5">
        <v>1</v>
      </c>
      <c r="AJ1265" s="5">
        <v>42.589437819420787</v>
      </c>
    </row>
    <row r="1266" spans="1:36" x14ac:dyDescent="0.25">
      <c r="A1266">
        <v>2018</v>
      </c>
      <c r="B1266" t="s">
        <v>41</v>
      </c>
      <c r="C1266" t="s">
        <v>5693</v>
      </c>
      <c r="D1266" s="47" t="s">
        <v>649</v>
      </c>
      <c r="E1266" s="11">
        <v>2.4049999999999998</v>
      </c>
      <c r="F1266" s="2">
        <v>0.71679999999999999</v>
      </c>
      <c r="G1266" s="2">
        <v>0.26479999999999998</v>
      </c>
      <c r="H1266" s="2">
        <v>0.45200000000000001</v>
      </c>
      <c r="I1266" s="2">
        <v>0.69399999999999995</v>
      </c>
      <c r="J1266" s="2">
        <v>0.2626</v>
      </c>
      <c r="K1266" s="2">
        <v>0.43139999999999995</v>
      </c>
      <c r="L1266" s="2">
        <v>0.60119999999999996</v>
      </c>
      <c r="M1266" s="2">
        <v>0.37309999999999999</v>
      </c>
      <c r="N1266" s="2">
        <v>0.22809999999999997</v>
      </c>
      <c r="O1266" s="2">
        <v>0.3705</v>
      </c>
      <c r="P1266" s="2" t="s">
        <v>4792</v>
      </c>
      <c r="Q1266" s="5">
        <v>2349</v>
      </c>
      <c r="R1266" s="5">
        <v>976.71517671517677</v>
      </c>
      <c r="S1266" s="5">
        <v>4</v>
      </c>
      <c r="T1266" s="5">
        <v>170.28522775649213</v>
      </c>
      <c r="U1266" s="5">
        <v>0</v>
      </c>
      <c r="V1266" s="5">
        <v>0</v>
      </c>
      <c r="W1266" s="5">
        <v>0</v>
      </c>
      <c r="X1266" s="5">
        <v>0</v>
      </c>
      <c r="Y1266" s="5">
        <v>0</v>
      </c>
      <c r="Z1266" s="5">
        <v>0</v>
      </c>
      <c r="AA1266" s="5">
        <v>4</v>
      </c>
      <c r="AB1266" s="5">
        <v>170.28522775649213</v>
      </c>
      <c r="AC1266" s="5">
        <v>9</v>
      </c>
      <c r="AD1266" s="5">
        <v>383.14176245210729</v>
      </c>
      <c r="AE1266" s="5">
        <v>0</v>
      </c>
      <c r="AF1266" s="5">
        <v>0</v>
      </c>
      <c r="AG1266" s="5">
        <v>9</v>
      </c>
      <c r="AH1266" s="5">
        <v>383.14176245210729</v>
      </c>
      <c r="AI1266" s="5">
        <v>0</v>
      </c>
      <c r="AJ1266" s="5">
        <v>0</v>
      </c>
    </row>
    <row r="1267" spans="1:36" x14ac:dyDescent="0.25">
      <c r="A1267">
        <v>2018</v>
      </c>
      <c r="B1267" t="s">
        <v>70</v>
      </c>
      <c r="C1267" t="s">
        <v>5458</v>
      </c>
      <c r="D1267" s="47" t="s">
        <v>5457</v>
      </c>
      <c r="E1267" s="11">
        <v>5.46</v>
      </c>
      <c r="F1267" s="2">
        <v>0.83750000000000002</v>
      </c>
      <c r="G1267" s="2">
        <v>0.15379999999999999</v>
      </c>
      <c r="H1267" s="2">
        <v>0.68369999999999997</v>
      </c>
      <c r="I1267" s="2">
        <v>0.80889999999999995</v>
      </c>
      <c r="J1267" s="2">
        <v>0.16200000000000001</v>
      </c>
      <c r="K1267" s="2">
        <v>0.64689999999999992</v>
      </c>
      <c r="L1267" s="2">
        <v>0.73470000000000002</v>
      </c>
      <c r="M1267" s="2">
        <v>0.25359999999999999</v>
      </c>
      <c r="N1267" s="2">
        <v>0.48110000000000003</v>
      </c>
      <c r="O1267" s="2">
        <v>0.60389999999999999</v>
      </c>
      <c r="P1267" s="5" t="s">
        <v>4792</v>
      </c>
      <c r="Q1267" s="5">
        <v>2351</v>
      </c>
      <c r="R1267" s="5">
        <v>430.58608058608058</v>
      </c>
      <c r="S1267" s="5">
        <v>8</v>
      </c>
      <c r="T1267" s="5">
        <v>340.28073160357297</v>
      </c>
      <c r="U1267" s="5">
        <v>0</v>
      </c>
      <c r="V1267" s="5">
        <v>0</v>
      </c>
      <c r="W1267" s="5">
        <v>0</v>
      </c>
      <c r="X1267" s="5">
        <v>0</v>
      </c>
      <c r="Y1267" s="5">
        <v>0</v>
      </c>
      <c r="Z1267" s="5">
        <v>0</v>
      </c>
      <c r="AA1267" s="5">
        <v>8</v>
      </c>
      <c r="AB1267" s="5">
        <v>340.28073160357297</v>
      </c>
      <c r="AC1267" s="5">
        <v>48</v>
      </c>
      <c r="AD1267" s="5">
        <v>2041.6843896214377</v>
      </c>
      <c r="AE1267" s="5">
        <v>4</v>
      </c>
      <c r="AF1267" s="5">
        <v>170.14036580178649</v>
      </c>
      <c r="AG1267" s="5">
        <v>39</v>
      </c>
      <c r="AH1267" s="5">
        <v>1658.8685665674182</v>
      </c>
      <c r="AI1267" s="5">
        <v>5</v>
      </c>
      <c r="AJ1267" s="5">
        <v>212.67545725223309</v>
      </c>
    </row>
    <row r="1268" spans="1:36" x14ac:dyDescent="0.25">
      <c r="A1268">
        <v>2018</v>
      </c>
      <c r="B1268" t="s">
        <v>41</v>
      </c>
      <c r="C1268" t="s">
        <v>5704</v>
      </c>
      <c r="D1268" s="47" t="s">
        <v>932</v>
      </c>
      <c r="E1268" s="11">
        <v>2.577</v>
      </c>
      <c r="F1268" s="2">
        <v>0.76600000000000001</v>
      </c>
      <c r="G1268" s="2">
        <v>0.21659999999999999</v>
      </c>
      <c r="H1268" s="2">
        <v>0.5494</v>
      </c>
      <c r="I1268" s="2">
        <v>0.74639999999999995</v>
      </c>
      <c r="J1268" s="2">
        <v>0.217</v>
      </c>
      <c r="K1268" s="2">
        <v>0.52939999999999998</v>
      </c>
      <c r="L1268" s="2">
        <v>0.61219999999999997</v>
      </c>
      <c r="M1268" s="2">
        <v>0.3589</v>
      </c>
      <c r="N1268" s="2">
        <v>0.25329999999999997</v>
      </c>
      <c r="O1268" s="2">
        <v>0.44403333333333334</v>
      </c>
      <c r="P1268" s="2" t="s">
        <v>4792</v>
      </c>
      <c r="Q1268" s="5">
        <v>2352</v>
      </c>
      <c r="R1268" s="5">
        <v>912.68917345750879</v>
      </c>
      <c r="S1268" s="5">
        <v>8</v>
      </c>
      <c r="T1268" s="5">
        <v>340.13605442176868</v>
      </c>
      <c r="U1268" s="5">
        <v>0</v>
      </c>
      <c r="V1268" s="5">
        <v>0</v>
      </c>
      <c r="W1268" s="5">
        <v>3</v>
      </c>
      <c r="X1268" s="5">
        <v>127.55102040816325</v>
      </c>
      <c r="Y1268" s="5">
        <v>1</v>
      </c>
      <c r="Z1268" s="5">
        <v>42.517006802721085</v>
      </c>
      <c r="AA1268" s="5">
        <v>4</v>
      </c>
      <c r="AB1268" s="5">
        <v>170.06802721088434</v>
      </c>
      <c r="AC1268" s="5">
        <v>30</v>
      </c>
      <c r="AD1268" s="5">
        <v>1275.5102040816328</v>
      </c>
      <c r="AE1268" s="5">
        <v>11</v>
      </c>
      <c r="AF1268" s="5">
        <v>467.68707482993199</v>
      </c>
      <c r="AG1268" s="5">
        <v>18</v>
      </c>
      <c r="AH1268" s="5">
        <v>765.30612244897952</v>
      </c>
      <c r="AI1268" s="5">
        <v>1</v>
      </c>
      <c r="AJ1268" s="5">
        <v>42.517006802721085</v>
      </c>
    </row>
    <row r="1269" spans="1:36" x14ac:dyDescent="0.25">
      <c r="A1269">
        <v>2017</v>
      </c>
      <c r="B1269" t="s">
        <v>70</v>
      </c>
      <c r="C1269" t="s">
        <v>5429</v>
      </c>
      <c r="D1269" s="47" t="s">
        <v>5131</v>
      </c>
      <c r="E1269" s="11">
        <v>4.1399999999999997</v>
      </c>
      <c r="F1269" s="2">
        <v>0.80689999999999995</v>
      </c>
      <c r="G1269" s="2">
        <v>0.17249999999999999</v>
      </c>
      <c r="H1269" s="2">
        <v>0.63439999999999996</v>
      </c>
      <c r="I1269" s="2">
        <v>0.78139999999999998</v>
      </c>
      <c r="J1269" s="2">
        <v>0.19470000000000001</v>
      </c>
      <c r="K1269" s="2">
        <v>0.5867</v>
      </c>
      <c r="L1269" s="2">
        <v>0.67610000000000003</v>
      </c>
      <c r="M1269" s="2">
        <v>0.30649999999999999</v>
      </c>
      <c r="N1269" s="2">
        <v>0.36960000000000004</v>
      </c>
      <c r="O1269" s="2">
        <v>0.53023333333333333</v>
      </c>
      <c r="P1269" s="5" t="s">
        <v>4792</v>
      </c>
      <c r="Q1269" s="5">
        <v>2355</v>
      </c>
      <c r="R1269" s="5">
        <v>568.84057971014499</v>
      </c>
      <c r="S1269" s="5">
        <v>14</v>
      </c>
      <c r="T1269" s="5">
        <v>594.47983014861995</v>
      </c>
      <c r="U1269" s="5">
        <v>0</v>
      </c>
      <c r="V1269" s="5">
        <v>0</v>
      </c>
      <c r="W1269" s="5">
        <v>2</v>
      </c>
      <c r="X1269" s="5">
        <v>84.925690021231432</v>
      </c>
      <c r="Y1269" s="5">
        <v>0</v>
      </c>
      <c r="Z1269" s="5">
        <v>0</v>
      </c>
      <c r="AA1269" s="5">
        <v>12</v>
      </c>
      <c r="AB1269" s="5">
        <v>509.55414012738851</v>
      </c>
      <c r="AC1269" s="5">
        <v>35</v>
      </c>
      <c r="AD1269" s="5">
        <v>1486.1995753715498</v>
      </c>
      <c r="AE1269" s="5">
        <v>9</v>
      </c>
      <c r="AF1269" s="5">
        <v>382.16560509554142</v>
      </c>
      <c r="AG1269" s="5">
        <v>23</v>
      </c>
      <c r="AH1269" s="5">
        <v>976.64543524416126</v>
      </c>
      <c r="AI1269" s="5">
        <v>3</v>
      </c>
      <c r="AJ1269" s="5">
        <v>127.38853503184713</v>
      </c>
    </row>
    <row r="1270" spans="1:36" x14ac:dyDescent="0.25">
      <c r="A1270">
        <v>2019</v>
      </c>
      <c r="B1270" t="s">
        <v>70</v>
      </c>
      <c r="C1270" t="s">
        <v>5360</v>
      </c>
      <c r="D1270" s="47" t="s">
        <v>649</v>
      </c>
      <c r="E1270" s="11">
        <v>2.64</v>
      </c>
      <c r="F1270" s="2">
        <v>0.78979999999999995</v>
      </c>
      <c r="G1270" s="2">
        <v>0.1971</v>
      </c>
      <c r="H1270" s="2">
        <v>0.5927</v>
      </c>
      <c r="I1270" s="2">
        <v>0.77470000000000006</v>
      </c>
      <c r="J1270" s="2">
        <v>0.1832</v>
      </c>
      <c r="K1270" s="2">
        <v>0.59150000000000003</v>
      </c>
      <c r="L1270" s="2">
        <v>0.74250000000000005</v>
      </c>
      <c r="M1270" s="2">
        <v>0.24099999999999999</v>
      </c>
      <c r="N1270" s="2">
        <v>0.50150000000000006</v>
      </c>
      <c r="O1270" s="2">
        <v>0.56190000000000007</v>
      </c>
      <c r="P1270" s="5" t="s">
        <v>4792</v>
      </c>
      <c r="Q1270" s="5">
        <v>2356</v>
      </c>
      <c r="R1270" s="5">
        <v>892.42424242424238</v>
      </c>
      <c r="S1270" s="5">
        <v>2</v>
      </c>
      <c r="T1270" s="5">
        <v>84.88964346349745</v>
      </c>
      <c r="U1270" s="5">
        <v>0</v>
      </c>
      <c r="V1270" s="5">
        <v>0</v>
      </c>
      <c r="W1270" s="5">
        <v>0</v>
      </c>
      <c r="X1270" s="5">
        <v>0</v>
      </c>
      <c r="Y1270" s="5">
        <v>0</v>
      </c>
      <c r="Z1270" s="5">
        <v>0</v>
      </c>
      <c r="AA1270" s="5">
        <v>2</v>
      </c>
      <c r="AB1270" s="5">
        <v>84.88964346349745</v>
      </c>
      <c r="AC1270" s="5">
        <v>72</v>
      </c>
      <c r="AD1270" s="5">
        <v>3056.0271646859082</v>
      </c>
      <c r="AE1270" s="5">
        <v>5</v>
      </c>
      <c r="AF1270" s="5">
        <v>212.22410865874363</v>
      </c>
      <c r="AG1270" s="5">
        <v>63</v>
      </c>
      <c r="AH1270" s="5">
        <v>2674.0237691001698</v>
      </c>
      <c r="AI1270" s="5">
        <v>4</v>
      </c>
      <c r="AJ1270" s="5">
        <v>169.7792869269949</v>
      </c>
    </row>
    <row r="1271" spans="1:36" x14ac:dyDescent="0.25">
      <c r="A1271">
        <v>2017</v>
      </c>
      <c r="B1271" t="s">
        <v>71</v>
      </c>
      <c r="C1271" t="s">
        <v>5179</v>
      </c>
      <c r="D1271" s="47" t="s">
        <v>954</v>
      </c>
      <c r="E1271" s="11">
        <v>0</v>
      </c>
      <c r="F1271" s="2">
        <v>0.8901</v>
      </c>
      <c r="G1271" s="2">
        <v>9.5100000000000004E-2</v>
      </c>
      <c r="H1271" s="2">
        <v>0.79500000000000004</v>
      </c>
      <c r="I1271" s="2">
        <v>0.88390000000000002</v>
      </c>
      <c r="J1271" s="2">
        <v>8.4000000000000005E-2</v>
      </c>
      <c r="K1271" s="2">
        <v>0.79990000000000006</v>
      </c>
      <c r="L1271" s="2">
        <v>0.88229999999999997</v>
      </c>
      <c r="M1271" s="2">
        <v>0.1051</v>
      </c>
      <c r="N1271" s="2">
        <v>0.7772</v>
      </c>
      <c r="O1271" s="2">
        <v>0.79070000000000007</v>
      </c>
      <c r="P1271" s="2" t="s">
        <v>4792</v>
      </c>
      <c r="Q1271" s="5">
        <v>2358</v>
      </c>
      <c r="R1271" s="5" t="s">
        <v>4791</v>
      </c>
      <c r="S1271" s="5">
        <v>10</v>
      </c>
      <c r="T1271" s="5">
        <v>424.08821034775229</v>
      </c>
      <c r="U1271" s="5">
        <v>0</v>
      </c>
      <c r="V1271" s="5">
        <v>0</v>
      </c>
      <c r="W1271" s="5">
        <v>1</v>
      </c>
      <c r="X1271" s="5">
        <v>42.408821034775229</v>
      </c>
      <c r="Y1271" s="5">
        <v>0</v>
      </c>
      <c r="Z1271" s="5">
        <v>0</v>
      </c>
      <c r="AA1271" s="5">
        <v>9</v>
      </c>
      <c r="AB1271" s="5">
        <v>381.67938931297709</v>
      </c>
      <c r="AC1271" s="5">
        <v>11</v>
      </c>
      <c r="AD1271" s="5">
        <v>466.49703138252755</v>
      </c>
      <c r="AE1271" s="5">
        <v>2</v>
      </c>
      <c r="AF1271" s="5">
        <v>84.817642069550459</v>
      </c>
      <c r="AG1271" s="5">
        <v>8</v>
      </c>
      <c r="AH1271" s="5">
        <v>339.27056827820184</v>
      </c>
      <c r="AI1271" s="5">
        <v>1</v>
      </c>
      <c r="AJ1271" s="5">
        <v>42.408821034775229</v>
      </c>
    </row>
    <row r="1272" spans="1:36" x14ac:dyDescent="0.25">
      <c r="A1272">
        <v>2019</v>
      </c>
      <c r="B1272" t="s">
        <v>71</v>
      </c>
      <c r="C1272" t="s">
        <v>4912</v>
      </c>
      <c r="D1272" s="47" t="s">
        <v>4911</v>
      </c>
      <c r="E1272" s="11">
        <v>0</v>
      </c>
      <c r="F1272" s="2">
        <v>0.69299999999999995</v>
      </c>
      <c r="G1272" s="2">
        <v>0.29870000000000002</v>
      </c>
      <c r="H1272" s="2">
        <v>0.39429999999999993</v>
      </c>
      <c r="I1272" s="2">
        <v>0.69289999999999996</v>
      </c>
      <c r="J1272" s="2">
        <v>0.28649999999999998</v>
      </c>
      <c r="K1272" s="2">
        <v>0.40639999999999998</v>
      </c>
      <c r="L1272" s="2">
        <v>0.62890000000000001</v>
      </c>
      <c r="M1272" s="2">
        <v>0.36149999999999999</v>
      </c>
      <c r="N1272" s="2">
        <v>0.26740000000000003</v>
      </c>
      <c r="O1272" s="2">
        <v>0.35603333333333337</v>
      </c>
      <c r="P1272" s="2" t="s">
        <v>4792</v>
      </c>
      <c r="Q1272" s="5">
        <v>2360</v>
      </c>
      <c r="R1272" s="5" t="s">
        <v>4791</v>
      </c>
      <c r="S1272" s="5">
        <v>14</v>
      </c>
      <c r="T1272" s="5">
        <v>593.22033898305085</v>
      </c>
      <c r="U1272" s="5">
        <v>0</v>
      </c>
      <c r="V1272" s="5">
        <v>0</v>
      </c>
      <c r="W1272" s="5">
        <v>0</v>
      </c>
      <c r="X1272" s="5">
        <v>0</v>
      </c>
      <c r="Y1272" s="5">
        <v>2</v>
      </c>
      <c r="Z1272" s="5">
        <v>84.745762711864401</v>
      </c>
      <c r="AA1272" s="5">
        <v>12</v>
      </c>
      <c r="AB1272" s="5">
        <v>508.47457627118638</v>
      </c>
      <c r="AC1272" s="5">
        <v>52</v>
      </c>
      <c r="AD1272" s="5">
        <v>2203.3898305084745</v>
      </c>
      <c r="AE1272" s="5">
        <v>7</v>
      </c>
      <c r="AF1272" s="5">
        <v>296.61016949152543</v>
      </c>
      <c r="AG1272" s="5">
        <v>38</v>
      </c>
      <c r="AH1272" s="5">
        <v>1610.1694915254236</v>
      </c>
      <c r="AI1272" s="5">
        <v>7</v>
      </c>
      <c r="AJ1272" s="5">
        <v>296.61016949152543</v>
      </c>
    </row>
    <row r="1273" spans="1:36" x14ac:dyDescent="0.25">
      <c r="A1273">
        <v>2019</v>
      </c>
      <c r="B1273" t="s">
        <v>71</v>
      </c>
      <c r="C1273" t="s">
        <v>4797</v>
      </c>
      <c r="D1273" s="47" t="s">
        <v>4795</v>
      </c>
      <c r="E1273" s="11">
        <v>0</v>
      </c>
      <c r="F1273" s="2">
        <v>0.53169999999999995</v>
      </c>
      <c r="G1273" s="2">
        <v>0.44650000000000001</v>
      </c>
      <c r="H1273" s="2">
        <v>8.5199999999999942E-2</v>
      </c>
      <c r="I1273" s="2">
        <v>0.5474</v>
      </c>
      <c r="J1273" s="2">
        <v>0.39789999999999998</v>
      </c>
      <c r="K1273" s="2">
        <v>0.14950000000000002</v>
      </c>
      <c r="L1273" s="2">
        <v>0.57509999999999994</v>
      </c>
      <c r="M1273" s="2">
        <v>0.41189999999999999</v>
      </c>
      <c r="N1273" s="2">
        <v>0.16319999999999996</v>
      </c>
      <c r="O1273" s="2">
        <v>0.1326333333333333</v>
      </c>
      <c r="P1273" s="2" t="s">
        <v>4792</v>
      </c>
      <c r="Q1273" s="5">
        <v>2375</v>
      </c>
      <c r="R1273" s="5" t="s">
        <v>4791</v>
      </c>
      <c r="S1273" s="5">
        <v>2</v>
      </c>
      <c r="T1273" s="5">
        <v>84.21052631578948</v>
      </c>
      <c r="U1273" s="5">
        <v>0</v>
      </c>
      <c r="V1273" s="5">
        <v>0</v>
      </c>
      <c r="W1273" s="5">
        <v>0</v>
      </c>
      <c r="X1273" s="5">
        <v>0</v>
      </c>
      <c r="Y1273" s="5">
        <v>0</v>
      </c>
      <c r="Z1273" s="5">
        <v>0</v>
      </c>
      <c r="AA1273" s="5">
        <v>2</v>
      </c>
      <c r="AB1273" s="5">
        <v>84.21052631578948</v>
      </c>
      <c r="AC1273" s="5">
        <v>32</v>
      </c>
      <c r="AD1273" s="5">
        <v>1347.3684210526317</v>
      </c>
      <c r="AE1273" s="5">
        <v>20</v>
      </c>
      <c r="AF1273" s="5">
        <v>842.10526315789468</v>
      </c>
      <c r="AG1273" s="5">
        <v>9</v>
      </c>
      <c r="AH1273" s="5">
        <v>378.9473684210526</v>
      </c>
      <c r="AI1273" s="5">
        <v>3</v>
      </c>
      <c r="AJ1273" s="5">
        <v>126.31578947368421</v>
      </c>
    </row>
    <row r="1274" spans="1:36" x14ac:dyDescent="0.25">
      <c r="A1274">
        <v>2018</v>
      </c>
      <c r="B1274" t="s">
        <v>71</v>
      </c>
      <c r="C1274" t="s">
        <v>5231</v>
      </c>
      <c r="D1274" s="47" t="s">
        <v>4989</v>
      </c>
      <c r="E1274" s="11">
        <v>0</v>
      </c>
      <c r="F1274" s="2">
        <v>0.74260000000000004</v>
      </c>
      <c r="G1274" s="2">
        <v>0.24390000000000001</v>
      </c>
      <c r="H1274" s="2">
        <v>0.49870000000000003</v>
      </c>
      <c r="I1274" s="2">
        <v>0.745</v>
      </c>
      <c r="J1274" s="2">
        <v>0.2172</v>
      </c>
      <c r="K1274" s="2">
        <v>0.52780000000000005</v>
      </c>
      <c r="L1274" s="2">
        <v>0.73199999999999998</v>
      </c>
      <c r="M1274" s="2">
        <v>0.2525</v>
      </c>
      <c r="N1274" s="2">
        <v>0.47949999999999998</v>
      </c>
      <c r="O1274" s="2">
        <v>0.502</v>
      </c>
      <c r="P1274" s="2" t="s">
        <v>4792</v>
      </c>
      <c r="Q1274" s="5">
        <v>2381</v>
      </c>
      <c r="R1274" s="5" t="s">
        <v>4791</v>
      </c>
      <c r="S1274" s="5">
        <v>1</v>
      </c>
      <c r="T1274" s="5">
        <v>41.999160016799664</v>
      </c>
      <c r="U1274" s="5">
        <v>0</v>
      </c>
      <c r="V1274" s="5">
        <v>0</v>
      </c>
      <c r="W1274" s="5">
        <v>0</v>
      </c>
      <c r="X1274" s="5">
        <v>0</v>
      </c>
      <c r="Y1274" s="5">
        <v>0</v>
      </c>
      <c r="Z1274" s="5">
        <v>0</v>
      </c>
      <c r="AA1274" s="5">
        <v>1</v>
      </c>
      <c r="AB1274" s="5">
        <v>41.999160016799664</v>
      </c>
      <c r="AC1274" s="5">
        <v>6</v>
      </c>
      <c r="AD1274" s="5">
        <v>251.99496010079801</v>
      </c>
      <c r="AE1274" s="5">
        <v>1</v>
      </c>
      <c r="AF1274" s="5">
        <v>41.999160016799664</v>
      </c>
      <c r="AG1274" s="5">
        <v>4</v>
      </c>
      <c r="AH1274" s="5">
        <v>167.99664006719865</v>
      </c>
      <c r="AI1274" s="5">
        <v>1</v>
      </c>
      <c r="AJ1274" s="5">
        <v>41.999160016799664</v>
      </c>
    </row>
    <row r="1275" spans="1:36" x14ac:dyDescent="0.25">
      <c r="A1275">
        <v>2018</v>
      </c>
      <c r="B1275" t="s">
        <v>71</v>
      </c>
      <c r="C1275" t="s">
        <v>5231</v>
      </c>
      <c r="D1275" s="47" t="s">
        <v>4989</v>
      </c>
      <c r="E1275" s="11">
        <v>0</v>
      </c>
      <c r="F1275" s="2">
        <v>0.74260000000000004</v>
      </c>
      <c r="G1275" s="2">
        <v>0.24390000000000001</v>
      </c>
      <c r="H1275" s="2">
        <v>0.49870000000000003</v>
      </c>
      <c r="I1275" s="2">
        <v>0.745</v>
      </c>
      <c r="J1275" s="2">
        <v>0.2172</v>
      </c>
      <c r="K1275" s="2">
        <v>0.52780000000000005</v>
      </c>
      <c r="L1275" s="2">
        <v>0.73199999999999998</v>
      </c>
      <c r="M1275" s="2">
        <v>0.2525</v>
      </c>
      <c r="N1275" s="2">
        <v>0.47949999999999998</v>
      </c>
      <c r="O1275" s="2">
        <v>0.502</v>
      </c>
      <c r="P1275" s="2" t="s">
        <v>4792</v>
      </c>
      <c r="Q1275" s="5">
        <v>2381</v>
      </c>
      <c r="R1275" s="5" t="s">
        <v>4791</v>
      </c>
      <c r="S1275" s="5">
        <v>1</v>
      </c>
      <c r="T1275" s="5">
        <v>41.999160016799664</v>
      </c>
      <c r="U1275" s="5">
        <v>0</v>
      </c>
      <c r="V1275" s="5">
        <v>0</v>
      </c>
      <c r="W1275" s="5">
        <v>0</v>
      </c>
      <c r="X1275" s="5">
        <v>0</v>
      </c>
      <c r="Y1275" s="5">
        <v>0</v>
      </c>
      <c r="Z1275" s="5">
        <v>0</v>
      </c>
      <c r="AA1275" s="5">
        <v>1</v>
      </c>
      <c r="AB1275" s="5">
        <v>41.999160016799664</v>
      </c>
      <c r="AC1275" s="5">
        <v>6</v>
      </c>
      <c r="AD1275" s="5">
        <v>251.99496010079801</v>
      </c>
      <c r="AE1275" s="5">
        <v>1</v>
      </c>
      <c r="AF1275" s="5">
        <v>41.999160016799664</v>
      </c>
      <c r="AG1275" s="5">
        <v>4</v>
      </c>
      <c r="AH1275" s="5">
        <v>167.99664006719865</v>
      </c>
      <c r="AI1275" s="5">
        <v>1</v>
      </c>
      <c r="AJ1275" s="5">
        <v>41.999160016799664</v>
      </c>
    </row>
    <row r="1276" spans="1:36" x14ac:dyDescent="0.25">
      <c r="A1276">
        <v>2019</v>
      </c>
      <c r="B1276" t="s">
        <v>70</v>
      </c>
      <c r="C1276" t="s">
        <v>5442</v>
      </c>
      <c r="D1276" s="47" t="s">
        <v>914</v>
      </c>
      <c r="E1276" s="11">
        <v>4.75</v>
      </c>
      <c r="F1276" s="2">
        <v>0.73109999999999997</v>
      </c>
      <c r="G1276" s="2">
        <v>0.25419999999999998</v>
      </c>
      <c r="H1276" s="2">
        <v>0.47689999999999999</v>
      </c>
      <c r="I1276" s="2">
        <v>0.70299999999999996</v>
      </c>
      <c r="J1276" s="2">
        <v>0.2666</v>
      </c>
      <c r="K1276" s="2">
        <v>0.43639999999999995</v>
      </c>
      <c r="L1276" s="2">
        <v>0.63660000000000005</v>
      </c>
      <c r="M1276" s="2">
        <v>0.34760000000000002</v>
      </c>
      <c r="N1276" s="2">
        <v>0.28900000000000003</v>
      </c>
      <c r="O1276" s="2">
        <v>0.40076666666666672</v>
      </c>
      <c r="P1276" s="5" t="s">
        <v>4792</v>
      </c>
      <c r="Q1276" s="5">
        <v>2386</v>
      </c>
      <c r="R1276" s="5">
        <v>502.31578947368422</v>
      </c>
      <c r="S1276" s="5">
        <v>19</v>
      </c>
      <c r="T1276" s="5">
        <v>796.31181894383906</v>
      </c>
      <c r="U1276" s="5">
        <v>1</v>
      </c>
      <c r="V1276" s="5">
        <v>41.911148365465216</v>
      </c>
      <c r="W1276" s="5">
        <v>2</v>
      </c>
      <c r="X1276" s="5">
        <v>83.822296730930432</v>
      </c>
      <c r="Y1276" s="5">
        <v>0</v>
      </c>
      <c r="Z1276" s="5">
        <v>0</v>
      </c>
      <c r="AA1276" s="5">
        <v>16</v>
      </c>
      <c r="AB1276" s="5">
        <v>670.57837384744346</v>
      </c>
      <c r="AC1276" s="5">
        <v>87</v>
      </c>
      <c r="AD1276" s="5">
        <v>3646.2699077954735</v>
      </c>
      <c r="AE1276" s="5">
        <v>8</v>
      </c>
      <c r="AF1276" s="5">
        <v>335.28918692372173</v>
      </c>
      <c r="AG1276" s="5">
        <v>72</v>
      </c>
      <c r="AH1276" s="5">
        <v>3017.6026823134953</v>
      </c>
      <c r="AI1276" s="5">
        <v>7</v>
      </c>
      <c r="AJ1276" s="5">
        <v>293.37803855825649</v>
      </c>
    </row>
    <row r="1277" spans="1:36" x14ac:dyDescent="0.25">
      <c r="A1277">
        <v>2018</v>
      </c>
      <c r="B1277" t="s">
        <v>70</v>
      </c>
      <c r="C1277" t="s">
        <v>5442</v>
      </c>
      <c r="D1277" s="47" t="s">
        <v>914</v>
      </c>
      <c r="E1277" s="11">
        <v>4.75</v>
      </c>
      <c r="F1277" s="2">
        <v>0.73109999999999997</v>
      </c>
      <c r="G1277" s="2">
        <v>0.25419999999999998</v>
      </c>
      <c r="H1277" s="2">
        <v>0.47689999999999999</v>
      </c>
      <c r="I1277" s="2">
        <v>0.70299999999999996</v>
      </c>
      <c r="J1277" s="2">
        <v>0.2666</v>
      </c>
      <c r="K1277" s="2">
        <v>0.43639999999999995</v>
      </c>
      <c r="L1277" s="2">
        <v>0.63660000000000005</v>
      </c>
      <c r="M1277" s="2">
        <v>0.34760000000000002</v>
      </c>
      <c r="N1277" s="2">
        <v>0.28900000000000003</v>
      </c>
      <c r="O1277" s="2">
        <v>0.40076666666666672</v>
      </c>
      <c r="P1277" s="5" t="s">
        <v>4792</v>
      </c>
      <c r="Q1277" s="5">
        <v>2388</v>
      </c>
      <c r="R1277" s="5">
        <v>502.73684210526318</v>
      </c>
      <c r="S1277" s="5">
        <v>8</v>
      </c>
      <c r="T1277" s="5">
        <v>335.00837520938023</v>
      </c>
      <c r="U1277" s="5">
        <v>0</v>
      </c>
      <c r="V1277" s="5">
        <v>0</v>
      </c>
      <c r="W1277" s="5">
        <v>0</v>
      </c>
      <c r="X1277" s="5">
        <v>0</v>
      </c>
      <c r="Y1277" s="5">
        <v>0</v>
      </c>
      <c r="Z1277" s="5">
        <v>0</v>
      </c>
      <c r="AA1277" s="5">
        <v>8</v>
      </c>
      <c r="AB1277" s="5">
        <v>335.00837520938023</v>
      </c>
      <c r="AC1277" s="5">
        <v>92</v>
      </c>
      <c r="AD1277" s="5">
        <v>3852.5963149078725</v>
      </c>
      <c r="AE1277" s="5">
        <v>19</v>
      </c>
      <c r="AF1277" s="5">
        <v>795.64489112227807</v>
      </c>
      <c r="AG1277" s="5">
        <v>70</v>
      </c>
      <c r="AH1277" s="5">
        <v>2931.3232830820771</v>
      </c>
      <c r="AI1277" s="5">
        <v>3</v>
      </c>
      <c r="AJ1277" s="5">
        <v>125.62814070351759</v>
      </c>
    </row>
    <row r="1278" spans="1:36" x14ac:dyDescent="0.25">
      <c r="A1278">
        <v>2017</v>
      </c>
      <c r="B1278" t="s">
        <v>71</v>
      </c>
      <c r="C1278" t="s">
        <v>737</v>
      </c>
      <c r="D1278" s="47" t="s">
        <v>737</v>
      </c>
      <c r="E1278" s="11">
        <v>0</v>
      </c>
      <c r="F1278" s="2">
        <v>0.80110000000000003</v>
      </c>
      <c r="G1278" s="2">
        <v>0.1925</v>
      </c>
      <c r="H1278" s="2">
        <v>0.60860000000000003</v>
      </c>
      <c r="I1278" s="2">
        <v>0.77480000000000004</v>
      </c>
      <c r="J1278" s="2">
        <v>0.2089</v>
      </c>
      <c r="K1278" s="2">
        <v>0.56590000000000007</v>
      </c>
      <c r="L1278" s="2">
        <v>0.7006</v>
      </c>
      <c r="M1278" s="2">
        <v>0.28570000000000001</v>
      </c>
      <c r="N1278" s="2">
        <v>0.41489999999999999</v>
      </c>
      <c r="O1278" s="2">
        <v>0.52980000000000005</v>
      </c>
      <c r="P1278" s="2" t="s">
        <v>4792</v>
      </c>
      <c r="Q1278" s="5">
        <v>2391</v>
      </c>
      <c r="R1278" s="5" t="s">
        <v>4791</v>
      </c>
      <c r="S1278" s="5">
        <v>2</v>
      </c>
      <c r="T1278" s="5">
        <v>83.647009619406106</v>
      </c>
      <c r="U1278" s="5">
        <v>0</v>
      </c>
      <c r="V1278" s="5">
        <v>0</v>
      </c>
      <c r="W1278" s="5">
        <v>0</v>
      </c>
      <c r="X1278" s="5">
        <v>0</v>
      </c>
      <c r="Y1278" s="5">
        <v>0</v>
      </c>
      <c r="Z1278" s="5">
        <v>0</v>
      </c>
      <c r="AA1278" s="5">
        <v>2</v>
      </c>
      <c r="AB1278" s="5">
        <v>83.647009619406106</v>
      </c>
      <c r="AC1278" s="5">
        <v>18</v>
      </c>
      <c r="AD1278" s="5">
        <v>752.82308657465489</v>
      </c>
      <c r="AE1278" s="5">
        <v>8</v>
      </c>
      <c r="AF1278" s="5">
        <v>334.58803847762442</v>
      </c>
      <c r="AG1278" s="5">
        <v>8</v>
      </c>
      <c r="AH1278" s="5">
        <v>334.58803847762442</v>
      </c>
      <c r="AI1278" s="5">
        <v>2</v>
      </c>
      <c r="AJ1278" s="5">
        <v>83.647009619406106</v>
      </c>
    </row>
    <row r="1279" spans="1:36" x14ac:dyDescent="0.25">
      <c r="A1279">
        <v>2018</v>
      </c>
      <c r="B1279" t="s">
        <v>71</v>
      </c>
      <c r="C1279" t="s">
        <v>4912</v>
      </c>
      <c r="D1279" s="47" t="s">
        <v>4911</v>
      </c>
      <c r="E1279" s="11">
        <v>0</v>
      </c>
      <c r="F1279" s="2">
        <v>0.69299999999999995</v>
      </c>
      <c r="G1279" s="2">
        <v>0.29870000000000002</v>
      </c>
      <c r="H1279" s="2">
        <v>0.39429999999999993</v>
      </c>
      <c r="I1279" s="2">
        <v>0.69289999999999996</v>
      </c>
      <c r="J1279" s="2">
        <v>0.28649999999999998</v>
      </c>
      <c r="K1279" s="2">
        <v>0.40639999999999998</v>
      </c>
      <c r="L1279" s="2">
        <v>0.62890000000000001</v>
      </c>
      <c r="M1279" s="2">
        <v>0.36149999999999999</v>
      </c>
      <c r="N1279" s="2">
        <v>0.26740000000000003</v>
      </c>
      <c r="O1279" s="2">
        <v>0.35603333333333337</v>
      </c>
      <c r="P1279" s="2" t="s">
        <v>4792</v>
      </c>
      <c r="Q1279" s="5">
        <v>2394</v>
      </c>
      <c r="R1279" s="5" t="s">
        <v>4791</v>
      </c>
      <c r="S1279" s="5">
        <v>10</v>
      </c>
      <c r="T1279" s="5">
        <v>417.7109440267335</v>
      </c>
      <c r="U1279" s="5">
        <v>0</v>
      </c>
      <c r="V1279" s="5">
        <v>0</v>
      </c>
      <c r="W1279" s="5">
        <v>1</v>
      </c>
      <c r="X1279" s="5">
        <v>41.771094402673349</v>
      </c>
      <c r="Y1279" s="5">
        <v>1</v>
      </c>
      <c r="Z1279" s="5">
        <v>41.771094402673349</v>
      </c>
      <c r="AA1279" s="5">
        <v>8</v>
      </c>
      <c r="AB1279" s="5">
        <v>334.16875522138679</v>
      </c>
      <c r="AC1279" s="5">
        <v>43</v>
      </c>
      <c r="AD1279" s="5">
        <v>1796.157059314954</v>
      </c>
      <c r="AE1279" s="5">
        <v>10</v>
      </c>
      <c r="AF1279" s="5">
        <v>417.7109440267335</v>
      </c>
      <c r="AG1279" s="5">
        <v>32</v>
      </c>
      <c r="AH1279" s="5">
        <v>1336.6750208855472</v>
      </c>
      <c r="AI1279" s="5">
        <v>1</v>
      </c>
      <c r="AJ1279" s="5">
        <v>41.771094402673349</v>
      </c>
    </row>
    <row r="1280" spans="1:36" x14ac:dyDescent="0.25">
      <c r="A1280">
        <v>2018</v>
      </c>
      <c r="B1280" t="s">
        <v>71</v>
      </c>
      <c r="C1280" t="s">
        <v>4912</v>
      </c>
      <c r="D1280" s="47" t="s">
        <v>4911</v>
      </c>
      <c r="E1280" s="11">
        <v>0</v>
      </c>
      <c r="F1280" s="2">
        <v>0.69299999999999995</v>
      </c>
      <c r="G1280" s="2">
        <v>0.29870000000000002</v>
      </c>
      <c r="H1280" s="2">
        <v>0.39429999999999993</v>
      </c>
      <c r="I1280" s="2">
        <v>0.69289999999999996</v>
      </c>
      <c r="J1280" s="2">
        <v>0.28649999999999998</v>
      </c>
      <c r="K1280" s="2">
        <v>0.40639999999999998</v>
      </c>
      <c r="L1280" s="2">
        <v>0.62890000000000001</v>
      </c>
      <c r="M1280" s="2">
        <v>0.36149999999999999</v>
      </c>
      <c r="N1280" s="2">
        <v>0.26740000000000003</v>
      </c>
      <c r="O1280" s="2">
        <v>0.35603333333333337</v>
      </c>
      <c r="P1280" s="2" t="s">
        <v>4792</v>
      </c>
      <c r="Q1280" s="5">
        <v>2394</v>
      </c>
      <c r="R1280" s="5" t="s">
        <v>4791</v>
      </c>
      <c r="S1280" s="5">
        <v>10</v>
      </c>
      <c r="T1280" s="5">
        <v>417.7109440267335</v>
      </c>
      <c r="U1280" s="5">
        <v>0</v>
      </c>
      <c r="V1280" s="5">
        <v>0</v>
      </c>
      <c r="W1280" s="5">
        <v>1</v>
      </c>
      <c r="X1280" s="5">
        <v>41.771094402673349</v>
      </c>
      <c r="Y1280" s="5">
        <v>1</v>
      </c>
      <c r="Z1280" s="5">
        <v>41.771094402673349</v>
      </c>
      <c r="AA1280" s="5">
        <v>8</v>
      </c>
      <c r="AB1280" s="5">
        <v>334.16875522138679</v>
      </c>
      <c r="AC1280" s="5">
        <v>43</v>
      </c>
      <c r="AD1280" s="5">
        <v>1796.157059314954</v>
      </c>
      <c r="AE1280" s="5">
        <v>10</v>
      </c>
      <c r="AF1280" s="5">
        <v>417.7109440267335</v>
      </c>
      <c r="AG1280" s="5">
        <v>32</v>
      </c>
      <c r="AH1280" s="5">
        <v>1336.6750208855472</v>
      </c>
      <c r="AI1280" s="5">
        <v>1</v>
      </c>
      <c r="AJ1280" s="5">
        <v>41.771094402673349</v>
      </c>
    </row>
    <row r="1281" spans="1:36" x14ac:dyDescent="0.25">
      <c r="A1281">
        <v>2018</v>
      </c>
      <c r="B1281" t="s">
        <v>70</v>
      </c>
      <c r="C1281" t="s">
        <v>5389</v>
      </c>
      <c r="D1281" s="47" t="s">
        <v>494</v>
      </c>
      <c r="E1281" s="11">
        <v>3.31</v>
      </c>
      <c r="F1281" s="2">
        <v>0.82909999999999995</v>
      </c>
      <c r="G1281" s="2">
        <v>0.15970000000000001</v>
      </c>
      <c r="H1281" s="2">
        <v>0.6694</v>
      </c>
      <c r="I1281" s="2">
        <v>0.82230000000000003</v>
      </c>
      <c r="J1281" s="2">
        <v>0.1502</v>
      </c>
      <c r="K1281" s="2">
        <v>0.67210000000000003</v>
      </c>
      <c r="L1281" s="2">
        <v>0.74439999999999995</v>
      </c>
      <c r="M1281" s="2">
        <v>0.2394</v>
      </c>
      <c r="N1281" s="2">
        <v>0.50499999999999989</v>
      </c>
      <c r="O1281" s="2">
        <v>0.61549999999999994</v>
      </c>
      <c r="P1281" s="5" t="s">
        <v>4792</v>
      </c>
      <c r="Q1281" s="5">
        <v>2395</v>
      </c>
      <c r="R1281" s="5">
        <v>723.56495468277944</v>
      </c>
      <c r="S1281" s="5">
        <v>4</v>
      </c>
      <c r="T1281" s="5">
        <v>167.01461377870564</v>
      </c>
      <c r="U1281" s="5">
        <v>0</v>
      </c>
      <c r="V1281" s="5">
        <v>0</v>
      </c>
      <c r="W1281" s="5">
        <v>0</v>
      </c>
      <c r="X1281" s="5">
        <v>0</v>
      </c>
      <c r="Y1281" s="5">
        <v>1</v>
      </c>
      <c r="Z1281" s="5">
        <v>41.753653444676409</v>
      </c>
      <c r="AA1281" s="5">
        <v>3</v>
      </c>
      <c r="AB1281" s="5">
        <v>125.26096033402922</v>
      </c>
      <c r="AC1281" s="5">
        <v>39</v>
      </c>
      <c r="AD1281" s="5">
        <v>1628.3924843423802</v>
      </c>
      <c r="AE1281" s="5">
        <v>7</v>
      </c>
      <c r="AF1281" s="5">
        <v>292.27557411273489</v>
      </c>
      <c r="AG1281" s="5">
        <v>29</v>
      </c>
      <c r="AH1281" s="5">
        <v>1210.8559498956158</v>
      </c>
      <c r="AI1281" s="5">
        <v>3</v>
      </c>
      <c r="AJ1281" s="5">
        <v>125.26096033402922</v>
      </c>
    </row>
    <row r="1282" spans="1:36" x14ac:dyDescent="0.25">
      <c r="A1282">
        <v>2019</v>
      </c>
      <c r="B1282" t="s">
        <v>70</v>
      </c>
      <c r="C1282" t="s">
        <v>5458</v>
      </c>
      <c r="D1282" s="47" t="s">
        <v>5457</v>
      </c>
      <c r="E1282" s="11">
        <v>5.46</v>
      </c>
      <c r="F1282" s="2">
        <v>0.83750000000000002</v>
      </c>
      <c r="G1282" s="2">
        <v>0.15379999999999999</v>
      </c>
      <c r="H1282" s="2">
        <v>0.68369999999999997</v>
      </c>
      <c r="I1282" s="2">
        <v>0.80889999999999995</v>
      </c>
      <c r="J1282" s="2">
        <v>0.16200000000000001</v>
      </c>
      <c r="K1282" s="2">
        <v>0.64689999999999992</v>
      </c>
      <c r="L1282" s="2">
        <v>0.73470000000000002</v>
      </c>
      <c r="M1282" s="2">
        <v>0.25359999999999999</v>
      </c>
      <c r="N1282" s="2">
        <v>0.48110000000000003</v>
      </c>
      <c r="O1282" s="2">
        <v>0.60389999999999999</v>
      </c>
      <c r="P1282" s="5" t="s">
        <v>4792</v>
      </c>
      <c r="Q1282" s="5">
        <v>2397</v>
      </c>
      <c r="R1282" s="5">
        <v>439.01098901098902</v>
      </c>
      <c r="S1282" s="5">
        <v>7</v>
      </c>
      <c r="T1282" s="5">
        <v>292.0317062995411</v>
      </c>
      <c r="U1282" s="5">
        <v>0</v>
      </c>
      <c r="V1282" s="5">
        <v>0</v>
      </c>
      <c r="W1282" s="5">
        <v>0</v>
      </c>
      <c r="X1282" s="5">
        <v>0</v>
      </c>
      <c r="Y1282" s="5">
        <v>1</v>
      </c>
      <c r="Z1282" s="5">
        <v>41.718815185648729</v>
      </c>
      <c r="AA1282" s="5">
        <v>6</v>
      </c>
      <c r="AB1282" s="5">
        <v>250.31289111389236</v>
      </c>
      <c r="AC1282" s="5">
        <v>42</v>
      </c>
      <c r="AD1282" s="5">
        <v>1752.1902377972465</v>
      </c>
      <c r="AE1282" s="5">
        <v>5</v>
      </c>
      <c r="AF1282" s="5">
        <v>208.59407592824365</v>
      </c>
      <c r="AG1282" s="5">
        <v>34</v>
      </c>
      <c r="AH1282" s="5">
        <v>1418.4397163120568</v>
      </c>
      <c r="AI1282" s="5">
        <v>3</v>
      </c>
      <c r="AJ1282" s="5">
        <v>125.15644555694618</v>
      </c>
    </row>
    <row r="1283" spans="1:36" x14ac:dyDescent="0.25">
      <c r="A1283">
        <v>2017</v>
      </c>
      <c r="B1283" t="s">
        <v>71</v>
      </c>
      <c r="C1283" t="s">
        <v>5834</v>
      </c>
      <c r="D1283" s="47" t="s">
        <v>5817</v>
      </c>
      <c r="E1283" s="11">
        <v>0</v>
      </c>
      <c r="F1283" s="2">
        <v>0.4909</v>
      </c>
      <c r="G1283" s="2">
        <v>0.49309999999999998</v>
      </c>
      <c r="H1283" s="2">
        <v>-2.1999999999999797E-3</v>
      </c>
      <c r="I1283" s="2">
        <v>0.51739999999999997</v>
      </c>
      <c r="J1283" s="2">
        <v>0.43140000000000001</v>
      </c>
      <c r="K1283" s="2">
        <v>8.5999999999999965E-2</v>
      </c>
      <c r="L1283" s="2">
        <v>0.57120000000000004</v>
      </c>
      <c r="M1283" s="2">
        <v>0.4143</v>
      </c>
      <c r="N1283" s="2">
        <v>0.15690000000000004</v>
      </c>
      <c r="O1283" s="2">
        <v>8.0233333333333337E-2</v>
      </c>
      <c r="P1283" s="2" t="s">
        <v>5765</v>
      </c>
      <c r="Q1283" s="5">
        <v>2403</v>
      </c>
      <c r="R1283" s="5" t="s">
        <v>4791</v>
      </c>
      <c r="S1283" s="5">
        <v>4</v>
      </c>
      <c r="T1283" s="5">
        <v>166.45859342488558</v>
      </c>
      <c r="U1283" s="5">
        <v>0</v>
      </c>
      <c r="V1283" s="5">
        <v>0</v>
      </c>
      <c r="W1283" s="5">
        <v>0</v>
      </c>
      <c r="X1283" s="5">
        <v>0</v>
      </c>
      <c r="Y1283" s="5">
        <v>2</v>
      </c>
      <c r="Z1283" s="5">
        <v>83.229296712442789</v>
      </c>
      <c r="AA1283" s="5">
        <v>2</v>
      </c>
      <c r="AB1283" s="5">
        <v>83.229296712442789</v>
      </c>
      <c r="AC1283" s="5">
        <v>43</v>
      </c>
      <c r="AD1283" s="5">
        <v>1789.4298793175199</v>
      </c>
      <c r="AE1283" s="5">
        <v>8</v>
      </c>
      <c r="AF1283" s="5">
        <v>332.91718684977116</v>
      </c>
      <c r="AG1283" s="5">
        <v>31</v>
      </c>
      <c r="AH1283" s="5">
        <v>1290.0540990428631</v>
      </c>
      <c r="AI1283" s="5">
        <v>4</v>
      </c>
      <c r="AJ1283" s="5">
        <v>166.45859342488558</v>
      </c>
    </row>
    <row r="1284" spans="1:36" x14ac:dyDescent="0.25">
      <c r="A1284">
        <v>2019</v>
      </c>
      <c r="B1284" t="s">
        <v>71</v>
      </c>
      <c r="C1284" t="s">
        <v>5834</v>
      </c>
      <c r="D1284" s="47" t="s">
        <v>5817</v>
      </c>
      <c r="E1284" s="11">
        <v>0</v>
      </c>
      <c r="F1284" s="2">
        <v>0.4909</v>
      </c>
      <c r="G1284" s="2">
        <v>0.49309999999999998</v>
      </c>
      <c r="H1284" s="2">
        <v>-2.1999999999999797E-3</v>
      </c>
      <c r="I1284" s="2">
        <v>0.51739999999999997</v>
      </c>
      <c r="J1284" s="2">
        <v>0.43140000000000001</v>
      </c>
      <c r="K1284" s="2">
        <v>8.5999999999999965E-2</v>
      </c>
      <c r="L1284" s="2">
        <v>0.57120000000000004</v>
      </c>
      <c r="M1284" s="2">
        <v>0.4143</v>
      </c>
      <c r="N1284" s="2">
        <v>0.15690000000000004</v>
      </c>
      <c r="O1284" s="2">
        <v>8.0233333333333337E-2</v>
      </c>
      <c r="P1284" s="2" t="s">
        <v>5765</v>
      </c>
      <c r="Q1284" s="5">
        <v>2403</v>
      </c>
      <c r="R1284" s="5" t="s">
        <v>4791</v>
      </c>
      <c r="S1284" s="5">
        <v>2</v>
      </c>
      <c r="T1284" s="5">
        <v>83.229296712442789</v>
      </c>
      <c r="U1284" s="5">
        <v>0</v>
      </c>
      <c r="V1284" s="5">
        <v>0</v>
      </c>
      <c r="W1284" s="5">
        <v>0</v>
      </c>
      <c r="X1284" s="5">
        <v>0</v>
      </c>
      <c r="Y1284" s="5">
        <v>0</v>
      </c>
      <c r="Z1284" s="5">
        <v>0</v>
      </c>
      <c r="AA1284" s="5">
        <v>2</v>
      </c>
      <c r="AB1284" s="5">
        <v>83.229296712442789</v>
      </c>
      <c r="AC1284" s="5">
        <v>22</v>
      </c>
      <c r="AD1284" s="5">
        <v>915.52226383687059</v>
      </c>
      <c r="AE1284" s="5">
        <v>6</v>
      </c>
      <c r="AF1284" s="5">
        <v>249.68789013732834</v>
      </c>
      <c r="AG1284" s="5">
        <v>12</v>
      </c>
      <c r="AH1284" s="5">
        <v>499.37578027465668</v>
      </c>
      <c r="AI1284" s="5">
        <v>4</v>
      </c>
      <c r="AJ1284" s="5">
        <v>166.45859342488558</v>
      </c>
    </row>
    <row r="1285" spans="1:36" x14ac:dyDescent="0.25">
      <c r="A1285">
        <v>2019</v>
      </c>
      <c r="B1285" t="s">
        <v>41</v>
      </c>
      <c r="C1285" t="s">
        <v>5650</v>
      </c>
      <c r="D1285" s="47" t="s">
        <v>932</v>
      </c>
      <c r="E1285" s="11">
        <v>1.9019999999999999</v>
      </c>
      <c r="F1285" s="2">
        <v>0.76600000000000001</v>
      </c>
      <c r="G1285" s="2">
        <v>0.21659999999999999</v>
      </c>
      <c r="H1285" s="2">
        <v>0.5494</v>
      </c>
      <c r="I1285" s="2">
        <v>0.74639999999999995</v>
      </c>
      <c r="J1285" s="2">
        <v>0.217</v>
      </c>
      <c r="K1285" s="2">
        <v>0.52939999999999998</v>
      </c>
      <c r="L1285" s="2">
        <v>0.61219999999999997</v>
      </c>
      <c r="M1285" s="2">
        <v>0.3589</v>
      </c>
      <c r="N1285" s="2">
        <v>0.25329999999999997</v>
      </c>
      <c r="O1285" s="2">
        <v>0.44403333333333334</v>
      </c>
      <c r="P1285" s="2" t="s">
        <v>4792</v>
      </c>
      <c r="Q1285" s="5">
        <v>2404</v>
      </c>
      <c r="R1285" s="5">
        <v>1263.932702418507</v>
      </c>
      <c r="S1285" s="5">
        <v>10</v>
      </c>
      <c r="T1285" s="5">
        <v>415.97337770382694</v>
      </c>
      <c r="U1285" s="5">
        <v>0</v>
      </c>
      <c r="V1285" s="5">
        <v>0</v>
      </c>
      <c r="W1285" s="5">
        <v>4</v>
      </c>
      <c r="X1285" s="5">
        <v>166.38935108153078</v>
      </c>
      <c r="Y1285" s="5">
        <v>0</v>
      </c>
      <c r="Z1285" s="5">
        <v>0</v>
      </c>
      <c r="AA1285" s="5">
        <v>6</v>
      </c>
      <c r="AB1285" s="5">
        <v>249.58402662229616</v>
      </c>
      <c r="AC1285" s="5">
        <v>32</v>
      </c>
      <c r="AD1285" s="5">
        <v>1331.1148086522462</v>
      </c>
      <c r="AE1285" s="5">
        <v>7</v>
      </c>
      <c r="AF1285" s="5">
        <v>291.18136439267886</v>
      </c>
      <c r="AG1285" s="5">
        <v>23</v>
      </c>
      <c r="AH1285" s="5">
        <v>956.73876871880202</v>
      </c>
      <c r="AI1285" s="5">
        <v>2</v>
      </c>
      <c r="AJ1285" s="5">
        <v>83.194675540765388</v>
      </c>
    </row>
    <row r="1286" spans="1:36" x14ac:dyDescent="0.25">
      <c r="A1286">
        <v>2018</v>
      </c>
      <c r="B1286" t="s">
        <v>71</v>
      </c>
      <c r="C1286" t="s">
        <v>5834</v>
      </c>
      <c r="D1286" s="47" t="s">
        <v>5817</v>
      </c>
      <c r="E1286" s="11">
        <v>0</v>
      </c>
      <c r="F1286" s="2">
        <v>0.4909</v>
      </c>
      <c r="G1286" s="2">
        <v>0.49309999999999998</v>
      </c>
      <c r="H1286" s="2">
        <v>-2.1999999999999797E-3</v>
      </c>
      <c r="I1286" s="2">
        <v>0.51739999999999997</v>
      </c>
      <c r="J1286" s="2">
        <v>0.43140000000000001</v>
      </c>
      <c r="K1286" s="2">
        <v>8.5999999999999965E-2</v>
      </c>
      <c r="L1286" s="2">
        <v>0.57120000000000004</v>
      </c>
      <c r="M1286" s="2">
        <v>0.4143</v>
      </c>
      <c r="N1286" s="2">
        <v>0.15690000000000004</v>
      </c>
      <c r="O1286" s="2">
        <v>8.0233333333333337E-2</v>
      </c>
      <c r="P1286" s="2" t="s">
        <v>5765</v>
      </c>
      <c r="Q1286" s="5">
        <v>2405</v>
      </c>
      <c r="R1286" s="5" t="s">
        <v>4791</v>
      </c>
      <c r="S1286" s="5">
        <v>1</v>
      </c>
      <c r="T1286" s="5">
        <v>41.580041580041581</v>
      </c>
      <c r="U1286" s="5">
        <v>0</v>
      </c>
      <c r="V1286" s="5">
        <v>0</v>
      </c>
      <c r="W1286" s="5">
        <v>0</v>
      </c>
      <c r="X1286" s="5">
        <v>0</v>
      </c>
      <c r="Y1286" s="5">
        <v>0</v>
      </c>
      <c r="Z1286" s="5">
        <v>0</v>
      </c>
      <c r="AA1286" s="5">
        <v>1</v>
      </c>
      <c r="AB1286" s="5">
        <v>41.580041580041581</v>
      </c>
      <c r="AC1286" s="5">
        <v>39</v>
      </c>
      <c r="AD1286" s="5">
        <v>1621.6216216216217</v>
      </c>
      <c r="AE1286" s="5">
        <v>4</v>
      </c>
      <c r="AF1286" s="5">
        <v>166.32016632016632</v>
      </c>
      <c r="AG1286" s="5">
        <v>34</v>
      </c>
      <c r="AH1286" s="5">
        <v>1413.7214137214139</v>
      </c>
      <c r="AI1286" s="5">
        <v>1</v>
      </c>
      <c r="AJ1286" s="5">
        <v>41.580041580041581</v>
      </c>
    </row>
    <row r="1287" spans="1:36" x14ac:dyDescent="0.25">
      <c r="A1287">
        <v>2018</v>
      </c>
      <c r="B1287" t="s">
        <v>71</v>
      </c>
      <c r="C1287" t="s">
        <v>5834</v>
      </c>
      <c r="D1287" s="47" t="s">
        <v>5817</v>
      </c>
      <c r="E1287" s="11">
        <v>0</v>
      </c>
      <c r="F1287" s="2">
        <v>0.4909</v>
      </c>
      <c r="G1287" s="2">
        <v>0.49309999999999998</v>
      </c>
      <c r="H1287" s="2">
        <v>-2.1999999999999797E-3</v>
      </c>
      <c r="I1287" s="2">
        <v>0.51739999999999997</v>
      </c>
      <c r="J1287" s="2">
        <v>0.43140000000000001</v>
      </c>
      <c r="K1287" s="2">
        <v>8.5999999999999965E-2</v>
      </c>
      <c r="L1287" s="2">
        <v>0.57120000000000004</v>
      </c>
      <c r="M1287" s="2">
        <v>0.4143</v>
      </c>
      <c r="N1287" s="2">
        <v>0.15690000000000004</v>
      </c>
      <c r="O1287" s="2">
        <v>8.0233333333333337E-2</v>
      </c>
      <c r="P1287" s="2" t="s">
        <v>5765</v>
      </c>
      <c r="Q1287" s="5">
        <v>2405</v>
      </c>
      <c r="R1287" s="5" t="s">
        <v>4791</v>
      </c>
      <c r="S1287" s="5">
        <v>1</v>
      </c>
      <c r="T1287" s="5">
        <v>41.580041580041581</v>
      </c>
      <c r="U1287" s="5">
        <v>0</v>
      </c>
      <c r="V1287" s="5">
        <v>0</v>
      </c>
      <c r="W1287" s="5">
        <v>0</v>
      </c>
      <c r="X1287" s="5">
        <v>0</v>
      </c>
      <c r="Y1287" s="5">
        <v>0</v>
      </c>
      <c r="Z1287" s="5">
        <v>0</v>
      </c>
      <c r="AA1287" s="5">
        <v>1</v>
      </c>
      <c r="AB1287" s="5">
        <v>41.580041580041581</v>
      </c>
      <c r="AC1287" s="5">
        <v>39</v>
      </c>
      <c r="AD1287" s="5">
        <v>1621.6216216216217</v>
      </c>
      <c r="AE1287" s="5">
        <v>4</v>
      </c>
      <c r="AF1287" s="5">
        <v>166.32016632016632</v>
      </c>
      <c r="AG1287" s="5">
        <v>34</v>
      </c>
      <c r="AH1287" s="5">
        <v>1413.7214137214139</v>
      </c>
      <c r="AI1287" s="5">
        <v>1</v>
      </c>
      <c r="AJ1287" s="5">
        <v>41.580041580041581</v>
      </c>
    </row>
    <row r="1288" spans="1:36" x14ac:dyDescent="0.25">
      <c r="A1288">
        <v>2019</v>
      </c>
      <c r="B1288" t="s">
        <v>70</v>
      </c>
      <c r="C1288" t="s">
        <v>5389</v>
      </c>
      <c r="D1288" s="47" t="s">
        <v>494</v>
      </c>
      <c r="E1288" s="11">
        <v>3.31</v>
      </c>
      <c r="F1288" s="2">
        <v>0.82909999999999995</v>
      </c>
      <c r="G1288" s="2">
        <v>0.15970000000000001</v>
      </c>
      <c r="H1288" s="2">
        <v>0.6694</v>
      </c>
      <c r="I1288" s="2">
        <v>0.82230000000000003</v>
      </c>
      <c r="J1288" s="2">
        <v>0.1502</v>
      </c>
      <c r="K1288" s="2">
        <v>0.67210000000000003</v>
      </c>
      <c r="L1288" s="2">
        <v>0.74439999999999995</v>
      </c>
      <c r="M1288" s="2">
        <v>0.2394</v>
      </c>
      <c r="N1288" s="2">
        <v>0.50499999999999989</v>
      </c>
      <c r="O1288" s="2">
        <v>0.61549999999999994</v>
      </c>
      <c r="P1288" s="5" t="s">
        <v>4792</v>
      </c>
      <c r="Q1288" s="5">
        <v>2407</v>
      </c>
      <c r="R1288" s="5">
        <v>727.19033232628396</v>
      </c>
      <c r="S1288" s="5">
        <v>1</v>
      </c>
      <c r="T1288" s="5">
        <v>41.545492314083923</v>
      </c>
      <c r="U1288" s="5">
        <v>0</v>
      </c>
      <c r="V1288" s="5">
        <v>0</v>
      </c>
      <c r="W1288" s="5">
        <v>0</v>
      </c>
      <c r="X1288" s="5">
        <v>0</v>
      </c>
      <c r="Y1288" s="5">
        <v>0</v>
      </c>
      <c r="Z1288" s="5">
        <v>0</v>
      </c>
      <c r="AA1288" s="5">
        <v>1</v>
      </c>
      <c r="AB1288" s="5">
        <v>41.545492314083923</v>
      </c>
      <c r="AC1288" s="5">
        <v>34</v>
      </c>
      <c r="AD1288" s="5">
        <v>1412.5467386788532</v>
      </c>
      <c r="AE1288" s="5">
        <v>3</v>
      </c>
      <c r="AF1288" s="5">
        <v>124.63647694225178</v>
      </c>
      <c r="AG1288" s="5">
        <v>31</v>
      </c>
      <c r="AH1288" s="5">
        <v>1287.9102617366016</v>
      </c>
      <c r="AI1288" s="5">
        <v>0</v>
      </c>
      <c r="AJ1288" s="5">
        <v>0</v>
      </c>
    </row>
    <row r="1289" spans="1:36" x14ac:dyDescent="0.25">
      <c r="A1289">
        <v>2017</v>
      </c>
      <c r="B1289" t="s">
        <v>70</v>
      </c>
      <c r="C1289" t="s">
        <v>5341</v>
      </c>
      <c r="D1289" s="47" t="s">
        <v>3938</v>
      </c>
      <c r="E1289" s="11">
        <v>2.33</v>
      </c>
      <c r="F1289" s="2">
        <v>0.76429999999999998</v>
      </c>
      <c r="G1289" s="2">
        <v>0.22600000000000001</v>
      </c>
      <c r="H1289" s="2">
        <v>0.5383</v>
      </c>
      <c r="I1289" s="2">
        <v>0.73780000000000001</v>
      </c>
      <c r="J1289" s="2">
        <v>0.2414</v>
      </c>
      <c r="K1289" s="2">
        <v>0.49640000000000001</v>
      </c>
      <c r="L1289" s="2">
        <v>0.68810000000000004</v>
      </c>
      <c r="M1289" s="2">
        <v>0.30359999999999998</v>
      </c>
      <c r="N1289" s="2">
        <v>0.38450000000000006</v>
      </c>
      <c r="O1289" s="2">
        <v>0.47306666666666669</v>
      </c>
      <c r="P1289" s="5" t="s">
        <v>4792</v>
      </c>
      <c r="Q1289" s="5">
        <v>2423</v>
      </c>
      <c r="R1289" s="5">
        <v>1039.9141630901288</v>
      </c>
      <c r="S1289" s="5">
        <v>13</v>
      </c>
      <c r="T1289" s="5">
        <v>536.52496904663633</v>
      </c>
      <c r="U1289" s="5">
        <v>0</v>
      </c>
      <c r="V1289" s="5">
        <v>0</v>
      </c>
      <c r="W1289" s="5">
        <v>0</v>
      </c>
      <c r="X1289" s="5">
        <v>0</v>
      </c>
      <c r="Y1289" s="5">
        <v>1</v>
      </c>
      <c r="Z1289" s="5">
        <v>41.271151465125882</v>
      </c>
      <c r="AA1289" s="5">
        <v>12</v>
      </c>
      <c r="AB1289" s="5">
        <v>495.25381758151048</v>
      </c>
      <c r="AC1289" s="5">
        <v>34</v>
      </c>
      <c r="AD1289" s="5">
        <v>1403.2191498142799</v>
      </c>
      <c r="AE1289" s="5">
        <v>3</v>
      </c>
      <c r="AF1289" s="5">
        <v>123.81345439537762</v>
      </c>
      <c r="AG1289" s="5">
        <v>28</v>
      </c>
      <c r="AH1289" s="5">
        <v>1155.5922410235246</v>
      </c>
      <c r="AI1289" s="5">
        <v>3</v>
      </c>
      <c r="AJ1289" s="5">
        <v>123.81345439537762</v>
      </c>
    </row>
    <row r="1290" spans="1:36" x14ac:dyDescent="0.25">
      <c r="A1290">
        <v>2019</v>
      </c>
      <c r="B1290" t="s">
        <v>41</v>
      </c>
      <c r="C1290" t="s">
        <v>6203</v>
      </c>
      <c r="D1290" s="47" t="s">
        <v>6005</v>
      </c>
      <c r="E1290" s="11">
        <v>2.375</v>
      </c>
      <c r="F1290" s="2">
        <v>0.24049999999999999</v>
      </c>
      <c r="G1290" s="2">
        <v>0.74350000000000005</v>
      </c>
      <c r="H1290" s="2">
        <v>-0.50300000000000011</v>
      </c>
      <c r="I1290" s="2">
        <v>0.2102</v>
      </c>
      <c r="J1290" s="2">
        <v>0.74750000000000005</v>
      </c>
      <c r="K1290" s="2">
        <v>-0.53730000000000011</v>
      </c>
      <c r="L1290" s="2">
        <v>0.24629999999999999</v>
      </c>
      <c r="M1290" s="2">
        <v>0.74</v>
      </c>
      <c r="N1290" s="2">
        <v>-0.49370000000000003</v>
      </c>
      <c r="O1290" s="2">
        <v>-0.51133333333333342</v>
      </c>
      <c r="P1290" s="2" t="s">
        <v>5900</v>
      </c>
      <c r="Q1290" s="5">
        <v>2423</v>
      </c>
      <c r="R1290" s="5">
        <v>1020.2105263157895</v>
      </c>
      <c r="S1290" s="5">
        <v>4</v>
      </c>
      <c r="T1290" s="5">
        <v>165.08460586050353</v>
      </c>
      <c r="U1290" s="5">
        <v>0</v>
      </c>
      <c r="V1290" s="5">
        <v>0</v>
      </c>
      <c r="W1290" s="5">
        <v>4</v>
      </c>
      <c r="X1290" s="5">
        <v>165.08460586050353</v>
      </c>
      <c r="Y1290" s="5">
        <v>0</v>
      </c>
      <c r="Z1290" s="5">
        <v>0</v>
      </c>
      <c r="AA1290" s="5">
        <v>0</v>
      </c>
      <c r="AB1290" s="5">
        <v>0</v>
      </c>
      <c r="AC1290" s="5">
        <v>34</v>
      </c>
      <c r="AD1290" s="5">
        <v>1403.2191498142799</v>
      </c>
      <c r="AE1290" s="5">
        <v>5</v>
      </c>
      <c r="AF1290" s="5">
        <v>206.35575732562938</v>
      </c>
      <c r="AG1290" s="5">
        <v>27</v>
      </c>
      <c r="AH1290" s="5">
        <v>1114.3210895583986</v>
      </c>
      <c r="AI1290" s="5">
        <v>2</v>
      </c>
      <c r="AJ1290" s="5">
        <v>82.542302930251765</v>
      </c>
    </row>
    <row r="1291" spans="1:36" x14ac:dyDescent="0.25">
      <c r="A1291">
        <v>2017</v>
      </c>
      <c r="B1291" t="s">
        <v>70</v>
      </c>
      <c r="C1291" t="s">
        <v>5442</v>
      </c>
      <c r="D1291" s="47" t="s">
        <v>914</v>
      </c>
      <c r="E1291" s="11">
        <v>4.75</v>
      </c>
      <c r="F1291" s="2">
        <v>0.73109999999999997</v>
      </c>
      <c r="G1291" s="2">
        <v>0.25419999999999998</v>
      </c>
      <c r="H1291" s="2">
        <v>0.47689999999999999</v>
      </c>
      <c r="I1291" s="2">
        <v>0.70299999999999996</v>
      </c>
      <c r="J1291" s="2">
        <v>0.2666</v>
      </c>
      <c r="K1291" s="2">
        <v>0.43639999999999995</v>
      </c>
      <c r="L1291" s="2">
        <v>0.63660000000000005</v>
      </c>
      <c r="M1291" s="2">
        <v>0.34760000000000002</v>
      </c>
      <c r="N1291" s="2">
        <v>0.28900000000000003</v>
      </c>
      <c r="O1291" s="2">
        <v>0.40076666666666672</v>
      </c>
      <c r="P1291" s="5" t="s">
        <v>4792</v>
      </c>
      <c r="Q1291" s="5">
        <v>2426</v>
      </c>
      <c r="R1291" s="5">
        <v>510.73684210526318</v>
      </c>
      <c r="S1291" s="5">
        <v>17</v>
      </c>
      <c r="T1291" s="5">
        <v>700.74196207749378</v>
      </c>
      <c r="U1291" s="5">
        <v>0</v>
      </c>
      <c r="V1291" s="5">
        <v>0</v>
      </c>
      <c r="W1291" s="5">
        <v>0</v>
      </c>
      <c r="X1291" s="5">
        <v>0</v>
      </c>
      <c r="Y1291" s="5">
        <v>1</v>
      </c>
      <c r="Z1291" s="5">
        <v>41.220115416323168</v>
      </c>
      <c r="AA1291" s="5">
        <v>16</v>
      </c>
      <c r="AB1291" s="5">
        <v>659.52184666117068</v>
      </c>
      <c r="AC1291" s="5">
        <v>54</v>
      </c>
      <c r="AD1291" s="5">
        <v>2225.8862324814509</v>
      </c>
      <c r="AE1291" s="5">
        <v>5</v>
      </c>
      <c r="AF1291" s="5">
        <v>206.10057708161582</v>
      </c>
      <c r="AG1291" s="5">
        <v>49</v>
      </c>
      <c r="AH1291" s="5">
        <v>2019.7856553998352</v>
      </c>
      <c r="AI1291" s="5">
        <v>0</v>
      </c>
      <c r="AJ1291" s="5">
        <v>0</v>
      </c>
    </row>
    <row r="1292" spans="1:36" x14ac:dyDescent="0.25">
      <c r="A1292">
        <v>2019</v>
      </c>
      <c r="B1292" t="s">
        <v>41</v>
      </c>
      <c r="C1292" t="s">
        <v>5408</v>
      </c>
      <c r="D1292" s="47" t="s">
        <v>6020</v>
      </c>
      <c r="E1292" s="11">
        <v>5.73</v>
      </c>
      <c r="F1292" s="2">
        <v>0.39910000000000001</v>
      </c>
      <c r="G1292" s="2">
        <v>0.57979999999999998</v>
      </c>
      <c r="H1292" s="2">
        <v>-0.18069999999999997</v>
      </c>
      <c r="I1292" s="2">
        <v>0.39450000000000002</v>
      </c>
      <c r="J1292" s="2">
        <v>0.54200000000000004</v>
      </c>
      <c r="K1292" s="2">
        <v>-0.14750000000000002</v>
      </c>
      <c r="L1292" s="2">
        <v>0.48630000000000001</v>
      </c>
      <c r="M1292" s="2">
        <v>0.49730000000000002</v>
      </c>
      <c r="N1292" s="2">
        <v>-1.100000000000001E-2</v>
      </c>
      <c r="O1292" s="2">
        <v>-0.11306666666666666</v>
      </c>
      <c r="P1292" s="2" t="s">
        <v>5900</v>
      </c>
      <c r="Q1292" s="5">
        <v>2426</v>
      </c>
      <c r="R1292" s="5">
        <v>423.38568935427571</v>
      </c>
      <c r="S1292" s="5">
        <v>1</v>
      </c>
      <c r="T1292" s="5">
        <v>41.220115416323168</v>
      </c>
      <c r="U1292" s="5">
        <v>0</v>
      </c>
      <c r="V1292" s="5">
        <v>0</v>
      </c>
      <c r="W1292" s="5">
        <v>0</v>
      </c>
      <c r="X1292" s="5">
        <v>0</v>
      </c>
      <c r="Y1292" s="5">
        <v>0</v>
      </c>
      <c r="Z1292" s="5">
        <v>0</v>
      </c>
      <c r="AA1292" s="5">
        <v>1</v>
      </c>
      <c r="AB1292" s="5">
        <v>41.220115416323168</v>
      </c>
      <c r="AC1292" s="5">
        <v>4</v>
      </c>
      <c r="AD1292" s="5">
        <v>164.88046166529267</v>
      </c>
      <c r="AE1292" s="5">
        <v>0</v>
      </c>
      <c r="AF1292" s="5">
        <v>0</v>
      </c>
      <c r="AG1292" s="5">
        <v>4</v>
      </c>
      <c r="AH1292" s="5">
        <v>164.88046166529267</v>
      </c>
      <c r="AI1292" s="5">
        <v>0</v>
      </c>
      <c r="AJ1292" s="5">
        <v>0</v>
      </c>
    </row>
    <row r="1293" spans="1:36" x14ac:dyDescent="0.25">
      <c r="A1293">
        <v>2017</v>
      </c>
      <c r="B1293" t="s">
        <v>70</v>
      </c>
      <c r="C1293" t="s">
        <v>5389</v>
      </c>
      <c r="D1293" s="47" t="s">
        <v>494</v>
      </c>
      <c r="E1293" s="11">
        <v>3.31</v>
      </c>
      <c r="F1293" s="2">
        <v>0.82909999999999995</v>
      </c>
      <c r="G1293" s="2">
        <v>0.15970000000000001</v>
      </c>
      <c r="H1293" s="2">
        <v>0.6694</v>
      </c>
      <c r="I1293" s="2">
        <v>0.82230000000000003</v>
      </c>
      <c r="J1293" s="2">
        <v>0.1502</v>
      </c>
      <c r="K1293" s="2">
        <v>0.67210000000000003</v>
      </c>
      <c r="L1293" s="2">
        <v>0.74439999999999995</v>
      </c>
      <c r="M1293" s="2">
        <v>0.2394</v>
      </c>
      <c r="N1293" s="2">
        <v>0.50499999999999989</v>
      </c>
      <c r="O1293" s="2">
        <v>0.61549999999999994</v>
      </c>
      <c r="P1293" s="5" t="s">
        <v>4792</v>
      </c>
      <c r="Q1293" s="5">
        <v>2431</v>
      </c>
      <c r="R1293" s="5">
        <v>734.44108761329301</v>
      </c>
      <c r="S1293" s="5">
        <v>3</v>
      </c>
      <c r="T1293" s="5">
        <v>123.40600575894693</v>
      </c>
      <c r="U1293" s="5">
        <v>0</v>
      </c>
      <c r="V1293" s="5">
        <v>0</v>
      </c>
      <c r="W1293" s="5">
        <v>0</v>
      </c>
      <c r="X1293" s="5">
        <v>0</v>
      </c>
      <c r="Y1293" s="5">
        <v>0</v>
      </c>
      <c r="Z1293" s="5">
        <v>0</v>
      </c>
      <c r="AA1293" s="5">
        <v>3</v>
      </c>
      <c r="AB1293" s="5">
        <v>123.40600575894693</v>
      </c>
      <c r="AC1293" s="5">
        <v>4</v>
      </c>
      <c r="AD1293" s="5">
        <v>164.54134101192926</v>
      </c>
      <c r="AE1293" s="5">
        <v>0</v>
      </c>
      <c r="AF1293" s="5">
        <v>0</v>
      </c>
      <c r="AG1293" s="5">
        <v>3</v>
      </c>
      <c r="AH1293" s="5">
        <v>123.40600575894693</v>
      </c>
      <c r="AI1293" s="5">
        <v>1</v>
      </c>
      <c r="AJ1293" s="5">
        <v>41.135335252982316</v>
      </c>
    </row>
    <row r="1294" spans="1:36" x14ac:dyDescent="0.25">
      <c r="A1294">
        <v>2018</v>
      </c>
      <c r="B1294" t="s">
        <v>71</v>
      </c>
      <c r="C1294" t="s">
        <v>5273</v>
      </c>
      <c r="D1294" s="47" t="s">
        <v>5272</v>
      </c>
      <c r="E1294" s="11">
        <v>0</v>
      </c>
      <c r="F1294" s="2">
        <v>0.8669</v>
      </c>
      <c r="G1294" s="2">
        <v>0.1239</v>
      </c>
      <c r="H1294" s="2">
        <v>0.74299999999999999</v>
      </c>
      <c r="I1294" s="2">
        <v>0.86939999999999995</v>
      </c>
      <c r="J1294" s="2">
        <v>0.1055</v>
      </c>
      <c r="K1294" s="2">
        <v>0.76389999999999991</v>
      </c>
      <c r="L1294" s="2">
        <v>0.88109999999999999</v>
      </c>
      <c r="M1294" s="2">
        <v>0.1147</v>
      </c>
      <c r="N1294" s="2">
        <v>0.76639999999999997</v>
      </c>
      <c r="O1294" s="2">
        <v>0.75776666666666659</v>
      </c>
      <c r="P1294" s="2" t="s">
        <v>4792</v>
      </c>
      <c r="Q1294" s="5">
        <v>2431</v>
      </c>
      <c r="R1294" s="5" t="s">
        <v>4791</v>
      </c>
      <c r="S1294" s="5">
        <v>5</v>
      </c>
      <c r="T1294" s="5">
        <v>205.67667626491155</v>
      </c>
      <c r="U1294" s="5">
        <v>0</v>
      </c>
      <c r="V1294" s="5">
        <v>0</v>
      </c>
      <c r="W1294" s="5">
        <v>0</v>
      </c>
      <c r="X1294" s="5">
        <v>0</v>
      </c>
      <c r="Y1294" s="5">
        <v>0</v>
      </c>
      <c r="Z1294" s="5">
        <v>0</v>
      </c>
      <c r="AA1294" s="5">
        <v>5</v>
      </c>
      <c r="AB1294" s="5">
        <v>205.67667626491155</v>
      </c>
      <c r="AC1294" s="5">
        <v>17</v>
      </c>
      <c r="AD1294" s="5">
        <v>699.30069930069931</v>
      </c>
      <c r="AE1294" s="5">
        <v>5</v>
      </c>
      <c r="AF1294" s="5">
        <v>205.67667626491155</v>
      </c>
      <c r="AG1294" s="5">
        <v>10</v>
      </c>
      <c r="AH1294" s="5">
        <v>411.3533525298231</v>
      </c>
      <c r="AI1294" s="5">
        <v>2</v>
      </c>
      <c r="AJ1294" s="5">
        <v>82.270670505964631</v>
      </c>
    </row>
    <row r="1295" spans="1:36" x14ac:dyDescent="0.25">
      <c r="A1295">
        <v>2018</v>
      </c>
      <c r="B1295" t="s">
        <v>71</v>
      </c>
      <c r="C1295" t="s">
        <v>5273</v>
      </c>
      <c r="D1295" s="47" t="s">
        <v>5272</v>
      </c>
      <c r="E1295" s="11">
        <v>0</v>
      </c>
      <c r="F1295" s="2">
        <v>0.8669</v>
      </c>
      <c r="G1295" s="2">
        <v>0.1239</v>
      </c>
      <c r="H1295" s="2">
        <v>0.74299999999999999</v>
      </c>
      <c r="I1295" s="2">
        <v>0.86939999999999995</v>
      </c>
      <c r="J1295" s="2">
        <v>0.1055</v>
      </c>
      <c r="K1295" s="2">
        <v>0.76389999999999991</v>
      </c>
      <c r="L1295" s="2">
        <v>0.88109999999999999</v>
      </c>
      <c r="M1295" s="2">
        <v>0.1147</v>
      </c>
      <c r="N1295" s="2">
        <v>0.76639999999999997</v>
      </c>
      <c r="O1295" s="2">
        <v>0.75776666666666659</v>
      </c>
      <c r="P1295" s="2" t="s">
        <v>4792</v>
      </c>
      <c r="Q1295" s="5">
        <v>2431</v>
      </c>
      <c r="R1295" s="5" t="s">
        <v>4791</v>
      </c>
      <c r="S1295" s="5">
        <v>5</v>
      </c>
      <c r="T1295" s="5">
        <v>205.67667626491155</v>
      </c>
      <c r="U1295" s="5">
        <v>0</v>
      </c>
      <c r="V1295" s="5">
        <v>0</v>
      </c>
      <c r="W1295" s="5">
        <v>0</v>
      </c>
      <c r="X1295" s="5">
        <v>0</v>
      </c>
      <c r="Y1295" s="5">
        <v>0</v>
      </c>
      <c r="Z1295" s="5">
        <v>0</v>
      </c>
      <c r="AA1295" s="5">
        <v>5</v>
      </c>
      <c r="AB1295" s="5">
        <v>205.67667626491155</v>
      </c>
      <c r="AC1295" s="5">
        <v>17</v>
      </c>
      <c r="AD1295" s="5">
        <v>699.30069930069931</v>
      </c>
      <c r="AE1295" s="5">
        <v>5</v>
      </c>
      <c r="AF1295" s="5">
        <v>205.67667626491155</v>
      </c>
      <c r="AG1295" s="5">
        <v>10</v>
      </c>
      <c r="AH1295" s="5">
        <v>411.3533525298231</v>
      </c>
      <c r="AI1295" s="5">
        <v>2</v>
      </c>
      <c r="AJ1295" s="5">
        <v>82.270670505964631</v>
      </c>
    </row>
    <row r="1296" spans="1:36" x14ac:dyDescent="0.25">
      <c r="A1296">
        <v>2019</v>
      </c>
      <c r="B1296" t="s">
        <v>70</v>
      </c>
      <c r="C1296" t="s">
        <v>5411</v>
      </c>
      <c r="D1296" s="47" t="s">
        <v>5300</v>
      </c>
      <c r="E1296" s="11">
        <v>3.94</v>
      </c>
      <c r="F1296" s="2">
        <v>0.68500000000000005</v>
      </c>
      <c r="G1296" s="2">
        <v>0.29880000000000001</v>
      </c>
      <c r="H1296" s="2">
        <v>0.38620000000000004</v>
      </c>
      <c r="I1296" s="2">
        <v>0.70109999999999995</v>
      </c>
      <c r="J1296" s="2">
        <v>0.254</v>
      </c>
      <c r="K1296" s="2">
        <v>0.44709999999999994</v>
      </c>
      <c r="L1296" s="2">
        <v>0.70379999999999998</v>
      </c>
      <c r="M1296" s="2">
        <v>0.28420000000000001</v>
      </c>
      <c r="N1296" s="2">
        <v>0.41959999999999997</v>
      </c>
      <c r="O1296" s="2">
        <v>0.4176333333333333</v>
      </c>
      <c r="P1296" s="5" t="s">
        <v>4792</v>
      </c>
      <c r="Q1296" s="5">
        <v>2431</v>
      </c>
      <c r="R1296" s="5">
        <v>617.005076142132</v>
      </c>
      <c r="S1296" s="5">
        <v>6</v>
      </c>
      <c r="T1296" s="5">
        <v>246.81201151789386</v>
      </c>
      <c r="U1296" s="5">
        <v>0</v>
      </c>
      <c r="V1296" s="5">
        <v>0</v>
      </c>
      <c r="W1296" s="5">
        <v>0</v>
      </c>
      <c r="X1296" s="5">
        <v>0</v>
      </c>
      <c r="Y1296" s="5">
        <v>0</v>
      </c>
      <c r="Z1296" s="5">
        <v>0</v>
      </c>
      <c r="AA1296" s="5">
        <v>6</v>
      </c>
      <c r="AB1296" s="5">
        <v>246.81201151789386</v>
      </c>
      <c r="AC1296" s="5">
        <v>6</v>
      </c>
      <c r="AD1296" s="5">
        <v>246.81201151789386</v>
      </c>
      <c r="AE1296" s="5">
        <v>0</v>
      </c>
      <c r="AF1296" s="5">
        <v>0</v>
      </c>
      <c r="AG1296" s="5">
        <v>4</v>
      </c>
      <c r="AH1296" s="5">
        <v>164.54134101192926</v>
      </c>
      <c r="AI1296" s="5">
        <v>2</v>
      </c>
      <c r="AJ1296" s="5">
        <v>82.270670505964631</v>
      </c>
    </row>
    <row r="1297" spans="1:36" x14ac:dyDescent="0.25">
      <c r="A1297">
        <v>2017</v>
      </c>
      <c r="B1297" t="s">
        <v>41</v>
      </c>
      <c r="C1297" t="s">
        <v>5408</v>
      </c>
      <c r="D1297" s="47" t="s">
        <v>6020</v>
      </c>
      <c r="E1297" s="11">
        <v>5.73</v>
      </c>
      <c r="F1297" s="2">
        <v>0.39910000000000001</v>
      </c>
      <c r="G1297" s="2">
        <v>0.57979999999999998</v>
      </c>
      <c r="H1297" s="2">
        <v>-0.18069999999999997</v>
      </c>
      <c r="I1297" s="2">
        <v>0.39450000000000002</v>
      </c>
      <c r="J1297" s="2">
        <v>0.54200000000000004</v>
      </c>
      <c r="K1297" s="2">
        <v>-0.14750000000000002</v>
      </c>
      <c r="L1297" s="2">
        <v>0.48630000000000001</v>
      </c>
      <c r="M1297" s="2">
        <v>0.49730000000000002</v>
      </c>
      <c r="N1297" s="2">
        <v>-1.100000000000001E-2</v>
      </c>
      <c r="O1297" s="2">
        <v>-0.11306666666666666</v>
      </c>
      <c r="P1297" s="2" t="s">
        <v>5900</v>
      </c>
      <c r="Q1297" s="5">
        <v>2432</v>
      </c>
      <c r="R1297" s="5">
        <v>424.43280977312389</v>
      </c>
      <c r="S1297" s="5">
        <v>0</v>
      </c>
      <c r="T1297" s="5">
        <v>0</v>
      </c>
      <c r="U1297" s="5">
        <v>0</v>
      </c>
      <c r="V1297" s="5">
        <v>0</v>
      </c>
      <c r="W1297" s="5">
        <v>0</v>
      </c>
      <c r="X1297" s="5">
        <v>0</v>
      </c>
      <c r="Y1297" s="5">
        <v>0</v>
      </c>
      <c r="Z1297" s="5">
        <v>0</v>
      </c>
      <c r="AA1297" s="5">
        <v>0</v>
      </c>
      <c r="AB1297" s="5">
        <v>0</v>
      </c>
      <c r="AC1297" s="5">
        <v>3</v>
      </c>
      <c r="AD1297" s="5">
        <v>123.35526315789473</v>
      </c>
      <c r="AE1297" s="5">
        <v>0</v>
      </c>
      <c r="AF1297" s="5">
        <v>0</v>
      </c>
      <c r="AG1297" s="5">
        <v>3</v>
      </c>
      <c r="AH1297" s="5">
        <v>123.35526315789473</v>
      </c>
      <c r="AI1297" s="5">
        <v>0</v>
      </c>
      <c r="AJ1297" s="5">
        <v>0</v>
      </c>
    </row>
    <row r="1298" spans="1:36" x14ac:dyDescent="0.25">
      <c r="A1298">
        <v>2018</v>
      </c>
      <c r="B1298" t="s">
        <v>41</v>
      </c>
      <c r="C1298" t="s">
        <v>5650</v>
      </c>
      <c r="D1298" s="47" t="s">
        <v>932</v>
      </c>
      <c r="E1298" s="11">
        <v>1.9019999999999999</v>
      </c>
      <c r="F1298" s="2">
        <v>0.76600000000000001</v>
      </c>
      <c r="G1298" s="2">
        <v>0.21659999999999999</v>
      </c>
      <c r="H1298" s="2">
        <v>0.5494</v>
      </c>
      <c r="I1298" s="2">
        <v>0.74639999999999995</v>
      </c>
      <c r="J1298" s="2">
        <v>0.217</v>
      </c>
      <c r="K1298" s="2">
        <v>0.52939999999999998</v>
      </c>
      <c r="L1298" s="2">
        <v>0.61219999999999997</v>
      </c>
      <c r="M1298" s="2">
        <v>0.3589</v>
      </c>
      <c r="N1298" s="2">
        <v>0.25329999999999997</v>
      </c>
      <c r="O1298" s="2">
        <v>0.44403333333333334</v>
      </c>
      <c r="P1298" s="2" t="s">
        <v>4792</v>
      </c>
      <c r="Q1298" s="5">
        <v>2434</v>
      </c>
      <c r="R1298" s="5">
        <v>1279.7055730809675</v>
      </c>
      <c r="S1298" s="5">
        <v>15</v>
      </c>
      <c r="T1298" s="5">
        <v>616.26951520131468</v>
      </c>
      <c r="U1298" s="5">
        <v>0</v>
      </c>
      <c r="V1298" s="5">
        <v>0</v>
      </c>
      <c r="W1298" s="5">
        <v>1</v>
      </c>
      <c r="X1298" s="5">
        <v>41.084634346754314</v>
      </c>
      <c r="Y1298" s="5">
        <v>0</v>
      </c>
      <c r="Z1298" s="5">
        <v>0</v>
      </c>
      <c r="AA1298" s="5">
        <v>14</v>
      </c>
      <c r="AB1298" s="5">
        <v>575.18488085456045</v>
      </c>
      <c r="AC1298" s="5">
        <v>25</v>
      </c>
      <c r="AD1298" s="5">
        <v>1027.1158586688578</v>
      </c>
      <c r="AE1298" s="5">
        <v>5</v>
      </c>
      <c r="AF1298" s="5">
        <v>205.42317173377157</v>
      </c>
      <c r="AG1298" s="5">
        <v>18</v>
      </c>
      <c r="AH1298" s="5">
        <v>739.5234182415777</v>
      </c>
      <c r="AI1298" s="5">
        <v>2</v>
      </c>
      <c r="AJ1298" s="5">
        <v>82.169268693508627</v>
      </c>
    </row>
    <row r="1299" spans="1:36" x14ac:dyDescent="0.25">
      <c r="A1299">
        <v>2018</v>
      </c>
      <c r="B1299" t="s">
        <v>71</v>
      </c>
      <c r="C1299" t="s">
        <v>5963</v>
      </c>
      <c r="D1299" s="47" t="s">
        <v>5959</v>
      </c>
      <c r="E1299" s="11">
        <v>0</v>
      </c>
      <c r="F1299" s="2">
        <v>0.40050000000000002</v>
      </c>
      <c r="G1299" s="2">
        <v>0.58199999999999996</v>
      </c>
      <c r="H1299" s="2">
        <v>-0.18149999999999994</v>
      </c>
      <c r="I1299" s="2">
        <v>0.40760000000000002</v>
      </c>
      <c r="J1299" s="2">
        <v>0.54190000000000005</v>
      </c>
      <c r="K1299" s="2">
        <v>-0.13430000000000003</v>
      </c>
      <c r="L1299" s="2">
        <v>0.47039999999999998</v>
      </c>
      <c r="M1299" s="2">
        <v>0.51559999999999995</v>
      </c>
      <c r="N1299" s="2">
        <v>-4.5199999999999962E-2</v>
      </c>
      <c r="O1299" s="2">
        <v>-0.12033333333333331</v>
      </c>
      <c r="P1299" s="2" t="s">
        <v>5900</v>
      </c>
      <c r="Q1299" s="5">
        <v>2434</v>
      </c>
      <c r="R1299" s="5" t="s">
        <v>4791</v>
      </c>
      <c r="S1299" s="5">
        <v>1</v>
      </c>
      <c r="T1299" s="5">
        <v>41.084634346754314</v>
      </c>
      <c r="U1299" s="5">
        <v>0</v>
      </c>
      <c r="V1299" s="5">
        <v>0</v>
      </c>
      <c r="W1299" s="5">
        <v>0</v>
      </c>
      <c r="X1299" s="5">
        <v>0</v>
      </c>
      <c r="Y1299" s="5">
        <v>0</v>
      </c>
      <c r="Z1299" s="5">
        <v>0</v>
      </c>
      <c r="AA1299" s="5">
        <v>1</v>
      </c>
      <c r="AB1299" s="5">
        <v>41.084634346754314</v>
      </c>
      <c r="AC1299" s="5">
        <v>24</v>
      </c>
      <c r="AD1299" s="5">
        <v>986.03122432210353</v>
      </c>
      <c r="AE1299" s="5">
        <v>5</v>
      </c>
      <c r="AF1299" s="5">
        <v>205.42317173377157</v>
      </c>
      <c r="AG1299" s="5">
        <v>17</v>
      </c>
      <c r="AH1299" s="5">
        <v>698.43878389482336</v>
      </c>
      <c r="AI1299" s="5">
        <v>2</v>
      </c>
      <c r="AJ1299" s="5">
        <v>82.169268693508627</v>
      </c>
    </row>
    <row r="1300" spans="1:36" x14ac:dyDescent="0.25">
      <c r="A1300">
        <v>2018</v>
      </c>
      <c r="B1300" t="s">
        <v>71</v>
      </c>
      <c r="C1300" t="s">
        <v>5963</v>
      </c>
      <c r="D1300" s="47" t="s">
        <v>5959</v>
      </c>
      <c r="E1300" s="11">
        <v>0</v>
      </c>
      <c r="F1300" s="2">
        <v>0.40050000000000002</v>
      </c>
      <c r="G1300" s="2">
        <v>0.58199999999999996</v>
      </c>
      <c r="H1300" s="2">
        <v>-0.18149999999999994</v>
      </c>
      <c r="I1300" s="2">
        <v>0.40760000000000002</v>
      </c>
      <c r="J1300" s="2">
        <v>0.54190000000000005</v>
      </c>
      <c r="K1300" s="2">
        <v>-0.13430000000000003</v>
      </c>
      <c r="L1300" s="2">
        <v>0.47039999999999998</v>
      </c>
      <c r="M1300" s="2">
        <v>0.51559999999999995</v>
      </c>
      <c r="N1300" s="2">
        <v>-4.5199999999999962E-2</v>
      </c>
      <c r="O1300" s="2">
        <v>-0.12033333333333331</v>
      </c>
      <c r="P1300" s="2" t="s">
        <v>5900</v>
      </c>
      <c r="Q1300" s="5">
        <v>2434</v>
      </c>
      <c r="R1300" s="5" t="s">
        <v>4791</v>
      </c>
      <c r="S1300" s="5">
        <v>1</v>
      </c>
      <c r="T1300" s="5">
        <v>41.084634346754314</v>
      </c>
      <c r="U1300" s="5">
        <v>0</v>
      </c>
      <c r="V1300" s="5">
        <v>0</v>
      </c>
      <c r="W1300" s="5">
        <v>0</v>
      </c>
      <c r="X1300" s="5">
        <v>0</v>
      </c>
      <c r="Y1300" s="5">
        <v>0</v>
      </c>
      <c r="Z1300" s="5">
        <v>0</v>
      </c>
      <c r="AA1300" s="5">
        <v>1</v>
      </c>
      <c r="AB1300" s="5">
        <v>41.084634346754314</v>
      </c>
      <c r="AC1300" s="5">
        <v>24</v>
      </c>
      <c r="AD1300" s="5">
        <v>986.03122432210353</v>
      </c>
      <c r="AE1300" s="5">
        <v>5</v>
      </c>
      <c r="AF1300" s="5">
        <v>205.42317173377157</v>
      </c>
      <c r="AG1300" s="5">
        <v>17</v>
      </c>
      <c r="AH1300" s="5">
        <v>698.43878389482336</v>
      </c>
      <c r="AI1300" s="5">
        <v>2</v>
      </c>
      <c r="AJ1300" s="5">
        <v>82.169268693508627</v>
      </c>
    </row>
    <row r="1301" spans="1:36" x14ac:dyDescent="0.25">
      <c r="A1301">
        <v>2018</v>
      </c>
      <c r="B1301" t="s">
        <v>41</v>
      </c>
      <c r="C1301" t="s">
        <v>5408</v>
      </c>
      <c r="D1301" s="47" t="s">
        <v>6020</v>
      </c>
      <c r="E1301" s="11">
        <v>5.73</v>
      </c>
      <c r="F1301" s="2">
        <v>0.39910000000000001</v>
      </c>
      <c r="G1301" s="2">
        <v>0.57979999999999998</v>
      </c>
      <c r="H1301" s="2">
        <v>-0.18069999999999997</v>
      </c>
      <c r="I1301" s="2">
        <v>0.39450000000000002</v>
      </c>
      <c r="J1301" s="2">
        <v>0.54200000000000004</v>
      </c>
      <c r="K1301" s="2">
        <v>-0.14750000000000002</v>
      </c>
      <c r="L1301" s="2">
        <v>0.48630000000000001</v>
      </c>
      <c r="M1301" s="2">
        <v>0.49730000000000002</v>
      </c>
      <c r="N1301" s="2">
        <v>-1.100000000000001E-2</v>
      </c>
      <c r="O1301" s="2">
        <v>-0.11306666666666666</v>
      </c>
      <c r="P1301" s="2" t="s">
        <v>5900</v>
      </c>
      <c r="Q1301" s="5">
        <v>2442</v>
      </c>
      <c r="R1301" s="5">
        <v>426.17801047120417</v>
      </c>
      <c r="S1301" s="5">
        <v>0</v>
      </c>
      <c r="T1301" s="5">
        <v>0</v>
      </c>
      <c r="U1301" s="5">
        <v>0</v>
      </c>
      <c r="V1301" s="5">
        <v>0</v>
      </c>
      <c r="W1301" s="5">
        <v>0</v>
      </c>
      <c r="X1301" s="5">
        <v>0</v>
      </c>
      <c r="Y1301" s="5">
        <v>0</v>
      </c>
      <c r="Z1301" s="5">
        <v>0</v>
      </c>
      <c r="AA1301" s="5">
        <v>0</v>
      </c>
      <c r="AB1301" s="5">
        <v>0</v>
      </c>
      <c r="AC1301" s="5">
        <v>5</v>
      </c>
      <c r="AD1301" s="5">
        <v>204.75020475020474</v>
      </c>
      <c r="AE1301" s="5">
        <v>1</v>
      </c>
      <c r="AF1301" s="5">
        <v>40.95004095004095</v>
      </c>
      <c r="AG1301" s="5">
        <v>4</v>
      </c>
      <c r="AH1301" s="5">
        <v>163.8001638001638</v>
      </c>
      <c r="AI1301" s="5">
        <v>0</v>
      </c>
      <c r="AJ1301" s="5">
        <v>0</v>
      </c>
    </row>
    <row r="1302" spans="1:36" x14ac:dyDescent="0.25">
      <c r="A1302">
        <v>2017</v>
      </c>
      <c r="B1302" t="s">
        <v>71</v>
      </c>
      <c r="C1302" t="s">
        <v>4912</v>
      </c>
      <c r="D1302" s="47" t="s">
        <v>4911</v>
      </c>
      <c r="E1302" s="11">
        <v>0</v>
      </c>
      <c r="F1302" s="2">
        <v>0.69299999999999995</v>
      </c>
      <c r="G1302" s="2">
        <v>0.29870000000000002</v>
      </c>
      <c r="H1302" s="2">
        <v>0.39429999999999993</v>
      </c>
      <c r="I1302" s="2">
        <v>0.69289999999999996</v>
      </c>
      <c r="J1302" s="2">
        <v>0.28649999999999998</v>
      </c>
      <c r="K1302" s="2">
        <v>0.40639999999999998</v>
      </c>
      <c r="L1302" s="2">
        <v>0.62890000000000001</v>
      </c>
      <c r="M1302" s="2">
        <v>0.36149999999999999</v>
      </c>
      <c r="N1302" s="2">
        <v>0.26740000000000003</v>
      </c>
      <c r="O1302" s="2">
        <v>0.35603333333333337</v>
      </c>
      <c r="P1302" s="2" t="s">
        <v>4792</v>
      </c>
      <c r="Q1302" s="5">
        <v>2445</v>
      </c>
      <c r="R1302" s="5" t="s">
        <v>4791</v>
      </c>
      <c r="S1302" s="5">
        <v>6</v>
      </c>
      <c r="T1302" s="5">
        <v>245.39877300613497</v>
      </c>
      <c r="U1302" s="5">
        <v>0</v>
      </c>
      <c r="V1302" s="5">
        <v>0</v>
      </c>
      <c r="W1302" s="5">
        <v>0</v>
      </c>
      <c r="X1302" s="5">
        <v>0</v>
      </c>
      <c r="Y1302" s="5">
        <v>1</v>
      </c>
      <c r="Z1302" s="5">
        <v>40.899795501022496</v>
      </c>
      <c r="AA1302" s="5">
        <v>5</v>
      </c>
      <c r="AB1302" s="5">
        <v>204.49897750511249</v>
      </c>
      <c r="AC1302" s="5">
        <v>95</v>
      </c>
      <c r="AD1302" s="5">
        <v>3885.4805725971373</v>
      </c>
      <c r="AE1302" s="5">
        <v>24</v>
      </c>
      <c r="AF1302" s="5">
        <v>981.59509202453989</v>
      </c>
      <c r="AG1302" s="5">
        <v>68</v>
      </c>
      <c r="AH1302" s="5">
        <v>2781.1860940695296</v>
      </c>
      <c r="AI1302" s="5">
        <v>3</v>
      </c>
      <c r="AJ1302" s="5">
        <v>122.69938650306749</v>
      </c>
    </row>
    <row r="1303" spans="1:36" x14ac:dyDescent="0.25">
      <c r="A1303">
        <v>2017</v>
      </c>
      <c r="B1303" t="s">
        <v>71</v>
      </c>
      <c r="C1303" t="s">
        <v>5273</v>
      </c>
      <c r="D1303" s="47" t="s">
        <v>5272</v>
      </c>
      <c r="E1303" s="11">
        <v>0</v>
      </c>
      <c r="F1303" s="2">
        <v>0.8669</v>
      </c>
      <c r="G1303" s="2">
        <v>0.1239</v>
      </c>
      <c r="H1303" s="2">
        <v>0.74299999999999999</v>
      </c>
      <c r="I1303" s="2">
        <v>0.86939999999999995</v>
      </c>
      <c r="J1303" s="2">
        <v>0.1055</v>
      </c>
      <c r="K1303" s="2">
        <v>0.76389999999999991</v>
      </c>
      <c r="L1303" s="2">
        <v>0.88109999999999999</v>
      </c>
      <c r="M1303" s="2">
        <v>0.1147</v>
      </c>
      <c r="N1303" s="2">
        <v>0.76639999999999997</v>
      </c>
      <c r="O1303" s="2">
        <v>0.75776666666666659</v>
      </c>
      <c r="P1303" s="2" t="s">
        <v>4792</v>
      </c>
      <c r="Q1303" s="5">
        <v>2445</v>
      </c>
      <c r="R1303" s="5" t="s">
        <v>4791</v>
      </c>
      <c r="S1303" s="5">
        <v>2</v>
      </c>
      <c r="T1303" s="5">
        <v>81.799591002044991</v>
      </c>
      <c r="U1303" s="5">
        <v>0</v>
      </c>
      <c r="V1303" s="5">
        <v>0</v>
      </c>
      <c r="W1303" s="5">
        <v>0</v>
      </c>
      <c r="X1303" s="5">
        <v>0</v>
      </c>
      <c r="Y1303" s="5">
        <v>0</v>
      </c>
      <c r="Z1303" s="5">
        <v>0</v>
      </c>
      <c r="AA1303" s="5">
        <v>2</v>
      </c>
      <c r="AB1303" s="5">
        <v>81.799591002044991</v>
      </c>
      <c r="AC1303" s="5">
        <v>14</v>
      </c>
      <c r="AD1303" s="5">
        <v>572.59713701431497</v>
      </c>
      <c r="AE1303" s="5">
        <v>6</v>
      </c>
      <c r="AF1303" s="5">
        <v>245.39877300613497</v>
      </c>
      <c r="AG1303" s="5">
        <v>7</v>
      </c>
      <c r="AH1303" s="5">
        <v>286.29856850715748</v>
      </c>
      <c r="AI1303" s="5">
        <v>1</v>
      </c>
      <c r="AJ1303" s="5">
        <v>40.899795501022496</v>
      </c>
    </row>
    <row r="1304" spans="1:36" x14ac:dyDescent="0.25">
      <c r="A1304">
        <v>2019</v>
      </c>
      <c r="B1304" t="s">
        <v>41</v>
      </c>
      <c r="C1304" t="s">
        <v>5111</v>
      </c>
      <c r="D1304" s="47" t="s">
        <v>5420</v>
      </c>
      <c r="E1304" s="11">
        <v>2.4910000000000001</v>
      </c>
      <c r="F1304" s="2">
        <v>0.73599999999999999</v>
      </c>
      <c r="G1304" s="2">
        <v>0.2467</v>
      </c>
      <c r="H1304" s="2">
        <v>0.48929999999999996</v>
      </c>
      <c r="I1304" s="2">
        <v>0.71599999999999997</v>
      </c>
      <c r="J1304" s="2">
        <v>0.2382</v>
      </c>
      <c r="K1304" s="2">
        <v>0.4778</v>
      </c>
      <c r="L1304" s="2">
        <v>0.57850000000000001</v>
      </c>
      <c r="M1304" s="2">
        <v>0.40060000000000001</v>
      </c>
      <c r="N1304" s="2">
        <v>0.1779</v>
      </c>
      <c r="O1304" s="2">
        <v>0.38166666666666665</v>
      </c>
      <c r="P1304" s="2" t="s">
        <v>4792</v>
      </c>
      <c r="Q1304" s="5">
        <v>2448</v>
      </c>
      <c r="R1304" s="5">
        <v>982.73785628261737</v>
      </c>
      <c r="S1304" s="5">
        <v>1</v>
      </c>
      <c r="T1304" s="5">
        <v>40.849673202614383</v>
      </c>
      <c r="U1304" s="5">
        <v>0</v>
      </c>
      <c r="V1304" s="5">
        <v>0</v>
      </c>
      <c r="W1304" s="5">
        <v>0</v>
      </c>
      <c r="X1304" s="5">
        <v>0</v>
      </c>
      <c r="Y1304" s="5">
        <v>0</v>
      </c>
      <c r="Z1304" s="5">
        <v>0</v>
      </c>
      <c r="AA1304" s="5">
        <v>1</v>
      </c>
      <c r="AB1304" s="5">
        <v>40.849673202614383</v>
      </c>
      <c r="AC1304" s="5">
        <v>20</v>
      </c>
      <c r="AD1304" s="5">
        <v>816.99346405228766</v>
      </c>
      <c r="AE1304" s="5">
        <v>5</v>
      </c>
      <c r="AF1304" s="5">
        <v>204.24836601307192</v>
      </c>
      <c r="AG1304" s="5">
        <v>15</v>
      </c>
      <c r="AH1304" s="5">
        <v>612.74509803921569</v>
      </c>
      <c r="AI1304" s="5">
        <v>0</v>
      </c>
      <c r="AJ1304" s="5">
        <v>0</v>
      </c>
    </row>
    <row r="1305" spans="1:36" x14ac:dyDescent="0.25">
      <c r="A1305">
        <v>2019</v>
      </c>
      <c r="B1305" t="s">
        <v>71</v>
      </c>
      <c r="C1305" t="s">
        <v>5158</v>
      </c>
      <c r="D1305" s="47" t="s">
        <v>5157</v>
      </c>
      <c r="E1305" s="11">
        <v>0</v>
      </c>
      <c r="F1305" s="2">
        <v>0.86350000000000005</v>
      </c>
      <c r="G1305" s="2">
        <v>0.12520000000000001</v>
      </c>
      <c r="H1305" s="2">
        <v>0.73830000000000007</v>
      </c>
      <c r="I1305" s="2">
        <v>0.85929999999999995</v>
      </c>
      <c r="J1305" s="2">
        <v>0.1198</v>
      </c>
      <c r="K1305" s="2">
        <v>0.73949999999999994</v>
      </c>
      <c r="L1305" s="2">
        <v>0.84619999999999995</v>
      </c>
      <c r="M1305" s="2">
        <v>0.14149999999999999</v>
      </c>
      <c r="N1305" s="2">
        <v>0.70469999999999999</v>
      </c>
      <c r="O1305" s="2">
        <v>0.72750000000000004</v>
      </c>
      <c r="P1305" s="2" t="s">
        <v>4792</v>
      </c>
      <c r="Q1305" s="5">
        <v>2448</v>
      </c>
      <c r="R1305" s="5" t="s">
        <v>4791</v>
      </c>
      <c r="S1305" s="5">
        <v>10</v>
      </c>
      <c r="T1305" s="5">
        <v>408.49673202614383</v>
      </c>
      <c r="U1305" s="5">
        <v>0</v>
      </c>
      <c r="V1305" s="5">
        <v>0</v>
      </c>
      <c r="W1305" s="5">
        <v>0</v>
      </c>
      <c r="X1305" s="5">
        <v>0</v>
      </c>
      <c r="Y1305" s="5">
        <v>1</v>
      </c>
      <c r="Z1305" s="5">
        <v>40.849673202614383</v>
      </c>
      <c r="AA1305" s="5">
        <v>9</v>
      </c>
      <c r="AB1305" s="5">
        <v>367.64705882352939</v>
      </c>
      <c r="AC1305" s="5">
        <v>16</v>
      </c>
      <c r="AD1305" s="5">
        <v>653.59477124183013</v>
      </c>
      <c r="AE1305" s="5">
        <v>9</v>
      </c>
      <c r="AF1305" s="5">
        <v>367.64705882352939</v>
      </c>
      <c r="AG1305" s="5">
        <v>7</v>
      </c>
      <c r="AH1305" s="5">
        <v>285.94771241830063</v>
      </c>
      <c r="AI1305" s="5">
        <v>0</v>
      </c>
      <c r="AJ1305" s="5">
        <v>0</v>
      </c>
    </row>
    <row r="1306" spans="1:36" x14ac:dyDescent="0.25">
      <c r="A1306">
        <v>2017</v>
      </c>
      <c r="B1306" t="s">
        <v>71</v>
      </c>
      <c r="C1306" t="s">
        <v>5963</v>
      </c>
      <c r="D1306" s="47" t="s">
        <v>5959</v>
      </c>
      <c r="E1306" s="11">
        <v>0</v>
      </c>
      <c r="F1306" s="2">
        <v>0.40050000000000002</v>
      </c>
      <c r="G1306" s="2">
        <v>0.58199999999999996</v>
      </c>
      <c r="H1306" s="2">
        <v>-0.18149999999999994</v>
      </c>
      <c r="I1306" s="2">
        <v>0.40760000000000002</v>
      </c>
      <c r="J1306" s="2">
        <v>0.54190000000000005</v>
      </c>
      <c r="K1306" s="2">
        <v>-0.13430000000000003</v>
      </c>
      <c r="L1306" s="2">
        <v>0.47039999999999998</v>
      </c>
      <c r="M1306" s="2">
        <v>0.51559999999999995</v>
      </c>
      <c r="N1306" s="2">
        <v>-4.5199999999999962E-2</v>
      </c>
      <c r="O1306" s="2">
        <v>-0.12033333333333331</v>
      </c>
      <c r="P1306" s="2" t="s">
        <v>5900</v>
      </c>
      <c r="Q1306" s="5">
        <v>2448</v>
      </c>
      <c r="R1306" s="5" t="s">
        <v>4791</v>
      </c>
      <c r="S1306" s="5">
        <v>0</v>
      </c>
      <c r="T1306" s="5">
        <v>0</v>
      </c>
      <c r="U1306" s="5">
        <v>0</v>
      </c>
      <c r="V1306" s="5">
        <v>0</v>
      </c>
      <c r="W1306" s="5">
        <v>0</v>
      </c>
      <c r="X1306" s="5">
        <v>0</v>
      </c>
      <c r="Y1306" s="5">
        <v>0</v>
      </c>
      <c r="Z1306" s="5">
        <v>0</v>
      </c>
      <c r="AA1306" s="5">
        <v>0</v>
      </c>
      <c r="AB1306" s="5">
        <v>0</v>
      </c>
      <c r="AC1306" s="5">
        <v>38</v>
      </c>
      <c r="AD1306" s="5">
        <v>1552.2875816993464</v>
      </c>
      <c r="AE1306" s="5">
        <v>2</v>
      </c>
      <c r="AF1306" s="5">
        <v>81.699346405228766</v>
      </c>
      <c r="AG1306" s="5">
        <v>34</v>
      </c>
      <c r="AH1306" s="5">
        <v>1388.8888888888889</v>
      </c>
      <c r="AI1306" s="5">
        <v>2</v>
      </c>
      <c r="AJ1306" s="5">
        <v>81.699346405228766</v>
      </c>
    </row>
    <row r="1307" spans="1:36" x14ac:dyDescent="0.25">
      <c r="A1307">
        <v>2017</v>
      </c>
      <c r="B1307" t="s">
        <v>70</v>
      </c>
      <c r="C1307" t="s">
        <v>5332</v>
      </c>
      <c r="D1307" s="47" t="s">
        <v>3938</v>
      </c>
      <c r="E1307" s="11">
        <v>2.2000000000000002</v>
      </c>
      <c r="F1307" s="2">
        <v>0.76429999999999998</v>
      </c>
      <c r="G1307" s="2">
        <v>0.22600000000000001</v>
      </c>
      <c r="H1307" s="2">
        <v>0.5383</v>
      </c>
      <c r="I1307" s="2">
        <v>0.73780000000000001</v>
      </c>
      <c r="J1307" s="2">
        <v>0.2414</v>
      </c>
      <c r="K1307" s="2">
        <v>0.49640000000000001</v>
      </c>
      <c r="L1307" s="2">
        <v>0.68810000000000004</v>
      </c>
      <c r="M1307" s="2">
        <v>0.30359999999999998</v>
      </c>
      <c r="N1307" s="2">
        <v>0.38450000000000006</v>
      </c>
      <c r="O1307" s="2">
        <v>0.47306666666666669</v>
      </c>
      <c r="P1307" s="5" t="s">
        <v>4792</v>
      </c>
      <c r="Q1307" s="5">
        <v>2452</v>
      </c>
      <c r="R1307" s="5">
        <v>1114.5454545454545</v>
      </c>
      <c r="S1307" s="5">
        <v>5</v>
      </c>
      <c r="T1307" s="5">
        <v>203.91517128874386</v>
      </c>
      <c r="U1307" s="5">
        <v>0</v>
      </c>
      <c r="V1307" s="5">
        <v>0</v>
      </c>
      <c r="W1307" s="5">
        <v>1</v>
      </c>
      <c r="X1307" s="5">
        <v>40.783034257748781</v>
      </c>
      <c r="Y1307" s="5">
        <v>0</v>
      </c>
      <c r="Z1307" s="5">
        <v>0</v>
      </c>
      <c r="AA1307" s="5">
        <v>4</v>
      </c>
      <c r="AB1307" s="5">
        <v>163.13213703099512</v>
      </c>
      <c r="AC1307" s="5">
        <v>28</v>
      </c>
      <c r="AD1307" s="5">
        <v>1141.9249592169658</v>
      </c>
      <c r="AE1307" s="5">
        <v>6</v>
      </c>
      <c r="AF1307" s="5">
        <v>244.69820554649263</v>
      </c>
      <c r="AG1307" s="5">
        <v>20</v>
      </c>
      <c r="AH1307" s="5">
        <v>815.66068515497545</v>
      </c>
      <c r="AI1307" s="5">
        <v>2</v>
      </c>
      <c r="AJ1307" s="5">
        <v>81.566068515497562</v>
      </c>
    </row>
    <row r="1308" spans="1:36" x14ac:dyDescent="0.25">
      <c r="A1308">
        <v>2019</v>
      </c>
      <c r="B1308" t="s">
        <v>41</v>
      </c>
      <c r="C1308" t="s">
        <v>6225</v>
      </c>
      <c r="D1308" s="47" t="s">
        <v>6146</v>
      </c>
      <c r="E1308" s="11">
        <v>6.2050000000000001</v>
      </c>
      <c r="F1308" s="2">
        <v>0.44619999999999999</v>
      </c>
      <c r="G1308" s="2">
        <v>0.53339999999999999</v>
      </c>
      <c r="H1308" s="2">
        <v>-8.72E-2</v>
      </c>
      <c r="I1308" s="2">
        <v>0.44350000000000001</v>
      </c>
      <c r="J1308" s="2">
        <v>0.50029999999999997</v>
      </c>
      <c r="K1308" s="2">
        <v>-5.6799999999999962E-2</v>
      </c>
      <c r="L1308" s="2">
        <v>0.41830000000000001</v>
      </c>
      <c r="M1308" s="2">
        <v>0.5615</v>
      </c>
      <c r="N1308" s="2">
        <v>-0.14319999999999999</v>
      </c>
      <c r="O1308" s="2">
        <v>-9.5733333333333323E-2</v>
      </c>
      <c r="P1308" s="2" t="s">
        <v>5900</v>
      </c>
      <c r="Q1308" s="5">
        <v>2452</v>
      </c>
      <c r="R1308" s="5">
        <v>395.16518936341657</v>
      </c>
      <c r="S1308" s="5">
        <v>0</v>
      </c>
      <c r="T1308" s="5">
        <v>0</v>
      </c>
      <c r="U1308" s="5">
        <v>0</v>
      </c>
      <c r="V1308" s="5">
        <v>0</v>
      </c>
      <c r="W1308" s="5">
        <v>0</v>
      </c>
      <c r="X1308" s="5">
        <v>0</v>
      </c>
      <c r="Y1308" s="5">
        <v>0</v>
      </c>
      <c r="Z1308" s="5">
        <v>0</v>
      </c>
      <c r="AA1308" s="5">
        <v>0</v>
      </c>
      <c r="AB1308" s="5">
        <v>0</v>
      </c>
      <c r="AC1308" s="5">
        <v>25</v>
      </c>
      <c r="AD1308" s="5">
        <v>1019.5758564437194</v>
      </c>
      <c r="AE1308" s="5">
        <v>11</v>
      </c>
      <c r="AF1308" s="5">
        <v>448.61337683523652</v>
      </c>
      <c r="AG1308" s="5">
        <v>11</v>
      </c>
      <c r="AH1308" s="5">
        <v>448.61337683523652</v>
      </c>
      <c r="AI1308" s="5">
        <v>3</v>
      </c>
      <c r="AJ1308" s="5">
        <v>122.34910277324632</v>
      </c>
    </row>
    <row r="1309" spans="1:36" x14ac:dyDescent="0.25">
      <c r="A1309">
        <v>2017</v>
      </c>
      <c r="B1309" t="s">
        <v>71</v>
      </c>
      <c r="C1309" t="s">
        <v>5268</v>
      </c>
      <c r="D1309" s="47" t="s">
        <v>5166</v>
      </c>
      <c r="E1309" s="11">
        <v>0</v>
      </c>
      <c r="F1309" s="2">
        <v>0.87270000000000003</v>
      </c>
      <c r="G1309" s="2">
        <v>0.11849999999999999</v>
      </c>
      <c r="H1309" s="2">
        <v>0.75419999999999998</v>
      </c>
      <c r="I1309" s="2">
        <v>0.86329999999999996</v>
      </c>
      <c r="J1309" s="2">
        <v>0.1114</v>
      </c>
      <c r="K1309" s="2">
        <v>0.75190000000000001</v>
      </c>
      <c r="L1309" s="2">
        <v>0.83819999999999995</v>
      </c>
      <c r="M1309" s="2">
        <v>0.14929999999999999</v>
      </c>
      <c r="N1309" s="2">
        <v>0.68889999999999996</v>
      </c>
      <c r="O1309" s="2">
        <v>0.73166666666666658</v>
      </c>
      <c r="P1309" s="2" t="s">
        <v>4792</v>
      </c>
      <c r="Q1309" s="5">
        <v>2454</v>
      </c>
      <c r="R1309" s="5" t="s">
        <v>4791</v>
      </c>
      <c r="S1309" s="5">
        <v>24</v>
      </c>
      <c r="T1309" s="5">
        <v>977.9951100244499</v>
      </c>
      <c r="U1309" s="5">
        <v>0</v>
      </c>
      <c r="V1309" s="5">
        <v>0</v>
      </c>
      <c r="W1309" s="5">
        <v>2</v>
      </c>
      <c r="X1309" s="5">
        <v>81.499592502037487</v>
      </c>
      <c r="Y1309" s="5">
        <v>0</v>
      </c>
      <c r="Z1309" s="5">
        <v>0</v>
      </c>
      <c r="AA1309" s="5">
        <v>22</v>
      </c>
      <c r="AB1309" s="5">
        <v>896.49551752241234</v>
      </c>
      <c r="AC1309" s="5">
        <v>35</v>
      </c>
      <c r="AD1309" s="5">
        <v>1426.2428687856561</v>
      </c>
      <c r="AE1309" s="5">
        <v>14</v>
      </c>
      <c r="AF1309" s="5">
        <v>570.49714751426245</v>
      </c>
      <c r="AG1309" s="5">
        <v>18</v>
      </c>
      <c r="AH1309" s="5">
        <v>733.49633251833745</v>
      </c>
      <c r="AI1309" s="5">
        <v>3</v>
      </c>
      <c r="AJ1309" s="5">
        <v>122.24938875305624</v>
      </c>
    </row>
    <row r="1310" spans="1:36" x14ac:dyDescent="0.25">
      <c r="A1310">
        <v>2018</v>
      </c>
      <c r="B1310" t="s">
        <v>71</v>
      </c>
      <c r="C1310" t="s">
        <v>5268</v>
      </c>
      <c r="D1310" s="47" t="s">
        <v>5166</v>
      </c>
      <c r="E1310" s="11">
        <v>0</v>
      </c>
      <c r="F1310" s="2">
        <v>0.87270000000000003</v>
      </c>
      <c r="G1310" s="2">
        <v>0.11849999999999999</v>
      </c>
      <c r="H1310" s="2">
        <v>0.75419999999999998</v>
      </c>
      <c r="I1310" s="2">
        <v>0.86329999999999996</v>
      </c>
      <c r="J1310" s="2">
        <v>0.1114</v>
      </c>
      <c r="K1310" s="2">
        <v>0.75190000000000001</v>
      </c>
      <c r="L1310" s="2">
        <v>0.83819999999999995</v>
      </c>
      <c r="M1310" s="2">
        <v>0.14929999999999999</v>
      </c>
      <c r="N1310" s="2">
        <v>0.68889999999999996</v>
      </c>
      <c r="O1310" s="2">
        <v>0.73166666666666658</v>
      </c>
      <c r="P1310" s="2" t="s">
        <v>4792</v>
      </c>
      <c r="Q1310" s="5">
        <v>2454</v>
      </c>
      <c r="R1310" s="5" t="s">
        <v>4791</v>
      </c>
      <c r="S1310" s="5">
        <v>22</v>
      </c>
      <c r="T1310" s="5">
        <v>896.49551752241234</v>
      </c>
      <c r="U1310" s="5">
        <v>0</v>
      </c>
      <c r="V1310" s="5">
        <v>0</v>
      </c>
      <c r="W1310" s="5">
        <v>1</v>
      </c>
      <c r="X1310" s="5">
        <v>40.749796251018743</v>
      </c>
      <c r="Y1310" s="5">
        <v>0</v>
      </c>
      <c r="Z1310" s="5">
        <v>0</v>
      </c>
      <c r="AA1310" s="5">
        <v>21</v>
      </c>
      <c r="AB1310" s="5">
        <v>855.74572127139356</v>
      </c>
      <c r="AC1310" s="5">
        <v>37</v>
      </c>
      <c r="AD1310" s="5">
        <v>1507.7424612876935</v>
      </c>
      <c r="AE1310" s="5">
        <v>19</v>
      </c>
      <c r="AF1310" s="5">
        <v>774.24612876935612</v>
      </c>
      <c r="AG1310" s="5">
        <v>16</v>
      </c>
      <c r="AH1310" s="5">
        <v>651.9967400162999</v>
      </c>
      <c r="AI1310" s="5">
        <v>2</v>
      </c>
      <c r="AJ1310" s="5">
        <v>81.499592502037487</v>
      </c>
    </row>
    <row r="1311" spans="1:36" x14ac:dyDescent="0.25">
      <c r="A1311">
        <v>2018</v>
      </c>
      <c r="B1311" t="s">
        <v>71</v>
      </c>
      <c r="C1311" t="s">
        <v>5268</v>
      </c>
      <c r="D1311" s="47" t="s">
        <v>5166</v>
      </c>
      <c r="E1311" s="11">
        <v>0</v>
      </c>
      <c r="F1311" s="2">
        <v>0.87270000000000003</v>
      </c>
      <c r="G1311" s="2">
        <v>0.11849999999999999</v>
      </c>
      <c r="H1311" s="2">
        <v>0.75419999999999998</v>
      </c>
      <c r="I1311" s="2">
        <v>0.86329999999999996</v>
      </c>
      <c r="J1311" s="2">
        <v>0.1114</v>
      </c>
      <c r="K1311" s="2">
        <v>0.75190000000000001</v>
      </c>
      <c r="L1311" s="2">
        <v>0.83819999999999995</v>
      </c>
      <c r="M1311" s="2">
        <v>0.14929999999999999</v>
      </c>
      <c r="N1311" s="2">
        <v>0.68889999999999996</v>
      </c>
      <c r="O1311" s="2">
        <v>0.73166666666666658</v>
      </c>
      <c r="P1311" s="2" t="s">
        <v>4792</v>
      </c>
      <c r="Q1311" s="5">
        <v>2454</v>
      </c>
      <c r="R1311" s="5" t="s">
        <v>4791</v>
      </c>
      <c r="S1311" s="5">
        <v>22</v>
      </c>
      <c r="T1311" s="5">
        <v>896.49551752241234</v>
      </c>
      <c r="U1311" s="5">
        <v>0</v>
      </c>
      <c r="V1311" s="5">
        <v>0</v>
      </c>
      <c r="W1311" s="5">
        <v>1</v>
      </c>
      <c r="X1311" s="5">
        <v>40.749796251018743</v>
      </c>
      <c r="Y1311" s="5">
        <v>0</v>
      </c>
      <c r="Z1311" s="5">
        <v>0</v>
      </c>
      <c r="AA1311" s="5">
        <v>21</v>
      </c>
      <c r="AB1311" s="5">
        <v>855.74572127139356</v>
      </c>
      <c r="AC1311" s="5">
        <v>37</v>
      </c>
      <c r="AD1311" s="5">
        <v>1507.7424612876935</v>
      </c>
      <c r="AE1311" s="5">
        <v>19</v>
      </c>
      <c r="AF1311" s="5">
        <v>774.24612876935612</v>
      </c>
      <c r="AG1311" s="5">
        <v>16</v>
      </c>
      <c r="AH1311" s="5">
        <v>651.9967400162999</v>
      </c>
      <c r="AI1311" s="5">
        <v>2</v>
      </c>
      <c r="AJ1311" s="5">
        <v>81.499592502037487</v>
      </c>
    </row>
    <row r="1312" spans="1:36" x14ac:dyDescent="0.25">
      <c r="A1312">
        <v>2019</v>
      </c>
      <c r="B1312" t="s">
        <v>70</v>
      </c>
      <c r="C1312" t="s">
        <v>5341</v>
      </c>
      <c r="D1312" s="47" t="s">
        <v>3938</v>
      </c>
      <c r="E1312" s="11">
        <v>2.33</v>
      </c>
      <c r="F1312" s="2">
        <v>0.76429999999999998</v>
      </c>
      <c r="G1312" s="2">
        <v>0.22600000000000001</v>
      </c>
      <c r="H1312" s="2">
        <v>0.5383</v>
      </c>
      <c r="I1312" s="2">
        <v>0.73780000000000001</v>
      </c>
      <c r="J1312" s="2">
        <v>0.2414</v>
      </c>
      <c r="K1312" s="2">
        <v>0.49640000000000001</v>
      </c>
      <c r="L1312" s="2">
        <v>0.68810000000000004</v>
      </c>
      <c r="M1312" s="2">
        <v>0.30359999999999998</v>
      </c>
      <c r="N1312" s="2">
        <v>0.38450000000000006</v>
      </c>
      <c r="O1312" s="2">
        <v>0.47306666666666669</v>
      </c>
      <c r="P1312" s="5" t="s">
        <v>4792</v>
      </c>
      <c r="Q1312" s="5">
        <v>2455</v>
      </c>
      <c r="R1312" s="5">
        <v>1053.6480686695279</v>
      </c>
      <c r="S1312" s="5">
        <v>7</v>
      </c>
      <c r="T1312" s="5">
        <v>285.13238289205702</v>
      </c>
      <c r="U1312" s="5">
        <v>0</v>
      </c>
      <c r="V1312" s="5">
        <v>0</v>
      </c>
      <c r="W1312" s="5">
        <v>0</v>
      </c>
      <c r="X1312" s="5">
        <v>0</v>
      </c>
      <c r="Y1312" s="5">
        <v>2</v>
      </c>
      <c r="Z1312" s="5">
        <v>81.466395112016301</v>
      </c>
      <c r="AA1312" s="5">
        <v>5</v>
      </c>
      <c r="AB1312" s="5">
        <v>203.66598778004072</v>
      </c>
      <c r="AC1312" s="5">
        <v>31</v>
      </c>
      <c r="AD1312" s="5">
        <v>1262.7291242362526</v>
      </c>
      <c r="AE1312" s="5">
        <v>11</v>
      </c>
      <c r="AF1312" s="5">
        <v>448.06517311608962</v>
      </c>
      <c r="AG1312" s="5">
        <v>16</v>
      </c>
      <c r="AH1312" s="5">
        <v>651.7311608961304</v>
      </c>
      <c r="AI1312" s="5">
        <v>4</v>
      </c>
      <c r="AJ1312" s="5">
        <v>162.9327902240326</v>
      </c>
    </row>
    <row r="1313" spans="1:36" x14ac:dyDescent="0.25">
      <c r="A1313">
        <v>2018</v>
      </c>
      <c r="B1313" t="s">
        <v>41</v>
      </c>
      <c r="C1313" t="s">
        <v>6203</v>
      </c>
      <c r="D1313" s="47" t="s">
        <v>6005</v>
      </c>
      <c r="E1313" s="11">
        <v>2.375</v>
      </c>
      <c r="F1313" s="2">
        <v>0.24049999999999999</v>
      </c>
      <c r="G1313" s="2">
        <v>0.74350000000000005</v>
      </c>
      <c r="H1313" s="2">
        <v>-0.50300000000000011</v>
      </c>
      <c r="I1313" s="2">
        <v>0.2102</v>
      </c>
      <c r="J1313" s="2">
        <v>0.74750000000000005</v>
      </c>
      <c r="K1313" s="2">
        <v>-0.53730000000000011</v>
      </c>
      <c r="L1313" s="2">
        <v>0.24629999999999999</v>
      </c>
      <c r="M1313" s="2">
        <v>0.74</v>
      </c>
      <c r="N1313" s="2">
        <v>-0.49370000000000003</v>
      </c>
      <c r="O1313" s="2">
        <v>-0.51133333333333342</v>
      </c>
      <c r="P1313" s="2" t="s">
        <v>5900</v>
      </c>
      <c r="Q1313" s="5">
        <v>2457</v>
      </c>
      <c r="R1313" s="5">
        <v>1034.5263157894738</v>
      </c>
      <c r="S1313" s="5">
        <v>6</v>
      </c>
      <c r="T1313" s="5">
        <v>244.20024420024421</v>
      </c>
      <c r="U1313" s="5">
        <v>0</v>
      </c>
      <c r="V1313" s="5">
        <v>0</v>
      </c>
      <c r="W1313" s="5">
        <v>2</v>
      </c>
      <c r="X1313" s="5">
        <v>81.40008140008139</v>
      </c>
      <c r="Y1313" s="5">
        <v>2</v>
      </c>
      <c r="Z1313" s="5">
        <v>81.40008140008139</v>
      </c>
      <c r="AA1313" s="5">
        <v>2</v>
      </c>
      <c r="AB1313" s="5">
        <v>81.40008140008139</v>
      </c>
      <c r="AC1313" s="5">
        <v>38</v>
      </c>
      <c r="AD1313" s="5">
        <v>1546.6015466015465</v>
      </c>
      <c r="AE1313" s="5">
        <v>10</v>
      </c>
      <c r="AF1313" s="5">
        <v>407.00040700040699</v>
      </c>
      <c r="AG1313" s="5">
        <v>25</v>
      </c>
      <c r="AH1313" s="5">
        <v>1017.5010175010175</v>
      </c>
      <c r="AI1313" s="5">
        <v>3</v>
      </c>
      <c r="AJ1313" s="5">
        <v>122.10012210012211</v>
      </c>
    </row>
    <row r="1314" spans="1:36" x14ac:dyDescent="0.25">
      <c r="A1314">
        <v>2017</v>
      </c>
      <c r="B1314" t="s">
        <v>71</v>
      </c>
      <c r="C1314" t="s">
        <v>690</v>
      </c>
      <c r="D1314" s="47" t="s">
        <v>638</v>
      </c>
      <c r="E1314" s="11">
        <v>0</v>
      </c>
      <c r="F1314" s="2">
        <v>0.84819999999999995</v>
      </c>
      <c r="G1314" s="2">
        <v>0.1452</v>
      </c>
      <c r="H1314" s="2">
        <v>0.70299999999999996</v>
      </c>
      <c r="I1314" s="2">
        <v>0.82630000000000003</v>
      </c>
      <c r="J1314" s="2">
        <v>0.15570000000000001</v>
      </c>
      <c r="K1314" s="2">
        <v>0.67060000000000008</v>
      </c>
      <c r="L1314" s="2">
        <v>0.77210000000000001</v>
      </c>
      <c r="M1314" s="2">
        <v>0.21790000000000001</v>
      </c>
      <c r="N1314" s="2">
        <v>0.55420000000000003</v>
      </c>
      <c r="O1314" s="2">
        <v>0.64260000000000006</v>
      </c>
      <c r="P1314" s="2" t="s">
        <v>4792</v>
      </c>
      <c r="Q1314" s="5">
        <v>2458</v>
      </c>
      <c r="R1314" s="5" t="s">
        <v>4791</v>
      </c>
      <c r="S1314" s="5">
        <v>1</v>
      </c>
      <c r="T1314" s="5">
        <v>40.683482506102521</v>
      </c>
      <c r="U1314" s="5">
        <v>0</v>
      </c>
      <c r="V1314" s="5">
        <v>0</v>
      </c>
      <c r="W1314" s="5">
        <v>0</v>
      </c>
      <c r="X1314" s="5">
        <v>0</v>
      </c>
      <c r="Y1314" s="5">
        <v>0</v>
      </c>
      <c r="Z1314" s="5">
        <v>0</v>
      </c>
      <c r="AA1314" s="5">
        <v>1</v>
      </c>
      <c r="AB1314" s="5">
        <v>40.683482506102521</v>
      </c>
      <c r="AC1314" s="5">
        <v>9</v>
      </c>
      <c r="AD1314" s="5">
        <v>366.15134255492268</v>
      </c>
      <c r="AE1314" s="5">
        <v>5</v>
      </c>
      <c r="AF1314" s="5">
        <v>203.41741253051262</v>
      </c>
      <c r="AG1314" s="5">
        <v>4</v>
      </c>
      <c r="AH1314" s="5">
        <v>162.73393002441009</v>
      </c>
      <c r="AI1314" s="5">
        <v>0</v>
      </c>
      <c r="AJ1314" s="5">
        <v>0</v>
      </c>
    </row>
    <row r="1315" spans="1:36" x14ac:dyDescent="0.25">
      <c r="A1315">
        <v>2017</v>
      </c>
      <c r="B1315" t="s">
        <v>41</v>
      </c>
      <c r="C1315" t="s">
        <v>6225</v>
      </c>
      <c r="D1315" s="47" t="s">
        <v>6146</v>
      </c>
      <c r="E1315" s="11">
        <v>6.2050000000000001</v>
      </c>
      <c r="F1315" s="2">
        <v>0.44619999999999999</v>
      </c>
      <c r="G1315" s="2">
        <v>0.53339999999999999</v>
      </c>
      <c r="H1315" s="2">
        <v>-8.72E-2</v>
      </c>
      <c r="I1315" s="2">
        <v>0.44350000000000001</v>
      </c>
      <c r="J1315" s="2">
        <v>0.50029999999999997</v>
      </c>
      <c r="K1315" s="2">
        <v>-5.6799999999999962E-2</v>
      </c>
      <c r="L1315" s="2">
        <v>0.41830000000000001</v>
      </c>
      <c r="M1315" s="2">
        <v>0.5615</v>
      </c>
      <c r="N1315" s="2">
        <v>-0.14319999999999999</v>
      </c>
      <c r="O1315" s="2">
        <v>-9.5733333333333323E-2</v>
      </c>
      <c r="P1315" s="2" t="s">
        <v>5900</v>
      </c>
      <c r="Q1315" s="5">
        <v>2458</v>
      </c>
      <c r="R1315" s="5">
        <v>396.13215149073329</v>
      </c>
      <c r="S1315" s="5">
        <v>2</v>
      </c>
      <c r="T1315" s="5">
        <v>81.366965012205043</v>
      </c>
      <c r="U1315" s="5">
        <v>0</v>
      </c>
      <c r="V1315" s="5">
        <v>0</v>
      </c>
      <c r="W1315" s="5">
        <v>1</v>
      </c>
      <c r="X1315" s="5">
        <v>40.683482506102521</v>
      </c>
      <c r="Y1315" s="5">
        <v>1</v>
      </c>
      <c r="Z1315" s="5">
        <v>40.683482506102521</v>
      </c>
      <c r="AA1315" s="5">
        <v>0</v>
      </c>
      <c r="AB1315" s="5">
        <v>0</v>
      </c>
      <c r="AC1315" s="5">
        <v>23</v>
      </c>
      <c r="AD1315" s="5">
        <v>935.72009764035806</v>
      </c>
      <c r="AE1315" s="5">
        <v>6</v>
      </c>
      <c r="AF1315" s="5">
        <v>244.10089503661513</v>
      </c>
      <c r="AG1315" s="5">
        <v>13</v>
      </c>
      <c r="AH1315" s="5">
        <v>528.88527257933276</v>
      </c>
      <c r="AI1315" s="5">
        <v>4</v>
      </c>
      <c r="AJ1315" s="5">
        <v>162.73393002441009</v>
      </c>
    </row>
    <row r="1316" spans="1:36" x14ac:dyDescent="0.25">
      <c r="A1316">
        <v>2017</v>
      </c>
      <c r="B1316" t="s">
        <v>41</v>
      </c>
      <c r="C1316" t="s">
        <v>5640</v>
      </c>
      <c r="D1316" s="47" t="s">
        <v>5485</v>
      </c>
      <c r="E1316" s="11">
        <v>1.9</v>
      </c>
      <c r="F1316" s="2">
        <v>0.61909999999999998</v>
      </c>
      <c r="G1316" s="2">
        <v>0.36070000000000002</v>
      </c>
      <c r="H1316" s="2">
        <v>0.25839999999999996</v>
      </c>
      <c r="I1316" s="2">
        <v>0.58540000000000003</v>
      </c>
      <c r="J1316" s="2">
        <v>0.35089999999999999</v>
      </c>
      <c r="K1316" s="2">
        <v>0.23450000000000004</v>
      </c>
      <c r="L1316" s="2">
        <v>0.53220000000000001</v>
      </c>
      <c r="M1316" s="2">
        <v>0.44340000000000002</v>
      </c>
      <c r="N1316" s="2">
        <v>8.879999999999999E-2</v>
      </c>
      <c r="O1316" s="2">
        <v>0.19389999999999999</v>
      </c>
      <c r="P1316" s="2" t="s">
        <v>4792</v>
      </c>
      <c r="Q1316" s="5">
        <v>2461</v>
      </c>
      <c r="R1316" s="5">
        <v>1295.2631578947369</v>
      </c>
      <c r="S1316" s="5">
        <v>0</v>
      </c>
      <c r="T1316" s="5">
        <v>0</v>
      </c>
      <c r="U1316" s="5">
        <v>0</v>
      </c>
      <c r="V1316" s="5">
        <v>0</v>
      </c>
      <c r="W1316" s="5">
        <v>0</v>
      </c>
      <c r="X1316" s="5">
        <v>0</v>
      </c>
      <c r="Y1316" s="5">
        <v>0</v>
      </c>
      <c r="Z1316" s="5">
        <v>0</v>
      </c>
      <c r="AA1316" s="5">
        <v>0</v>
      </c>
      <c r="AB1316" s="5">
        <v>0</v>
      </c>
      <c r="AC1316" s="5">
        <v>3</v>
      </c>
      <c r="AD1316" s="5">
        <v>121.90166598943519</v>
      </c>
      <c r="AE1316" s="5">
        <v>2</v>
      </c>
      <c r="AF1316" s="5">
        <v>81.26777732629013</v>
      </c>
      <c r="AG1316" s="5">
        <v>1</v>
      </c>
      <c r="AH1316" s="5">
        <v>40.633888663145065</v>
      </c>
      <c r="AI1316" s="5">
        <v>0</v>
      </c>
      <c r="AJ1316" s="5">
        <v>0</v>
      </c>
    </row>
    <row r="1317" spans="1:36" x14ac:dyDescent="0.25">
      <c r="A1317">
        <v>2018</v>
      </c>
      <c r="B1317" t="s">
        <v>71</v>
      </c>
      <c r="C1317" t="s">
        <v>5158</v>
      </c>
      <c r="D1317" s="47" t="s">
        <v>5157</v>
      </c>
      <c r="E1317" s="11">
        <v>0</v>
      </c>
      <c r="F1317" s="2">
        <v>0.86350000000000005</v>
      </c>
      <c r="G1317" s="2">
        <v>0.12520000000000001</v>
      </c>
      <c r="H1317" s="2">
        <v>0.73830000000000007</v>
      </c>
      <c r="I1317" s="2">
        <v>0.85929999999999995</v>
      </c>
      <c r="J1317" s="2">
        <v>0.1198</v>
      </c>
      <c r="K1317" s="2">
        <v>0.73949999999999994</v>
      </c>
      <c r="L1317" s="2">
        <v>0.84619999999999995</v>
      </c>
      <c r="M1317" s="2">
        <v>0.14149999999999999</v>
      </c>
      <c r="N1317" s="2">
        <v>0.70469999999999999</v>
      </c>
      <c r="O1317" s="2">
        <v>0.72750000000000004</v>
      </c>
      <c r="P1317" s="2" t="s">
        <v>4792</v>
      </c>
      <c r="Q1317" s="5">
        <v>2461</v>
      </c>
      <c r="R1317" s="5" t="s">
        <v>4791</v>
      </c>
      <c r="S1317" s="5">
        <v>9</v>
      </c>
      <c r="T1317" s="5">
        <v>365.70499796830558</v>
      </c>
      <c r="U1317" s="5">
        <v>0</v>
      </c>
      <c r="V1317" s="5">
        <v>0</v>
      </c>
      <c r="W1317" s="5">
        <v>0</v>
      </c>
      <c r="X1317" s="5">
        <v>0</v>
      </c>
      <c r="Y1317" s="5">
        <v>1</v>
      </c>
      <c r="Z1317" s="5">
        <v>40.633888663145065</v>
      </c>
      <c r="AA1317" s="5">
        <v>8</v>
      </c>
      <c r="AB1317" s="5">
        <v>325.07110930516052</v>
      </c>
      <c r="AC1317" s="5">
        <v>28</v>
      </c>
      <c r="AD1317" s="5">
        <v>1137.7488825680618</v>
      </c>
      <c r="AE1317" s="5">
        <v>20</v>
      </c>
      <c r="AF1317" s="5">
        <v>812.67777326290127</v>
      </c>
      <c r="AG1317" s="5">
        <v>8</v>
      </c>
      <c r="AH1317" s="5">
        <v>325.07110930516052</v>
      </c>
      <c r="AI1317" s="5">
        <v>0</v>
      </c>
      <c r="AJ1317" s="5">
        <v>0</v>
      </c>
    </row>
    <row r="1318" spans="1:36" x14ac:dyDescent="0.25">
      <c r="A1318">
        <v>2018</v>
      </c>
      <c r="B1318" t="s">
        <v>71</v>
      </c>
      <c r="C1318" t="s">
        <v>5158</v>
      </c>
      <c r="D1318" s="47" t="s">
        <v>5157</v>
      </c>
      <c r="E1318" s="11">
        <v>0</v>
      </c>
      <c r="F1318" s="2">
        <v>0.86350000000000005</v>
      </c>
      <c r="G1318" s="2">
        <v>0.12520000000000001</v>
      </c>
      <c r="H1318" s="2">
        <v>0.73830000000000007</v>
      </c>
      <c r="I1318" s="2">
        <v>0.85929999999999995</v>
      </c>
      <c r="J1318" s="2">
        <v>0.1198</v>
      </c>
      <c r="K1318" s="2">
        <v>0.73949999999999994</v>
      </c>
      <c r="L1318" s="2">
        <v>0.84619999999999995</v>
      </c>
      <c r="M1318" s="2">
        <v>0.14149999999999999</v>
      </c>
      <c r="N1318" s="2">
        <v>0.70469999999999999</v>
      </c>
      <c r="O1318" s="2">
        <v>0.72750000000000004</v>
      </c>
      <c r="P1318" s="2" t="s">
        <v>4792</v>
      </c>
      <c r="Q1318" s="5">
        <v>2461</v>
      </c>
      <c r="R1318" s="5" t="s">
        <v>4791</v>
      </c>
      <c r="S1318" s="5">
        <v>9</v>
      </c>
      <c r="T1318" s="5">
        <v>365.70499796830558</v>
      </c>
      <c r="U1318" s="5">
        <v>0</v>
      </c>
      <c r="V1318" s="5">
        <v>0</v>
      </c>
      <c r="W1318" s="5">
        <v>0</v>
      </c>
      <c r="X1318" s="5">
        <v>0</v>
      </c>
      <c r="Y1318" s="5">
        <v>1</v>
      </c>
      <c r="Z1318" s="5">
        <v>40.633888663145065</v>
      </c>
      <c r="AA1318" s="5">
        <v>8</v>
      </c>
      <c r="AB1318" s="5">
        <v>325.07110930516052</v>
      </c>
      <c r="AC1318" s="5">
        <v>28</v>
      </c>
      <c r="AD1318" s="5">
        <v>1137.7488825680618</v>
      </c>
      <c r="AE1318" s="5">
        <v>20</v>
      </c>
      <c r="AF1318" s="5">
        <v>812.67777326290127</v>
      </c>
      <c r="AG1318" s="5">
        <v>8</v>
      </c>
      <c r="AH1318" s="5">
        <v>325.07110930516052</v>
      </c>
      <c r="AI1318" s="5">
        <v>0</v>
      </c>
      <c r="AJ1318" s="5">
        <v>0</v>
      </c>
    </row>
    <row r="1319" spans="1:36" x14ac:dyDescent="0.25">
      <c r="A1319">
        <v>2018</v>
      </c>
      <c r="B1319" t="s">
        <v>41</v>
      </c>
      <c r="C1319" t="s">
        <v>5111</v>
      </c>
      <c r="D1319" s="47" t="s">
        <v>5420</v>
      </c>
      <c r="E1319" s="11">
        <v>2.4910000000000001</v>
      </c>
      <c r="F1319" s="2">
        <v>0.73599999999999999</v>
      </c>
      <c r="G1319" s="2">
        <v>0.2467</v>
      </c>
      <c r="H1319" s="2">
        <v>0.48929999999999996</v>
      </c>
      <c r="I1319" s="2">
        <v>0.71599999999999997</v>
      </c>
      <c r="J1319" s="2">
        <v>0.2382</v>
      </c>
      <c r="K1319" s="2">
        <v>0.4778</v>
      </c>
      <c r="L1319" s="2">
        <v>0.57850000000000001</v>
      </c>
      <c r="M1319" s="2">
        <v>0.40060000000000001</v>
      </c>
      <c r="N1319" s="2">
        <v>0.1779</v>
      </c>
      <c r="O1319" s="2">
        <v>0.38166666666666665</v>
      </c>
      <c r="P1319" s="2" t="s">
        <v>4792</v>
      </c>
      <c r="Q1319" s="5">
        <v>2466</v>
      </c>
      <c r="R1319" s="5">
        <v>989.96386993175429</v>
      </c>
      <c r="S1319" s="5">
        <v>2</v>
      </c>
      <c r="T1319" s="5">
        <v>81.103000811030014</v>
      </c>
      <c r="U1319" s="5">
        <v>0</v>
      </c>
      <c r="V1319" s="5">
        <v>0</v>
      </c>
      <c r="W1319" s="5">
        <v>1</v>
      </c>
      <c r="X1319" s="5">
        <v>40.551500405515007</v>
      </c>
      <c r="Y1319" s="5">
        <v>0</v>
      </c>
      <c r="Z1319" s="5">
        <v>0</v>
      </c>
      <c r="AA1319" s="5">
        <v>1</v>
      </c>
      <c r="AB1319" s="5">
        <v>40.551500405515007</v>
      </c>
      <c r="AC1319" s="5">
        <v>23</v>
      </c>
      <c r="AD1319" s="5">
        <v>932.68450932684505</v>
      </c>
      <c r="AE1319" s="5">
        <v>6</v>
      </c>
      <c r="AF1319" s="5">
        <v>243.30900243309003</v>
      </c>
      <c r="AG1319" s="5">
        <v>16</v>
      </c>
      <c r="AH1319" s="5">
        <v>648.82400648824012</v>
      </c>
      <c r="AI1319" s="5">
        <v>1</v>
      </c>
      <c r="AJ1319" s="5">
        <v>40.551500405515007</v>
      </c>
    </row>
    <row r="1320" spans="1:36" x14ac:dyDescent="0.25">
      <c r="A1320">
        <v>2018</v>
      </c>
      <c r="B1320" t="s">
        <v>41</v>
      </c>
      <c r="C1320" t="s">
        <v>6225</v>
      </c>
      <c r="D1320" s="47" t="s">
        <v>6146</v>
      </c>
      <c r="E1320" s="11">
        <v>6.2050000000000001</v>
      </c>
      <c r="F1320" s="2">
        <v>0.44619999999999999</v>
      </c>
      <c r="G1320" s="2">
        <v>0.53339999999999999</v>
      </c>
      <c r="H1320" s="2">
        <v>-8.72E-2</v>
      </c>
      <c r="I1320" s="2">
        <v>0.44350000000000001</v>
      </c>
      <c r="J1320" s="2">
        <v>0.50029999999999997</v>
      </c>
      <c r="K1320" s="2">
        <v>-5.6799999999999962E-2</v>
      </c>
      <c r="L1320" s="2">
        <v>0.41830000000000001</v>
      </c>
      <c r="M1320" s="2">
        <v>0.5615</v>
      </c>
      <c r="N1320" s="2">
        <v>-0.14319999999999999</v>
      </c>
      <c r="O1320" s="2">
        <v>-9.5733333333333323E-2</v>
      </c>
      <c r="P1320" s="2" t="s">
        <v>5900</v>
      </c>
      <c r="Q1320" s="5">
        <v>2466</v>
      </c>
      <c r="R1320" s="5">
        <v>397.42143432715551</v>
      </c>
      <c r="S1320" s="5">
        <v>3</v>
      </c>
      <c r="T1320" s="5">
        <v>121.65450121654501</v>
      </c>
      <c r="U1320" s="5">
        <v>0</v>
      </c>
      <c r="V1320" s="5">
        <v>0</v>
      </c>
      <c r="W1320" s="5">
        <v>1</v>
      </c>
      <c r="X1320" s="5">
        <v>40.551500405515007</v>
      </c>
      <c r="Y1320" s="5">
        <v>0</v>
      </c>
      <c r="Z1320" s="5">
        <v>0</v>
      </c>
      <c r="AA1320" s="5">
        <v>2</v>
      </c>
      <c r="AB1320" s="5">
        <v>81.103000811030014</v>
      </c>
      <c r="AC1320" s="5">
        <v>15</v>
      </c>
      <c r="AD1320" s="5">
        <v>608.27250608272504</v>
      </c>
      <c r="AE1320" s="5">
        <v>6</v>
      </c>
      <c r="AF1320" s="5">
        <v>243.30900243309003</v>
      </c>
      <c r="AG1320" s="5">
        <v>6</v>
      </c>
      <c r="AH1320" s="5">
        <v>243.30900243309003</v>
      </c>
      <c r="AI1320" s="5">
        <v>3</v>
      </c>
      <c r="AJ1320" s="5">
        <v>121.65450121654501</v>
      </c>
    </row>
    <row r="1321" spans="1:36" x14ac:dyDescent="0.25">
      <c r="A1321">
        <v>2017</v>
      </c>
      <c r="B1321" t="s">
        <v>41</v>
      </c>
      <c r="C1321" t="s">
        <v>6203</v>
      </c>
      <c r="D1321" s="47" t="s">
        <v>6005</v>
      </c>
      <c r="E1321" s="11">
        <v>2.375</v>
      </c>
      <c r="F1321" s="2">
        <v>0.24049999999999999</v>
      </c>
      <c r="G1321" s="2">
        <v>0.74350000000000005</v>
      </c>
      <c r="H1321" s="2">
        <v>-0.50300000000000011</v>
      </c>
      <c r="I1321" s="2">
        <v>0.2102</v>
      </c>
      <c r="J1321" s="2">
        <v>0.74750000000000005</v>
      </c>
      <c r="K1321" s="2">
        <v>-0.53730000000000011</v>
      </c>
      <c r="L1321" s="2">
        <v>0.24629999999999999</v>
      </c>
      <c r="M1321" s="2">
        <v>0.74</v>
      </c>
      <c r="N1321" s="2">
        <v>-0.49370000000000003</v>
      </c>
      <c r="O1321" s="2">
        <v>-0.51133333333333342</v>
      </c>
      <c r="P1321" s="2" t="s">
        <v>5900</v>
      </c>
      <c r="Q1321" s="5">
        <v>2474</v>
      </c>
      <c r="R1321" s="5">
        <v>1041.6842105263158</v>
      </c>
      <c r="S1321" s="5">
        <v>4</v>
      </c>
      <c r="T1321" s="5">
        <v>161.68148746968473</v>
      </c>
      <c r="U1321" s="5">
        <v>0</v>
      </c>
      <c r="V1321" s="5">
        <v>0</v>
      </c>
      <c r="W1321" s="5">
        <v>0</v>
      </c>
      <c r="X1321" s="5">
        <v>0</v>
      </c>
      <c r="Y1321" s="5">
        <v>1</v>
      </c>
      <c r="Z1321" s="5">
        <v>40.420371867421181</v>
      </c>
      <c r="AA1321" s="5">
        <v>3</v>
      </c>
      <c r="AB1321" s="5">
        <v>121.26111560226354</v>
      </c>
      <c r="AC1321" s="5">
        <v>46</v>
      </c>
      <c r="AD1321" s="5">
        <v>1859.3371059013743</v>
      </c>
      <c r="AE1321" s="5">
        <v>10</v>
      </c>
      <c r="AF1321" s="5">
        <v>404.20371867421181</v>
      </c>
      <c r="AG1321" s="5">
        <v>33</v>
      </c>
      <c r="AH1321" s="5">
        <v>1333.872271624899</v>
      </c>
      <c r="AI1321" s="5">
        <v>3</v>
      </c>
      <c r="AJ1321" s="5">
        <v>121.26111560226354</v>
      </c>
    </row>
    <row r="1322" spans="1:36" x14ac:dyDescent="0.25">
      <c r="A1322">
        <v>2018</v>
      </c>
      <c r="B1322" t="s">
        <v>70</v>
      </c>
      <c r="C1322" t="s">
        <v>5341</v>
      </c>
      <c r="D1322" s="47" t="s">
        <v>3938</v>
      </c>
      <c r="E1322" s="11">
        <v>2.33</v>
      </c>
      <c r="F1322" s="2">
        <v>0.76429999999999998</v>
      </c>
      <c r="G1322" s="2">
        <v>0.22600000000000001</v>
      </c>
      <c r="H1322" s="2">
        <v>0.5383</v>
      </c>
      <c r="I1322" s="2">
        <v>0.73780000000000001</v>
      </c>
      <c r="J1322" s="2">
        <v>0.2414</v>
      </c>
      <c r="K1322" s="2">
        <v>0.49640000000000001</v>
      </c>
      <c r="L1322" s="2">
        <v>0.68810000000000004</v>
      </c>
      <c r="M1322" s="2">
        <v>0.30359999999999998</v>
      </c>
      <c r="N1322" s="2">
        <v>0.38450000000000006</v>
      </c>
      <c r="O1322" s="2">
        <v>0.47306666666666669</v>
      </c>
      <c r="P1322" s="5" t="s">
        <v>4792</v>
      </c>
      <c r="Q1322" s="5">
        <v>2477</v>
      </c>
      <c r="R1322" s="5">
        <v>1063.0901287553647</v>
      </c>
      <c r="S1322" s="5">
        <v>13</v>
      </c>
      <c r="T1322" s="5">
        <v>524.82842147759391</v>
      </c>
      <c r="U1322" s="5">
        <v>0</v>
      </c>
      <c r="V1322" s="5">
        <v>0</v>
      </c>
      <c r="W1322" s="5">
        <v>1</v>
      </c>
      <c r="X1322" s="5">
        <v>40.371417036737988</v>
      </c>
      <c r="Y1322" s="5">
        <v>0</v>
      </c>
      <c r="Z1322" s="5">
        <v>0</v>
      </c>
      <c r="AA1322" s="5">
        <v>12</v>
      </c>
      <c r="AB1322" s="5">
        <v>484.45700444085588</v>
      </c>
      <c r="AC1322" s="5">
        <v>31</v>
      </c>
      <c r="AD1322" s="5">
        <v>1251.5139281388776</v>
      </c>
      <c r="AE1322" s="5">
        <v>9</v>
      </c>
      <c r="AF1322" s="5">
        <v>363.34275333064193</v>
      </c>
      <c r="AG1322" s="5">
        <v>20</v>
      </c>
      <c r="AH1322" s="5">
        <v>807.42834073475979</v>
      </c>
      <c r="AI1322" s="5">
        <v>2</v>
      </c>
      <c r="AJ1322" s="5">
        <v>80.742834073475976</v>
      </c>
    </row>
    <row r="1323" spans="1:36" x14ac:dyDescent="0.25">
      <c r="A1323">
        <v>2019</v>
      </c>
      <c r="B1323" t="s">
        <v>71</v>
      </c>
      <c r="C1323" t="s">
        <v>5963</v>
      </c>
      <c r="D1323" s="47" t="s">
        <v>5959</v>
      </c>
      <c r="E1323" s="11">
        <v>0</v>
      </c>
      <c r="F1323" s="2">
        <v>0.40050000000000002</v>
      </c>
      <c r="G1323" s="2">
        <v>0.58199999999999996</v>
      </c>
      <c r="H1323" s="2">
        <v>-0.18149999999999994</v>
      </c>
      <c r="I1323" s="2">
        <v>0.40760000000000002</v>
      </c>
      <c r="J1323" s="2">
        <v>0.54190000000000005</v>
      </c>
      <c r="K1323" s="2">
        <v>-0.13430000000000003</v>
      </c>
      <c r="L1323" s="2">
        <v>0.47039999999999998</v>
      </c>
      <c r="M1323" s="2">
        <v>0.51559999999999995</v>
      </c>
      <c r="N1323" s="2">
        <v>-4.5199999999999962E-2</v>
      </c>
      <c r="O1323" s="2">
        <v>-0.12033333333333331</v>
      </c>
      <c r="P1323" s="2" t="s">
        <v>5900</v>
      </c>
      <c r="Q1323" s="5">
        <v>2478</v>
      </c>
      <c r="R1323" s="5" t="s">
        <v>4791</v>
      </c>
      <c r="S1323" s="5">
        <v>1</v>
      </c>
      <c r="T1323" s="5">
        <v>40.355125100887811</v>
      </c>
      <c r="U1323" s="5">
        <v>0</v>
      </c>
      <c r="V1323" s="5">
        <v>0</v>
      </c>
      <c r="W1323" s="5">
        <v>0</v>
      </c>
      <c r="X1323" s="5">
        <v>0</v>
      </c>
      <c r="Y1323" s="5">
        <v>0</v>
      </c>
      <c r="Z1323" s="5">
        <v>0</v>
      </c>
      <c r="AA1323" s="5">
        <v>1</v>
      </c>
      <c r="AB1323" s="5">
        <v>40.355125100887811</v>
      </c>
      <c r="AC1323" s="5">
        <v>31</v>
      </c>
      <c r="AD1323" s="5">
        <v>1251.0088781275222</v>
      </c>
      <c r="AE1323" s="5">
        <v>8</v>
      </c>
      <c r="AF1323" s="5">
        <v>322.84100080710249</v>
      </c>
      <c r="AG1323" s="5">
        <v>23</v>
      </c>
      <c r="AH1323" s="5">
        <v>928.16787732041962</v>
      </c>
      <c r="AI1323" s="5">
        <v>0</v>
      </c>
      <c r="AJ1323" s="5">
        <v>0</v>
      </c>
    </row>
    <row r="1324" spans="1:36" x14ac:dyDescent="0.25">
      <c r="A1324">
        <v>2019</v>
      </c>
      <c r="B1324" t="s">
        <v>71</v>
      </c>
      <c r="C1324" t="s">
        <v>5933</v>
      </c>
      <c r="D1324" s="47" t="s">
        <v>4970</v>
      </c>
      <c r="E1324" s="11">
        <v>0</v>
      </c>
      <c r="F1324" s="2">
        <v>0.4289</v>
      </c>
      <c r="G1324" s="2">
        <v>0.56040000000000001</v>
      </c>
      <c r="H1324" s="2">
        <v>-0.13150000000000001</v>
      </c>
      <c r="I1324" s="2">
        <v>0.3201</v>
      </c>
      <c r="J1324" s="2">
        <v>0.64510000000000001</v>
      </c>
      <c r="K1324" s="2">
        <v>-0.32500000000000001</v>
      </c>
      <c r="L1324" s="2">
        <v>0.33939999999999998</v>
      </c>
      <c r="M1324" s="2">
        <v>0.64990000000000003</v>
      </c>
      <c r="N1324" s="2">
        <v>-0.31050000000000005</v>
      </c>
      <c r="O1324" s="2">
        <v>-0.25566666666666671</v>
      </c>
      <c r="P1324" s="2" t="s">
        <v>5900</v>
      </c>
      <c r="Q1324" s="5">
        <v>2480</v>
      </c>
      <c r="R1324" s="5" t="s">
        <v>4791</v>
      </c>
      <c r="S1324" s="5">
        <v>1</v>
      </c>
      <c r="T1324" s="5">
        <v>40.322580645161288</v>
      </c>
      <c r="U1324" s="5">
        <v>0</v>
      </c>
      <c r="V1324" s="5">
        <v>0</v>
      </c>
      <c r="W1324" s="5">
        <v>0</v>
      </c>
      <c r="X1324" s="5">
        <v>0</v>
      </c>
      <c r="Y1324" s="5">
        <v>0</v>
      </c>
      <c r="Z1324" s="5">
        <v>0</v>
      </c>
      <c r="AA1324" s="5">
        <v>1</v>
      </c>
      <c r="AB1324" s="5">
        <v>40.322580645161288</v>
      </c>
      <c r="AC1324" s="5">
        <v>7</v>
      </c>
      <c r="AD1324" s="5">
        <v>282.25806451612902</v>
      </c>
      <c r="AE1324" s="5">
        <v>2</v>
      </c>
      <c r="AF1324" s="5">
        <v>80.645161290322577</v>
      </c>
      <c r="AG1324" s="5">
        <v>5</v>
      </c>
      <c r="AH1324" s="5">
        <v>201.61290322580643</v>
      </c>
      <c r="AI1324" s="5">
        <v>0</v>
      </c>
      <c r="AJ1324" s="5">
        <v>0</v>
      </c>
    </row>
    <row r="1325" spans="1:36" x14ac:dyDescent="0.25">
      <c r="A1325">
        <v>2019</v>
      </c>
      <c r="B1325" t="s">
        <v>71</v>
      </c>
      <c r="C1325" t="s">
        <v>4947</v>
      </c>
      <c r="D1325" s="47" t="s">
        <v>1109</v>
      </c>
      <c r="E1325" s="11">
        <v>0</v>
      </c>
      <c r="F1325" s="2">
        <v>0.73570000000000002</v>
      </c>
      <c r="G1325" s="2">
        <v>0.25469999999999998</v>
      </c>
      <c r="H1325" s="2">
        <v>0.48100000000000004</v>
      </c>
      <c r="I1325" s="2">
        <v>0.72419999999999995</v>
      </c>
      <c r="J1325" s="2">
        <v>0.248</v>
      </c>
      <c r="K1325" s="2">
        <v>0.47619999999999996</v>
      </c>
      <c r="L1325" s="2">
        <v>0.69610000000000005</v>
      </c>
      <c r="M1325" s="2">
        <v>0.29339999999999999</v>
      </c>
      <c r="N1325" s="2">
        <v>0.40270000000000006</v>
      </c>
      <c r="O1325" s="2">
        <v>0.45330000000000004</v>
      </c>
      <c r="P1325" s="2" t="s">
        <v>4792</v>
      </c>
      <c r="Q1325" s="5">
        <v>2482</v>
      </c>
      <c r="R1325" s="5" t="s">
        <v>4791</v>
      </c>
      <c r="S1325" s="5">
        <v>6</v>
      </c>
      <c r="T1325" s="5">
        <v>241.74053182917004</v>
      </c>
      <c r="U1325" s="5">
        <v>0</v>
      </c>
      <c r="V1325" s="5">
        <v>0</v>
      </c>
      <c r="W1325" s="5">
        <v>0</v>
      </c>
      <c r="X1325" s="5">
        <v>0</v>
      </c>
      <c r="Y1325" s="5">
        <v>0</v>
      </c>
      <c r="Z1325" s="5">
        <v>0</v>
      </c>
      <c r="AA1325" s="5">
        <v>6</v>
      </c>
      <c r="AB1325" s="5">
        <v>241.74053182917004</v>
      </c>
      <c r="AC1325" s="5">
        <v>11</v>
      </c>
      <c r="AD1325" s="5">
        <v>443.19097502014506</v>
      </c>
      <c r="AE1325" s="5">
        <v>5</v>
      </c>
      <c r="AF1325" s="5">
        <v>201.45044319097499</v>
      </c>
      <c r="AG1325" s="5">
        <v>3</v>
      </c>
      <c r="AH1325" s="5">
        <v>120.87026591458502</v>
      </c>
      <c r="AI1325" s="5">
        <v>3</v>
      </c>
      <c r="AJ1325" s="5">
        <v>120.87026591458502</v>
      </c>
    </row>
    <row r="1326" spans="1:36" x14ac:dyDescent="0.25">
      <c r="A1326">
        <v>2018</v>
      </c>
      <c r="B1326" t="s">
        <v>71</v>
      </c>
      <c r="C1326" t="s">
        <v>5933</v>
      </c>
      <c r="D1326" s="47" t="s">
        <v>4970</v>
      </c>
      <c r="E1326" s="11">
        <v>0</v>
      </c>
      <c r="F1326" s="2">
        <v>0.4289</v>
      </c>
      <c r="G1326" s="2">
        <v>0.56040000000000001</v>
      </c>
      <c r="H1326" s="2">
        <v>-0.13150000000000001</v>
      </c>
      <c r="I1326" s="2">
        <v>0.3201</v>
      </c>
      <c r="J1326" s="2">
        <v>0.64510000000000001</v>
      </c>
      <c r="K1326" s="2">
        <v>-0.32500000000000001</v>
      </c>
      <c r="L1326" s="2">
        <v>0.33939999999999998</v>
      </c>
      <c r="M1326" s="2">
        <v>0.64990000000000003</v>
      </c>
      <c r="N1326" s="2">
        <v>-0.31050000000000005</v>
      </c>
      <c r="O1326" s="2">
        <v>-0.25566666666666671</v>
      </c>
      <c r="P1326" s="2" t="s">
        <v>5900</v>
      </c>
      <c r="Q1326" s="5">
        <v>2483</v>
      </c>
      <c r="R1326" s="5" t="s">
        <v>4791</v>
      </c>
      <c r="S1326" s="5">
        <v>2</v>
      </c>
      <c r="T1326" s="5">
        <v>80.547724526782119</v>
      </c>
      <c r="U1326" s="5">
        <v>0</v>
      </c>
      <c r="V1326" s="5">
        <v>0</v>
      </c>
      <c r="W1326" s="5">
        <v>0</v>
      </c>
      <c r="X1326" s="5">
        <v>0</v>
      </c>
      <c r="Y1326" s="5">
        <v>0</v>
      </c>
      <c r="Z1326" s="5">
        <v>0</v>
      </c>
      <c r="AA1326" s="5">
        <v>2</v>
      </c>
      <c r="AB1326" s="5">
        <v>80.547724526782119</v>
      </c>
      <c r="AC1326" s="5">
        <v>14</v>
      </c>
      <c r="AD1326" s="5">
        <v>563.83407168747488</v>
      </c>
      <c r="AE1326" s="5">
        <v>6</v>
      </c>
      <c r="AF1326" s="5">
        <v>241.64317358034634</v>
      </c>
      <c r="AG1326" s="5">
        <v>8</v>
      </c>
      <c r="AH1326" s="5">
        <v>322.19089810712848</v>
      </c>
      <c r="AI1326" s="5">
        <v>0</v>
      </c>
      <c r="AJ1326" s="5">
        <v>0</v>
      </c>
    </row>
    <row r="1327" spans="1:36" x14ac:dyDescent="0.25">
      <c r="A1327">
        <v>2018</v>
      </c>
      <c r="B1327" t="s">
        <v>71</v>
      </c>
      <c r="C1327" t="s">
        <v>5933</v>
      </c>
      <c r="D1327" s="47" t="s">
        <v>4970</v>
      </c>
      <c r="E1327" s="11">
        <v>0</v>
      </c>
      <c r="F1327" s="2">
        <v>0.4289</v>
      </c>
      <c r="G1327" s="2">
        <v>0.56040000000000001</v>
      </c>
      <c r="H1327" s="2">
        <v>-0.13150000000000001</v>
      </c>
      <c r="I1327" s="2">
        <v>0.3201</v>
      </c>
      <c r="J1327" s="2">
        <v>0.64510000000000001</v>
      </c>
      <c r="K1327" s="2">
        <v>-0.32500000000000001</v>
      </c>
      <c r="L1327" s="2">
        <v>0.33939999999999998</v>
      </c>
      <c r="M1327" s="2">
        <v>0.64990000000000003</v>
      </c>
      <c r="N1327" s="2">
        <v>-0.31050000000000005</v>
      </c>
      <c r="O1327" s="2">
        <v>-0.25566666666666671</v>
      </c>
      <c r="P1327" s="2" t="s">
        <v>5900</v>
      </c>
      <c r="Q1327" s="5">
        <v>2483</v>
      </c>
      <c r="R1327" s="5" t="s">
        <v>4791</v>
      </c>
      <c r="S1327" s="5">
        <v>2</v>
      </c>
      <c r="T1327" s="5">
        <v>80.547724526782119</v>
      </c>
      <c r="U1327" s="5">
        <v>0</v>
      </c>
      <c r="V1327" s="5">
        <v>0</v>
      </c>
      <c r="W1327" s="5">
        <v>0</v>
      </c>
      <c r="X1327" s="5">
        <v>0</v>
      </c>
      <c r="Y1327" s="5">
        <v>0</v>
      </c>
      <c r="Z1327" s="5">
        <v>0</v>
      </c>
      <c r="AA1327" s="5">
        <v>2</v>
      </c>
      <c r="AB1327" s="5">
        <v>80.547724526782119</v>
      </c>
      <c r="AC1327" s="5">
        <v>14</v>
      </c>
      <c r="AD1327" s="5">
        <v>563.83407168747488</v>
      </c>
      <c r="AE1327" s="5">
        <v>6</v>
      </c>
      <c r="AF1327" s="5">
        <v>241.64317358034634</v>
      </c>
      <c r="AG1327" s="5">
        <v>8</v>
      </c>
      <c r="AH1327" s="5">
        <v>322.19089810712848</v>
      </c>
      <c r="AI1327" s="5">
        <v>0</v>
      </c>
      <c r="AJ1327" s="5">
        <v>0</v>
      </c>
    </row>
    <row r="1328" spans="1:36" x14ac:dyDescent="0.25">
      <c r="A1328">
        <v>2018</v>
      </c>
      <c r="B1328" t="s">
        <v>49</v>
      </c>
      <c r="C1328" t="s">
        <v>655</v>
      </c>
      <c r="D1328" s="47" t="s">
        <v>6320</v>
      </c>
      <c r="E1328" s="11">
        <v>12.3</v>
      </c>
      <c r="F1328" s="2">
        <v>0.39539999999999997</v>
      </c>
      <c r="G1328" s="2">
        <v>0.57040000000000002</v>
      </c>
      <c r="H1328" s="2">
        <v>-0.17500000000000004</v>
      </c>
      <c r="I1328" s="2">
        <v>0.52100000000000002</v>
      </c>
      <c r="J1328" s="2">
        <v>0.34399999999999997</v>
      </c>
      <c r="K1328" s="2">
        <v>0.17700000000000005</v>
      </c>
      <c r="L1328" s="2">
        <v>0.52100000000000002</v>
      </c>
      <c r="M1328" s="2">
        <v>0.44800000000000001</v>
      </c>
      <c r="N1328" s="2">
        <v>7.3000000000000009E-2</v>
      </c>
      <c r="O1328" s="2">
        <v>2.5000000000000005E-2</v>
      </c>
      <c r="P1328" s="2" t="s">
        <v>5765</v>
      </c>
      <c r="Q1328" s="5">
        <v>2484</v>
      </c>
      <c r="R1328" s="5">
        <v>201.95121951219511</v>
      </c>
      <c r="S1328" s="5">
        <v>2</v>
      </c>
      <c r="T1328" s="5">
        <v>80.515297906602257</v>
      </c>
      <c r="U1328" s="5">
        <v>0</v>
      </c>
      <c r="V1328" s="5">
        <v>0</v>
      </c>
      <c r="W1328" s="5">
        <v>2</v>
      </c>
      <c r="X1328" s="5">
        <v>80.515297906602257</v>
      </c>
      <c r="Y1328" s="5">
        <v>0</v>
      </c>
      <c r="Z1328" s="5">
        <v>0</v>
      </c>
      <c r="AA1328" s="5">
        <v>0</v>
      </c>
      <c r="AB1328" s="5">
        <v>0</v>
      </c>
      <c r="AC1328" s="5">
        <v>9</v>
      </c>
      <c r="AD1328" s="5">
        <v>362.31884057971013</v>
      </c>
      <c r="AE1328" s="5">
        <v>1</v>
      </c>
      <c r="AF1328" s="5">
        <v>40.257648953301128</v>
      </c>
      <c r="AG1328" s="5">
        <v>5</v>
      </c>
      <c r="AH1328" s="5">
        <v>201.28824476650561</v>
      </c>
      <c r="AI1328" s="5">
        <v>3</v>
      </c>
      <c r="AJ1328" s="5">
        <v>120.77294685990337</v>
      </c>
    </row>
    <row r="1329" spans="1:36" x14ac:dyDescent="0.25">
      <c r="A1329">
        <v>2019</v>
      </c>
      <c r="B1329" t="s">
        <v>71</v>
      </c>
      <c r="C1329" t="s">
        <v>5557</v>
      </c>
      <c r="D1329" s="47" t="s">
        <v>5817</v>
      </c>
      <c r="E1329" s="11">
        <v>0</v>
      </c>
      <c r="F1329" s="2">
        <v>0.4909</v>
      </c>
      <c r="G1329" s="2">
        <v>0.49309999999999998</v>
      </c>
      <c r="H1329" s="2">
        <v>-2.1999999999999797E-3</v>
      </c>
      <c r="I1329" s="2">
        <v>0.51739999999999997</v>
      </c>
      <c r="J1329" s="2">
        <v>0.43140000000000001</v>
      </c>
      <c r="K1329" s="2">
        <v>8.5999999999999965E-2</v>
      </c>
      <c r="L1329" s="2">
        <v>0.57120000000000004</v>
      </c>
      <c r="M1329" s="2">
        <v>0.4143</v>
      </c>
      <c r="N1329" s="2">
        <v>0.15690000000000004</v>
      </c>
      <c r="O1329" s="2">
        <v>8.0233333333333337E-2</v>
      </c>
      <c r="P1329" s="2" t="s">
        <v>5765</v>
      </c>
      <c r="Q1329" s="5">
        <v>2485</v>
      </c>
      <c r="R1329" s="5" t="s">
        <v>4791</v>
      </c>
      <c r="S1329" s="5">
        <v>5</v>
      </c>
      <c r="T1329" s="5">
        <v>201.2072434607646</v>
      </c>
      <c r="U1329" s="5">
        <v>0</v>
      </c>
      <c r="V1329" s="5">
        <v>0</v>
      </c>
      <c r="W1329" s="5">
        <v>0</v>
      </c>
      <c r="X1329" s="5">
        <v>0</v>
      </c>
      <c r="Y1329" s="5">
        <v>0</v>
      </c>
      <c r="Z1329" s="5">
        <v>0</v>
      </c>
      <c r="AA1329" s="5">
        <v>5</v>
      </c>
      <c r="AB1329" s="5">
        <v>201.2072434607646</v>
      </c>
      <c r="AC1329" s="5">
        <v>29</v>
      </c>
      <c r="AD1329" s="5">
        <v>1167.0020120724346</v>
      </c>
      <c r="AE1329" s="5">
        <v>9</v>
      </c>
      <c r="AF1329" s="5">
        <v>362.17303822937629</v>
      </c>
      <c r="AG1329" s="5">
        <v>13</v>
      </c>
      <c r="AH1329" s="5">
        <v>523.13883299798795</v>
      </c>
      <c r="AI1329" s="5">
        <v>7</v>
      </c>
      <c r="AJ1329" s="5">
        <v>281.69014084507046</v>
      </c>
    </row>
    <row r="1330" spans="1:36" x14ac:dyDescent="0.25">
      <c r="A1330">
        <v>2018</v>
      </c>
      <c r="B1330" t="s">
        <v>71</v>
      </c>
      <c r="C1330" t="s">
        <v>690</v>
      </c>
      <c r="D1330" s="47" t="s">
        <v>638</v>
      </c>
      <c r="E1330" s="11">
        <v>0</v>
      </c>
      <c r="F1330" s="2">
        <v>0.84819999999999995</v>
      </c>
      <c r="G1330" s="2">
        <v>0.1452</v>
      </c>
      <c r="H1330" s="2">
        <v>0.70299999999999996</v>
      </c>
      <c r="I1330" s="2">
        <v>0.82630000000000003</v>
      </c>
      <c r="J1330" s="2">
        <v>0.15570000000000001</v>
      </c>
      <c r="K1330" s="2">
        <v>0.67060000000000008</v>
      </c>
      <c r="L1330" s="2">
        <v>0.77210000000000001</v>
      </c>
      <c r="M1330" s="2">
        <v>0.21790000000000001</v>
      </c>
      <c r="N1330" s="2">
        <v>0.55420000000000003</v>
      </c>
      <c r="O1330" s="2">
        <v>0.64260000000000006</v>
      </c>
      <c r="P1330" s="2" t="s">
        <v>4792</v>
      </c>
      <c r="Q1330" s="5">
        <v>2488</v>
      </c>
      <c r="R1330" s="5" t="s">
        <v>4791</v>
      </c>
      <c r="S1330" s="5">
        <v>4</v>
      </c>
      <c r="T1330" s="5">
        <v>160.77170418006432</v>
      </c>
      <c r="U1330" s="5">
        <v>0</v>
      </c>
      <c r="V1330" s="5">
        <v>0</v>
      </c>
      <c r="W1330" s="5">
        <v>1</v>
      </c>
      <c r="X1330" s="5">
        <v>40.19292604501608</v>
      </c>
      <c r="Y1330" s="5">
        <v>2</v>
      </c>
      <c r="Z1330" s="5">
        <v>80.385852090032159</v>
      </c>
      <c r="AA1330" s="5">
        <v>1</v>
      </c>
      <c r="AB1330" s="5">
        <v>40.19292604501608</v>
      </c>
      <c r="AC1330" s="5">
        <v>10</v>
      </c>
      <c r="AD1330" s="5">
        <v>401.92926045016077</v>
      </c>
      <c r="AE1330" s="5">
        <v>5</v>
      </c>
      <c r="AF1330" s="5">
        <v>200.96463022508038</v>
      </c>
      <c r="AG1330" s="5">
        <v>5</v>
      </c>
      <c r="AH1330" s="5">
        <v>200.96463022508038</v>
      </c>
      <c r="AI1330" s="5">
        <v>0</v>
      </c>
      <c r="AJ1330" s="5">
        <v>0</v>
      </c>
    </row>
    <row r="1331" spans="1:36" x14ac:dyDescent="0.25">
      <c r="A1331">
        <v>2018</v>
      </c>
      <c r="B1331" t="s">
        <v>71</v>
      </c>
      <c r="C1331" t="s">
        <v>690</v>
      </c>
      <c r="D1331" s="47" t="s">
        <v>638</v>
      </c>
      <c r="E1331" s="11">
        <v>0</v>
      </c>
      <c r="F1331" s="2">
        <v>0.84819999999999995</v>
      </c>
      <c r="G1331" s="2">
        <v>0.1452</v>
      </c>
      <c r="H1331" s="2">
        <v>0.70299999999999996</v>
      </c>
      <c r="I1331" s="2">
        <v>0.82630000000000003</v>
      </c>
      <c r="J1331" s="2">
        <v>0.15570000000000001</v>
      </c>
      <c r="K1331" s="2">
        <v>0.67060000000000008</v>
      </c>
      <c r="L1331" s="2">
        <v>0.77210000000000001</v>
      </c>
      <c r="M1331" s="2">
        <v>0.21790000000000001</v>
      </c>
      <c r="N1331" s="2">
        <v>0.55420000000000003</v>
      </c>
      <c r="O1331" s="2">
        <v>0.64260000000000006</v>
      </c>
      <c r="P1331" s="2" t="s">
        <v>4792</v>
      </c>
      <c r="Q1331" s="5">
        <v>2488</v>
      </c>
      <c r="R1331" s="5" t="s">
        <v>4791</v>
      </c>
      <c r="S1331" s="5">
        <v>4</v>
      </c>
      <c r="T1331" s="5">
        <v>160.77170418006432</v>
      </c>
      <c r="U1331" s="5">
        <v>0</v>
      </c>
      <c r="V1331" s="5">
        <v>0</v>
      </c>
      <c r="W1331" s="5">
        <v>1</v>
      </c>
      <c r="X1331" s="5">
        <v>40.19292604501608</v>
      </c>
      <c r="Y1331" s="5">
        <v>2</v>
      </c>
      <c r="Z1331" s="5">
        <v>80.385852090032159</v>
      </c>
      <c r="AA1331" s="5">
        <v>1</v>
      </c>
      <c r="AB1331" s="5">
        <v>40.19292604501608</v>
      </c>
      <c r="AC1331" s="5">
        <v>10</v>
      </c>
      <c r="AD1331" s="5">
        <v>401.92926045016077</v>
      </c>
      <c r="AE1331" s="5">
        <v>5</v>
      </c>
      <c r="AF1331" s="5">
        <v>200.96463022508038</v>
      </c>
      <c r="AG1331" s="5">
        <v>5</v>
      </c>
      <c r="AH1331" s="5">
        <v>200.96463022508038</v>
      </c>
      <c r="AI1331" s="5">
        <v>0</v>
      </c>
      <c r="AJ1331" s="5">
        <v>0</v>
      </c>
    </row>
    <row r="1332" spans="1:36" x14ac:dyDescent="0.25">
      <c r="A1332">
        <v>2018</v>
      </c>
      <c r="B1332" t="s">
        <v>49</v>
      </c>
      <c r="C1332" t="s">
        <v>6539</v>
      </c>
      <c r="D1332" s="47" t="s">
        <v>6216</v>
      </c>
      <c r="E1332" s="11">
        <v>25.6</v>
      </c>
      <c r="F1332" s="2">
        <v>0.25219999999999998</v>
      </c>
      <c r="G1332" s="2">
        <v>0.71730000000000005</v>
      </c>
      <c r="H1332" s="2">
        <v>-0.46510000000000007</v>
      </c>
      <c r="I1332" s="2">
        <v>0.20200000000000001</v>
      </c>
      <c r="J1332" s="2">
        <v>0.70399999999999996</v>
      </c>
      <c r="K1332" s="2">
        <v>-0.502</v>
      </c>
      <c r="L1332" s="2">
        <v>0.2</v>
      </c>
      <c r="M1332" s="2">
        <v>0.76400000000000001</v>
      </c>
      <c r="N1332" s="2">
        <v>-0.56400000000000006</v>
      </c>
      <c r="O1332" s="2">
        <v>-0.51036666666666675</v>
      </c>
      <c r="P1332" s="2" t="s">
        <v>5900</v>
      </c>
      <c r="Q1332" s="5">
        <v>2489</v>
      </c>
      <c r="R1332" s="5">
        <v>97.2265625</v>
      </c>
      <c r="S1332" s="5">
        <v>2</v>
      </c>
      <c r="T1332" s="5">
        <v>80.353555644837286</v>
      </c>
      <c r="U1332" s="5">
        <v>0</v>
      </c>
      <c r="V1332" s="5">
        <v>0</v>
      </c>
      <c r="W1332" s="5">
        <v>1</v>
      </c>
      <c r="X1332" s="5">
        <v>40.176777822418643</v>
      </c>
      <c r="Y1332" s="5">
        <v>0</v>
      </c>
      <c r="Z1332" s="5">
        <v>0</v>
      </c>
      <c r="AA1332" s="5">
        <v>1</v>
      </c>
      <c r="AB1332" s="5">
        <v>40.176777822418643</v>
      </c>
      <c r="AC1332" s="5">
        <v>18</v>
      </c>
      <c r="AD1332" s="5">
        <v>723.18200080353552</v>
      </c>
      <c r="AE1332" s="5">
        <v>4</v>
      </c>
      <c r="AF1332" s="5">
        <v>160.70711128967457</v>
      </c>
      <c r="AG1332" s="5">
        <v>14</v>
      </c>
      <c r="AH1332" s="5">
        <v>562.47488951386094</v>
      </c>
      <c r="AI1332" s="5">
        <v>0</v>
      </c>
      <c r="AJ1332" s="5">
        <v>0</v>
      </c>
    </row>
    <row r="1333" spans="1:36" x14ac:dyDescent="0.25">
      <c r="A1333">
        <v>2018</v>
      </c>
      <c r="B1333" t="s">
        <v>71</v>
      </c>
      <c r="C1333" t="s">
        <v>5038</v>
      </c>
      <c r="D1333" s="47" t="s">
        <v>5028</v>
      </c>
      <c r="E1333" s="11">
        <v>0</v>
      </c>
      <c r="F1333" s="2">
        <v>0.77339999999999998</v>
      </c>
      <c r="G1333" s="2">
        <v>0.2165</v>
      </c>
      <c r="H1333" s="2">
        <v>0.55689999999999995</v>
      </c>
      <c r="I1333" s="2">
        <v>0.77259999999999995</v>
      </c>
      <c r="J1333" s="2">
        <v>0.2072</v>
      </c>
      <c r="K1333" s="2">
        <v>0.5653999999999999</v>
      </c>
      <c r="L1333" s="2">
        <v>0.75080000000000002</v>
      </c>
      <c r="M1333" s="2">
        <v>0.24</v>
      </c>
      <c r="N1333" s="2">
        <v>0.51080000000000003</v>
      </c>
      <c r="O1333" s="2">
        <v>0.54436666666666655</v>
      </c>
      <c r="P1333" s="2" t="s">
        <v>4792</v>
      </c>
      <c r="Q1333" s="5">
        <v>2490</v>
      </c>
      <c r="R1333" s="5" t="s">
        <v>4791</v>
      </c>
      <c r="S1333" s="5">
        <v>12</v>
      </c>
      <c r="T1333" s="5">
        <v>481.92771084337352</v>
      </c>
      <c r="U1333" s="5">
        <v>0</v>
      </c>
      <c r="V1333" s="5">
        <v>0</v>
      </c>
      <c r="W1333" s="5">
        <v>1</v>
      </c>
      <c r="X1333" s="5">
        <v>40.160642570281126</v>
      </c>
      <c r="Y1333" s="5">
        <v>1</v>
      </c>
      <c r="Z1333" s="5">
        <v>40.160642570281126</v>
      </c>
      <c r="AA1333" s="5">
        <v>10</v>
      </c>
      <c r="AB1333" s="5">
        <v>401.60642570281118</v>
      </c>
      <c r="AC1333" s="5">
        <v>22</v>
      </c>
      <c r="AD1333" s="5">
        <v>883.53413654618464</v>
      </c>
      <c r="AE1333" s="5">
        <v>9</v>
      </c>
      <c r="AF1333" s="5">
        <v>361.44578313253015</v>
      </c>
      <c r="AG1333" s="5">
        <v>12</v>
      </c>
      <c r="AH1333" s="5">
        <v>481.92771084337352</v>
      </c>
      <c r="AI1333" s="5">
        <v>1</v>
      </c>
      <c r="AJ1333" s="5">
        <v>40.160642570281126</v>
      </c>
    </row>
    <row r="1334" spans="1:36" x14ac:dyDescent="0.25">
      <c r="A1334">
        <v>2018</v>
      </c>
      <c r="B1334" t="s">
        <v>71</v>
      </c>
      <c r="C1334" t="s">
        <v>5038</v>
      </c>
      <c r="D1334" s="47" t="s">
        <v>5028</v>
      </c>
      <c r="E1334" s="11">
        <v>0</v>
      </c>
      <c r="F1334" s="2">
        <v>0.77339999999999998</v>
      </c>
      <c r="G1334" s="2">
        <v>0.2165</v>
      </c>
      <c r="H1334" s="2">
        <v>0.55689999999999995</v>
      </c>
      <c r="I1334" s="2">
        <v>0.77259999999999995</v>
      </c>
      <c r="J1334" s="2">
        <v>0.2072</v>
      </c>
      <c r="K1334" s="2">
        <v>0.5653999999999999</v>
      </c>
      <c r="L1334" s="2">
        <v>0.75080000000000002</v>
      </c>
      <c r="M1334" s="2">
        <v>0.24</v>
      </c>
      <c r="N1334" s="2">
        <v>0.51080000000000003</v>
      </c>
      <c r="O1334" s="2">
        <v>0.54436666666666655</v>
      </c>
      <c r="P1334" s="2" t="s">
        <v>4792</v>
      </c>
      <c r="Q1334" s="5">
        <v>2490</v>
      </c>
      <c r="R1334" s="5" t="s">
        <v>4791</v>
      </c>
      <c r="S1334" s="5">
        <v>12</v>
      </c>
      <c r="T1334" s="5">
        <v>481.92771084337352</v>
      </c>
      <c r="U1334" s="5">
        <v>0</v>
      </c>
      <c r="V1334" s="5">
        <v>0</v>
      </c>
      <c r="W1334" s="5">
        <v>1</v>
      </c>
      <c r="X1334" s="5">
        <v>40.160642570281126</v>
      </c>
      <c r="Y1334" s="5">
        <v>1</v>
      </c>
      <c r="Z1334" s="5">
        <v>40.160642570281126</v>
      </c>
      <c r="AA1334" s="5">
        <v>10</v>
      </c>
      <c r="AB1334" s="5">
        <v>401.60642570281118</v>
      </c>
      <c r="AC1334" s="5">
        <v>22</v>
      </c>
      <c r="AD1334" s="5">
        <v>883.53413654618464</v>
      </c>
      <c r="AE1334" s="5">
        <v>9</v>
      </c>
      <c r="AF1334" s="5">
        <v>361.44578313253015</v>
      </c>
      <c r="AG1334" s="5">
        <v>12</v>
      </c>
      <c r="AH1334" s="5">
        <v>481.92771084337352</v>
      </c>
      <c r="AI1334" s="5">
        <v>1</v>
      </c>
      <c r="AJ1334" s="5">
        <v>40.160642570281126</v>
      </c>
    </row>
    <row r="1335" spans="1:36" x14ac:dyDescent="0.25">
      <c r="A1335">
        <v>2019</v>
      </c>
      <c r="B1335" t="s">
        <v>41</v>
      </c>
      <c r="C1335" t="s">
        <v>6070</v>
      </c>
      <c r="D1335" s="47" t="s">
        <v>6005</v>
      </c>
      <c r="E1335" s="11">
        <v>0.60699999999999998</v>
      </c>
      <c r="F1335" s="2">
        <v>0.24049999999999999</v>
      </c>
      <c r="G1335" s="2">
        <v>0.74350000000000005</v>
      </c>
      <c r="H1335" s="2">
        <v>-0.50300000000000011</v>
      </c>
      <c r="I1335" s="2">
        <v>0.2102</v>
      </c>
      <c r="J1335" s="2">
        <v>0.74750000000000005</v>
      </c>
      <c r="K1335" s="2">
        <v>-0.53730000000000011</v>
      </c>
      <c r="L1335" s="2">
        <v>0.24629999999999999</v>
      </c>
      <c r="M1335" s="2">
        <v>0.74</v>
      </c>
      <c r="N1335" s="2">
        <v>-0.49370000000000003</v>
      </c>
      <c r="O1335" s="2">
        <v>-0.51133333333333342</v>
      </c>
      <c r="P1335" s="2" t="s">
        <v>5900</v>
      </c>
      <c r="Q1335" s="5">
        <v>2492</v>
      </c>
      <c r="R1335" s="5">
        <v>4105.4365733113673</v>
      </c>
      <c r="S1335" s="5">
        <v>0</v>
      </c>
      <c r="T1335" s="5">
        <v>0</v>
      </c>
      <c r="U1335" s="5">
        <v>0</v>
      </c>
      <c r="V1335" s="5">
        <v>0</v>
      </c>
      <c r="W1335" s="5">
        <v>0</v>
      </c>
      <c r="X1335" s="5">
        <v>0</v>
      </c>
      <c r="Y1335" s="5">
        <v>0</v>
      </c>
      <c r="Z1335" s="5">
        <v>0</v>
      </c>
      <c r="AA1335" s="5">
        <v>0</v>
      </c>
      <c r="AB1335" s="5">
        <v>0</v>
      </c>
      <c r="AC1335" s="5">
        <v>37</v>
      </c>
      <c r="AD1335" s="5">
        <v>1484.7512038523275</v>
      </c>
      <c r="AE1335" s="5">
        <v>4</v>
      </c>
      <c r="AF1335" s="5">
        <v>160.51364365971108</v>
      </c>
      <c r="AG1335" s="5">
        <v>30</v>
      </c>
      <c r="AH1335" s="5">
        <v>1203.8523274478332</v>
      </c>
      <c r="AI1335" s="5">
        <v>3</v>
      </c>
      <c r="AJ1335" s="5">
        <v>120.38523274478329</v>
      </c>
    </row>
    <row r="1336" spans="1:36" x14ac:dyDescent="0.25">
      <c r="A1336">
        <v>2018</v>
      </c>
      <c r="B1336" t="s">
        <v>49</v>
      </c>
      <c r="C1336" t="s">
        <v>6539</v>
      </c>
      <c r="D1336" s="47" t="s">
        <v>6216</v>
      </c>
      <c r="E1336" s="11">
        <v>25.6</v>
      </c>
      <c r="F1336" s="2">
        <v>0.25219999999999998</v>
      </c>
      <c r="G1336" s="2">
        <v>0.71730000000000005</v>
      </c>
      <c r="H1336" s="2">
        <v>-0.46510000000000007</v>
      </c>
      <c r="I1336" s="2">
        <v>0.20200000000000001</v>
      </c>
      <c r="J1336" s="2">
        <v>0.70399999999999996</v>
      </c>
      <c r="K1336" s="2">
        <v>-0.502</v>
      </c>
      <c r="L1336" s="2">
        <v>0.2</v>
      </c>
      <c r="M1336" s="2">
        <v>0.76400000000000001</v>
      </c>
      <c r="N1336" s="2">
        <v>-0.56400000000000006</v>
      </c>
      <c r="O1336" s="2">
        <v>-0.51036666666666675</v>
      </c>
      <c r="P1336" s="2" t="s">
        <v>5900</v>
      </c>
      <c r="Q1336" s="5">
        <v>2493</v>
      </c>
      <c r="R1336" s="5">
        <v>97.3828125</v>
      </c>
      <c r="S1336" s="5">
        <v>3</v>
      </c>
      <c r="T1336" s="5">
        <v>120.33694344163659</v>
      </c>
      <c r="U1336" s="5">
        <v>0</v>
      </c>
      <c r="V1336" s="5">
        <v>0</v>
      </c>
      <c r="W1336" s="5">
        <v>1</v>
      </c>
      <c r="X1336" s="5">
        <v>40.112314480545528</v>
      </c>
      <c r="Y1336" s="5">
        <v>0</v>
      </c>
      <c r="Z1336" s="5">
        <v>0</v>
      </c>
      <c r="AA1336" s="5">
        <v>2</v>
      </c>
      <c r="AB1336" s="5">
        <v>80.224628961091057</v>
      </c>
      <c r="AC1336" s="5">
        <v>31</v>
      </c>
      <c r="AD1336" s="5">
        <v>1243.4817488969113</v>
      </c>
      <c r="AE1336" s="5">
        <v>13</v>
      </c>
      <c r="AF1336" s="5">
        <v>521.46008824709179</v>
      </c>
      <c r="AG1336" s="5">
        <v>16</v>
      </c>
      <c r="AH1336" s="5">
        <v>641.79703168872845</v>
      </c>
      <c r="AI1336" s="5">
        <v>2</v>
      </c>
      <c r="AJ1336" s="5">
        <v>80.224628961091057</v>
      </c>
    </row>
    <row r="1337" spans="1:36" x14ac:dyDescent="0.25">
      <c r="A1337">
        <v>2018</v>
      </c>
      <c r="B1337" t="s">
        <v>71</v>
      </c>
      <c r="C1337" t="s">
        <v>5557</v>
      </c>
      <c r="D1337" s="47" t="s">
        <v>5817</v>
      </c>
      <c r="E1337" s="11">
        <v>0</v>
      </c>
      <c r="F1337" s="2">
        <v>0.4909</v>
      </c>
      <c r="G1337" s="2">
        <v>0.49309999999999998</v>
      </c>
      <c r="H1337" s="2">
        <v>-2.1999999999999797E-3</v>
      </c>
      <c r="I1337" s="2">
        <v>0.51739999999999997</v>
      </c>
      <c r="J1337" s="2">
        <v>0.43140000000000001</v>
      </c>
      <c r="K1337" s="2">
        <v>8.5999999999999965E-2</v>
      </c>
      <c r="L1337" s="2">
        <v>0.57120000000000004</v>
      </c>
      <c r="M1337" s="2">
        <v>0.4143</v>
      </c>
      <c r="N1337" s="2">
        <v>0.15690000000000004</v>
      </c>
      <c r="O1337" s="2">
        <v>8.0233333333333337E-2</v>
      </c>
      <c r="P1337" s="2" t="s">
        <v>5765</v>
      </c>
      <c r="Q1337" s="5">
        <v>2494</v>
      </c>
      <c r="R1337" s="5" t="s">
        <v>4791</v>
      </c>
      <c r="S1337" s="5">
        <v>3</v>
      </c>
      <c r="T1337" s="5">
        <v>120.28869286287089</v>
      </c>
      <c r="U1337" s="5">
        <v>0</v>
      </c>
      <c r="V1337" s="5">
        <v>0</v>
      </c>
      <c r="W1337" s="5">
        <v>0</v>
      </c>
      <c r="X1337" s="5">
        <v>0</v>
      </c>
      <c r="Y1337" s="5">
        <v>1</v>
      </c>
      <c r="Z1337" s="5">
        <v>40.096230954290299</v>
      </c>
      <c r="AA1337" s="5">
        <v>2</v>
      </c>
      <c r="AB1337" s="5">
        <v>80.192461908580597</v>
      </c>
      <c r="AC1337" s="5">
        <v>18</v>
      </c>
      <c r="AD1337" s="5">
        <v>721.7321571772253</v>
      </c>
      <c r="AE1337" s="5">
        <v>2</v>
      </c>
      <c r="AF1337" s="5">
        <v>80.192461908580597</v>
      </c>
      <c r="AG1337" s="5">
        <v>10</v>
      </c>
      <c r="AH1337" s="5">
        <v>400.96230954290297</v>
      </c>
      <c r="AI1337" s="5">
        <v>6</v>
      </c>
      <c r="AJ1337" s="5">
        <v>240.57738572574178</v>
      </c>
    </row>
    <row r="1338" spans="1:36" x14ac:dyDescent="0.25">
      <c r="A1338">
        <v>2018</v>
      </c>
      <c r="B1338" t="s">
        <v>71</v>
      </c>
      <c r="C1338" t="s">
        <v>5557</v>
      </c>
      <c r="D1338" s="47" t="s">
        <v>5817</v>
      </c>
      <c r="E1338" s="11">
        <v>0</v>
      </c>
      <c r="F1338" s="2">
        <v>0.4909</v>
      </c>
      <c r="G1338" s="2">
        <v>0.49309999999999998</v>
      </c>
      <c r="H1338" s="2">
        <v>-2.1999999999999797E-3</v>
      </c>
      <c r="I1338" s="2">
        <v>0.51739999999999997</v>
      </c>
      <c r="J1338" s="2">
        <v>0.43140000000000001</v>
      </c>
      <c r="K1338" s="2">
        <v>8.5999999999999965E-2</v>
      </c>
      <c r="L1338" s="2">
        <v>0.57120000000000004</v>
      </c>
      <c r="M1338" s="2">
        <v>0.4143</v>
      </c>
      <c r="N1338" s="2">
        <v>0.15690000000000004</v>
      </c>
      <c r="O1338" s="2">
        <v>8.0233333333333337E-2</v>
      </c>
      <c r="P1338" s="2" t="s">
        <v>5765</v>
      </c>
      <c r="Q1338" s="5">
        <v>2494</v>
      </c>
      <c r="R1338" s="5" t="s">
        <v>4791</v>
      </c>
      <c r="S1338" s="5">
        <v>3</v>
      </c>
      <c r="T1338" s="5">
        <v>120.28869286287089</v>
      </c>
      <c r="U1338" s="5">
        <v>0</v>
      </c>
      <c r="V1338" s="5">
        <v>0</v>
      </c>
      <c r="W1338" s="5">
        <v>0</v>
      </c>
      <c r="X1338" s="5">
        <v>0</v>
      </c>
      <c r="Y1338" s="5">
        <v>1</v>
      </c>
      <c r="Z1338" s="5">
        <v>40.096230954290299</v>
      </c>
      <c r="AA1338" s="5">
        <v>2</v>
      </c>
      <c r="AB1338" s="5">
        <v>80.192461908580597</v>
      </c>
      <c r="AC1338" s="5">
        <v>18</v>
      </c>
      <c r="AD1338" s="5">
        <v>721.7321571772253</v>
      </c>
      <c r="AE1338" s="5">
        <v>2</v>
      </c>
      <c r="AF1338" s="5">
        <v>80.192461908580597</v>
      </c>
      <c r="AG1338" s="5">
        <v>10</v>
      </c>
      <c r="AH1338" s="5">
        <v>400.96230954290297</v>
      </c>
      <c r="AI1338" s="5">
        <v>6</v>
      </c>
      <c r="AJ1338" s="5">
        <v>240.57738572574178</v>
      </c>
    </row>
    <row r="1339" spans="1:36" x14ac:dyDescent="0.25">
      <c r="A1339">
        <v>2017</v>
      </c>
      <c r="B1339" t="s">
        <v>49</v>
      </c>
      <c r="C1339" t="s">
        <v>655</v>
      </c>
      <c r="D1339" s="47" t="s">
        <v>6320</v>
      </c>
      <c r="E1339" s="11">
        <v>12.3</v>
      </c>
      <c r="F1339" s="2">
        <v>0.39539999999999997</v>
      </c>
      <c r="G1339" s="2">
        <v>0.57040000000000002</v>
      </c>
      <c r="H1339" s="2">
        <v>-0.17500000000000004</v>
      </c>
      <c r="I1339" s="2">
        <v>0.52100000000000002</v>
      </c>
      <c r="J1339" s="2">
        <v>0.34399999999999997</v>
      </c>
      <c r="K1339" s="2">
        <v>0.17700000000000005</v>
      </c>
      <c r="L1339" s="2">
        <v>0.52100000000000002</v>
      </c>
      <c r="M1339" s="2">
        <v>0.44800000000000001</v>
      </c>
      <c r="N1339" s="2">
        <v>7.3000000000000009E-2</v>
      </c>
      <c r="O1339" s="2">
        <v>2.5000000000000005E-2</v>
      </c>
      <c r="P1339" s="2" t="s">
        <v>5765</v>
      </c>
      <c r="Q1339" s="5">
        <v>2502</v>
      </c>
      <c r="R1339" s="5">
        <v>203.41463414634146</v>
      </c>
      <c r="S1339" s="5">
        <v>1</v>
      </c>
      <c r="T1339" s="5">
        <v>39.968025579536373</v>
      </c>
      <c r="U1339" s="5">
        <v>0</v>
      </c>
      <c r="V1339" s="5">
        <v>0</v>
      </c>
      <c r="W1339" s="5">
        <v>0</v>
      </c>
      <c r="X1339" s="5">
        <v>0</v>
      </c>
      <c r="Y1339" s="5">
        <v>0</v>
      </c>
      <c r="Z1339" s="5">
        <v>0</v>
      </c>
      <c r="AA1339" s="5">
        <v>1</v>
      </c>
      <c r="AB1339" s="5">
        <v>39.968025579536373</v>
      </c>
      <c r="AC1339" s="5">
        <v>20</v>
      </c>
      <c r="AD1339" s="5">
        <v>799.36051159072747</v>
      </c>
      <c r="AE1339" s="5">
        <v>7</v>
      </c>
      <c r="AF1339" s="5">
        <v>279.77617905675459</v>
      </c>
      <c r="AG1339" s="5">
        <v>12</v>
      </c>
      <c r="AH1339" s="5">
        <v>479.61630695443642</v>
      </c>
      <c r="AI1339" s="5">
        <v>1</v>
      </c>
      <c r="AJ1339" s="5">
        <v>39.968025579536373</v>
      </c>
    </row>
    <row r="1340" spans="1:36" x14ac:dyDescent="0.25">
      <c r="A1340">
        <v>2018</v>
      </c>
      <c r="B1340" t="s">
        <v>49</v>
      </c>
      <c r="C1340" t="s">
        <v>655</v>
      </c>
      <c r="D1340" s="47" t="s">
        <v>6320</v>
      </c>
      <c r="E1340" s="11">
        <v>12.3</v>
      </c>
      <c r="F1340" s="2">
        <v>0.39539999999999997</v>
      </c>
      <c r="G1340" s="2">
        <v>0.57040000000000002</v>
      </c>
      <c r="H1340" s="2">
        <v>-0.17500000000000004</v>
      </c>
      <c r="I1340" s="2">
        <v>0.52100000000000002</v>
      </c>
      <c r="J1340" s="2">
        <v>0.34399999999999997</v>
      </c>
      <c r="K1340" s="2">
        <v>0.17700000000000005</v>
      </c>
      <c r="L1340" s="2">
        <v>0.52100000000000002</v>
      </c>
      <c r="M1340" s="2">
        <v>0.44800000000000001</v>
      </c>
      <c r="N1340" s="2">
        <v>7.3000000000000009E-2</v>
      </c>
      <c r="O1340" s="2">
        <v>2.5000000000000005E-2</v>
      </c>
      <c r="P1340" s="2" t="s">
        <v>5765</v>
      </c>
      <c r="Q1340" s="5">
        <v>2502</v>
      </c>
      <c r="R1340" s="5">
        <v>203.41463414634146</v>
      </c>
      <c r="S1340" s="5">
        <v>2</v>
      </c>
      <c r="T1340" s="5">
        <v>79.936051159072747</v>
      </c>
      <c r="U1340" s="5">
        <v>1</v>
      </c>
      <c r="V1340" s="5">
        <v>39.968025579536373</v>
      </c>
      <c r="W1340" s="5">
        <v>0</v>
      </c>
      <c r="X1340" s="5">
        <v>0</v>
      </c>
      <c r="Y1340" s="5">
        <v>0</v>
      </c>
      <c r="Z1340" s="5">
        <v>0</v>
      </c>
      <c r="AA1340" s="5">
        <v>1</v>
      </c>
      <c r="AB1340" s="5">
        <v>39.968025579536373</v>
      </c>
      <c r="AC1340" s="5">
        <v>12</v>
      </c>
      <c r="AD1340" s="5">
        <v>479.61630695443642</v>
      </c>
      <c r="AE1340" s="5">
        <v>4</v>
      </c>
      <c r="AF1340" s="5">
        <v>159.87210231814549</v>
      </c>
      <c r="AG1340" s="5">
        <v>8</v>
      </c>
      <c r="AH1340" s="5">
        <v>319.74420463629099</v>
      </c>
      <c r="AI1340" s="5">
        <v>0</v>
      </c>
      <c r="AJ1340" s="5">
        <v>0</v>
      </c>
    </row>
    <row r="1341" spans="1:36" x14ac:dyDescent="0.25">
      <c r="A1341">
        <v>2017</v>
      </c>
      <c r="B1341" t="s">
        <v>71</v>
      </c>
      <c r="C1341" t="s">
        <v>5933</v>
      </c>
      <c r="D1341" s="47" t="s">
        <v>4970</v>
      </c>
      <c r="E1341" s="11">
        <v>0</v>
      </c>
      <c r="F1341" s="2">
        <v>0.4289</v>
      </c>
      <c r="G1341" s="2">
        <v>0.56040000000000001</v>
      </c>
      <c r="H1341" s="2">
        <v>-0.13150000000000001</v>
      </c>
      <c r="I1341" s="2">
        <v>0.3201</v>
      </c>
      <c r="J1341" s="2">
        <v>0.64510000000000001</v>
      </c>
      <c r="K1341" s="2">
        <v>-0.32500000000000001</v>
      </c>
      <c r="L1341" s="2">
        <v>0.33939999999999998</v>
      </c>
      <c r="M1341" s="2">
        <v>0.64990000000000003</v>
      </c>
      <c r="N1341" s="2">
        <v>-0.31050000000000005</v>
      </c>
      <c r="O1341" s="2">
        <v>-0.25566666666666671</v>
      </c>
      <c r="P1341" s="2" t="s">
        <v>5900</v>
      </c>
      <c r="Q1341" s="5">
        <v>2504</v>
      </c>
      <c r="R1341" s="5" t="s">
        <v>4791</v>
      </c>
      <c r="S1341" s="5">
        <v>1</v>
      </c>
      <c r="T1341" s="5">
        <v>39.936102236421725</v>
      </c>
      <c r="U1341" s="5">
        <v>0</v>
      </c>
      <c r="V1341" s="5">
        <v>0</v>
      </c>
      <c r="W1341" s="5">
        <v>0</v>
      </c>
      <c r="X1341" s="5">
        <v>0</v>
      </c>
      <c r="Y1341" s="5">
        <v>0</v>
      </c>
      <c r="Z1341" s="5">
        <v>0</v>
      </c>
      <c r="AA1341" s="5">
        <v>1</v>
      </c>
      <c r="AB1341" s="5">
        <v>39.936102236421725</v>
      </c>
      <c r="AC1341" s="5">
        <v>17</v>
      </c>
      <c r="AD1341" s="5">
        <v>678.91373801916927</v>
      </c>
      <c r="AE1341" s="5">
        <v>5</v>
      </c>
      <c r="AF1341" s="5">
        <v>199.68051118210863</v>
      </c>
      <c r="AG1341" s="5">
        <v>12</v>
      </c>
      <c r="AH1341" s="5">
        <v>479.23322683706067</v>
      </c>
      <c r="AI1341" s="5">
        <v>0</v>
      </c>
      <c r="AJ1341" s="5">
        <v>0</v>
      </c>
    </row>
    <row r="1342" spans="1:36" x14ac:dyDescent="0.25">
      <c r="A1342">
        <v>2018</v>
      </c>
      <c r="B1342" t="s">
        <v>41</v>
      </c>
      <c r="C1342" t="s">
        <v>5640</v>
      </c>
      <c r="D1342" s="47" t="s">
        <v>5485</v>
      </c>
      <c r="E1342" s="11">
        <v>1.9</v>
      </c>
      <c r="F1342" s="2">
        <v>0.61909999999999998</v>
      </c>
      <c r="G1342" s="2">
        <v>0.36070000000000002</v>
      </c>
      <c r="H1342" s="2">
        <v>0.25839999999999996</v>
      </c>
      <c r="I1342" s="2">
        <v>0.58540000000000003</v>
      </c>
      <c r="J1342" s="2">
        <v>0.35089999999999999</v>
      </c>
      <c r="K1342" s="2">
        <v>0.23450000000000004</v>
      </c>
      <c r="L1342" s="2">
        <v>0.53220000000000001</v>
      </c>
      <c r="M1342" s="2">
        <v>0.44340000000000002</v>
      </c>
      <c r="N1342" s="2">
        <v>8.879999999999999E-2</v>
      </c>
      <c r="O1342" s="2">
        <v>0.19389999999999999</v>
      </c>
      <c r="P1342" s="2" t="s">
        <v>4792</v>
      </c>
      <c r="Q1342" s="5">
        <v>2505</v>
      </c>
      <c r="R1342" s="5">
        <v>1318.421052631579</v>
      </c>
      <c r="S1342" s="5">
        <v>0</v>
      </c>
      <c r="T1342" s="5">
        <v>0</v>
      </c>
      <c r="U1342" s="5">
        <v>0</v>
      </c>
      <c r="V1342" s="5">
        <v>0</v>
      </c>
      <c r="W1342" s="5">
        <v>0</v>
      </c>
      <c r="X1342" s="5">
        <v>0</v>
      </c>
      <c r="Y1342" s="5">
        <v>0</v>
      </c>
      <c r="Z1342" s="5">
        <v>0</v>
      </c>
      <c r="AA1342" s="5">
        <v>0</v>
      </c>
      <c r="AB1342" s="5">
        <v>0</v>
      </c>
      <c r="AC1342" s="5">
        <v>1</v>
      </c>
      <c r="AD1342" s="5">
        <v>39.920159680638719</v>
      </c>
      <c r="AE1342" s="5">
        <v>0</v>
      </c>
      <c r="AF1342" s="5">
        <v>0</v>
      </c>
      <c r="AG1342" s="5">
        <v>0</v>
      </c>
      <c r="AH1342" s="5">
        <v>0</v>
      </c>
      <c r="AI1342" s="5">
        <v>1</v>
      </c>
      <c r="AJ1342" s="5">
        <v>39.920159680638719</v>
      </c>
    </row>
    <row r="1343" spans="1:36" x14ac:dyDescent="0.25">
      <c r="A1343">
        <v>2018</v>
      </c>
      <c r="B1343" t="s">
        <v>71</v>
      </c>
      <c r="C1343" t="s">
        <v>4947</v>
      </c>
      <c r="D1343" s="47" t="s">
        <v>1109</v>
      </c>
      <c r="E1343" s="11">
        <v>0</v>
      </c>
      <c r="F1343" s="2">
        <v>0.73570000000000002</v>
      </c>
      <c r="G1343" s="2">
        <v>0.25469999999999998</v>
      </c>
      <c r="H1343" s="2">
        <v>0.48100000000000004</v>
      </c>
      <c r="I1343" s="2">
        <v>0.72419999999999995</v>
      </c>
      <c r="J1343" s="2">
        <v>0.248</v>
      </c>
      <c r="K1343" s="2">
        <v>0.47619999999999996</v>
      </c>
      <c r="L1343" s="2">
        <v>0.69610000000000005</v>
      </c>
      <c r="M1343" s="2">
        <v>0.29339999999999999</v>
      </c>
      <c r="N1343" s="2">
        <v>0.40270000000000006</v>
      </c>
      <c r="O1343" s="2">
        <v>0.45330000000000004</v>
      </c>
      <c r="P1343" s="2" t="s">
        <v>4792</v>
      </c>
      <c r="Q1343" s="5">
        <v>2506</v>
      </c>
      <c r="R1343" s="5" t="s">
        <v>4791</v>
      </c>
      <c r="S1343" s="5">
        <v>21</v>
      </c>
      <c r="T1343" s="5">
        <v>837.98882681564248</v>
      </c>
      <c r="U1343" s="5">
        <v>0</v>
      </c>
      <c r="V1343" s="5">
        <v>0</v>
      </c>
      <c r="W1343" s="5">
        <v>1</v>
      </c>
      <c r="X1343" s="5">
        <v>39.904229848363926</v>
      </c>
      <c r="Y1343" s="5">
        <v>1</v>
      </c>
      <c r="Z1343" s="5">
        <v>39.904229848363926</v>
      </c>
      <c r="AA1343" s="5">
        <v>19</v>
      </c>
      <c r="AB1343" s="5">
        <v>758.18036711891455</v>
      </c>
      <c r="AC1343" s="5">
        <v>13</v>
      </c>
      <c r="AD1343" s="5">
        <v>518.75498802873108</v>
      </c>
      <c r="AE1343" s="5">
        <v>3</v>
      </c>
      <c r="AF1343" s="5">
        <v>119.71268954509178</v>
      </c>
      <c r="AG1343" s="5">
        <v>10</v>
      </c>
      <c r="AH1343" s="5">
        <v>399.04229848363923</v>
      </c>
      <c r="AI1343" s="5">
        <v>0</v>
      </c>
      <c r="AJ1343" s="5">
        <v>0</v>
      </c>
    </row>
    <row r="1344" spans="1:36" x14ac:dyDescent="0.25">
      <c r="A1344">
        <v>2018</v>
      </c>
      <c r="B1344" t="s">
        <v>71</v>
      </c>
      <c r="C1344" t="s">
        <v>4947</v>
      </c>
      <c r="D1344" s="47" t="s">
        <v>1109</v>
      </c>
      <c r="E1344" s="11">
        <v>0</v>
      </c>
      <c r="F1344" s="2">
        <v>0.73570000000000002</v>
      </c>
      <c r="G1344" s="2">
        <v>0.25469999999999998</v>
      </c>
      <c r="H1344" s="2">
        <v>0.48100000000000004</v>
      </c>
      <c r="I1344" s="2">
        <v>0.72419999999999995</v>
      </c>
      <c r="J1344" s="2">
        <v>0.248</v>
      </c>
      <c r="K1344" s="2">
        <v>0.47619999999999996</v>
      </c>
      <c r="L1344" s="2">
        <v>0.69610000000000005</v>
      </c>
      <c r="M1344" s="2">
        <v>0.29339999999999999</v>
      </c>
      <c r="N1344" s="2">
        <v>0.40270000000000006</v>
      </c>
      <c r="O1344" s="2">
        <v>0.45330000000000004</v>
      </c>
      <c r="P1344" s="2" t="s">
        <v>4792</v>
      </c>
      <c r="Q1344" s="5">
        <v>2506</v>
      </c>
      <c r="R1344" s="5" t="s">
        <v>4791</v>
      </c>
      <c r="S1344" s="5">
        <v>21</v>
      </c>
      <c r="T1344" s="5">
        <v>837.98882681564248</v>
      </c>
      <c r="U1344" s="5">
        <v>0</v>
      </c>
      <c r="V1344" s="5">
        <v>0</v>
      </c>
      <c r="W1344" s="5">
        <v>1</v>
      </c>
      <c r="X1344" s="5">
        <v>39.904229848363926</v>
      </c>
      <c r="Y1344" s="5">
        <v>1</v>
      </c>
      <c r="Z1344" s="5">
        <v>39.904229848363926</v>
      </c>
      <c r="AA1344" s="5">
        <v>19</v>
      </c>
      <c r="AB1344" s="5">
        <v>758.18036711891455</v>
      </c>
      <c r="AC1344" s="5">
        <v>13</v>
      </c>
      <c r="AD1344" s="5">
        <v>518.75498802873108</v>
      </c>
      <c r="AE1344" s="5">
        <v>3</v>
      </c>
      <c r="AF1344" s="5">
        <v>119.71268954509178</v>
      </c>
      <c r="AG1344" s="5">
        <v>10</v>
      </c>
      <c r="AH1344" s="5">
        <v>399.04229848363923</v>
      </c>
      <c r="AI1344" s="5">
        <v>0</v>
      </c>
      <c r="AJ1344" s="5">
        <v>0</v>
      </c>
    </row>
    <row r="1345" spans="1:36" x14ac:dyDescent="0.25">
      <c r="A1345">
        <v>2017</v>
      </c>
      <c r="B1345" t="s">
        <v>71</v>
      </c>
      <c r="C1345" t="s">
        <v>4823</v>
      </c>
      <c r="D1345" s="47" t="s">
        <v>4818</v>
      </c>
      <c r="E1345" s="11">
        <v>0</v>
      </c>
      <c r="F1345" s="2">
        <v>0.5323</v>
      </c>
      <c r="G1345" s="2">
        <v>0.45150000000000001</v>
      </c>
      <c r="H1345" s="2">
        <v>8.0799999999999983E-2</v>
      </c>
      <c r="I1345" s="2">
        <v>0.57130000000000003</v>
      </c>
      <c r="J1345" s="2">
        <v>0.37130000000000002</v>
      </c>
      <c r="K1345" s="2">
        <v>0.2</v>
      </c>
      <c r="L1345" s="2">
        <v>0.64910000000000001</v>
      </c>
      <c r="M1345" s="2">
        <v>0.33350000000000002</v>
      </c>
      <c r="N1345" s="2">
        <v>0.31559999999999999</v>
      </c>
      <c r="O1345" s="2">
        <v>0.1988</v>
      </c>
      <c r="P1345" s="2" t="s">
        <v>4792</v>
      </c>
      <c r="Q1345" s="5">
        <v>2507</v>
      </c>
      <c r="R1345" s="5" t="s">
        <v>4791</v>
      </c>
      <c r="S1345" s="5">
        <v>4</v>
      </c>
      <c r="T1345" s="5">
        <v>159.55325089748703</v>
      </c>
      <c r="U1345" s="5">
        <v>0</v>
      </c>
      <c r="V1345" s="5">
        <v>0</v>
      </c>
      <c r="W1345" s="5">
        <v>0</v>
      </c>
      <c r="X1345" s="5">
        <v>0</v>
      </c>
      <c r="Y1345" s="5">
        <v>2</v>
      </c>
      <c r="Z1345" s="5">
        <v>79.776625448743516</v>
      </c>
      <c r="AA1345" s="5">
        <v>2</v>
      </c>
      <c r="AB1345" s="5">
        <v>79.776625448743516</v>
      </c>
      <c r="AC1345" s="5">
        <v>66</v>
      </c>
      <c r="AD1345" s="5">
        <v>2632.6286398085363</v>
      </c>
      <c r="AE1345" s="5">
        <v>8</v>
      </c>
      <c r="AF1345" s="5">
        <v>319.10650179497406</v>
      </c>
      <c r="AG1345" s="5">
        <v>51</v>
      </c>
      <c r="AH1345" s="5">
        <v>2034.3039489429598</v>
      </c>
      <c r="AI1345" s="5">
        <v>7</v>
      </c>
      <c r="AJ1345" s="5">
        <v>279.21818907060231</v>
      </c>
    </row>
    <row r="1346" spans="1:36" x14ac:dyDescent="0.25">
      <c r="A1346">
        <v>2019</v>
      </c>
      <c r="B1346" t="s">
        <v>71</v>
      </c>
      <c r="C1346" t="s">
        <v>5038</v>
      </c>
      <c r="D1346" s="47" t="s">
        <v>5028</v>
      </c>
      <c r="E1346" s="11">
        <v>0</v>
      </c>
      <c r="F1346" s="2">
        <v>0.77339999999999998</v>
      </c>
      <c r="G1346" s="2">
        <v>0.2165</v>
      </c>
      <c r="H1346" s="2">
        <v>0.55689999999999995</v>
      </c>
      <c r="I1346" s="2">
        <v>0.77259999999999995</v>
      </c>
      <c r="J1346" s="2">
        <v>0.2072</v>
      </c>
      <c r="K1346" s="2">
        <v>0.5653999999999999</v>
      </c>
      <c r="L1346" s="2">
        <v>0.75080000000000002</v>
      </c>
      <c r="M1346" s="2">
        <v>0.24</v>
      </c>
      <c r="N1346" s="2">
        <v>0.51080000000000003</v>
      </c>
      <c r="O1346" s="2">
        <v>0.54436666666666655</v>
      </c>
      <c r="P1346" s="2" t="s">
        <v>4792</v>
      </c>
      <c r="Q1346" s="5">
        <v>2510</v>
      </c>
      <c r="R1346" s="5" t="s">
        <v>4791</v>
      </c>
      <c r="S1346" s="5">
        <v>1</v>
      </c>
      <c r="T1346" s="5">
        <v>39.840637450199203</v>
      </c>
      <c r="U1346" s="5">
        <v>0</v>
      </c>
      <c r="V1346" s="5">
        <v>0</v>
      </c>
      <c r="W1346" s="5">
        <v>0</v>
      </c>
      <c r="X1346" s="5">
        <v>0</v>
      </c>
      <c r="Y1346" s="5">
        <v>0</v>
      </c>
      <c r="Z1346" s="5">
        <v>0</v>
      </c>
      <c r="AA1346" s="5">
        <v>1</v>
      </c>
      <c r="AB1346" s="5">
        <v>39.840637450199203</v>
      </c>
      <c r="AC1346" s="5">
        <v>18</v>
      </c>
      <c r="AD1346" s="5">
        <v>717.13147410358567</v>
      </c>
      <c r="AE1346" s="5">
        <v>7</v>
      </c>
      <c r="AF1346" s="5">
        <v>278.88446215139442</v>
      </c>
      <c r="AG1346" s="5">
        <v>10</v>
      </c>
      <c r="AH1346" s="5">
        <v>398.40637450199205</v>
      </c>
      <c r="AI1346" s="5">
        <v>1</v>
      </c>
      <c r="AJ1346" s="5">
        <v>39.840637450199203</v>
      </c>
    </row>
    <row r="1347" spans="1:36" x14ac:dyDescent="0.25">
      <c r="A1347">
        <v>2017</v>
      </c>
      <c r="B1347" t="s">
        <v>71</v>
      </c>
      <c r="C1347" t="s">
        <v>4947</v>
      </c>
      <c r="D1347" s="47" t="s">
        <v>1109</v>
      </c>
      <c r="E1347" s="11">
        <v>0</v>
      </c>
      <c r="F1347" s="2">
        <v>0.73570000000000002</v>
      </c>
      <c r="G1347" s="2">
        <v>0.25469999999999998</v>
      </c>
      <c r="H1347" s="2">
        <v>0.48100000000000004</v>
      </c>
      <c r="I1347" s="2">
        <v>0.72419999999999995</v>
      </c>
      <c r="J1347" s="2">
        <v>0.248</v>
      </c>
      <c r="K1347" s="2">
        <v>0.47619999999999996</v>
      </c>
      <c r="L1347" s="2">
        <v>0.69610000000000005</v>
      </c>
      <c r="M1347" s="2">
        <v>0.29339999999999999</v>
      </c>
      <c r="N1347" s="2">
        <v>0.40270000000000006</v>
      </c>
      <c r="O1347" s="2">
        <v>0.45330000000000004</v>
      </c>
      <c r="P1347" s="2" t="s">
        <v>4792</v>
      </c>
      <c r="Q1347" s="5">
        <v>2514</v>
      </c>
      <c r="R1347" s="5" t="s">
        <v>4791</v>
      </c>
      <c r="S1347" s="5">
        <v>6</v>
      </c>
      <c r="T1347" s="5">
        <v>238.66348448687353</v>
      </c>
      <c r="U1347" s="5">
        <v>0</v>
      </c>
      <c r="V1347" s="5">
        <v>0</v>
      </c>
      <c r="W1347" s="5">
        <v>0</v>
      </c>
      <c r="X1347" s="5">
        <v>0</v>
      </c>
      <c r="Y1347" s="5">
        <v>0</v>
      </c>
      <c r="Z1347" s="5">
        <v>0</v>
      </c>
      <c r="AA1347" s="5">
        <v>6</v>
      </c>
      <c r="AB1347" s="5">
        <v>238.66348448687353</v>
      </c>
      <c r="AC1347" s="5">
        <v>26</v>
      </c>
      <c r="AD1347" s="5">
        <v>1034.2084327764519</v>
      </c>
      <c r="AE1347" s="5">
        <v>10</v>
      </c>
      <c r="AF1347" s="5">
        <v>397.77247414478921</v>
      </c>
      <c r="AG1347" s="5">
        <v>13</v>
      </c>
      <c r="AH1347" s="5">
        <v>517.10421638822595</v>
      </c>
      <c r="AI1347" s="5">
        <v>3</v>
      </c>
      <c r="AJ1347" s="5">
        <v>119.33174224343676</v>
      </c>
    </row>
    <row r="1348" spans="1:36" x14ac:dyDescent="0.25">
      <c r="A1348">
        <v>2017</v>
      </c>
      <c r="B1348" t="s">
        <v>71</v>
      </c>
      <c r="C1348" t="s">
        <v>5557</v>
      </c>
      <c r="D1348" s="47" t="s">
        <v>5817</v>
      </c>
      <c r="E1348" s="11">
        <v>0</v>
      </c>
      <c r="F1348" s="2">
        <v>0.4909</v>
      </c>
      <c r="G1348" s="2">
        <v>0.49309999999999998</v>
      </c>
      <c r="H1348" s="2">
        <v>-2.1999999999999797E-3</v>
      </c>
      <c r="I1348" s="2">
        <v>0.51739999999999997</v>
      </c>
      <c r="J1348" s="2">
        <v>0.43140000000000001</v>
      </c>
      <c r="K1348" s="2">
        <v>8.5999999999999965E-2</v>
      </c>
      <c r="L1348" s="2">
        <v>0.57120000000000004</v>
      </c>
      <c r="M1348" s="2">
        <v>0.4143</v>
      </c>
      <c r="N1348" s="2">
        <v>0.15690000000000004</v>
      </c>
      <c r="O1348" s="2">
        <v>8.0233333333333337E-2</v>
      </c>
      <c r="P1348" s="2" t="s">
        <v>5765</v>
      </c>
      <c r="Q1348" s="5">
        <v>2514</v>
      </c>
      <c r="R1348" s="5" t="s">
        <v>4791</v>
      </c>
      <c r="S1348" s="5">
        <v>3</v>
      </c>
      <c r="T1348" s="5">
        <v>119.33174224343676</v>
      </c>
      <c r="U1348" s="5">
        <v>0</v>
      </c>
      <c r="V1348" s="5">
        <v>0</v>
      </c>
      <c r="W1348" s="5">
        <v>0</v>
      </c>
      <c r="X1348" s="5">
        <v>0</v>
      </c>
      <c r="Y1348" s="5">
        <v>1</v>
      </c>
      <c r="Z1348" s="5">
        <v>39.777247414478921</v>
      </c>
      <c r="AA1348" s="5">
        <v>2</v>
      </c>
      <c r="AB1348" s="5">
        <v>79.554494828957843</v>
      </c>
      <c r="AC1348" s="5">
        <v>21</v>
      </c>
      <c r="AD1348" s="5">
        <v>835.32219570405732</v>
      </c>
      <c r="AE1348" s="5">
        <v>2</v>
      </c>
      <c r="AF1348" s="5">
        <v>79.554494828957843</v>
      </c>
      <c r="AG1348" s="5">
        <v>15</v>
      </c>
      <c r="AH1348" s="5">
        <v>596.65871121718374</v>
      </c>
      <c r="AI1348" s="5">
        <v>4</v>
      </c>
      <c r="AJ1348" s="5">
        <v>159.10898965791569</v>
      </c>
    </row>
    <row r="1349" spans="1:36" x14ac:dyDescent="0.25">
      <c r="A1349">
        <v>2019</v>
      </c>
      <c r="B1349" t="s">
        <v>71</v>
      </c>
      <c r="C1349" t="s">
        <v>5119</v>
      </c>
      <c r="D1349" s="47" t="s">
        <v>4808</v>
      </c>
      <c r="E1349" s="11">
        <v>0</v>
      </c>
      <c r="F1349" s="2">
        <v>0.81499999999999995</v>
      </c>
      <c r="G1349" s="2">
        <v>0.17100000000000001</v>
      </c>
      <c r="H1349" s="2">
        <v>0.64399999999999991</v>
      </c>
      <c r="I1349" s="2">
        <v>0.81789999999999996</v>
      </c>
      <c r="J1349" s="2">
        <v>0.1469</v>
      </c>
      <c r="K1349" s="2">
        <v>0.67099999999999993</v>
      </c>
      <c r="L1349" s="2">
        <v>0.82279999999999998</v>
      </c>
      <c r="M1349" s="2">
        <v>0.16470000000000001</v>
      </c>
      <c r="N1349" s="2">
        <v>0.65809999999999991</v>
      </c>
      <c r="O1349" s="2">
        <v>0.65769999999999995</v>
      </c>
      <c r="P1349" s="2" t="s">
        <v>4792</v>
      </c>
      <c r="Q1349" s="5">
        <v>2515</v>
      </c>
      <c r="R1349" s="5" t="s">
        <v>4791</v>
      </c>
      <c r="S1349" s="5">
        <v>6</v>
      </c>
      <c r="T1349" s="5">
        <v>238.5685884691849</v>
      </c>
      <c r="U1349" s="5">
        <v>0</v>
      </c>
      <c r="V1349" s="5">
        <v>0</v>
      </c>
      <c r="W1349" s="5">
        <v>0</v>
      </c>
      <c r="X1349" s="5">
        <v>0</v>
      </c>
      <c r="Y1349" s="5">
        <v>3</v>
      </c>
      <c r="Z1349" s="5">
        <v>119.28429423459245</v>
      </c>
      <c r="AA1349" s="5">
        <v>3</v>
      </c>
      <c r="AB1349" s="5">
        <v>119.28429423459245</v>
      </c>
      <c r="AC1349" s="5">
        <v>66</v>
      </c>
      <c r="AD1349" s="5">
        <v>2624.2544731610337</v>
      </c>
      <c r="AE1349" s="5">
        <v>5</v>
      </c>
      <c r="AF1349" s="5">
        <v>198.80715705765405</v>
      </c>
      <c r="AG1349" s="5">
        <v>56</v>
      </c>
      <c r="AH1349" s="5">
        <v>2226.6401590457258</v>
      </c>
      <c r="AI1349" s="5">
        <v>5</v>
      </c>
      <c r="AJ1349" s="5">
        <v>198.80715705765405</v>
      </c>
    </row>
    <row r="1350" spans="1:36" x14ac:dyDescent="0.25">
      <c r="A1350">
        <v>2018</v>
      </c>
      <c r="B1350" t="s">
        <v>41</v>
      </c>
      <c r="C1350" t="s">
        <v>6070</v>
      </c>
      <c r="D1350" s="47" t="s">
        <v>6005</v>
      </c>
      <c r="E1350" s="11">
        <v>0.60699999999999998</v>
      </c>
      <c r="F1350" s="2">
        <v>0.24049999999999999</v>
      </c>
      <c r="G1350" s="2">
        <v>0.74350000000000005</v>
      </c>
      <c r="H1350" s="2">
        <v>-0.50300000000000011</v>
      </c>
      <c r="I1350" s="2">
        <v>0.2102</v>
      </c>
      <c r="J1350" s="2">
        <v>0.74750000000000005</v>
      </c>
      <c r="K1350" s="2">
        <v>-0.53730000000000011</v>
      </c>
      <c r="L1350" s="2">
        <v>0.24629999999999999</v>
      </c>
      <c r="M1350" s="2">
        <v>0.74</v>
      </c>
      <c r="N1350" s="2">
        <v>-0.49370000000000003</v>
      </c>
      <c r="O1350" s="2">
        <v>-0.51133333333333342</v>
      </c>
      <c r="P1350" s="2" t="s">
        <v>5900</v>
      </c>
      <c r="Q1350" s="5">
        <v>2521</v>
      </c>
      <c r="R1350" s="5">
        <v>4153.2125205930806</v>
      </c>
      <c r="S1350" s="5">
        <v>0</v>
      </c>
      <c r="T1350" s="5">
        <v>0</v>
      </c>
      <c r="U1350" s="5">
        <v>0</v>
      </c>
      <c r="V1350" s="5">
        <v>0</v>
      </c>
      <c r="W1350" s="5">
        <v>0</v>
      </c>
      <c r="X1350" s="5">
        <v>0</v>
      </c>
      <c r="Y1350" s="5">
        <v>0</v>
      </c>
      <c r="Z1350" s="5">
        <v>0</v>
      </c>
      <c r="AA1350" s="5">
        <v>0</v>
      </c>
      <c r="AB1350" s="5">
        <v>0</v>
      </c>
      <c r="AC1350" s="5">
        <v>15</v>
      </c>
      <c r="AD1350" s="5">
        <v>595.00198333994445</v>
      </c>
      <c r="AE1350" s="5">
        <v>5</v>
      </c>
      <c r="AF1350" s="5">
        <v>198.33399444664815</v>
      </c>
      <c r="AG1350" s="5">
        <v>7</v>
      </c>
      <c r="AH1350" s="5">
        <v>277.66759222530737</v>
      </c>
      <c r="AI1350" s="5">
        <v>3</v>
      </c>
      <c r="AJ1350" s="5">
        <v>119.00039666798889</v>
      </c>
    </row>
    <row r="1351" spans="1:36" x14ac:dyDescent="0.25">
      <c r="A1351">
        <v>2017</v>
      </c>
      <c r="B1351" t="s">
        <v>41</v>
      </c>
      <c r="C1351" t="s">
        <v>6070</v>
      </c>
      <c r="D1351" s="47" t="s">
        <v>6005</v>
      </c>
      <c r="E1351" s="11">
        <v>0.60699999999999998</v>
      </c>
      <c r="F1351" s="2">
        <v>0.24049999999999999</v>
      </c>
      <c r="G1351" s="2">
        <v>0.74350000000000005</v>
      </c>
      <c r="H1351" s="2">
        <v>-0.50300000000000011</v>
      </c>
      <c r="I1351" s="2">
        <v>0.2102</v>
      </c>
      <c r="J1351" s="2">
        <v>0.74750000000000005</v>
      </c>
      <c r="K1351" s="2">
        <v>-0.53730000000000011</v>
      </c>
      <c r="L1351" s="2">
        <v>0.24629999999999999</v>
      </c>
      <c r="M1351" s="2">
        <v>0.74</v>
      </c>
      <c r="N1351" s="2">
        <v>-0.49370000000000003</v>
      </c>
      <c r="O1351" s="2">
        <v>-0.51133333333333342</v>
      </c>
      <c r="P1351" s="2" t="s">
        <v>5900</v>
      </c>
      <c r="Q1351" s="5">
        <v>2522</v>
      </c>
      <c r="R1351" s="5">
        <v>4154.8599670510712</v>
      </c>
      <c r="S1351" s="5">
        <v>1</v>
      </c>
      <c r="T1351" s="5">
        <v>39.651070578905632</v>
      </c>
      <c r="U1351" s="5">
        <v>0</v>
      </c>
      <c r="V1351" s="5">
        <v>0</v>
      </c>
      <c r="W1351" s="5">
        <v>0</v>
      </c>
      <c r="X1351" s="5">
        <v>0</v>
      </c>
      <c r="Y1351" s="5">
        <v>1</v>
      </c>
      <c r="Z1351" s="5">
        <v>39.651070578905632</v>
      </c>
      <c r="AA1351" s="5">
        <v>0</v>
      </c>
      <c r="AB1351" s="5">
        <v>0</v>
      </c>
      <c r="AC1351" s="5">
        <v>24</v>
      </c>
      <c r="AD1351" s="5">
        <v>951.62569389373505</v>
      </c>
      <c r="AE1351" s="5">
        <v>3</v>
      </c>
      <c r="AF1351" s="5">
        <v>118.95321173671688</v>
      </c>
      <c r="AG1351" s="5">
        <v>20</v>
      </c>
      <c r="AH1351" s="5">
        <v>793.02141157811252</v>
      </c>
      <c r="AI1351" s="5">
        <v>1</v>
      </c>
      <c r="AJ1351" s="5">
        <v>39.651070578905632</v>
      </c>
    </row>
    <row r="1352" spans="1:36" x14ac:dyDescent="0.25">
      <c r="A1352">
        <v>2019</v>
      </c>
      <c r="B1352" t="s">
        <v>41</v>
      </c>
      <c r="C1352" t="s">
        <v>5640</v>
      </c>
      <c r="D1352" s="47" t="s">
        <v>5485</v>
      </c>
      <c r="E1352" s="11">
        <v>1.9</v>
      </c>
      <c r="F1352" s="2">
        <v>0.61909999999999998</v>
      </c>
      <c r="G1352" s="2">
        <v>0.36070000000000002</v>
      </c>
      <c r="H1352" s="2">
        <v>0.25839999999999996</v>
      </c>
      <c r="I1352" s="2">
        <v>0.58540000000000003</v>
      </c>
      <c r="J1352" s="2">
        <v>0.35089999999999999</v>
      </c>
      <c r="K1352" s="2">
        <v>0.23450000000000004</v>
      </c>
      <c r="L1352" s="2">
        <v>0.53220000000000001</v>
      </c>
      <c r="M1352" s="2">
        <v>0.44340000000000002</v>
      </c>
      <c r="N1352" s="2">
        <v>8.879999999999999E-2</v>
      </c>
      <c r="O1352" s="2">
        <v>0.19389999999999999</v>
      </c>
      <c r="P1352" s="2" t="s">
        <v>4792</v>
      </c>
      <c r="Q1352" s="5">
        <v>2527</v>
      </c>
      <c r="R1352" s="5">
        <v>1330</v>
      </c>
      <c r="S1352" s="5">
        <v>0</v>
      </c>
      <c r="T1352" s="5">
        <v>0</v>
      </c>
      <c r="U1352" s="5">
        <v>0</v>
      </c>
      <c r="V1352" s="5">
        <v>0</v>
      </c>
      <c r="W1352" s="5">
        <v>0</v>
      </c>
      <c r="X1352" s="5">
        <v>0</v>
      </c>
      <c r="Y1352" s="5">
        <v>0</v>
      </c>
      <c r="Z1352" s="5">
        <v>0</v>
      </c>
      <c r="AA1352" s="5">
        <v>0</v>
      </c>
      <c r="AB1352" s="5">
        <v>0</v>
      </c>
      <c r="AC1352" s="5">
        <v>0</v>
      </c>
      <c r="AD1352" s="5">
        <v>0</v>
      </c>
      <c r="AE1352" s="5">
        <v>0</v>
      </c>
      <c r="AF1352" s="5">
        <v>0</v>
      </c>
      <c r="AG1352" s="5">
        <v>0</v>
      </c>
      <c r="AH1352" s="5">
        <v>0</v>
      </c>
      <c r="AI1352" s="5">
        <v>0</v>
      </c>
      <c r="AJ1352" s="5">
        <v>0</v>
      </c>
    </row>
    <row r="1353" spans="1:36" x14ac:dyDescent="0.25">
      <c r="A1353">
        <v>2017</v>
      </c>
      <c r="B1353" t="s">
        <v>71</v>
      </c>
      <c r="C1353" t="s">
        <v>5023</v>
      </c>
      <c r="D1353" s="47" t="s">
        <v>5022</v>
      </c>
      <c r="E1353" s="11">
        <v>0</v>
      </c>
      <c r="F1353" s="2">
        <v>0.76790000000000003</v>
      </c>
      <c r="G1353" s="2">
        <v>0.22270000000000001</v>
      </c>
      <c r="H1353" s="2">
        <v>0.54520000000000002</v>
      </c>
      <c r="I1353" s="2">
        <v>0.76449999999999996</v>
      </c>
      <c r="J1353" s="2">
        <v>0.2109</v>
      </c>
      <c r="K1353" s="2">
        <v>0.55359999999999998</v>
      </c>
      <c r="L1353" s="2">
        <v>0.73540000000000005</v>
      </c>
      <c r="M1353" s="2">
        <v>0.25390000000000001</v>
      </c>
      <c r="N1353" s="2">
        <v>0.48150000000000004</v>
      </c>
      <c r="O1353" s="2">
        <v>0.52676666666666672</v>
      </c>
      <c r="P1353" s="2" t="s">
        <v>4792</v>
      </c>
      <c r="Q1353" s="5">
        <v>2529</v>
      </c>
      <c r="R1353" s="5" t="s">
        <v>4791</v>
      </c>
      <c r="S1353" s="5">
        <v>9</v>
      </c>
      <c r="T1353" s="5">
        <v>355.87188612099641</v>
      </c>
      <c r="U1353" s="5">
        <v>0</v>
      </c>
      <c r="V1353" s="5">
        <v>0</v>
      </c>
      <c r="W1353" s="5">
        <v>1</v>
      </c>
      <c r="X1353" s="5">
        <v>39.541320680110715</v>
      </c>
      <c r="Y1353" s="5">
        <v>0</v>
      </c>
      <c r="Z1353" s="5">
        <v>0</v>
      </c>
      <c r="AA1353" s="5">
        <v>8</v>
      </c>
      <c r="AB1353" s="5">
        <v>316.33056544088572</v>
      </c>
      <c r="AC1353" s="5">
        <v>13</v>
      </c>
      <c r="AD1353" s="5">
        <v>514.03716884143932</v>
      </c>
      <c r="AE1353" s="5">
        <v>5</v>
      </c>
      <c r="AF1353" s="5">
        <v>197.70660340055358</v>
      </c>
      <c r="AG1353" s="5">
        <v>5</v>
      </c>
      <c r="AH1353" s="5">
        <v>197.70660340055358</v>
      </c>
      <c r="AI1353" s="5">
        <v>3</v>
      </c>
      <c r="AJ1353" s="5">
        <v>118.62396204033216</v>
      </c>
    </row>
    <row r="1354" spans="1:36" x14ac:dyDescent="0.25">
      <c r="A1354">
        <v>2017</v>
      </c>
      <c r="B1354" t="s">
        <v>71</v>
      </c>
      <c r="C1354" t="s">
        <v>5158</v>
      </c>
      <c r="D1354" s="47" t="s">
        <v>5157</v>
      </c>
      <c r="E1354" s="11">
        <v>0</v>
      </c>
      <c r="F1354" s="2">
        <v>0.86350000000000005</v>
      </c>
      <c r="G1354" s="2">
        <v>0.12520000000000001</v>
      </c>
      <c r="H1354" s="2">
        <v>0.73830000000000007</v>
      </c>
      <c r="I1354" s="2">
        <v>0.85929999999999995</v>
      </c>
      <c r="J1354" s="2">
        <v>0.1198</v>
      </c>
      <c r="K1354" s="2">
        <v>0.73949999999999994</v>
      </c>
      <c r="L1354" s="2">
        <v>0.84619999999999995</v>
      </c>
      <c r="M1354" s="2">
        <v>0.14149999999999999</v>
      </c>
      <c r="N1354" s="2">
        <v>0.70469999999999999</v>
      </c>
      <c r="O1354" s="2">
        <v>0.72750000000000004</v>
      </c>
      <c r="P1354" s="2" t="s">
        <v>4792</v>
      </c>
      <c r="Q1354" s="5">
        <v>2529</v>
      </c>
      <c r="R1354" s="5" t="s">
        <v>4791</v>
      </c>
      <c r="S1354" s="5">
        <v>28</v>
      </c>
      <c r="T1354" s="5">
        <v>1107.1569790430999</v>
      </c>
      <c r="U1354" s="5">
        <v>0</v>
      </c>
      <c r="V1354" s="5">
        <v>0</v>
      </c>
      <c r="W1354" s="5">
        <v>2</v>
      </c>
      <c r="X1354" s="5">
        <v>79.08264136022143</v>
      </c>
      <c r="Y1354" s="5">
        <v>0</v>
      </c>
      <c r="Z1354" s="5">
        <v>0</v>
      </c>
      <c r="AA1354" s="5">
        <v>26</v>
      </c>
      <c r="AB1354" s="5">
        <v>1028.0743376828786</v>
      </c>
      <c r="AC1354" s="5">
        <v>33</v>
      </c>
      <c r="AD1354" s="5">
        <v>1304.8635824436535</v>
      </c>
      <c r="AE1354" s="5">
        <v>15</v>
      </c>
      <c r="AF1354" s="5">
        <v>593.1198102016607</v>
      </c>
      <c r="AG1354" s="5">
        <v>15</v>
      </c>
      <c r="AH1354" s="5">
        <v>593.1198102016607</v>
      </c>
      <c r="AI1354" s="5">
        <v>3</v>
      </c>
      <c r="AJ1354" s="5">
        <v>118.62396204033216</v>
      </c>
    </row>
    <row r="1355" spans="1:36" x14ac:dyDescent="0.25">
      <c r="A1355">
        <v>2019</v>
      </c>
      <c r="B1355" t="s">
        <v>71</v>
      </c>
      <c r="C1355" t="s">
        <v>5787</v>
      </c>
      <c r="D1355" s="47" t="s">
        <v>5786</v>
      </c>
      <c r="E1355" s="11">
        <v>0</v>
      </c>
      <c r="F1355" s="2">
        <v>0.54520000000000002</v>
      </c>
      <c r="G1355" s="2">
        <v>0.44769999999999999</v>
      </c>
      <c r="H1355" s="2">
        <v>9.7500000000000031E-2</v>
      </c>
      <c r="I1355" s="2">
        <v>0.43780000000000002</v>
      </c>
      <c r="J1355" s="2">
        <v>0.54079999999999995</v>
      </c>
      <c r="K1355" s="2">
        <v>-0.10299999999999992</v>
      </c>
      <c r="L1355" s="2">
        <v>0.4118</v>
      </c>
      <c r="M1355" s="2">
        <v>0.58140000000000003</v>
      </c>
      <c r="N1355" s="2">
        <v>-0.16960000000000003</v>
      </c>
      <c r="O1355" s="2">
        <v>-5.8366666666666643E-2</v>
      </c>
      <c r="P1355" s="2" t="s">
        <v>5765</v>
      </c>
      <c r="Q1355" s="5">
        <v>2540</v>
      </c>
      <c r="R1355" s="5" t="s">
        <v>4791</v>
      </c>
      <c r="S1355" s="5">
        <v>16</v>
      </c>
      <c r="T1355" s="5">
        <v>629.9212598425197</v>
      </c>
      <c r="U1355" s="5">
        <v>0</v>
      </c>
      <c r="V1355" s="5">
        <v>0</v>
      </c>
      <c r="W1355" s="5">
        <v>0</v>
      </c>
      <c r="X1355" s="5">
        <v>0</v>
      </c>
      <c r="Y1355" s="5">
        <v>1</v>
      </c>
      <c r="Z1355" s="5">
        <v>39.370078740157481</v>
      </c>
      <c r="AA1355" s="5">
        <v>15</v>
      </c>
      <c r="AB1355" s="5">
        <v>590.55118110236219</v>
      </c>
      <c r="AC1355" s="5">
        <v>61</v>
      </c>
      <c r="AD1355" s="5">
        <v>2401.5748031496064</v>
      </c>
      <c r="AE1355" s="5">
        <v>34</v>
      </c>
      <c r="AF1355" s="5">
        <v>1338.5826771653544</v>
      </c>
      <c r="AG1355" s="5">
        <v>25</v>
      </c>
      <c r="AH1355" s="5">
        <v>984.25196850393695</v>
      </c>
      <c r="AI1355" s="5">
        <v>2</v>
      </c>
      <c r="AJ1355" s="5">
        <v>78.740157480314963</v>
      </c>
    </row>
    <row r="1356" spans="1:36" x14ac:dyDescent="0.25">
      <c r="A1356">
        <v>2019</v>
      </c>
      <c r="B1356" t="s">
        <v>71</v>
      </c>
      <c r="C1356" t="s">
        <v>4822</v>
      </c>
      <c r="D1356" s="47" t="s">
        <v>4818</v>
      </c>
      <c r="E1356" s="11">
        <v>0</v>
      </c>
      <c r="F1356" s="2">
        <v>0.5323</v>
      </c>
      <c r="G1356" s="2">
        <v>0.45150000000000001</v>
      </c>
      <c r="H1356" s="2">
        <v>8.0799999999999983E-2</v>
      </c>
      <c r="I1356" s="2">
        <v>0.57130000000000003</v>
      </c>
      <c r="J1356" s="2">
        <v>0.37130000000000002</v>
      </c>
      <c r="K1356" s="2">
        <v>0.2</v>
      </c>
      <c r="L1356" s="2">
        <v>0.64910000000000001</v>
      </c>
      <c r="M1356" s="2">
        <v>0.33350000000000002</v>
      </c>
      <c r="N1356" s="2">
        <v>0.31559999999999999</v>
      </c>
      <c r="O1356" s="2">
        <v>0.1988</v>
      </c>
      <c r="P1356" s="2" t="s">
        <v>4792</v>
      </c>
      <c r="Q1356" s="5">
        <v>2542</v>
      </c>
      <c r="R1356" s="5" t="s">
        <v>4791</v>
      </c>
      <c r="S1356" s="5">
        <v>2</v>
      </c>
      <c r="T1356" s="5">
        <v>78.678206136900073</v>
      </c>
      <c r="U1356" s="5">
        <v>0</v>
      </c>
      <c r="V1356" s="5">
        <v>0</v>
      </c>
      <c r="W1356" s="5">
        <v>1</v>
      </c>
      <c r="X1356" s="5">
        <v>39.339103068450036</v>
      </c>
      <c r="Y1356" s="5">
        <v>0</v>
      </c>
      <c r="Z1356" s="5">
        <v>0</v>
      </c>
      <c r="AA1356" s="5">
        <v>1</v>
      </c>
      <c r="AB1356" s="5">
        <v>39.339103068450036</v>
      </c>
      <c r="AC1356" s="5">
        <v>16</v>
      </c>
      <c r="AD1356" s="5">
        <v>629.42564909520058</v>
      </c>
      <c r="AE1356" s="5">
        <v>7</v>
      </c>
      <c r="AF1356" s="5">
        <v>275.37372147915028</v>
      </c>
      <c r="AG1356" s="5">
        <v>9</v>
      </c>
      <c r="AH1356" s="5">
        <v>354.05192761605036</v>
      </c>
      <c r="AI1356" s="5">
        <v>0</v>
      </c>
      <c r="AJ1356" s="5">
        <v>0</v>
      </c>
    </row>
    <row r="1357" spans="1:36" x14ac:dyDescent="0.25">
      <c r="A1357">
        <v>2017</v>
      </c>
      <c r="B1357" t="s">
        <v>71</v>
      </c>
      <c r="C1357" t="s">
        <v>5030</v>
      </c>
      <c r="D1357" s="47" t="s">
        <v>5029</v>
      </c>
      <c r="E1357" s="11">
        <v>0</v>
      </c>
      <c r="F1357" s="2">
        <v>0.80810000000000004</v>
      </c>
      <c r="G1357" s="2">
        <v>0.1867</v>
      </c>
      <c r="H1357" s="2">
        <v>0.62140000000000006</v>
      </c>
      <c r="I1357" s="2">
        <v>0.76949999999999996</v>
      </c>
      <c r="J1357" s="2">
        <v>0.2006</v>
      </c>
      <c r="K1357" s="2">
        <v>0.56889999999999996</v>
      </c>
      <c r="L1357" s="2">
        <v>0.73460000000000003</v>
      </c>
      <c r="M1357" s="2">
        <v>0.25829999999999997</v>
      </c>
      <c r="N1357" s="2">
        <v>0.47630000000000006</v>
      </c>
      <c r="O1357" s="2">
        <v>0.55553333333333343</v>
      </c>
      <c r="P1357" s="2" t="s">
        <v>4792</v>
      </c>
      <c r="Q1357" s="5">
        <v>2544</v>
      </c>
      <c r="R1357" s="5" t="s">
        <v>4791</v>
      </c>
      <c r="S1357" s="5">
        <v>0</v>
      </c>
      <c r="T1357" s="5">
        <v>0</v>
      </c>
      <c r="U1357" s="5">
        <v>0</v>
      </c>
      <c r="V1357" s="5">
        <v>0</v>
      </c>
      <c r="W1357" s="5">
        <v>0</v>
      </c>
      <c r="X1357" s="5">
        <v>0</v>
      </c>
      <c r="Y1357" s="5">
        <v>0</v>
      </c>
      <c r="Z1357" s="5">
        <v>0</v>
      </c>
      <c r="AA1357" s="5">
        <v>0</v>
      </c>
      <c r="AB1357" s="5">
        <v>0</v>
      </c>
      <c r="AC1357" s="5">
        <v>32</v>
      </c>
      <c r="AD1357" s="5">
        <v>1257.8616352201259</v>
      </c>
      <c r="AE1357" s="5">
        <v>11</v>
      </c>
      <c r="AF1357" s="5">
        <v>432.38993710691824</v>
      </c>
      <c r="AG1357" s="5">
        <v>19</v>
      </c>
      <c r="AH1357" s="5">
        <v>746.85534591194971</v>
      </c>
      <c r="AI1357" s="5">
        <v>2</v>
      </c>
      <c r="AJ1357" s="5">
        <v>78.616352201257868</v>
      </c>
    </row>
    <row r="1358" spans="1:36" x14ac:dyDescent="0.25">
      <c r="A1358">
        <v>2019</v>
      </c>
      <c r="B1358" t="s">
        <v>71</v>
      </c>
      <c r="C1358" t="s">
        <v>5927</v>
      </c>
      <c r="D1358" s="47" t="s">
        <v>5925</v>
      </c>
      <c r="E1358" s="11">
        <v>0</v>
      </c>
      <c r="F1358" s="2">
        <v>0.43990000000000001</v>
      </c>
      <c r="G1358" s="2">
        <v>0.56010000000000004</v>
      </c>
      <c r="H1358" s="2">
        <v>-0.12020000000000003</v>
      </c>
      <c r="I1358" s="2">
        <v>0.30359999999999998</v>
      </c>
      <c r="J1358" s="2">
        <v>0.67159999999999997</v>
      </c>
      <c r="K1358" s="2">
        <v>-0.36799999999999999</v>
      </c>
      <c r="L1358" s="2">
        <v>0.27960000000000002</v>
      </c>
      <c r="M1358" s="2">
        <v>0.71089999999999998</v>
      </c>
      <c r="N1358" s="2">
        <v>-0.43129999999999996</v>
      </c>
      <c r="O1358" s="2">
        <v>-0.30649999999999999</v>
      </c>
      <c r="P1358" s="2" t="s">
        <v>5900</v>
      </c>
      <c r="Q1358" s="5">
        <v>2545</v>
      </c>
      <c r="R1358" s="5" t="s">
        <v>4791</v>
      </c>
      <c r="S1358" s="5">
        <v>4</v>
      </c>
      <c r="T1358" s="5">
        <v>157.17092337917484</v>
      </c>
      <c r="U1358" s="5">
        <v>0</v>
      </c>
      <c r="V1358" s="5">
        <v>0</v>
      </c>
      <c r="W1358" s="5">
        <v>3</v>
      </c>
      <c r="X1358" s="5">
        <v>117.87819253438114</v>
      </c>
      <c r="Y1358" s="5">
        <v>0</v>
      </c>
      <c r="Z1358" s="5">
        <v>0</v>
      </c>
      <c r="AA1358" s="5">
        <v>1</v>
      </c>
      <c r="AB1358" s="5">
        <v>39.292730844793709</v>
      </c>
      <c r="AC1358" s="5">
        <v>22</v>
      </c>
      <c r="AD1358" s="5">
        <v>864.44007858546172</v>
      </c>
      <c r="AE1358" s="5">
        <v>6</v>
      </c>
      <c r="AF1358" s="5">
        <v>235.75638506876228</v>
      </c>
      <c r="AG1358" s="5">
        <v>14</v>
      </c>
      <c r="AH1358" s="5">
        <v>550.09823182711204</v>
      </c>
      <c r="AI1358" s="5">
        <v>2</v>
      </c>
      <c r="AJ1358" s="5">
        <v>78.585461689587419</v>
      </c>
    </row>
    <row r="1359" spans="1:36" x14ac:dyDescent="0.25">
      <c r="A1359">
        <v>2018</v>
      </c>
      <c r="B1359" t="s">
        <v>71</v>
      </c>
      <c r="C1359" t="s">
        <v>5927</v>
      </c>
      <c r="D1359" s="47" t="s">
        <v>5925</v>
      </c>
      <c r="E1359" s="11">
        <v>0</v>
      </c>
      <c r="F1359" s="2">
        <v>0.43990000000000001</v>
      </c>
      <c r="G1359" s="2">
        <v>0.56010000000000004</v>
      </c>
      <c r="H1359" s="2">
        <v>-0.12020000000000003</v>
      </c>
      <c r="I1359" s="2">
        <v>0.30359999999999998</v>
      </c>
      <c r="J1359" s="2">
        <v>0.67159999999999997</v>
      </c>
      <c r="K1359" s="2">
        <v>-0.36799999999999999</v>
      </c>
      <c r="L1359" s="2">
        <v>0.27960000000000002</v>
      </c>
      <c r="M1359" s="2">
        <v>0.71089999999999998</v>
      </c>
      <c r="N1359" s="2">
        <v>-0.43129999999999996</v>
      </c>
      <c r="O1359" s="2">
        <v>-0.30649999999999999</v>
      </c>
      <c r="P1359" s="2" t="s">
        <v>5900</v>
      </c>
      <c r="Q1359" s="5">
        <v>2546</v>
      </c>
      <c r="R1359" s="5" t="s">
        <v>4791</v>
      </c>
      <c r="S1359" s="5">
        <v>11</v>
      </c>
      <c r="T1359" s="5">
        <v>432.05027494108401</v>
      </c>
      <c r="U1359" s="5">
        <v>0</v>
      </c>
      <c r="V1359" s="5">
        <v>0</v>
      </c>
      <c r="W1359" s="5">
        <v>0</v>
      </c>
      <c r="X1359" s="5">
        <v>0</v>
      </c>
      <c r="Y1359" s="5">
        <v>1</v>
      </c>
      <c r="Z1359" s="5">
        <v>39.277297721916732</v>
      </c>
      <c r="AA1359" s="5">
        <v>10</v>
      </c>
      <c r="AB1359" s="5">
        <v>392.77297721916733</v>
      </c>
      <c r="AC1359" s="5">
        <v>35</v>
      </c>
      <c r="AD1359" s="5">
        <v>1374.7054202670856</v>
      </c>
      <c r="AE1359" s="5">
        <v>7</v>
      </c>
      <c r="AF1359" s="5">
        <v>274.94108405341711</v>
      </c>
      <c r="AG1359" s="5">
        <v>25</v>
      </c>
      <c r="AH1359" s="5">
        <v>981.93244304791824</v>
      </c>
      <c r="AI1359" s="5">
        <v>3</v>
      </c>
      <c r="AJ1359" s="5">
        <v>117.8318931657502</v>
      </c>
    </row>
    <row r="1360" spans="1:36" x14ac:dyDescent="0.25">
      <c r="A1360">
        <v>2018</v>
      </c>
      <c r="B1360" t="s">
        <v>71</v>
      </c>
      <c r="C1360" t="s">
        <v>5927</v>
      </c>
      <c r="D1360" s="47" t="s">
        <v>5925</v>
      </c>
      <c r="E1360" s="11">
        <v>0</v>
      </c>
      <c r="F1360" s="2">
        <v>0.43990000000000001</v>
      </c>
      <c r="G1360" s="2">
        <v>0.56010000000000004</v>
      </c>
      <c r="H1360" s="2">
        <v>-0.12020000000000003</v>
      </c>
      <c r="I1360" s="2">
        <v>0.30359999999999998</v>
      </c>
      <c r="J1360" s="2">
        <v>0.67159999999999997</v>
      </c>
      <c r="K1360" s="2">
        <v>-0.36799999999999999</v>
      </c>
      <c r="L1360" s="2">
        <v>0.27960000000000002</v>
      </c>
      <c r="M1360" s="2">
        <v>0.71089999999999998</v>
      </c>
      <c r="N1360" s="2">
        <v>-0.43129999999999996</v>
      </c>
      <c r="O1360" s="2">
        <v>-0.30649999999999999</v>
      </c>
      <c r="P1360" s="2" t="s">
        <v>5900</v>
      </c>
      <c r="Q1360" s="5">
        <v>2546</v>
      </c>
      <c r="R1360" s="5" t="s">
        <v>4791</v>
      </c>
      <c r="S1360" s="5">
        <v>11</v>
      </c>
      <c r="T1360" s="5">
        <v>432.05027494108401</v>
      </c>
      <c r="U1360" s="5">
        <v>0</v>
      </c>
      <c r="V1360" s="5">
        <v>0</v>
      </c>
      <c r="W1360" s="5">
        <v>0</v>
      </c>
      <c r="X1360" s="5">
        <v>0</v>
      </c>
      <c r="Y1360" s="5">
        <v>1</v>
      </c>
      <c r="Z1360" s="5">
        <v>39.277297721916732</v>
      </c>
      <c r="AA1360" s="5">
        <v>10</v>
      </c>
      <c r="AB1360" s="5">
        <v>392.77297721916733</v>
      </c>
      <c r="AC1360" s="5">
        <v>35</v>
      </c>
      <c r="AD1360" s="5">
        <v>1374.7054202670856</v>
      </c>
      <c r="AE1360" s="5">
        <v>7</v>
      </c>
      <c r="AF1360" s="5">
        <v>274.94108405341711</v>
      </c>
      <c r="AG1360" s="5">
        <v>25</v>
      </c>
      <c r="AH1360" s="5">
        <v>981.93244304791824</v>
      </c>
      <c r="AI1360" s="5">
        <v>3</v>
      </c>
      <c r="AJ1360" s="5">
        <v>117.8318931657502</v>
      </c>
    </row>
    <row r="1361" spans="1:36" x14ac:dyDescent="0.25">
      <c r="A1361">
        <v>2019</v>
      </c>
      <c r="B1361" t="s">
        <v>71</v>
      </c>
      <c r="C1361" t="s">
        <v>5825</v>
      </c>
      <c r="D1361" s="47" t="s">
        <v>5817</v>
      </c>
      <c r="E1361" s="11">
        <v>0</v>
      </c>
      <c r="F1361" s="2">
        <v>0.4909</v>
      </c>
      <c r="G1361" s="2">
        <v>0.49309999999999998</v>
      </c>
      <c r="H1361" s="2">
        <v>-2.1999999999999797E-3</v>
      </c>
      <c r="I1361" s="2">
        <v>0.51739999999999997</v>
      </c>
      <c r="J1361" s="2">
        <v>0.43140000000000001</v>
      </c>
      <c r="K1361" s="2">
        <v>8.5999999999999965E-2</v>
      </c>
      <c r="L1361" s="2">
        <v>0.57120000000000004</v>
      </c>
      <c r="M1361" s="2">
        <v>0.4143</v>
      </c>
      <c r="N1361" s="2">
        <v>0.15690000000000004</v>
      </c>
      <c r="O1361" s="2">
        <v>8.0233333333333337E-2</v>
      </c>
      <c r="P1361" s="2" t="s">
        <v>5765</v>
      </c>
      <c r="Q1361" s="5">
        <v>2556</v>
      </c>
      <c r="R1361" s="5" t="s">
        <v>4791</v>
      </c>
      <c r="S1361" s="5">
        <v>11</v>
      </c>
      <c r="T1361" s="5">
        <v>430.35993740219089</v>
      </c>
      <c r="U1361" s="5">
        <v>1</v>
      </c>
      <c r="V1361" s="5">
        <v>39.123630672926446</v>
      </c>
      <c r="W1361" s="5">
        <v>0</v>
      </c>
      <c r="X1361" s="5">
        <v>0</v>
      </c>
      <c r="Y1361" s="5">
        <v>4</v>
      </c>
      <c r="Z1361" s="5">
        <v>156.49452269170578</v>
      </c>
      <c r="AA1361" s="5">
        <v>6</v>
      </c>
      <c r="AB1361" s="5">
        <v>234.74178403755869</v>
      </c>
      <c r="AC1361" s="5">
        <v>134</v>
      </c>
      <c r="AD1361" s="5">
        <v>5242.5665101721443</v>
      </c>
      <c r="AE1361" s="5">
        <v>7</v>
      </c>
      <c r="AF1361" s="5">
        <v>273.86541471048514</v>
      </c>
      <c r="AG1361" s="5">
        <v>96</v>
      </c>
      <c r="AH1361" s="5">
        <v>3755.868544600939</v>
      </c>
      <c r="AI1361" s="5">
        <v>31</v>
      </c>
      <c r="AJ1361" s="5">
        <v>1212.8325508607199</v>
      </c>
    </row>
    <row r="1362" spans="1:36" x14ac:dyDescent="0.25">
      <c r="A1362">
        <v>2017</v>
      </c>
      <c r="B1362" t="s">
        <v>71</v>
      </c>
      <c r="C1362" t="s">
        <v>5202</v>
      </c>
      <c r="D1362" s="47" t="s">
        <v>706</v>
      </c>
      <c r="E1362" s="11">
        <v>0</v>
      </c>
      <c r="F1362" s="2">
        <v>0.65269999999999995</v>
      </c>
      <c r="G1362" s="2">
        <v>0.33119999999999999</v>
      </c>
      <c r="H1362" s="2">
        <v>0.32149999999999995</v>
      </c>
      <c r="I1362" s="2">
        <v>0.66310000000000002</v>
      </c>
      <c r="J1362" s="2">
        <v>0.28299999999999997</v>
      </c>
      <c r="K1362" s="2">
        <v>0.38010000000000005</v>
      </c>
      <c r="L1362" s="2">
        <v>0.69610000000000005</v>
      </c>
      <c r="M1362" s="2">
        <v>0.28810000000000002</v>
      </c>
      <c r="N1362" s="2">
        <v>0.40800000000000003</v>
      </c>
      <c r="O1362" s="2">
        <v>0.36986666666666662</v>
      </c>
      <c r="P1362" s="2" t="s">
        <v>4792</v>
      </c>
      <c r="Q1362" s="5">
        <v>2560</v>
      </c>
      <c r="R1362" s="5" t="s">
        <v>4791</v>
      </c>
      <c r="S1362" s="5">
        <v>0</v>
      </c>
      <c r="T1362" s="5">
        <v>0</v>
      </c>
      <c r="U1362" s="5">
        <v>0</v>
      </c>
      <c r="V1362" s="5">
        <v>0</v>
      </c>
      <c r="W1362" s="5">
        <v>0</v>
      </c>
      <c r="X1362" s="5">
        <v>0</v>
      </c>
      <c r="Y1362" s="5">
        <v>0</v>
      </c>
      <c r="Z1362" s="5">
        <v>0</v>
      </c>
      <c r="AA1362" s="5">
        <v>0</v>
      </c>
      <c r="AB1362" s="5">
        <v>0</v>
      </c>
      <c r="AC1362" s="5">
        <v>36</v>
      </c>
      <c r="AD1362" s="5">
        <v>1406.25</v>
      </c>
      <c r="AE1362" s="5">
        <v>24</v>
      </c>
      <c r="AF1362" s="5">
        <v>937.5</v>
      </c>
      <c r="AG1362" s="5">
        <v>5</v>
      </c>
      <c r="AH1362" s="5">
        <v>195.3125</v>
      </c>
      <c r="AI1362" s="5">
        <v>7</v>
      </c>
      <c r="AJ1362" s="5">
        <v>273.4375</v>
      </c>
    </row>
    <row r="1363" spans="1:36" x14ac:dyDescent="0.25">
      <c r="A1363">
        <v>2017</v>
      </c>
      <c r="B1363" t="s">
        <v>41</v>
      </c>
      <c r="C1363" t="s">
        <v>5730</v>
      </c>
      <c r="D1363" s="47" t="s">
        <v>5523</v>
      </c>
      <c r="E1363" s="11">
        <v>3.7879999999999998</v>
      </c>
      <c r="F1363" s="2">
        <v>0.65620000000000001</v>
      </c>
      <c r="G1363" s="2">
        <v>0.32679999999999998</v>
      </c>
      <c r="H1363" s="2">
        <v>0.32940000000000003</v>
      </c>
      <c r="I1363" s="2">
        <v>0.62539999999999996</v>
      </c>
      <c r="J1363" s="2">
        <v>0.32890000000000003</v>
      </c>
      <c r="K1363" s="2">
        <v>0.29649999999999993</v>
      </c>
      <c r="L1363" s="2">
        <v>0.55569999999999997</v>
      </c>
      <c r="M1363" s="2">
        <v>0.42359999999999998</v>
      </c>
      <c r="N1363" s="2">
        <v>0.1321</v>
      </c>
      <c r="O1363" s="2">
        <v>0.25266666666666665</v>
      </c>
      <c r="P1363" s="2" t="s">
        <v>4792</v>
      </c>
      <c r="Q1363" s="5">
        <v>2562</v>
      </c>
      <c r="R1363" s="5">
        <v>676.34635691657866</v>
      </c>
      <c r="S1363" s="5">
        <v>9</v>
      </c>
      <c r="T1363" s="5">
        <v>351.28805620608898</v>
      </c>
      <c r="U1363" s="5">
        <v>0</v>
      </c>
      <c r="V1363" s="5">
        <v>0</v>
      </c>
      <c r="W1363" s="5">
        <v>2</v>
      </c>
      <c r="X1363" s="5">
        <v>78.064012490241993</v>
      </c>
      <c r="Y1363" s="5">
        <v>1</v>
      </c>
      <c r="Z1363" s="5">
        <v>39.032006245120996</v>
      </c>
      <c r="AA1363" s="5">
        <v>6</v>
      </c>
      <c r="AB1363" s="5">
        <v>234.19203747072601</v>
      </c>
      <c r="AC1363" s="5">
        <v>76</v>
      </c>
      <c r="AD1363" s="5">
        <v>2966.4324746291959</v>
      </c>
      <c r="AE1363" s="5">
        <v>13</v>
      </c>
      <c r="AF1363" s="5">
        <v>507.41608118657302</v>
      </c>
      <c r="AG1363" s="5">
        <v>61</v>
      </c>
      <c r="AH1363" s="5">
        <v>2380.9523809523807</v>
      </c>
      <c r="AI1363" s="5">
        <v>2</v>
      </c>
      <c r="AJ1363" s="5">
        <v>78.064012490241993</v>
      </c>
    </row>
    <row r="1364" spans="1:36" x14ac:dyDescent="0.25">
      <c r="A1364">
        <v>2018</v>
      </c>
      <c r="B1364" t="s">
        <v>71</v>
      </c>
      <c r="C1364" t="s">
        <v>5825</v>
      </c>
      <c r="D1364" s="47" t="s">
        <v>5817</v>
      </c>
      <c r="E1364" s="11">
        <v>0</v>
      </c>
      <c r="F1364" s="2">
        <v>0.4909</v>
      </c>
      <c r="G1364" s="2">
        <v>0.49309999999999998</v>
      </c>
      <c r="H1364" s="2">
        <v>-2.1999999999999797E-3</v>
      </c>
      <c r="I1364" s="2">
        <v>0.51739999999999997</v>
      </c>
      <c r="J1364" s="2">
        <v>0.43140000000000001</v>
      </c>
      <c r="K1364" s="2">
        <v>8.5999999999999965E-2</v>
      </c>
      <c r="L1364" s="2">
        <v>0.57120000000000004</v>
      </c>
      <c r="M1364" s="2">
        <v>0.4143</v>
      </c>
      <c r="N1364" s="2">
        <v>0.15690000000000004</v>
      </c>
      <c r="O1364" s="2">
        <v>8.0233333333333337E-2</v>
      </c>
      <c r="P1364" s="2" t="s">
        <v>5765</v>
      </c>
      <c r="Q1364" s="5">
        <v>2564</v>
      </c>
      <c r="R1364" s="5" t="s">
        <v>4791</v>
      </c>
      <c r="S1364" s="5">
        <v>11</v>
      </c>
      <c r="T1364" s="5">
        <v>429.01716068642747</v>
      </c>
      <c r="U1364" s="5">
        <v>0</v>
      </c>
      <c r="V1364" s="5">
        <v>0</v>
      </c>
      <c r="W1364" s="5">
        <v>0</v>
      </c>
      <c r="X1364" s="5">
        <v>0</v>
      </c>
      <c r="Y1364" s="5">
        <v>2</v>
      </c>
      <c r="Z1364" s="5">
        <v>78.003120124804994</v>
      </c>
      <c r="AA1364" s="5">
        <v>9</v>
      </c>
      <c r="AB1364" s="5">
        <v>351.01404056162249</v>
      </c>
      <c r="AC1364" s="5">
        <v>83</v>
      </c>
      <c r="AD1364" s="5">
        <v>3237.1294851794073</v>
      </c>
      <c r="AE1364" s="5">
        <v>9</v>
      </c>
      <c r="AF1364" s="5">
        <v>351.01404056162249</v>
      </c>
      <c r="AG1364" s="5">
        <v>71</v>
      </c>
      <c r="AH1364" s="5">
        <v>2769.1107644305771</v>
      </c>
      <c r="AI1364" s="5">
        <v>3</v>
      </c>
      <c r="AJ1364" s="5">
        <v>117.0046801872075</v>
      </c>
    </row>
    <row r="1365" spans="1:36" x14ac:dyDescent="0.25">
      <c r="A1365">
        <v>2018</v>
      </c>
      <c r="B1365" t="s">
        <v>71</v>
      </c>
      <c r="C1365" t="s">
        <v>5825</v>
      </c>
      <c r="D1365" s="47" t="s">
        <v>5817</v>
      </c>
      <c r="E1365" s="11">
        <v>0</v>
      </c>
      <c r="F1365" s="2">
        <v>0.4909</v>
      </c>
      <c r="G1365" s="2">
        <v>0.49309999999999998</v>
      </c>
      <c r="H1365" s="2">
        <v>-2.1999999999999797E-3</v>
      </c>
      <c r="I1365" s="2">
        <v>0.51739999999999997</v>
      </c>
      <c r="J1365" s="2">
        <v>0.43140000000000001</v>
      </c>
      <c r="K1365" s="2">
        <v>8.5999999999999965E-2</v>
      </c>
      <c r="L1365" s="2">
        <v>0.57120000000000004</v>
      </c>
      <c r="M1365" s="2">
        <v>0.4143</v>
      </c>
      <c r="N1365" s="2">
        <v>0.15690000000000004</v>
      </c>
      <c r="O1365" s="2">
        <v>8.0233333333333337E-2</v>
      </c>
      <c r="P1365" s="2" t="s">
        <v>5765</v>
      </c>
      <c r="Q1365" s="5">
        <v>2564</v>
      </c>
      <c r="R1365" s="5" t="s">
        <v>4791</v>
      </c>
      <c r="S1365" s="5">
        <v>11</v>
      </c>
      <c r="T1365" s="5">
        <v>429.01716068642747</v>
      </c>
      <c r="U1365" s="5">
        <v>0</v>
      </c>
      <c r="V1365" s="5">
        <v>0</v>
      </c>
      <c r="W1365" s="5">
        <v>0</v>
      </c>
      <c r="X1365" s="5">
        <v>0</v>
      </c>
      <c r="Y1365" s="5">
        <v>2</v>
      </c>
      <c r="Z1365" s="5">
        <v>78.003120124804994</v>
      </c>
      <c r="AA1365" s="5">
        <v>9</v>
      </c>
      <c r="AB1365" s="5">
        <v>351.01404056162249</v>
      </c>
      <c r="AC1365" s="5">
        <v>83</v>
      </c>
      <c r="AD1365" s="5">
        <v>3237.1294851794073</v>
      </c>
      <c r="AE1365" s="5">
        <v>9</v>
      </c>
      <c r="AF1365" s="5">
        <v>351.01404056162249</v>
      </c>
      <c r="AG1365" s="5">
        <v>71</v>
      </c>
      <c r="AH1365" s="5">
        <v>2769.1107644305771</v>
      </c>
      <c r="AI1365" s="5">
        <v>3</v>
      </c>
      <c r="AJ1365" s="5">
        <v>117.0046801872075</v>
      </c>
    </row>
    <row r="1366" spans="1:36" x14ac:dyDescent="0.25">
      <c r="A1366">
        <v>2018</v>
      </c>
      <c r="B1366" t="s">
        <v>41</v>
      </c>
      <c r="C1366" t="s">
        <v>5730</v>
      </c>
      <c r="D1366" s="47" t="s">
        <v>5523</v>
      </c>
      <c r="E1366" s="11">
        <v>3.7879999999999998</v>
      </c>
      <c r="F1366" s="2">
        <v>0.65620000000000001</v>
      </c>
      <c r="G1366" s="2">
        <v>0.32679999999999998</v>
      </c>
      <c r="H1366" s="2">
        <v>0.32940000000000003</v>
      </c>
      <c r="I1366" s="2">
        <v>0.62539999999999996</v>
      </c>
      <c r="J1366" s="2">
        <v>0.32890000000000003</v>
      </c>
      <c r="K1366" s="2">
        <v>0.29649999999999993</v>
      </c>
      <c r="L1366" s="2">
        <v>0.55569999999999997</v>
      </c>
      <c r="M1366" s="2">
        <v>0.42359999999999998</v>
      </c>
      <c r="N1366" s="2">
        <v>0.1321</v>
      </c>
      <c r="O1366" s="2">
        <v>0.25266666666666665</v>
      </c>
      <c r="P1366" s="2" t="s">
        <v>4792</v>
      </c>
      <c r="Q1366" s="5">
        <v>2565</v>
      </c>
      <c r="R1366" s="5">
        <v>677.13833157338968</v>
      </c>
      <c r="S1366" s="5">
        <v>17</v>
      </c>
      <c r="T1366" s="5">
        <v>662.76803118908379</v>
      </c>
      <c r="U1366" s="5">
        <v>0</v>
      </c>
      <c r="V1366" s="5">
        <v>0</v>
      </c>
      <c r="W1366" s="5">
        <v>4</v>
      </c>
      <c r="X1366" s="5">
        <v>155.94541910331384</v>
      </c>
      <c r="Y1366" s="5">
        <v>4</v>
      </c>
      <c r="Z1366" s="5">
        <v>155.94541910331384</v>
      </c>
      <c r="AA1366" s="5">
        <v>9</v>
      </c>
      <c r="AB1366" s="5">
        <v>350.87719298245617</v>
      </c>
      <c r="AC1366" s="5">
        <v>58</v>
      </c>
      <c r="AD1366" s="5">
        <v>2261.2085769980508</v>
      </c>
      <c r="AE1366" s="5">
        <v>11</v>
      </c>
      <c r="AF1366" s="5">
        <v>428.84990253411303</v>
      </c>
      <c r="AG1366" s="5">
        <v>45</v>
      </c>
      <c r="AH1366" s="5">
        <v>1754.3859649122805</v>
      </c>
      <c r="AI1366" s="5">
        <v>2</v>
      </c>
      <c r="AJ1366" s="5">
        <v>77.972709551656919</v>
      </c>
    </row>
    <row r="1367" spans="1:36" x14ac:dyDescent="0.25">
      <c r="A1367">
        <v>2017</v>
      </c>
      <c r="B1367" t="s">
        <v>71</v>
      </c>
      <c r="C1367" t="s">
        <v>5825</v>
      </c>
      <c r="D1367" s="47" t="s">
        <v>5817</v>
      </c>
      <c r="E1367" s="11">
        <v>0</v>
      </c>
      <c r="F1367" s="2">
        <v>0.4909</v>
      </c>
      <c r="G1367" s="2">
        <v>0.49309999999999998</v>
      </c>
      <c r="H1367" s="2">
        <v>-2.1999999999999797E-3</v>
      </c>
      <c r="I1367" s="2">
        <v>0.51739999999999997</v>
      </c>
      <c r="J1367" s="2">
        <v>0.43140000000000001</v>
      </c>
      <c r="K1367" s="2">
        <v>8.5999999999999965E-2</v>
      </c>
      <c r="L1367" s="2">
        <v>0.57120000000000004</v>
      </c>
      <c r="M1367" s="2">
        <v>0.4143</v>
      </c>
      <c r="N1367" s="2">
        <v>0.15690000000000004</v>
      </c>
      <c r="O1367" s="2">
        <v>8.0233333333333337E-2</v>
      </c>
      <c r="P1367" s="2" t="s">
        <v>5765</v>
      </c>
      <c r="Q1367" s="5">
        <v>2569</v>
      </c>
      <c r="R1367" s="5" t="s">
        <v>4791</v>
      </c>
      <c r="S1367" s="5">
        <v>18</v>
      </c>
      <c r="T1367" s="5">
        <v>700.66173608407939</v>
      </c>
      <c r="U1367" s="5">
        <v>0</v>
      </c>
      <c r="V1367" s="5">
        <v>0</v>
      </c>
      <c r="W1367" s="5">
        <v>1</v>
      </c>
      <c r="X1367" s="5">
        <v>38.925652004671079</v>
      </c>
      <c r="Y1367" s="5">
        <v>3</v>
      </c>
      <c r="Z1367" s="5">
        <v>116.77695601401324</v>
      </c>
      <c r="AA1367" s="5">
        <v>14</v>
      </c>
      <c r="AB1367" s="5">
        <v>544.95912806539502</v>
      </c>
      <c r="AC1367" s="5">
        <v>119</v>
      </c>
      <c r="AD1367" s="5">
        <v>4632.1525885558576</v>
      </c>
      <c r="AE1367" s="5">
        <v>21</v>
      </c>
      <c r="AF1367" s="5">
        <v>817.43869209809259</v>
      </c>
      <c r="AG1367" s="5">
        <v>89</v>
      </c>
      <c r="AH1367" s="5">
        <v>3464.3830284157261</v>
      </c>
      <c r="AI1367" s="5">
        <v>9</v>
      </c>
      <c r="AJ1367" s="5">
        <v>350.3308680420397</v>
      </c>
    </row>
    <row r="1368" spans="1:36" x14ac:dyDescent="0.25">
      <c r="A1368">
        <v>2017</v>
      </c>
      <c r="B1368" t="s">
        <v>71</v>
      </c>
      <c r="C1368" t="s">
        <v>5151</v>
      </c>
      <c r="D1368" s="47" t="s">
        <v>5149</v>
      </c>
      <c r="E1368" s="11">
        <v>0</v>
      </c>
      <c r="F1368" s="2">
        <v>0.86339999999999995</v>
      </c>
      <c r="G1368" s="2">
        <v>0.13070000000000001</v>
      </c>
      <c r="H1368" s="2">
        <v>0.73269999999999991</v>
      </c>
      <c r="I1368" s="2">
        <v>0.84830000000000005</v>
      </c>
      <c r="J1368" s="2">
        <v>0.1351</v>
      </c>
      <c r="K1368" s="2">
        <v>0.71320000000000006</v>
      </c>
      <c r="L1368" s="2">
        <v>0.81940000000000002</v>
      </c>
      <c r="M1368" s="2">
        <v>0.17219999999999999</v>
      </c>
      <c r="N1368" s="2">
        <v>0.6472</v>
      </c>
      <c r="O1368" s="2">
        <v>0.69769999999999988</v>
      </c>
      <c r="P1368" s="2" t="s">
        <v>4792</v>
      </c>
      <c r="Q1368" s="5">
        <v>2591</v>
      </c>
      <c r="R1368" s="5" t="s">
        <v>4791</v>
      </c>
      <c r="S1368" s="5">
        <v>10</v>
      </c>
      <c r="T1368" s="5">
        <v>385.95137012736399</v>
      </c>
      <c r="U1368" s="5">
        <v>0</v>
      </c>
      <c r="V1368" s="5">
        <v>0</v>
      </c>
      <c r="W1368" s="5">
        <v>1</v>
      </c>
      <c r="X1368" s="5">
        <v>38.595137012736394</v>
      </c>
      <c r="Y1368" s="5">
        <v>0</v>
      </c>
      <c r="Z1368" s="5">
        <v>0</v>
      </c>
      <c r="AA1368" s="5">
        <v>9</v>
      </c>
      <c r="AB1368" s="5">
        <v>347.35623311462757</v>
      </c>
      <c r="AC1368" s="5">
        <v>63</v>
      </c>
      <c r="AD1368" s="5">
        <v>2431.4936318023929</v>
      </c>
      <c r="AE1368" s="5">
        <v>7</v>
      </c>
      <c r="AF1368" s="5">
        <v>270.1659590891548</v>
      </c>
      <c r="AG1368" s="5">
        <v>55</v>
      </c>
      <c r="AH1368" s="5">
        <v>2122.7325357005016</v>
      </c>
      <c r="AI1368" s="5">
        <v>1</v>
      </c>
      <c r="AJ1368" s="5">
        <v>38.595137012736394</v>
      </c>
    </row>
    <row r="1369" spans="1:36" x14ac:dyDescent="0.25">
      <c r="A1369">
        <v>2017</v>
      </c>
      <c r="B1369" t="s">
        <v>71</v>
      </c>
      <c r="C1369" t="s">
        <v>5927</v>
      </c>
      <c r="D1369" s="47" t="s">
        <v>5925</v>
      </c>
      <c r="E1369" s="11">
        <v>0</v>
      </c>
      <c r="F1369" s="2">
        <v>0.43990000000000001</v>
      </c>
      <c r="G1369" s="2">
        <v>0.56010000000000004</v>
      </c>
      <c r="H1369" s="2">
        <v>-0.12020000000000003</v>
      </c>
      <c r="I1369" s="2">
        <v>0.30359999999999998</v>
      </c>
      <c r="J1369" s="2">
        <v>0.67159999999999997</v>
      </c>
      <c r="K1369" s="2">
        <v>-0.36799999999999999</v>
      </c>
      <c r="L1369" s="2">
        <v>0.27960000000000002</v>
      </c>
      <c r="M1369" s="2">
        <v>0.71089999999999998</v>
      </c>
      <c r="N1369" s="2">
        <v>-0.43129999999999996</v>
      </c>
      <c r="O1369" s="2">
        <v>-0.30649999999999999</v>
      </c>
      <c r="P1369" s="2" t="s">
        <v>5900</v>
      </c>
      <c r="Q1369" s="5">
        <v>2592</v>
      </c>
      <c r="R1369" s="5" t="s">
        <v>4791</v>
      </c>
      <c r="S1369" s="5">
        <v>10</v>
      </c>
      <c r="T1369" s="5">
        <v>385.80246913580243</v>
      </c>
      <c r="U1369" s="5">
        <v>0</v>
      </c>
      <c r="V1369" s="5">
        <v>0</v>
      </c>
      <c r="W1369" s="5">
        <v>3</v>
      </c>
      <c r="X1369" s="5">
        <v>115.74074074074073</v>
      </c>
      <c r="Y1369" s="5">
        <v>0</v>
      </c>
      <c r="Z1369" s="5">
        <v>0</v>
      </c>
      <c r="AA1369" s="5">
        <v>7</v>
      </c>
      <c r="AB1369" s="5">
        <v>270.06172839506172</v>
      </c>
      <c r="AC1369" s="5">
        <v>43</v>
      </c>
      <c r="AD1369" s="5">
        <v>1658.9506172839508</v>
      </c>
      <c r="AE1369" s="5">
        <v>9</v>
      </c>
      <c r="AF1369" s="5">
        <v>347.22222222222223</v>
      </c>
      <c r="AG1369" s="5">
        <v>31</v>
      </c>
      <c r="AH1369" s="5">
        <v>1195.9876543209875</v>
      </c>
      <c r="AI1369" s="5">
        <v>3</v>
      </c>
      <c r="AJ1369" s="5">
        <v>115.74074074074073</v>
      </c>
    </row>
    <row r="1370" spans="1:36" x14ac:dyDescent="0.25">
      <c r="A1370">
        <v>2019</v>
      </c>
      <c r="B1370" t="s">
        <v>41</v>
      </c>
      <c r="C1370" t="s">
        <v>5445</v>
      </c>
      <c r="D1370" s="47" t="s">
        <v>5367</v>
      </c>
      <c r="E1370" s="11">
        <v>1.88</v>
      </c>
      <c r="F1370" s="2">
        <v>0.74619999999999997</v>
      </c>
      <c r="G1370" s="2">
        <v>0.2344</v>
      </c>
      <c r="H1370" s="2">
        <v>0.51180000000000003</v>
      </c>
      <c r="I1370" s="2">
        <v>0.7177</v>
      </c>
      <c r="J1370" s="2">
        <v>0.2281</v>
      </c>
      <c r="K1370" s="2">
        <v>0.48960000000000004</v>
      </c>
      <c r="L1370" s="2">
        <v>0.63859999999999995</v>
      </c>
      <c r="M1370" s="2">
        <v>0.33950000000000002</v>
      </c>
      <c r="N1370" s="2">
        <v>0.29909999999999992</v>
      </c>
      <c r="O1370" s="2">
        <v>0.4335</v>
      </c>
      <c r="P1370" s="2" t="s">
        <v>4792</v>
      </c>
      <c r="Q1370" s="5">
        <v>2593</v>
      </c>
      <c r="R1370" s="5">
        <v>1379.2553191489362</v>
      </c>
      <c r="S1370" s="5">
        <v>2</v>
      </c>
      <c r="T1370" s="5">
        <v>77.130736598534511</v>
      </c>
      <c r="U1370" s="5">
        <v>0</v>
      </c>
      <c r="V1370" s="5">
        <v>0</v>
      </c>
      <c r="W1370" s="5">
        <v>0</v>
      </c>
      <c r="X1370" s="5">
        <v>0</v>
      </c>
      <c r="Y1370" s="5">
        <v>0</v>
      </c>
      <c r="Z1370" s="5">
        <v>0</v>
      </c>
      <c r="AA1370" s="5">
        <v>2</v>
      </c>
      <c r="AB1370" s="5">
        <v>77.130736598534511</v>
      </c>
      <c r="AC1370" s="5">
        <v>10</v>
      </c>
      <c r="AD1370" s="5">
        <v>385.65368299267254</v>
      </c>
      <c r="AE1370" s="5">
        <v>3</v>
      </c>
      <c r="AF1370" s="5">
        <v>115.69610489780177</v>
      </c>
      <c r="AG1370" s="5">
        <v>7</v>
      </c>
      <c r="AH1370" s="5">
        <v>269.95757809487083</v>
      </c>
      <c r="AI1370" s="5">
        <v>0</v>
      </c>
      <c r="AJ1370" s="5">
        <v>0</v>
      </c>
    </row>
    <row r="1371" spans="1:36" x14ac:dyDescent="0.25">
      <c r="A1371">
        <v>2017</v>
      </c>
      <c r="B1371" t="s">
        <v>71</v>
      </c>
      <c r="C1371" t="s">
        <v>4922</v>
      </c>
      <c r="D1371" s="47" t="s">
        <v>4920</v>
      </c>
      <c r="E1371" s="11">
        <v>0</v>
      </c>
      <c r="F1371" s="2">
        <v>0.66190000000000004</v>
      </c>
      <c r="G1371" s="2">
        <v>0.32169999999999999</v>
      </c>
      <c r="H1371" s="2">
        <v>0.34020000000000006</v>
      </c>
      <c r="I1371" s="2">
        <v>0.70579999999999998</v>
      </c>
      <c r="J1371" s="2">
        <v>0.25530000000000003</v>
      </c>
      <c r="K1371" s="2">
        <v>0.45049999999999996</v>
      </c>
      <c r="L1371" s="2">
        <v>0.73080000000000001</v>
      </c>
      <c r="M1371" s="2">
        <v>0.25629999999999997</v>
      </c>
      <c r="N1371" s="2">
        <v>0.47450000000000003</v>
      </c>
      <c r="O1371" s="2">
        <v>0.42173333333333335</v>
      </c>
      <c r="P1371" s="2" t="s">
        <v>4792</v>
      </c>
      <c r="Q1371" s="5">
        <v>2595</v>
      </c>
      <c r="R1371" s="5" t="s">
        <v>4791</v>
      </c>
      <c r="S1371" s="5">
        <v>7</v>
      </c>
      <c r="T1371" s="5">
        <v>269.7495183044316</v>
      </c>
      <c r="U1371" s="5">
        <v>0</v>
      </c>
      <c r="V1371" s="5">
        <v>0</v>
      </c>
      <c r="W1371" s="5">
        <v>1</v>
      </c>
      <c r="X1371" s="5">
        <v>38.53564547206166</v>
      </c>
      <c r="Y1371" s="5">
        <v>3</v>
      </c>
      <c r="Z1371" s="5">
        <v>115.60693641618498</v>
      </c>
      <c r="AA1371" s="5">
        <v>3</v>
      </c>
      <c r="AB1371" s="5">
        <v>115.60693641618498</v>
      </c>
      <c r="AC1371" s="5">
        <v>49</v>
      </c>
      <c r="AD1371" s="5">
        <v>1888.2466281310212</v>
      </c>
      <c r="AE1371" s="5">
        <v>14</v>
      </c>
      <c r="AF1371" s="5">
        <v>539.49903660886321</v>
      </c>
      <c r="AG1371" s="5">
        <v>34</v>
      </c>
      <c r="AH1371" s="5">
        <v>1310.2119460500962</v>
      </c>
      <c r="AI1371" s="5">
        <v>1</v>
      </c>
      <c r="AJ1371" s="5">
        <v>38.53564547206166</v>
      </c>
    </row>
    <row r="1372" spans="1:36" x14ac:dyDescent="0.25">
      <c r="A1372">
        <v>2019</v>
      </c>
      <c r="B1372" t="s">
        <v>71</v>
      </c>
      <c r="C1372" t="s">
        <v>5144</v>
      </c>
      <c r="D1372" s="47" t="s">
        <v>5143</v>
      </c>
      <c r="E1372" s="11">
        <v>0</v>
      </c>
      <c r="F1372" s="2">
        <v>0.87780000000000002</v>
      </c>
      <c r="G1372" s="2">
        <v>0.1075</v>
      </c>
      <c r="H1372" s="2">
        <v>0.77029999999999998</v>
      </c>
      <c r="I1372" s="2">
        <v>0.84519999999999995</v>
      </c>
      <c r="J1372" s="2">
        <v>0.12740000000000001</v>
      </c>
      <c r="K1372" s="2">
        <v>0.71779999999999999</v>
      </c>
      <c r="L1372" s="2">
        <v>0.81469999999999998</v>
      </c>
      <c r="M1372" s="2">
        <v>0.16769999999999999</v>
      </c>
      <c r="N1372" s="2">
        <v>0.64700000000000002</v>
      </c>
      <c r="O1372" s="2">
        <v>0.7117</v>
      </c>
      <c r="P1372" s="2" t="s">
        <v>4792</v>
      </c>
      <c r="Q1372" s="5">
        <v>2600</v>
      </c>
      <c r="R1372" s="5" t="s">
        <v>4791</v>
      </c>
      <c r="S1372" s="5">
        <v>5</v>
      </c>
      <c r="T1372" s="5">
        <v>192.30769230769232</v>
      </c>
      <c r="U1372" s="5">
        <v>0</v>
      </c>
      <c r="V1372" s="5">
        <v>0</v>
      </c>
      <c r="W1372" s="5">
        <v>1</v>
      </c>
      <c r="X1372" s="5">
        <v>38.46153846153846</v>
      </c>
      <c r="Y1372" s="5">
        <v>0</v>
      </c>
      <c r="Z1372" s="5">
        <v>0</v>
      </c>
      <c r="AA1372" s="5">
        <v>4</v>
      </c>
      <c r="AB1372" s="5">
        <v>153.84615384615384</v>
      </c>
      <c r="AC1372" s="5">
        <v>25</v>
      </c>
      <c r="AD1372" s="5">
        <v>961.53846153846155</v>
      </c>
      <c r="AE1372" s="5">
        <v>5</v>
      </c>
      <c r="AF1372" s="5">
        <v>192.30769230769232</v>
      </c>
      <c r="AG1372" s="5">
        <v>16</v>
      </c>
      <c r="AH1372" s="5">
        <v>615.38461538461536</v>
      </c>
      <c r="AI1372" s="5">
        <v>4</v>
      </c>
      <c r="AJ1372" s="5">
        <v>153.84615384615384</v>
      </c>
    </row>
    <row r="1373" spans="1:36" x14ac:dyDescent="0.25">
      <c r="A1373">
        <v>2018</v>
      </c>
      <c r="B1373" t="s">
        <v>71</v>
      </c>
      <c r="C1373" t="s">
        <v>4959</v>
      </c>
      <c r="D1373" s="47" t="s">
        <v>931</v>
      </c>
      <c r="E1373" s="11">
        <v>0</v>
      </c>
      <c r="F1373" s="2">
        <v>0.71730000000000005</v>
      </c>
      <c r="G1373" s="2">
        <v>0.2646</v>
      </c>
      <c r="H1373" s="2">
        <v>0.45270000000000005</v>
      </c>
      <c r="I1373" s="2">
        <v>0.72660000000000002</v>
      </c>
      <c r="J1373" s="2">
        <v>0.22040000000000001</v>
      </c>
      <c r="K1373" s="2">
        <v>0.50619999999999998</v>
      </c>
      <c r="L1373" s="2">
        <v>0.76060000000000005</v>
      </c>
      <c r="M1373" s="2">
        <v>0.22539999999999999</v>
      </c>
      <c r="N1373" s="2">
        <v>0.53520000000000012</v>
      </c>
      <c r="O1373" s="2">
        <v>0.49803333333333338</v>
      </c>
      <c r="P1373" s="2" t="s">
        <v>4792</v>
      </c>
      <c r="Q1373" s="5">
        <v>2601</v>
      </c>
      <c r="R1373" s="5" t="s">
        <v>4791</v>
      </c>
      <c r="S1373" s="5">
        <v>9</v>
      </c>
      <c r="T1373" s="5">
        <v>346.02076124567475</v>
      </c>
      <c r="U1373" s="5">
        <v>0</v>
      </c>
      <c r="V1373" s="5">
        <v>0</v>
      </c>
      <c r="W1373" s="5">
        <v>4</v>
      </c>
      <c r="X1373" s="5">
        <v>153.78700499807766</v>
      </c>
      <c r="Y1373" s="5">
        <v>0</v>
      </c>
      <c r="Z1373" s="5">
        <v>0</v>
      </c>
      <c r="AA1373" s="5">
        <v>5</v>
      </c>
      <c r="AB1373" s="5">
        <v>192.23375624759709</v>
      </c>
      <c r="AC1373" s="5">
        <v>23</v>
      </c>
      <c r="AD1373" s="5">
        <v>884.27527873894655</v>
      </c>
      <c r="AE1373" s="5">
        <v>12</v>
      </c>
      <c r="AF1373" s="5">
        <v>461.36101499423302</v>
      </c>
      <c r="AG1373" s="5">
        <v>10</v>
      </c>
      <c r="AH1373" s="5">
        <v>384.46751249519417</v>
      </c>
      <c r="AI1373" s="5">
        <v>1</v>
      </c>
      <c r="AJ1373" s="5">
        <v>38.446751249519416</v>
      </c>
    </row>
    <row r="1374" spans="1:36" x14ac:dyDescent="0.25">
      <c r="A1374">
        <v>2018</v>
      </c>
      <c r="B1374" t="s">
        <v>71</v>
      </c>
      <c r="C1374" t="s">
        <v>4959</v>
      </c>
      <c r="D1374" s="47" t="s">
        <v>931</v>
      </c>
      <c r="E1374" s="11">
        <v>0</v>
      </c>
      <c r="F1374" s="2">
        <v>0.71730000000000005</v>
      </c>
      <c r="G1374" s="2">
        <v>0.2646</v>
      </c>
      <c r="H1374" s="2">
        <v>0.45270000000000005</v>
      </c>
      <c r="I1374" s="2">
        <v>0.72660000000000002</v>
      </c>
      <c r="J1374" s="2">
        <v>0.22040000000000001</v>
      </c>
      <c r="K1374" s="2">
        <v>0.50619999999999998</v>
      </c>
      <c r="L1374" s="2">
        <v>0.76060000000000005</v>
      </c>
      <c r="M1374" s="2">
        <v>0.22539999999999999</v>
      </c>
      <c r="N1374" s="2">
        <v>0.53520000000000012</v>
      </c>
      <c r="O1374" s="2">
        <v>0.49803333333333338</v>
      </c>
      <c r="P1374" s="2" t="s">
        <v>4792</v>
      </c>
      <c r="Q1374" s="5">
        <v>2601</v>
      </c>
      <c r="R1374" s="5" t="s">
        <v>4791</v>
      </c>
      <c r="S1374" s="5">
        <v>9</v>
      </c>
      <c r="T1374" s="5">
        <v>346.02076124567475</v>
      </c>
      <c r="U1374" s="5">
        <v>0</v>
      </c>
      <c r="V1374" s="5">
        <v>0</v>
      </c>
      <c r="W1374" s="5">
        <v>4</v>
      </c>
      <c r="X1374" s="5">
        <v>153.78700499807766</v>
      </c>
      <c r="Y1374" s="5">
        <v>0</v>
      </c>
      <c r="Z1374" s="5">
        <v>0</v>
      </c>
      <c r="AA1374" s="5">
        <v>5</v>
      </c>
      <c r="AB1374" s="5">
        <v>192.23375624759709</v>
      </c>
      <c r="AC1374" s="5">
        <v>23</v>
      </c>
      <c r="AD1374" s="5">
        <v>884.27527873894655</v>
      </c>
      <c r="AE1374" s="5">
        <v>12</v>
      </c>
      <c r="AF1374" s="5">
        <v>461.36101499423302</v>
      </c>
      <c r="AG1374" s="5">
        <v>10</v>
      </c>
      <c r="AH1374" s="5">
        <v>384.46751249519417</v>
      </c>
      <c r="AI1374" s="5">
        <v>1</v>
      </c>
      <c r="AJ1374" s="5">
        <v>38.446751249519416</v>
      </c>
    </row>
    <row r="1375" spans="1:36" x14ac:dyDescent="0.25">
      <c r="A1375">
        <v>2017</v>
      </c>
      <c r="B1375" t="s">
        <v>71</v>
      </c>
      <c r="C1375" t="s">
        <v>5254</v>
      </c>
      <c r="D1375" s="47" t="s">
        <v>5252</v>
      </c>
      <c r="E1375" s="11">
        <v>0</v>
      </c>
      <c r="F1375" s="2">
        <v>0.83079999999999998</v>
      </c>
      <c r="G1375" s="2">
        <v>0.16200000000000001</v>
      </c>
      <c r="H1375" s="2">
        <v>0.66879999999999995</v>
      </c>
      <c r="I1375" s="2">
        <v>0.80520000000000003</v>
      </c>
      <c r="J1375" s="2">
        <v>0.17249999999999999</v>
      </c>
      <c r="K1375" s="2">
        <v>0.63270000000000004</v>
      </c>
      <c r="L1375" s="2">
        <v>0.76680000000000004</v>
      </c>
      <c r="M1375" s="2">
        <v>0.22339999999999999</v>
      </c>
      <c r="N1375" s="2">
        <v>0.54340000000000011</v>
      </c>
      <c r="O1375" s="2">
        <v>0.61496666666666666</v>
      </c>
      <c r="P1375" s="2" t="s">
        <v>4792</v>
      </c>
      <c r="Q1375" s="5">
        <v>2602</v>
      </c>
      <c r="R1375" s="5" t="s">
        <v>4791</v>
      </c>
      <c r="S1375" s="5">
        <v>11</v>
      </c>
      <c r="T1375" s="5">
        <v>422.75172943889316</v>
      </c>
      <c r="U1375" s="5">
        <v>0</v>
      </c>
      <c r="V1375" s="5">
        <v>0</v>
      </c>
      <c r="W1375" s="5">
        <v>1</v>
      </c>
      <c r="X1375" s="5">
        <v>38.431975403535745</v>
      </c>
      <c r="Y1375" s="5">
        <v>0</v>
      </c>
      <c r="Z1375" s="5">
        <v>0</v>
      </c>
      <c r="AA1375" s="5">
        <v>10</v>
      </c>
      <c r="AB1375" s="5">
        <v>384.31975403535739</v>
      </c>
      <c r="AC1375" s="5">
        <v>9</v>
      </c>
      <c r="AD1375" s="5">
        <v>345.88777863182167</v>
      </c>
      <c r="AE1375" s="5">
        <v>3</v>
      </c>
      <c r="AF1375" s="5">
        <v>115.29592621060722</v>
      </c>
      <c r="AG1375" s="5">
        <v>1</v>
      </c>
      <c r="AH1375" s="5">
        <v>38.431975403535745</v>
      </c>
      <c r="AI1375" s="5">
        <v>5</v>
      </c>
      <c r="AJ1375" s="5">
        <v>192.1598770176787</v>
      </c>
    </row>
    <row r="1376" spans="1:36" x14ac:dyDescent="0.25">
      <c r="A1376">
        <v>2018</v>
      </c>
      <c r="B1376" t="s">
        <v>41</v>
      </c>
      <c r="C1376" t="s">
        <v>5445</v>
      </c>
      <c r="D1376" s="47" t="s">
        <v>5367</v>
      </c>
      <c r="E1376" s="11">
        <v>1.88</v>
      </c>
      <c r="F1376" s="2">
        <v>0.74619999999999997</v>
      </c>
      <c r="G1376" s="2">
        <v>0.2344</v>
      </c>
      <c r="H1376" s="2">
        <v>0.51180000000000003</v>
      </c>
      <c r="I1376" s="2">
        <v>0.7177</v>
      </c>
      <c r="J1376" s="2">
        <v>0.2281</v>
      </c>
      <c r="K1376" s="2">
        <v>0.48960000000000004</v>
      </c>
      <c r="L1376" s="2">
        <v>0.63859999999999995</v>
      </c>
      <c r="M1376" s="2">
        <v>0.33950000000000002</v>
      </c>
      <c r="N1376" s="2">
        <v>0.29909999999999992</v>
      </c>
      <c r="O1376" s="2">
        <v>0.4335</v>
      </c>
      <c r="P1376" s="2" t="s">
        <v>4792</v>
      </c>
      <c r="Q1376" s="5">
        <v>2605</v>
      </c>
      <c r="R1376" s="5">
        <v>1385.6382978723404</v>
      </c>
      <c r="S1376" s="5">
        <v>3</v>
      </c>
      <c r="T1376" s="5">
        <v>115.16314779270634</v>
      </c>
      <c r="U1376" s="5">
        <v>0</v>
      </c>
      <c r="V1376" s="5">
        <v>0</v>
      </c>
      <c r="W1376" s="5">
        <v>2</v>
      </c>
      <c r="X1376" s="5">
        <v>76.775431861804222</v>
      </c>
      <c r="Y1376" s="5">
        <v>1</v>
      </c>
      <c r="Z1376" s="5">
        <v>38.387715930902111</v>
      </c>
      <c r="AA1376" s="5">
        <v>0</v>
      </c>
      <c r="AB1376" s="5">
        <v>0</v>
      </c>
      <c r="AC1376" s="5">
        <v>18</v>
      </c>
      <c r="AD1376" s="5">
        <v>690.97888675623801</v>
      </c>
      <c r="AE1376" s="5">
        <v>4</v>
      </c>
      <c r="AF1376" s="5">
        <v>153.55086372360844</v>
      </c>
      <c r="AG1376" s="5">
        <v>11</v>
      </c>
      <c r="AH1376" s="5">
        <v>422.26487523992324</v>
      </c>
      <c r="AI1376" s="5">
        <v>3</v>
      </c>
      <c r="AJ1376" s="5">
        <v>115.16314779270634</v>
      </c>
    </row>
    <row r="1377" spans="1:36" x14ac:dyDescent="0.25">
      <c r="A1377">
        <v>2018</v>
      </c>
      <c r="B1377" t="s">
        <v>71</v>
      </c>
      <c r="C1377" t="s">
        <v>5144</v>
      </c>
      <c r="D1377" s="47" t="s">
        <v>5143</v>
      </c>
      <c r="E1377" s="11">
        <v>0</v>
      </c>
      <c r="F1377" s="2">
        <v>0.87780000000000002</v>
      </c>
      <c r="G1377" s="2">
        <v>0.1075</v>
      </c>
      <c r="H1377" s="2">
        <v>0.77029999999999998</v>
      </c>
      <c r="I1377" s="2">
        <v>0.84519999999999995</v>
      </c>
      <c r="J1377" s="2">
        <v>0.12740000000000001</v>
      </c>
      <c r="K1377" s="2">
        <v>0.71779999999999999</v>
      </c>
      <c r="L1377" s="2">
        <v>0.81469999999999998</v>
      </c>
      <c r="M1377" s="2">
        <v>0.16769999999999999</v>
      </c>
      <c r="N1377" s="2">
        <v>0.64700000000000002</v>
      </c>
      <c r="O1377" s="2">
        <v>0.7117</v>
      </c>
      <c r="P1377" s="2" t="s">
        <v>4792</v>
      </c>
      <c r="Q1377" s="5">
        <v>2606</v>
      </c>
      <c r="R1377" s="5" t="s">
        <v>4791</v>
      </c>
      <c r="S1377" s="5">
        <v>7</v>
      </c>
      <c r="T1377" s="5">
        <v>268.61089792785879</v>
      </c>
      <c r="U1377" s="5">
        <v>0</v>
      </c>
      <c r="V1377" s="5">
        <v>0</v>
      </c>
      <c r="W1377" s="5">
        <v>0</v>
      </c>
      <c r="X1377" s="5">
        <v>0</v>
      </c>
      <c r="Y1377" s="5">
        <v>0</v>
      </c>
      <c r="Z1377" s="5">
        <v>0</v>
      </c>
      <c r="AA1377" s="5">
        <v>7</v>
      </c>
      <c r="AB1377" s="5">
        <v>268.61089792785879</v>
      </c>
      <c r="AC1377" s="5">
        <v>30</v>
      </c>
      <c r="AD1377" s="5">
        <v>1151.1895625479663</v>
      </c>
      <c r="AE1377" s="5">
        <v>3</v>
      </c>
      <c r="AF1377" s="5">
        <v>115.11895625479663</v>
      </c>
      <c r="AG1377" s="5">
        <v>25</v>
      </c>
      <c r="AH1377" s="5">
        <v>959.32463545663848</v>
      </c>
      <c r="AI1377" s="5">
        <v>2</v>
      </c>
      <c r="AJ1377" s="5">
        <v>76.745970836531086</v>
      </c>
    </row>
    <row r="1378" spans="1:36" x14ac:dyDescent="0.25">
      <c r="A1378">
        <v>2018</v>
      </c>
      <c r="B1378" t="s">
        <v>71</v>
      </c>
      <c r="C1378" t="s">
        <v>5144</v>
      </c>
      <c r="D1378" s="47" t="s">
        <v>5143</v>
      </c>
      <c r="E1378" s="11">
        <v>0</v>
      </c>
      <c r="F1378" s="2">
        <v>0.87780000000000002</v>
      </c>
      <c r="G1378" s="2">
        <v>0.1075</v>
      </c>
      <c r="H1378" s="2">
        <v>0.77029999999999998</v>
      </c>
      <c r="I1378" s="2">
        <v>0.84519999999999995</v>
      </c>
      <c r="J1378" s="2">
        <v>0.12740000000000001</v>
      </c>
      <c r="K1378" s="2">
        <v>0.71779999999999999</v>
      </c>
      <c r="L1378" s="2">
        <v>0.81469999999999998</v>
      </c>
      <c r="M1378" s="2">
        <v>0.16769999999999999</v>
      </c>
      <c r="N1378" s="2">
        <v>0.64700000000000002</v>
      </c>
      <c r="O1378" s="2">
        <v>0.7117</v>
      </c>
      <c r="P1378" s="2" t="s">
        <v>4792</v>
      </c>
      <c r="Q1378" s="5">
        <v>2606</v>
      </c>
      <c r="R1378" s="5" t="s">
        <v>4791</v>
      </c>
      <c r="S1378" s="5">
        <v>7</v>
      </c>
      <c r="T1378" s="5">
        <v>268.61089792785879</v>
      </c>
      <c r="U1378" s="5">
        <v>0</v>
      </c>
      <c r="V1378" s="5">
        <v>0</v>
      </c>
      <c r="W1378" s="5">
        <v>0</v>
      </c>
      <c r="X1378" s="5">
        <v>0</v>
      </c>
      <c r="Y1378" s="5">
        <v>0</v>
      </c>
      <c r="Z1378" s="5">
        <v>0</v>
      </c>
      <c r="AA1378" s="5">
        <v>7</v>
      </c>
      <c r="AB1378" s="5">
        <v>268.61089792785879</v>
      </c>
      <c r="AC1378" s="5">
        <v>30</v>
      </c>
      <c r="AD1378" s="5">
        <v>1151.1895625479663</v>
      </c>
      <c r="AE1378" s="5">
        <v>3</v>
      </c>
      <c r="AF1378" s="5">
        <v>115.11895625479663</v>
      </c>
      <c r="AG1378" s="5">
        <v>25</v>
      </c>
      <c r="AH1378" s="5">
        <v>959.32463545663848</v>
      </c>
      <c r="AI1378" s="5">
        <v>2</v>
      </c>
      <c r="AJ1378" s="5">
        <v>76.745970836531086</v>
      </c>
    </row>
    <row r="1379" spans="1:36" x14ac:dyDescent="0.25">
      <c r="A1379">
        <v>2017</v>
      </c>
      <c r="B1379" t="s">
        <v>71</v>
      </c>
      <c r="C1379" t="s">
        <v>4959</v>
      </c>
      <c r="D1379" s="47" t="s">
        <v>931</v>
      </c>
      <c r="E1379" s="11">
        <v>0</v>
      </c>
      <c r="F1379" s="2">
        <v>0.71730000000000005</v>
      </c>
      <c r="G1379" s="2">
        <v>0.2646</v>
      </c>
      <c r="H1379" s="2">
        <v>0.45270000000000005</v>
      </c>
      <c r="I1379" s="2">
        <v>0.72660000000000002</v>
      </c>
      <c r="J1379" s="2">
        <v>0.22040000000000001</v>
      </c>
      <c r="K1379" s="2">
        <v>0.50619999999999998</v>
      </c>
      <c r="L1379" s="2">
        <v>0.76060000000000005</v>
      </c>
      <c r="M1379" s="2">
        <v>0.22539999999999999</v>
      </c>
      <c r="N1379" s="2">
        <v>0.53520000000000012</v>
      </c>
      <c r="O1379" s="2">
        <v>0.49803333333333338</v>
      </c>
      <c r="P1379" s="2" t="s">
        <v>4792</v>
      </c>
      <c r="Q1379" s="5">
        <v>2613</v>
      </c>
      <c r="R1379" s="5" t="s">
        <v>4791</v>
      </c>
      <c r="S1379" s="5">
        <v>3</v>
      </c>
      <c r="T1379" s="5">
        <v>114.81056257175661</v>
      </c>
      <c r="U1379" s="5">
        <v>0</v>
      </c>
      <c r="V1379" s="5">
        <v>0</v>
      </c>
      <c r="W1379" s="5">
        <v>1</v>
      </c>
      <c r="X1379" s="5">
        <v>38.270187523918871</v>
      </c>
      <c r="Y1379" s="5">
        <v>0</v>
      </c>
      <c r="Z1379" s="5">
        <v>0</v>
      </c>
      <c r="AA1379" s="5">
        <v>2</v>
      </c>
      <c r="AB1379" s="5">
        <v>76.540375047837742</v>
      </c>
      <c r="AC1379" s="5">
        <v>29</v>
      </c>
      <c r="AD1379" s="5">
        <v>1109.8354381936472</v>
      </c>
      <c r="AE1379" s="5">
        <v>9</v>
      </c>
      <c r="AF1379" s="5">
        <v>344.43168771526979</v>
      </c>
      <c r="AG1379" s="5">
        <v>18</v>
      </c>
      <c r="AH1379" s="5">
        <v>688.86337543053958</v>
      </c>
      <c r="AI1379" s="5">
        <v>2</v>
      </c>
      <c r="AJ1379" s="5">
        <v>76.540375047837742</v>
      </c>
    </row>
    <row r="1380" spans="1:36" x14ac:dyDescent="0.25">
      <c r="A1380">
        <v>2018</v>
      </c>
      <c r="B1380" t="s">
        <v>71</v>
      </c>
      <c r="C1380" t="s">
        <v>5030</v>
      </c>
      <c r="D1380" s="47" t="s">
        <v>5029</v>
      </c>
      <c r="E1380" s="11">
        <v>0</v>
      </c>
      <c r="F1380" s="2">
        <v>0.80810000000000004</v>
      </c>
      <c r="G1380" s="2">
        <v>0.1867</v>
      </c>
      <c r="H1380" s="2">
        <v>0.62140000000000006</v>
      </c>
      <c r="I1380" s="2">
        <v>0.76949999999999996</v>
      </c>
      <c r="J1380" s="2">
        <v>0.2006</v>
      </c>
      <c r="K1380" s="2">
        <v>0.56889999999999996</v>
      </c>
      <c r="L1380" s="2">
        <v>0.73460000000000003</v>
      </c>
      <c r="M1380" s="2">
        <v>0.25829999999999997</v>
      </c>
      <c r="N1380" s="2">
        <v>0.47630000000000006</v>
      </c>
      <c r="O1380" s="2">
        <v>0.55553333333333343</v>
      </c>
      <c r="P1380" s="2" t="s">
        <v>4792</v>
      </c>
      <c r="Q1380" s="5">
        <v>2617</v>
      </c>
      <c r="R1380" s="5" t="s">
        <v>4791</v>
      </c>
      <c r="S1380" s="5">
        <v>1</v>
      </c>
      <c r="T1380" s="5">
        <v>38.211692777990066</v>
      </c>
      <c r="U1380" s="5">
        <v>0</v>
      </c>
      <c r="V1380" s="5">
        <v>0</v>
      </c>
      <c r="W1380" s="5">
        <v>0</v>
      </c>
      <c r="X1380" s="5">
        <v>0</v>
      </c>
      <c r="Y1380" s="5">
        <v>0</v>
      </c>
      <c r="Z1380" s="5">
        <v>0</v>
      </c>
      <c r="AA1380" s="5">
        <v>1</v>
      </c>
      <c r="AB1380" s="5">
        <v>38.211692777990066</v>
      </c>
      <c r="AC1380" s="5">
        <v>26</v>
      </c>
      <c r="AD1380" s="5">
        <v>993.50401222774167</v>
      </c>
      <c r="AE1380" s="5">
        <v>7</v>
      </c>
      <c r="AF1380" s="5">
        <v>267.48184944593044</v>
      </c>
      <c r="AG1380" s="5">
        <v>15</v>
      </c>
      <c r="AH1380" s="5">
        <v>573.17539166985091</v>
      </c>
      <c r="AI1380" s="5">
        <v>4</v>
      </c>
      <c r="AJ1380" s="5">
        <v>152.84677111196027</v>
      </c>
    </row>
    <row r="1381" spans="1:36" x14ac:dyDescent="0.25">
      <c r="A1381">
        <v>2018</v>
      </c>
      <c r="B1381" t="s">
        <v>71</v>
      </c>
      <c r="C1381" t="s">
        <v>5030</v>
      </c>
      <c r="D1381" s="47" t="s">
        <v>5029</v>
      </c>
      <c r="E1381" s="11">
        <v>0</v>
      </c>
      <c r="F1381" s="2">
        <v>0.80810000000000004</v>
      </c>
      <c r="G1381" s="2">
        <v>0.1867</v>
      </c>
      <c r="H1381" s="2">
        <v>0.62140000000000006</v>
      </c>
      <c r="I1381" s="2">
        <v>0.76949999999999996</v>
      </c>
      <c r="J1381" s="2">
        <v>0.2006</v>
      </c>
      <c r="K1381" s="2">
        <v>0.56889999999999996</v>
      </c>
      <c r="L1381" s="2">
        <v>0.73460000000000003</v>
      </c>
      <c r="M1381" s="2">
        <v>0.25829999999999997</v>
      </c>
      <c r="N1381" s="2">
        <v>0.47630000000000006</v>
      </c>
      <c r="O1381" s="2">
        <v>0.55553333333333343</v>
      </c>
      <c r="P1381" s="2" t="s">
        <v>4792</v>
      </c>
      <c r="Q1381" s="5">
        <v>2617</v>
      </c>
      <c r="R1381" s="5" t="s">
        <v>4791</v>
      </c>
      <c r="S1381" s="5">
        <v>1</v>
      </c>
      <c r="T1381" s="5">
        <v>38.211692777990066</v>
      </c>
      <c r="U1381" s="5">
        <v>0</v>
      </c>
      <c r="V1381" s="5">
        <v>0</v>
      </c>
      <c r="W1381" s="5">
        <v>0</v>
      </c>
      <c r="X1381" s="5">
        <v>0</v>
      </c>
      <c r="Y1381" s="5">
        <v>0</v>
      </c>
      <c r="Z1381" s="5">
        <v>0</v>
      </c>
      <c r="AA1381" s="5">
        <v>1</v>
      </c>
      <c r="AB1381" s="5">
        <v>38.211692777990066</v>
      </c>
      <c r="AC1381" s="5">
        <v>26</v>
      </c>
      <c r="AD1381" s="5">
        <v>993.50401222774167</v>
      </c>
      <c r="AE1381" s="5">
        <v>7</v>
      </c>
      <c r="AF1381" s="5">
        <v>267.48184944593044</v>
      </c>
      <c r="AG1381" s="5">
        <v>15</v>
      </c>
      <c r="AH1381" s="5">
        <v>573.17539166985091</v>
      </c>
      <c r="AI1381" s="5">
        <v>4</v>
      </c>
      <c r="AJ1381" s="5">
        <v>152.84677111196027</v>
      </c>
    </row>
    <row r="1382" spans="1:36" x14ac:dyDescent="0.25">
      <c r="A1382">
        <v>2019</v>
      </c>
      <c r="B1382" t="s">
        <v>41</v>
      </c>
      <c r="C1382" t="s">
        <v>464</v>
      </c>
      <c r="D1382" s="47" t="s">
        <v>981</v>
      </c>
      <c r="E1382" s="11">
        <v>2.2629999999999999</v>
      </c>
      <c r="F1382" s="2">
        <v>0.74519999999999997</v>
      </c>
      <c r="G1382" s="2">
        <v>0.23849999999999999</v>
      </c>
      <c r="H1382" s="2">
        <v>0.50669999999999993</v>
      </c>
      <c r="I1382" s="2">
        <v>0.71850000000000003</v>
      </c>
      <c r="J1382" s="2">
        <v>0.2399</v>
      </c>
      <c r="K1382" s="2">
        <v>0.47860000000000003</v>
      </c>
      <c r="L1382" s="2">
        <v>0.65229999999999999</v>
      </c>
      <c r="M1382" s="2">
        <v>0.3286</v>
      </c>
      <c r="N1382" s="2">
        <v>0.32369999999999999</v>
      </c>
      <c r="O1382" s="2">
        <v>0.4363333333333333</v>
      </c>
      <c r="P1382" s="2" t="s">
        <v>4792</v>
      </c>
      <c r="Q1382" s="5">
        <v>2618</v>
      </c>
      <c r="R1382" s="5">
        <v>1156.8714096332303</v>
      </c>
      <c r="S1382" s="5">
        <v>8</v>
      </c>
      <c r="T1382" s="5">
        <v>305.57677616501144</v>
      </c>
      <c r="U1382" s="5">
        <v>0</v>
      </c>
      <c r="V1382" s="5">
        <v>0</v>
      </c>
      <c r="W1382" s="5">
        <v>2</v>
      </c>
      <c r="X1382" s="5">
        <v>76.39419404125286</v>
      </c>
      <c r="Y1382" s="5">
        <v>0</v>
      </c>
      <c r="Z1382" s="5">
        <v>0</v>
      </c>
      <c r="AA1382" s="5">
        <v>6</v>
      </c>
      <c r="AB1382" s="5">
        <v>229.18258212375861</v>
      </c>
      <c r="AC1382" s="5">
        <v>38</v>
      </c>
      <c r="AD1382" s="5">
        <v>1451.4896867838045</v>
      </c>
      <c r="AE1382" s="5">
        <v>6</v>
      </c>
      <c r="AF1382" s="5">
        <v>229.18258212375861</v>
      </c>
      <c r="AG1382" s="5">
        <v>32</v>
      </c>
      <c r="AH1382" s="5">
        <v>1222.3071046600458</v>
      </c>
      <c r="AI1382" s="5">
        <v>0</v>
      </c>
      <c r="AJ1382" s="5">
        <v>0</v>
      </c>
    </row>
    <row r="1383" spans="1:36" x14ac:dyDescent="0.25">
      <c r="A1383">
        <v>2017</v>
      </c>
      <c r="B1383" t="s">
        <v>71</v>
      </c>
      <c r="C1383" t="s">
        <v>5787</v>
      </c>
      <c r="D1383" s="47" t="s">
        <v>5786</v>
      </c>
      <c r="E1383" s="11">
        <v>0</v>
      </c>
      <c r="F1383" s="2">
        <v>0.54520000000000002</v>
      </c>
      <c r="G1383" s="2">
        <v>0.44769999999999999</v>
      </c>
      <c r="H1383" s="2">
        <v>9.7500000000000031E-2</v>
      </c>
      <c r="I1383" s="2">
        <v>0.43780000000000002</v>
      </c>
      <c r="J1383" s="2">
        <v>0.54079999999999995</v>
      </c>
      <c r="K1383" s="2">
        <v>-0.10299999999999992</v>
      </c>
      <c r="L1383" s="2">
        <v>0.4118</v>
      </c>
      <c r="M1383" s="2">
        <v>0.58140000000000003</v>
      </c>
      <c r="N1383" s="2">
        <v>-0.16960000000000003</v>
      </c>
      <c r="O1383" s="2">
        <v>-5.8366666666666643E-2</v>
      </c>
      <c r="P1383" s="2" t="s">
        <v>5765</v>
      </c>
      <c r="Q1383" s="5">
        <v>2622</v>
      </c>
      <c r="R1383" s="5" t="s">
        <v>4791</v>
      </c>
      <c r="S1383" s="5">
        <v>5</v>
      </c>
      <c r="T1383" s="5">
        <v>190.69412662090008</v>
      </c>
      <c r="U1383" s="5">
        <v>0</v>
      </c>
      <c r="V1383" s="5">
        <v>0</v>
      </c>
      <c r="W1383" s="5">
        <v>0</v>
      </c>
      <c r="X1383" s="5">
        <v>0</v>
      </c>
      <c r="Y1383" s="5">
        <v>0</v>
      </c>
      <c r="Z1383" s="5">
        <v>0</v>
      </c>
      <c r="AA1383" s="5">
        <v>5</v>
      </c>
      <c r="AB1383" s="5">
        <v>190.69412662090008</v>
      </c>
      <c r="AC1383" s="5">
        <v>47</v>
      </c>
      <c r="AD1383" s="5">
        <v>1792.5247902364608</v>
      </c>
      <c r="AE1383" s="5">
        <v>21</v>
      </c>
      <c r="AF1383" s="5">
        <v>800.91533180778038</v>
      </c>
      <c r="AG1383" s="5">
        <v>24</v>
      </c>
      <c r="AH1383" s="5">
        <v>915.33180778032033</v>
      </c>
      <c r="AI1383" s="5">
        <v>2</v>
      </c>
      <c r="AJ1383" s="5">
        <v>76.277650648360037</v>
      </c>
    </row>
    <row r="1384" spans="1:36" x14ac:dyDescent="0.25">
      <c r="A1384">
        <v>2019</v>
      </c>
      <c r="B1384" t="s">
        <v>71</v>
      </c>
      <c r="C1384" t="s">
        <v>4959</v>
      </c>
      <c r="D1384" s="47" t="s">
        <v>931</v>
      </c>
      <c r="E1384" s="11">
        <v>0</v>
      </c>
      <c r="F1384" s="2">
        <v>0.71730000000000005</v>
      </c>
      <c r="G1384" s="2">
        <v>0.2646</v>
      </c>
      <c r="H1384" s="2">
        <v>0.45270000000000005</v>
      </c>
      <c r="I1384" s="2">
        <v>0.72660000000000002</v>
      </c>
      <c r="J1384" s="2">
        <v>0.22040000000000001</v>
      </c>
      <c r="K1384" s="2">
        <v>0.50619999999999998</v>
      </c>
      <c r="L1384" s="2">
        <v>0.76060000000000005</v>
      </c>
      <c r="M1384" s="2">
        <v>0.22539999999999999</v>
      </c>
      <c r="N1384" s="2">
        <v>0.53520000000000012</v>
      </c>
      <c r="O1384" s="2">
        <v>0.49803333333333338</v>
      </c>
      <c r="P1384" s="2" t="s">
        <v>4792</v>
      </c>
      <c r="Q1384" s="5">
        <v>2623</v>
      </c>
      <c r="R1384" s="5" t="s">
        <v>4791</v>
      </c>
      <c r="S1384" s="5">
        <v>17</v>
      </c>
      <c r="T1384" s="5">
        <v>648.11284788410217</v>
      </c>
      <c r="U1384" s="5">
        <v>0</v>
      </c>
      <c r="V1384" s="5">
        <v>0</v>
      </c>
      <c r="W1384" s="5">
        <v>8</v>
      </c>
      <c r="X1384" s="5">
        <v>304.99428135722457</v>
      </c>
      <c r="Y1384" s="5">
        <v>2</v>
      </c>
      <c r="Z1384" s="5">
        <v>76.248570339306141</v>
      </c>
      <c r="AA1384" s="5">
        <v>7</v>
      </c>
      <c r="AB1384" s="5">
        <v>266.86999618757147</v>
      </c>
      <c r="AC1384" s="5">
        <v>17</v>
      </c>
      <c r="AD1384" s="5">
        <v>648.11284788410217</v>
      </c>
      <c r="AE1384" s="5">
        <v>7</v>
      </c>
      <c r="AF1384" s="5">
        <v>266.86999618757147</v>
      </c>
      <c r="AG1384" s="5">
        <v>7</v>
      </c>
      <c r="AH1384" s="5">
        <v>266.86999618757147</v>
      </c>
      <c r="AI1384" s="5">
        <v>3</v>
      </c>
      <c r="AJ1384" s="5">
        <v>114.3728555089592</v>
      </c>
    </row>
    <row r="1385" spans="1:36" x14ac:dyDescent="0.25">
      <c r="A1385">
        <v>2019</v>
      </c>
      <c r="B1385" t="s">
        <v>71</v>
      </c>
      <c r="C1385" t="s">
        <v>5030</v>
      </c>
      <c r="D1385" s="47" t="s">
        <v>5029</v>
      </c>
      <c r="E1385" s="11">
        <v>0</v>
      </c>
      <c r="F1385" s="2">
        <v>0.80810000000000004</v>
      </c>
      <c r="G1385" s="2">
        <v>0.1867</v>
      </c>
      <c r="H1385" s="2">
        <v>0.62140000000000006</v>
      </c>
      <c r="I1385" s="2">
        <v>0.76949999999999996</v>
      </c>
      <c r="J1385" s="2">
        <v>0.2006</v>
      </c>
      <c r="K1385" s="2">
        <v>0.56889999999999996</v>
      </c>
      <c r="L1385" s="2">
        <v>0.73460000000000003</v>
      </c>
      <c r="M1385" s="2">
        <v>0.25829999999999997</v>
      </c>
      <c r="N1385" s="2">
        <v>0.47630000000000006</v>
      </c>
      <c r="O1385" s="2">
        <v>0.55553333333333343</v>
      </c>
      <c r="P1385" s="2" t="s">
        <v>4792</v>
      </c>
      <c r="Q1385" s="5">
        <v>2624</v>
      </c>
      <c r="R1385" s="5" t="s">
        <v>4791</v>
      </c>
      <c r="S1385" s="5">
        <v>1</v>
      </c>
      <c r="T1385" s="5">
        <v>38.109756097560975</v>
      </c>
      <c r="U1385" s="5">
        <v>0</v>
      </c>
      <c r="V1385" s="5">
        <v>0</v>
      </c>
      <c r="W1385" s="5">
        <v>0</v>
      </c>
      <c r="X1385" s="5">
        <v>0</v>
      </c>
      <c r="Y1385" s="5">
        <v>0</v>
      </c>
      <c r="Z1385" s="5">
        <v>0</v>
      </c>
      <c r="AA1385" s="5">
        <v>1</v>
      </c>
      <c r="AB1385" s="5">
        <v>38.109756097560975</v>
      </c>
      <c r="AC1385" s="5">
        <v>16</v>
      </c>
      <c r="AD1385" s="5">
        <v>609.7560975609756</v>
      </c>
      <c r="AE1385" s="5">
        <v>6</v>
      </c>
      <c r="AF1385" s="5">
        <v>228.65853658536585</v>
      </c>
      <c r="AG1385" s="5">
        <v>5</v>
      </c>
      <c r="AH1385" s="5">
        <v>190.54878048780486</v>
      </c>
      <c r="AI1385" s="5">
        <v>5</v>
      </c>
      <c r="AJ1385" s="5">
        <v>190.54878048780486</v>
      </c>
    </row>
    <row r="1386" spans="1:36" x14ac:dyDescent="0.25">
      <c r="A1386">
        <v>2018</v>
      </c>
      <c r="B1386" t="s">
        <v>71</v>
      </c>
      <c r="C1386" t="s">
        <v>5151</v>
      </c>
      <c r="D1386" s="47" t="s">
        <v>5149</v>
      </c>
      <c r="E1386" s="11">
        <v>0</v>
      </c>
      <c r="F1386" s="2">
        <v>0.86339999999999995</v>
      </c>
      <c r="G1386" s="2">
        <v>0.13070000000000001</v>
      </c>
      <c r="H1386" s="2">
        <v>0.73269999999999991</v>
      </c>
      <c r="I1386" s="2">
        <v>0.84830000000000005</v>
      </c>
      <c r="J1386" s="2">
        <v>0.1351</v>
      </c>
      <c r="K1386" s="2">
        <v>0.71320000000000006</v>
      </c>
      <c r="L1386" s="2">
        <v>0.81940000000000002</v>
      </c>
      <c r="M1386" s="2">
        <v>0.17219999999999999</v>
      </c>
      <c r="N1386" s="2">
        <v>0.6472</v>
      </c>
      <c r="O1386" s="2">
        <v>0.69769999999999988</v>
      </c>
      <c r="P1386" s="2" t="s">
        <v>4792</v>
      </c>
      <c r="Q1386" s="5">
        <v>2626</v>
      </c>
      <c r="R1386" s="5" t="s">
        <v>4791</v>
      </c>
      <c r="S1386" s="5">
        <v>14</v>
      </c>
      <c r="T1386" s="5">
        <v>533.13023610053312</v>
      </c>
      <c r="U1386" s="5">
        <v>0</v>
      </c>
      <c r="V1386" s="5">
        <v>0</v>
      </c>
      <c r="W1386" s="5">
        <v>0</v>
      </c>
      <c r="X1386" s="5">
        <v>0</v>
      </c>
      <c r="Y1386" s="5">
        <v>0</v>
      </c>
      <c r="Z1386" s="5">
        <v>0</v>
      </c>
      <c r="AA1386" s="5">
        <v>14</v>
      </c>
      <c r="AB1386" s="5">
        <v>533.13023610053312</v>
      </c>
      <c r="AC1386" s="5">
        <v>48</v>
      </c>
      <c r="AD1386" s="5">
        <v>1827.8750952018281</v>
      </c>
      <c r="AE1386" s="5">
        <v>8</v>
      </c>
      <c r="AF1386" s="5">
        <v>304.64584920030467</v>
      </c>
      <c r="AG1386" s="5">
        <v>37</v>
      </c>
      <c r="AH1386" s="5">
        <v>1408.9870525514091</v>
      </c>
      <c r="AI1386" s="5">
        <v>3</v>
      </c>
      <c r="AJ1386" s="5">
        <v>114.24219345011426</v>
      </c>
    </row>
    <row r="1387" spans="1:36" x14ac:dyDescent="0.25">
      <c r="A1387">
        <v>2018</v>
      </c>
      <c r="B1387" t="s">
        <v>71</v>
      </c>
      <c r="C1387" t="s">
        <v>5151</v>
      </c>
      <c r="D1387" s="47" t="s">
        <v>5149</v>
      </c>
      <c r="E1387" s="11">
        <v>0</v>
      </c>
      <c r="F1387" s="2">
        <v>0.86339999999999995</v>
      </c>
      <c r="G1387" s="2">
        <v>0.13070000000000001</v>
      </c>
      <c r="H1387" s="2">
        <v>0.73269999999999991</v>
      </c>
      <c r="I1387" s="2">
        <v>0.84830000000000005</v>
      </c>
      <c r="J1387" s="2">
        <v>0.1351</v>
      </c>
      <c r="K1387" s="2">
        <v>0.71320000000000006</v>
      </c>
      <c r="L1387" s="2">
        <v>0.81940000000000002</v>
      </c>
      <c r="M1387" s="2">
        <v>0.17219999999999999</v>
      </c>
      <c r="N1387" s="2">
        <v>0.6472</v>
      </c>
      <c r="O1387" s="2">
        <v>0.69769999999999988</v>
      </c>
      <c r="P1387" s="2" t="s">
        <v>4792</v>
      </c>
      <c r="Q1387" s="5">
        <v>2626</v>
      </c>
      <c r="R1387" s="5" t="s">
        <v>4791</v>
      </c>
      <c r="S1387" s="5">
        <v>14</v>
      </c>
      <c r="T1387" s="5">
        <v>533.13023610053312</v>
      </c>
      <c r="U1387" s="5">
        <v>0</v>
      </c>
      <c r="V1387" s="5">
        <v>0</v>
      </c>
      <c r="W1387" s="5">
        <v>0</v>
      </c>
      <c r="X1387" s="5">
        <v>0</v>
      </c>
      <c r="Y1387" s="5">
        <v>0</v>
      </c>
      <c r="Z1387" s="5">
        <v>0</v>
      </c>
      <c r="AA1387" s="5">
        <v>14</v>
      </c>
      <c r="AB1387" s="5">
        <v>533.13023610053312</v>
      </c>
      <c r="AC1387" s="5">
        <v>48</v>
      </c>
      <c r="AD1387" s="5">
        <v>1827.8750952018281</v>
      </c>
      <c r="AE1387" s="5">
        <v>8</v>
      </c>
      <c r="AF1387" s="5">
        <v>304.64584920030467</v>
      </c>
      <c r="AG1387" s="5">
        <v>37</v>
      </c>
      <c r="AH1387" s="5">
        <v>1408.9870525514091</v>
      </c>
      <c r="AI1387" s="5">
        <v>3</v>
      </c>
      <c r="AJ1387" s="5">
        <v>114.24219345011426</v>
      </c>
    </row>
    <row r="1388" spans="1:36" x14ac:dyDescent="0.25">
      <c r="A1388">
        <v>2019</v>
      </c>
      <c r="B1388" t="s">
        <v>71</v>
      </c>
      <c r="C1388" t="s">
        <v>5622</v>
      </c>
      <c r="D1388" s="47" t="s">
        <v>5790</v>
      </c>
      <c r="E1388" s="11">
        <v>0</v>
      </c>
      <c r="F1388" s="2">
        <v>0.44009999999999999</v>
      </c>
      <c r="G1388" s="2">
        <v>0.54569999999999996</v>
      </c>
      <c r="H1388" s="2">
        <v>-0.10559999999999997</v>
      </c>
      <c r="I1388" s="2">
        <v>0.4476</v>
      </c>
      <c r="J1388" s="2">
        <v>0.51390000000000002</v>
      </c>
      <c r="K1388" s="2">
        <v>-6.6300000000000026E-2</v>
      </c>
      <c r="L1388" s="2">
        <v>0.52910000000000001</v>
      </c>
      <c r="M1388" s="2">
        <v>0.46079999999999999</v>
      </c>
      <c r="N1388" s="2">
        <v>6.8300000000000027E-2</v>
      </c>
      <c r="O1388" s="2">
        <v>-3.4533333333333326E-2</v>
      </c>
      <c r="P1388" s="2" t="s">
        <v>5765</v>
      </c>
      <c r="Q1388" s="5">
        <v>2627</v>
      </c>
      <c r="R1388" s="5" t="s">
        <v>4791</v>
      </c>
      <c r="S1388" s="5">
        <v>1</v>
      </c>
      <c r="T1388" s="5">
        <v>38.066235249333843</v>
      </c>
      <c r="U1388" s="5">
        <v>0</v>
      </c>
      <c r="V1388" s="5">
        <v>0</v>
      </c>
      <c r="W1388" s="5">
        <v>0</v>
      </c>
      <c r="X1388" s="5">
        <v>0</v>
      </c>
      <c r="Y1388" s="5">
        <v>1</v>
      </c>
      <c r="Z1388" s="5">
        <v>38.066235249333843</v>
      </c>
      <c r="AA1388" s="5">
        <v>0</v>
      </c>
      <c r="AB1388" s="5">
        <v>0</v>
      </c>
      <c r="AC1388" s="5">
        <v>53</v>
      </c>
      <c r="AD1388" s="5">
        <v>2017.5104682146934</v>
      </c>
      <c r="AE1388" s="5">
        <v>12</v>
      </c>
      <c r="AF1388" s="5">
        <v>456.79482299200612</v>
      </c>
      <c r="AG1388" s="5">
        <v>28</v>
      </c>
      <c r="AH1388" s="5">
        <v>1065.8545869813474</v>
      </c>
      <c r="AI1388" s="5">
        <v>13</v>
      </c>
      <c r="AJ1388" s="5">
        <v>494.86105824133995</v>
      </c>
    </row>
    <row r="1389" spans="1:36" x14ac:dyDescent="0.25">
      <c r="A1389">
        <v>2019</v>
      </c>
      <c r="B1389" t="s">
        <v>71</v>
      </c>
      <c r="C1389" t="s">
        <v>5151</v>
      </c>
      <c r="D1389" s="47" t="s">
        <v>5149</v>
      </c>
      <c r="E1389" s="11">
        <v>0</v>
      </c>
      <c r="F1389" s="2">
        <v>0.86339999999999995</v>
      </c>
      <c r="G1389" s="2">
        <v>0.13070000000000001</v>
      </c>
      <c r="H1389" s="2">
        <v>0.73269999999999991</v>
      </c>
      <c r="I1389" s="2">
        <v>0.84830000000000005</v>
      </c>
      <c r="J1389" s="2">
        <v>0.1351</v>
      </c>
      <c r="K1389" s="2">
        <v>0.71320000000000006</v>
      </c>
      <c r="L1389" s="2">
        <v>0.81940000000000002</v>
      </c>
      <c r="M1389" s="2">
        <v>0.17219999999999999</v>
      </c>
      <c r="N1389" s="2">
        <v>0.6472</v>
      </c>
      <c r="O1389" s="2">
        <v>0.69769999999999988</v>
      </c>
      <c r="P1389" s="2" t="s">
        <v>4792</v>
      </c>
      <c r="Q1389" s="5">
        <v>2634</v>
      </c>
      <c r="R1389" s="5" t="s">
        <v>4791</v>
      </c>
      <c r="S1389" s="5">
        <v>13</v>
      </c>
      <c r="T1389" s="5">
        <v>493.54593773728169</v>
      </c>
      <c r="U1389" s="5">
        <v>0</v>
      </c>
      <c r="V1389" s="5">
        <v>0</v>
      </c>
      <c r="W1389" s="5">
        <v>1</v>
      </c>
      <c r="X1389" s="5">
        <v>37.965072133637058</v>
      </c>
      <c r="Y1389" s="5">
        <v>0</v>
      </c>
      <c r="Z1389" s="5">
        <v>0</v>
      </c>
      <c r="AA1389" s="5">
        <v>12</v>
      </c>
      <c r="AB1389" s="5">
        <v>455.58086560364461</v>
      </c>
      <c r="AC1389" s="5">
        <v>39</v>
      </c>
      <c r="AD1389" s="5">
        <v>1480.6378132118452</v>
      </c>
      <c r="AE1389" s="5">
        <v>5</v>
      </c>
      <c r="AF1389" s="5">
        <v>189.82536066818525</v>
      </c>
      <c r="AG1389" s="5">
        <v>32</v>
      </c>
      <c r="AH1389" s="5">
        <v>1214.8823082763859</v>
      </c>
      <c r="AI1389" s="5">
        <v>2</v>
      </c>
      <c r="AJ1389" s="5">
        <v>75.930144267274116</v>
      </c>
    </row>
    <row r="1390" spans="1:36" x14ac:dyDescent="0.25">
      <c r="A1390">
        <v>2019</v>
      </c>
      <c r="B1390" t="s">
        <v>41</v>
      </c>
      <c r="C1390" t="s">
        <v>5730</v>
      </c>
      <c r="D1390" s="47" t="s">
        <v>5523</v>
      </c>
      <c r="E1390" s="11">
        <v>3.7879999999999998</v>
      </c>
      <c r="F1390" s="2">
        <v>0.65620000000000001</v>
      </c>
      <c r="G1390" s="2">
        <v>0.32679999999999998</v>
      </c>
      <c r="H1390" s="2">
        <v>0.32940000000000003</v>
      </c>
      <c r="I1390" s="2">
        <v>0.62539999999999996</v>
      </c>
      <c r="J1390" s="2">
        <v>0.32890000000000003</v>
      </c>
      <c r="K1390" s="2">
        <v>0.29649999999999993</v>
      </c>
      <c r="L1390" s="2">
        <v>0.55569999999999997</v>
      </c>
      <c r="M1390" s="2">
        <v>0.42359999999999998</v>
      </c>
      <c r="N1390" s="2">
        <v>0.1321</v>
      </c>
      <c r="O1390" s="2">
        <v>0.25266666666666665</v>
      </c>
      <c r="P1390" s="2" t="s">
        <v>4792</v>
      </c>
      <c r="Q1390" s="5">
        <v>2638</v>
      </c>
      <c r="R1390" s="5">
        <v>696.40971488912362</v>
      </c>
      <c r="S1390" s="5">
        <v>8</v>
      </c>
      <c r="T1390" s="5">
        <v>303.26004548900681</v>
      </c>
      <c r="U1390" s="5">
        <v>0</v>
      </c>
      <c r="V1390" s="5">
        <v>0</v>
      </c>
      <c r="W1390" s="5">
        <v>2</v>
      </c>
      <c r="X1390" s="5">
        <v>75.815011372251703</v>
      </c>
      <c r="Y1390" s="5">
        <v>1</v>
      </c>
      <c r="Z1390" s="5">
        <v>37.907505686125852</v>
      </c>
      <c r="AA1390" s="5">
        <v>5</v>
      </c>
      <c r="AB1390" s="5">
        <v>189.53752843062927</v>
      </c>
      <c r="AC1390" s="5">
        <v>88</v>
      </c>
      <c r="AD1390" s="5">
        <v>3335.8605003790753</v>
      </c>
      <c r="AE1390" s="5">
        <v>20</v>
      </c>
      <c r="AF1390" s="5">
        <v>758.15011372251706</v>
      </c>
      <c r="AG1390" s="5">
        <v>66</v>
      </c>
      <c r="AH1390" s="5">
        <v>2501.8953752843063</v>
      </c>
      <c r="AI1390" s="5">
        <v>2</v>
      </c>
      <c r="AJ1390" s="5">
        <v>75.815011372251703</v>
      </c>
    </row>
    <row r="1391" spans="1:36" x14ac:dyDescent="0.25">
      <c r="A1391">
        <v>2019</v>
      </c>
      <c r="B1391" t="s">
        <v>41</v>
      </c>
      <c r="C1391" t="s">
        <v>5540</v>
      </c>
      <c r="D1391" s="47" t="s">
        <v>5511</v>
      </c>
      <c r="E1391" s="11">
        <v>1.3320000000000001</v>
      </c>
      <c r="F1391" s="2">
        <v>0.51060000000000005</v>
      </c>
      <c r="G1391" s="2">
        <v>0.46700000000000003</v>
      </c>
      <c r="H1391" s="2">
        <v>4.3600000000000028E-2</v>
      </c>
      <c r="I1391" s="2">
        <v>0.50770000000000004</v>
      </c>
      <c r="J1391" s="2">
        <v>0.4158</v>
      </c>
      <c r="K1391" s="2">
        <v>9.1900000000000037E-2</v>
      </c>
      <c r="L1391" s="2">
        <v>0.53259999999999996</v>
      </c>
      <c r="M1391" s="2">
        <v>0.44650000000000001</v>
      </c>
      <c r="N1391" s="2">
        <v>8.6099999999999954E-2</v>
      </c>
      <c r="O1391" s="2">
        <v>7.3866666666666678E-2</v>
      </c>
      <c r="P1391" s="2" t="s">
        <v>4792</v>
      </c>
      <c r="Q1391" s="5">
        <v>2640</v>
      </c>
      <c r="R1391" s="5">
        <v>1981.9819819819818</v>
      </c>
      <c r="S1391" s="5">
        <v>3</v>
      </c>
      <c r="T1391" s="5">
        <v>113.63636363636363</v>
      </c>
      <c r="U1391" s="5">
        <v>0</v>
      </c>
      <c r="V1391" s="5">
        <v>0</v>
      </c>
      <c r="W1391" s="5">
        <v>1</v>
      </c>
      <c r="X1391" s="5">
        <v>37.878787878787875</v>
      </c>
      <c r="Y1391" s="5">
        <v>0</v>
      </c>
      <c r="Z1391" s="5">
        <v>0</v>
      </c>
      <c r="AA1391" s="5">
        <v>2</v>
      </c>
      <c r="AB1391" s="5">
        <v>75.757575757575751</v>
      </c>
      <c r="AC1391" s="5">
        <v>6</v>
      </c>
      <c r="AD1391" s="5">
        <v>227.27272727272725</v>
      </c>
      <c r="AE1391" s="5">
        <v>4</v>
      </c>
      <c r="AF1391" s="5">
        <v>151.5151515151515</v>
      </c>
      <c r="AG1391" s="5">
        <v>2</v>
      </c>
      <c r="AH1391" s="5">
        <v>75.757575757575751</v>
      </c>
      <c r="AI1391" s="5">
        <v>0</v>
      </c>
      <c r="AJ1391" s="5">
        <v>0</v>
      </c>
    </row>
    <row r="1392" spans="1:36" x14ac:dyDescent="0.25">
      <c r="A1392">
        <v>2017</v>
      </c>
      <c r="B1392" t="s">
        <v>41</v>
      </c>
      <c r="C1392" t="s">
        <v>5445</v>
      </c>
      <c r="D1392" s="47" t="s">
        <v>5367</v>
      </c>
      <c r="E1392" s="11">
        <v>1.88</v>
      </c>
      <c r="F1392" s="2">
        <v>0.74619999999999997</v>
      </c>
      <c r="G1392" s="2">
        <v>0.2344</v>
      </c>
      <c r="H1392" s="2">
        <v>0.51180000000000003</v>
      </c>
      <c r="I1392" s="2">
        <v>0.7177</v>
      </c>
      <c r="J1392" s="2">
        <v>0.2281</v>
      </c>
      <c r="K1392" s="2">
        <v>0.48960000000000004</v>
      </c>
      <c r="L1392" s="2">
        <v>0.63859999999999995</v>
      </c>
      <c r="M1392" s="2">
        <v>0.33950000000000002</v>
      </c>
      <c r="N1392" s="2">
        <v>0.29909999999999992</v>
      </c>
      <c r="O1392" s="2">
        <v>0.4335</v>
      </c>
      <c r="P1392" s="2" t="s">
        <v>4792</v>
      </c>
      <c r="Q1392" s="5">
        <v>2641</v>
      </c>
      <c r="R1392" s="5">
        <v>1404.7872340425533</v>
      </c>
      <c r="S1392" s="5">
        <v>1</v>
      </c>
      <c r="T1392" s="5">
        <v>37.864445285876563</v>
      </c>
      <c r="U1392" s="5">
        <v>0</v>
      </c>
      <c r="V1392" s="5">
        <v>0</v>
      </c>
      <c r="W1392" s="5">
        <v>1</v>
      </c>
      <c r="X1392" s="5">
        <v>37.864445285876563</v>
      </c>
      <c r="Y1392" s="5">
        <v>0</v>
      </c>
      <c r="Z1392" s="5">
        <v>0</v>
      </c>
      <c r="AA1392" s="5">
        <v>0</v>
      </c>
      <c r="AB1392" s="5">
        <v>0</v>
      </c>
      <c r="AC1392" s="5">
        <v>17</v>
      </c>
      <c r="AD1392" s="5">
        <v>643.69556985990152</v>
      </c>
      <c r="AE1392" s="5">
        <v>3</v>
      </c>
      <c r="AF1392" s="5">
        <v>113.5933358576297</v>
      </c>
      <c r="AG1392" s="5">
        <v>14</v>
      </c>
      <c r="AH1392" s="5">
        <v>530.10223400227187</v>
      </c>
      <c r="AI1392" s="5">
        <v>0</v>
      </c>
      <c r="AJ1392" s="5">
        <v>0</v>
      </c>
    </row>
    <row r="1393" spans="1:36" x14ac:dyDescent="0.25">
      <c r="A1393">
        <v>2019</v>
      </c>
      <c r="B1393" t="s">
        <v>41</v>
      </c>
      <c r="C1393" t="s">
        <v>5517</v>
      </c>
      <c r="D1393" s="47" t="s">
        <v>5439</v>
      </c>
      <c r="E1393" s="11">
        <v>0.97399999999999998</v>
      </c>
      <c r="F1393" s="2">
        <v>0.61570000000000003</v>
      </c>
      <c r="G1393" s="2">
        <v>0.3594</v>
      </c>
      <c r="H1393" s="2">
        <v>0.25630000000000003</v>
      </c>
      <c r="I1393" s="2">
        <v>0.60870000000000002</v>
      </c>
      <c r="J1393" s="2">
        <v>0.32529999999999998</v>
      </c>
      <c r="K1393" s="2">
        <v>0.28340000000000004</v>
      </c>
      <c r="L1393" s="2">
        <v>0.5766</v>
      </c>
      <c r="M1393" s="2">
        <v>0.39879999999999999</v>
      </c>
      <c r="N1393" s="2">
        <v>0.17780000000000001</v>
      </c>
      <c r="O1393" s="2">
        <v>0.23916666666666667</v>
      </c>
      <c r="P1393" s="2" t="s">
        <v>4792</v>
      </c>
      <c r="Q1393" s="5">
        <v>2644</v>
      </c>
      <c r="R1393" s="5">
        <v>2714.5790554414784</v>
      </c>
      <c r="S1393" s="5">
        <v>0</v>
      </c>
      <c r="T1393" s="5">
        <v>0</v>
      </c>
      <c r="U1393" s="5">
        <v>0</v>
      </c>
      <c r="V1393" s="5">
        <v>0</v>
      </c>
      <c r="W1393" s="5">
        <v>0</v>
      </c>
      <c r="X1393" s="5">
        <v>0</v>
      </c>
      <c r="Y1393" s="5">
        <v>0</v>
      </c>
      <c r="Z1393" s="5">
        <v>0</v>
      </c>
      <c r="AA1393" s="5">
        <v>0</v>
      </c>
      <c r="AB1393" s="5">
        <v>0</v>
      </c>
      <c r="AC1393" s="5">
        <v>7</v>
      </c>
      <c r="AD1393" s="5">
        <v>264.75037821482601</v>
      </c>
      <c r="AE1393" s="5">
        <v>0</v>
      </c>
      <c r="AF1393" s="5">
        <v>0</v>
      </c>
      <c r="AG1393" s="5">
        <v>6</v>
      </c>
      <c r="AH1393" s="5">
        <v>226.92889561270803</v>
      </c>
      <c r="AI1393" s="5">
        <v>1</v>
      </c>
      <c r="AJ1393" s="5">
        <v>37.821482602118003</v>
      </c>
    </row>
    <row r="1394" spans="1:36" x14ac:dyDescent="0.25">
      <c r="A1394">
        <v>2018</v>
      </c>
      <c r="B1394" t="s">
        <v>41</v>
      </c>
      <c r="C1394" t="s">
        <v>464</v>
      </c>
      <c r="D1394" s="47" t="s">
        <v>981</v>
      </c>
      <c r="E1394" s="11">
        <v>2.2629999999999999</v>
      </c>
      <c r="F1394" s="2">
        <v>0.74519999999999997</v>
      </c>
      <c r="G1394" s="2">
        <v>0.23849999999999999</v>
      </c>
      <c r="H1394" s="2">
        <v>0.50669999999999993</v>
      </c>
      <c r="I1394" s="2">
        <v>0.71850000000000003</v>
      </c>
      <c r="J1394" s="2">
        <v>0.2399</v>
      </c>
      <c r="K1394" s="2">
        <v>0.47860000000000003</v>
      </c>
      <c r="L1394" s="2">
        <v>0.65229999999999999</v>
      </c>
      <c r="M1394" s="2">
        <v>0.3286</v>
      </c>
      <c r="N1394" s="2">
        <v>0.32369999999999999</v>
      </c>
      <c r="O1394" s="2">
        <v>0.4363333333333333</v>
      </c>
      <c r="P1394" s="2" t="s">
        <v>4792</v>
      </c>
      <c r="Q1394" s="5">
        <v>2649</v>
      </c>
      <c r="R1394" s="5">
        <v>1170.5700397702167</v>
      </c>
      <c r="S1394" s="5">
        <v>8</v>
      </c>
      <c r="T1394" s="5">
        <v>302.00075500188751</v>
      </c>
      <c r="U1394" s="5">
        <v>0</v>
      </c>
      <c r="V1394" s="5">
        <v>0</v>
      </c>
      <c r="W1394" s="5">
        <v>2</v>
      </c>
      <c r="X1394" s="5">
        <v>75.500188750471878</v>
      </c>
      <c r="Y1394" s="5">
        <v>0</v>
      </c>
      <c r="Z1394" s="5">
        <v>0</v>
      </c>
      <c r="AA1394" s="5">
        <v>6</v>
      </c>
      <c r="AB1394" s="5">
        <v>226.50056625141565</v>
      </c>
      <c r="AC1394" s="5">
        <v>21</v>
      </c>
      <c r="AD1394" s="5">
        <v>792.75198187995466</v>
      </c>
      <c r="AE1394" s="5">
        <v>7</v>
      </c>
      <c r="AF1394" s="5">
        <v>264.25066062665155</v>
      </c>
      <c r="AG1394" s="5">
        <v>13</v>
      </c>
      <c r="AH1394" s="5">
        <v>490.75122687806726</v>
      </c>
      <c r="AI1394" s="5">
        <v>1</v>
      </c>
      <c r="AJ1394" s="5">
        <v>37.750094375235939</v>
      </c>
    </row>
    <row r="1395" spans="1:36" x14ac:dyDescent="0.25">
      <c r="A1395">
        <v>2017</v>
      </c>
      <c r="B1395" t="s">
        <v>71</v>
      </c>
      <c r="C1395" t="s">
        <v>5932</v>
      </c>
      <c r="D1395" s="47" t="s">
        <v>4970</v>
      </c>
      <c r="E1395" s="11">
        <v>0</v>
      </c>
      <c r="F1395" s="2">
        <v>0.4289</v>
      </c>
      <c r="G1395" s="2">
        <v>0.56040000000000001</v>
      </c>
      <c r="H1395" s="2">
        <v>-0.13150000000000001</v>
      </c>
      <c r="I1395" s="2">
        <v>0.3201</v>
      </c>
      <c r="J1395" s="2">
        <v>0.64510000000000001</v>
      </c>
      <c r="K1395" s="2">
        <v>-0.32500000000000001</v>
      </c>
      <c r="L1395" s="2">
        <v>0.33939999999999998</v>
      </c>
      <c r="M1395" s="2">
        <v>0.64990000000000003</v>
      </c>
      <c r="N1395" s="2">
        <v>-0.31050000000000005</v>
      </c>
      <c r="O1395" s="2">
        <v>-0.25566666666666671</v>
      </c>
      <c r="P1395" s="2" t="s">
        <v>5900</v>
      </c>
      <c r="Q1395" s="5">
        <v>2650</v>
      </c>
      <c r="R1395" s="5" t="s">
        <v>4791</v>
      </c>
      <c r="S1395" s="5">
        <v>2</v>
      </c>
      <c r="T1395" s="5">
        <v>75.471698113207538</v>
      </c>
      <c r="U1395" s="5">
        <v>0</v>
      </c>
      <c r="V1395" s="5">
        <v>0</v>
      </c>
      <c r="W1395" s="5">
        <v>0</v>
      </c>
      <c r="X1395" s="5">
        <v>0</v>
      </c>
      <c r="Y1395" s="5">
        <v>0</v>
      </c>
      <c r="Z1395" s="5">
        <v>0</v>
      </c>
      <c r="AA1395" s="5">
        <v>2</v>
      </c>
      <c r="AB1395" s="5">
        <v>75.471698113207538</v>
      </c>
      <c r="AC1395" s="5">
        <v>34</v>
      </c>
      <c r="AD1395" s="5">
        <v>1283.0188679245282</v>
      </c>
      <c r="AE1395" s="5">
        <v>9</v>
      </c>
      <c r="AF1395" s="5">
        <v>339.62264150943395</v>
      </c>
      <c r="AG1395" s="5">
        <v>23</v>
      </c>
      <c r="AH1395" s="5">
        <v>867.92452830188677</v>
      </c>
      <c r="AI1395" s="5">
        <v>2</v>
      </c>
      <c r="AJ1395" s="5">
        <v>75.471698113207538</v>
      </c>
    </row>
    <row r="1396" spans="1:36" x14ac:dyDescent="0.25">
      <c r="A1396">
        <v>2018</v>
      </c>
      <c r="B1396" t="s">
        <v>71</v>
      </c>
      <c r="C1396" t="s">
        <v>4922</v>
      </c>
      <c r="D1396" s="47" t="s">
        <v>4920</v>
      </c>
      <c r="E1396" s="11">
        <v>0</v>
      </c>
      <c r="F1396" s="2">
        <v>0.66190000000000004</v>
      </c>
      <c r="G1396" s="2">
        <v>0.32169999999999999</v>
      </c>
      <c r="H1396" s="2">
        <v>0.34020000000000006</v>
      </c>
      <c r="I1396" s="2">
        <v>0.70579999999999998</v>
      </c>
      <c r="J1396" s="2">
        <v>0.25530000000000003</v>
      </c>
      <c r="K1396" s="2">
        <v>0.45049999999999996</v>
      </c>
      <c r="L1396" s="2">
        <v>0.73080000000000001</v>
      </c>
      <c r="M1396" s="2">
        <v>0.25629999999999997</v>
      </c>
      <c r="N1396" s="2">
        <v>0.47450000000000003</v>
      </c>
      <c r="O1396" s="2">
        <v>0.42173333333333335</v>
      </c>
      <c r="P1396" s="2" t="s">
        <v>4792</v>
      </c>
      <c r="Q1396" s="5">
        <v>2651</v>
      </c>
      <c r="R1396" s="5" t="s">
        <v>4791</v>
      </c>
      <c r="S1396" s="5">
        <v>3</v>
      </c>
      <c r="T1396" s="5">
        <v>113.16484345529989</v>
      </c>
      <c r="U1396" s="5">
        <v>0</v>
      </c>
      <c r="V1396" s="5">
        <v>0</v>
      </c>
      <c r="W1396" s="5">
        <v>0</v>
      </c>
      <c r="X1396" s="5">
        <v>0</v>
      </c>
      <c r="Y1396" s="5">
        <v>1</v>
      </c>
      <c r="Z1396" s="5">
        <v>37.721614485099963</v>
      </c>
      <c r="AA1396" s="5">
        <v>2</v>
      </c>
      <c r="AB1396" s="5">
        <v>75.443228970199925</v>
      </c>
      <c r="AC1396" s="5">
        <v>51</v>
      </c>
      <c r="AD1396" s="5">
        <v>1923.8023387400979</v>
      </c>
      <c r="AE1396" s="5">
        <v>9</v>
      </c>
      <c r="AF1396" s="5">
        <v>339.49453036589966</v>
      </c>
      <c r="AG1396" s="5">
        <v>34</v>
      </c>
      <c r="AH1396" s="5">
        <v>1282.5348924933987</v>
      </c>
      <c r="AI1396" s="5">
        <v>8</v>
      </c>
      <c r="AJ1396" s="5">
        <v>301.7729158807997</v>
      </c>
    </row>
    <row r="1397" spans="1:36" x14ac:dyDescent="0.25">
      <c r="A1397">
        <v>2018</v>
      </c>
      <c r="B1397" t="s">
        <v>71</v>
      </c>
      <c r="C1397" t="s">
        <v>4922</v>
      </c>
      <c r="D1397" s="47" t="s">
        <v>4920</v>
      </c>
      <c r="E1397" s="11">
        <v>0</v>
      </c>
      <c r="F1397" s="2">
        <v>0.66190000000000004</v>
      </c>
      <c r="G1397" s="2">
        <v>0.32169999999999999</v>
      </c>
      <c r="H1397" s="2">
        <v>0.34020000000000006</v>
      </c>
      <c r="I1397" s="2">
        <v>0.70579999999999998</v>
      </c>
      <c r="J1397" s="2">
        <v>0.25530000000000003</v>
      </c>
      <c r="K1397" s="2">
        <v>0.45049999999999996</v>
      </c>
      <c r="L1397" s="2">
        <v>0.73080000000000001</v>
      </c>
      <c r="M1397" s="2">
        <v>0.25629999999999997</v>
      </c>
      <c r="N1397" s="2">
        <v>0.47450000000000003</v>
      </c>
      <c r="O1397" s="2">
        <v>0.42173333333333335</v>
      </c>
      <c r="P1397" s="2" t="s">
        <v>4792</v>
      </c>
      <c r="Q1397" s="5">
        <v>2651</v>
      </c>
      <c r="R1397" s="5" t="s">
        <v>4791</v>
      </c>
      <c r="S1397" s="5">
        <v>3</v>
      </c>
      <c r="T1397" s="5">
        <v>113.16484345529989</v>
      </c>
      <c r="U1397" s="5">
        <v>0</v>
      </c>
      <c r="V1397" s="5">
        <v>0</v>
      </c>
      <c r="W1397" s="5">
        <v>0</v>
      </c>
      <c r="X1397" s="5">
        <v>0</v>
      </c>
      <c r="Y1397" s="5">
        <v>1</v>
      </c>
      <c r="Z1397" s="5">
        <v>37.721614485099963</v>
      </c>
      <c r="AA1397" s="5">
        <v>2</v>
      </c>
      <c r="AB1397" s="5">
        <v>75.443228970199925</v>
      </c>
      <c r="AC1397" s="5">
        <v>51</v>
      </c>
      <c r="AD1397" s="5">
        <v>1923.8023387400979</v>
      </c>
      <c r="AE1397" s="5">
        <v>9</v>
      </c>
      <c r="AF1397" s="5">
        <v>339.49453036589966</v>
      </c>
      <c r="AG1397" s="5">
        <v>34</v>
      </c>
      <c r="AH1397" s="5">
        <v>1282.5348924933987</v>
      </c>
      <c r="AI1397" s="5">
        <v>8</v>
      </c>
      <c r="AJ1397" s="5">
        <v>301.7729158807997</v>
      </c>
    </row>
    <row r="1398" spans="1:36" x14ac:dyDescent="0.25">
      <c r="A1398">
        <v>2017</v>
      </c>
      <c r="B1398" t="s">
        <v>70</v>
      </c>
      <c r="C1398" t="s">
        <v>5108</v>
      </c>
      <c r="D1398" s="47" t="s">
        <v>5408</v>
      </c>
      <c r="E1398" s="11">
        <v>6.93</v>
      </c>
      <c r="F1398" s="2">
        <v>0.86890000000000001</v>
      </c>
      <c r="G1398" s="2">
        <v>0.123</v>
      </c>
      <c r="H1398" s="2">
        <v>0.74590000000000001</v>
      </c>
      <c r="I1398" s="2">
        <v>0.85980000000000001</v>
      </c>
      <c r="J1398" s="2">
        <v>0.12239999999999999</v>
      </c>
      <c r="K1398" s="2">
        <v>0.73740000000000006</v>
      </c>
      <c r="L1398" s="2">
        <v>0.7752</v>
      </c>
      <c r="M1398" s="2">
        <v>0.21199999999999999</v>
      </c>
      <c r="N1398" s="2">
        <v>0.56320000000000003</v>
      </c>
      <c r="O1398" s="2">
        <v>0.6821666666666667</v>
      </c>
      <c r="P1398" s="5" t="s">
        <v>4792</v>
      </c>
      <c r="Q1398" s="5">
        <v>2653</v>
      </c>
      <c r="R1398" s="5">
        <v>382.82828282828285</v>
      </c>
      <c r="S1398" s="5">
        <v>3</v>
      </c>
      <c r="T1398" s="5">
        <v>113.07953260459857</v>
      </c>
      <c r="U1398" s="5">
        <v>0</v>
      </c>
      <c r="V1398" s="5">
        <v>0</v>
      </c>
      <c r="W1398" s="5">
        <v>0</v>
      </c>
      <c r="X1398" s="5">
        <v>0</v>
      </c>
      <c r="Y1398" s="5">
        <v>0</v>
      </c>
      <c r="Z1398" s="5">
        <v>0</v>
      </c>
      <c r="AA1398" s="5">
        <v>3</v>
      </c>
      <c r="AB1398" s="5">
        <v>113.07953260459857</v>
      </c>
      <c r="AC1398" s="5">
        <v>7</v>
      </c>
      <c r="AD1398" s="5">
        <v>263.85224274406329</v>
      </c>
      <c r="AE1398" s="5">
        <v>2</v>
      </c>
      <c r="AF1398" s="5">
        <v>75.386355069732375</v>
      </c>
      <c r="AG1398" s="5">
        <v>3</v>
      </c>
      <c r="AH1398" s="5">
        <v>113.07953260459857</v>
      </c>
      <c r="AI1398" s="5">
        <v>2</v>
      </c>
      <c r="AJ1398" s="5">
        <v>75.386355069732375</v>
      </c>
    </row>
    <row r="1399" spans="1:36" x14ac:dyDescent="0.25">
      <c r="A1399">
        <v>2019</v>
      </c>
      <c r="B1399" t="s">
        <v>41</v>
      </c>
      <c r="C1399" t="s">
        <v>6050</v>
      </c>
      <c r="D1399" s="47" t="s">
        <v>5289</v>
      </c>
      <c r="E1399" s="11">
        <v>0.57499999999999996</v>
      </c>
      <c r="F1399" s="2">
        <v>0.36990000000000001</v>
      </c>
      <c r="G1399" s="2">
        <v>0.61060000000000003</v>
      </c>
      <c r="H1399" s="2">
        <v>-0.24070000000000003</v>
      </c>
      <c r="I1399" s="2">
        <v>0.36830000000000002</v>
      </c>
      <c r="J1399" s="2">
        <v>0.57410000000000005</v>
      </c>
      <c r="K1399" s="2">
        <v>-0.20580000000000004</v>
      </c>
      <c r="L1399" s="2">
        <v>0.45140000000000002</v>
      </c>
      <c r="M1399" s="2">
        <v>0.53480000000000005</v>
      </c>
      <c r="N1399" s="2">
        <v>-8.340000000000003E-2</v>
      </c>
      <c r="O1399" s="2">
        <v>-0.17663333333333334</v>
      </c>
      <c r="P1399" s="2" t="s">
        <v>5900</v>
      </c>
      <c r="Q1399" s="5">
        <v>2662</v>
      </c>
      <c r="R1399" s="5">
        <v>4629.5652173913049</v>
      </c>
      <c r="S1399" s="5">
        <v>4</v>
      </c>
      <c r="T1399" s="5">
        <v>150.26296018031556</v>
      </c>
      <c r="U1399" s="5">
        <v>0</v>
      </c>
      <c r="V1399" s="5">
        <v>0</v>
      </c>
      <c r="W1399" s="5">
        <v>1</v>
      </c>
      <c r="X1399" s="5">
        <v>37.56574004507889</v>
      </c>
      <c r="Y1399" s="5">
        <v>0</v>
      </c>
      <c r="Z1399" s="5">
        <v>0</v>
      </c>
      <c r="AA1399" s="5">
        <v>3</v>
      </c>
      <c r="AB1399" s="5">
        <v>112.69722013523666</v>
      </c>
      <c r="AC1399" s="5">
        <v>24</v>
      </c>
      <c r="AD1399" s="5">
        <v>901.5777610818933</v>
      </c>
      <c r="AE1399" s="5">
        <v>3</v>
      </c>
      <c r="AF1399" s="5">
        <v>112.69722013523666</v>
      </c>
      <c r="AG1399" s="5">
        <v>17</v>
      </c>
      <c r="AH1399" s="5">
        <v>638.61758076634112</v>
      </c>
      <c r="AI1399" s="5">
        <v>4</v>
      </c>
      <c r="AJ1399" s="5">
        <v>150.26296018031556</v>
      </c>
    </row>
    <row r="1400" spans="1:36" x14ac:dyDescent="0.25">
      <c r="A1400">
        <v>2019</v>
      </c>
      <c r="B1400" t="s">
        <v>70</v>
      </c>
      <c r="C1400" t="s">
        <v>5108</v>
      </c>
      <c r="D1400" s="47" t="s">
        <v>5408</v>
      </c>
      <c r="E1400" s="11">
        <v>6.93</v>
      </c>
      <c r="F1400" s="2">
        <v>0.86890000000000001</v>
      </c>
      <c r="G1400" s="2">
        <v>0.123</v>
      </c>
      <c r="H1400" s="2">
        <v>0.74590000000000001</v>
      </c>
      <c r="I1400" s="2">
        <v>0.85980000000000001</v>
      </c>
      <c r="J1400" s="2">
        <v>0.12239999999999999</v>
      </c>
      <c r="K1400" s="2">
        <v>0.73740000000000006</v>
      </c>
      <c r="L1400" s="2">
        <v>0.7752</v>
      </c>
      <c r="M1400" s="2">
        <v>0.21199999999999999</v>
      </c>
      <c r="N1400" s="2">
        <v>0.56320000000000003</v>
      </c>
      <c r="O1400" s="2">
        <v>0.6821666666666667</v>
      </c>
      <c r="P1400" s="5" t="s">
        <v>4792</v>
      </c>
      <c r="Q1400" s="5">
        <v>2665</v>
      </c>
      <c r="R1400" s="5">
        <v>384.55988455988455</v>
      </c>
      <c r="S1400" s="5">
        <v>2</v>
      </c>
      <c r="T1400" s="5">
        <v>75.046904315196997</v>
      </c>
      <c r="U1400" s="5">
        <v>0</v>
      </c>
      <c r="V1400" s="5">
        <v>0</v>
      </c>
      <c r="W1400" s="5">
        <v>0</v>
      </c>
      <c r="X1400" s="5">
        <v>0</v>
      </c>
      <c r="Y1400" s="5">
        <v>0</v>
      </c>
      <c r="Z1400" s="5">
        <v>0</v>
      </c>
      <c r="AA1400" s="5">
        <v>2</v>
      </c>
      <c r="AB1400" s="5">
        <v>75.046904315196997</v>
      </c>
      <c r="AC1400" s="5">
        <v>15</v>
      </c>
      <c r="AD1400" s="5">
        <v>562.85178236397746</v>
      </c>
      <c r="AE1400" s="5">
        <v>4</v>
      </c>
      <c r="AF1400" s="5">
        <v>150.09380863039399</v>
      </c>
      <c r="AG1400" s="5">
        <v>11</v>
      </c>
      <c r="AH1400" s="5">
        <v>412.75797373358347</v>
      </c>
      <c r="AI1400" s="5">
        <v>0</v>
      </c>
      <c r="AJ1400" s="5">
        <v>0</v>
      </c>
    </row>
    <row r="1401" spans="1:36" x14ac:dyDescent="0.25">
      <c r="A1401">
        <v>2018</v>
      </c>
      <c r="B1401" t="s">
        <v>41</v>
      </c>
      <c r="C1401" t="s">
        <v>5540</v>
      </c>
      <c r="D1401" s="47" t="s">
        <v>5511</v>
      </c>
      <c r="E1401" s="11">
        <v>1.3320000000000001</v>
      </c>
      <c r="F1401" s="2">
        <v>0.51060000000000005</v>
      </c>
      <c r="G1401" s="2">
        <v>0.46700000000000003</v>
      </c>
      <c r="H1401" s="2">
        <v>4.3600000000000028E-2</v>
      </c>
      <c r="I1401" s="2">
        <v>0.50770000000000004</v>
      </c>
      <c r="J1401" s="2">
        <v>0.4158</v>
      </c>
      <c r="K1401" s="2">
        <v>9.1900000000000037E-2</v>
      </c>
      <c r="L1401" s="2">
        <v>0.53259999999999996</v>
      </c>
      <c r="M1401" s="2">
        <v>0.44650000000000001</v>
      </c>
      <c r="N1401" s="2">
        <v>8.6099999999999954E-2</v>
      </c>
      <c r="O1401" s="2">
        <v>7.3866666666666678E-2</v>
      </c>
      <c r="P1401" s="2" t="s">
        <v>4792</v>
      </c>
      <c r="Q1401" s="5">
        <v>2667</v>
      </c>
      <c r="R1401" s="5">
        <v>2002.2522522522522</v>
      </c>
      <c r="S1401" s="5">
        <v>1</v>
      </c>
      <c r="T1401" s="5">
        <v>37.495313085864268</v>
      </c>
      <c r="U1401" s="5">
        <v>0</v>
      </c>
      <c r="V1401" s="5">
        <v>0</v>
      </c>
      <c r="W1401" s="5">
        <v>1</v>
      </c>
      <c r="X1401" s="5">
        <v>37.495313085864268</v>
      </c>
      <c r="Y1401" s="5">
        <v>0</v>
      </c>
      <c r="Z1401" s="5">
        <v>0</v>
      </c>
      <c r="AA1401" s="5">
        <v>0</v>
      </c>
      <c r="AB1401" s="5">
        <v>0</v>
      </c>
      <c r="AC1401" s="5">
        <v>0</v>
      </c>
      <c r="AD1401" s="5">
        <v>0</v>
      </c>
      <c r="AE1401" s="5">
        <v>0</v>
      </c>
      <c r="AF1401" s="5">
        <v>0</v>
      </c>
      <c r="AG1401" s="5">
        <v>0</v>
      </c>
      <c r="AH1401" s="5">
        <v>0</v>
      </c>
      <c r="AI1401" s="5">
        <v>0</v>
      </c>
      <c r="AJ1401" s="5">
        <v>0</v>
      </c>
    </row>
    <row r="1402" spans="1:36" x14ac:dyDescent="0.25">
      <c r="A1402">
        <v>2018</v>
      </c>
      <c r="B1402" t="s">
        <v>41</v>
      </c>
      <c r="C1402" t="s">
        <v>5517</v>
      </c>
      <c r="D1402" s="47" t="s">
        <v>5439</v>
      </c>
      <c r="E1402" s="11">
        <v>0.97399999999999998</v>
      </c>
      <c r="F1402" s="2">
        <v>0.61570000000000003</v>
      </c>
      <c r="G1402" s="2">
        <v>0.3594</v>
      </c>
      <c r="H1402" s="2">
        <v>0.25630000000000003</v>
      </c>
      <c r="I1402" s="2">
        <v>0.60870000000000002</v>
      </c>
      <c r="J1402" s="2">
        <v>0.32529999999999998</v>
      </c>
      <c r="K1402" s="2">
        <v>0.28340000000000004</v>
      </c>
      <c r="L1402" s="2">
        <v>0.5766</v>
      </c>
      <c r="M1402" s="2">
        <v>0.39879999999999999</v>
      </c>
      <c r="N1402" s="2">
        <v>0.17780000000000001</v>
      </c>
      <c r="O1402" s="2">
        <v>0.23916666666666667</v>
      </c>
      <c r="P1402" s="2" t="s">
        <v>4792</v>
      </c>
      <c r="Q1402" s="5">
        <v>2669</v>
      </c>
      <c r="R1402" s="5">
        <v>2740.2464065708418</v>
      </c>
      <c r="S1402" s="5">
        <v>4</v>
      </c>
      <c r="T1402" s="5">
        <v>149.86886474334958</v>
      </c>
      <c r="U1402" s="5">
        <v>0</v>
      </c>
      <c r="V1402" s="5">
        <v>0</v>
      </c>
      <c r="W1402" s="5">
        <v>2</v>
      </c>
      <c r="X1402" s="5">
        <v>74.934432371674788</v>
      </c>
      <c r="Y1402" s="5">
        <v>1</v>
      </c>
      <c r="Z1402" s="5">
        <v>37.467216185837394</v>
      </c>
      <c r="AA1402" s="5">
        <v>1</v>
      </c>
      <c r="AB1402" s="5">
        <v>37.467216185837394</v>
      </c>
      <c r="AC1402" s="5">
        <v>16</v>
      </c>
      <c r="AD1402" s="5">
        <v>599.4754589733983</v>
      </c>
      <c r="AE1402" s="5">
        <v>1</v>
      </c>
      <c r="AF1402" s="5">
        <v>37.467216185837394</v>
      </c>
      <c r="AG1402" s="5">
        <v>13</v>
      </c>
      <c r="AH1402" s="5">
        <v>487.07381041588604</v>
      </c>
      <c r="AI1402" s="5">
        <v>2</v>
      </c>
      <c r="AJ1402" s="5">
        <v>74.934432371674788</v>
      </c>
    </row>
    <row r="1403" spans="1:36" x14ac:dyDescent="0.25">
      <c r="A1403">
        <v>2017</v>
      </c>
      <c r="B1403" t="s">
        <v>70</v>
      </c>
      <c r="C1403" t="s">
        <v>5419</v>
      </c>
      <c r="D1403" s="47" t="s">
        <v>932</v>
      </c>
      <c r="E1403" s="11">
        <v>4.8099999999999996</v>
      </c>
      <c r="F1403" s="2">
        <v>0.79249999999999998</v>
      </c>
      <c r="G1403" s="2">
        <v>0.18509999999999999</v>
      </c>
      <c r="H1403" s="2">
        <v>0.60739999999999994</v>
      </c>
      <c r="I1403" s="2">
        <v>0.78710000000000002</v>
      </c>
      <c r="J1403" s="2">
        <v>0.17879999999999999</v>
      </c>
      <c r="K1403" s="2">
        <v>0.60830000000000006</v>
      </c>
      <c r="L1403" s="2">
        <v>0.72189999999999999</v>
      </c>
      <c r="M1403" s="2">
        <v>0.2606</v>
      </c>
      <c r="N1403" s="2">
        <v>0.46129999999999999</v>
      </c>
      <c r="O1403" s="2">
        <v>0.55900000000000005</v>
      </c>
      <c r="P1403" s="5" t="s">
        <v>4792</v>
      </c>
      <c r="Q1403" s="5">
        <v>2672</v>
      </c>
      <c r="R1403" s="5">
        <v>555.5093555093556</v>
      </c>
      <c r="S1403" s="5">
        <v>0</v>
      </c>
      <c r="T1403" s="5">
        <v>0</v>
      </c>
      <c r="U1403" s="5">
        <v>0</v>
      </c>
      <c r="V1403" s="5">
        <v>0</v>
      </c>
      <c r="W1403" s="5">
        <v>0</v>
      </c>
      <c r="X1403" s="5">
        <v>0</v>
      </c>
      <c r="Y1403" s="5">
        <v>0</v>
      </c>
      <c r="Z1403" s="5">
        <v>0</v>
      </c>
      <c r="AA1403" s="5">
        <v>0</v>
      </c>
      <c r="AB1403" s="5">
        <v>0</v>
      </c>
      <c r="AC1403" s="5">
        <v>8</v>
      </c>
      <c r="AD1403" s="5">
        <v>299.40119760479041</v>
      </c>
      <c r="AE1403" s="5">
        <v>0</v>
      </c>
      <c r="AF1403" s="5">
        <v>0</v>
      </c>
      <c r="AG1403" s="5">
        <v>7</v>
      </c>
      <c r="AH1403" s="5">
        <v>261.9760479041916</v>
      </c>
      <c r="AI1403" s="5">
        <v>1</v>
      </c>
      <c r="AJ1403" s="5">
        <v>37.425149700598801</v>
      </c>
    </row>
    <row r="1404" spans="1:36" x14ac:dyDescent="0.25">
      <c r="A1404">
        <v>2018</v>
      </c>
      <c r="B1404" t="s">
        <v>70</v>
      </c>
      <c r="C1404" t="s">
        <v>5108</v>
      </c>
      <c r="D1404" s="47" t="s">
        <v>5408</v>
      </c>
      <c r="E1404" s="11">
        <v>6.93</v>
      </c>
      <c r="F1404" s="2">
        <v>0.86890000000000001</v>
      </c>
      <c r="G1404" s="2">
        <v>0.123</v>
      </c>
      <c r="H1404" s="2">
        <v>0.74590000000000001</v>
      </c>
      <c r="I1404" s="2">
        <v>0.85980000000000001</v>
      </c>
      <c r="J1404" s="2">
        <v>0.12239999999999999</v>
      </c>
      <c r="K1404" s="2">
        <v>0.73740000000000006</v>
      </c>
      <c r="L1404" s="2">
        <v>0.7752</v>
      </c>
      <c r="M1404" s="2">
        <v>0.21199999999999999</v>
      </c>
      <c r="N1404" s="2">
        <v>0.56320000000000003</v>
      </c>
      <c r="O1404" s="2">
        <v>0.6821666666666667</v>
      </c>
      <c r="P1404" s="5" t="s">
        <v>4792</v>
      </c>
      <c r="Q1404" s="5">
        <v>2676</v>
      </c>
      <c r="R1404" s="5">
        <v>386.14718614718618</v>
      </c>
      <c r="S1404" s="5">
        <v>0</v>
      </c>
      <c r="T1404" s="5">
        <v>0</v>
      </c>
      <c r="U1404" s="5">
        <v>0</v>
      </c>
      <c r="V1404" s="5">
        <v>0</v>
      </c>
      <c r="W1404" s="5">
        <v>0</v>
      </c>
      <c r="X1404" s="5">
        <v>0</v>
      </c>
      <c r="Y1404" s="5">
        <v>0</v>
      </c>
      <c r="Z1404" s="5">
        <v>0</v>
      </c>
      <c r="AA1404" s="5">
        <v>0</v>
      </c>
      <c r="AB1404" s="5">
        <v>0</v>
      </c>
      <c r="AC1404" s="5">
        <v>8</v>
      </c>
      <c r="AD1404" s="5">
        <v>298.95366218236177</v>
      </c>
      <c r="AE1404" s="5">
        <v>1</v>
      </c>
      <c r="AF1404" s="5">
        <v>37.369207772795221</v>
      </c>
      <c r="AG1404" s="5">
        <v>6</v>
      </c>
      <c r="AH1404" s="5">
        <v>224.2152466367713</v>
      </c>
      <c r="AI1404" s="5">
        <v>1</v>
      </c>
      <c r="AJ1404" s="5">
        <v>37.369207772795221</v>
      </c>
    </row>
    <row r="1405" spans="1:36" x14ac:dyDescent="0.25">
      <c r="A1405">
        <v>2017</v>
      </c>
      <c r="B1405" t="s">
        <v>71</v>
      </c>
      <c r="C1405" t="s">
        <v>5776</v>
      </c>
      <c r="D1405" s="47" t="s">
        <v>970</v>
      </c>
      <c r="E1405" s="11">
        <v>0</v>
      </c>
      <c r="F1405" s="2">
        <v>0.4269</v>
      </c>
      <c r="G1405" s="2">
        <v>0.55940000000000001</v>
      </c>
      <c r="H1405" s="2">
        <v>-0.13250000000000001</v>
      </c>
      <c r="I1405" s="2">
        <v>0.41610000000000003</v>
      </c>
      <c r="J1405" s="2">
        <v>0.53949999999999998</v>
      </c>
      <c r="K1405" s="2">
        <v>-0.12339999999999995</v>
      </c>
      <c r="L1405" s="2">
        <v>0.49309999999999998</v>
      </c>
      <c r="M1405" s="2">
        <v>0.49390000000000001</v>
      </c>
      <c r="N1405" s="2">
        <v>-8.0000000000002292E-4</v>
      </c>
      <c r="O1405" s="2">
        <v>-8.5566666666666666E-2</v>
      </c>
      <c r="P1405" s="2" t="s">
        <v>5765</v>
      </c>
      <c r="Q1405" s="5">
        <v>2681</v>
      </c>
      <c r="R1405" s="5" t="s">
        <v>4791</v>
      </c>
      <c r="S1405" s="5">
        <v>6</v>
      </c>
      <c r="T1405" s="5">
        <v>223.7970906378217</v>
      </c>
      <c r="U1405" s="5">
        <v>1</v>
      </c>
      <c r="V1405" s="5">
        <v>37.299515106303623</v>
      </c>
      <c r="W1405" s="5">
        <v>0</v>
      </c>
      <c r="X1405" s="5">
        <v>0</v>
      </c>
      <c r="Y1405" s="5">
        <v>4</v>
      </c>
      <c r="Z1405" s="5">
        <v>149.19806042521449</v>
      </c>
      <c r="AA1405" s="5">
        <v>1</v>
      </c>
      <c r="AB1405" s="5">
        <v>37.299515106303623</v>
      </c>
      <c r="AC1405" s="5">
        <v>192</v>
      </c>
      <c r="AD1405" s="5">
        <v>7161.5069004102943</v>
      </c>
      <c r="AE1405" s="5">
        <v>9</v>
      </c>
      <c r="AF1405" s="5">
        <v>335.69563595673253</v>
      </c>
      <c r="AG1405" s="5">
        <v>177</v>
      </c>
      <c r="AH1405" s="5">
        <v>6602.0141738157399</v>
      </c>
      <c r="AI1405" s="5">
        <v>6</v>
      </c>
      <c r="AJ1405" s="5">
        <v>223.7970906378217</v>
      </c>
    </row>
    <row r="1406" spans="1:36" x14ac:dyDescent="0.25">
      <c r="A1406">
        <v>2019</v>
      </c>
      <c r="B1406" t="s">
        <v>71</v>
      </c>
      <c r="C1406" t="s">
        <v>5776</v>
      </c>
      <c r="D1406" s="47" t="s">
        <v>970</v>
      </c>
      <c r="E1406" s="11">
        <v>0</v>
      </c>
      <c r="F1406" s="2">
        <v>0.4269</v>
      </c>
      <c r="G1406" s="2">
        <v>0.55940000000000001</v>
      </c>
      <c r="H1406" s="2">
        <v>-0.13250000000000001</v>
      </c>
      <c r="I1406" s="2">
        <v>0.41610000000000003</v>
      </c>
      <c r="J1406" s="2">
        <v>0.53949999999999998</v>
      </c>
      <c r="K1406" s="2">
        <v>-0.12339999999999995</v>
      </c>
      <c r="L1406" s="2">
        <v>0.49309999999999998</v>
      </c>
      <c r="M1406" s="2">
        <v>0.49390000000000001</v>
      </c>
      <c r="N1406" s="2">
        <v>-8.0000000000002292E-4</v>
      </c>
      <c r="O1406" s="2">
        <v>-8.5566666666666666E-2</v>
      </c>
      <c r="P1406" s="2" t="s">
        <v>5765</v>
      </c>
      <c r="Q1406" s="5">
        <v>2684</v>
      </c>
      <c r="R1406" s="5" t="s">
        <v>4791</v>
      </c>
      <c r="S1406" s="5">
        <v>6</v>
      </c>
      <c r="T1406" s="5">
        <v>223.54694485842026</v>
      </c>
      <c r="U1406" s="5">
        <v>0</v>
      </c>
      <c r="V1406" s="5">
        <v>0</v>
      </c>
      <c r="W1406" s="5">
        <v>0</v>
      </c>
      <c r="X1406" s="5">
        <v>0</v>
      </c>
      <c r="Y1406" s="5">
        <v>6</v>
      </c>
      <c r="Z1406" s="5">
        <v>223.54694485842026</v>
      </c>
      <c r="AA1406" s="5">
        <v>0</v>
      </c>
      <c r="AB1406" s="5">
        <v>0</v>
      </c>
      <c r="AC1406" s="5">
        <v>205</v>
      </c>
      <c r="AD1406" s="5">
        <v>7637.8539493293592</v>
      </c>
      <c r="AE1406" s="5">
        <v>6</v>
      </c>
      <c r="AF1406" s="5">
        <v>223.54694485842026</v>
      </c>
      <c r="AG1406" s="5">
        <v>193</v>
      </c>
      <c r="AH1406" s="5">
        <v>7190.7600596125194</v>
      </c>
      <c r="AI1406" s="5">
        <v>6</v>
      </c>
      <c r="AJ1406" s="5">
        <v>223.54694485842026</v>
      </c>
    </row>
    <row r="1407" spans="1:36" x14ac:dyDescent="0.25">
      <c r="A1407">
        <v>2017</v>
      </c>
      <c r="B1407" t="s">
        <v>41</v>
      </c>
      <c r="C1407" t="s">
        <v>5540</v>
      </c>
      <c r="D1407" s="47" t="s">
        <v>5511</v>
      </c>
      <c r="E1407" s="11">
        <v>1.3320000000000001</v>
      </c>
      <c r="F1407" s="2">
        <v>0.51060000000000005</v>
      </c>
      <c r="G1407" s="2">
        <v>0.46700000000000003</v>
      </c>
      <c r="H1407" s="2">
        <v>4.3600000000000028E-2</v>
      </c>
      <c r="I1407" s="2">
        <v>0.50770000000000004</v>
      </c>
      <c r="J1407" s="2">
        <v>0.4158</v>
      </c>
      <c r="K1407" s="2">
        <v>9.1900000000000037E-2</v>
      </c>
      <c r="L1407" s="2">
        <v>0.53259999999999996</v>
      </c>
      <c r="M1407" s="2">
        <v>0.44650000000000001</v>
      </c>
      <c r="N1407" s="2">
        <v>8.6099999999999954E-2</v>
      </c>
      <c r="O1407" s="2">
        <v>7.3866666666666678E-2</v>
      </c>
      <c r="P1407" s="2" t="s">
        <v>4792</v>
      </c>
      <c r="Q1407" s="5">
        <v>2685</v>
      </c>
      <c r="R1407" s="5">
        <v>2015.7657657657658</v>
      </c>
      <c r="S1407" s="5">
        <v>0</v>
      </c>
      <c r="T1407" s="5">
        <v>0</v>
      </c>
      <c r="U1407" s="5">
        <v>0</v>
      </c>
      <c r="V1407" s="5">
        <v>0</v>
      </c>
      <c r="W1407" s="5">
        <v>0</v>
      </c>
      <c r="X1407" s="5">
        <v>0</v>
      </c>
      <c r="Y1407" s="5">
        <v>0</v>
      </c>
      <c r="Z1407" s="5">
        <v>0</v>
      </c>
      <c r="AA1407" s="5">
        <v>0</v>
      </c>
      <c r="AB1407" s="5">
        <v>0</v>
      </c>
      <c r="AC1407" s="5">
        <v>2</v>
      </c>
      <c r="AD1407" s="5">
        <v>74.487895716945999</v>
      </c>
      <c r="AE1407" s="5">
        <v>0</v>
      </c>
      <c r="AF1407" s="5">
        <v>0</v>
      </c>
      <c r="AG1407" s="5">
        <v>2</v>
      </c>
      <c r="AH1407" s="5">
        <v>74.487895716945999</v>
      </c>
      <c r="AI1407" s="5">
        <v>0</v>
      </c>
      <c r="AJ1407" s="5">
        <v>0</v>
      </c>
    </row>
    <row r="1408" spans="1:36" x14ac:dyDescent="0.25">
      <c r="A1408">
        <v>2018</v>
      </c>
      <c r="B1408" t="s">
        <v>71</v>
      </c>
      <c r="C1408" t="s">
        <v>5776</v>
      </c>
      <c r="D1408" s="47" t="s">
        <v>970</v>
      </c>
      <c r="E1408" s="11">
        <v>0</v>
      </c>
      <c r="F1408" s="2">
        <v>0.4269</v>
      </c>
      <c r="G1408" s="2">
        <v>0.55940000000000001</v>
      </c>
      <c r="H1408" s="2">
        <v>-0.13250000000000001</v>
      </c>
      <c r="I1408" s="2">
        <v>0.41610000000000003</v>
      </c>
      <c r="J1408" s="2">
        <v>0.53949999999999998</v>
      </c>
      <c r="K1408" s="2">
        <v>-0.12339999999999995</v>
      </c>
      <c r="L1408" s="2">
        <v>0.49309999999999998</v>
      </c>
      <c r="M1408" s="2">
        <v>0.49390000000000001</v>
      </c>
      <c r="N1408" s="2">
        <v>-8.0000000000002292E-4</v>
      </c>
      <c r="O1408" s="2">
        <v>-8.5566666666666666E-2</v>
      </c>
      <c r="P1408" s="2" t="s">
        <v>5765</v>
      </c>
      <c r="Q1408" s="5">
        <v>2685</v>
      </c>
      <c r="R1408" s="5" t="s">
        <v>4791</v>
      </c>
      <c r="S1408" s="5">
        <v>5</v>
      </c>
      <c r="T1408" s="5">
        <v>186.21973929236498</v>
      </c>
      <c r="U1408" s="5">
        <v>0</v>
      </c>
      <c r="V1408" s="5">
        <v>0</v>
      </c>
      <c r="W1408" s="5">
        <v>0</v>
      </c>
      <c r="X1408" s="5">
        <v>0</v>
      </c>
      <c r="Y1408" s="5">
        <v>1</v>
      </c>
      <c r="Z1408" s="5">
        <v>37.243947858473</v>
      </c>
      <c r="AA1408" s="5">
        <v>4</v>
      </c>
      <c r="AB1408" s="5">
        <v>148.975791433892</v>
      </c>
      <c r="AC1408" s="5">
        <v>141</v>
      </c>
      <c r="AD1408" s="5">
        <v>5251.3966480446925</v>
      </c>
      <c r="AE1408" s="5">
        <v>7</v>
      </c>
      <c r="AF1408" s="5">
        <v>260.70763500931099</v>
      </c>
      <c r="AG1408" s="5">
        <v>126</v>
      </c>
      <c r="AH1408" s="5">
        <v>4692.7374301675973</v>
      </c>
      <c r="AI1408" s="5">
        <v>8</v>
      </c>
      <c r="AJ1408" s="5">
        <v>297.951582867784</v>
      </c>
    </row>
    <row r="1409" spans="1:36" x14ac:dyDescent="0.25">
      <c r="A1409">
        <v>2018</v>
      </c>
      <c r="B1409" t="s">
        <v>71</v>
      </c>
      <c r="C1409" t="s">
        <v>5776</v>
      </c>
      <c r="D1409" s="47" t="s">
        <v>970</v>
      </c>
      <c r="E1409" s="11">
        <v>0</v>
      </c>
      <c r="F1409" s="2">
        <v>0.4269</v>
      </c>
      <c r="G1409" s="2">
        <v>0.55940000000000001</v>
      </c>
      <c r="H1409" s="2">
        <v>-0.13250000000000001</v>
      </c>
      <c r="I1409" s="2">
        <v>0.41610000000000003</v>
      </c>
      <c r="J1409" s="2">
        <v>0.53949999999999998</v>
      </c>
      <c r="K1409" s="2">
        <v>-0.12339999999999995</v>
      </c>
      <c r="L1409" s="2">
        <v>0.49309999999999998</v>
      </c>
      <c r="M1409" s="2">
        <v>0.49390000000000001</v>
      </c>
      <c r="N1409" s="2">
        <v>-8.0000000000002292E-4</v>
      </c>
      <c r="O1409" s="2">
        <v>-8.5566666666666666E-2</v>
      </c>
      <c r="P1409" s="2" t="s">
        <v>5765</v>
      </c>
      <c r="Q1409" s="5">
        <v>2685</v>
      </c>
      <c r="R1409" s="5" t="s">
        <v>4791</v>
      </c>
      <c r="S1409" s="5">
        <v>5</v>
      </c>
      <c r="T1409" s="5">
        <v>186.21973929236498</v>
      </c>
      <c r="U1409" s="5">
        <v>0</v>
      </c>
      <c r="V1409" s="5">
        <v>0</v>
      </c>
      <c r="W1409" s="5">
        <v>0</v>
      </c>
      <c r="X1409" s="5">
        <v>0</v>
      </c>
      <c r="Y1409" s="5">
        <v>1</v>
      </c>
      <c r="Z1409" s="5">
        <v>37.243947858473</v>
      </c>
      <c r="AA1409" s="5">
        <v>4</v>
      </c>
      <c r="AB1409" s="5">
        <v>148.975791433892</v>
      </c>
      <c r="AC1409" s="5">
        <v>141</v>
      </c>
      <c r="AD1409" s="5">
        <v>5251.3966480446925</v>
      </c>
      <c r="AE1409" s="5">
        <v>7</v>
      </c>
      <c r="AF1409" s="5">
        <v>260.70763500931099</v>
      </c>
      <c r="AG1409" s="5">
        <v>126</v>
      </c>
      <c r="AH1409" s="5">
        <v>4692.7374301675973</v>
      </c>
      <c r="AI1409" s="5">
        <v>8</v>
      </c>
      <c r="AJ1409" s="5">
        <v>297.951582867784</v>
      </c>
    </row>
    <row r="1410" spans="1:36" x14ac:dyDescent="0.25">
      <c r="A1410">
        <v>2018</v>
      </c>
      <c r="B1410" t="s">
        <v>41</v>
      </c>
      <c r="C1410" t="s">
        <v>6050</v>
      </c>
      <c r="D1410" s="47" t="s">
        <v>5289</v>
      </c>
      <c r="E1410" s="11">
        <v>0.57499999999999996</v>
      </c>
      <c r="F1410" s="2">
        <v>0.36990000000000001</v>
      </c>
      <c r="G1410" s="2">
        <v>0.61060000000000003</v>
      </c>
      <c r="H1410" s="2">
        <v>-0.24070000000000003</v>
      </c>
      <c r="I1410" s="2">
        <v>0.36830000000000002</v>
      </c>
      <c r="J1410" s="2">
        <v>0.57410000000000005</v>
      </c>
      <c r="K1410" s="2">
        <v>-0.20580000000000004</v>
      </c>
      <c r="L1410" s="2">
        <v>0.45140000000000002</v>
      </c>
      <c r="M1410" s="2">
        <v>0.53480000000000005</v>
      </c>
      <c r="N1410" s="2">
        <v>-8.340000000000003E-2</v>
      </c>
      <c r="O1410" s="2">
        <v>-0.17663333333333334</v>
      </c>
      <c r="P1410" s="2" t="s">
        <v>5900</v>
      </c>
      <c r="Q1410" s="5">
        <v>2689</v>
      </c>
      <c r="R1410" s="5">
        <v>4676.521739130435</v>
      </c>
      <c r="S1410" s="5">
        <v>7</v>
      </c>
      <c r="T1410" s="5">
        <v>260.31982149497958</v>
      </c>
      <c r="U1410" s="5">
        <v>0</v>
      </c>
      <c r="V1410" s="5">
        <v>0</v>
      </c>
      <c r="W1410" s="5">
        <v>0</v>
      </c>
      <c r="X1410" s="5">
        <v>0</v>
      </c>
      <c r="Y1410" s="5">
        <v>1</v>
      </c>
      <c r="Z1410" s="5">
        <v>37.188545927854221</v>
      </c>
      <c r="AA1410" s="5">
        <v>6</v>
      </c>
      <c r="AB1410" s="5">
        <v>223.1312755671253</v>
      </c>
      <c r="AC1410" s="5">
        <v>12</v>
      </c>
      <c r="AD1410" s="5">
        <v>446.2625511342506</v>
      </c>
      <c r="AE1410" s="5">
        <v>1</v>
      </c>
      <c r="AF1410" s="5">
        <v>37.188545927854221</v>
      </c>
      <c r="AG1410" s="5">
        <v>11</v>
      </c>
      <c r="AH1410" s="5">
        <v>409.07400520639641</v>
      </c>
      <c r="AI1410" s="5">
        <v>0</v>
      </c>
      <c r="AJ1410" s="5">
        <v>0</v>
      </c>
    </row>
    <row r="1411" spans="1:36" x14ac:dyDescent="0.25">
      <c r="A1411">
        <v>2018</v>
      </c>
      <c r="B1411" t="s">
        <v>70</v>
      </c>
      <c r="C1411" t="s">
        <v>5419</v>
      </c>
      <c r="D1411" s="47" t="s">
        <v>932</v>
      </c>
      <c r="E1411" s="11">
        <v>4.8099999999999996</v>
      </c>
      <c r="F1411" s="2">
        <v>0.79249999999999998</v>
      </c>
      <c r="G1411" s="2">
        <v>0.18509999999999999</v>
      </c>
      <c r="H1411" s="2">
        <v>0.60739999999999994</v>
      </c>
      <c r="I1411" s="2">
        <v>0.78710000000000002</v>
      </c>
      <c r="J1411" s="2">
        <v>0.17879999999999999</v>
      </c>
      <c r="K1411" s="2">
        <v>0.60830000000000006</v>
      </c>
      <c r="L1411" s="2">
        <v>0.72189999999999999</v>
      </c>
      <c r="M1411" s="2">
        <v>0.2606</v>
      </c>
      <c r="N1411" s="2">
        <v>0.46129999999999999</v>
      </c>
      <c r="O1411" s="2">
        <v>0.55900000000000005</v>
      </c>
      <c r="P1411" s="5" t="s">
        <v>4792</v>
      </c>
      <c r="Q1411" s="5">
        <v>2695</v>
      </c>
      <c r="R1411" s="5">
        <v>560.29106029106038</v>
      </c>
      <c r="S1411" s="5">
        <v>0</v>
      </c>
      <c r="T1411" s="5">
        <v>0</v>
      </c>
      <c r="U1411" s="5">
        <v>0</v>
      </c>
      <c r="V1411" s="5">
        <v>0</v>
      </c>
      <c r="W1411" s="5">
        <v>0</v>
      </c>
      <c r="X1411" s="5">
        <v>0</v>
      </c>
      <c r="Y1411" s="5">
        <v>0</v>
      </c>
      <c r="Z1411" s="5">
        <v>0</v>
      </c>
      <c r="AA1411" s="5">
        <v>0</v>
      </c>
      <c r="AB1411" s="5">
        <v>0</v>
      </c>
      <c r="AC1411" s="5">
        <v>1</v>
      </c>
      <c r="AD1411" s="5">
        <v>37.105751391465674</v>
      </c>
      <c r="AE1411" s="5">
        <v>0</v>
      </c>
      <c r="AF1411" s="5">
        <v>0</v>
      </c>
      <c r="AG1411" s="5">
        <v>1</v>
      </c>
      <c r="AH1411" s="5">
        <v>37.105751391465674</v>
      </c>
      <c r="AI1411" s="5">
        <v>0</v>
      </c>
      <c r="AJ1411" s="5">
        <v>0</v>
      </c>
    </row>
    <row r="1412" spans="1:36" x14ac:dyDescent="0.25">
      <c r="A1412">
        <v>2019</v>
      </c>
      <c r="B1412" t="s">
        <v>71</v>
      </c>
      <c r="C1412" t="s">
        <v>4952</v>
      </c>
      <c r="D1412" s="47" t="s">
        <v>709</v>
      </c>
      <c r="E1412" s="11">
        <v>0</v>
      </c>
      <c r="F1412" s="2">
        <v>0.69650000000000001</v>
      </c>
      <c r="G1412" s="2">
        <v>0.28589999999999999</v>
      </c>
      <c r="H1412" s="2">
        <v>0.41060000000000002</v>
      </c>
      <c r="I1412" s="2">
        <v>0.72489999999999999</v>
      </c>
      <c r="J1412" s="2">
        <v>0.2301</v>
      </c>
      <c r="K1412" s="2">
        <v>0.49480000000000002</v>
      </c>
      <c r="L1412" s="2">
        <v>0.7268</v>
      </c>
      <c r="M1412" s="2">
        <v>0.25659999999999999</v>
      </c>
      <c r="N1412" s="2">
        <v>0.47020000000000001</v>
      </c>
      <c r="O1412" s="2">
        <v>0.45853333333333329</v>
      </c>
      <c r="P1412" s="2" t="s">
        <v>4792</v>
      </c>
      <c r="Q1412" s="5">
        <v>2696</v>
      </c>
      <c r="R1412" s="5" t="s">
        <v>4791</v>
      </c>
      <c r="S1412" s="5">
        <v>6</v>
      </c>
      <c r="T1412" s="5">
        <v>222.55192878338281</v>
      </c>
      <c r="U1412" s="5">
        <v>0</v>
      </c>
      <c r="V1412" s="5">
        <v>0</v>
      </c>
      <c r="W1412" s="5">
        <v>0</v>
      </c>
      <c r="X1412" s="5">
        <v>0</v>
      </c>
      <c r="Y1412" s="5">
        <v>1</v>
      </c>
      <c r="Z1412" s="5">
        <v>37.091988130563799</v>
      </c>
      <c r="AA1412" s="5">
        <v>5</v>
      </c>
      <c r="AB1412" s="5">
        <v>185.459940652819</v>
      </c>
      <c r="AC1412" s="5">
        <v>48</v>
      </c>
      <c r="AD1412" s="5">
        <v>1780.4154302670624</v>
      </c>
      <c r="AE1412" s="5">
        <v>17</v>
      </c>
      <c r="AF1412" s="5">
        <v>630.56379821958456</v>
      </c>
      <c r="AG1412" s="5">
        <v>26</v>
      </c>
      <c r="AH1412" s="5">
        <v>964.39169139465878</v>
      </c>
      <c r="AI1412" s="5">
        <v>5</v>
      </c>
      <c r="AJ1412" s="5">
        <v>185.459940652819</v>
      </c>
    </row>
    <row r="1413" spans="1:36" x14ac:dyDescent="0.25">
      <c r="A1413">
        <v>2018</v>
      </c>
      <c r="B1413" t="s">
        <v>71</v>
      </c>
      <c r="C1413" t="s">
        <v>4952</v>
      </c>
      <c r="D1413" s="47" t="s">
        <v>709</v>
      </c>
      <c r="E1413" s="11">
        <v>0</v>
      </c>
      <c r="F1413" s="2">
        <v>0.69650000000000001</v>
      </c>
      <c r="G1413" s="2">
        <v>0.28589999999999999</v>
      </c>
      <c r="H1413" s="2">
        <v>0.41060000000000002</v>
      </c>
      <c r="I1413" s="2">
        <v>0.72489999999999999</v>
      </c>
      <c r="J1413" s="2">
        <v>0.2301</v>
      </c>
      <c r="K1413" s="2">
        <v>0.49480000000000002</v>
      </c>
      <c r="L1413" s="2">
        <v>0.7268</v>
      </c>
      <c r="M1413" s="2">
        <v>0.25659999999999999</v>
      </c>
      <c r="N1413" s="2">
        <v>0.47020000000000001</v>
      </c>
      <c r="O1413" s="2">
        <v>0.45853333333333329</v>
      </c>
      <c r="P1413" s="2" t="s">
        <v>4792</v>
      </c>
      <c r="Q1413" s="5">
        <v>2699</v>
      </c>
      <c r="R1413" s="5" t="s">
        <v>4791</v>
      </c>
      <c r="S1413" s="5">
        <v>5</v>
      </c>
      <c r="T1413" s="5">
        <v>185.25379770285289</v>
      </c>
      <c r="U1413" s="5">
        <v>0</v>
      </c>
      <c r="V1413" s="5">
        <v>0</v>
      </c>
      <c r="W1413" s="5">
        <v>1</v>
      </c>
      <c r="X1413" s="5">
        <v>37.050759540570581</v>
      </c>
      <c r="Y1413" s="5">
        <v>0</v>
      </c>
      <c r="Z1413" s="5">
        <v>0</v>
      </c>
      <c r="AA1413" s="5">
        <v>4</v>
      </c>
      <c r="AB1413" s="5">
        <v>148.20303816228233</v>
      </c>
      <c r="AC1413" s="5">
        <v>49</v>
      </c>
      <c r="AD1413" s="5">
        <v>1815.4872174879586</v>
      </c>
      <c r="AE1413" s="5">
        <v>19</v>
      </c>
      <c r="AF1413" s="5">
        <v>703.96443127084103</v>
      </c>
      <c r="AG1413" s="5">
        <v>26</v>
      </c>
      <c r="AH1413" s="5">
        <v>963.31974805483503</v>
      </c>
      <c r="AI1413" s="5">
        <v>4</v>
      </c>
      <c r="AJ1413" s="5">
        <v>148.20303816228233</v>
      </c>
    </row>
    <row r="1414" spans="1:36" x14ac:dyDescent="0.25">
      <c r="A1414">
        <v>2018</v>
      </c>
      <c r="B1414" t="s">
        <v>71</v>
      </c>
      <c r="C1414" t="s">
        <v>4952</v>
      </c>
      <c r="D1414" s="47" t="s">
        <v>709</v>
      </c>
      <c r="E1414" s="11">
        <v>0</v>
      </c>
      <c r="F1414" s="2">
        <v>0.69650000000000001</v>
      </c>
      <c r="G1414" s="2">
        <v>0.28589999999999999</v>
      </c>
      <c r="H1414" s="2">
        <v>0.41060000000000002</v>
      </c>
      <c r="I1414" s="2">
        <v>0.72489999999999999</v>
      </c>
      <c r="J1414" s="2">
        <v>0.2301</v>
      </c>
      <c r="K1414" s="2">
        <v>0.49480000000000002</v>
      </c>
      <c r="L1414" s="2">
        <v>0.7268</v>
      </c>
      <c r="M1414" s="2">
        <v>0.25659999999999999</v>
      </c>
      <c r="N1414" s="2">
        <v>0.47020000000000001</v>
      </c>
      <c r="O1414" s="2">
        <v>0.45853333333333329</v>
      </c>
      <c r="P1414" s="2" t="s">
        <v>4792</v>
      </c>
      <c r="Q1414" s="5">
        <v>2699</v>
      </c>
      <c r="R1414" s="5" t="s">
        <v>4791</v>
      </c>
      <c r="S1414" s="5">
        <v>5</v>
      </c>
      <c r="T1414" s="5">
        <v>185.25379770285289</v>
      </c>
      <c r="U1414" s="5">
        <v>0</v>
      </c>
      <c r="V1414" s="5">
        <v>0</v>
      </c>
      <c r="W1414" s="5">
        <v>1</v>
      </c>
      <c r="X1414" s="5">
        <v>37.050759540570581</v>
      </c>
      <c r="Y1414" s="5">
        <v>0</v>
      </c>
      <c r="Z1414" s="5">
        <v>0</v>
      </c>
      <c r="AA1414" s="5">
        <v>4</v>
      </c>
      <c r="AB1414" s="5">
        <v>148.20303816228233</v>
      </c>
      <c r="AC1414" s="5">
        <v>49</v>
      </c>
      <c r="AD1414" s="5">
        <v>1815.4872174879586</v>
      </c>
      <c r="AE1414" s="5">
        <v>19</v>
      </c>
      <c r="AF1414" s="5">
        <v>703.96443127084103</v>
      </c>
      <c r="AG1414" s="5">
        <v>26</v>
      </c>
      <c r="AH1414" s="5">
        <v>963.31974805483503</v>
      </c>
      <c r="AI1414" s="5">
        <v>4</v>
      </c>
      <c r="AJ1414" s="5">
        <v>148.20303816228233</v>
      </c>
    </row>
    <row r="1415" spans="1:36" x14ac:dyDescent="0.25">
      <c r="A1415">
        <v>2017</v>
      </c>
      <c r="B1415" t="s">
        <v>41</v>
      </c>
      <c r="C1415" t="s">
        <v>6050</v>
      </c>
      <c r="D1415" s="47" t="s">
        <v>5289</v>
      </c>
      <c r="E1415" s="11">
        <v>0.57499999999999996</v>
      </c>
      <c r="F1415" s="2">
        <v>0.36990000000000001</v>
      </c>
      <c r="G1415" s="2">
        <v>0.61060000000000003</v>
      </c>
      <c r="H1415" s="2">
        <v>-0.24070000000000003</v>
      </c>
      <c r="I1415" s="2">
        <v>0.36830000000000002</v>
      </c>
      <c r="J1415" s="2">
        <v>0.57410000000000005</v>
      </c>
      <c r="K1415" s="2">
        <v>-0.20580000000000004</v>
      </c>
      <c r="L1415" s="2">
        <v>0.45140000000000002</v>
      </c>
      <c r="M1415" s="2">
        <v>0.53480000000000005</v>
      </c>
      <c r="N1415" s="2">
        <v>-8.340000000000003E-2</v>
      </c>
      <c r="O1415" s="2">
        <v>-0.17663333333333334</v>
      </c>
      <c r="P1415" s="2" t="s">
        <v>5900</v>
      </c>
      <c r="Q1415" s="5">
        <v>2701</v>
      </c>
      <c r="R1415" s="5">
        <v>4697.391304347826</v>
      </c>
      <c r="S1415" s="5">
        <v>5</v>
      </c>
      <c r="T1415" s="5">
        <v>185.11662347278786</v>
      </c>
      <c r="U1415" s="5">
        <v>0</v>
      </c>
      <c r="V1415" s="5">
        <v>0</v>
      </c>
      <c r="W1415" s="5">
        <v>0</v>
      </c>
      <c r="X1415" s="5">
        <v>0</v>
      </c>
      <c r="Y1415" s="5">
        <v>1</v>
      </c>
      <c r="Z1415" s="5">
        <v>37.023324694557573</v>
      </c>
      <c r="AA1415" s="5">
        <v>4</v>
      </c>
      <c r="AB1415" s="5">
        <v>148.09329877823029</v>
      </c>
      <c r="AC1415" s="5">
        <v>23</v>
      </c>
      <c r="AD1415" s="5">
        <v>851.53646797482418</v>
      </c>
      <c r="AE1415" s="5">
        <v>3</v>
      </c>
      <c r="AF1415" s="5">
        <v>111.06997408367272</v>
      </c>
      <c r="AG1415" s="5">
        <v>19</v>
      </c>
      <c r="AH1415" s="5">
        <v>703.44316919659389</v>
      </c>
      <c r="AI1415" s="5">
        <v>1</v>
      </c>
      <c r="AJ1415" s="5">
        <v>37.023324694557573</v>
      </c>
    </row>
    <row r="1416" spans="1:36" x14ac:dyDescent="0.25">
      <c r="A1416">
        <v>2019</v>
      </c>
      <c r="B1416" t="s">
        <v>70</v>
      </c>
      <c r="C1416" t="s">
        <v>5434</v>
      </c>
      <c r="D1416" s="47" t="s">
        <v>5433</v>
      </c>
      <c r="E1416" s="11">
        <v>5.13</v>
      </c>
      <c r="F1416" s="2">
        <v>0.81920000000000004</v>
      </c>
      <c r="G1416" s="2">
        <v>0.1701</v>
      </c>
      <c r="H1416" s="2">
        <v>0.64910000000000001</v>
      </c>
      <c r="I1416" s="2">
        <v>0.80089999999999995</v>
      </c>
      <c r="J1416" s="2">
        <v>0.1706</v>
      </c>
      <c r="K1416" s="2">
        <v>0.63029999999999997</v>
      </c>
      <c r="L1416" s="2">
        <v>0.74839999999999995</v>
      </c>
      <c r="M1416" s="2">
        <v>0.23899999999999999</v>
      </c>
      <c r="N1416" s="2">
        <v>0.50939999999999996</v>
      </c>
      <c r="O1416" s="2">
        <v>0.59626666666666661</v>
      </c>
      <c r="P1416" s="5" t="s">
        <v>4792</v>
      </c>
      <c r="Q1416" s="5">
        <v>2702</v>
      </c>
      <c r="R1416" s="5">
        <v>526.70565302144246</v>
      </c>
      <c r="S1416" s="5">
        <v>7</v>
      </c>
      <c r="T1416" s="5">
        <v>259.06735751295338</v>
      </c>
      <c r="U1416" s="5">
        <v>0</v>
      </c>
      <c r="V1416" s="5">
        <v>0</v>
      </c>
      <c r="W1416" s="5">
        <v>0</v>
      </c>
      <c r="X1416" s="5">
        <v>0</v>
      </c>
      <c r="Y1416" s="5">
        <v>0</v>
      </c>
      <c r="Z1416" s="5">
        <v>0</v>
      </c>
      <c r="AA1416" s="5">
        <v>7</v>
      </c>
      <c r="AB1416" s="5">
        <v>259.06735751295338</v>
      </c>
      <c r="AC1416" s="5">
        <v>76</v>
      </c>
      <c r="AD1416" s="5">
        <v>2812.7313101406367</v>
      </c>
      <c r="AE1416" s="5">
        <v>6</v>
      </c>
      <c r="AF1416" s="5">
        <v>222.05773501110286</v>
      </c>
      <c r="AG1416" s="5">
        <v>64</v>
      </c>
      <c r="AH1416" s="5">
        <v>2368.6158401184307</v>
      </c>
      <c r="AI1416" s="5">
        <v>6</v>
      </c>
      <c r="AJ1416" s="5">
        <v>222.05773501110286</v>
      </c>
    </row>
    <row r="1417" spans="1:36" x14ac:dyDescent="0.25">
      <c r="A1417">
        <v>2017</v>
      </c>
      <c r="B1417" t="s">
        <v>71</v>
      </c>
      <c r="C1417" t="s">
        <v>5990</v>
      </c>
      <c r="D1417" s="47" t="s">
        <v>5914</v>
      </c>
      <c r="E1417" s="11">
        <v>0</v>
      </c>
      <c r="F1417" s="2">
        <v>0.4098</v>
      </c>
      <c r="G1417" s="2">
        <v>0.58040000000000003</v>
      </c>
      <c r="H1417" s="2">
        <v>-0.17060000000000003</v>
      </c>
      <c r="I1417" s="2">
        <v>0.28050000000000003</v>
      </c>
      <c r="J1417" s="2">
        <v>0.68500000000000005</v>
      </c>
      <c r="K1417" s="2">
        <v>-0.40450000000000003</v>
      </c>
      <c r="L1417" s="2">
        <v>0.28649999999999998</v>
      </c>
      <c r="M1417" s="2">
        <v>0.70399999999999996</v>
      </c>
      <c r="N1417" s="2">
        <v>-0.41749999999999998</v>
      </c>
      <c r="O1417" s="2">
        <v>-0.3308666666666667</v>
      </c>
      <c r="P1417" s="2" t="s">
        <v>5900</v>
      </c>
      <c r="Q1417" s="5">
        <v>2702</v>
      </c>
      <c r="R1417" s="5" t="s">
        <v>4791</v>
      </c>
      <c r="S1417" s="5">
        <v>3</v>
      </c>
      <c r="T1417" s="5">
        <v>111.02886750555143</v>
      </c>
      <c r="U1417" s="5">
        <v>0</v>
      </c>
      <c r="V1417" s="5">
        <v>0</v>
      </c>
      <c r="W1417" s="5">
        <v>0</v>
      </c>
      <c r="X1417" s="5">
        <v>0</v>
      </c>
      <c r="Y1417" s="5">
        <v>0</v>
      </c>
      <c r="Z1417" s="5">
        <v>0</v>
      </c>
      <c r="AA1417" s="5">
        <v>3</v>
      </c>
      <c r="AB1417" s="5">
        <v>111.02886750555143</v>
      </c>
      <c r="AC1417" s="5">
        <v>16</v>
      </c>
      <c r="AD1417" s="5">
        <v>592.15396002960767</v>
      </c>
      <c r="AE1417" s="5">
        <v>5</v>
      </c>
      <c r="AF1417" s="5">
        <v>185.04811250925241</v>
      </c>
      <c r="AG1417" s="5">
        <v>11</v>
      </c>
      <c r="AH1417" s="5">
        <v>407.10584752035527</v>
      </c>
      <c r="AI1417" s="5">
        <v>0</v>
      </c>
      <c r="AJ1417" s="5">
        <v>0</v>
      </c>
    </row>
    <row r="1418" spans="1:36" x14ac:dyDescent="0.25">
      <c r="A1418">
        <v>2017</v>
      </c>
      <c r="B1418" t="s">
        <v>41</v>
      </c>
      <c r="C1418" t="s">
        <v>5517</v>
      </c>
      <c r="D1418" s="47" t="s">
        <v>5439</v>
      </c>
      <c r="E1418" s="11">
        <v>0.97399999999999998</v>
      </c>
      <c r="F1418" s="2">
        <v>0.61570000000000003</v>
      </c>
      <c r="G1418" s="2">
        <v>0.3594</v>
      </c>
      <c r="H1418" s="2">
        <v>0.25630000000000003</v>
      </c>
      <c r="I1418" s="2">
        <v>0.60870000000000002</v>
      </c>
      <c r="J1418" s="2">
        <v>0.32529999999999998</v>
      </c>
      <c r="K1418" s="2">
        <v>0.28340000000000004</v>
      </c>
      <c r="L1418" s="2">
        <v>0.5766</v>
      </c>
      <c r="M1418" s="2">
        <v>0.39879999999999999</v>
      </c>
      <c r="N1418" s="2">
        <v>0.17780000000000001</v>
      </c>
      <c r="O1418" s="2">
        <v>0.23916666666666667</v>
      </c>
      <c r="P1418" s="2" t="s">
        <v>4792</v>
      </c>
      <c r="Q1418" s="5">
        <v>2703</v>
      </c>
      <c r="R1418" s="5">
        <v>2775.154004106776</v>
      </c>
      <c r="S1418" s="5">
        <v>2</v>
      </c>
      <c r="T1418" s="5">
        <v>73.991860895301514</v>
      </c>
      <c r="U1418" s="5">
        <v>0</v>
      </c>
      <c r="V1418" s="5">
        <v>0</v>
      </c>
      <c r="W1418" s="5">
        <v>1</v>
      </c>
      <c r="X1418" s="5">
        <v>36.995930447650757</v>
      </c>
      <c r="Y1418" s="5">
        <v>0</v>
      </c>
      <c r="Z1418" s="5">
        <v>0</v>
      </c>
      <c r="AA1418" s="5">
        <v>1</v>
      </c>
      <c r="AB1418" s="5">
        <v>36.995930447650757</v>
      </c>
      <c r="AC1418" s="5">
        <v>8</v>
      </c>
      <c r="AD1418" s="5">
        <v>295.96744358120606</v>
      </c>
      <c r="AE1418" s="5">
        <v>3</v>
      </c>
      <c r="AF1418" s="5">
        <v>110.98779134295228</v>
      </c>
      <c r="AG1418" s="5">
        <v>5</v>
      </c>
      <c r="AH1418" s="5">
        <v>184.97965223825381</v>
      </c>
      <c r="AI1418" s="5">
        <v>0</v>
      </c>
      <c r="AJ1418" s="5">
        <v>0</v>
      </c>
    </row>
    <row r="1419" spans="1:36" x14ac:dyDescent="0.25">
      <c r="A1419">
        <v>2018</v>
      </c>
      <c r="B1419" t="s">
        <v>49</v>
      </c>
      <c r="C1419" t="s">
        <v>6505</v>
      </c>
      <c r="D1419" s="47" t="s">
        <v>6329</v>
      </c>
      <c r="E1419" s="11">
        <v>19.8</v>
      </c>
      <c r="F1419" s="2">
        <v>0.36499999999999999</v>
      </c>
      <c r="G1419" s="2">
        <v>0.60719999999999996</v>
      </c>
      <c r="H1419" s="2">
        <v>-0.24219999999999997</v>
      </c>
      <c r="I1419" s="2">
        <v>0.22600000000000001</v>
      </c>
      <c r="J1419" s="2">
        <v>0.68100000000000005</v>
      </c>
      <c r="K1419" s="2">
        <v>-0.45500000000000007</v>
      </c>
      <c r="L1419" s="2">
        <v>0.27600000000000002</v>
      </c>
      <c r="M1419" s="2">
        <v>0.69899999999999995</v>
      </c>
      <c r="N1419" s="2">
        <v>-0.42299999999999993</v>
      </c>
      <c r="O1419" s="2">
        <v>-0.37340000000000001</v>
      </c>
      <c r="P1419" s="2" t="s">
        <v>5900</v>
      </c>
      <c r="Q1419" s="5">
        <v>2705</v>
      </c>
      <c r="R1419" s="5">
        <v>136.61616161616161</v>
      </c>
      <c r="S1419" s="5">
        <v>0</v>
      </c>
      <c r="T1419" s="5">
        <v>0</v>
      </c>
      <c r="U1419" s="5">
        <v>0</v>
      </c>
      <c r="V1419" s="5">
        <v>0</v>
      </c>
      <c r="W1419" s="5">
        <v>0</v>
      </c>
      <c r="X1419" s="5">
        <v>0</v>
      </c>
      <c r="Y1419" s="5">
        <v>0</v>
      </c>
      <c r="Z1419" s="5">
        <v>0</v>
      </c>
      <c r="AA1419" s="5">
        <v>0</v>
      </c>
      <c r="AB1419" s="5">
        <v>0</v>
      </c>
      <c r="AC1419" s="5">
        <v>25</v>
      </c>
      <c r="AD1419" s="5">
        <v>924.21441774491689</v>
      </c>
      <c r="AE1419" s="5">
        <v>6</v>
      </c>
      <c r="AF1419" s="5">
        <v>221.81146025878002</v>
      </c>
      <c r="AG1419" s="5">
        <v>19</v>
      </c>
      <c r="AH1419" s="5">
        <v>702.40295748613676</v>
      </c>
      <c r="AI1419" s="5">
        <v>0</v>
      </c>
      <c r="AJ1419" s="5">
        <v>0</v>
      </c>
    </row>
    <row r="1420" spans="1:36" x14ac:dyDescent="0.25">
      <c r="A1420">
        <v>2018</v>
      </c>
      <c r="B1420" t="s">
        <v>70</v>
      </c>
      <c r="C1420" t="s">
        <v>5434</v>
      </c>
      <c r="D1420" s="47" t="s">
        <v>5433</v>
      </c>
      <c r="E1420" s="11">
        <v>5.13</v>
      </c>
      <c r="F1420" s="2">
        <v>0.81920000000000004</v>
      </c>
      <c r="G1420" s="2">
        <v>0.1701</v>
      </c>
      <c r="H1420" s="2">
        <v>0.64910000000000001</v>
      </c>
      <c r="I1420" s="2">
        <v>0.80089999999999995</v>
      </c>
      <c r="J1420" s="2">
        <v>0.1706</v>
      </c>
      <c r="K1420" s="2">
        <v>0.63029999999999997</v>
      </c>
      <c r="L1420" s="2">
        <v>0.74839999999999995</v>
      </c>
      <c r="M1420" s="2">
        <v>0.23899999999999999</v>
      </c>
      <c r="N1420" s="2">
        <v>0.50939999999999996</v>
      </c>
      <c r="O1420" s="2">
        <v>0.59626666666666661</v>
      </c>
      <c r="P1420" s="5" t="s">
        <v>4792</v>
      </c>
      <c r="Q1420" s="5">
        <v>2709</v>
      </c>
      <c r="R1420" s="5">
        <v>528.07017543859649</v>
      </c>
      <c r="S1420" s="5">
        <v>8</v>
      </c>
      <c r="T1420" s="5">
        <v>295.31192321889995</v>
      </c>
      <c r="U1420" s="5">
        <v>0</v>
      </c>
      <c r="V1420" s="5">
        <v>0</v>
      </c>
      <c r="W1420" s="5">
        <v>0</v>
      </c>
      <c r="X1420" s="5">
        <v>0</v>
      </c>
      <c r="Y1420" s="5">
        <v>4</v>
      </c>
      <c r="Z1420" s="5">
        <v>147.65596160944997</v>
      </c>
      <c r="AA1420" s="5">
        <v>4</v>
      </c>
      <c r="AB1420" s="5">
        <v>147.65596160944997</v>
      </c>
      <c r="AC1420" s="5">
        <v>109</v>
      </c>
      <c r="AD1420" s="5">
        <v>4023.6249538575116</v>
      </c>
      <c r="AE1420" s="5">
        <v>14</v>
      </c>
      <c r="AF1420" s="5">
        <v>516.79586563307498</v>
      </c>
      <c r="AG1420" s="5">
        <v>87</v>
      </c>
      <c r="AH1420" s="5">
        <v>3211.5171650055368</v>
      </c>
      <c r="AI1420" s="5">
        <v>8</v>
      </c>
      <c r="AJ1420" s="5">
        <v>295.31192321889995</v>
      </c>
    </row>
    <row r="1421" spans="1:36" x14ac:dyDescent="0.25">
      <c r="A1421">
        <v>2017</v>
      </c>
      <c r="B1421" t="s">
        <v>71</v>
      </c>
      <c r="C1421" t="s">
        <v>4952</v>
      </c>
      <c r="D1421" s="47" t="s">
        <v>709</v>
      </c>
      <c r="E1421" s="11">
        <v>0</v>
      </c>
      <c r="F1421" s="2">
        <v>0.69650000000000001</v>
      </c>
      <c r="G1421" s="2">
        <v>0.28589999999999999</v>
      </c>
      <c r="H1421" s="2">
        <v>0.41060000000000002</v>
      </c>
      <c r="I1421" s="2">
        <v>0.72489999999999999</v>
      </c>
      <c r="J1421" s="2">
        <v>0.2301</v>
      </c>
      <c r="K1421" s="2">
        <v>0.49480000000000002</v>
      </c>
      <c r="L1421" s="2">
        <v>0.7268</v>
      </c>
      <c r="M1421" s="2">
        <v>0.25659999999999999</v>
      </c>
      <c r="N1421" s="2">
        <v>0.47020000000000001</v>
      </c>
      <c r="O1421" s="2">
        <v>0.45853333333333329</v>
      </c>
      <c r="P1421" s="2" t="s">
        <v>4792</v>
      </c>
      <c r="Q1421" s="5">
        <v>2711</v>
      </c>
      <c r="R1421" s="5" t="s">
        <v>4791</v>
      </c>
      <c r="S1421" s="5">
        <v>10</v>
      </c>
      <c r="T1421" s="5">
        <v>368.86757654002213</v>
      </c>
      <c r="U1421" s="5">
        <v>0</v>
      </c>
      <c r="V1421" s="5">
        <v>0</v>
      </c>
      <c r="W1421" s="5">
        <v>1</v>
      </c>
      <c r="X1421" s="5">
        <v>36.886757654002217</v>
      </c>
      <c r="Y1421" s="5">
        <v>0</v>
      </c>
      <c r="Z1421" s="5">
        <v>0</v>
      </c>
      <c r="AA1421" s="5">
        <v>9</v>
      </c>
      <c r="AB1421" s="5">
        <v>331.9808188860199</v>
      </c>
      <c r="AC1421" s="5">
        <v>45</v>
      </c>
      <c r="AD1421" s="5">
        <v>1659.9040944300998</v>
      </c>
      <c r="AE1421" s="5">
        <v>12</v>
      </c>
      <c r="AF1421" s="5">
        <v>442.64109184802652</v>
      </c>
      <c r="AG1421" s="5">
        <v>28</v>
      </c>
      <c r="AH1421" s="5">
        <v>1032.8292143120618</v>
      </c>
      <c r="AI1421" s="5">
        <v>5</v>
      </c>
      <c r="AJ1421" s="5">
        <v>184.43378827001106</v>
      </c>
    </row>
    <row r="1422" spans="1:36" x14ac:dyDescent="0.25">
      <c r="A1422">
        <v>2019</v>
      </c>
      <c r="B1422" t="s">
        <v>71</v>
      </c>
      <c r="C1422" t="s">
        <v>5004</v>
      </c>
      <c r="D1422" s="47" t="s">
        <v>5003</v>
      </c>
      <c r="E1422" s="11">
        <v>0</v>
      </c>
      <c r="F1422" s="2">
        <v>0.77690000000000003</v>
      </c>
      <c r="G1422" s="2">
        <v>0.21479999999999999</v>
      </c>
      <c r="H1422" s="2">
        <v>0.56210000000000004</v>
      </c>
      <c r="I1422" s="2">
        <v>0.75239999999999996</v>
      </c>
      <c r="J1422" s="2">
        <v>0.22209999999999999</v>
      </c>
      <c r="K1422" s="2">
        <v>0.53029999999999999</v>
      </c>
      <c r="L1422" s="2">
        <v>0.73050000000000004</v>
      </c>
      <c r="M1422" s="2">
        <v>0.26429999999999998</v>
      </c>
      <c r="N1422" s="2">
        <v>0.46620000000000006</v>
      </c>
      <c r="O1422" s="2">
        <v>0.5195333333333334</v>
      </c>
      <c r="P1422" s="2" t="s">
        <v>4792</v>
      </c>
      <c r="Q1422" s="5">
        <v>2711</v>
      </c>
      <c r="R1422" s="5" t="s">
        <v>4791</v>
      </c>
      <c r="S1422" s="5">
        <v>17</v>
      </c>
      <c r="T1422" s="5">
        <v>627.07488011803764</v>
      </c>
      <c r="U1422" s="5">
        <v>0</v>
      </c>
      <c r="V1422" s="5">
        <v>0</v>
      </c>
      <c r="W1422" s="5">
        <v>2</v>
      </c>
      <c r="X1422" s="5">
        <v>73.773515308004434</v>
      </c>
      <c r="Y1422" s="5">
        <v>0</v>
      </c>
      <c r="Z1422" s="5">
        <v>0</v>
      </c>
      <c r="AA1422" s="5">
        <v>15</v>
      </c>
      <c r="AB1422" s="5">
        <v>553.30136481003319</v>
      </c>
      <c r="AC1422" s="5">
        <v>31</v>
      </c>
      <c r="AD1422" s="5">
        <v>1143.4894872740686</v>
      </c>
      <c r="AE1422" s="5">
        <v>10</v>
      </c>
      <c r="AF1422" s="5">
        <v>368.86757654002213</v>
      </c>
      <c r="AG1422" s="5">
        <v>18</v>
      </c>
      <c r="AH1422" s="5">
        <v>663.96163777203981</v>
      </c>
      <c r="AI1422" s="5">
        <v>3</v>
      </c>
      <c r="AJ1422" s="5">
        <v>110.66027296200663</v>
      </c>
    </row>
    <row r="1423" spans="1:36" x14ac:dyDescent="0.25">
      <c r="A1423">
        <v>2019</v>
      </c>
      <c r="B1423" t="s">
        <v>71</v>
      </c>
      <c r="C1423" t="s">
        <v>4938</v>
      </c>
      <c r="D1423" s="47" t="s">
        <v>4936</v>
      </c>
      <c r="E1423" s="11">
        <v>0</v>
      </c>
      <c r="F1423" s="2">
        <v>0.74870000000000003</v>
      </c>
      <c r="G1423" s="2">
        <v>0.23769999999999999</v>
      </c>
      <c r="H1423" s="2">
        <v>0.51100000000000001</v>
      </c>
      <c r="I1423" s="2">
        <v>0.71870000000000001</v>
      </c>
      <c r="J1423" s="2">
        <v>0.23719999999999999</v>
      </c>
      <c r="K1423" s="2">
        <v>0.48150000000000004</v>
      </c>
      <c r="L1423" s="2">
        <v>0.73299999999999998</v>
      </c>
      <c r="M1423" s="2">
        <v>0.25330000000000003</v>
      </c>
      <c r="N1423" s="2">
        <v>0.47969999999999996</v>
      </c>
      <c r="O1423" s="2">
        <v>0.4907333333333333</v>
      </c>
      <c r="P1423" s="2" t="s">
        <v>4792</v>
      </c>
      <c r="Q1423" s="5">
        <v>2713</v>
      </c>
      <c r="R1423" s="5" t="s">
        <v>4791</v>
      </c>
      <c r="S1423" s="5">
        <v>2</v>
      </c>
      <c r="T1423" s="5">
        <v>73.719130114264658</v>
      </c>
      <c r="U1423" s="5">
        <v>0</v>
      </c>
      <c r="V1423" s="5">
        <v>0</v>
      </c>
      <c r="W1423" s="5">
        <v>0</v>
      </c>
      <c r="X1423" s="5">
        <v>0</v>
      </c>
      <c r="Y1423" s="5">
        <v>0</v>
      </c>
      <c r="Z1423" s="5">
        <v>0</v>
      </c>
      <c r="AA1423" s="5">
        <v>2</v>
      </c>
      <c r="AB1423" s="5">
        <v>73.719130114264658</v>
      </c>
      <c r="AC1423" s="5">
        <v>20</v>
      </c>
      <c r="AD1423" s="5">
        <v>737.19130114264658</v>
      </c>
      <c r="AE1423" s="5">
        <v>5</v>
      </c>
      <c r="AF1423" s="5">
        <v>184.29782528566165</v>
      </c>
      <c r="AG1423" s="5">
        <v>12</v>
      </c>
      <c r="AH1423" s="5">
        <v>442.31478068558795</v>
      </c>
      <c r="AI1423" s="5">
        <v>3</v>
      </c>
      <c r="AJ1423" s="5">
        <v>110.57869517139699</v>
      </c>
    </row>
    <row r="1424" spans="1:36" x14ac:dyDescent="0.25">
      <c r="A1424">
        <v>2019</v>
      </c>
      <c r="B1424" t="s">
        <v>71</v>
      </c>
      <c r="C1424" t="s">
        <v>1023</v>
      </c>
      <c r="D1424" s="47" t="s">
        <v>5139</v>
      </c>
      <c r="E1424" s="11">
        <v>0</v>
      </c>
      <c r="F1424" s="2">
        <v>0.85560000000000003</v>
      </c>
      <c r="G1424" s="2">
        <v>0.1351</v>
      </c>
      <c r="H1424" s="2">
        <v>0.72050000000000003</v>
      </c>
      <c r="I1424" s="2">
        <v>0.84389999999999998</v>
      </c>
      <c r="J1424" s="2">
        <v>0.12790000000000001</v>
      </c>
      <c r="K1424" s="2">
        <v>0.71599999999999997</v>
      </c>
      <c r="L1424" s="2">
        <v>0.82689999999999997</v>
      </c>
      <c r="M1424" s="2">
        <v>0.1615</v>
      </c>
      <c r="N1424" s="2">
        <v>0.66539999999999999</v>
      </c>
      <c r="O1424" s="2">
        <v>0.70063333333333333</v>
      </c>
      <c r="P1424" s="2" t="s">
        <v>4792</v>
      </c>
      <c r="Q1424" s="5">
        <v>2713</v>
      </c>
      <c r="R1424" s="5" t="s">
        <v>4791</v>
      </c>
      <c r="S1424" s="5">
        <v>5</v>
      </c>
      <c r="T1424" s="5">
        <v>184.29782528566165</v>
      </c>
      <c r="U1424" s="5">
        <v>0</v>
      </c>
      <c r="V1424" s="5">
        <v>0</v>
      </c>
      <c r="W1424" s="5">
        <v>5</v>
      </c>
      <c r="X1424" s="5">
        <v>184.29782528566165</v>
      </c>
      <c r="Y1424" s="5">
        <v>0</v>
      </c>
      <c r="Z1424" s="5">
        <v>0</v>
      </c>
      <c r="AA1424" s="5">
        <v>0</v>
      </c>
      <c r="AB1424" s="5">
        <v>0</v>
      </c>
      <c r="AC1424" s="5">
        <v>41</v>
      </c>
      <c r="AD1424" s="5">
        <v>1511.2421673424253</v>
      </c>
      <c r="AE1424" s="5">
        <v>11</v>
      </c>
      <c r="AF1424" s="5">
        <v>405.45521562845562</v>
      </c>
      <c r="AG1424" s="5">
        <v>29</v>
      </c>
      <c r="AH1424" s="5">
        <v>1068.9273866568376</v>
      </c>
      <c r="AI1424" s="5">
        <v>1</v>
      </c>
      <c r="AJ1424" s="5">
        <v>36.859565057132329</v>
      </c>
    </row>
    <row r="1425" spans="1:36" x14ac:dyDescent="0.25">
      <c r="A1425">
        <v>2019</v>
      </c>
      <c r="B1425" t="s">
        <v>41</v>
      </c>
      <c r="C1425" t="s">
        <v>3981</v>
      </c>
      <c r="D1425" s="47" t="s">
        <v>914</v>
      </c>
      <c r="E1425" s="11">
        <v>1.6220000000000001</v>
      </c>
      <c r="F1425" s="2">
        <v>0.73129999999999995</v>
      </c>
      <c r="G1425" s="2">
        <v>0.25559999999999999</v>
      </c>
      <c r="H1425" s="2">
        <v>0.47569999999999996</v>
      </c>
      <c r="I1425" s="2">
        <v>0.70640000000000003</v>
      </c>
      <c r="J1425" s="2">
        <v>0.25459999999999999</v>
      </c>
      <c r="K1425" s="2">
        <v>0.45180000000000003</v>
      </c>
      <c r="L1425" s="2">
        <v>0.57310000000000005</v>
      </c>
      <c r="M1425" s="2">
        <v>0.40489999999999998</v>
      </c>
      <c r="N1425" s="2">
        <v>0.16820000000000007</v>
      </c>
      <c r="O1425" s="2">
        <v>0.36523333333333335</v>
      </c>
      <c r="P1425" s="2" t="s">
        <v>4792</v>
      </c>
      <c r="Q1425" s="5">
        <v>2716</v>
      </c>
      <c r="R1425" s="5">
        <v>1674.4759556103575</v>
      </c>
      <c r="S1425" s="5">
        <v>3</v>
      </c>
      <c r="T1425" s="5">
        <v>110.45655375552282</v>
      </c>
      <c r="U1425" s="5">
        <v>0</v>
      </c>
      <c r="V1425" s="5">
        <v>0</v>
      </c>
      <c r="W1425" s="5">
        <v>0</v>
      </c>
      <c r="X1425" s="5">
        <v>0</v>
      </c>
      <c r="Y1425" s="5">
        <v>0</v>
      </c>
      <c r="Z1425" s="5">
        <v>0</v>
      </c>
      <c r="AA1425" s="5">
        <v>3</v>
      </c>
      <c r="AB1425" s="5">
        <v>110.45655375552282</v>
      </c>
      <c r="AC1425" s="5">
        <v>26</v>
      </c>
      <c r="AD1425" s="5">
        <v>957.29013254786457</v>
      </c>
      <c r="AE1425" s="5">
        <v>9</v>
      </c>
      <c r="AF1425" s="5">
        <v>331.36966126656847</v>
      </c>
      <c r="AG1425" s="5">
        <v>17</v>
      </c>
      <c r="AH1425" s="5">
        <v>625.92047128129605</v>
      </c>
      <c r="AI1425" s="5">
        <v>0</v>
      </c>
      <c r="AJ1425" s="5">
        <v>0</v>
      </c>
    </row>
    <row r="1426" spans="1:36" x14ac:dyDescent="0.25">
      <c r="A1426">
        <v>2017</v>
      </c>
      <c r="B1426" t="s">
        <v>71</v>
      </c>
      <c r="C1426" t="s">
        <v>5144</v>
      </c>
      <c r="D1426" s="47" t="s">
        <v>5143</v>
      </c>
      <c r="E1426" s="11">
        <v>0</v>
      </c>
      <c r="F1426" s="2">
        <v>0.87780000000000002</v>
      </c>
      <c r="G1426" s="2">
        <v>0.1075</v>
      </c>
      <c r="H1426" s="2">
        <v>0.77029999999999998</v>
      </c>
      <c r="I1426" s="2">
        <v>0.84519999999999995</v>
      </c>
      <c r="J1426" s="2">
        <v>0.12740000000000001</v>
      </c>
      <c r="K1426" s="2">
        <v>0.71779999999999999</v>
      </c>
      <c r="L1426" s="2">
        <v>0.81469999999999998</v>
      </c>
      <c r="M1426" s="2">
        <v>0.16769999999999999</v>
      </c>
      <c r="N1426" s="2">
        <v>0.64700000000000002</v>
      </c>
      <c r="O1426" s="2">
        <v>0.7117</v>
      </c>
      <c r="P1426" s="2" t="s">
        <v>4792</v>
      </c>
      <c r="Q1426" s="5">
        <v>2717</v>
      </c>
      <c r="R1426" s="5" t="s">
        <v>4791</v>
      </c>
      <c r="S1426" s="5">
        <v>8</v>
      </c>
      <c r="T1426" s="5">
        <v>294.44239970555759</v>
      </c>
      <c r="U1426" s="5">
        <v>0</v>
      </c>
      <c r="V1426" s="5">
        <v>0</v>
      </c>
      <c r="W1426" s="5">
        <v>0</v>
      </c>
      <c r="X1426" s="5">
        <v>0</v>
      </c>
      <c r="Y1426" s="5">
        <v>1</v>
      </c>
      <c r="Z1426" s="5">
        <v>36.805299963194699</v>
      </c>
      <c r="AA1426" s="5">
        <v>7</v>
      </c>
      <c r="AB1426" s="5">
        <v>257.63709974236292</v>
      </c>
      <c r="AC1426" s="5">
        <v>18</v>
      </c>
      <c r="AD1426" s="5">
        <v>662.49539933750452</v>
      </c>
      <c r="AE1426" s="5">
        <v>6</v>
      </c>
      <c r="AF1426" s="5">
        <v>220.83179977916822</v>
      </c>
      <c r="AG1426" s="5">
        <v>10</v>
      </c>
      <c r="AH1426" s="5">
        <v>368.05299963194699</v>
      </c>
      <c r="AI1426" s="5">
        <v>2</v>
      </c>
      <c r="AJ1426" s="5">
        <v>73.610599926389398</v>
      </c>
    </row>
    <row r="1427" spans="1:36" x14ac:dyDescent="0.25">
      <c r="A1427">
        <v>2018</v>
      </c>
      <c r="B1427" t="s">
        <v>41</v>
      </c>
      <c r="C1427" t="s">
        <v>3981</v>
      </c>
      <c r="D1427" s="47" t="s">
        <v>914</v>
      </c>
      <c r="E1427" s="11">
        <v>1.6220000000000001</v>
      </c>
      <c r="F1427" s="2">
        <v>0.73129999999999995</v>
      </c>
      <c r="G1427" s="2">
        <v>0.25559999999999999</v>
      </c>
      <c r="H1427" s="2">
        <v>0.47569999999999996</v>
      </c>
      <c r="I1427" s="2">
        <v>0.70640000000000003</v>
      </c>
      <c r="J1427" s="2">
        <v>0.25459999999999999</v>
      </c>
      <c r="K1427" s="2">
        <v>0.45180000000000003</v>
      </c>
      <c r="L1427" s="2">
        <v>0.57310000000000005</v>
      </c>
      <c r="M1427" s="2">
        <v>0.40489999999999998</v>
      </c>
      <c r="N1427" s="2">
        <v>0.16820000000000007</v>
      </c>
      <c r="O1427" s="2">
        <v>0.36523333333333335</v>
      </c>
      <c r="P1427" s="2" t="s">
        <v>4792</v>
      </c>
      <c r="Q1427" s="5">
        <v>2717</v>
      </c>
      <c r="R1427" s="5">
        <v>1675.0924784217016</v>
      </c>
      <c r="S1427" s="5">
        <v>15</v>
      </c>
      <c r="T1427" s="5">
        <v>552.07949944792051</v>
      </c>
      <c r="U1427" s="5">
        <v>0</v>
      </c>
      <c r="V1427" s="5">
        <v>0</v>
      </c>
      <c r="W1427" s="5">
        <v>0</v>
      </c>
      <c r="X1427" s="5">
        <v>0</v>
      </c>
      <c r="Y1427" s="5">
        <v>0</v>
      </c>
      <c r="Z1427" s="5">
        <v>0</v>
      </c>
      <c r="AA1427" s="5">
        <v>15</v>
      </c>
      <c r="AB1427" s="5">
        <v>552.07949944792051</v>
      </c>
      <c r="AC1427" s="5">
        <v>19</v>
      </c>
      <c r="AD1427" s="5">
        <v>699.30069930069931</v>
      </c>
      <c r="AE1427" s="5">
        <v>2</v>
      </c>
      <c r="AF1427" s="5">
        <v>73.610599926389398</v>
      </c>
      <c r="AG1427" s="5">
        <v>16</v>
      </c>
      <c r="AH1427" s="5">
        <v>588.88479941111518</v>
      </c>
      <c r="AI1427" s="5">
        <v>1</v>
      </c>
      <c r="AJ1427" s="5">
        <v>36.805299963194699</v>
      </c>
    </row>
    <row r="1428" spans="1:36" x14ac:dyDescent="0.25">
      <c r="A1428">
        <v>2018</v>
      </c>
      <c r="B1428" t="s">
        <v>71</v>
      </c>
      <c r="C1428" t="s">
        <v>5004</v>
      </c>
      <c r="D1428" s="47" t="s">
        <v>5003</v>
      </c>
      <c r="E1428" s="11">
        <v>0</v>
      </c>
      <c r="F1428" s="2">
        <v>0.77690000000000003</v>
      </c>
      <c r="G1428" s="2">
        <v>0.21479999999999999</v>
      </c>
      <c r="H1428" s="2">
        <v>0.56210000000000004</v>
      </c>
      <c r="I1428" s="2">
        <v>0.75239999999999996</v>
      </c>
      <c r="J1428" s="2">
        <v>0.22209999999999999</v>
      </c>
      <c r="K1428" s="2">
        <v>0.53029999999999999</v>
      </c>
      <c r="L1428" s="2">
        <v>0.73050000000000004</v>
      </c>
      <c r="M1428" s="2">
        <v>0.26429999999999998</v>
      </c>
      <c r="N1428" s="2">
        <v>0.46620000000000006</v>
      </c>
      <c r="O1428" s="2">
        <v>0.5195333333333334</v>
      </c>
      <c r="P1428" s="2" t="s">
        <v>4792</v>
      </c>
      <c r="Q1428" s="5">
        <v>2717</v>
      </c>
      <c r="R1428" s="5" t="s">
        <v>4791</v>
      </c>
      <c r="S1428" s="5">
        <v>17</v>
      </c>
      <c r="T1428" s="5">
        <v>625.69009937430997</v>
      </c>
      <c r="U1428" s="5">
        <v>0</v>
      </c>
      <c r="V1428" s="5">
        <v>0</v>
      </c>
      <c r="W1428" s="5">
        <v>3</v>
      </c>
      <c r="X1428" s="5">
        <v>110.41589988958411</v>
      </c>
      <c r="Y1428" s="5">
        <v>2</v>
      </c>
      <c r="Z1428" s="5">
        <v>73.610599926389398</v>
      </c>
      <c r="AA1428" s="5">
        <v>12</v>
      </c>
      <c r="AB1428" s="5">
        <v>441.66359955833644</v>
      </c>
      <c r="AC1428" s="5">
        <v>36</v>
      </c>
      <c r="AD1428" s="5">
        <v>1324.990798675009</v>
      </c>
      <c r="AE1428" s="5">
        <v>10</v>
      </c>
      <c r="AF1428" s="5">
        <v>368.05299963194699</v>
      </c>
      <c r="AG1428" s="5">
        <v>22</v>
      </c>
      <c r="AH1428" s="5">
        <v>809.71659919028343</v>
      </c>
      <c r="AI1428" s="5">
        <v>4</v>
      </c>
      <c r="AJ1428" s="5">
        <v>147.2211998527788</v>
      </c>
    </row>
    <row r="1429" spans="1:36" x14ac:dyDescent="0.25">
      <c r="A1429">
        <v>2018</v>
      </c>
      <c r="B1429" t="s">
        <v>71</v>
      </c>
      <c r="C1429" t="s">
        <v>5004</v>
      </c>
      <c r="D1429" s="47" t="s">
        <v>5003</v>
      </c>
      <c r="E1429" s="11">
        <v>0</v>
      </c>
      <c r="F1429" s="2">
        <v>0.77690000000000003</v>
      </c>
      <c r="G1429" s="2">
        <v>0.21479999999999999</v>
      </c>
      <c r="H1429" s="2">
        <v>0.56210000000000004</v>
      </c>
      <c r="I1429" s="2">
        <v>0.75239999999999996</v>
      </c>
      <c r="J1429" s="2">
        <v>0.22209999999999999</v>
      </c>
      <c r="K1429" s="2">
        <v>0.53029999999999999</v>
      </c>
      <c r="L1429" s="2">
        <v>0.73050000000000004</v>
      </c>
      <c r="M1429" s="2">
        <v>0.26429999999999998</v>
      </c>
      <c r="N1429" s="2">
        <v>0.46620000000000006</v>
      </c>
      <c r="O1429" s="2">
        <v>0.5195333333333334</v>
      </c>
      <c r="P1429" s="2" t="s">
        <v>4792</v>
      </c>
      <c r="Q1429" s="5">
        <v>2717</v>
      </c>
      <c r="R1429" s="5" t="s">
        <v>4791</v>
      </c>
      <c r="S1429" s="5">
        <v>17</v>
      </c>
      <c r="T1429" s="5">
        <v>625.69009937430997</v>
      </c>
      <c r="U1429" s="5">
        <v>0</v>
      </c>
      <c r="V1429" s="5">
        <v>0</v>
      </c>
      <c r="W1429" s="5">
        <v>3</v>
      </c>
      <c r="X1429" s="5">
        <v>110.41589988958411</v>
      </c>
      <c r="Y1429" s="5">
        <v>2</v>
      </c>
      <c r="Z1429" s="5">
        <v>73.610599926389398</v>
      </c>
      <c r="AA1429" s="5">
        <v>12</v>
      </c>
      <c r="AB1429" s="5">
        <v>441.66359955833644</v>
      </c>
      <c r="AC1429" s="5">
        <v>36</v>
      </c>
      <c r="AD1429" s="5">
        <v>1324.990798675009</v>
      </c>
      <c r="AE1429" s="5">
        <v>10</v>
      </c>
      <c r="AF1429" s="5">
        <v>368.05299963194699</v>
      </c>
      <c r="AG1429" s="5">
        <v>22</v>
      </c>
      <c r="AH1429" s="5">
        <v>809.71659919028343</v>
      </c>
      <c r="AI1429" s="5">
        <v>4</v>
      </c>
      <c r="AJ1429" s="5">
        <v>147.2211998527788</v>
      </c>
    </row>
    <row r="1430" spans="1:36" x14ac:dyDescent="0.25">
      <c r="A1430">
        <v>2019</v>
      </c>
      <c r="B1430" t="s">
        <v>71</v>
      </c>
      <c r="C1430" t="s">
        <v>5277</v>
      </c>
      <c r="D1430" s="47" t="s">
        <v>4791</v>
      </c>
      <c r="E1430" s="47" t="s">
        <v>4791</v>
      </c>
      <c r="F1430" s="47" t="s">
        <v>4791</v>
      </c>
      <c r="G1430" s="47" t="s">
        <v>4791</v>
      </c>
      <c r="H1430" s="47" t="s">
        <v>4791</v>
      </c>
      <c r="I1430" s="47" t="s">
        <v>4791</v>
      </c>
      <c r="J1430" s="47" t="s">
        <v>4791</v>
      </c>
      <c r="K1430" s="47" t="s">
        <v>4791</v>
      </c>
      <c r="L1430" s="47" t="s">
        <v>4791</v>
      </c>
      <c r="M1430" s="47" t="s">
        <v>4791</v>
      </c>
      <c r="N1430" s="47" t="s">
        <v>4791</v>
      </c>
      <c r="O1430" s="47" t="s">
        <v>4791</v>
      </c>
      <c r="P1430" s="2" t="s">
        <v>4792</v>
      </c>
      <c r="Q1430" s="5">
        <v>2720</v>
      </c>
      <c r="R1430" s="5" t="s">
        <v>4791</v>
      </c>
      <c r="S1430" s="5">
        <v>10</v>
      </c>
      <c r="T1430" s="5">
        <v>367.64705882352939</v>
      </c>
      <c r="U1430" s="5">
        <v>0</v>
      </c>
      <c r="V1430" s="5">
        <v>0</v>
      </c>
      <c r="W1430" s="5">
        <v>2</v>
      </c>
      <c r="X1430" s="5">
        <v>73.529411764705884</v>
      </c>
      <c r="Y1430" s="5">
        <v>2</v>
      </c>
      <c r="Z1430" s="5">
        <v>73.529411764705884</v>
      </c>
      <c r="AA1430" s="5">
        <v>6</v>
      </c>
      <c r="AB1430" s="5">
        <v>220.58823529411765</v>
      </c>
      <c r="AC1430" s="5">
        <v>207</v>
      </c>
      <c r="AD1430" s="5">
        <v>7610.2941176470586</v>
      </c>
      <c r="AE1430" s="5">
        <v>13</v>
      </c>
      <c r="AF1430" s="5">
        <v>477.94117647058829</v>
      </c>
      <c r="AG1430" s="5">
        <v>188</v>
      </c>
      <c r="AH1430" s="5">
        <v>6911.7647058823532</v>
      </c>
      <c r="AI1430" s="5">
        <v>6</v>
      </c>
      <c r="AJ1430" s="5">
        <v>220.58823529411765</v>
      </c>
    </row>
    <row r="1431" spans="1:36" x14ac:dyDescent="0.25">
      <c r="A1431">
        <v>2019</v>
      </c>
      <c r="B1431" t="s">
        <v>41</v>
      </c>
      <c r="C1431" t="s">
        <v>725</v>
      </c>
      <c r="D1431" s="47" t="s">
        <v>5546</v>
      </c>
      <c r="E1431" s="11">
        <v>2.145</v>
      </c>
      <c r="F1431" s="2">
        <v>0.6905</v>
      </c>
      <c r="G1431" s="2">
        <v>0.28739999999999999</v>
      </c>
      <c r="H1431" s="2">
        <v>0.40310000000000001</v>
      </c>
      <c r="I1431" s="2">
        <v>0.67859999999999998</v>
      </c>
      <c r="J1431" s="2">
        <v>0.26169999999999999</v>
      </c>
      <c r="K1431" s="2">
        <v>0.41689999999999999</v>
      </c>
      <c r="L1431" s="2">
        <v>0.68440000000000001</v>
      </c>
      <c r="M1431" s="2">
        <v>0.29420000000000002</v>
      </c>
      <c r="N1431" s="2">
        <v>0.39019999999999999</v>
      </c>
      <c r="O1431" s="2">
        <v>0.40339999999999998</v>
      </c>
      <c r="P1431" s="2" t="s">
        <v>4792</v>
      </c>
      <c r="Q1431" s="5">
        <v>2726</v>
      </c>
      <c r="R1431" s="5">
        <v>1270.8624708624709</v>
      </c>
      <c r="S1431" s="5">
        <v>30</v>
      </c>
      <c r="T1431" s="5">
        <v>1100.5135730007337</v>
      </c>
      <c r="U1431" s="5">
        <v>0</v>
      </c>
      <c r="V1431" s="5">
        <v>0</v>
      </c>
      <c r="W1431" s="5">
        <v>9</v>
      </c>
      <c r="X1431" s="5">
        <v>330.15407190022012</v>
      </c>
      <c r="Y1431" s="5">
        <v>0</v>
      </c>
      <c r="Z1431" s="5">
        <v>0</v>
      </c>
      <c r="AA1431" s="5">
        <v>21</v>
      </c>
      <c r="AB1431" s="5">
        <v>770.35950110051363</v>
      </c>
      <c r="AC1431" s="5">
        <v>39</v>
      </c>
      <c r="AD1431" s="5">
        <v>1430.6676449009537</v>
      </c>
      <c r="AE1431" s="5">
        <v>11</v>
      </c>
      <c r="AF1431" s="5">
        <v>403.52164343360232</v>
      </c>
      <c r="AG1431" s="5">
        <v>27</v>
      </c>
      <c r="AH1431" s="5">
        <v>990.46221570066018</v>
      </c>
      <c r="AI1431" s="5">
        <v>1</v>
      </c>
      <c r="AJ1431" s="5">
        <v>36.683785766691123</v>
      </c>
    </row>
    <row r="1432" spans="1:36" x14ac:dyDescent="0.25">
      <c r="A1432">
        <v>2018</v>
      </c>
      <c r="B1432" t="s">
        <v>49</v>
      </c>
      <c r="C1432" t="s">
        <v>6505</v>
      </c>
      <c r="D1432" s="47" t="s">
        <v>6329</v>
      </c>
      <c r="E1432" s="11">
        <v>19.8</v>
      </c>
      <c r="F1432" s="2">
        <v>0.36499999999999999</v>
      </c>
      <c r="G1432" s="2">
        <v>0.60719999999999996</v>
      </c>
      <c r="H1432" s="2">
        <v>-0.24219999999999997</v>
      </c>
      <c r="I1432" s="2">
        <v>0.22600000000000001</v>
      </c>
      <c r="J1432" s="2">
        <v>0.68100000000000005</v>
      </c>
      <c r="K1432" s="2">
        <v>-0.45500000000000007</v>
      </c>
      <c r="L1432" s="2">
        <v>0.27600000000000002</v>
      </c>
      <c r="M1432" s="2">
        <v>0.69899999999999995</v>
      </c>
      <c r="N1432" s="2">
        <v>-0.42299999999999993</v>
      </c>
      <c r="O1432" s="2">
        <v>-0.37340000000000001</v>
      </c>
      <c r="P1432" s="2" t="s">
        <v>5900</v>
      </c>
      <c r="Q1432" s="5">
        <v>2733</v>
      </c>
      <c r="R1432" s="5">
        <v>138.03030303030303</v>
      </c>
      <c r="S1432" s="5">
        <v>5</v>
      </c>
      <c r="T1432" s="5">
        <v>182.94914013904133</v>
      </c>
      <c r="U1432" s="5">
        <v>0</v>
      </c>
      <c r="V1432" s="5">
        <v>0</v>
      </c>
      <c r="W1432" s="5">
        <v>1</v>
      </c>
      <c r="X1432" s="5">
        <v>36.589828027808267</v>
      </c>
      <c r="Y1432" s="5">
        <v>0</v>
      </c>
      <c r="Z1432" s="5">
        <v>0</v>
      </c>
      <c r="AA1432" s="5">
        <v>4</v>
      </c>
      <c r="AB1432" s="5">
        <v>146.35931211123307</v>
      </c>
      <c r="AC1432" s="5">
        <v>31</v>
      </c>
      <c r="AD1432" s="5">
        <v>1134.2846688620564</v>
      </c>
      <c r="AE1432" s="5">
        <v>4</v>
      </c>
      <c r="AF1432" s="5">
        <v>146.35931211123307</v>
      </c>
      <c r="AG1432" s="5">
        <v>27</v>
      </c>
      <c r="AH1432" s="5">
        <v>987.9253567508232</v>
      </c>
      <c r="AI1432" s="5">
        <v>0</v>
      </c>
      <c r="AJ1432" s="5">
        <v>0</v>
      </c>
    </row>
    <row r="1433" spans="1:36" x14ac:dyDescent="0.25">
      <c r="A1433">
        <v>2017</v>
      </c>
      <c r="B1433" t="s">
        <v>71</v>
      </c>
      <c r="C1433" t="s">
        <v>4943</v>
      </c>
      <c r="D1433" s="47" t="s">
        <v>701</v>
      </c>
      <c r="E1433" s="11">
        <v>0</v>
      </c>
      <c r="F1433" s="2">
        <v>0.7087</v>
      </c>
      <c r="G1433" s="2">
        <v>0.28089999999999998</v>
      </c>
      <c r="H1433" s="2">
        <v>0.42780000000000001</v>
      </c>
      <c r="I1433" s="2">
        <v>0.72030000000000005</v>
      </c>
      <c r="J1433" s="2">
        <v>0.25540000000000002</v>
      </c>
      <c r="K1433" s="2">
        <v>0.46490000000000004</v>
      </c>
      <c r="L1433" s="2">
        <v>0.70240000000000002</v>
      </c>
      <c r="M1433" s="2">
        <v>0.28799999999999998</v>
      </c>
      <c r="N1433" s="2">
        <v>0.41440000000000005</v>
      </c>
      <c r="O1433" s="2">
        <v>0.43570000000000003</v>
      </c>
      <c r="P1433" s="2" t="s">
        <v>4792</v>
      </c>
      <c r="Q1433" s="5">
        <v>2734</v>
      </c>
      <c r="R1433" s="5" t="s">
        <v>4791</v>
      </c>
      <c r="S1433" s="5">
        <v>4</v>
      </c>
      <c r="T1433" s="5">
        <v>146.30577907827359</v>
      </c>
      <c r="U1433" s="5">
        <v>0</v>
      </c>
      <c r="V1433" s="5">
        <v>0</v>
      </c>
      <c r="W1433" s="5">
        <v>1</v>
      </c>
      <c r="X1433" s="5">
        <v>36.576444769568397</v>
      </c>
      <c r="Y1433" s="5">
        <v>0</v>
      </c>
      <c r="Z1433" s="5">
        <v>0</v>
      </c>
      <c r="AA1433" s="5">
        <v>3</v>
      </c>
      <c r="AB1433" s="5">
        <v>109.72933430870519</v>
      </c>
      <c r="AC1433" s="5">
        <v>40</v>
      </c>
      <c r="AD1433" s="5">
        <v>1463.057790782736</v>
      </c>
      <c r="AE1433" s="5">
        <v>11</v>
      </c>
      <c r="AF1433" s="5">
        <v>402.34089246525241</v>
      </c>
      <c r="AG1433" s="5">
        <v>27</v>
      </c>
      <c r="AH1433" s="5">
        <v>987.56400877834676</v>
      </c>
      <c r="AI1433" s="5">
        <v>2</v>
      </c>
      <c r="AJ1433" s="5">
        <v>73.152889539136794</v>
      </c>
    </row>
    <row r="1434" spans="1:36" x14ac:dyDescent="0.25">
      <c r="A1434">
        <v>2019</v>
      </c>
      <c r="B1434" t="s">
        <v>71</v>
      </c>
      <c r="C1434" t="s">
        <v>5010</v>
      </c>
      <c r="D1434" s="47" t="s">
        <v>5009</v>
      </c>
      <c r="E1434" s="11">
        <v>0</v>
      </c>
      <c r="F1434" s="2">
        <v>0.78480000000000005</v>
      </c>
      <c r="G1434" s="2">
        <v>0.20680000000000001</v>
      </c>
      <c r="H1434" s="2">
        <v>0.57800000000000007</v>
      </c>
      <c r="I1434" s="2">
        <v>0.75919999999999999</v>
      </c>
      <c r="J1434" s="2">
        <v>0.221</v>
      </c>
      <c r="K1434" s="2">
        <v>0.53820000000000001</v>
      </c>
      <c r="L1434" s="2">
        <v>0.74550000000000005</v>
      </c>
      <c r="M1434" s="2">
        <v>0.24779999999999999</v>
      </c>
      <c r="N1434" s="2">
        <v>0.49770000000000003</v>
      </c>
      <c r="O1434" s="2">
        <v>0.5379666666666667</v>
      </c>
      <c r="P1434" s="2" t="s">
        <v>4792</v>
      </c>
      <c r="Q1434" s="5">
        <v>2736</v>
      </c>
      <c r="R1434" s="5" t="s">
        <v>4791</v>
      </c>
      <c r="S1434" s="5">
        <v>3</v>
      </c>
      <c r="T1434" s="5">
        <v>109.64912280701753</v>
      </c>
      <c r="U1434" s="5">
        <v>0</v>
      </c>
      <c r="V1434" s="5">
        <v>0</v>
      </c>
      <c r="W1434" s="5">
        <v>1</v>
      </c>
      <c r="X1434" s="5">
        <v>36.549707602339183</v>
      </c>
      <c r="Y1434" s="5">
        <v>0</v>
      </c>
      <c r="Z1434" s="5">
        <v>0</v>
      </c>
      <c r="AA1434" s="5">
        <v>2</v>
      </c>
      <c r="AB1434" s="5">
        <v>73.099415204678365</v>
      </c>
      <c r="AC1434" s="5">
        <v>14</v>
      </c>
      <c r="AD1434" s="5">
        <v>511.69590643274853</v>
      </c>
      <c r="AE1434" s="5">
        <v>3</v>
      </c>
      <c r="AF1434" s="5">
        <v>109.64912280701753</v>
      </c>
      <c r="AG1434" s="5">
        <v>7</v>
      </c>
      <c r="AH1434" s="5">
        <v>255.84795321637426</v>
      </c>
      <c r="AI1434" s="5">
        <v>4</v>
      </c>
      <c r="AJ1434" s="5">
        <v>146.19883040935673</v>
      </c>
    </row>
    <row r="1435" spans="1:36" x14ac:dyDescent="0.25">
      <c r="A1435">
        <v>2018</v>
      </c>
      <c r="B1435" t="s">
        <v>71</v>
      </c>
      <c r="C1435" t="s">
        <v>5010</v>
      </c>
      <c r="D1435" s="47" t="s">
        <v>5009</v>
      </c>
      <c r="E1435" s="11">
        <v>0</v>
      </c>
      <c r="F1435" s="2">
        <v>0.78480000000000005</v>
      </c>
      <c r="G1435" s="2">
        <v>0.20680000000000001</v>
      </c>
      <c r="H1435" s="2">
        <v>0.57800000000000007</v>
      </c>
      <c r="I1435" s="2">
        <v>0.75919999999999999</v>
      </c>
      <c r="J1435" s="2">
        <v>0.221</v>
      </c>
      <c r="K1435" s="2">
        <v>0.53820000000000001</v>
      </c>
      <c r="L1435" s="2">
        <v>0.74550000000000005</v>
      </c>
      <c r="M1435" s="2">
        <v>0.24779999999999999</v>
      </c>
      <c r="N1435" s="2">
        <v>0.49770000000000003</v>
      </c>
      <c r="O1435" s="2">
        <v>0.5379666666666667</v>
      </c>
      <c r="P1435" s="2" t="s">
        <v>4792</v>
      </c>
      <c r="Q1435" s="5">
        <v>2737</v>
      </c>
      <c r="R1435" s="5" t="s">
        <v>4791</v>
      </c>
      <c r="S1435" s="5">
        <v>7</v>
      </c>
      <c r="T1435" s="5">
        <v>255.75447570332483</v>
      </c>
      <c r="U1435" s="5">
        <v>0</v>
      </c>
      <c r="V1435" s="5">
        <v>0</v>
      </c>
      <c r="W1435" s="5">
        <v>2</v>
      </c>
      <c r="X1435" s="5">
        <v>73.072707343807082</v>
      </c>
      <c r="Y1435" s="5">
        <v>1</v>
      </c>
      <c r="Z1435" s="5">
        <v>36.536353671903541</v>
      </c>
      <c r="AA1435" s="5">
        <v>4</v>
      </c>
      <c r="AB1435" s="5">
        <v>146.14541468761416</v>
      </c>
      <c r="AC1435" s="5">
        <v>25</v>
      </c>
      <c r="AD1435" s="5">
        <v>913.40884179758871</v>
      </c>
      <c r="AE1435" s="5">
        <v>0</v>
      </c>
      <c r="AF1435" s="5">
        <v>0</v>
      </c>
      <c r="AG1435" s="5">
        <v>23</v>
      </c>
      <c r="AH1435" s="5">
        <v>840.33613445378148</v>
      </c>
      <c r="AI1435" s="5">
        <v>2</v>
      </c>
      <c r="AJ1435" s="5">
        <v>73.072707343807082</v>
      </c>
    </row>
    <row r="1436" spans="1:36" x14ac:dyDescent="0.25">
      <c r="A1436">
        <v>2018</v>
      </c>
      <c r="B1436" t="s">
        <v>71</v>
      </c>
      <c r="C1436" t="s">
        <v>5010</v>
      </c>
      <c r="D1436" s="47" t="s">
        <v>5009</v>
      </c>
      <c r="E1436" s="11">
        <v>0</v>
      </c>
      <c r="F1436" s="2">
        <v>0.78480000000000005</v>
      </c>
      <c r="G1436" s="2">
        <v>0.20680000000000001</v>
      </c>
      <c r="H1436" s="2">
        <v>0.57800000000000007</v>
      </c>
      <c r="I1436" s="2">
        <v>0.75919999999999999</v>
      </c>
      <c r="J1436" s="2">
        <v>0.221</v>
      </c>
      <c r="K1436" s="2">
        <v>0.53820000000000001</v>
      </c>
      <c r="L1436" s="2">
        <v>0.74550000000000005</v>
      </c>
      <c r="M1436" s="2">
        <v>0.24779999999999999</v>
      </c>
      <c r="N1436" s="2">
        <v>0.49770000000000003</v>
      </c>
      <c r="O1436" s="2">
        <v>0.5379666666666667</v>
      </c>
      <c r="P1436" s="2" t="s">
        <v>4792</v>
      </c>
      <c r="Q1436" s="5">
        <v>2737</v>
      </c>
      <c r="R1436" s="5" t="s">
        <v>4791</v>
      </c>
      <c r="S1436" s="5">
        <v>7</v>
      </c>
      <c r="T1436" s="5">
        <v>255.75447570332483</v>
      </c>
      <c r="U1436" s="5">
        <v>0</v>
      </c>
      <c r="V1436" s="5">
        <v>0</v>
      </c>
      <c r="W1436" s="5">
        <v>2</v>
      </c>
      <c r="X1436" s="5">
        <v>73.072707343807082</v>
      </c>
      <c r="Y1436" s="5">
        <v>1</v>
      </c>
      <c r="Z1436" s="5">
        <v>36.536353671903541</v>
      </c>
      <c r="AA1436" s="5">
        <v>4</v>
      </c>
      <c r="AB1436" s="5">
        <v>146.14541468761416</v>
      </c>
      <c r="AC1436" s="5">
        <v>25</v>
      </c>
      <c r="AD1436" s="5">
        <v>913.40884179758871</v>
      </c>
      <c r="AE1436" s="5">
        <v>0</v>
      </c>
      <c r="AF1436" s="5">
        <v>0</v>
      </c>
      <c r="AG1436" s="5">
        <v>23</v>
      </c>
      <c r="AH1436" s="5">
        <v>840.33613445378148</v>
      </c>
      <c r="AI1436" s="5">
        <v>2</v>
      </c>
      <c r="AJ1436" s="5">
        <v>73.072707343807082</v>
      </c>
    </row>
    <row r="1437" spans="1:36" x14ac:dyDescent="0.25">
      <c r="A1437">
        <v>2017</v>
      </c>
      <c r="B1437" t="s">
        <v>71</v>
      </c>
      <c r="C1437" t="s">
        <v>5991</v>
      </c>
      <c r="D1437" s="47" t="s">
        <v>5928</v>
      </c>
      <c r="E1437" s="11">
        <v>0</v>
      </c>
      <c r="F1437" s="2">
        <v>0.48349999999999999</v>
      </c>
      <c r="G1437" s="2">
        <v>0.50960000000000005</v>
      </c>
      <c r="H1437" s="2">
        <v>-2.6100000000000068E-2</v>
      </c>
      <c r="I1437" s="2">
        <v>0.31569999999999998</v>
      </c>
      <c r="J1437" s="2">
        <v>0.66769999999999996</v>
      </c>
      <c r="K1437" s="2">
        <v>-0.35199999999999998</v>
      </c>
      <c r="L1437" s="2">
        <v>0.22559999999999999</v>
      </c>
      <c r="M1437" s="2">
        <v>0.76680000000000004</v>
      </c>
      <c r="N1437" s="2">
        <v>-0.54120000000000001</v>
      </c>
      <c r="O1437" s="2">
        <v>-0.30643333333333334</v>
      </c>
      <c r="P1437" s="2" t="s">
        <v>5900</v>
      </c>
      <c r="Q1437" s="5">
        <v>2739</v>
      </c>
      <c r="R1437" s="5" t="s">
        <v>4791</v>
      </c>
      <c r="S1437" s="5">
        <v>12</v>
      </c>
      <c r="T1437" s="5">
        <v>438.11610076670314</v>
      </c>
      <c r="U1437" s="5">
        <v>0</v>
      </c>
      <c r="V1437" s="5">
        <v>0</v>
      </c>
      <c r="W1437" s="5">
        <v>3</v>
      </c>
      <c r="X1437" s="5">
        <v>109.52902519167579</v>
      </c>
      <c r="Y1437" s="5">
        <v>0</v>
      </c>
      <c r="Z1437" s="5">
        <v>0</v>
      </c>
      <c r="AA1437" s="5">
        <v>9</v>
      </c>
      <c r="AB1437" s="5">
        <v>328.58707557502737</v>
      </c>
      <c r="AC1437" s="5">
        <v>41</v>
      </c>
      <c r="AD1437" s="5">
        <v>1496.8966776195691</v>
      </c>
      <c r="AE1437" s="5">
        <v>18</v>
      </c>
      <c r="AF1437" s="5">
        <v>657.17415115005474</v>
      </c>
      <c r="AG1437" s="5">
        <v>20</v>
      </c>
      <c r="AH1437" s="5">
        <v>730.19350127783866</v>
      </c>
      <c r="AI1437" s="5">
        <v>3</v>
      </c>
      <c r="AJ1437" s="5">
        <v>109.52902519167579</v>
      </c>
    </row>
    <row r="1438" spans="1:36" x14ac:dyDescent="0.25">
      <c r="A1438">
        <v>2018</v>
      </c>
      <c r="B1438" t="s">
        <v>71</v>
      </c>
      <c r="C1438" t="s">
        <v>4943</v>
      </c>
      <c r="D1438" s="47" t="s">
        <v>701</v>
      </c>
      <c r="E1438" s="11">
        <v>0</v>
      </c>
      <c r="F1438" s="2">
        <v>0.7087</v>
      </c>
      <c r="G1438" s="2">
        <v>0.28089999999999998</v>
      </c>
      <c r="H1438" s="2">
        <v>0.42780000000000001</v>
      </c>
      <c r="I1438" s="2">
        <v>0.72030000000000005</v>
      </c>
      <c r="J1438" s="2">
        <v>0.25540000000000002</v>
      </c>
      <c r="K1438" s="2">
        <v>0.46490000000000004</v>
      </c>
      <c r="L1438" s="2">
        <v>0.70240000000000002</v>
      </c>
      <c r="M1438" s="2">
        <v>0.28799999999999998</v>
      </c>
      <c r="N1438" s="2">
        <v>0.41440000000000005</v>
      </c>
      <c r="O1438" s="2">
        <v>0.43570000000000003</v>
      </c>
      <c r="P1438" s="2" t="s">
        <v>4792</v>
      </c>
      <c r="Q1438" s="5">
        <v>2740</v>
      </c>
      <c r="R1438" s="5" t="s">
        <v>4791</v>
      </c>
      <c r="S1438" s="5">
        <v>0</v>
      </c>
      <c r="T1438" s="5">
        <v>0</v>
      </c>
      <c r="U1438" s="5">
        <v>0</v>
      </c>
      <c r="V1438" s="5">
        <v>0</v>
      </c>
      <c r="W1438" s="5">
        <v>0</v>
      </c>
      <c r="X1438" s="5">
        <v>0</v>
      </c>
      <c r="Y1438" s="5">
        <v>0</v>
      </c>
      <c r="Z1438" s="5">
        <v>0</v>
      </c>
      <c r="AA1438" s="5">
        <v>0</v>
      </c>
      <c r="AB1438" s="5">
        <v>0</v>
      </c>
      <c r="AC1438" s="5">
        <v>20</v>
      </c>
      <c r="AD1438" s="5">
        <v>729.92700729927003</v>
      </c>
      <c r="AE1438" s="5">
        <v>5</v>
      </c>
      <c r="AF1438" s="5">
        <v>182.48175182481751</v>
      </c>
      <c r="AG1438" s="5">
        <v>14</v>
      </c>
      <c r="AH1438" s="5">
        <v>510.94890510948903</v>
      </c>
      <c r="AI1438" s="5">
        <v>1</v>
      </c>
      <c r="AJ1438" s="5">
        <v>36.496350364963504</v>
      </c>
    </row>
    <row r="1439" spans="1:36" x14ac:dyDescent="0.25">
      <c r="A1439">
        <v>2018</v>
      </c>
      <c r="B1439" t="s">
        <v>71</v>
      </c>
      <c r="C1439" t="s">
        <v>4943</v>
      </c>
      <c r="D1439" s="47" t="s">
        <v>701</v>
      </c>
      <c r="E1439" s="11">
        <v>0</v>
      </c>
      <c r="F1439" s="2">
        <v>0.7087</v>
      </c>
      <c r="G1439" s="2">
        <v>0.28089999999999998</v>
      </c>
      <c r="H1439" s="2">
        <v>0.42780000000000001</v>
      </c>
      <c r="I1439" s="2">
        <v>0.72030000000000005</v>
      </c>
      <c r="J1439" s="2">
        <v>0.25540000000000002</v>
      </c>
      <c r="K1439" s="2">
        <v>0.46490000000000004</v>
      </c>
      <c r="L1439" s="2">
        <v>0.70240000000000002</v>
      </c>
      <c r="M1439" s="2">
        <v>0.28799999999999998</v>
      </c>
      <c r="N1439" s="2">
        <v>0.41440000000000005</v>
      </c>
      <c r="O1439" s="2">
        <v>0.43570000000000003</v>
      </c>
      <c r="P1439" s="2" t="s">
        <v>4792</v>
      </c>
      <c r="Q1439" s="5">
        <v>2740</v>
      </c>
      <c r="R1439" s="5" t="s">
        <v>4791</v>
      </c>
      <c r="S1439" s="5">
        <v>0</v>
      </c>
      <c r="T1439" s="5">
        <v>0</v>
      </c>
      <c r="U1439" s="5">
        <v>0</v>
      </c>
      <c r="V1439" s="5">
        <v>0</v>
      </c>
      <c r="W1439" s="5">
        <v>0</v>
      </c>
      <c r="X1439" s="5">
        <v>0</v>
      </c>
      <c r="Y1439" s="5">
        <v>0</v>
      </c>
      <c r="Z1439" s="5">
        <v>0</v>
      </c>
      <c r="AA1439" s="5">
        <v>0</v>
      </c>
      <c r="AB1439" s="5">
        <v>0</v>
      </c>
      <c r="AC1439" s="5">
        <v>20</v>
      </c>
      <c r="AD1439" s="5">
        <v>729.92700729927003</v>
      </c>
      <c r="AE1439" s="5">
        <v>5</v>
      </c>
      <c r="AF1439" s="5">
        <v>182.48175182481751</v>
      </c>
      <c r="AG1439" s="5">
        <v>14</v>
      </c>
      <c r="AH1439" s="5">
        <v>510.94890510948903</v>
      </c>
      <c r="AI1439" s="5">
        <v>1</v>
      </c>
      <c r="AJ1439" s="5">
        <v>36.496350364963504</v>
      </c>
    </row>
    <row r="1440" spans="1:36" x14ac:dyDescent="0.25">
      <c r="A1440">
        <v>2018</v>
      </c>
      <c r="B1440" t="s">
        <v>71</v>
      </c>
      <c r="C1440" t="s">
        <v>1023</v>
      </c>
      <c r="D1440" s="47" t="s">
        <v>5139</v>
      </c>
      <c r="E1440" s="11">
        <v>0</v>
      </c>
      <c r="F1440" s="2">
        <v>0.85560000000000003</v>
      </c>
      <c r="G1440" s="2">
        <v>0.1351</v>
      </c>
      <c r="H1440" s="2">
        <v>0.72050000000000003</v>
      </c>
      <c r="I1440" s="2">
        <v>0.84389999999999998</v>
      </c>
      <c r="J1440" s="2">
        <v>0.12790000000000001</v>
      </c>
      <c r="K1440" s="2">
        <v>0.71599999999999997</v>
      </c>
      <c r="L1440" s="2">
        <v>0.82689999999999997</v>
      </c>
      <c r="M1440" s="2">
        <v>0.1615</v>
      </c>
      <c r="N1440" s="2">
        <v>0.66539999999999999</v>
      </c>
      <c r="O1440" s="2">
        <v>0.70063333333333333</v>
      </c>
      <c r="P1440" s="2" t="s">
        <v>4792</v>
      </c>
      <c r="Q1440" s="5">
        <v>2742</v>
      </c>
      <c r="R1440" s="5" t="s">
        <v>4791</v>
      </c>
      <c r="S1440" s="5">
        <v>5</v>
      </c>
      <c r="T1440" s="5">
        <v>182.34865061998542</v>
      </c>
      <c r="U1440" s="5">
        <v>0</v>
      </c>
      <c r="V1440" s="5">
        <v>0</v>
      </c>
      <c r="W1440" s="5">
        <v>4</v>
      </c>
      <c r="X1440" s="5">
        <v>145.87892049598833</v>
      </c>
      <c r="Y1440" s="5">
        <v>0</v>
      </c>
      <c r="Z1440" s="5">
        <v>0</v>
      </c>
      <c r="AA1440" s="5">
        <v>1</v>
      </c>
      <c r="AB1440" s="5">
        <v>36.469730123997081</v>
      </c>
      <c r="AC1440" s="5">
        <v>48</v>
      </c>
      <c r="AD1440" s="5">
        <v>1750.5470459518599</v>
      </c>
      <c r="AE1440" s="5">
        <v>8</v>
      </c>
      <c r="AF1440" s="5">
        <v>291.75784099197665</v>
      </c>
      <c r="AG1440" s="5">
        <v>36</v>
      </c>
      <c r="AH1440" s="5">
        <v>1312.9102844638949</v>
      </c>
      <c r="AI1440" s="5">
        <v>4</v>
      </c>
      <c r="AJ1440" s="5">
        <v>145.87892049598833</v>
      </c>
    </row>
    <row r="1441" spans="1:36" x14ac:dyDescent="0.25">
      <c r="A1441">
        <v>2018</v>
      </c>
      <c r="B1441" t="s">
        <v>71</v>
      </c>
      <c r="C1441" t="s">
        <v>1023</v>
      </c>
      <c r="D1441" s="47" t="s">
        <v>5139</v>
      </c>
      <c r="E1441" s="11">
        <v>0</v>
      </c>
      <c r="F1441" s="2">
        <v>0.85560000000000003</v>
      </c>
      <c r="G1441" s="2">
        <v>0.1351</v>
      </c>
      <c r="H1441" s="2">
        <v>0.72050000000000003</v>
      </c>
      <c r="I1441" s="2">
        <v>0.84389999999999998</v>
      </c>
      <c r="J1441" s="2">
        <v>0.12790000000000001</v>
      </c>
      <c r="K1441" s="2">
        <v>0.71599999999999997</v>
      </c>
      <c r="L1441" s="2">
        <v>0.82689999999999997</v>
      </c>
      <c r="M1441" s="2">
        <v>0.1615</v>
      </c>
      <c r="N1441" s="2">
        <v>0.66539999999999999</v>
      </c>
      <c r="O1441" s="2">
        <v>0.70063333333333333</v>
      </c>
      <c r="P1441" s="2" t="s">
        <v>4792</v>
      </c>
      <c r="Q1441" s="5">
        <v>2742</v>
      </c>
      <c r="R1441" s="5" t="s">
        <v>4791</v>
      </c>
      <c r="S1441" s="5">
        <v>5</v>
      </c>
      <c r="T1441" s="5">
        <v>182.34865061998542</v>
      </c>
      <c r="U1441" s="5">
        <v>0</v>
      </c>
      <c r="V1441" s="5">
        <v>0</v>
      </c>
      <c r="W1441" s="5">
        <v>4</v>
      </c>
      <c r="X1441" s="5">
        <v>145.87892049598833</v>
      </c>
      <c r="Y1441" s="5">
        <v>0</v>
      </c>
      <c r="Z1441" s="5">
        <v>0</v>
      </c>
      <c r="AA1441" s="5">
        <v>1</v>
      </c>
      <c r="AB1441" s="5">
        <v>36.469730123997081</v>
      </c>
      <c r="AC1441" s="5">
        <v>48</v>
      </c>
      <c r="AD1441" s="5">
        <v>1750.5470459518599</v>
      </c>
      <c r="AE1441" s="5">
        <v>8</v>
      </c>
      <c r="AF1441" s="5">
        <v>291.75784099197665</v>
      </c>
      <c r="AG1441" s="5">
        <v>36</v>
      </c>
      <c r="AH1441" s="5">
        <v>1312.9102844638949</v>
      </c>
      <c r="AI1441" s="5">
        <v>4</v>
      </c>
      <c r="AJ1441" s="5">
        <v>145.87892049598833</v>
      </c>
    </row>
    <row r="1442" spans="1:36" x14ac:dyDescent="0.25">
      <c r="A1442">
        <v>2018</v>
      </c>
      <c r="B1442" t="s">
        <v>71</v>
      </c>
      <c r="C1442" t="s">
        <v>4938</v>
      </c>
      <c r="D1442" s="47" t="s">
        <v>4936</v>
      </c>
      <c r="E1442" s="11">
        <v>0</v>
      </c>
      <c r="F1442" s="2">
        <v>0.74870000000000003</v>
      </c>
      <c r="G1442" s="2">
        <v>0.23769999999999999</v>
      </c>
      <c r="H1442" s="2">
        <v>0.51100000000000001</v>
      </c>
      <c r="I1442" s="2">
        <v>0.71870000000000001</v>
      </c>
      <c r="J1442" s="2">
        <v>0.23719999999999999</v>
      </c>
      <c r="K1442" s="2">
        <v>0.48150000000000004</v>
      </c>
      <c r="L1442" s="2">
        <v>0.73299999999999998</v>
      </c>
      <c r="M1442" s="2">
        <v>0.25330000000000003</v>
      </c>
      <c r="N1442" s="2">
        <v>0.47969999999999996</v>
      </c>
      <c r="O1442" s="2">
        <v>0.4907333333333333</v>
      </c>
      <c r="P1442" s="2" t="s">
        <v>4792</v>
      </c>
      <c r="Q1442" s="5">
        <v>2743</v>
      </c>
      <c r="R1442" s="5" t="s">
        <v>4791</v>
      </c>
      <c r="S1442" s="5">
        <v>3</v>
      </c>
      <c r="T1442" s="5">
        <v>109.3693036820999</v>
      </c>
      <c r="U1442" s="5">
        <v>0</v>
      </c>
      <c r="V1442" s="5">
        <v>0</v>
      </c>
      <c r="W1442" s="5">
        <v>0</v>
      </c>
      <c r="X1442" s="5">
        <v>0</v>
      </c>
      <c r="Y1442" s="5">
        <v>1</v>
      </c>
      <c r="Z1442" s="5">
        <v>36.456434560699961</v>
      </c>
      <c r="AA1442" s="5">
        <v>2</v>
      </c>
      <c r="AB1442" s="5">
        <v>72.912869121399922</v>
      </c>
      <c r="AC1442" s="5">
        <v>17</v>
      </c>
      <c r="AD1442" s="5">
        <v>619.75938753189939</v>
      </c>
      <c r="AE1442" s="5">
        <v>4</v>
      </c>
      <c r="AF1442" s="5">
        <v>145.82573824279984</v>
      </c>
      <c r="AG1442" s="5">
        <v>11</v>
      </c>
      <c r="AH1442" s="5">
        <v>401.02078016769957</v>
      </c>
      <c r="AI1442" s="5">
        <v>2</v>
      </c>
      <c r="AJ1442" s="5">
        <v>72.912869121399922</v>
      </c>
    </row>
    <row r="1443" spans="1:36" x14ac:dyDescent="0.25">
      <c r="A1443">
        <v>2018</v>
      </c>
      <c r="B1443" t="s">
        <v>71</v>
      </c>
      <c r="C1443" t="s">
        <v>4938</v>
      </c>
      <c r="D1443" s="47" t="s">
        <v>4936</v>
      </c>
      <c r="E1443" s="11">
        <v>0</v>
      </c>
      <c r="F1443" s="2">
        <v>0.74870000000000003</v>
      </c>
      <c r="G1443" s="2">
        <v>0.23769999999999999</v>
      </c>
      <c r="H1443" s="2">
        <v>0.51100000000000001</v>
      </c>
      <c r="I1443" s="2">
        <v>0.71870000000000001</v>
      </c>
      <c r="J1443" s="2">
        <v>0.23719999999999999</v>
      </c>
      <c r="K1443" s="2">
        <v>0.48150000000000004</v>
      </c>
      <c r="L1443" s="2">
        <v>0.73299999999999998</v>
      </c>
      <c r="M1443" s="2">
        <v>0.25330000000000003</v>
      </c>
      <c r="N1443" s="2">
        <v>0.47969999999999996</v>
      </c>
      <c r="O1443" s="2">
        <v>0.4907333333333333</v>
      </c>
      <c r="P1443" s="2" t="s">
        <v>4792</v>
      </c>
      <c r="Q1443" s="5">
        <v>2743</v>
      </c>
      <c r="R1443" s="5" t="s">
        <v>4791</v>
      </c>
      <c r="S1443" s="5">
        <v>3</v>
      </c>
      <c r="T1443" s="5">
        <v>109.3693036820999</v>
      </c>
      <c r="U1443" s="5">
        <v>0</v>
      </c>
      <c r="V1443" s="5">
        <v>0</v>
      </c>
      <c r="W1443" s="5">
        <v>0</v>
      </c>
      <c r="X1443" s="5">
        <v>0</v>
      </c>
      <c r="Y1443" s="5">
        <v>1</v>
      </c>
      <c r="Z1443" s="5">
        <v>36.456434560699961</v>
      </c>
      <c r="AA1443" s="5">
        <v>2</v>
      </c>
      <c r="AB1443" s="5">
        <v>72.912869121399922</v>
      </c>
      <c r="AC1443" s="5">
        <v>17</v>
      </c>
      <c r="AD1443" s="5">
        <v>619.75938753189939</v>
      </c>
      <c r="AE1443" s="5">
        <v>4</v>
      </c>
      <c r="AF1443" s="5">
        <v>145.82573824279984</v>
      </c>
      <c r="AG1443" s="5">
        <v>11</v>
      </c>
      <c r="AH1443" s="5">
        <v>401.02078016769957</v>
      </c>
      <c r="AI1443" s="5">
        <v>2</v>
      </c>
      <c r="AJ1443" s="5">
        <v>72.912869121399922</v>
      </c>
    </row>
    <row r="1444" spans="1:36" x14ac:dyDescent="0.25">
      <c r="A1444">
        <v>2019</v>
      </c>
      <c r="B1444" t="s">
        <v>71</v>
      </c>
      <c r="C1444" t="s">
        <v>4943</v>
      </c>
      <c r="D1444" s="47" t="s">
        <v>701</v>
      </c>
      <c r="E1444" s="11">
        <v>0</v>
      </c>
      <c r="F1444" s="2">
        <v>0.7087</v>
      </c>
      <c r="G1444" s="2">
        <v>0.28089999999999998</v>
      </c>
      <c r="H1444" s="2">
        <v>0.42780000000000001</v>
      </c>
      <c r="I1444" s="2">
        <v>0.72030000000000005</v>
      </c>
      <c r="J1444" s="2">
        <v>0.25540000000000002</v>
      </c>
      <c r="K1444" s="2">
        <v>0.46490000000000004</v>
      </c>
      <c r="L1444" s="2">
        <v>0.70240000000000002</v>
      </c>
      <c r="M1444" s="2">
        <v>0.28799999999999998</v>
      </c>
      <c r="N1444" s="2">
        <v>0.41440000000000005</v>
      </c>
      <c r="O1444" s="2">
        <v>0.43570000000000003</v>
      </c>
      <c r="P1444" s="2" t="s">
        <v>4792</v>
      </c>
      <c r="Q1444" s="5">
        <v>2743</v>
      </c>
      <c r="R1444" s="5" t="s">
        <v>4791</v>
      </c>
      <c r="S1444" s="5">
        <v>2</v>
      </c>
      <c r="T1444" s="5">
        <v>72.912869121399922</v>
      </c>
      <c r="U1444" s="5">
        <v>0</v>
      </c>
      <c r="V1444" s="5">
        <v>0</v>
      </c>
      <c r="W1444" s="5">
        <v>0</v>
      </c>
      <c r="X1444" s="5">
        <v>0</v>
      </c>
      <c r="Y1444" s="5">
        <v>0</v>
      </c>
      <c r="Z1444" s="5">
        <v>0</v>
      </c>
      <c r="AA1444" s="5">
        <v>2</v>
      </c>
      <c r="AB1444" s="5">
        <v>72.912869121399922</v>
      </c>
      <c r="AC1444" s="5">
        <v>18</v>
      </c>
      <c r="AD1444" s="5">
        <v>656.2158220925993</v>
      </c>
      <c r="AE1444" s="5">
        <v>4</v>
      </c>
      <c r="AF1444" s="5">
        <v>145.82573824279984</v>
      </c>
      <c r="AG1444" s="5">
        <v>10</v>
      </c>
      <c r="AH1444" s="5">
        <v>364.56434560699967</v>
      </c>
      <c r="AI1444" s="5">
        <v>4</v>
      </c>
      <c r="AJ1444" s="5">
        <v>145.82573824279984</v>
      </c>
    </row>
    <row r="1445" spans="1:36" x14ac:dyDescent="0.25">
      <c r="A1445">
        <v>2017</v>
      </c>
      <c r="B1445" t="s">
        <v>71</v>
      </c>
      <c r="C1445" t="s">
        <v>1023</v>
      </c>
      <c r="D1445" s="47" t="s">
        <v>5139</v>
      </c>
      <c r="E1445" s="11">
        <v>0</v>
      </c>
      <c r="F1445" s="2">
        <v>0.85560000000000003</v>
      </c>
      <c r="G1445" s="2">
        <v>0.1351</v>
      </c>
      <c r="H1445" s="2">
        <v>0.72050000000000003</v>
      </c>
      <c r="I1445" s="2">
        <v>0.84389999999999998</v>
      </c>
      <c r="J1445" s="2">
        <v>0.12790000000000001</v>
      </c>
      <c r="K1445" s="2">
        <v>0.71599999999999997</v>
      </c>
      <c r="L1445" s="2">
        <v>0.82689999999999997</v>
      </c>
      <c r="M1445" s="2">
        <v>0.1615</v>
      </c>
      <c r="N1445" s="2">
        <v>0.66539999999999999</v>
      </c>
      <c r="O1445" s="2">
        <v>0.70063333333333333</v>
      </c>
      <c r="P1445" s="2" t="s">
        <v>4792</v>
      </c>
      <c r="Q1445" s="5">
        <v>2745</v>
      </c>
      <c r="R1445" s="5" t="s">
        <v>4791</v>
      </c>
      <c r="S1445" s="5">
        <v>6</v>
      </c>
      <c r="T1445" s="5">
        <v>218.5792349726776</v>
      </c>
      <c r="U1445" s="5">
        <v>0</v>
      </c>
      <c r="V1445" s="5">
        <v>0</v>
      </c>
      <c r="W1445" s="5">
        <v>2</v>
      </c>
      <c r="X1445" s="5">
        <v>72.859744990892537</v>
      </c>
      <c r="Y1445" s="5">
        <v>1</v>
      </c>
      <c r="Z1445" s="5">
        <v>36.429872495446268</v>
      </c>
      <c r="AA1445" s="5">
        <v>3</v>
      </c>
      <c r="AB1445" s="5">
        <v>109.2896174863388</v>
      </c>
      <c r="AC1445" s="5">
        <v>45</v>
      </c>
      <c r="AD1445" s="5">
        <v>1639.344262295082</v>
      </c>
      <c r="AE1445" s="5">
        <v>7</v>
      </c>
      <c r="AF1445" s="5">
        <v>255.00910746812386</v>
      </c>
      <c r="AG1445" s="5">
        <v>31</v>
      </c>
      <c r="AH1445" s="5">
        <v>1129.3260473588343</v>
      </c>
      <c r="AI1445" s="5">
        <v>7</v>
      </c>
      <c r="AJ1445" s="5">
        <v>255.00910746812386</v>
      </c>
    </row>
    <row r="1446" spans="1:36" x14ac:dyDescent="0.25">
      <c r="A1446">
        <v>2017</v>
      </c>
      <c r="B1446" t="s">
        <v>41</v>
      </c>
      <c r="C1446" t="s">
        <v>3981</v>
      </c>
      <c r="D1446" s="47" t="s">
        <v>914</v>
      </c>
      <c r="E1446" s="11">
        <v>1.6220000000000001</v>
      </c>
      <c r="F1446" s="2">
        <v>0.73129999999999995</v>
      </c>
      <c r="G1446" s="2">
        <v>0.25559999999999999</v>
      </c>
      <c r="H1446" s="2">
        <v>0.47569999999999996</v>
      </c>
      <c r="I1446" s="2">
        <v>0.70640000000000003</v>
      </c>
      <c r="J1446" s="2">
        <v>0.25459999999999999</v>
      </c>
      <c r="K1446" s="2">
        <v>0.45180000000000003</v>
      </c>
      <c r="L1446" s="2">
        <v>0.57310000000000005</v>
      </c>
      <c r="M1446" s="2">
        <v>0.40489999999999998</v>
      </c>
      <c r="N1446" s="2">
        <v>0.16820000000000007</v>
      </c>
      <c r="O1446" s="2">
        <v>0.36523333333333335</v>
      </c>
      <c r="P1446" s="2" t="s">
        <v>4792</v>
      </c>
      <c r="Q1446" s="5">
        <v>2746</v>
      </c>
      <c r="R1446" s="5">
        <v>1692.9716399506781</v>
      </c>
      <c r="S1446" s="5">
        <v>9</v>
      </c>
      <c r="T1446" s="5">
        <v>327.74945375091045</v>
      </c>
      <c r="U1446" s="5">
        <v>0</v>
      </c>
      <c r="V1446" s="5">
        <v>0</v>
      </c>
      <c r="W1446" s="5">
        <v>0</v>
      </c>
      <c r="X1446" s="5">
        <v>0</v>
      </c>
      <c r="Y1446" s="5">
        <v>0</v>
      </c>
      <c r="Z1446" s="5">
        <v>0</v>
      </c>
      <c r="AA1446" s="5">
        <v>9</v>
      </c>
      <c r="AB1446" s="5">
        <v>327.74945375091045</v>
      </c>
      <c r="AC1446" s="5">
        <v>25</v>
      </c>
      <c r="AD1446" s="5">
        <v>910.41514930808444</v>
      </c>
      <c r="AE1446" s="5">
        <v>10</v>
      </c>
      <c r="AF1446" s="5">
        <v>364.16605972323379</v>
      </c>
      <c r="AG1446" s="5">
        <v>15</v>
      </c>
      <c r="AH1446" s="5">
        <v>546.24908958485071</v>
      </c>
      <c r="AI1446" s="5">
        <v>0</v>
      </c>
      <c r="AJ1446" s="5">
        <v>0</v>
      </c>
    </row>
    <row r="1447" spans="1:36" x14ac:dyDescent="0.25">
      <c r="A1447">
        <v>2017</v>
      </c>
      <c r="B1447" t="s">
        <v>71</v>
      </c>
      <c r="C1447" t="s">
        <v>5987</v>
      </c>
      <c r="D1447" s="47" t="s">
        <v>5914</v>
      </c>
      <c r="E1447" s="11">
        <v>0</v>
      </c>
      <c r="F1447" s="2">
        <v>0.4098</v>
      </c>
      <c r="G1447" s="2">
        <v>0.58040000000000003</v>
      </c>
      <c r="H1447" s="2">
        <v>-0.17060000000000003</v>
      </c>
      <c r="I1447" s="2">
        <v>0.28050000000000003</v>
      </c>
      <c r="J1447" s="2">
        <v>0.68500000000000005</v>
      </c>
      <c r="K1447" s="2">
        <v>-0.40450000000000003</v>
      </c>
      <c r="L1447" s="2">
        <v>0.28649999999999998</v>
      </c>
      <c r="M1447" s="2">
        <v>0.70399999999999996</v>
      </c>
      <c r="N1447" s="2">
        <v>-0.41749999999999998</v>
      </c>
      <c r="O1447" s="2">
        <v>-0.3308666666666667</v>
      </c>
      <c r="P1447" s="2" t="s">
        <v>5900</v>
      </c>
      <c r="Q1447" s="5">
        <v>2746</v>
      </c>
      <c r="R1447" s="5" t="s">
        <v>4791</v>
      </c>
      <c r="S1447" s="5">
        <v>8</v>
      </c>
      <c r="T1447" s="5">
        <v>291.33284777858705</v>
      </c>
      <c r="U1447" s="5">
        <v>0</v>
      </c>
      <c r="V1447" s="5">
        <v>0</v>
      </c>
      <c r="W1447" s="5">
        <v>0</v>
      </c>
      <c r="X1447" s="5">
        <v>0</v>
      </c>
      <c r="Y1447" s="5">
        <v>0</v>
      </c>
      <c r="Z1447" s="5">
        <v>0</v>
      </c>
      <c r="AA1447" s="5">
        <v>8</v>
      </c>
      <c r="AB1447" s="5">
        <v>291.33284777858705</v>
      </c>
      <c r="AC1447" s="5">
        <v>150</v>
      </c>
      <c r="AD1447" s="5">
        <v>5462.4908958485066</v>
      </c>
      <c r="AE1447" s="5">
        <v>1</v>
      </c>
      <c r="AF1447" s="5">
        <v>36.416605972323381</v>
      </c>
      <c r="AG1447" s="5">
        <v>149</v>
      </c>
      <c r="AH1447" s="5">
        <v>5426.0742898761837</v>
      </c>
      <c r="AI1447" s="5">
        <v>0</v>
      </c>
      <c r="AJ1447" s="5">
        <v>0</v>
      </c>
    </row>
    <row r="1448" spans="1:36" x14ac:dyDescent="0.25">
      <c r="A1448">
        <v>2017</v>
      </c>
      <c r="B1448" t="s">
        <v>71</v>
      </c>
      <c r="C1448" t="s">
        <v>5004</v>
      </c>
      <c r="D1448" s="47" t="s">
        <v>5003</v>
      </c>
      <c r="E1448" s="11">
        <v>0</v>
      </c>
      <c r="F1448" s="2">
        <v>0.77690000000000003</v>
      </c>
      <c r="G1448" s="2">
        <v>0.21479999999999999</v>
      </c>
      <c r="H1448" s="2">
        <v>0.56210000000000004</v>
      </c>
      <c r="I1448" s="2">
        <v>0.75239999999999996</v>
      </c>
      <c r="J1448" s="2">
        <v>0.22209999999999999</v>
      </c>
      <c r="K1448" s="2">
        <v>0.53029999999999999</v>
      </c>
      <c r="L1448" s="2">
        <v>0.73050000000000004</v>
      </c>
      <c r="M1448" s="2">
        <v>0.26429999999999998</v>
      </c>
      <c r="N1448" s="2">
        <v>0.46620000000000006</v>
      </c>
      <c r="O1448" s="2">
        <v>0.5195333333333334</v>
      </c>
      <c r="P1448" s="2" t="s">
        <v>4792</v>
      </c>
      <c r="Q1448" s="5">
        <v>2749</v>
      </c>
      <c r="R1448" s="5" t="s">
        <v>4791</v>
      </c>
      <c r="S1448" s="5">
        <v>26</v>
      </c>
      <c r="T1448" s="5">
        <v>945.79847217169879</v>
      </c>
      <c r="U1448" s="5">
        <v>0</v>
      </c>
      <c r="V1448" s="5">
        <v>0</v>
      </c>
      <c r="W1448" s="5">
        <v>4</v>
      </c>
      <c r="X1448" s="5">
        <v>145.50745725718443</v>
      </c>
      <c r="Y1448" s="5">
        <v>1</v>
      </c>
      <c r="Z1448" s="5">
        <v>36.376864314296107</v>
      </c>
      <c r="AA1448" s="5">
        <v>21</v>
      </c>
      <c r="AB1448" s="5">
        <v>763.91415060021825</v>
      </c>
      <c r="AC1448" s="5">
        <v>50</v>
      </c>
      <c r="AD1448" s="5">
        <v>1818.8432157148052</v>
      </c>
      <c r="AE1448" s="5">
        <v>23</v>
      </c>
      <c r="AF1448" s="5">
        <v>836.66787922881053</v>
      </c>
      <c r="AG1448" s="5">
        <v>23</v>
      </c>
      <c r="AH1448" s="5">
        <v>836.66787922881053</v>
      </c>
      <c r="AI1448" s="5">
        <v>4</v>
      </c>
      <c r="AJ1448" s="5">
        <v>145.50745725718443</v>
      </c>
    </row>
    <row r="1449" spans="1:36" x14ac:dyDescent="0.25">
      <c r="A1449">
        <v>2019</v>
      </c>
      <c r="B1449" t="s">
        <v>70</v>
      </c>
      <c r="C1449" t="s">
        <v>5487</v>
      </c>
      <c r="D1449" s="47" t="s">
        <v>5460</v>
      </c>
      <c r="E1449" s="11">
        <v>9.92</v>
      </c>
      <c r="F1449" s="2">
        <v>0.71260000000000001</v>
      </c>
      <c r="G1449" s="2">
        <v>0.2722</v>
      </c>
      <c r="H1449" s="2">
        <v>0.44040000000000001</v>
      </c>
      <c r="I1449" s="2">
        <v>0.70940000000000003</v>
      </c>
      <c r="J1449" s="2">
        <v>0.24349999999999999</v>
      </c>
      <c r="K1449" s="2">
        <v>0.46590000000000004</v>
      </c>
      <c r="L1449" s="2">
        <v>0.67630000000000001</v>
      </c>
      <c r="M1449" s="2">
        <v>0.30690000000000001</v>
      </c>
      <c r="N1449" s="2">
        <v>0.36940000000000001</v>
      </c>
      <c r="O1449" s="2">
        <v>0.42523333333333335</v>
      </c>
      <c r="P1449" s="5" t="s">
        <v>4792</v>
      </c>
      <c r="Q1449" s="5">
        <v>2750</v>
      </c>
      <c r="R1449" s="5">
        <v>277.2177419354839</v>
      </c>
      <c r="S1449" s="5">
        <v>1</v>
      </c>
      <c r="T1449" s="5">
        <v>36.36363636363636</v>
      </c>
      <c r="U1449" s="5">
        <v>0</v>
      </c>
      <c r="V1449" s="5">
        <v>0</v>
      </c>
      <c r="W1449" s="5">
        <v>0</v>
      </c>
      <c r="X1449" s="5">
        <v>0</v>
      </c>
      <c r="Y1449" s="5">
        <v>0</v>
      </c>
      <c r="Z1449" s="5">
        <v>0</v>
      </c>
      <c r="AA1449" s="5">
        <v>1</v>
      </c>
      <c r="AB1449" s="5">
        <v>36.36363636363636</v>
      </c>
      <c r="AC1449" s="5">
        <v>11</v>
      </c>
      <c r="AD1449" s="5">
        <v>400</v>
      </c>
      <c r="AE1449" s="5">
        <v>3</v>
      </c>
      <c r="AF1449" s="5">
        <v>109.09090909090909</v>
      </c>
      <c r="AG1449" s="5">
        <v>8</v>
      </c>
      <c r="AH1449" s="5">
        <v>290.90909090909088</v>
      </c>
      <c r="AI1449" s="5">
        <v>0</v>
      </c>
      <c r="AJ1449" s="5">
        <v>0</v>
      </c>
    </row>
    <row r="1450" spans="1:36" x14ac:dyDescent="0.25">
      <c r="A1450">
        <v>2017</v>
      </c>
      <c r="B1450" t="s">
        <v>70</v>
      </c>
      <c r="C1450" t="s">
        <v>5434</v>
      </c>
      <c r="D1450" s="47" t="s">
        <v>5433</v>
      </c>
      <c r="E1450" s="11">
        <v>5.13</v>
      </c>
      <c r="F1450" s="2">
        <v>0.81920000000000004</v>
      </c>
      <c r="G1450" s="2">
        <v>0.1701</v>
      </c>
      <c r="H1450" s="2">
        <v>0.64910000000000001</v>
      </c>
      <c r="I1450" s="2">
        <v>0.80089999999999995</v>
      </c>
      <c r="J1450" s="2">
        <v>0.1706</v>
      </c>
      <c r="K1450" s="2">
        <v>0.63029999999999997</v>
      </c>
      <c r="L1450" s="2">
        <v>0.74839999999999995</v>
      </c>
      <c r="M1450" s="2">
        <v>0.23899999999999999</v>
      </c>
      <c r="N1450" s="2">
        <v>0.50939999999999996</v>
      </c>
      <c r="O1450" s="2">
        <v>0.59626666666666661</v>
      </c>
      <c r="P1450" s="5" t="s">
        <v>4792</v>
      </c>
      <c r="Q1450" s="5">
        <v>2754</v>
      </c>
      <c r="R1450" s="5">
        <v>536.84210526315792</v>
      </c>
      <c r="S1450" s="5">
        <v>15</v>
      </c>
      <c r="T1450" s="5">
        <v>544.6623093681917</v>
      </c>
      <c r="U1450" s="5">
        <v>0</v>
      </c>
      <c r="V1450" s="5">
        <v>0</v>
      </c>
      <c r="W1450" s="5">
        <v>2</v>
      </c>
      <c r="X1450" s="5">
        <v>72.621641249092235</v>
      </c>
      <c r="Y1450" s="5">
        <v>0</v>
      </c>
      <c r="Z1450" s="5">
        <v>0</v>
      </c>
      <c r="AA1450" s="5">
        <v>13</v>
      </c>
      <c r="AB1450" s="5">
        <v>472.04066811909951</v>
      </c>
      <c r="AC1450" s="5">
        <v>129</v>
      </c>
      <c r="AD1450" s="5">
        <v>4684.0958605664482</v>
      </c>
      <c r="AE1450" s="5">
        <v>15</v>
      </c>
      <c r="AF1450" s="5">
        <v>544.6623093681917</v>
      </c>
      <c r="AG1450" s="5">
        <v>105</v>
      </c>
      <c r="AH1450" s="5">
        <v>3812.6361655773421</v>
      </c>
      <c r="AI1450" s="5">
        <v>9</v>
      </c>
      <c r="AJ1450" s="5">
        <v>326.79738562091507</v>
      </c>
    </row>
    <row r="1451" spans="1:36" x14ac:dyDescent="0.25">
      <c r="A1451">
        <v>2017</v>
      </c>
      <c r="B1451" t="s">
        <v>71</v>
      </c>
      <c r="C1451" t="s">
        <v>4938</v>
      </c>
      <c r="D1451" s="47" t="s">
        <v>4936</v>
      </c>
      <c r="E1451" s="11">
        <v>0</v>
      </c>
      <c r="F1451" s="2">
        <v>0.74870000000000003</v>
      </c>
      <c r="G1451" s="2">
        <v>0.23769999999999999</v>
      </c>
      <c r="H1451" s="2">
        <v>0.51100000000000001</v>
      </c>
      <c r="I1451" s="2">
        <v>0.71870000000000001</v>
      </c>
      <c r="J1451" s="2">
        <v>0.23719999999999999</v>
      </c>
      <c r="K1451" s="2">
        <v>0.48150000000000004</v>
      </c>
      <c r="L1451" s="2">
        <v>0.73299999999999998</v>
      </c>
      <c r="M1451" s="2">
        <v>0.25330000000000003</v>
      </c>
      <c r="N1451" s="2">
        <v>0.47969999999999996</v>
      </c>
      <c r="O1451" s="2">
        <v>0.4907333333333333</v>
      </c>
      <c r="P1451" s="2" t="s">
        <v>4792</v>
      </c>
      <c r="Q1451" s="5">
        <v>2756</v>
      </c>
      <c r="R1451" s="5" t="s">
        <v>4791</v>
      </c>
      <c r="S1451" s="5">
        <v>8</v>
      </c>
      <c r="T1451" s="5">
        <v>290.27576197387521</v>
      </c>
      <c r="U1451" s="5">
        <v>0</v>
      </c>
      <c r="V1451" s="5">
        <v>0</v>
      </c>
      <c r="W1451" s="5">
        <v>0</v>
      </c>
      <c r="X1451" s="5">
        <v>0</v>
      </c>
      <c r="Y1451" s="5">
        <v>0</v>
      </c>
      <c r="Z1451" s="5">
        <v>0</v>
      </c>
      <c r="AA1451" s="5">
        <v>8</v>
      </c>
      <c r="AB1451" s="5">
        <v>290.27576197387521</v>
      </c>
      <c r="AC1451" s="5">
        <v>27</v>
      </c>
      <c r="AD1451" s="5">
        <v>979.68069666182873</v>
      </c>
      <c r="AE1451" s="5">
        <v>3</v>
      </c>
      <c r="AF1451" s="5">
        <v>108.85341074020319</v>
      </c>
      <c r="AG1451" s="5">
        <v>16</v>
      </c>
      <c r="AH1451" s="5">
        <v>580.55152394775041</v>
      </c>
      <c r="AI1451" s="5">
        <v>8</v>
      </c>
      <c r="AJ1451" s="5">
        <v>290.27576197387521</v>
      </c>
    </row>
    <row r="1452" spans="1:36" x14ac:dyDescent="0.25">
      <c r="A1452">
        <v>2019</v>
      </c>
      <c r="B1452" t="s">
        <v>71</v>
      </c>
      <c r="C1452" t="s">
        <v>4871</v>
      </c>
      <c r="D1452" s="47" t="s">
        <v>4871</v>
      </c>
      <c r="E1452" s="11">
        <v>0</v>
      </c>
      <c r="F1452" s="2">
        <v>0.65659999999999996</v>
      </c>
      <c r="G1452" s="2">
        <v>0.32919999999999999</v>
      </c>
      <c r="H1452" s="2">
        <v>0.32739999999999997</v>
      </c>
      <c r="I1452" s="2">
        <v>0.62080000000000002</v>
      </c>
      <c r="J1452" s="2">
        <v>0.35070000000000001</v>
      </c>
      <c r="K1452" s="2">
        <v>0.27010000000000001</v>
      </c>
      <c r="L1452" s="2">
        <v>0.62119999999999997</v>
      </c>
      <c r="M1452" s="2">
        <v>0.37280000000000002</v>
      </c>
      <c r="N1452" s="2">
        <v>0.24839999999999995</v>
      </c>
      <c r="O1452" s="2">
        <v>0.28196666666666664</v>
      </c>
      <c r="P1452" s="2" t="s">
        <v>4792</v>
      </c>
      <c r="Q1452" s="5">
        <v>2757</v>
      </c>
      <c r="R1452" s="5" t="s">
        <v>4791</v>
      </c>
      <c r="S1452" s="5">
        <v>3</v>
      </c>
      <c r="T1452" s="5">
        <v>108.8139281828074</v>
      </c>
      <c r="U1452" s="5">
        <v>0</v>
      </c>
      <c r="V1452" s="5">
        <v>0</v>
      </c>
      <c r="W1452" s="5">
        <v>0</v>
      </c>
      <c r="X1452" s="5">
        <v>0</v>
      </c>
      <c r="Y1452" s="5">
        <v>0</v>
      </c>
      <c r="Z1452" s="5">
        <v>0</v>
      </c>
      <c r="AA1452" s="5">
        <v>3</v>
      </c>
      <c r="AB1452" s="5">
        <v>108.8139281828074</v>
      </c>
      <c r="AC1452" s="5">
        <v>21</v>
      </c>
      <c r="AD1452" s="5">
        <v>761.69749727965177</v>
      </c>
      <c r="AE1452" s="5">
        <v>5</v>
      </c>
      <c r="AF1452" s="5">
        <v>181.35654697134567</v>
      </c>
      <c r="AG1452" s="5">
        <v>13</v>
      </c>
      <c r="AH1452" s="5">
        <v>471.52702212549872</v>
      </c>
      <c r="AI1452" s="5">
        <v>3</v>
      </c>
      <c r="AJ1452" s="5">
        <v>108.8139281828074</v>
      </c>
    </row>
    <row r="1453" spans="1:36" x14ac:dyDescent="0.25">
      <c r="A1453">
        <v>2019</v>
      </c>
      <c r="B1453" t="s">
        <v>71</v>
      </c>
      <c r="C1453" t="s">
        <v>5813</v>
      </c>
      <c r="D1453" s="47" t="s">
        <v>5291</v>
      </c>
      <c r="E1453" s="11">
        <v>0</v>
      </c>
      <c r="F1453" s="2">
        <v>0.48149999999999998</v>
      </c>
      <c r="G1453" s="2">
        <v>0.49559999999999998</v>
      </c>
      <c r="H1453" s="2">
        <v>-1.4100000000000001E-2</v>
      </c>
      <c r="I1453" s="2">
        <v>0.51300000000000001</v>
      </c>
      <c r="J1453" s="2">
        <v>0.41589999999999999</v>
      </c>
      <c r="K1453" s="2">
        <v>9.710000000000002E-2</v>
      </c>
      <c r="L1453" s="2">
        <v>0.59409999999999996</v>
      </c>
      <c r="M1453" s="2">
        <v>0.379</v>
      </c>
      <c r="N1453" s="2">
        <v>0.21509999999999996</v>
      </c>
      <c r="O1453" s="2">
        <v>9.9366666666666659E-2</v>
      </c>
      <c r="P1453" s="2" t="s">
        <v>5765</v>
      </c>
      <c r="Q1453" s="5">
        <v>2757</v>
      </c>
      <c r="R1453" s="5" t="s">
        <v>4791</v>
      </c>
      <c r="S1453" s="5">
        <v>2</v>
      </c>
      <c r="T1453" s="5">
        <v>72.542618788538263</v>
      </c>
      <c r="U1453" s="5">
        <v>0</v>
      </c>
      <c r="V1453" s="5">
        <v>0</v>
      </c>
      <c r="W1453" s="5">
        <v>1</v>
      </c>
      <c r="X1453" s="5">
        <v>36.271309394269132</v>
      </c>
      <c r="Y1453" s="5">
        <v>0</v>
      </c>
      <c r="Z1453" s="5">
        <v>0</v>
      </c>
      <c r="AA1453" s="5">
        <v>1</v>
      </c>
      <c r="AB1453" s="5">
        <v>36.271309394269132</v>
      </c>
      <c r="AC1453" s="5">
        <v>17</v>
      </c>
      <c r="AD1453" s="5">
        <v>616.61225970257533</v>
      </c>
      <c r="AE1453" s="5">
        <v>7</v>
      </c>
      <c r="AF1453" s="5">
        <v>253.89916575988394</v>
      </c>
      <c r="AG1453" s="5">
        <v>8</v>
      </c>
      <c r="AH1453" s="5">
        <v>290.17047515415305</v>
      </c>
      <c r="AI1453" s="5">
        <v>2</v>
      </c>
      <c r="AJ1453" s="5">
        <v>72.542618788538263</v>
      </c>
    </row>
    <row r="1454" spans="1:36" x14ac:dyDescent="0.25">
      <c r="A1454">
        <v>2017</v>
      </c>
      <c r="B1454" t="s">
        <v>49</v>
      </c>
      <c r="C1454" t="s">
        <v>6505</v>
      </c>
      <c r="D1454" s="47" t="s">
        <v>6329</v>
      </c>
      <c r="E1454" s="11">
        <v>19.8</v>
      </c>
      <c r="F1454" s="2">
        <v>0.36499999999999999</v>
      </c>
      <c r="G1454" s="2">
        <v>0.60719999999999996</v>
      </c>
      <c r="H1454" s="2">
        <v>-0.24219999999999997</v>
      </c>
      <c r="I1454" s="2">
        <v>0.22600000000000001</v>
      </c>
      <c r="J1454" s="2">
        <v>0.68100000000000005</v>
      </c>
      <c r="K1454" s="2">
        <v>-0.45500000000000007</v>
      </c>
      <c r="L1454" s="2">
        <v>0.27600000000000002</v>
      </c>
      <c r="M1454" s="2">
        <v>0.69899999999999995</v>
      </c>
      <c r="N1454" s="2">
        <v>-0.42299999999999993</v>
      </c>
      <c r="O1454" s="2">
        <v>-0.37340000000000001</v>
      </c>
      <c r="P1454" s="2" t="s">
        <v>5900</v>
      </c>
      <c r="Q1454" s="5">
        <v>2757</v>
      </c>
      <c r="R1454" s="5">
        <v>139.24242424242425</v>
      </c>
      <c r="S1454" s="5">
        <v>3</v>
      </c>
      <c r="T1454" s="5">
        <v>108.8139281828074</v>
      </c>
      <c r="U1454" s="5">
        <v>0</v>
      </c>
      <c r="V1454" s="5">
        <v>0</v>
      </c>
      <c r="W1454" s="5">
        <v>0</v>
      </c>
      <c r="X1454" s="5">
        <v>0</v>
      </c>
      <c r="Y1454" s="5">
        <v>1</v>
      </c>
      <c r="Z1454" s="5">
        <v>36.271309394269132</v>
      </c>
      <c r="AA1454" s="5">
        <v>2</v>
      </c>
      <c r="AB1454" s="5">
        <v>72.542618788538263</v>
      </c>
      <c r="AC1454" s="5">
        <v>41</v>
      </c>
      <c r="AD1454" s="5">
        <v>1487.1236851650344</v>
      </c>
      <c r="AE1454" s="5">
        <v>17</v>
      </c>
      <c r="AF1454" s="5">
        <v>616.61225970257533</v>
      </c>
      <c r="AG1454" s="5">
        <v>22</v>
      </c>
      <c r="AH1454" s="5">
        <v>797.96880667392099</v>
      </c>
      <c r="AI1454" s="5">
        <v>2</v>
      </c>
      <c r="AJ1454" s="5">
        <v>72.542618788538263</v>
      </c>
    </row>
    <row r="1455" spans="1:36" x14ac:dyDescent="0.25">
      <c r="A1455">
        <v>2019</v>
      </c>
      <c r="B1455" t="s">
        <v>41</v>
      </c>
      <c r="C1455" t="s">
        <v>5691</v>
      </c>
      <c r="D1455" s="47" t="s">
        <v>5145</v>
      </c>
      <c r="E1455" s="11">
        <v>2.8170000000000002</v>
      </c>
      <c r="F1455" s="2">
        <v>0.7954</v>
      </c>
      <c r="G1455" s="2">
        <v>0.191</v>
      </c>
      <c r="H1455" s="2">
        <v>0.60440000000000005</v>
      </c>
      <c r="I1455" s="2">
        <v>0.77329999999999999</v>
      </c>
      <c r="J1455" s="2">
        <v>0.19339999999999999</v>
      </c>
      <c r="K1455" s="2">
        <v>0.57989999999999997</v>
      </c>
      <c r="L1455" s="2">
        <v>0.65110000000000001</v>
      </c>
      <c r="M1455" s="2">
        <v>0.32200000000000001</v>
      </c>
      <c r="N1455" s="2">
        <v>0.3291</v>
      </c>
      <c r="O1455" s="2">
        <v>0.50446666666666662</v>
      </c>
      <c r="P1455" s="2" t="s">
        <v>4792</v>
      </c>
      <c r="Q1455" s="5">
        <v>2760</v>
      </c>
      <c r="R1455" s="5">
        <v>979.76570820021288</v>
      </c>
      <c r="S1455" s="5">
        <v>4</v>
      </c>
      <c r="T1455" s="5">
        <v>144.92753623188406</v>
      </c>
      <c r="U1455" s="5">
        <v>0</v>
      </c>
      <c r="V1455" s="5">
        <v>0</v>
      </c>
      <c r="W1455" s="5">
        <v>1</v>
      </c>
      <c r="X1455" s="5">
        <v>36.231884057971016</v>
      </c>
      <c r="Y1455" s="5">
        <v>0</v>
      </c>
      <c r="Z1455" s="5">
        <v>0</v>
      </c>
      <c r="AA1455" s="5">
        <v>3</v>
      </c>
      <c r="AB1455" s="5">
        <v>108.69565217391305</v>
      </c>
      <c r="AC1455" s="5">
        <v>38</v>
      </c>
      <c r="AD1455" s="5">
        <v>1376.8115942028985</v>
      </c>
      <c r="AE1455" s="5">
        <v>2</v>
      </c>
      <c r="AF1455" s="5">
        <v>72.463768115942031</v>
      </c>
      <c r="AG1455" s="5">
        <v>35</v>
      </c>
      <c r="AH1455" s="5">
        <v>1268.1159420289855</v>
      </c>
      <c r="AI1455" s="5">
        <v>1</v>
      </c>
      <c r="AJ1455" s="5">
        <v>36.231884057971016</v>
      </c>
    </row>
    <row r="1456" spans="1:36" x14ac:dyDescent="0.25">
      <c r="A1456">
        <v>2018</v>
      </c>
      <c r="B1456" t="s">
        <v>71</v>
      </c>
      <c r="C1456" t="s">
        <v>5277</v>
      </c>
      <c r="D1456" s="47" t="s">
        <v>4791</v>
      </c>
      <c r="E1456" s="47" t="s">
        <v>4791</v>
      </c>
      <c r="F1456" s="47" t="s">
        <v>4791</v>
      </c>
      <c r="G1456" s="47" t="s">
        <v>4791</v>
      </c>
      <c r="H1456" s="47" t="s">
        <v>4791</v>
      </c>
      <c r="I1456" s="47" t="s">
        <v>4791</v>
      </c>
      <c r="J1456" s="47" t="s">
        <v>4791</v>
      </c>
      <c r="K1456" s="47" t="s">
        <v>4791</v>
      </c>
      <c r="L1456" s="47" t="s">
        <v>4791</v>
      </c>
      <c r="M1456" s="47" t="s">
        <v>4791</v>
      </c>
      <c r="N1456" s="47" t="s">
        <v>4791</v>
      </c>
      <c r="O1456" s="47" t="s">
        <v>4791</v>
      </c>
      <c r="P1456" s="2" t="s">
        <v>4792</v>
      </c>
      <c r="Q1456" s="5">
        <v>2763</v>
      </c>
      <c r="R1456" s="5" t="s">
        <v>4791</v>
      </c>
      <c r="S1456" s="5">
        <v>1</v>
      </c>
      <c r="T1456" s="5">
        <v>36.192544335866813</v>
      </c>
      <c r="U1456" s="5">
        <v>0</v>
      </c>
      <c r="V1456" s="5">
        <v>0</v>
      </c>
      <c r="W1456" s="5">
        <v>0</v>
      </c>
      <c r="X1456" s="5">
        <v>0</v>
      </c>
      <c r="Y1456" s="5">
        <v>0</v>
      </c>
      <c r="Z1456" s="5">
        <v>0</v>
      </c>
      <c r="AA1456" s="5">
        <v>1</v>
      </c>
      <c r="AB1456" s="5">
        <v>36.192544335866813</v>
      </c>
      <c r="AC1456" s="5">
        <v>239</v>
      </c>
      <c r="AD1456" s="5">
        <v>8650.0180962721679</v>
      </c>
      <c r="AE1456" s="5">
        <v>31</v>
      </c>
      <c r="AF1456" s="5">
        <v>1121.9688744118712</v>
      </c>
      <c r="AG1456" s="5">
        <v>208</v>
      </c>
      <c r="AH1456" s="5">
        <v>7528.0492218602976</v>
      </c>
      <c r="AI1456" s="5">
        <v>0</v>
      </c>
      <c r="AJ1456" s="5">
        <v>0</v>
      </c>
    </row>
    <row r="1457" spans="1:36" x14ac:dyDescent="0.25">
      <c r="A1457">
        <v>2018</v>
      </c>
      <c r="B1457" t="s">
        <v>71</v>
      </c>
      <c r="C1457" t="s">
        <v>5277</v>
      </c>
      <c r="D1457" s="47" t="s">
        <v>4791</v>
      </c>
      <c r="E1457" s="47" t="s">
        <v>4791</v>
      </c>
      <c r="F1457" s="47" t="s">
        <v>4791</v>
      </c>
      <c r="G1457" s="47" t="s">
        <v>4791</v>
      </c>
      <c r="H1457" s="47" t="s">
        <v>4791</v>
      </c>
      <c r="I1457" s="47" t="s">
        <v>4791</v>
      </c>
      <c r="J1457" s="47" t="s">
        <v>4791</v>
      </c>
      <c r="K1457" s="47" t="s">
        <v>4791</v>
      </c>
      <c r="L1457" s="47" t="s">
        <v>4791</v>
      </c>
      <c r="M1457" s="47" t="s">
        <v>4791</v>
      </c>
      <c r="N1457" s="47" t="s">
        <v>4791</v>
      </c>
      <c r="O1457" s="47" t="s">
        <v>4791</v>
      </c>
      <c r="P1457" s="2" t="s">
        <v>4792</v>
      </c>
      <c r="Q1457" s="5">
        <v>2763</v>
      </c>
      <c r="R1457" s="5" t="s">
        <v>4791</v>
      </c>
      <c r="S1457" s="5">
        <v>1</v>
      </c>
      <c r="T1457" s="5">
        <v>36.192544335866813</v>
      </c>
      <c r="U1457" s="5">
        <v>0</v>
      </c>
      <c r="V1457" s="5">
        <v>0</v>
      </c>
      <c r="W1457" s="5">
        <v>0</v>
      </c>
      <c r="X1457" s="5">
        <v>0</v>
      </c>
      <c r="Y1457" s="5">
        <v>0</v>
      </c>
      <c r="Z1457" s="5">
        <v>0</v>
      </c>
      <c r="AA1457" s="5">
        <v>1</v>
      </c>
      <c r="AB1457" s="5">
        <v>36.192544335866813</v>
      </c>
      <c r="AC1457" s="5">
        <v>239</v>
      </c>
      <c r="AD1457" s="5">
        <v>8650.0180962721679</v>
      </c>
      <c r="AE1457" s="5">
        <v>31</v>
      </c>
      <c r="AF1457" s="5">
        <v>1121.9688744118712</v>
      </c>
      <c r="AG1457" s="5">
        <v>208</v>
      </c>
      <c r="AH1457" s="5">
        <v>7528.0492218602976</v>
      </c>
      <c r="AI1457" s="5">
        <v>0</v>
      </c>
      <c r="AJ1457" s="5">
        <v>0</v>
      </c>
    </row>
    <row r="1458" spans="1:36" x14ac:dyDescent="0.25">
      <c r="A1458">
        <v>2017</v>
      </c>
      <c r="B1458" t="s">
        <v>70</v>
      </c>
      <c r="C1458" t="s">
        <v>5487</v>
      </c>
      <c r="D1458" s="47" t="s">
        <v>5460</v>
      </c>
      <c r="E1458" s="11">
        <v>9.92</v>
      </c>
      <c r="F1458" s="2">
        <v>0.71260000000000001</v>
      </c>
      <c r="G1458" s="2">
        <v>0.2722</v>
      </c>
      <c r="H1458" s="2">
        <v>0.44040000000000001</v>
      </c>
      <c r="I1458" s="2">
        <v>0.70940000000000003</v>
      </c>
      <c r="J1458" s="2">
        <v>0.24349999999999999</v>
      </c>
      <c r="K1458" s="2">
        <v>0.46590000000000004</v>
      </c>
      <c r="L1458" s="2">
        <v>0.67630000000000001</v>
      </c>
      <c r="M1458" s="2">
        <v>0.30690000000000001</v>
      </c>
      <c r="N1458" s="2">
        <v>0.36940000000000001</v>
      </c>
      <c r="O1458" s="2">
        <v>0.42523333333333335</v>
      </c>
      <c r="P1458" s="5" t="s">
        <v>4792</v>
      </c>
      <c r="Q1458" s="5">
        <v>2765</v>
      </c>
      <c r="R1458" s="5">
        <v>278.72983870967744</v>
      </c>
      <c r="S1458" s="5">
        <v>0</v>
      </c>
      <c r="T1458" s="5">
        <v>0</v>
      </c>
      <c r="U1458" s="5">
        <v>0</v>
      </c>
      <c r="V1458" s="5">
        <v>0</v>
      </c>
      <c r="W1458" s="5">
        <v>0</v>
      </c>
      <c r="X1458" s="5">
        <v>0</v>
      </c>
      <c r="Y1458" s="5">
        <v>0</v>
      </c>
      <c r="Z1458" s="5">
        <v>0</v>
      </c>
      <c r="AA1458" s="5">
        <v>0</v>
      </c>
      <c r="AB1458" s="5">
        <v>0</v>
      </c>
      <c r="AC1458" s="5">
        <v>5</v>
      </c>
      <c r="AD1458" s="5">
        <v>180.83182640144665</v>
      </c>
      <c r="AE1458" s="5">
        <v>0</v>
      </c>
      <c r="AF1458" s="5">
        <v>0</v>
      </c>
      <c r="AG1458" s="5">
        <v>5</v>
      </c>
      <c r="AH1458" s="5">
        <v>180.83182640144665</v>
      </c>
      <c r="AI1458" s="5">
        <v>0</v>
      </c>
      <c r="AJ1458" s="5">
        <v>0</v>
      </c>
    </row>
    <row r="1459" spans="1:36" x14ac:dyDescent="0.25">
      <c r="A1459">
        <v>2017</v>
      </c>
      <c r="B1459" t="s">
        <v>71</v>
      </c>
      <c r="C1459" t="s">
        <v>5277</v>
      </c>
      <c r="D1459" s="47" t="s">
        <v>4791</v>
      </c>
      <c r="E1459" s="11">
        <v>0</v>
      </c>
      <c r="F1459" s="2">
        <v>0</v>
      </c>
      <c r="G1459" s="2">
        <v>0</v>
      </c>
      <c r="H1459" s="2">
        <v>0</v>
      </c>
      <c r="I1459" s="2">
        <v>0</v>
      </c>
      <c r="J1459" s="2">
        <v>0</v>
      </c>
      <c r="K1459" s="2">
        <v>0</v>
      </c>
      <c r="L1459" s="2">
        <v>0</v>
      </c>
      <c r="M1459" s="2">
        <v>0</v>
      </c>
      <c r="N1459" s="2">
        <v>0</v>
      </c>
      <c r="O1459" s="2">
        <v>0</v>
      </c>
      <c r="P1459" s="2" t="s">
        <v>4791</v>
      </c>
      <c r="Q1459" s="5">
        <v>2765</v>
      </c>
      <c r="R1459" s="5" t="s">
        <v>4791</v>
      </c>
      <c r="S1459" s="5">
        <v>8</v>
      </c>
      <c r="T1459" s="5">
        <v>289.33092224231467</v>
      </c>
      <c r="U1459" s="5">
        <v>0</v>
      </c>
      <c r="V1459" s="5">
        <v>0</v>
      </c>
      <c r="W1459" s="5">
        <v>1</v>
      </c>
      <c r="X1459" s="5">
        <v>36.166365280289334</v>
      </c>
      <c r="Y1459" s="5">
        <v>5</v>
      </c>
      <c r="Z1459" s="5">
        <v>180.83182640144665</v>
      </c>
      <c r="AA1459" s="5">
        <v>2</v>
      </c>
      <c r="AB1459" s="5">
        <v>72.332730560578668</v>
      </c>
      <c r="AC1459" s="5">
        <v>270</v>
      </c>
      <c r="AD1459" s="5">
        <v>9764.9186256781195</v>
      </c>
      <c r="AE1459" s="5">
        <v>9</v>
      </c>
      <c r="AF1459" s="5">
        <v>325.49728752260398</v>
      </c>
      <c r="AG1459" s="5">
        <v>256</v>
      </c>
      <c r="AH1459" s="5">
        <v>9258.5895117540695</v>
      </c>
      <c r="AI1459" s="5">
        <v>5</v>
      </c>
      <c r="AJ1459" s="5">
        <v>180.83182640144665</v>
      </c>
    </row>
    <row r="1460" spans="1:36" x14ac:dyDescent="0.25">
      <c r="A1460">
        <v>2018</v>
      </c>
      <c r="B1460" t="s">
        <v>71</v>
      </c>
      <c r="C1460" t="s">
        <v>5987</v>
      </c>
      <c r="D1460" s="47" t="s">
        <v>5914</v>
      </c>
      <c r="E1460" s="11">
        <v>0</v>
      </c>
      <c r="F1460" s="2">
        <v>0.4098</v>
      </c>
      <c r="G1460" s="2">
        <v>0.58040000000000003</v>
      </c>
      <c r="H1460" s="2">
        <v>-0.17060000000000003</v>
      </c>
      <c r="I1460" s="2">
        <v>0.28050000000000003</v>
      </c>
      <c r="J1460" s="2">
        <v>0.68500000000000005</v>
      </c>
      <c r="K1460" s="2">
        <v>-0.40450000000000003</v>
      </c>
      <c r="L1460" s="2">
        <v>0.28649999999999998</v>
      </c>
      <c r="M1460" s="2">
        <v>0.70399999999999996</v>
      </c>
      <c r="N1460" s="2">
        <v>-0.41749999999999998</v>
      </c>
      <c r="O1460" s="2">
        <v>-0.3308666666666667</v>
      </c>
      <c r="P1460" s="2" t="s">
        <v>5900</v>
      </c>
      <c r="Q1460" s="5">
        <v>2765</v>
      </c>
      <c r="R1460" s="5" t="s">
        <v>4791</v>
      </c>
      <c r="S1460" s="5">
        <v>6</v>
      </c>
      <c r="T1460" s="5">
        <v>216.99819168173599</v>
      </c>
      <c r="U1460" s="5">
        <v>0</v>
      </c>
      <c r="V1460" s="5">
        <v>0</v>
      </c>
      <c r="W1460" s="5">
        <v>0</v>
      </c>
      <c r="X1460" s="5">
        <v>0</v>
      </c>
      <c r="Y1460" s="5">
        <v>0</v>
      </c>
      <c r="Z1460" s="5">
        <v>0</v>
      </c>
      <c r="AA1460" s="5">
        <v>6</v>
      </c>
      <c r="AB1460" s="5">
        <v>216.99819168173599</v>
      </c>
      <c r="AC1460" s="5">
        <v>158</v>
      </c>
      <c r="AD1460" s="5">
        <v>5714.2857142857138</v>
      </c>
      <c r="AE1460" s="5">
        <v>0</v>
      </c>
      <c r="AF1460" s="5">
        <v>0</v>
      </c>
      <c r="AG1460" s="5">
        <v>158</v>
      </c>
      <c r="AH1460" s="5">
        <v>5714.2857142857138</v>
      </c>
      <c r="AI1460" s="5">
        <v>0</v>
      </c>
      <c r="AJ1460" s="5">
        <v>0</v>
      </c>
    </row>
    <row r="1461" spans="1:36" x14ac:dyDescent="0.25">
      <c r="A1461">
        <v>2018</v>
      </c>
      <c r="B1461" t="s">
        <v>71</v>
      </c>
      <c r="C1461" t="s">
        <v>5987</v>
      </c>
      <c r="D1461" s="47" t="s">
        <v>5914</v>
      </c>
      <c r="E1461" s="11">
        <v>0</v>
      </c>
      <c r="F1461" s="2">
        <v>0.4098</v>
      </c>
      <c r="G1461" s="2">
        <v>0.58040000000000003</v>
      </c>
      <c r="H1461" s="2">
        <v>-0.17060000000000003</v>
      </c>
      <c r="I1461" s="2">
        <v>0.28050000000000003</v>
      </c>
      <c r="J1461" s="2">
        <v>0.68500000000000005</v>
      </c>
      <c r="K1461" s="2">
        <v>-0.40450000000000003</v>
      </c>
      <c r="L1461" s="2">
        <v>0.28649999999999998</v>
      </c>
      <c r="M1461" s="2">
        <v>0.70399999999999996</v>
      </c>
      <c r="N1461" s="2">
        <v>-0.41749999999999998</v>
      </c>
      <c r="O1461" s="2">
        <v>-0.3308666666666667</v>
      </c>
      <c r="P1461" s="2" t="s">
        <v>5900</v>
      </c>
      <c r="Q1461" s="5">
        <v>2765</v>
      </c>
      <c r="R1461" s="5" t="s">
        <v>4791</v>
      </c>
      <c r="S1461" s="5">
        <v>6</v>
      </c>
      <c r="T1461" s="5">
        <v>216.99819168173599</v>
      </c>
      <c r="U1461" s="5">
        <v>0</v>
      </c>
      <c r="V1461" s="5">
        <v>0</v>
      </c>
      <c r="W1461" s="5">
        <v>0</v>
      </c>
      <c r="X1461" s="5">
        <v>0</v>
      </c>
      <c r="Y1461" s="5">
        <v>0</v>
      </c>
      <c r="Z1461" s="5">
        <v>0</v>
      </c>
      <c r="AA1461" s="5">
        <v>6</v>
      </c>
      <c r="AB1461" s="5">
        <v>216.99819168173599</v>
      </c>
      <c r="AC1461" s="5">
        <v>158</v>
      </c>
      <c r="AD1461" s="5">
        <v>5714.2857142857138</v>
      </c>
      <c r="AE1461" s="5">
        <v>0</v>
      </c>
      <c r="AF1461" s="5">
        <v>0</v>
      </c>
      <c r="AG1461" s="5">
        <v>158</v>
      </c>
      <c r="AH1461" s="5">
        <v>5714.2857142857138</v>
      </c>
      <c r="AI1461" s="5">
        <v>0</v>
      </c>
      <c r="AJ1461" s="5">
        <v>0</v>
      </c>
    </row>
    <row r="1462" spans="1:36" x14ac:dyDescent="0.25">
      <c r="A1462">
        <v>2019</v>
      </c>
      <c r="B1462" t="s">
        <v>41</v>
      </c>
      <c r="C1462" t="s">
        <v>5681</v>
      </c>
      <c r="D1462" s="47" t="s">
        <v>5357</v>
      </c>
      <c r="E1462" s="11">
        <v>2.6160000000000001</v>
      </c>
      <c r="F1462" s="2">
        <v>0.63619999999999999</v>
      </c>
      <c r="G1462" s="2">
        <v>0.34250000000000003</v>
      </c>
      <c r="H1462" s="2">
        <v>0.29369999999999996</v>
      </c>
      <c r="I1462" s="2">
        <v>0.60129999999999995</v>
      </c>
      <c r="J1462" s="2">
        <v>0.33179999999999998</v>
      </c>
      <c r="K1462" s="2">
        <v>0.26949999999999996</v>
      </c>
      <c r="L1462" s="2">
        <v>0.48</v>
      </c>
      <c r="M1462" s="2">
        <v>0.49490000000000001</v>
      </c>
      <c r="N1462" s="2">
        <v>-1.4900000000000024E-2</v>
      </c>
      <c r="O1462" s="2">
        <v>0.18276666666666663</v>
      </c>
      <c r="P1462" s="2" t="s">
        <v>4792</v>
      </c>
      <c r="Q1462" s="5">
        <v>2767</v>
      </c>
      <c r="R1462" s="5">
        <v>1057.7217125382263</v>
      </c>
      <c r="S1462" s="5">
        <v>25</v>
      </c>
      <c r="T1462" s="5">
        <v>903.5056017347307</v>
      </c>
      <c r="U1462" s="5">
        <v>0</v>
      </c>
      <c r="V1462" s="5">
        <v>0</v>
      </c>
      <c r="W1462" s="5">
        <v>4</v>
      </c>
      <c r="X1462" s="5">
        <v>144.56089627755694</v>
      </c>
      <c r="Y1462" s="5">
        <v>1</v>
      </c>
      <c r="Z1462" s="5">
        <v>36.140224069389234</v>
      </c>
      <c r="AA1462" s="5">
        <v>20</v>
      </c>
      <c r="AB1462" s="5">
        <v>722.80448138778456</v>
      </c>
      <c r="AC1462" s="5">
        <v>71</v>
      </c>
      <c r="AD1462" s="5">
        <v>2565.9559089266354</v>
      </c>
      <c r="AE1462" s="5">
        <v>19</v>
      </c>
      <c r="AF1462" s="5">
        <v>686.66425731839536</v>
      </c>
      <c r="AG1462" s="5">
        <v>50</v>
      </c>
      <c r="AH1462" s="5">
        <v>1807.0112034694614</v>
      </c>
      <c r="AI1462" s="5">
        <v>2</v>
      </c>
      <c r="AJ1462" s="5">
        <v>72.280448138778468</v>
      </c>
    </row>
    <row r="1463" spans="1:36" x14ac:dyDescent="0.25">
      <c r="A1463">
        <v>2019</v>
      </c>
      <c r="B1463" t="s">
        <v>71</v>
      </c>
      <c r="C1463" t="s">
        <v>5930</v>
      </c>
      <c r="D1463" s="47" t="s">
        <v>4970</v>
      </c>
      <c r="E1463" s="11">
        <v>0</v>
      </c>
      <c r="F1463" s="2">
        <v>0.4289</v>
      </c>
      <c r="G1463" s="2">
        <v>0.56040000000000001</v>
      </c>
      <c r="H1463" s="2">
        <v>-0.13150000000000001</v>
      </c>
      <c r="I1463" s="2">
        <v>0.3201</v>
      </c>
      <c r="J1463" s="2">
        <v>0.64510000000000001</v>
      </c>
      <c r="K1463" s="2">
        <v>-0.32500000000000001</v>
      </c>
      <c r="L1463" s="2">
        <v>0.33939999999999998</v>
      </c>
      <c r="M1463" s="2">
        <v>0.64990000000000003</v>
      </c>
      <c r="N1463" s="2">
        <v>-0.31050000000000005</v>
      </c>
      <c r="O1463" s="2">
        <v>-0.25566666666666671</v>
      </c>
      <c r="P1463" s="2" t="s">
        <v>5900</v>
      </c>
      <c r="Q1463" s="5">
        <v>2767</v>
      </c>
      <c r="R1463" s="5" t="s">
        <v>4791</v>
      </c>
      <c r="S1463" s="5">
        <v>0</v>
      </c>
      <c r="T1463" s="5">
        <v>0</v>
      </c>
      <c r="U1463" s="5">
        <v>0</v>
      </c>
      <c r="V1463" s="5">
        <v>0</v>
      </c>
      <c r="W1463" s="5">
        <v>0</v>
      </c>
      <c r="X1463" s="5">
        <v>0</v>
      </c>
      <c r="Y1463" s="5">
        <v>0</v>
      </c>
      <c r="Z1463" s="5">
        <v>0</v>
      </c>
      <c r="AA1463" s="5">
        <v>0</v>
      </c>
      <c r="AB1463" s="5">
        <v>0</v>
      </c>
      <c r="AC1463" s="5">
        <v>9</v>
      </c>
      <c r="AD1463" s="5">
        <v>325.26201662450308</v>
      </c>
      <c r="AE1463" s="5">
        <v>3</v>
      </c>
      <c r="AF1463" s="5">
        <v>108.42067220816769</v>
      </c>
      <c r="AG1463" s="5">
        <v>5</v>
      </c>
      <c r="AH1463" s="5">
        <v>180.70112034694614</v>
      </c>
      <c r="AI1463" s="5">
        <v>1</v>
      </c>
      <c r="AJ1463" s="5">
        <v>36.140224069389234</v>
      </c>
    </row>
    <row r="1464" spans="1:36" x14ac:dyDescent="0.25">
      <c r="A1464">
        <v>2018</v>
      </c>
      <c r="B1464" t="s">
        <v>71</v>
      </c>
      <c r="C1464" t="s">
        <v>5023</v>
      </c>
      <c r="D1464" s="47" t="s">
        <v>5022</v>
      </c>
      <c r="E1464" s="11">
        <v>0</v>
      </c>
      <c r="F1464" s="2">
        <v>0.76790000000000003</v>
      </c>
      <c r="G1464" s="2">
        <v>0.22270000000000001</v>
      </c>
      <c r="H1464" s="2">
        <v>0.54520000000000002</v>
      </c>
      <c r="I1464" s="2">
        <v>0.76449999999999996</v>
      </c>
      <c r="J1464" s="2">
        <v>0.2109</v>
      </c>
      <c r="K1464" s="2">
        <v>0.55359999999999998</v>
      </c>
      <c r="L1464" s="2">
        <v>0.73540000000000005</v>
      </c>
      <c r="M1464" s="2">
        <v>0.25390000000000001</v>
      </c>
      <c r="N1464" s="2">
        <v>0.48150000000000004</v>
      </c>
      <c r="O1464" s="2">
        <v>0.52676666666666672</v>
      </c>
      <c r="P1464" s="2" t="s">
        <v>4792</v>
      </c>
      <c r="Q1464" s="5">
        <v>2771</v>
      </c>
      <c r="R1464" s="5" t="s">
        <v>4791</v>
      </c>
      <c r="S1464" s="5">
        <v>8</v>
      </c>
      <c r="T1464" s="5">
        <v>288.70443883074699</v>
      </c>
      <c r="U1464" s="5">
        <v>0</v>
      </c>
      <c r="V1464" s="5">
        <v>0</v>
      </c>
      <c r="W1464" s="5">
        <v>0</v>
      </c>
      <c r="X1464" s="5">
        <v>0</v>
      </c>
      <c r="Y1464" s="5">
        <v>0</v>
      </c>
      <c r="Z1464" s="5">
        <v>0</v>
      </c>
      <c r="AA1464" s="5">
        <v>8</v>
      </c>
      <c r="AB1464" s="5">
        <v>288.70443883074699</v>
      </c>
      <c r="AC1464" s="5">
        <v>22</v>
      </c>
      <c r="AD1464" s="5">
        <v>793.93720678455441</v>
      </c>
      <c r="AE1464" s="5">
        <v>13</v>
      </c>
      <c r="AF1464" s="5">
        <v>469.14471309996389</v>
      </c>
      <c r="AG1464" s="5">
        <v>5</v>
      </c>
      <c r="AH1464" s="5">
        <v>180.4402742692169</v>
      </c>
      <c r="AI1464" s="5">
        <v>4</v>
      </c>
      <c r="AJ1464" s="5">
        <v>144.3522194153735</v>
      </c>
    </row>
    <row r="1465" spans="1:36" x14ac:dyDescent="0.25">
      <c r="A1465">
        <v>2018</v>
      </c>
      <c r="B1465" t="s">
        <v>71</v>
      </c>
      <c r="C1465" t="s">
        <v>5023</v>
      </c>
      <c r="D1465" s="47" t="s">
        <v>5022</v>
      </c>
      <c r="E1465" s="11">
        <v>0</v>
      </c>
      <c r="F1465" s="2">
        <v>0.76790000000000003</v>
      </c>
      <c r="G1465" s="2">
        <v>0.22270000000000001</v>
      </c>
      <c r="H1465" s="2">
        <v>0.54520000000000002</v>
      </c>
      <c r="I1465" s="2">
        <v>0.76449999999999996</v>
      </c>
      <c r="J1465" s="2">
        <v>0.2109</v>
      </c>
      <c r="K1465" s="2">
        <v>0.55359999999999998</v>
      </c>
      <c r="L1465" s="2">
        <v>0.73540000000000005</v>
      </c>
      <c r="M1465" s="2">
        <v>0.25390000000000001</v>
      </c>
      <c r="N1465" s="2">
        <v>0.48150000000000004</v>
      </c>
      <c r="O1465" s="2">
        <v>0.52676666666666672</v>
      </c>
      <c r="P1465" s="2" t="s">
        <v>4792</v>
      </c>
      <c r="Q1465" s="5">
        <v>2771</v>
      </c>
      <c r="R1465" s="5" t="s">
        <v>4791</v>
      </c>
      <c r="S1465" s="5">
        <v>8</v>
      </c>
      <c r="T1465" s="5">
        <v>288.70443883074699</v>
      </c>
      <c r="U1465" s="5">
        <v>0</v>
      </c>
      <c r="V1465" s="5">
        <v>0</v>
      </c>
      <c r="W1465" s="5">
        <v>0</v>
      </c>
      <c r="X1465" s="5">
        <v>0</v>
      </c>
      <c r="Y1465" s="5">
        <v>0</v>
      </c>
      <c r="Z1465" s="5">
        <v>0</v>
      </c>
      <c r="AA1465" s="5">
        <v>8</v>
      </c>
      <c r="AB1465" s="5">
        <v>288.70443883074699</v>
      </c>
      <c r="AC1465" s="5">
        <v>22</v>
      </c>
      <c r="AD1465" s="5">
        <v>793.93720678455441</v>
      </c>
      <c r="AE1465" s="5">
        <v>13</v>
      </c>
      <c r="AF1465" s="5">
        <v>469.14471309996389</v>
      </c>
      <c r="AG1465" s="5">
        <v>5</v>
      </c>
      <c r="AH1465" s="5">
        <v>180.4402742692169</v>
      </c>
      <c r="AI1465" s="5">
        <v>4</v>
      </c>
      <c r="AJ1465" s="5">
        <v>144.3522194153735</v>
      </c>
    </row>
    <row r="1466" spans="1:36" x14ac:dyDescent="0.25">
      <c r="A1466">
        <v>2017</v>
      </c>
      <c r="B1466" t="s">
        <v>41</v>
      </c>
      <c r="C1466" t="s">
        <v>725</v>
      </c>
      <c r="D1466" s="47" t="s">
        <v>5546</v>
      </c>
      <c r="E1466" s="11">
        <v>2.145</v>
      </c>
      <c r="F1466" s="2">
        <v>0.6905</v>
      </c>
      <c r="G1466" s="2">
        <v>0.28739999999999999</v>
      </c>
      <c r="H1466" s="2">
        <v>0.40310000000000001</v>
      </c>
      <c r="I1466" s="2">
        <v>0.67859999999999998</v>
      </c>
      <c r="J1466" s="2">
        <v>0.26169999999999999</v>
      </c>
      <c r="K1466" s="2">
        <v>0.41689999999999999</v>
      </c>
      <c r="L1466" s="2">
        <v>0.68440000000000001</v>
      </c>
      <c r="M1466" s="2">
        <v>0.29420000000000002</v>
      </c>
      <c r="N1466" s="2">
        <v>0.39019999999999999</v>
      </c>
      <c r="O1466" s="2">
        <v>0.40339999999999998</v>
      </c>
      <c r="P1466" s="2" t="s">
        <v>4792</v>
      </c>
      <c r="Q1466" s="5">
        <v>2773</v>
      </c>
      <c r="R1466" s="5">
        <v>1292.7738927738928</v>
      </c>
      <c r="S1466" s="5">
        <v>4</v>
      </c>
      <c r="T1466" s="5">
        <v>144.24810674359901</v>
      </c>
      <c r="U1466" s="5">
        <v>0</v>
      </c>
      <c r="V1466" s="5">
        <v>0</v>
      </c>
      <c r="W1466" s="5">
        <v>1</v>
      </c>
      <c r="X1466" s="5">
        <v>36.062026685899752</v>
      </c>
      <c r="Y1466" s="5">
        <v>0</v>
      </c>
      <c r="Z1466" s="5">
        <v>0</v>
      </c>
      <c r="AA1466" s="5">
        <v>3</v>
      </c>
      <c r="AB1466" s="5">
        <v>108.18608005769926</v>
      </c>
      <c r="AC1466" s="5">
        <v>29</v>
      </c>
      <c r="AD1466" s="5">
        <v>1045.7987738910927</v>
      </c>
      <c r="AE1466" s="5">
        <v>4</v>
      </c>
      <c r="AF1466" s="5">
        <v>144.24810674359901</v>
      </c>
      <c r="AG1466" s="5">
        <v>22</v>
      </c>
      <c r="AH1466" s="5">
        <v>793.36458708979433</v>
      </c>
      <c r="AI1466" s="5">
        <v>3</v>
      </c>
      <c r="AJ1466" s="5">
        <v>108.18608005769926</v>
      </c>
    </row>
    <row r="1467" spans="1:36" x14ac:dyDescent="0.25">
      <c r="A1467">
        <v>2018</v>
      </c>
      <c r="B1467" t="s">
        <v>70</v>
      </c>
      <c r="C1467" t="s">
        <v>5487</v>
      </c>
      <c r="D1467" s="47" t="s">
        <v>5460</v>
      </c>
      <c r="E1467" s="11">
        <v>9.92</v>
      </c>
      <c r="F1467" s="2">
        <v>0.71260000000000001</v>
      </c>
      <c r="G1467" s="2">
        <v>0.2722</v>
      </c>
      <c r="H1467" s="2">
        <v>0.44040000000000001</v>
      </c>
      <c r="I1467" s="2">
        <v>0.70940000000000003</v>
      </c>
      <c r="J1467" s="2">
        <v>0.24349999999999999</v>
      </c>
      <c r="K1467" s="2">
        <v>0.46590000000000004</v>
      </c>
      <c r="L1467" s="2">
        <v>0.67630000000000001</v>
      </c>
      <c r="M1467" s="2">
        <v>0.30690000000000001</v>
      </c>
      <c r="N1467" s="2">
        <v>0.36940000000000001</v>
      </c>
      <c r="O1467" s="2">
        <v>0.42523333333333335</v>
      </c>
      <c r="P1467" s="5" t="s">
        <v>4792</v>
      </c>
      <c r="Q1467" s="5">
        <v>2776</v>
      </c>
      <c r="R1467" s="5">
        <v>279.83870967741933</v>
      </c>
      <c r="S1467" s="5">
        <v>0</v>
      </c>
      <c r="T1467" s="5">
        <v>0</v>
      </c>
      <c r="U1467" s="5">
        <v>0</v>
      </c>
      <c r="V1467" s="5">
        <v>0</v>
      </c>
      <c r="W1467" s="5">
        <v>0</v>
      </c>
      <c r="X1467" s="5">
        <v>0</v>
      </c>
      <c r="Y1467" s="5">
        <v>0</v>
      </c>
      <c r="Z1467" s="5">
        <v>0</v>
      </c>
      <c r="AA1467" s="5">
        <v>0</v>
      </c>
      <c r="AB1467" s="5">
        <v>0</v>
      </c>
      <c r="AC1467" s="5">
        <v>2</v>
      </c>
      <c r="AD1467" s="5">
        <v>72.046109510086453</v>
      </c>
      <c r="AE1467" s="5">
        <v>0</v>
      </c>
      <c r="AF1467" s="5">
        <v>0</v>
      </c>
      <c r="AG1467" s="5">
        <v>2</v>
      </c>
      <c r="AH1467" s="5">
        <v>72.046109510086453</v>
      </c>
      <c r="AI1467" s="5">
        <v>0</v>
      </c>
      <c r="AJ1467" s="5">
        <v>0</v>
      </c>
    </row>
    <row r="1468" spans="1:36" x14ac:dyDescent="0.25">
      <c r="A1468">
        <v>2019</v>
      </c>
      <c r="B1468" t="s">
        <v>41</v>
      </c>
      <c r="C1468" t="s">
        <v>5560</v>
      </c>
      <c r="D1468" s="47" t="s">
        <v>5559</v>
      </c>
      <c r="E1468" s="11">
        <v>1.56</v>
      </c>
      <c r="F1468" s="2">
        <v>0.61850000000000005</v>
      </c>
      <c r="G1468" s="2">
        <v>0.3589</v>
      </c>
      <c r="H1468" s="2">
        <v>0.25960000000000005</v>
      </c>
      <c r="I1468" s="2">
        <v>0.60209999999999997</v>
      </c>
      <c r="J1468" s="2">
        <v>0.3377</v>
      </c>
      <c r="K1468" s="2">
        <v>0.26439999999999997</v>
      </c>
      <c r="L1468" s="2">
        <v>0.57440000000000002</v>
      </c>
      <c r="M1468" s="2">
        <v>0.40720000000000001</v>
      </c>
      <c r="N1468" s="2">
        <v>0.16720000000000002</v>
      </c>
      <c r="O1468" s="2">
        <v>0.23040000000000002</v>
      </c>
      <c r="P1468" s="2" t="s">
        <v>4792</v>
      </c>
      <c r="Q1468" s="5">
        <v>2786</v>
      </c>
      <c r="R1468" s="5">
        <v>1785.8974358974358</v>
      </c>
      <c r="S1468" s="5">
        <v>1</v>
      </c>
      <c r="T1468" s="5">
        <v>35.89375448671931</v>
      </c>
      <c r="U1468" s="5">
        <v>0</v>
      </c>
      <c r="V1468" s="5">
        <v>0</v>
      </c>
      <c r="W1468" s="5">
        <v>0</v>
      </c>
      <c r="X1468" s="5">
        <v>0</v>
      </c>
      <c r="Y1468" s="5">
        <v>0</v>
      </c>
      <c r="Z1468" s="5">
        <v>0</v>
      </c>
      <c r="AA1468" s="5">
        <v>1</v>
      </c>
      <c r="AB1468" s="5">
        <v>35.89375448671931</v>
      </c>
      <c r="AC1468" s="5">
        <v>23</v>
      </c>
      <c r="AD1468" s="5">
        <v>825.55635319454416</v>
      </c>
      <c r="AE1468" s="5">
        <v>2</v>
      </c>
      <c r="AF1468" s="5">
        <v>71.787508973438619</v>
      </c>
      <c r="AG1468" s="5">
        <v>20</v>
      </c>
      <c r="AH1468" s="5">
        <v>717.87508973438617</v>
      </c>
      <c r="AI1468" s="5">
        <v>1</v>
      </c>
      <c r="AJ1468" s="5">
        <v>35.89375448671931</v>
      </c>
    </row>
    <row r="1469" spans="1:36" x14ac:dyDescent="0.25">
      <c r="A1469">
        <v>2018</v>
      </c>
      <c r="B1469" t="s">
        <v>71</v>
      </c>
      <c r="C1469" t="s">
        <v>5930</v>
      </c>
      <c r="D1469" s="47" t="s">
        <v>4970</v>
      </c>
      <c r="E1469" s="11">
        <v>0</v>
      </c>
      <c r="F1469" s="2">
        <v>0.4289</v>
      </c>
      <c r="G1469" s="2">
        <v>0.56040000000000001</v>
      </c>
      <c r="H1469" s="2">
        <v>-0.13150000000000001</v>
      </c>
      <c r="I1469" s="2">
        <v>0.3201</v>
      </c>
      <c r="J1469" s="2">
        <v>0.64510000000000001</v>
      </c>
      <c r="K1469" s="2">
        <v>-0.32500000000000001</v>
      </c>
      <c r="L1469" s="2">
        <v>0.33939999999999998</v>
      </c>
      <c r="M1469" s="2">
        <v>0.64990000000000003</v>
      </c>
      <c r="N1469" s="2">
        <v>-0.31050000000000005</v>
      </c>
      <c r="O1469" s="2">
        <v>-0.25566666666666671</v>
      </c>
      <c r="P1469" s="2" t="s">
        <v>5900</v>
      </c>
      <c r="Q1469" s="5">
        <v>2797</v>
      </c>
      <c r="R1469" s="5" t="s">
        <v>4791</v>
      </c>
      <c r="S1469" s="5">
        <v>0</v>
      </c>
      <c r="T1469" s="5">
        <v>0</v>
      </c>
      <c r="U1469" s="5">
        <v>0</v>
      </c>
      <c r="V1469" s="5">
        <v>0</v>
      </c>
      <c r="W1469" s="5">
        <v>0</v>
      </c>
      <c r="X1469" s="5">
        <v>0</v>
      </c>
      <c r="Y1469" s="5">
        <v>0</v>
      </c>
      <c r="Z1469" s="5">
        <v>0</v>
      </c>
      <c r="AA1469" s="5">
        <v>0</v>
      </c>
      <c r="AB1469" s="5">
        <v>0</v>
      </c>
      <c r="AC1469" s="5">
        <v>8</v>
      </c>
      <c r="AD1469" s="5">
        <v>286.02073650339651</v>
      </c>
      <c r="AE1469" s="5">
        <v>4</v>
      </c>
      <c r="AF1469" s="5">
        <v>143.01036825169825</v>
      </c>
      <c r="AG1469" s="5">
        <v>4</v>
      </c>
      <c r="AH1469" s="5">
        <v>143.01036825169825</v>
      </c>
      <c r="AI1469" s="5">
        <v>0</v>
      </c>
      <c r="AJ1469" s="5">
        <v>0</v>
      </c>
    </row>
    <row r="1470" spans="1:36" x14ac:dyDescent="0.25">
      <c r="A1470">
        <v>2018</v>
      </c>
      <c r="B1470" t="s">
        <v>71</v>
      </c>
      <c r="C1470" t="s">
        <v>5930</v>
      </c>
      <c r="D1470" s="47" t="s">
        <v>4970</v>
      </c>
      <c r="E1470" s="11">
        <v>0</v>
      </c>
      <c r="F1470" s="2">
        <v>0.4289</v>
      </c>
      <c r="G1470" s="2">
        <v>0.56040000000000001</v>
      </c>
      <c r="H1470" s="2">
        <v>-0.13150000000000001</v>
      </c>
      <c r="I1470" s="2">
        <v>0.3201</v>
      </c>
      <c r="J1470" s="2">
        <v>0.64510000000000001</v>
      </c>
      <c r="K1470" s="2">
        <v>-0.32500000000000001</v>
      </c>
      <c r="L1470" s="2">
        <v>0.33939999999999998</v>
      </c>
      <c r="M1470" s="2">
        <v>0.64990000000000003</v>
      </c>
      <c r="N1470" s="2">
        <v>-0.31050000000000005</v>
      </c>
      <c r="O1470" s="2">
        <v>-0.25566666666666671</v>
      </c>
      <c r="P1470" s="2" t="s">
        <v>5900</v>
      </c>
      <c r="Q1470" s="5">
        <v>2797</v>
      </c>
      <c r="R1470" s="5" t="s">
        <v>4791</v>
      </c>
      <c r="S1470" s="5">
        <v>0</v>
      </c>
      <c r="T1470" s="5">
        <v>0</v>
      </c>
      <c r="U1470" s="5">
        <v>0</v>
      </c>
      <c r="V1470" s="5">
        <v>0</v>
      </c>
      <c r="W1470" s="5">
        <v>0</v>
      </c>
      <c r="X1470" s="5">
        <v>0</v>
      </c>
      <c r="Y1470" s="5">
        <v>0</v>
      </c>
      <c r="Z1470" s="5">
        <v>0</v>
      </c>
      <c r="AA1470" s="5">
        <v>0</v>
      </c>
      <c r="AB1470" s="5">
        <v>0</v>
      </c>
      <c r="AC1470" s="5">
        <v>8</v>
      </c>
      <c r="AD1470" s="5">
        <v>286.02073650339651</v>
      </c>
      <c r="AE1470" s="5">
        <v>4</v>
      </c>
      <c r="AF1470" s="5">
        <v>143.01036825169825</v>
      </c>
      <c r="AG1470" s="5">
        <v>4</v>
      </c>
      <c r="AH1470" s="5">
        <v>143.01036825169825</v>
      </c>
      <c r="AI1470" s="5">
        <v>0</v>
      </c>
      <c r="AJ1470" s="5">
        <v>0</v>
      </c>
    </row>
    <row r="1471" spans="1:36" x14ac:dyDescent="0.25">
      <c r="A1471">
        <v>2018</v>
      </c>
      <c r="B1471" t="s">
        <v>41</v>
      </c>
      <c r="C1471" t="s">
        <v>5560</v>
      </c>
      <c r="D1471" s="47" t="s">
        <v>5559</v>
      </c>
      <c r="E1471" s="11">
        <v>1.56</v>
      </c>
      <c r="F1471" s="2">
        <v>0.61850000000000005</v>
      </c>
      <c r="G1471" s="2">
        <v>0.3589</v>
      </c>
      <c r="H1471" s="2">
        <v>0.25960000000000005</v>
      </c>
      <c r="I1471" s="2">
        <v>0.60209999999999997</v>
      </c>
      <c r="J1471" s="2">
        <v>0.3377</v>
      </c>
      <c r="K1471" s="2">
        <v>0.26439999999999997</v>
      </c>
      <c r="L1471" s="2">
        <v>0.57440000000000002</v>
      </c>
      <c r="M1471" s="2">
        <v>0.40720000000000001</v>
      </c>
      <c r="N1471" s="2">
        <v>0.16720000000000002</v>
      </c>
      <c r="O1471" s="2">
        <v>0.23040000000000002</v>
      </c>
      <c r="P1471" s="2" t="s">
        <v>4792</v>
      </c>
      <c r="Q1471" s="5">
        <v>2803</v>
      </c>
      <c r="R1471" s="5">
        <v>1796.7948717948718</v>
      </c>
      <c r="S1471" s="5">
        <v>1</v>
      </c>
      <c r="T1471" s="5">
        <v>35.676061362825543</v>
      </c>
      <c r="U1471" s="5">
        <v>0</v>
      </c>
      <c r="V1471" s="5">
        <v>0</v>
      </c>
      <c r="W1471" s="5">
        <v>0</v>
      </c>
      <c r="X1471" s="5">
        <v>0</v>
      </c>
      <c r="Y1471" s="5">
        <v>1</v>
      </c>
      <c r="Z1471" s="5">
        <v>35.676061362825543</v>
      </c>
      <c r="AA1471" s="5">
        <v>0</v>
      </c>
      <c r="AB1471" s="5">
        <v>0</v>
      </c>
      <c r="AC1471" s="5">
        <v>16</v>
      </c>
      <c r="AD1471" s="5">
        <v>570.81698180520868</v>
      </c>
      <c r="AE1471" s="5">
        <v>3</v>
      </c>
      <c r="AF1471" s="5">
        <v>107.02818408847664</v>
      </c>
      <c r="AG1471" s="5">
        <v>13</v>
      </c>
      <c r="AH1471" s="5">
        <v>463.78879771673206</v>
      </c>
      <c r="AI1471" s="5">
        <v>0</v>
      </c>
      <c r="AJ1471" s="5">
        <v>0</v>
      </c>
    </row>
    <row r="1472" spans="1:36" x14ac:dyDescent="0.25">
      <c r="A1472">
        <v>2019</v>
      </c>
      <c r="B1472" t="s">
        <v>70</v>
      </c>
      <c r="C1472" t="s">
        <v>5419</v>
      </c>
      <c r="D1472" s="47" t="s">
        <v>932</v>
      </c>
      <c r="E1472" s="11">
        <v>4.8099999999999996</v>
      </c>
      <c r="F1472" s="2">
        <v>0.79249999999999998</v>
      </c>
      <c r="G1472" s="2">
        <v>0.18509999999999999</v>
      </c>
      <c r="H1472" s="2">
        <v>0.60739999999999994</v>
      </c>
      <c r="I1472" s="2">
        <v>0.78710000000000002</v>
      </c>
      <c r="J1472" s="2">
        <v>0.17879999999999999</v>
      </c>
      <c r="K1472" s="2">
        <v>0.60830000000000006</v>
      </c>
      <c r="L1472" s="2">
        <v>0.72189999999999999</v>
      </c>
      <c r="M1472" s="2">
        <v>0.2606</v>
      </c>
      <c r="N1472" s="2">
        <v>0.46129999999999999</v>
      </c>
      <c r="O1472" s="2">
        <v>0.55900000000000005</v>
      </c>
      <c r="P1472" s="5" t="s">
        <v>4792</v>
      </c>
      <c r="Q1472" s="5">
        <v>2805</v>
      </c>
      <c r="R1472" s="5">
        <v>583.16008316008322</v>
      </c>
      <c r="S1472" s="5">
        <v>0</v>
      </c>
      <c r="T1472" s="5">
        <v>0</v>
      </c>
      <c r="U1472" s="5">
        <v>0</v>
      </c>
      <c r="V1472" s="5">
        <v>0</v>
      </c>
      <c r="W1472" s="5">
        <v>0</v>
      </c>
      <c r="X1472" s="5">
        <v>0</v>
      </c>
      <c r="Y1472" s="5">
        <v>0</v>
      </c>
      <c r="Z1472" s="5">
        <v>0</v>
      </c>
      <c r="AA1472" s="5">
        <v>0</v>
      </c>
      <c r="AB1472" s="5">
        <v>0</v>
      </c>
      <c r="AC1472" s="5">
        <v>4</v>
      </c>
      <c r="AD1472" s="5">
        <v>142.60249554367201</v>
      </c>
      <c r="AE1472" s="5">
        <v>1</v>
      </c>
      <c r="AF1472" s="5">
        <v>35.650623885918002</v>
      </c>
      <c r="AG1472" s="5">
        <v>3</v>
      </c>
      <c r="AH1472" s="5">
        <v>106.95187165775401</v>
      </c>
      <c r="AI1472" s="5">
        <v>0</v>
      </c>
      <c r="AJ1472" s="5">
        <v>0</v>
      </c>
    </row>
    <row r="1473" spans="1:36" x14ac:dyDescent="0.25">
      <c r="A1473">
        <v>2019</v>
      </c>
      <c r="B1473" t="s">
        <v>71</v>
      </c>
      <c r="C1473" t="s">
        <v>5929</v>
      </c>
      <c r="D1473" s="47" t="s">
        <v>4970</v>
      </c>
      <c r="E1473" s="11">
        <v>0</v>
      </c>
      <c r="F1473" s="2">
        <v>0.4289</v>
      </c>
      <c r="G1473" s="2">
        <v>0.56040000000000001</v>
      </c>
      <c r="H1473" s="2">
        <v>-0.13150000000000001</v>
      </c>
      <c r="I1473" s="2">
        <v>0.3201</v>
      </c>
      <c r="J1473" s="2">
        <v>0.64510000000000001</v>
      </c>
      <c r="K1473" s="2">
        <v>-0.32500000000000001</v>
      </c>
      <c r="L1473" s="2">
        <v>0.33939999999999998</v>
      </c>
      <c r="M1473" s="2">
        <v>0.64990000000000003</v>
      </c>
      <c r="N1473" s="2">
        <v>-0.31050000000000005</v>
      </c>
      <c r="O1473" s="2">
        <v>-0.25566666666666671</v>
      </c>
      <c r="P1473" s="2" t="s">
        <v>5900</v>
      </c>
      <c r="Q1473" s="5">
        <v>2805</v>
      </c>
      <c r="R1473" s="5" t="s">
        <v>4791</v>
      </c>
      <c r="S1473" s="5">
        <v>44</v>
      </c>
      <c r="T1473" s="5">
        <v>1568.627450980392</v>
      </c>
      <c r="U1473" s="5">
        <v>0</v>
      </c>
      <c r="V1473" s="5">
        <v>0</v>
      </c>
      <c r="W1473" s="5">
        <v>20</v>
      </c>
      <c r="X1473" s="5">
        <v>713.01247771836006</v>
      </c>
      <c r="Y1473" s="5">
        <v>6</v>
      </c>
      <c r="Z1473" s="5">
        <v>213.90374331550802</v>
      </c>
      <c r="AA1473" s="5">
        <v>18</v>
      </c>
      <c r="AB1473" s="5">
        <v>641.7112299465241</v>
      </c>
      <c r="AC1473" s="5">
        <v>365</v>
      </c>
      <c r="AD1473" s="5">
        <v>13012.477718360071</v>
      </c>
      <c r="AE1473" s="5">
        <v>18</v>
      </c>
      <c r="AF1473" s="5">
        <v>641.7112299465241</v>
      </c>
      <c r="AG1473" s="5">
        <v>318</v>
      </c>
      <c r="AH1473" s="5">
        <v>11336.898395721926</v>
      </c>
      <c r="AI1473" s="5">
        <v>29</v>
      </c>
      <c r="AJ1473" s="5">
        <v>1033.868092691622</v>
      </c>
    </row>
    <row r="1474" spans="1:36" x14ac:dyDescent="0.25">
      <c r="A1474">
        <v>2019</v>
      </c>
      <c r="B1474" t="s">
        <v>71</v>
      </c>
      <c r="C1474" t="s">
        <v>5932</v>
      </c>
      <c r="D1474" s="47" t="s">
        <v>4970</v>
      </c>
      <c r="E1474" s="11">
        <v>0</v>
      </c>
      <c r="F1474" s="2">
        <v>0.4289</v>
      </c>
      <c r="G1474" s="2">
        <v>0.56040000000000001</v>
      </c>
      <c r="H1474" s="2">
        <v>-0.13150000000000001</v>
      </c>
      <c r="I1474" s="2">
        <v>0.3201</v>
      </c>
      <c r="J1474" s="2">
        <v>0.64510000000000001</v>
      </c>
      <c r="K1474" s="2">
        <v>-0.32500000000000001</v>
      </c>
      <c r="L1474" s="2">
        <v>0.33939999999999998</v>
      </c>
      <c r="M1474" s="2">
        <v>0.64990000000000003</v>
      </c>
      <c r="N1474" s="2">
        <v>-0.31050000000000005</v>
      </c>
      <c r="O1474" s="2">
        <v>-0.25566666666666671</v>
      </c>
      <c r="P1474" s="2" t="s">
        <v>5900</v>
      </c>
      <c r="Q1474" s="5">
        <v>2806</v>
      </c>
      <c r="R1474" s="5" t="s">
        <v>4791</v>
      </c>
      <c r="S1474" s="5">
        <v>7</v>
      </c>
      <c r="T1474" s="5">
        <v>249.46543121881683</v>
      </c>
      <c r="U1474" s="5">
        <v>1</v>
      </c>
      <c r="V1474" s="5">
        <v>35.637918745545264</v>
      </c>
      <c r="W1474" s="5">
        <v>0</v>
      </c>
      <c r="X1474" s="5">
        <v>0</v>
      </c>
      <c r="Y1474" s="5">
        <v>0</v>
      </c>
      <c r="Z1474" s="5">
        <v>0</v>
      </c>
      <c r="AA1474" s="5">
        <v>6</v>
      </c>
      <c r="AB1474" s="5">
        <v>213.82751247327158</v>
      </c>
      <c r="AC1474" s="5">
        <v>17</v>
      </c>
      <c r="AD1474" s="5">
        <v>605.84461867426944</v>
      </c>
      <c r="AE1474" s="5">
        <v>8</v>
      </c>
      <c r="AF1474" s="5">
        <v>285.10334996436211</v>
      </c>
      <c r="AG1474" s="5">
        <v>9</v>
      </c>
      <c r="AH1474" s="5">
        <v>320.74126870990733</v>
      </c>
      <c r="AI1474" s="5">
        <v>0</v>
      </c>
      <c r="AJ1474" s="5">
        <v>0</v>
      </c>
    </row>
    <row r="1475" spans="1:36" x14ac:dyDescent="0.25">
      <c r="A1475">
        <v>2017</v>
      </c>
      <c r="B1475" t="s">
        <v>71</v>
      </c>
      <c r="C1475" t="s">
        <v>5010</v>
      </c>
      <c r="D1475" s="47" t="s">
        <v>5009</v>
      </c>
      <c r="E1475" s="11">
        <v>0</v>
      </c>
      <c r="F1475" s="2">
        <v>0.78480000000000005</v>
      </c>
      <c r="G1475" s="2">
        <v>0.20680000000000001</v>
      </c>
      <c r="H1475" s="2">
        <v>0.57800000000000007</v>
      </c>
      <c r="I1475" s="2">
        <v>0.75919999999999999</v>
      </c>
      <c r="J1475" s="2">
        <v>0.221</v>
      </c>
      <c r="K1475" s="2">
        <v>0.53820000000000001</v>
      </c>
      <c r="L1475" s="2">
        <v>0.74550000000000005</v>
      </c>
      <c r="M1475" s="2">
        <v>0.24779999999999999</v>
      </c>
      <c r="N1475" s="2">
        <v>0.49770000000000003</v>
      </c>
      <c r="O1475" s="2">
        <v>0.5379666666666667</v>
      </c>
      <c r="P1475" s="2" t="s">
        <v>4792</v>
      </c>
      <c r="Q1475" s="5">
        <v>2812</v>
      </c>
      <c r="R1475" s="5" t="s">
        <v>4791</v>
      </c>
      <c r="S1475" s="5">
        <v>4</v>
      </c>
      <c r="T1475" s="5">
        <v>142.24751066856331</v>
      </c>
      <c r="U1475" s="5">
        <v>0</v>
      </c>
      <c r="V1475" s="5">
        <v>0</v>
      </c>
      <c r="W1475" s="5">
        <v>4</v>
      </c>
      <c r="X1475" s="5">
        <v>142.24751066856331</v>
      </c>
      <c r="Y1475" s="5">
        <v>0</v>
      </c>
      <c r="Z1475" s="5">
        <v>0</v>
      </c>
      <c r="AA1475" s="5">
        <v>0</v>
      </c>
      <c r="AB1475" s="5">
        <v>0</v>
      </c>
      <c r="AC1475" s="5">
        <v>28</v>
      </c>
      <c r="AD1475" s="5">
        <v>995.73257467994313</v>
      </c>
      <c r="AE1475" s="5">
        <v>5</v>
      </c>
      <c r="AF1475" s="5">
        <v>177.80938833570414</v>
      </c>
      <c r="AG1475" s="5">
        <v>23</v>
      </c>
      <c r="AH1475" s="5">
        <v>817.92318634423896</v>
      </c>
      <c r="AI1475" s="5">
        <v>0</v>
      </c>
      <c r="AJ1475" s="5">
        <v>0</v>
      </c>
    </row>
    <row r="1476" spans="1:36" x14ac:dyDescent="0.25">
      <c r="A1476">
        <v>2018</v>
      </c>
      <c r="B1476" t="s">
        <v>70</v>
      </c>
      <c r="C1476" t="s">
        <v>5307</v>
      </c>
      <c r="D1476" s="47" t="s">
        <v>5306</v>
      </c>
      <c r="E1476" s="11">
        <v>2.0099999999999998</v>
      </c>
      <c r="F1476" s="2">
        <v>0.79149999999999998</v>
      </c>
      <c r="G1476" s="2">
        <v>0.1923</v>
      </c>
      <c r="H1476" s="2">
        <v>0.59919999999999995</v>
      </c>
      <c r="I1476" s="2">
        <v>0.754</v>
      </c>
      <c r="J1476" s="2">
        <v>0.21210000000000001</v>
      </c>
      <c r="K1476" s="2">
        <v>0.54190000000000005</v>
      </c>
      <c r="L1476" s="2">
        <v>0.66539999999999999</v>
      </c>
      <c r="M1476" s="2">
        <v>0.3145</v>
      </c>
      <c r="N1476" s="2">
        <v>0.35089999999999999</v>
      </c>
      <c r="O1476" s="2">
        <v>0.49733333333333335</v>
      </c>
      <c r="P1476" s="5" t="s">
        <v>4792</v>
      </c>
      <c r="Q1476" s="5">
        <v>2815</v>
      </c>
      <c r="R1476" s="5">
        <v>1400.4975124378111</v>
      </c>
      <c r="S1476" s="5">
        <v>13</v>
      </c>
      <c r="T1476" s="5">
        <v>461.81172291296627</v>
      </c>
      <c r="U1476" s="5">
        <v>0</v>
      </c>
      <c r="V1476" s="5">
        <v>0</v>
      </c>
      <c r="W1476" s="5">
        <v>0</v>
      </c>
      <c r="X1476" s="5">
        <v>0</v>
      </c>
      <c r="Y1476" s="5">
        <v>1</v>
      </c>
      <c r="Z1476" s="5">
        <v>35.523978685612789</v>
      </c>
      <c r="AA1476" s="5">
        <v>12</v>
      </c>
      <c r="AB1476" s="5">
        <v>426.28774422735347</v>
      </c>
      <c r="AC1476" s="5">
        <v>30</v>
      </c>
      <c r="AD1476" s="5">
        <v>1065.7193605683838</v>
      </c>
      <c r="AE1476" s="5">
        <v>8</v>
      </c>
      <c r="AF1476" s="5">
        <v>284.19182948490231</v>
      </c>
      <c r="AG1476" s="5">
        <v>19</v>
      </c>
      <c r="AH1476" s="5">
        <v>674.95559502664298</v>
      </c>
      <c r="AI1476" s="5">
        <v>3</v>
      </c>
      <c r="AJ1476" s="5">
        <v>106.57193605683837</v>
      </c>
    </row>
    <row r="1477" spans="1:36" x14ac:dyDescent="0.25">
      <c r="A1477">
        <v>2018</v>
      </c>
      <c r="B1477" t="s">
        <v>41</v>
      </c>
      <c r="C1477" t="s">
        <v>5681</v>
      </c>
      <c r="D1477" s="47" t="s">
        <v>5357</v>
      </c>
      <c r="E1477" s="11">
        <v>2.6160000000000001</v>
      </c>
      <c r="F1477" s="2">
        <v>0.63619999999999999</v>
      </c>
      <c r="G1477" s="2">
        <v>0.34250000000000003</v>
      </c>
      <c r="H1477" s="2">
        <v>0.29369999999999996</v>
      </c>
      <c r="I1477" s="2">
        <v>0.60129999999999995</v>
      </c>
      <c r="J1477" s="2">
        <v>0.33179999999999998</v>
      </c>
      <c r="K1477" s="2">
        <v>0.26949999999999996</v>
      </c>
      <c r="L1477" s="2">
        <v>0.48</v>
      </c>
      <c r="M1477" s="2">
        <v>0.49490000000000001</v>
      </c>
      <c r="N1477" s="2">
        <v>-1.4900000000000024E-2</v>
      </c>
      <c r="O1477" s="2">
        <v>0.18276666666666663</v>
      </c>
      <c r="P1477" s="2" t="s">
        <v>4792</v>
      </c>
      <c r="Q1477" s="5">
        <v>2818</v>
      </c>
      <c r="R1477" s="5">
        <v>1077.217125382263</v>
      </c>
      <c r="S1477" s="5">
        <v>14</v>
      </c>
      <c r="T1477" s="5">
        <v>496.80624556422998</v>
      </c>
      <c r="U1477" s="5">
        <v>0</v>
      </c>
      <c r="V1477" s="5">
        <v>0</v>
      </c>
      <c r="W1477" s="5">
        <v>3</v>
      </c>
      <c r="X1477" s="5">
        <v>106.45848119233499</v>
      </c>
      <c r="Y1477" s="5">
        <v>0</v>
      </c>
      <c r="Z1477" s="5">
        <v>0</v>
      </c>
      <c r="AA1477" s="5">
        <v>11</v>
      </c>
      <c r="AB1477" s="5">
        <v>390.34776437189493</v>
      </c>
      <c r="AC1477" s="5">
        <v>98</v>
      </c>
      <c r="AD1477" s="5">
        <v>3477.64371894961</v>
      </c>
      <c r="AE1477" s="5">
        <v>28</v>
      </c>
      <c r="AF1477" s="5">
        <v>993.61249112845996</v>
      </c>
      <c r="AG1477" s="5">
        <v>66</v>
      </c>
      <c r="AH1477" s="5">
        <v>2342.0865862313699</v>
      </c>
      <c r="AI1477" s="5">
        <v>4</v>
      </c>
      <c r="AJ1477" s="5">
        <v>141.94464158977999</v>
      </c>
    </row>
    <row r="1478" spans="1:36" x14ac:dyDescent="0.25">
      <c r="A1478">
        <v>2017</v>
      </c>
      <c r="B1478" t="s">
        <v>70</v>
      </c>
      <c r="C1478" t="s">
        <v>5438</v>
      </c>
      <c r="D1478" s="47" t="s">
        <v>5369</v>
      </c>
      <c r="E1478" s="11">
        <v>5.57</v>
      </c>
      <c r="F1478" s="2">
        <v>0.75690000000000002</v>
      </c>
      <c r="G1478" s="2">
        <v>0.21990000000000001</v>
      </c>
      <c r="H1478" s="2">
        <v>0.53700000000000003</v>
      </c>
      <c r="I1478" s="2">
        <v>0.73929999999999996</v>
      </c>
      <c r="J1478" s="2">
        <v>0.22750000000000001</v>
      </c>
      <c r="K1478" s="2">
        <v>0.51179999999999992</v>
      </c>
      <c r="L1478" s="2">
        <v>0.69750000000000001</v>
      </c>
      <c r="M1478" s="2">
        <v>0.28760000000000002</v>
      </c>
      <c r="N1478" s="2">
        <v>0.40989999999999999</v>
      </c>
      <c r="O1478" s="2">
        <v>0.4862333333333333</v>
      </c>
      <c r="P1478" s="5" t="s">
        <v>4792</v>
      </c>
      <c r="Q1478" s="5">
        <v>2825</v>
      </c>
      <c r="R1478" s="5">
        <v>507.18132854578096</v>
      </c>
      <c r="S1478" s="5">
        <v>6</v>
      </c>
      <c r="T1478" s="5">
        <v>212.38938053097345</v>
      </c>
      <c r="U1478" s="5">
        <v>0</v>
      </c>
      <c r="V1478" s="5">
        <v>0</v>
      </c>
      <c r="W1478" s="5">
        <v>1</v>
      </c>
      <c r="X1478" s="5">
        <v>35.398230088495573</v>
      </c>
      <c r="Y1478" s="5">
        <v>0</v>
      </c>
      <c r="Z1478" s="5">
        <v>0</v>
      </c>
      <c r="AA1478" s="5">
        <v>5</v>
      </c>
      <c r="AB1478" s="5">
        <v>176.99115044247787</v>
      </c>
      <c r="AC1478" s="5">
        <v>45</v>
      </c>
      <c r="AD1478" s="5">
        <v>1592.9203539823009</v>
      </c>
      <c r="AE1478" s="5">
        <v>7</v>
      </c>
      <c r="AF1478" s="5">
        <v>247.78761061946901</v>
      </c>
      <c r="AG1478" s="5">
        <v>36</v>
      </c>
      <c r="AH1478" s="5">
        <v>1274.3362831858408</v>
      </c>
      <c r="AI1478" s="5">
        <v>2</v>
      </c>
      <c r="AJ1478" s="5">
        <v>70.796460176991147</v>
      </c>
    </row>
    <row r="1479" spans="1:36" x14ac:dyDescent="0.25">
      <c r="A1479">
        <v>2018</v>
      </c>
      <c r="B1479" t="s">
        <v>71</v>
      </c>
      <c r="C1479" t="s">
        <v>4871</v>
      </c>
      <c r="D1479" s="47" t="s">
        <v>4871</v>
      </c>
      <c r="E1479" s="11">
        <v>0</v>
      </c>
      <c r="F1479" s="2">
        <v>0.65659999999999996</v>
      </c>
      <c r="G1479" s="2">
        <v>0.32919999999999999</v>
      </c>
      <c r="H1479" s="2">
        <v>0.32739999999999997</v>
      </c>
      <c r="I1479" s="2">
        <v>0.62080000000000002</v>
      </c>
      <c r="J1479" s="2">
        <v>0.35070000000000001</v>
      </c>
      <c r="K1479" s="2">
        <v>0.27010000000000001</v>
      </c>
      <c r="L1479" s="2">
        <v>0.62119999999999997</v>
      </c>
      <c r="M1479" s="2">
        <v>0.37280000000000002</v>
      </c>
      <c r="N1479" s="2">
        <v>0.24839999999999995</v>
      </c>
      <c r="O1479" s="2">
        <v>0.28196666666666664</v>
      </c>
      <c r="P1479" s="2" t="s">
        <v>4792</v>
      </c>
      <c r="Q1479" s="5">
        <v>2826</v>
      </c>
      <c r="R1479" s="5" t="s">
        <v>4791</v>
      </c>
      <c r="S1479" s="5">
        <v>3</v>
      </c>
      <c r="T1479" s="5">
        <v>106.15711252653928</v>
      </c>
      <c r="U1479" s="5">
        <v>0</v>
      </c>
      <c r="V1479" s="5">
        <v>0</v>
      </c>
      <c r="W1479" s="5">
        <v>0</v>
      </c>
      <c r="X1479" s="5">
        <v>0</v>
      </c>
      <c r="Y1479" s="5">
        <v>0</v>
      </c>
      <c r="Z1479" s="5">
        <v>0</v>
      </c>
      <c r="AA1479" s="5">
        <v>3</v>
      </c>
      <c r="AB1479" s="5">
        <v>106.15711252653928</v>
      </c>
      <c r="AC1479" s="5">
        <v>12</v>
      </c>
      <c r="AD1479" s="5">
        <v>424.62845010615712</v>
      </c>
      <c r="AE1479" s="5">
        <v>3</v>
      </c>
      <c r="AF1479" s="5">
        <v>106.15711252653928</v>
      </c>
      <c r="AG1479" s="5">
        <v>7</v>
      </c>
      <c r="AH1479" s="5">
        <v>247.69992922859166</v>
      </c>
      <c r="AI1479" s="5">
        <v>2</v>
      </c>
      <c r="AJ1479" s="5">
        <v>70.771408351026182</v>
      </c>
    </row>
    <row r="1480" spans="1:36" x14ac:dyDescent="0.25">
      <c r="A1480">
        <v>2018</v>
      </c>
      <c r="B1480" t="s">
        <v>71</v>
      </c>
      <c r="C1480" t="s">
        <v>4871</v>
      </c>
      <c r="D1480" s="47" t="s">
        <v>4871</v>
      </c>
      <c r="E1480" s="11">
        <v>0</v>
      </c>
      <c r="F1480" s="2">
        <v>0.65659999999999996</v>
      </c>
      <c r="G1480" s="2">
        <v>0.32919999999999999</v>
      </c>
      <c r="H1480" s="2">
        <v>0.32739999999999997</v>
      </c>
      <c r="I1480" s="2">
        <v>0.62080000000000002</v>
      </c>
      <c r="J1480" s="2">
        <v>0.35070000000000001</v>
      </c>
      <c r="K1480" s="2">
        <v>0.27010000000000001</v>
      </c>
      <c r="L1480" s="2">
        <v>0.62119999999999997</v>
      </c>
      <c r="M1480" s="2">
        <v>0.37280000000000002</v>
      </c>
      <c r="N1480" s="2">
        <v>0.24839999999999995</v>
      </c>
      <c r="O1480" s="2">
        <v>0.28196666666666664</v>
      </c>
      <c r="P1480" s="2" t="s">
        <v>4792</v>
      </c>
      <c r="Q1480" s="5">
        <v>2826</v>
      </c>
      <c r="R1480" s="5" t="s">
        <v>4791</v>
      </c>
      <c r="S1480" s="5">
        <v>3</v>
      </c>
      <c r="T1480" s="5">
        <v>106.15711252653928</v>
      </c>
      <c r="U1480" s="5">
        <v>0</v>
      </c>
      <c r="V1480" s="5">
        <v>0</v>
      </c>
      <c r="W1480" s="5">
        <v>0</v>
      </c>
      <c r="X1480" s="5">
        <v>0</v>
      </c>
      <c r="Y1480" s="5">
        <v>0</v>
      </c>
      <c r="Z1480" s="5">
        <v>0</v>
      </c>
      <c r="AA1480" s="5">
        <v>3</v>
      </c>
      <c r="AB1480" s="5">
        <v>106.15711252653928</v>
      </c>
      <c r="AC1480" s="5">
        <v>12</v>
      </c>
      <c r="AD1480" s="5">
        <v>424.62845010615712</v>
      </c>
      <c r="AE1480" s="5">
        <v>3</v>
      </c>
      <c r="AF1480" s="5">
        <v>106.15711252653928</v>
      </c>
      <c r="AG1480" s="5">
        <v>7</v>
      </c>
      <c r="AH1480" s="5">
        <v>247.69992922859166</v>
      </c>
      <c r="AI1480" s="5">
        <v>2</v>
      </c>
      <c r="AJ1480" s="5">
        <v>70.771408351026182</v>
      </c>
    </row>
    <row r="1481" spans="1:36" x14ac:dyDescent="0.25">
      <c r="A1481">
        <v>2017</v>
      </c>
      <c r="B1481" t="s">
        <v>41</v>
      </c>
      <c r="C1481" t="s">
        <v>5560</v>
      </c>
      <c r="D1481" s="47" t="s">
        <v>5559</v>
      </c>
      <c r="E1481" s="11">
        <v>1.56</v>
      </c>
      <c r="F1481" s="2">
        <v>0.61850000000000005</v>
      </c>
      <c r="G1481" s="2">
        <v>0.3589</v>
      </c>
      <c r="H1481" s="2">
        <v>0.25960000000000005</v>
      </c>
      <c r="I1481" s="2">
        <v>0.60209999999999997</v>
      </c>
      <c r="J1481" s="2">
        <v>0.3377</v>
      </c>
      <c r="K1481" s="2">
        <v>0.26439999999999997</v>
      </c>
      <c r="L1481" s="2">
        <v>0.57440000000000002</v>
      </c>
      <c r="M1481" s="2">
        <v>0.40720000000000001</v>
      </c>
      <c r="N1481" s="2">
        <v>0.16720000000000002</v>
      </c>
      <c r="O1481" s="2">
        <v>0.23040000000000002</v>
      </c>
      <c r="P1481" s="2" t="s">
        <v>4792</v>
      </c>
      <c r="Q1481" s="5">
        <v>2829</v>
      </c>
      <c r="R1481" s="5">
        <v>1813.4615384615383</v>
      </c>
      <c r="S1481" s="5">
        <v>1</v>
      </c>
      <c r="T1481" s="5">
        <v>35.348179568752208</v>
      </c>
      <c r="U1481" s="5">
        <v>0</v>
      </c>
      <c r="V1481" s="5">
        <v>0</v>
      </c>
      <c r="W1481" s="5">
        <v>0</v>
      </c>
      <c r="X1481" s="5">
        <v>0</v>
      </c>
      <c r="Y1481" s="5">
        <v>0</v>
      </c>
      <c r="Z1481" s="5">
        <v>0</v>
      </c>
      <c r="AA1481" s="5">
        <v>1</v>
      </c>
      <c r="AB1481" s="5">
        <v>35.348179568752208</v>
      </c>
      <c r="AC1481" s="5">
        <v>13</v>
      </c>
      <c r="AD1481" s="5">
        <v>459.52633439377877</v>
      </c>
      <c r="AE1481" s="5">
        <v>1</v>
      </c>
      <c r="AF1481" s="5">
        <v>35.348179568752208</v>
      </c>
      <c r="AG1481" s="5">
        <v>12</v>
      </c>
      <c r="AH1481" s="5">
        <v>424.17815482502652</v>
      </c>
      <c r="AI1481" s="5">
        <v>0</v>
      </c>
      <c r="AJ1481" s="5">
        <v>0</v>
      </c>
    </row>
    <row r="1482" spans="1:36" x14ac:dyDescent="0.25">
      <c r="A1482">
        <v>2018</v>
      </c>
      <c r="B1482" t="s">
        <v>71</v>
      </c>
      <c r="C1482" t="s">
        <v>5929</v>
      </c>
      <c r="D1482" s="47" t="s">
        <v>4970</v>
      </c>
      <c r="E1482" s="11">
        <v>0</v>
      </c>
      <c r="F1482" s="2">
        <v>0.4289</v>
      </c>
      <c r="G1482" s="2">
        <v>0.56040000000000001</v>
      </c>
      <c r="H1482" s="2">
        <v>-0.13150000000000001</v>
      </c>
      <c r="I1482" s="2">
        <v>0.3201</v>
      </c>
      <c r="J1482" s="2">
        <v>0.64510000000000001</v>
      </c>
      <c r="K1482" s="2">
        <v>-0.32500000000000001</v>
      </c>
      <c r="L1482" s="2">
        <v>0.33939999999999998</v>
      </c>
      <c r="M1482" s="2">
        <v>0.64990000000000003</v>
      </c>
      <c r="N1482" s="2">
        <v>-0.31050000000000005</v>
      </c>
      <c r="O1482" s="2">
        <v>-0.25566666666666671</v>
      </c>
      <c r="P1482" s="2" t="s">
        <v>5900</v>
      </c>
      <c r="Q1482" s="5">
        <v>2830</v>
      </c>
      <c r="R1482" s="5" t="s">
        <v>4791</v>
      </c>
      <c r="S1482" s="5">
        <v>55</v>
      </c>
      <c r="T1482" s="5">
        <v>1943.4628975265016</v>
      </c>
      <c r="U1482" s="5">
        <v>0</v>
      </c>
      <c r="V1482" s="5">
        <v>0</v>
      </c>
      <c r="W1482" s="5">
        <v>21</v>
      </c>
      <c r="X1482" s="5">
        <v>742.04946996466435</v>
      </c>
      <c r="Y1482" s="5">
        <v>1</v>
      </c>
      <c r="Z1482" s="5">
        <v>35.335689045936391</v>
      </c>
      <c r="AA1482" s="5">
        <v>33</v>
      </c>
      <c r="AB1482" s="5">
        <v>1166.077738515901</v>
      </c>
      <c r="AC1482" s="5">
        <v>457</v>
      </c>
      <c r="AD1482" s="5">
        <v>16148.409893992932</v>
      </c>
      <c r="AE1482" s="5">
        <v>33</v>
      </c>
      <c r="AF1482" s="5">
        <v>1166.077738515901</v>
      </c>
      <c r="AG1482" s="5">
        <v>394</v>
      </c>
      <c r="AH1482" s="5">
        <v>13922.261484098941</v>
      </c>
      <c r="AI1482" s="5">
        <v>30</v>
      </c>
      <c r="AJ1482" s="5">
        <v>1060.0706713780919</v>
      </c>
    </row>
    <row r="1483" spans="1:36" x14ac:dyDescent="0.25">
      <c r="A1483">
        <v>2018</v>
      </c>
      <c r="B1483" t="s">
        <v>71</v>
      </c>
      <c r="C1483" t="s">
        <v>5929</v>
      </c>
      <c r="D1483" s="47" t="s">
        <v>4970</v>
      </c>
      <c r="E1483" s="11">
        <v>0</v>
      </c>
      <c r="F1483" s="2">
        <v>0.4289</v>
      </c>
      <c r="G1483" s="2">
        <v>0.56040000000000001</v>
      </c>
      <c r="H1483" s="2">
        <v>-0.13150000000000001</v>
      </c>
      <c r="I1483" s="2">
        <v>0.3201</v>
      </c>
      <c r="J1483" s="2">
        <v>0.64510000000000001</v>
      </c>
      <c r="K1483" s="2">
        <v>-0.32500000000000001</v>
      </c>
      <c r="L1483" s="2">
        <v>0.33939999999999998</v>
      </c>
      <c r="M1483" s="2">
        <v>0.64990000000000003</v>
      </c>
      <c r="N1483" s="2">
        <v>-0.31050000000000005</v>
      </c>
      <c r="O1483" s="2">
        <v>-0.25566666666666671</v>
      </c>
      <c r="P1483" s="2" t="s">
        <v>5900</v>
      </c>
      <c r="Q1483" s="5">
        <v>2830</v>
      </c>
      <c r="R1483" s="5" t="s">
        <v>4791</v>
      </c>
      <c r="S1483" s="5">
        <v>55</v>
      </c>
      <c r="T1483" s="5">
        <v>1943.4628975265016</v>
      </c>
      <c r="U1483" s="5">
        <v>0</v>
      </c>
      <c r="V1483" s="5">
        <v>0</v>
      </c>
      <c r="W1483" s="5">
        <v>21</v>
      </c>
      <c r="X1483" s="5">
        <v>742.04946996466435</v>
      </c>
      <c r="Y1483" s="5">
        <v>1</v>
      </c>
      <c r="Z1483" s="5">
        <v>35.335689045936391</v>
      </c>
      <c r="AA1483" s="5">
        <v>33</v>
      </c>
      <c r="AB1483" s="5">
        <v>1166.077738515901</v>
      </c>
      <c r="AC1483" s="5">
        <v>457</v>
      </c>
      <c r="AD1483" s="5">
        <v>16148.409893992932</v>
      </c>
      <c r="AE1483" s="5">
        <v>33</v>
      </c>
      <c r="AF1483" s="5">
        <v>1166.077738515901</v>
      </c>
      <c r="AG1483" s="5">
        <v>394</v>
      </c>
      <c r="AH1483" s="5">
        <v>13922.261484098941</v>
      </c>
      <c r="AI1483" s="5">
        <v>30</v>
      </c>
      <c r="AJ1483" s="5">
        <v>1060.0706713780919</v>
      </c>
    </row>
    <row r="1484" spans="1:36" x14ac:dyDescent="0.25">
      <c r="A1484">
        <v>2019</v>
      </c>
      <c r="B1484" t="s">
        <v>41</v>
      </c>
      <c r="C1484" t="s">
        <v>5622</v>
      </c>
      <c r="D1484" s="47" t="s">
        <v>5577</v>
      </c>
      <c r="E1484" s="11">
        <v>2.0230000000000001</v>
      </c>
      <c r="F1484" s="2">
        <v>0.71260000000000001</v>
      </c>
      <c r="G1484" s="2">
        <v>0.26719999999999999</v>
      </c>
      <c r="H1484" s="2">
        <v>0.44540000000000002</v>
      </c>
      <c r="I1484" s="2">
        <v>0.70320000000000005</v>
      </c>
      <c r="J1484" s="2">
        <v>0.24049999999999999</v>
      </c>
      <c r="K1484" s="2">
        <v>0.46270000000000006</v>
      </c>
      <c r="L1484" s="2">
        <v>0.6754</v>
      </c>
      <c r="M1484" s="2">
        <v>0.30769999999999997</v>
      </c>
      <c r="N1484" s="2">
        <v>0.36770000000000003</v>
      </c>
      <c r="O1484" s="2">
        <v>0.42526666666666674</v>
      </c>
      <c r="P1484" s="2" t="s">
        <v>4792</v>
      </c>
      <c r="Q1484" s="5">
        <v>2831</v>
      </c>
      <c r="R1484" s="5">
        <v>1399.4068215521502</v>
      </c>
      <c r="S1484" s="5">
        <v>4</v>
      </c>
      <c r="T1484" s="5">
        <v>141.2928293889085</v>
      </c>
      <c r="U1484" s="5">
        <v>0</v>
      </c>
      <c r="V1484" s="5">
        <v>0</v>
      </c>
      <c r="W1484" s="5">
        <v>2</v>
      </c>
      <c r="X1484" s="5">
        <v>70.646414694454251</v>
      </c>
      <c r="Y1484" s="5">
        <v>0</v>
      </c>
      <c r="Z1484" s="5">
        <v>0</v>
      </c>
      <c r="AA1484" s="5">
        <v>2</v>
      </c>
      <c r="AB1484" s="5">
        <v>70.646414694454251</v>
      </c>
      <c r="AC1484" s="5">
        <v>30</v>
      </c>
      <c r="AD1484" s="5">
        <v>1059.696220416814</v>
      </c>
      <c r="AE1484" s="5">
        <v>19</v>
      </c>
      <c r="AF1484" s="5">
        <v>671.14093959731542</v>
      </c>
      <c r="AG1484" s="5">
        <v>9</v>
      </c>
      <c r="AH1484" s="5">
        <v>317.90886612504414</v>
      </c>
      <c r="AI1484" s="5">
        <v>2</v>
      </c>
      <c r="AJ1484" s="5">
        <v>70.646414694454251</v>
      </c>
    </row>
    <row r="1485" spans="1:36" x14ac:dyDescent="0.25">
      <c r="A1485">
        <v>2018</v>
      </c>
      <c r="B1485" t="s">
        <v>71</v>
      </c>
      <c r="C1485" t="s">
        <v>5932</v>
      </c>
      <c r="D1485" s="47" t="s">
        <v>4970</v>
      </c>
      <c r="E1485" s="11">
        <v>0</v>
      </c>
      <c r="F1485" s="2">
        <v>0.4289</v>
      </c>
      <c r="G1485" s="2">
        <v>0.56040000000000001</v>
      </c>
      <c r="H1485" s="2">
        <v>-0.13150000000000001</v>
      </c>
      <c r="I1485" s="2">
        <v>0.3201</v>
      </c>
      <c r="J1485" s="2">
        <v>0.64510000000000001</v>
      </c>
      <c r="K1485" s="2">
        <v>-0.32500000000000001</v>
      </c>
      <c r="L1485" s="2">
        <v>0.33939999999999998</v>
      </c>
      <c r="M1485" s="2">
        <v>0.64990000000000003</v>
      </c>
      <c r="N1485" s="2">
        <v>-0.31050000000000005</v>
      </c>
      <c r="O1485" s="2">
        <v>-0.25566666666666671</v>
      </c>
      <c r="P1485" s="2" t="s">
        <v>5900</v>
      </c>
      <c r="Q1485" s="5">
        <v>2835</v>
      </c>
      <c r="R1485" s="5" t="s">
        <v>4791</v>
      </c>
      <c r="S1485" s="5">
        <v>4</v>
      </c>
      <c r="T1485" s="5">
        <v>141.09347442680777</v>
      </c>
      <c r="U1485" s="5">
        <v>0</v>
      </c>
      <c r="V1485" s="5">
        <v>0</v>
      </c>
      <c r="W1485" s="5">
        <v>0</v>
      </c>
      <c r="X1485" s="5">
        <v>0</v>
      </c>
      <c r="Y1485" s="5">
        <v>0</v>
      </c>
      <c r="Z1485" s="5">
        <v>0</v>
      </c>
      <c r="AA1485" s="5">
        <v>4</v>
      </c>
      <c r="AB1485" s="5">
        <v>141.09347442680777</v>
      </c>
      <c r="AC1485" s="5">
        <v>30</v>
      </c>
      <c r="AD1485" s="5">
        <v>1058.2010582010582</v>
      </c>
      <c r="AE1485" s="5">
        <v>10</v>
      </c>
      <c r="AF1485" s="5">
        <v>352.73368606701939</v>
      </c>
      <c r="AG1485" s="5">
        <v>20</v>
      </c>
      <c r="AH1485" s="5">
        <v>705.46737213403878</v>
      </c>
      <c r="AI1485" s="5">
        <v>0</v>
      </c>
      <c r="AJ1485" s="5">
        <v>0</v>
      </c>
    </row>
    <row r="1486" spans="1:36" x14ac:dyDescent="0.25">
      <c r="A1486">
        <v>2018</v>
      </c>
      <c r="B1486" t="s">
        <v>71</v>
      </c>
      <c r="C1486" t="s">
        <v>5932</v>
      </c>
      <c r="D1486" s="47" t="s">
        <v>4970</v>
      </c>
      <c r="E1486" s="11">
        <v>0</v>
      </c>
      <c r="F1486" s="2">
        <v>0.4289</v>
      </c>
      <c r="G1486" s="2">
        <v>0.56040000000000001</v>
      </c>
      <c r="H1486" s="2">
        <v>-0.13150000000000001</v>
      </c>
      <c r="I1486" s="2">
        <v>0.3201</v>
      </c>
      <c r="J1486" s="2">
        <v>0.64510000000000001</v>
      </c>
      <c r="K1486" s="2">
        <v>-0.32500000000000001</v>
      </c>
      <c r="L1486" s="2">
        <v>0.33939999999999998</v>
      </c>
      <c r="M1486" s="2">
        <v>0.64990000000000003</v>
      </c>
      <c r="N1486" s="2">
        <v>-0.31050000000000005</v>
      </c>
      <c r="O1486" s="2">
        <v>-0.25566666666666671</v>
      </c>
      <c r="P1486" s="2" t="s">
        <v>5900</v>
      </c>
      <c r="Q1486" s="5">
        <v>2835</v>
      </c>
      <c r="R1486" s="5" t="s">
        <v>4791</v>
      </c>
      <c r="S1486" s="5">
        <v>4</v>
      </c>
      <c r="T1486" s="5">
        <v>141.09347442680777</v>
      </c>
      <c r="U1486" s="5">
        <v>0</v>
      </c>
      <c r="V1486" s="5">
        <v>0</v>
      </c>
      <c r="W1486" s="5">
        <v>0</v>
      </c>
      <c r="X1486" s="5">
        <v>0</v>
      </c>
      <c r="Y1486" s="5">
        <v>0</v>
      </c>
      <c r="Z1486" s="5">
        <v>0</v>
      </c>
      <c r="AA1486" s="5">
        <v>4</v>
      </c>
      <c r="AB1486" s="5">
        <v>141.09347442680777</v>
      </c>
      <c r="AC1486" s="5">
        <v>30</v>
      </c>
      <c r="AD1486" s="5">
        <v>1058.2010582010582</v>
      </c>
      <c r="AE1486" s="5">
        <v>10</v>
      </c>
      <c r="AF1486" s="5">
        <v>352.73368606701939</v>
      </c>
      <c r="AG1486" s="5">
        <v>20</v>
      </c>
      <c r="AH1486" s="5">
        <v>705.46737213403878</v>
      </c>
      <c r="AI1486" s="5">
        <v>0</v>
      </c>
      <c r="AJ1486" s="5">
        <v>0</v>
      </c>
    </row>
    <row r="1487" spans="1:36" x14ac:dyDescent="0.25">
      <c r="A1487">
        <v>2017</v>
      </c>
      <c r="B1487" t="s">
        <v>71</v>
      </c>
      <c r="C1487" t="s">
        <v>4872</v>
      </c>
      <c r="D1487" s="47" t="s">
        <v>4872</v>
      </c>
      <c r="E1487" s="11">
        <v>0</v>
      </c>
      <c r="F1487" s="2">
        <v>0.62729999999999997</v>
      </c>
      <c r="G1487" s="2">
        <v>0.36030000000000001</v>
      </c>
      <c r="H1487" s="2">
        <v>0.26699999999999996</v>
      </c>
      <c r="I1487" s="2">
        <v>0.62739999999999996</v>
      </c>
      <c r="J1487" s="2">
        <v>0.34250000000000003</v>
      </c>
      <c r="K1487" s="2">
        <v>0.28489999999999993</v>
      </c>
      <c r="L1487" s="2">
        <v>0.58130000000000004</v>
      </c>
      <c r="M1487" s="2">
        <v>0.40960000000000002</v>
      </c>
      <c r="N1487" s="2">
        <v>0.17170000000000002</v>
      </c>
      <c r="O1487" s="2">
        <v>0.24119999999999994</v>
      </c>
      <c r="P1487" s="2" t="s">
        <v>4792</v>
      </c>
      <c r="Q1487" s="5">
        <v>2847</v>
      </c>
      <c r="R1487" s="5" t="s">
        <v>4791</v>
      </c>
      <c r="S1487" s="5">
        <v>7</v>
      </c>
      <c r="T1487" s="5">
        <v>245.87284861257464</v>
      </c>
      <c r="U1487" s="5">
        <v>0</v>
      </c>
      <c r="V1487" s="5">
        <v>0</v>
      </c>
      <c r="W1487" s="5">
        <v>1</v>
      </c>
      <c r="X1487" s="5">
        <v>35.124692658939232</v>
      </c>
      <c r="Y1487" s="5">
        <v>1</v>
      </c>
      <c r="Z1487" s="5">
        <v>35.124692658939232</v>
      </c>
      <c r="AA1487" s="5">
        <v>5</v>
      </c>
      <c r="AB1487" s="5">
        <v>175.62346329469617</v>
      </c>
      <c r="AC1487" s="5">
        <v>60</v>
      </c>
      <c r="AD1487" s="5">
        <v>2107.4815595363539</v>
      </c>
      <c r="AE1487" s="5">
        <v>13</v>
      </c>
      <c r="AF1487" s="5">
        <v>456.62100456621005</v>
      </c>
      <c r="AG1487" s="5">
        <v>42</v>
      </c>
      <c r="AH1487" s="5">
        <v>1475.2370916754478</v>
      </c>
      <c r="AI1487" s="5">
        <v>5</v>
      </c>
      <c r="AJ1487" s="5">
        <v>175.62346329469617</v>
      </c>
    </row>
    <row r="1488" spans="1:36" x14ac:dyDescent="0.25">
      <c r="A1488">
        <v>2018</v>
      </c>
      <c r="B1488" t="s">
        <v>41</v>
      </c>
      <c r="C1488" t="s">
        <v>737</v>
      </c>
      <c r="D1488" s="47" t="s">
        <v>2014</v>
      </c>
      <c r="E1488" s="11">
        <v>2.0880000000000001</v>
      </c>
      <c r="F1488" s="2">
        <v>0.80600000000000005</v>
      </c>
      <c r="G1488" s="2">
        <v>0.18060000000000001</v>
      </c>
      <c r="H1488" s="2">
        <v>0.62540000000000007</v>
      </c>
      <c r="I1488" s="2">
        <v>0.77849999999999997</v>
      </c>
      <c r="J1488" s="2">
        <v>0.18099999999999999</v>
      </c>
      <c r="K1488" s="2">
        <v>0.59749999999999992</v>
      </c>
      <c r="L1488" s="2">
        <v>0.69679999999999997</v>
      </c>
      <c r="M1488" s="2">
        <v>0.2848</v>
      </c>
      <c r="N1488" s="2">
        <v>0.41199999999999998</v>
      </c>
      <c r="O1488" s="2">
        <v>0.54496666666666671</v>
      </c>
      <c r="P1488" s="2" t="s">
        <v>4792</v>
      </c>
      <c r="Q1488" s="5">
        <v>2848</v>
      </c>
      <c r="R1488" s="5">
        <v>1363.9846743295018</v>
      </c>
      <c r="S1488" s="5">
        <v>5</v>
      </c>
      <c r="T1488" s="5">
        <v>175.56179775280899</v>
      </c>
      <c r="U1488" s="5">
        <v>0</v>
      </c>
      <c r="V1488" s="5">
        <v>0</v>
      </c>
      <c r="W1488" s="5">
        <v>2</v>
      </c>
      <c r="X1488" s="5">
        <v>70.224719101123597</v>
      </c>
      <c r="Y1488" s="5">
        <v>0</v>
      </c>
      <c r="Z1488" s="5">
        <v>0</v>
      </c>
      <c r="AA1488" s="5">
        <v>3</v>
      </c>
      <c r="AB1488" s="5">
        <v>105.33707865168539</v>
      </c>
      <c r="AC1488" s="5">
        <v>26</v>
      </c>
      <c r="AD1488" s="5">
        <v>912.92134831460669</v>
      </c>
      <c r="AE1488" s="5">
        <v>11</v>
      </c>
      <c r="AF1488" s="5">
        <v>386.23595505617976</v>
      </c>
      <c r="AG1488" s="5">
        <v>12</v>
      </c>
      <c r="AH1488" s="5">
        <v>421.34831460674155</v>
      </c>
      <c r="AI1488" s="5">
        <v>3</v>
      </c>
      <c r="AJ1488" s="5">
        <v>105.33707865168539</v>
      </c>
    </row>
    <row r="1489" spans="1:36" x14ac:dyDescent="0.25">
      <c r="A1489">
        <v>2017</v>
      </c>
      <c r="B1489" t="s">
        <v>71</v>
      </c>
      <c r="C1489" t="s">
        <v>5930</v>
      </c>
      <c r="D1489" s="47" t="s">
        <v>4970</v>
      </c>
      <c r="E1489" s="11">
        <v>0</v>
      </c>
      <c r="F1489" s="2">
        <v>0.4289</v>
      </c>
      <c r="G1489" s="2">
        <v>0.56040000000000001</v>
      </c>
      <c r="H1489" s="2">
        <v>-0.13150000000000001</v>
      </c>
      <c r="I1489" s="2">
        <v>0.3201</v>
      </c>
      <c r="J1489" s="2">
        <v>0.64510000000000001</v>
      </c>
      <c r="K1489" s="2">
        <v>-0.32500000000000001</v>
      </c>
      <c r="L1489" s="2">
        <v>0.33939999999999998</v>
      </c>
      <c r="M1489" s="2">
        <v>0.64990000000000003</v>
      </c>
      <c r="N1489" s="2">
        <v>-0.31050000000000005</v>
      </c>
      <c r="O1489" s="2">
        <v>-0.25566666666666671</v>
      </c>
      <c r="P1489" s="2" t="s">
        <v>5900</v>
      </c>
      <c r="Q1489" s="5">
        <v>2848</v>
      </c>
      <c r="R1489" s="5" t="s">
        <v>4791</v>
      </c>
      <c r="S1489" s="5">
        <v>0</v>
      </c>
      <c r="T1489" s="5">
        <v>0</v>
      </c>
      <c r="U1489" s="5">
        <v>0</v>
      </c>
      <c r="V1489" s="5">
        <v>0</v>
      </c>
      <c r="W1489" s="5">
        <v>0</v>
      </c>
      <c r="X1489" s="5">
        <v>0</v>
      </c>
      <c r="Y1489" s="5">
        <v>0</v>
      </c>
      <c r="Z1489" s="5">
        <v>0</v>
      </c>
      <c r="AA1489" s="5">
        <v>0</v>
      </c>
      <c r="AB1489" s="5">
        <v>0</v>
      </c>
      <c r="AC1489" s="5">
        <v>16</v>
      </c>
      <c r="AD1489" s="5">
        <v>561.79775280898878</v>
      </c>
      <c r="AE1489" s="5">
        <v>4</v>
      </c>
      <c r="AF1489" s="5">
        <v>140.44943820224719</v>
      </c>
      <c r="AG1489" s="5">
        <v>10</v>
      </c>
      <c r="AH1489" s="5">
        <v>351.12359550561797</v>
      </c>
      <c r="AI1489" s="5">
        <v>2</v>
      </c>
      <c r="AJ1489" s="5">
        <v>70.224719101123597</v>
      </c>
    </row>
    <row r="1490" spans="1:36" x14ac:dyDescent="0.25">
      <c r="A1490">
        <v>2019</v>
      </c>
      <c r="B1490" t="s">
        <v>71</v>
      </c>
      <c r="C1490" t="s">
        <v>5023</v>
      </c>
      <c r="D1490" s="47" t="s">
        <v>5022</v>
      </c>
      <c r="E1490" s="11">
        <v>0</v>
      </c>
      <c r="F1490" s="2">
        <v>0.76790000000000003</v>
      </c>
      <c r="G1490" s="2">
        <v>0.22270000000000001</v>
      </c>
      <c r="H1490" s="2">
        <v>0.54520000000000002</v>
      </c>
      <c r="I1490" s="2">
        <v>0.76449999999999996</v>
      </c>
      <c r="J1490" s="2">
        <v>0.2109</v>
      </c>
      <c r="K1490" s="2">
        <v>0.55359999999999998</v>
      </c>
      <c r="L1490" s="2">
        <v>0.73540000000000005</v>
      </c>
      <c r="M1490" s="2">
        <v>0.25390000000000001</v>
      </c>
      <c r="N1490" s="2">
        <v>0.48150000000000004</v>
      </c>
      <c r="O1490" s="2">
        <v>0.52676666666666672</v>
      </c>
      <c r="P1490" s="2" t="s">
        <v>4792</v>
      </c>
      <c r="Q1490" s="5">
        <v>2852</v>
      </c>
      <c r="R1490" s="5" t="s">
        <v>4791</v>
      </c>
      <c r="S1490" s="5">
        <v>9</v>
      </c>
      <c r="T1490" s="5">
        <v>315.56802244039272</v>
      </c>
      <c r="U1490" s="5">
        <v>0</v>
      </c>
      <c r="V1490" s="5">
        <v>0</v>
      </c>
      <c r="W1490" s="5">
        <v>1</v>
      </c>
      <c r="X1490" s="5">
        <v>35.06311360448808</v>
      </c>
      <c r="Y1490" s="5">
        <v>0</v>
      </c>
      <c r="Z1490" s="5">
        <v>0</v>
      </c>
      <c r="AA1490" s="5">
        <v>8</v>
      </c>
      <c r="AB1490" s="5">
        <v>280.50490883590464</v>
      </c>
      <c r="AC1490" s="5">
        <v>61</v>
      </c>
      <c r="AD1490" s="5">
        <v>2138.8499298737729</v>
      </c>
      <c r="AE1490" s="5">
        <v>27</v>
      </c>
      <c r="AF1490" s="5">
        <v>946.70406732117806</v>
      </c>
      <c r="AG1490" s="5">
        <v>20</v>
      </c>
      <c r="AH1490" s="5">
        <v>701.2622720897615</v>
      </c>
      <c r="AI1490" s="5">
        <v>14</v>
      </c>
      <c r="AJ1490" s="5">
        <v>490.88359046283307</v>
      </c>
    </row>
    <row r="1491" spans="1:36" x14ac:dyDescent="0.25">
      <c r="A1491">
        <v>2019</v>
      </c>
      <c r="B1491" t="s">
        <v>41</v>
      </c>
      <c r="C1491" t="s">
        <v>737</v>
      </c>
      <c r="D1491" s="47" t="s">
        <v>2014</v>
      </c>
      <c r="E1491" s="11">
        <v>2.0880000000000001</v>
      </c>
      <c r="F1491" s="2">
        <v>0.80600000000000005</v>
      </c>
      <c r="G1491" s="2">
        <v>0.18060000000000001</v>
      </c>
      <c r="H1491" s="2">
        <v>0.62540000000000007</v>
      </c>
      <c r="I1491" s="2">
        <v>0.77849999999999997</v>
      </c>
      <c r="J1491" s="2">
        <v>0.18099999999999999</v>
      </c>
      <c r="K1491" s="2">
        <v>0.59749999999999992</v>
      </c>
      <c r="L1491" s="2">
        <v>0.69679999999999997</v>
      </c>
      <c r="M1491" s="2">
        <v>0.2848</v>
      </c>
      <c r="N1491" s="2">
        <v>0.41199999999999998</v>
      </c>
      <c r="O1491" s="2">
        <v>0.54496666666666671</v>
      </c>
      <c r="P1491" s="2" t="s">
        <v>4792</v>
      </c>
      <c r="Q1491" s="5">
        <v>2855</v>
      </c>
      <c r="R1491" s="5">
        <v>1367.3371647509578</v>
      </c>
      <c r="S1491" s="5">
        <v>15</v>
      </c>
      <c r="T1491" s="5">
        <v>525.39404553415056</v>
      </c>
      <c r="U1491" s="5">
        <v>0</v>
      </c>
      <c r="V1491" s="5">
        <v>0</v>
      </c>
      <c r="W1491" s="5">
        <v>4</v>
      </c>
      <c r="X1491" s="5">
        <v>140.10507880910683</v>
      </c>
      <c r="Y1491" s="5">
        <v>0</v>
      </c>
      <c r="Z1491" s="5">
        <v>0</v>
      </c>
      <c r="AA1491" s="5">
        <v>11</v>
      </c>
      <c r="AB1491" s="5">
        <v>385.28896672504379</v>
      </c>
      <c r="AC1491" s="5">
        <v>19</v>
      </c>
      <c r="AD1491" s="5">
        <v>665.49912434325745</v>
      </c>
      <c r="AE1491" s="5">
        <v>4</v>
      </c>
      <c r="AF1491" s="5">
        <v>140.10507880910683</v>
      </c>
      <c r="AG1491" s="5">
        <v>13</v>
      </c>
      <c r="AH1491" s="5">
        <v>455.34150612959718</v>
      </c>
      <c r="AI1491" s="5">
        <v>2</v>
      </c>
      <c r="AJ1491" s="5">
        <v>70.052539404553414</v>
      </c>
    </row>
    <row r="1492" spans="1:36" x14ac:dyDescent="0.25">
      <c r="A1492">
        <v>2017</v>
      </c>
      <c r="B1492" t="s">
        <v>70</v>
      </c>
      <c r="C1492" t="s">
        <v>5350</v>
      </c>
      <c r="D1492" s="47" t="s">
        <v>5327</v>
      </c>
      <c r="E1492" s="11">
        <v>3.06</v>
      </c>
      <c r="F1492" s="2">
        <v>0.70730000000000004</v>
      </c>
      <c r="G1492" s="2">
        <v>0.27339999999999998</v>
      </c>
      <c r="H1492" s="2">
        <v>0.43390000000000006</v>
      </c>
      <c r="I1492" s="2">
        <v>0.69830000000000003</v>
      </c>
      <c r="J1492" s="2">
        <v>0.25180000000000002</v>
      </c>
      <c r="K1492" s="2">
        <v>0.44650000000000001</v>
      </c>
      <c r="L1492" s="2">
        <v>0.67659999999999998</v>
      </c>
      <c r="M1492" s="2">
        <v>0.30599999999999999</v>
      </c>
      <c r="N1492" s="2">
        <v>0.37059999999999998</v>
      </c>
      <c r="O1492" s="2">
        <v>0.41700000000000004</v>
      </c>
      <c r="P1492" s="5" t="s">
        <v>4792</v>
      </c>
      <c r="Q1492" s="5">
        <v>2867</v>
      </c>
      <c r="R1492" s="5">
        <v>936.92810457516339</v>
      </c>
      <c r="S1492" s="5">
        <v>17</v>
      </c>
      <c r="T1492" s="5">
        <v>592.95430763864658</v>
      </c>
      <c r="U1492" s="5">
        <v>0</v>
      </c>
      <c r="V1492" s="5">
        <v>0</v>
      </c>
      <c r="W1492" s="5">
        <v>0</v>
      </c>
      <c r="X1492" s="5">
        <v>0</v>
      </c>
      <c r="Y1492" s="5">
        <v>1</v>
      </c>
      <c r="Z1492" s="5">
        <v>34.879665155214511</v>
      </c>
      <c r="AA1492" s="5">
        <v>16</v>
      </c>
      <c r="AB1492" s="5">
        <v>558.07464248343217</v>
      </c>
      <c r="AC1492" s="5">
        <v>57</v>
      </c>
      <c r="AD1492" s="5">
        <v>1988.140913847227</v>
      </c>
      <c r="AE1492" s="5">
        <v>15</v>
      </c>
      <c r="AF1492" s="5">
        <v>523.19497732821765</v>
      </c>
      <c r="AG1492" s="5">
        <v>30</v>
      </c>
      <c r="AH1492" s="5">
        <v>1046.3899546564353</v>
      </c>
      <c r="AI1492" s="5">
        <v>12</v>
      </c>
      <c r="AJ1492" s="5">
        <v>418.55598186257413</v>
      </c>
    </row>
    <row r="1493" spans="1:36" x14ac:dyDescent="0.25">
      <c r="A1493">
        <v>2019</v>
      </c>
      <c r="B1493" t="s">
        <v>41</v>
      </c>
      <c r="C1493" t="s">
        <v>5566</v>
      </c>
      <c r="D1493" s="47" t="s">
        <v>5565</v>
      </c>
      <c r="E1493" s="11">
        <v>1.6519999999999999</v>
      </c>
      <c r="F1493" s="2">
        <v>0.70989999999999998</v>
      </c>
      <c r="G1493" s="2">
        <v>0.27339999999999998</v>
      </c>
      <c r="H1493" s="2">
        <v>0.4365</v>
      </c>
      <c r="I1493" s="2">
        <v>0.6583</v>
      </c>
      <c r="J1493" s="2">
        <v>0.28039999999999998</v>
      </c>
      <c r="K1493" s="2">
        <v>0.37790000000000001</v>
      </c>
      <c r="L1493" s="2">
        <v>0.5302</v>
      </c>
      <c r="M1493" s="2">
        <v>0.44259999999999999</v>
      </c>
      <c r="N1493" s="2">
        <v>8.7600000000000011E-2</v>
      </c>
      <c r="O1493" s="2">
        <v>0.30066666666666669</v>
      </c>
      <c r="P1493" s="2" t="s">
        <v>4792</v>
      </c>
      <c r="Q1493" s="5">
        <v>2867</v>
      </c>
      <c r="R1493" s="5">
        <v>1735.4721549636804</v>
      </c>
      <c r="S1493" s="5">
        <v>5</v>
      </c>
      <c r="T1493" s="5">
        <v>174.39832577607254</v>
      </c>
      <c r="U1493" s="5">
        <v>0</v>
      </c>
      <c r="V1493" s="5">
        <v>0</v>
      </c>
      <c r="W1493" s="5">
        <v>0</v>
      </c>
      <c r="X1493" s="5">
        <v>0</v>
      </c>
      <c r="Y1493" s="5">
        <v>0</v>
      </c>
      <c r="Z1493" s="5">
        <v>0</v>
      </c>
      <c r="AA1493" s="5">
        <v>5</v>
      </c>
      <c r="AB1493" s="5">
        <v>174.39832577607254</v>
      </c>
      <c r="AC1493" s="5">
        <v>71</v>
      </c>
      <c r="AD1493" s="5">
        <v>2476.4562260202301</v>
      </c>
      <c r="AE1493" s="5">
        <v>14</v>
      </c>
      <c r="AF1493" s="5">
        <v>488.31531217300318</v>
      </c>
      <c r="AG1493" s="5">
        <v>57</v>
      </c>
      <c r="AH1493" s="5">
        <v>1988.140913847227</v>
      </c>
      <c r="AI1493" s="5">
        <v>0</v>
      </c>
      <c r="AJ1493" s="5">
        <v>0</v>
      </c>
    </row>
    <row r="1494" spans="1:36" x14ac:dyDescent="0.25">
      <c r="A1494">
        <v>2017</v>
      </c>
      <c r="B1494" t="s">
        <v>71</v>
      </c>
      <c r="C1494" t="s">
        <v>4871</v>
      </c>
      <c r="D1494" s="47" t="s">
        <v>4871</v>
      </c>
      <c r="E1494" s="11">
        <v>0</v>
      </c>
      <c r="F1494" s="2">
        <v>0.65659999999999996</v>
      </c>
      <c r="G1494" s="2">
        <v>0.32919999999999999</v>
      </c>
      <c r="H1494" s="2">
        <v>0.32739999999999997</v>
      </c>
      <c r="I1494" s="2">
        <v>0.62080000000000002</v>
      </c>
      <c r="J1494" s="2">
        <v>0.35070000000000001</v>
      </c>
      <c r="K1494" s="2">
        <v>0.27010000000000001</v>
      </c>
      <c r="L1494" s="2">
        <v>0.62119999999999997</v>
      </c>
      <c r="M1494" s="2">
        <v>0.37280000000000002</v>
      </c>
      <c r="N1494" s="2">
        <v>0.24839999999999995</v>
      </c>
      <c r="O1494" s="2">
        <v>0.28196666666666664</v>
      </c>
      <c r="P1494" s="2" t="s">
        <v>4792</v>
      </c>
      <c r="Q1494" s="5">
        <v>2875</v>
      </c>
      <c r="R1494" s="5" t="s">
        <v>4791</v>
      </c>
      <c r="S1494" s="5">
        <v>3</v>
      </c>
      <c r="T1494" s="5">
        <v>104.34782608695652</v>
      </c>
      <c r="U1494" s="5">
        <v>0</v>
      </c>
      <c r="V1494" s="5">
        <v>0</v>
      </c>
      <c r="W1494" s="5">
        <v>0</v>
      </c>
      <c r="X1494" s="5">
        <v>0</v>
      </c>
      <c r="Y1494" s="5">
        <v>0</v>
      </c>
      <c r="Z1494" s="5">
        <v>0</v>
      </c>
      <c r="AA1494" s="5">
        <v>3</v>
      </c>
      <c r="AB1494" s="5">
        <v>104.34782608695652</v>
      </c>
      <c r="AC1494" s="5">
        <v>5</v>
      </c>
      <c r="AD1494" s="5">
        <v>173.91304347826087</v>
      </c>
      <c r="AE1494" s="5">
        <v>4</v>
      </c>
      <c r="AF1494" s="5">
        <v>139.13043478260872</v>
      </c>
      <c r="AG1494" s="5">
        <v>1</v>
      </c>
      <c r="AH1494" s="5">
        <v>34.782608695652179</v>
      </c>
      <c r="AI1494" s="5">
        <v>0</v>
      </c>
      <c r="AJ1494" s="5">
        <v>0</v>
      </c>
    </row>
    <row r="1495" spans="1:36" x14ac:dyDescent="0.25">
      <c r="A1495">
        <v>2018</v>
      </c>
      <c r="B1495" t="s">
        <v>70</v>
      </c>
      <c r="C1495" t="s">
        <v>5350</v>
      </c>
      <c r="D1495" s="47" t="s">
        <v>5327</v>
      </c>
      <c r="E1495" s="11">
        <v>3.06</v>
      </c>
      <c r="F1495" s="2">
        <v>0.70730000000000004</v>
      </c>
      <c r="G1495" s="2">
        <v>0.27339999999999998</v>
      </c>
      <c r="H1495" s="2">
        <v>0.43390000000000006</v>
      </c>
      <c r="I1495" s="2">
        <v>0.69830000000000003</v>
      </c>
      <c r="J1495" s="2">
        <v>0.25180000000000002</v>
      </c>
      <c r="K1495" s="2">
        <v>0.44650000000000001</v>
      </c>
      <c r="L1495" s="2">
        <v>0.67659999999999998</v>
      </c>
      <c r="M1495" s="2">
        <v>0.30599999999999999</v>
      </c>
      <c r="N1495" s="2">
        <v>0.37059999999999998</v>
      </c>
      <c r="O1495" s="2">
        <v>0.41700000000000004</v>
      </c>
      <c r="P1495" s="5" t="s">
        <v>4792</v>
      </c>
      <c r="Q1495" s="5">
        <v>2875</v>
      </c>
      <c r="R1495" s="5">
        <v>939.54248366013076</v>
      </c>
      <c r="S1495" s="5">
        <v>11</v>
      </c>
      <c r="T1495" s="5">
        <v>382.60869565217394</v>
      </c>
      <c r="U1495" s="5">
        <v>0</v>
      </c>
      <c r="V1495" s="5">
        <v>0</v>
      </c>
      <c r="W1495" s="5">
        <v>0</v>
      </c>
      <c r="X1495" s="5">
        <v>0</v>
      </c>
      <c r="Y1495" s="5">
        <v>1</v>
      </c>
      <c r="Z1495" s="5">
        <v>34.782608695652179</v>
      </c>
      <c r="AA1495" s="5">
        <v>10</v>
      </c>
      <c r="AB1495" s="5">
        <v>347.82608695652175</v>
      </c>
      <c r="AC1495" s="5">
        <v>64</v>
      </c>
      <c r="AD1495" s="5">
        <v>2226.0869565217395</v>
      </c>
      <c r="AE1495" s="5">
        <v>19</v>
      </c>
      <c r="AF1495" s="5">
        <v>660.86956521739137</v>
      </c>
      <c r="AG1495" s="5">
        <v>36</v>
      </c>
      <c r="AH1495" s="5">
        <v>1252.1739130434783</v>
      </c>
      <c r="AI1495" s="5">
        <v>9</v>
      </c>
      <c r="AJ1495" s="5">
        <v>313.04347826086956</v>
      </c>
    </row>
    <row r="1496" spans="1:36" x14ac:dyDescent="0.25">
      <c r="A1496">
        <v>2018</v>
      </c>
      <c r="B1496" t="s">
        <v>71</v>
      </c>
      <c r="C1496" t="s">
        <v>5148</v>
      </c>
      <c r="D1496" s="47" t="s">
        <v>5146</v>
      </c>
      <c r="E1496" s="11">
        <v>0</v>
      </c>
      <c r="F1496" s="2">
        <v>0.8931</v>
      </c>
      <c r="G1496" s="2">
        <v>9.6100000000000005E-2</v>
      </c>
      <c r="H1496" s="2">
        <v>0.79700000000000004</v>
      </c>
      <c r="I1496" s="2">
        <v>0.84570000000000001</v>
      </c>
      <c r="J1496" s="2">
        <v>0.12920000000000001</v>
      </c>
      <c r="K1496" s="2">
        <v>0.71650000000000003</v>
      </c>
      <c r="L1496" s="2">
        <v>0.8569</v>
      </c>
      <c r="M1496" s="2">
        <v>0.13159999999999999</v>
      </c>
      <c r="N1496" s="2">
        <v>0.72530000000000006</v>
      </c>
      <c r="O1496" s="2">
        <v>0.74626666666666674</v>
      </c>
      <c r="P1496" s="2" t="s">
        <v>4792</v>
      </c>
      <c r="Q1496" s="5">
        <v>2875</v>
      </c>
      <c r="R1496" s="5" t="s">
        <v>4791</v>
      </c>
      <c r="S1496" s="5">
        <v>5</v>
      </c>
      <c r="T1496" s="5">
        <v>173.91304347826087</v>
      </c>
      <c r="U1496" s="5">
        <v>0</v>
      </c>
      <c r="V1496" s="5">
        <v>0</v>
      </c>
      <c r="W1496" s="5">
        <v>1</v>
      </c>
      <c r="X1496" s="5">
        <v>34.782608695652179</v>
      </c>
      <c r="Y1496" s="5">
        <v>0</v>
      </c>
      <c r="Z1496" s="5">
        <v>0</v>
      </c>
      <c r="AA1496" s="5">
        <v>4</v>
      </c>
      <c r="AB1496" s="5">
        <v>139.13043478260872</v>
      </c>
      <c r="AC1496" s="5">
        <v>13</v>
      </c>
      <c r="AD1496" s="5">
        <v>452.17391304347819</v>
      </c>
      <c r="AE1496" s="5">
        <v>2</v>
      </c>
      <c r="AF1496" s="5">
        <v>69.565217391304358</v>
      </c>
      <c r="AG1496" s="5">
        <v>10</v>
      </c>
      <c r="AH1496" s="5">
        <v>347.82608695652175</v>
      </c>
      <c r="AI1496" s="5">
        <v>1</v>
      </c>
      <c r="AJ1496" s="5">
        <v>34.782608695652179</v>
      </c>
    </row>
    <row r="1497" spans="1:36" x14ac:dyDescent="0.25">
      <c r="A1497">
        <v>2018</v>
      </c>
      <c r="B1497" t="s">
        <v>71</v>
      </c>
      <c r="C1497" t="s">
        <v>5148</v>
      </c>
      <c r="D1497" s="47" t="s">
        <v>5146</v>
      </c>
      <c r="E1497" s="11">
        <v>0</v>
      </c>
      <c r="F1497" s="2">
        <v>0.8931</v>
      </c>
      <c r="G1497" s="2">
        <v>9.6100000000000005E-2</v>
      </c>
      <c r="H1497" s="2">
        <v>0.79700000000000004</v>
      </c>
      <c r="I1497" s="2">
        <v>0.84570000000000001</v>
      </c>
      <c r="J1497" s="2">
        <v>0.12920000000000001</v>
      </c>
      <c r="K1497" s="2">
        <v>0.71650000000000003</v>
      </c>
      <c r="L1497" s="2">
        <v>0.8569</v>
      </c>
      <c r="M1497" s="2">
        <v>0.13159999999999999</v>
      </c>
      <c r="N1497" s="2">
        <v>0.72530000000000006</v>
      </c>
      <c r="O1497" s="2">
        <v>0.74626666666666674</v>
      </c>
      <c r="P1497" s="2" t="s">
        <v>4792</v>
      </c>
      <c r="Q1497" s="5">
        <v>2875</v>
      </c>
      <c r="R1497" s="5" t="s">
        <v>4791</v>
      </c>
      <c r="S1497" s="5">
        <v>5</v>
      </c>
      <c r="T1497" s="5">
        <v>173.91304347826087</v>
      </c>
      <c r="U1497" s="5">
        <v>0</v>
      </c>
      <c r="V1497" s="5">
        <v>0</v>
      </c>
      <c r="W1497" s="5">
        <v>1</v>
      </c>
      <c r="X1497" s="5">
        <v>34.782608695652179</v>
      </c>
      <c r="Y1497" s="5">
        <v>0</v>
      </c>
      <c r="Z1497" s="5">
        <v>0</v>
      </c>
      <c r="AA1497" s="5">
        <v>4</v>
      </c>
      <c r="AB1497" s="5">
        <v>139.13043478260872</v>
      </c>
      <c r="AC1497" s="5">
        <v>13</v>
      </c>
      <c r="AD1497" s="5">
        <v>452.17391304347819</v>
      </c>
      <c r="AE1497" s="5">
        <v>2</v>
      </c>
      <c r="AF1497" s="5">
        <v>69.565217391304358</v>
      </c>
      <c r="AG1497" s="5">
        <v>10</v>
      </c>
      <c r="AH1497" s="5">
        <v>347.82608695652175</v>
      </c>
      <c r="AI1497" s="5">
        <v>1</v>
      </c>
      <c r="AJ1497" s="5">
        <v>34.782608695652179</v>
      </c>
    </row>
    <row r="1498" spans="1:36" x14ac:dyDescent="0.25">
      <c r="A1498">
        <v>2019</v>
      </c>
      <c r="B1498" t="s">
        <v>71</v>
      </c>
      <c r="C1498" t="s">
        <v>4922</v>
      </c>
      <c r="D1498" s="47" t="s">
        <v>4920</v>
      </c>
      <c r="E1498" s="11">
        <v>0</v>
      </c>
      <c r="F1498" s="2">
        <v>0.66190000000000004</v>
      </c>
      <c r="G1498" s="2">
        <v>0.32169999999999999</v>
      </c>
      <c r="H1498" s="2">
        <v>0.34020000000000006</v>
      </c>
      <c r="I1498" s="2">
        <v>0.70579999999999998</v>
      </c>
      <c r="J1498" s="2">
        <v>0.25530000000000003</v>
      </c>
      <c r="K1498" s="2">
        <v>0.45049999999999996</v>
      </c>
      <c r="L1498" s="2">
        <v>0.73080000000000001</v>
      </c>
      <c r="M1498" s="2">
        <v>0.25629999999999997</v>
      </c>
      <c r="N1498" s="2">
        <v>0.47450000000000003</v>
      </c>
      <c r="O1498" s="2">
        <v>0.42173333333333335</v>
      </c>
      <c r="P1498" s="2" t="s">
        <v>4792</v>
      </c>
      <c r="Q1498" s="5">
        <v>2876</v>
      </c>
      <c r="R1498" s="5" t="s">
        <v>4791</v>
      </c>
      <c r="S1498" s="5">
        <v>6</v>
      </c>
      <c r="T1498" s="5">
        <v>208.62308762169681</v>
      </c>
      <c r="U1498" s="5">
        <v>0</v>
      </c>
      <c r="V1498" s="5">
        <v>0</v>
      </c>
      <c r="W1498" s="5">
        <v>0</v>
      </c>
      <c r="X1498" s="5">
        <v>0</v>
      </c>
      <c r="Y1498" s="5">
        <v>1</v>
      </c>
      <c r="Z1498" s="5">
        <v>34.770514603616135</v>
      </c>
      <c r="AA1498" s="5">
        <v>5</v>
      </c>
      <c r="AB1498" s="5">
        <v>173.85257301808068</v>
      </c>
      <c r="AC1498" s="5">
        <v>66</v>
      </c>
      <c r="AD1498" s="5">
        <v>2294.8539638386651</v>
      </c>
      <c r="AE1498" s="5">
        <v>16</v>
      </c>
      <c r="AF1498" s="5">
        <v>556.32823365785816</v>
      </c>
      <c r="AG1498" s="5">
        <v>36</v>
      </c>
      <c r="AH1498" s="5">
        <v>1251.7385257301808</v>
      </c>
      <c r="AI1498" s="5">
        <v>14</v>
      </c>
      <c r="AJ1498" s="5">
        <v>486.78720445062584</v>
      </c>
    </row>
    <row r="1499" spans="1:36" x14ac:dyDescent="0.25">
      <c r="A1499">
        <v>2019</v>
      </c>
      <c r="B1499" t="s">
        <v>41</v>
      </c>
      <c r="C1499" t="s">
        <v>5896</v>
      </c>
      <c r="D1499" s="47" t="s">
        <v>5866</v>
      </c>
      <c r="E1499" s="11">
        <v>8.4049999999999994</v>
      </c>
      <c r="F1499" s="2">
        <v>0.47660000000000002</v>
      </c>
      <c r="G1499" s="2">
        <v>0.50160000000000005</v>
      </c>
      <c r="H1499" s="2">
        <v>-2.5000000000000022E-2</v>
      </c>
      <c r="I1499" s="2">
        <v>0.47099999999999997</v>
      </c>
      <c r="J1499" s="2">
        <v>0.47170000000000001</v>
      </c>
      <c r="K1499" s="2">
        <v>-7.0000000000003393E-4</v>
      </c>
      <c r="L1499" s="2">
        <v>0.46179999999999999</v>
      </c>
      <c r="M1499" s="2">
        <v>0.51700000000000002</v>
      </c>
      <c r="N1499" s="2">
        <v>-5.5200000000000027E-2</v>
      </c>
      <c r="O1499" s="2">
        <v>-2.6966666666666694E-2</v>
      </c>
      <c r="P1499" s="2" t="s">
        <v>5765</v>
      </c>
      <c r="Q1499" s="5">
        <v>2877</v>
      </c>
      <c r="R1499" s="5">
        <v>342.29625223081501</v>
      </c>
      <c r="S1499" s="5">
        <v>15</v>
      </c>
      <c r="T1499" s="5">
        <v>521.37643378519283</v>
      </c>
      <c r="U1499" s="5">
        <v>0</v>
      </c>
      <c r="V1499" s="5">
        <v>0</v>
      </c>
      <c r="W1499" s="5">
        <v>3</v>
      </c>
      <c r="X1499" s="5">
        <v>104.27528675703859</v>
      </c>
      <c r="Y1499" s="5">
        <v>1</v>
      </c>
      <c r="Z1499" s="5">
        <v>34.758428919012864</v>
      </c>
      <c r="AA1499" s="5">
        <v>11</v>
      </c>
      <c r="AB1499" s="5">
        <v>382.34271810914146</v>
      </c>
      <c r="AC1499" s="5">
        <v>170</v>
      </c>
      <c r="AD1499" s="5">
        <v>5908.9329162321865</v>
      </c>
      <c r="AE1499" s="5">
        <v>12</v>
      </c>
      <c r="AF1499" s="5">
        <v>417.10114702815434</v>
      </c>
      <c r="AG1499" s="5">
        <v>153</v>
      </c>
      <c r="AH1499" s="5">
        <v>5318.0396246089676</v>
      </c>
      <c r="AI1499" s="5">
        <v>5</v>
      </c>
      <c r="AJ1499" s="5">
        <v>173.79214459506431</v>
      </c>
    </row>
    <row r="1500" spans="1:36" x14ac:dyDescent="0.25">
      <c r="A1500">
        <v>2018</v>
      </c>
      <c r="B1500" t="s">
        <v>41</v>
      </c>
      <c r="C1500" t="s">
        <v>5622</v>
      </c>
      <c r="D1500" s="47" t="s">
        <v>5577</v>
      </c>
      <c r="E1500" s="11">
        <v>2.0230000000000001</v>
      </c>
      <c r="F1500" s="2">
        <v>0.71260000000000001</v>
      </c>
      <c r="G1500" s="2">
        <v>0.26719999999999999</v>
      </c>
      <c r="H1500" s="2">
        <v>0.44540000000000002</v>
      </c>
      <c r="I1500" s="2">
        <v>0.70320000000000005</v>
      </c>
      <c r="J1500" s="2">
        <v>0.24049999999999999</v>
      </c>
      <c r="K1500" s="2">
        <v>0.46270000000000006</v>
      </c>
      <c r="L1500" s="2">
        <v>0.6754</v>
      </c>
      <c r="M1500" s="2">
        <v>0.30769999999999997</v>
      </c>
      <c r="N1500" s="2">
        <v>0.36770000000000003</v>
      </c>
      <c r="O1500" s="2">
        <v>0.42526666666666674</v>
      </c>
      <c r="P1500" s="2" t="s">
        <v>4792</v>
      </c>
      <c r="Q1500" s="5">
        <v>2878</v>
      </c>
      <c r="R1500" s="5">
        <v>1422.6396440929311</v>
      </c>
      <c r="S1500" s="5">
        <v>7</v>
      </c>
      <c r="T1500" s="5">
        <v>243.22446143154968</v>
      </c>
      <c r="U1500" s="5">
        <v>0</v>
      </c>
      <c r="V1500" s="5">
        <v>0</v>
      </c>
      <c r="W1500" s="5">
        <v>0</v>
      </c>
      <c r="X1500" s="5">
        <v>0</v>
      </c>
      <c r="Y1500" s="5">
        <v>0</v>
      </c>
      <c r="Z1500" s="5">
        <v>0</v>
      </c>
      <c r="AA1500" s="5">
        <v>7</v>
      </c>
      <c r="AB1500" s="5">
        <v>243.22446143154968</v>
      </c>
      <c r="AC1500" s="5">
        <v>7</v>
      </c>
      <c r="AD1500" s="5">
        <v>243.22446143154968</v>
      </c>
      <c r="AE1500" s="5">
        <v>5</v>
      </c>
      <c r="AF1500" s="5">
        <v>173.73175816539265</v>
      </c>
      <c r="AG1500" s="5">
        <v>2</v>
      </c>
      <c r="AH1500" s="5">
        <v>69.492703266157051</v>
      </c>
      <c r="AI1500" s="5">
        <v>0</v>
      </c>
      <c r="AJ1500" s="5">
        <v>0</v>
      </c>
    </row>
    <row r="1501" spans="1:36" x14ac:dyDescent="0.25">
      <c r="A1501">
        <v>2019</v>
      </c>
      <c r="B1501" t="s">
        <v>70</v>
      </c>
      <c r="C1501" t="s">
        <v>5307</v>
      </c>
      <c r="D1501" s="47" t="s">
        <v>5306</v>
      </c>
      <c r="E1501" s="11">
        <v>2.0099999999999998</v>
      </c>
      <c r="F1501" s="2">
        <v>0.79149999999999998</v>
      </c>
      <c r="G1501" s="2">
        <v>0.1923</v>
      </c>
      <c r="H1501" s="2">
        <v>0.59919999999999995</v>
      </c>
      <c r="I1501" s="2">
        <v>0.754</v>
      </c>
      <c r="J1501" s="2">
        <v>0.21210000000000001</v>
      </c>
      <c r="K1501" s="2">
        <v>0.54190000000000005</v>
      </c>
      <c r="L1501" s="2">
        <v>0.66539999999999999</v>
      </c>
      <c r="M1501" s="2">
        <v>0.3145</v>
      </c>
      <c r="N1501" s="2">
        <v>0.35089999999999999</v>
      </c>
      <c r="O1501" s="2">
        <v>0.49733333333333335</v>
      </c>
      <c r="P1501" s="5" t="s">
        <v>4792</v>
      </c>
      <c r="Q1501" s="5">
        <v>2878</v>
      </c>
      <c r="R1501" s="5">
        <v>1431.8407960199006</v>
      </c>
      <c r="S1501" s="5">
        <v>15</v>
      </c>
      <c r="T1501" s="5">
        <v>521.19527449617783</v>
      </c>
      <c r="U1501" s="5">
        <v>0</v>
      </c>
      <c r="V1501" s="5">
        <v>0</v>
      </c>
      <c r="W1501" s="5">
        <v>0</v>
      </c>
      <c r="X1501" s="5">
        <v>0</v>
      </c>
      <c r="Y1501" s="5">
        <v>0</v>
      </c>
      <c r="Z1501" s="5">
        <v>0</v>
      </c>
      <c r="AA1501" s="5">
        <v>15</v>
      </c>
      <c r="AB1501" s="5">
        <v>521.19527449617783</v>
      </c>
      <c r="AC1501" s="5">
        <v>29</v>
      </c>
      <c r="AD1501" s="5">
        <v>1007.6441973592773</v>
      </c>
      <c r="AE1501" s="5">
        <v>5</v>
      </c>
      <c r="AF1501" s="5">
        <v>173.73175816539265</v>
      </c>
      <c r="AG1501" s="5">
        <v>22</v>
      </c>
      <c r="AH1501" s="5">
        <v>764.41973592772752</v>
      </c>
      <c r="AI1501" s="5">
        <v>2</v>
      </c>
      <c r="AJ1501" s="5">
        <v>69.492703266157051</v>
      </c>
    </row>
    <row r="1502" spans="1:36" x14ac:dyDescent="0.25">
      <c r="A1502">
        <v>2019</v>
      </c>
      <c r="B1502" t="s">
        <v>70</v>
      </c>
      <c r="C1502" t="s">
        <v>6001</v>
      </c>
      <c r="D1502" s="47" t="s">
        <v>1062</v>
      </c>
      <c r="E1502" s="11">
        <v>3.08</v>
      </c>
      <c r="F1502" s="2">
        <v>0.3236</v>
      </c>
      <c r="G1502" s="2">
        <v>0.64490000000000003</v>
      </c>
      <c r="H1502" s="2">
        <v>-0.32130000000000003</v>
      </c>
      <c r="I1502" s="2">
        <v>0.33950000000000002</v>
      </c>
      <c r="J1502" s="2">
        <v>0.59770000000000001</v>
      </c>
      <c r="K1502" s="2">
        <v>-0.25819999999999999</v>
      </c>
      <c r="L1502" s="2">
        <v>0.3987</v>
      </c>
      <c r="M1502" s="2">
        <v>0.58450000000000002</v>
      </c>
      <c r="N1502" s="2">
        <v>-0.18580000000000002</v>
      </c>
      <c r="O1502" s="2">
        <v>-0.25510000000000005</v>
      </c>
      <c r="P1502" s="5" t="s">
        <v>5900</v>
      </c>
      <c r="Q1502" s="5">
        <v>2879</v>
      </c>
      <c r="R1502" s="5">
        <v>934.74025974025972</v>
      </c>
      <c r="S1502" s="5">
        <v>1</v>
      </c>
      <c r="T1502" s="5">
        <v>34.734282737061477</v>
      </c>
      <c r="U1502" s="5">
        <v>0</v>
      </c>
      <c r="V1502" s="5">
        <v>0</v>
      </c>
      <c r="W1502" s="5">
        <v>0</v>
      </c>
      <c r="X1502" s="5">
        <v>0</v>
      </c>
      <c r="Y1502" s="5">
        <v>0</v>
      </c>
      <c r="Z1502" s="5">
        <v>0</v>
      </c>
      <c r="AA1502" s="5">
        <v>1</v>
      </c>
      <c r="AB1502" s="5">
        <v>34.734282737061477</v>
      </c>
      <c r="AC1502" s="5">
        <v>27</v>
      </c>
      <c r="AD1502" s="5">
        <v>937.82563390066002</v>
      </c>
      <c r="AE1502" s="5">
        <v>5</v>
      </c>
      <c r="AF1502" s="5">
        <v>173.67141368530739</v>
      </c>
      <c r="AG1502" s="5">
        <v>20</v>
      </c>
      <c r="AH1502" s="5">
        <v>694.68565474122954</v>
      </c>
      <c r="AI1502" s="5">
        <v>2</v>
      </c>
      <c r="AJ1502" s="5">
        <v>69.468565474122954</v>
      </c>
    </row>
    <row r="1503" spans="1:36" x14ac:dyDescent="0.25">
      <c r="A1503">
        <v>2017</v>
      </c>
      <c r="B1503" t="s">
        <v>71</v>
      </c>
      <c r="C1503" t="s">
        <v>5929</v>
      </c>
      <c r="D1503" s="47" t="s">
        <v>4970</v>
      </c>
      <c r="E1503" s="11">
        <v>0</v>
      </c>
      <c r="F1503" s="2">
        <v>0.4289</v>
      </c>
      <c r="G1503" s="2">
        <v>0.56040000000000001</v>
      </c>
      <c r="H1503" s="2">
        <v>-0.13150000000000001</v>
      </c>
      <c r="I1503" s="2">
        <v>0.3201</v>
      </c>
      <c r="J1503" s="2">
        <v>0.64510000000000001</v>
      </c>
      <c r="K1503" s="2">
        <v>-0.32500000000000001</v>
      </c>
      <c r="L1503" s="2">
        <v>0.33939999999999998</v>
      </c>
      <c r="M1503" s="2">
        <v>0.64990000000000003</v>
      </c>
      <c r="N1503" s="2">
        <v>-0.31050000000000005</v>
      </c>
      <c r="O1503" s="2">
        <v>-0.25566666666666671</v>
      </c>
      <c r="P1503" s="2" t="s">
        <v>5900</v>
      </c>
      <c r="Q1503" s="5">
        <v>2881</v>
      </c>
      <c r="R1503" s="5" t="s">
        <v>4791</v>
      </c>
      <c r="S1503" s="5">
        <v>52</v>
      </c>
      <c r="T1503" s="5">
        <v>1804.9288441513363</v>
      </c>
      <c r="U1503" s="5">
        <v>0</v>
      </c>
      <c r="V1503" s="5">
        <v>0</v>
      </c>
      <c r="W1503" s="5">
        <v>16</v>
      </c>
      <c r="X1503" s="5">
        <v>555.36272127733423</v>
      </c>
      <c r="Y1503" s="5">
        <v>8</v>
      </c>
      <c r="Z1503" s="5">
        <v>277.68136063866712</v>
      </c>
      <c r="AA1503" s="5">
        <v>28</v>
      </c>
      <c r="AB1503" s="5">
        <v>971.88476223533507</v>
      </c>
      <c r="AC1503" s="5">
        <v>416</v>
      </c>
      <c r="AD1503" s="5">
        <v>14439.43075321069</v>
      </c>
      <c r="AE1503" s="5">
        <v>33</v>
      </c>
      <c r="AF1503" s="5">
        <v>1145.4356126345019</v>
      </c>
      <c r="AG1503" s="5">
        <v>369</v>
      </c>
      <c r="AH1503" s="5">
        <v>12808.052759458522</v>
      </c>
      <c r="AI1503" s="5">
        <v>14</v>
      </c>
      <c r="AJ1503" s="5">
        <v>485.94238111766754</v>
      </c>
    </row>
    <row r="1504" spans="1:36" x14ac:dyDescent="0.25">
      <c r="A1504">
        <v>2019</v>
      </c>
      <c r="B1504" t="s">
        <v>70</v>
      </c>
      <c r="C1504" t="s">
        <v>5350</v>
      </c>
      <c r="D1504" s="47" t="s">
        <v>5327</v>
      </c>
      <c r="E1504" s="11">
        <v>3.06</v>
      </c>
      <c r="F1504" s="2">
        <v>0.70730000000000004</v>
      </c>
      <c r="G1504" s="2">
        <v>0.27339999999999998</v>
      </c>
      <c r="H1504" s="2">
        <v>0.43390000000000006</v>
      </c>
      <c r="I1504" s="2">
        <v>0.69830000000000003</v>
      </c>
      <c r="J1504" s="2">
        <v>0.25180000000000002</v>
      </c>
      <c r="K1504" s="2">
        <v>0.44650000000000001</v>
      </c>
      <c r="L1504" s="2">
        <v>0.67659999999999998</v>
      </c>
      <c r="M1504" s="2">
        <v>0.30599999999999999</v>
      </c>
      <c r="N1504" s="2">
        <v>0.37059999999999998</v>
      </c>
      <c r="O1504" s="2">
        <v>0.41700000000000004</v>
      </c>
      <c r="P1504" s="5" t="s">
        <v>4792</v>
      </c>
      <c r="Q1504" s="5">
        <v>2888</v>
      </c>
      <c r="R1504" s="5">
        <v>943.79084967320262</v>
      </c>
      <c r="S1504" s="5">
        <v>9</v>
      </c>
      <c r="T1504" s="5">
        <v>311.63434903047096</v>
      </c>
      <c r="U1504" s="5">
        <v>0</v>
      </c>
      <c r="V1504" s="5">
        <v>0</v>
      </c>
      <c r="W1504" s="5">
        <v>0</v>
      </c>
      <c r="X1504" s="5">
        <v>0</v>
      </c>
      <c r="Y1504" s="5">
        <v>0</v>
      </c>
      <c r="Z1504" s="5">
        <v>0</v>
      </c>
      <c r="AA1504" s="5">
        <v>9</v>
      </c>
      <c r="AB1504" s="5">
        <v>311.63434903047096</v>
      </c>
      <c r="AC1504" s="5">
        <v>51</v>
      </c>
      <c r="AD1504" s="5">
        <v>1765.9279778393354</v>
      </c>
      <c r="AE1504" s="5">
        <v>14</v>
      </c>
      <c r="AF1504" s="5">
        <v>484.76454293628808</v>
      </c>
      <c r="AG1504" s="5">
        <v>32</v>
      </c>
      <c r="AH1504" s="5">
        <v>1108.03324099723</v>
      </c>
      <c r="AI1504" s="5">
        <v>5</v>
      </c>
      <c r="AJ1504" s="5">
        <v>173.13019390581718</v>
      </c>
    </row>
    <row r="1505" spans="1:36" x14ac:dyDescent="0.25">
      <c r="A1505">
        <v>2017</v>
      </c>
      <c r="B1505" t="s">
        <v>71</v>
      </c>
      <c r="C1505" t="s">
        <v>5148</v>
      </c>
      <c r="D1505" s="47" t="s">
        <v>5146</v>
      </c>
      <c r="E1505" s="11">
        <v>0</v>
      </c>
      <c r="F1505" s="2">
        <v>0.8931</v>
      </c>
      <c r="G1505" s="2">
        <v>9.6100000000000005E-2</v>
      </c>
      <c r="H1505" s="2">
        <v>0.79700000000000004</v>
      </c>
      <c r="I1505" s="2">
        <v>0.84570000000000001</v>
      </c>
      <c r="J1505" s="2">
        <v>0.12920000000000001</v>
      </c>
      <c r="K1505" s="2">
        <v>0.71650000000000003</v>
      </c>
      <c r="L1505" s="2">
        <v>0.8569</v>
      </c>
      <c r="M1505" s="2">
        <v>0.13159999999999999</v>
      </c>
      <c r="N1505" s="2">
        <v>0.72530000000000006</v>
      </c>
      <c r="O1505" s="2">
        <v>0.74626666666666674</v>
      </c>
      <c r="P1505" s="2" t="s">
        <v>4792</v>
      </c>
      <c r="Q1505" s="5">
        <v>2892</v>
      </c>
      <c r="R1505" s="5" t="s">
        <v>4791</v>
      </c>
      <c r="S1505" s="5">
        <v>6</v>
      </c>
      <c r="T1505" s="5">
        <v>207.46887966804979</v>
      </c>
      <c r="U1505" s="5">
        <v>0</v>
      </c>
      <c r="V1505" s="5">
        <v>0</v>
      </c>
      <c r="W1505" s="5">
        <v>0</v>
      </c>
      <c r="X1505" s="5">
        <v>0</v>
      </c>
      <c r="Y1505" s="5">
        <v>0</v>
      </c>
      <c r="Z1505" s="5">
        <v>0</v>
      </c>
      <c r="AA1505" s="5">
        <v>6</v>
      </c>
      <c r="AB1505" s="5">
        <v>207.46887966804979</v>
      </c>
      <c r="AC1505" s="5">
        <v>30</v>
      </c>
      <c r="AD1505" s="5">
        <v>1037.344398340249</v>
      </c>
      <c r="AE1505" s="5">
        <v>15</v>
      </c>
      <c r="AF1505" s="5">
        <v>518.67219917012449</v>
      </c>
      <c r="AG1505" s="5">
        <v>14</v>
      </c>
      <c r="AH1505" s="5">
        <v>484.09405255878289</v>
      </c>
      <c r="AI1505" s="5">
        <v>1</v>
      </c>
      <c r="AJ1505" s="5">
        <v>34.578146611341637</v>
      </c>
    </row>
    <row r="1506" spans="1:36" x14ac:dyDescent="0.25">
      <c r="A1506">
        <v>2017</v>
      </c>
      <c r="B1506" t="s">
        <v>71</v>
      </c>
      <c r="C1506" t="s">
        <v>5197</v>
      </c>
      <c r="D1506" s="47" t="s">
        <v>4863</v>
      </c>
      <c r="E1506" s="11">
        <v>0</v>
      </c>
      <c r="F1506" s="2">
        <v>0.60840000000000005</v>
      </c>
      <c r="G1506" s="2">
        <v>0.37490000000000001</v>
      </c>
      <c r="H1506" s="2">
        <v>0.23350000000000004</v>
      </c>
      <c r="I1506" s="2">
        <v>0.61029999999999995</v>
      </c>
      <c r="J1506" s="2">
        <v>0.3422</v>
      </c>
      <c r="K1506" s="2">
        <v>0.26809999999999995</v>
      </c>
      <c r="L1506" s="2">
        <v>0.64259999999999995</v>
      </c>
      <c r="M1506" s="2">
        <v>0.34470000000000001</v>
      </c>
      <c r="N1506" s="2">
        <v>0.29789999999999994</v>
      </c>
      <c r="O1506" s="2">
        <v>0.26650000000000001</v>
      </c>
      <c r="P1506" s="2" t="s">
        <v>4792</v>
      </c>
      <c r="Q1506" s="5">
        <v>2892</v>
      </c>
      <c r="R1506" s="5" t="s">
        <v>4791</v>
      </c>
      <c r="S1506" s="5">
        <v>8</v>
      </c>
      <c r="T1506" s="5">
        <v>276.6251728907331</v>
      </c>
      <c r="U1506" s="5">
        <v>0</v>
      </c>
      <c r="V1506" s="5">
        <v>0</v>
      </c>
      <c r="W1506" s="5">
        <v>5</v>
      </c>
      <c r="X1506" s="5">
        <v>172.89073305670814</v>
      </c>
      <c r="Y1506" s="5">
        <v>1</v>
      </c>
      <c r="Z1506" s="5">
        <v>34.578146611341637</v>
      </c>
      <c r="AA1506" s="5">
        <v>2</v>
      </c>
      <c r="AB1506" s="5">
        <v>69.156293222683274</v>
      </c>
      <c r="AC1506" s="5">
        <v>51</v>
      </c>
      <c r="AD1506" s="5">
        <v>1763.4854771784233</v>
      </c>
      <c r="AE1506" s="5">
        <v>10</v>
      </c>
      <c r="AF1506" s="5">
        <v>345.78146611341629</v>
      </c>
      <c r="AG1506" s="5">
        <v>40</v>
      </c>
      <c r="AH1506" s="5">
        <v>1383.1258644536651</v>
      </c>
      <c r="AI1506" s="5">
        <v>1</v>
      </c>
      <c r="AJ1506" s="5">
        <v>34.578146611341637</v>
      </c>
    </row>
    <row r="1507" spans="1:36" x14ac:dyDescent="0.25">
      <c r="A1507">
        <v>2019</v>
      </c>
      <c r="B1507" t="s">
        <v>71</v>
      </c>
      <c r="C1507" t="s">
        <v>5084</v>
      </c>
      <c r="D1507" s="47" t="s">
        <v>5083</v>
      </c>
      <c r="E1507" s="11">
        <v>0</v>
      </c>
      <c r="F1507" s="2">
        <v>0.83109999999999995</v>
      </c>
      <c r="G1507" s="2">
        <v>0.15939999999999999</v>
      </c>
      <c r="H1507" s="2">
        <v>0.67169999999999996</v>
      </c>
      <c r="I1507" s="2">
        <v>0.79269999999999996</v>
      </c>
      <c r="J1507" s="2">
        <v>0.1774</v>
      </c>
      <c r="K1507" s="2">
        <v>0.61529999999999996</v>
      </c>
      <c r="L1507" s="2">
        <v>0.70740000000000003</v>
      </c>
      <c r="M1507" s="2">
        <v>0.2747</v>
      </c>
      <c r="N1507" s="2">
        <v>0.43270000000000003</v>
      </c>
      <c r="O1507" s="2">
        <v>0.57323333333333337</v>
      </c>
      <c r="P1507" s="2" t="s">
        <v>4792</v>
      </c>
      <c r="Q1507" s="5">
        <v>2898</v>
      </c>
      <c r="R1507" s="5" t="s">
        <v>4791</v>
      </c>
      <c r="S1507" s="5">
        <v>4</v>
      </c>
      <c r="T1507" s="5">
        <v>138.02622498274673</v>
      </c>
      <c r="U1507" s="5">
        <v>0</v>
      </c>
      <c r="V1507" s="5">
        <v>0</v>
      </c>
      <c r="W1507" s="5">
        <v>0</v>
      </c>
      <c r="X1507" s="5">
        <v>0</v>
      </c>
      <c r="Y1507" s="5">
        <v>0</v>
      </c>
      <c r="Z1507" s="5">
        <v>0</v>
      </c>
      <c r="AA1507" s="5">
        <v>4</v>
      </c>
      <c r="AB1507" s="5">
        <v>138.02622498274673</v>
      </c>
      <c r="AC1507" s="5">
        <v>40</v>
      </c>
      <c r="AD1507" s="5">
        <v>1380.2622498274673</v>
      </c>
      <c r="AE1507" s="5">
        <v>15</v>
      </c>
      <c r="AF1507" s="5">
        <v>517.59834368530016</v>
      </c>
      <c r="AG1507" s="5">
        <v>24</v>
      </c>
      <c r="AH1507" s="5">
        <v>828.15734989648035</v>
      </c>
      <c r="AI1507" s="5">
        <v>1</v>
      </c>
      <c r="AJ1507" s="5">
        <v>34.506556245686681</v>
      </c>
    </row>
    <row r="1508" spans="1:36" x14ac:dyDescent="0.25">
      <c r="A1508">
        <v>2018</v>
      </c>
      <c r="B1508" t="s">
        <v>70</v>
      </c>
      <c r="C1508" t="s">
        <v>5438</v>
      </c>
      <c r="D1508" s="47" t="s">
        <v>5369</v>
      </c>
      <c r="E1508" s="11">
        <v>5.57</v>
      </c>
      <c r="F1508" s="2">
        <v>0.75690000000000002</v>
      </c>
      <c r="G1508" s="2">
        <v>0.21990000000000001</v>
      </c>
      <c r="H1508" s="2">
        <v>0.53700000000000003</v>
      </c>
      <c r="I1508" s="2">
        <v>0.73929999999999996</v>
      </c>
      <c r="J1508" s="2">
        <v>0.22750000000000001</v>
      </c>
      <c r="K1508" s="2">
        <v>0.51179999999999992</v>
      </c>
      <c r="L1508" s="2">
        <v>0.69750000000000001</v>
      </c>
      <c r="M1508" s="2">
        <v>0.28760000000000002</v>
      </c>
      <c r="N1508" s="2">
        <v>0.40989999999999999</v>
      </c>
      <c r="O1508" s="2">
        <v>0.4862333333333333</v>
      </c>
      <c r="P1508" s="5" t="s">
        <v>4792</v>
      </c>
      <c r="Q1508" s="5">
        <v>2902</v>
      </c>
      <c r="R1508" s="5">
        <v>521.00538599640936</v>
      </c>
      <c r="S1508" s="5">
        <v>4</v>
      </c>
      <c r="T1508" s="5">
        <v>137.83597518952448</v>
      </c>
      <c r="U1508" s="5">
        <v>0</v>
      </c>
      <c r="V1508" s="5">
        <v>0</v>
      </c>
      <c r="W1508" s="5">
        <v>0</v>
      </c>
      <c r="X1508" s="5">
        <v>0</v>
      </c>
      <c r="Y1508" s="5">
        <v>0</v>
      </c>
      <c r="Z1508" s="5">
        <v>0</v>
      </c>
      <c r="AA1508" s="5">
        <v>4</v>
      </c>
      <c r="AB1508" s="5">
        <v>137.83597518952448</v>
      </c>
      <c r="AC1508" s="5">
        <v>32</v>
      </c>
      <c r="AD1508" s="5">
        <v>1102.6878015161958</v>
      </c>
      <c r="AE1508" s="5">
        <v>7</v>
      </c>
      <c r="AF1508" s="5">
        <v>241.21295658166781</v>
      </c>
      <c r="AG1508" s="5">
        <v>24</v>
      </c>
      <c r="AH1508" s="5">
        <v>827.0158511371468</v>
      </c>
      <c r="AI1508" s="5">
        <v>1</v>
      </c>
      <c r="AJ1508" s="5">
        <v>34.458993797381119</v>
      </c>
    </row>
    <row r="1509" spans="1:36" x14ac:dyDescent="0.25">
      <c r="A1509">
        <v>2019</v>
      </c>
      <c r="B1509" t="s">
        <v>71</v>
      </c>
      <c r="C1509" t="s">
        <v>5148</v>
      </c>
      <c r="D1509" s="47" t="s">
        <v>5146</v>
      </c>
      <c r="E1509" s="11">
        <v>0</v>
      </c>
      <c r="F1509" s="2">
        <v>0.8931</v>
      </c>
      <c r="G1509" s="2">
        <v>9.6100000000000005E-2</v>
      </c>
      <c r="H1509" s="2">
        <v>0.79700000000000004</v>
      </c>
      <c r="I1509" s="2">
        <v>0.84570000000000001</v>
      </c>
      <c r="J1509" s="2">
        <v>0.12920000000000001</v>
      </c>
      <c r="K1509" s="2">
        <v>0.71650000000000003</v>
      </c>
      <c r="L1509" s="2">
        <v>0.8569</v>
      </c>
      <c r="M1509" s="2">
        <v>0.13159999999999999</v>
      </c>
      <c r="N1509" s="2">
        <v>0.72530000000000006</v>
      </c>
      <c r="O1509" s="2">
        <v>0.74626666666666674</v>
      </c>
      <c r="P1509" s="2" t="s">
        <v>4792</v>
      </c>
      <c r="Q1509" s="5">
        <v>2904</v>
      </c>
      <c r="R1509" s="5" t="s">
        <v>4791</v>
      </c>
      <c r="S1509" s="5">
        <v>16</v>
      </c>
      <c r="T1509" s="5">
        <v>550.96418732782365</v>
      </c>
      <c r="U1509" s="5">
        <v>0</v>
      </c>
      <c r="V1509" s="5">
        <v>0</v>
      </c>
      <c r="W1509" s="5">
        <v>1</v>
      </c>
      <c r="X1509" s="5">
        <v>34.435261707988978</v>
      </c>
      <c r="Y1509" s="5">
        <v>1</v>
      </c>
      <c r="Z1509" s="5">
        <v>34.435261707988978</v>
      </c>
      <c r="AA1509" s="5">
        <v>14</v>
      </c>
      <c r="AB1509" s="5">
        <v>482.09366391184574</v>
      </c>
      <c r="AC1509" s="5">
        <v>31</v>
      </c>
      <c r="AD1509" s="5">
        <v>1067.4931129476583</v>
      </c>
      <c r="AE1509" s="5">
        <v>9</v>
      </c>
      <c r="AF1509" s="5">
        <v>309.91735537190084</v>
      </c>
      <c r="AG1509" s="5">
        <v>20</v>
      </c>
      <c r="AH1509" s="5">
        <v>688.70523415977959</v>
      </c>
      <c r="AI1509" s="5">
        <v>2</v>
      </c>
      <c r="AJ1509" s="5">
        <v>68.870523415977956</v>
      </c>
    </row>
    <row r="1510" spans="1:36" x14ac:dyDescent="0.25">
      <c r="A1510">
        <v>2019</v>
      </c>
      <c r="B1510" t="s">
        <v>71</v>
      </c>
      <c r="C1510" t="s">
        <v>4859</v>
      </c>
      <c r="D1510" s="47" t="s">
        <v>4858</v>
      </c>
      <c r="E1510" s="11">
        <v>0</v>
      </c>
      <c r="F1510" s="2">
        <v>0.63790000000000002</v>
      </c>
      <c r="G1510" s="2">
        <v>0.34710000000000002</v>
      </c>
      <c r="H1510" s="2">
        <v>0.2908</v>
      </c>
      <c r="I1510" s="2">
        <v>0.60170000000000001</v>
      </c>
      <c r="J1510" s="2">
        <v>0.36349999999999999</v>
      </c>
      <c r="K1510" s="2">
        <v>0.23820000000000002</v>
      </c>
      <c r="L1510" s="2">
        <v>0.59789999999999999</v>
      </c>
      <c r="M1510" s="2">
        <v>0.39129999999999998</v>
      </c>
      <c r="N1510" s="2">
        <v>0.20660000000000001</v>
      </c>
      <c r="O1510" s="2">
        <v>0.2452</v>
      </c>
      <c r="P1510" s="2" t="s">
        <v>4792</v>
      </c>
      <c r="Q1510" s="5">
        <v>2904</v>
      </c>
      <c r="R1510" s="5" t="s">
        <v>4791</v>
      </c>
      <c r="S1510" s="5">
        <v>9</v>
      </c>
      <c r="T1510" s="5">
        <v>309.91735537190084</v>
      </c>
      <c r="U1510" s="5">
        <v>0</v>
      </c>
      <c r="V1510" s="5">
        <v>0</v>
      </c>
      <c r="W1510" s="5">
        <v>3</v>
      </c>
      <c r="X1510" s="5">
        <v>103.30578512396694</v>
      </c>
      <c r="Y1510" s="5">
        <v>1</v>
      </c>
      <c r="Z1510" s="5">
        <v>34.435261707988978</v>
      </c>
      <c r="AA1510" s="5">
        <v>5</v>
      </c>
      <c r="AB1510" s="5">
        <v>172.1763085399449</v>
      </c>
      <c r="AC1510" s="5">
        <v>34</v>
      </c>
      <c r="AD1510" s="5">
        <v>1170.7988980716254</v>
      </c>
      <c r="AE1510" s="5">
        <v>10</v>
      </c>
      <c r="AF1510" s="5">
        <v>344.3526170798898</v>
      </c>
      <c r="AG1510" s="5">
        <v>22</v>
      </c>
      <c r="AH1510" s="5">
        <v>757.57575757575762</v>
      </c>
      <c r="AI1510" s="5">
        <v>2</v>
      </c>
      <c r="AJ1510" s="5">
        <v>68.870523415977956</v>
      </c>
    </row>
    <row r="1511" spans="1:36" x14ac:dyDescent="0.25">
      <c r="A1511">
        <v>2017</v>
      </c>
      <c r="B1511" t="s">
        <v>71</v>
      </c>
      <c r="C1511" t="s">
        <v>5118</v>
      </c>
      <c r="D1511" s="47" t="s">
        <v>4808</v>
      </c>
      <c r="E1511" s="11">
        <v>0</v>
      </c>
      <c r="F1511" s="2">
        <v>0.81499999999999995</v>
      </c>
      <c r="G1511" s="2">
        <v>0.17100000000000001</v>
      </c>
      <c r="H1511" s="2">
        <v>0.64399999999999991</v>
      </c>
      <c r="I1511" s="2">
        <v>0.81789999999999996</v>
      </c>
      <c r="J1511" s="2">
        <v>0.1469</v>
      </c>
      <c r="K1511" s="2">
        <v>0.67099999999999993</v>
      </c>
      <c r="L1511" s="2">
        <v>0.82279999999999998</v>
      </c>
      <c r="M1511" s="2">
        <v>0.16470000000000001</v>
      </c>
      <c r="N1511" s="2">
        <v>0.65809999999999991</v>
      </c>
      <c r="O1511" s="2">
        <v>0.65769999999999995</v>
      </c>
      <c r="P1511" s="2" t="s">
        <v>4792</v>
      </c>
      <c r="Q1511" s="5">
        <v>2907</v>
      </c>
      <c r="R1511" s="5" t="s">
        <v>4791</v>
      </c>
      <c r="S1511" s="5">
        <v>8</v>
      </c>
      <c r="T1511" s="5">
        <v>275.19779841761266</v>
      </c>
      <c r="U1511" s="5">
        <v>0</v>
      </c>
      <c r="V1511" s="5">
        <v>0</v>
      </c>
      <c r="W1511" s="5">
        <v>1</v>
      </c>
      <c r="X1511" s="5">
        <v>34.399724802201582</v>
      </c>
      <c r="Y1511" s="5">
        <v>0</v>
      </c>
      <c r="Z1511" s="5">
        <v>0</v>
      </c>
      <c r="AA1511" s="5">
        <v>7</v>
      </c>
      <c r="AB1511" s="5">
        <v>240.79807361541108</v>
      </c>
      <c r="AC1511" s="5">
        <v>52</v>
      </c>
      <c r="AD1511" s="5">
        <v>1788.7856897144825</v>
      </c>
      <c r="AE1511" s="5">
        <v>10</v>
      </c>
      <c r="AF1511" s="5">
        <v>343.99724802201581</v>
      </c>
      <c r="AG1511" s="5">
        <v>42</v>
      </c>
      <c r="AH1511" s="5">
        <v>1444.7884416924664</v>
      </c>
      <c r="AI1511" s="5">
        <v>0</v>
      </c>
      <c r="AJ1511" s="5">
        <v>0</v>
      </c>
    </row>
    <row r="1512" spans="1:36" x14ac:dyDescent="0.25">
      <c r="A1512">
        <v>2019</v>
      </c>
      <c r="B1512" t="s">
        <v>70</v>
      </c>
      <c r="C1512" t="s">
        <v>5438</v>
      </c>
      <c r="D1512" s="47" t="s">
        <v>5369</v>
      </c>
      <c r="E1512" s="11">
        <v>5.57</v>
      </c>
      <c r="F1512" s="2">
        <v>0.75690000000000002</v>
      </c>
      <c r="G1512" s="2">
        <v>0.21990000000000001</v>
      </c>
      <c r="H1512" s="2">
        <v>0.53700000000000003</v>
      </c>
      <c r="I1512" s="2">
        <v>0.73929999999999996</v>
      </c>
      <c r="J1512" s="2">
        <v>0.22750000000000001</v>
      </c>
      <c r="K1512" s="2">
        <v>0.51179999999999992</v>
      </c>
      <c r="L1512" s="2">
        <v>0.69750000000000001</v>
      </c>
      <c r="M1512" s="2">
        <v>0.28760000000000002</v>
      </c>
      <c r="N1512" s="2">
        <v>0.40989999999999999</v>
      </c>
      <c r="O1512" s="2">
        <v>0.4862333333333333</v>
      </c>
      <c r="P1512" s="5" t="s">
        <v>4792</v>
      </c>
      <c r="Q1512" s="5">
        <v>2908</v>
      </c>
      <c r="R1512" s="5">
        <v>522.0825852782765</v>
      </c>
      <c r="S1512" s="5">
        <v>2</v>
      </c>
      <c r="T1512" s="5">
        <v>68.7757909215956</v>
      </c>
      <c r="U1512" s="5">
        <v>0</v>
      </c>
      <c r="V1512" s="5">
        <v>0</v>
      </c>
      <c r="W1512" s="5">
        <v>0</v>
      </c>
      <c r="X1512" s="5">
        <v>0</v>
      </c>
      <c r="Y1512" s="5">
        <v>1</v>
      </c>
      <c r="Z1512" s="5">
        <v>34.3878954607978</v>
      </c>
      <c r="AA1512" s="5">
        <v>1</v>
      </c>
      <c r="AB1512" s="5">
        <v>34.3878954607978</v>
      </c>
      <c r="AC1512" s="5">
        <v>30</v>
      </c>
      <c r="AD1512" s="5">
        <v>1031.6368638239339</v>
      </c>
      <c r="AE1512" s="5">
        <v>9</v>
      </c>
      <c r="AF1512" s="5">
        <v>309.49105914718018</v>
      </c>
      <c r="AG1512" s="5">
        <v>17</v>
      </c>
      <c r="AH1512" s="5">
        <v>584.59422283356264</v>
      </c>
      <c r="AI1512" s="5">
        <v>4</v>
      </c>
      <c r="AJ1512" s="5">
        <v>137.5515818431912</v>
      </c>
    </row>
    <row r="1513" spans="1:36" x14ac:dyDescent="0.25">
      <c r="A1513">
        <v>2018</v>
      </c>
      <c r="B1513" t="s">
        <v>70</v>
      </c>
      <c r="C1513" t="s">
        <v>5342</v>
      </c>
      <c r="D1513" s="47" t="s">
        <v>656</v>
      </c>
      <c r="E1513" s="11">
        <v>2.79</v>
      </c>
      <c r="F1513" s="2">
        <v>0.7349</v>
      </c>
      <c r="G1513" s="2">
        <v>0.25040000000000001</v>
      </c>
      <c r="H1513" s="2">
        <v>0.48449999999999999</v>
      </c>
      <c r="I1513" s="2">
        <v>0.72019999999999995</v>
      </c>
      <c r="J1513" s="2">
        <v>0.24640000000000001</v>
      </c>
      <c r="K1513" s="2">
        <v>0.47379999999999994</v>
      </c>
      <c r="L1513" s="2">
        <v>0.69230000000000003</v>
      </c>
      <c r="M1513" s="2">
        <v>0.29620000000000002</v>
      </c>
      <c r="N1513" s="2">
        <v>0.39610000000000001</v>
      </c>
      <c r="O1513" s="2">
        <v>0.45146666666666668</v>
      </c>
      <c r="P1513" s="5" t="s">
        <v>4792</v>
      </c>
      <c r="Q1513" s="5">
        <v>2910</v>
      </c>
      <c r="R1513" s="5">
        <v>1043.010752688172</v>
      </c>
      <c r="S1513" s="5">
        <v>0</v>
      </c>
      <c r="T1513" s="5">
        <v>0</v>
      </c>
      <c r="U1513" s="5">
        <v>0</v>
      </c>
      <c r="V1513" s="5">
        <v>0</v>
      </c>
      <c r="W1513" s="5">
        <v>0</v>
      </c>
      <c r="X1513" s="5">
        <v>0</v>
      </c>
      <c r="Y1513" s="5">
        <v>0</v>
      </c>
      <c r="Z1513" s="5">
        <v>0</v>
      </c>
      <c r="AA1513" s="5">
        <v>0</v>
      </c>
      <c r="AB1513" s="5">
        <v>0</v>
      </c>
      <c r="AC1513" s="5">
        <v>14</v>
      </c>
      <c r="AD1513" s="5">
        <v>481.09965635738837</v>
      </c>
      <c r="AE1513" s="5">
        <v>5</v>
      </c>
      <c r="AF1513" s="5">
        <v>171.82130584192439</v>
      </c>
      <c r="AG1513" s="5">
        <v>8</v>
      </c>
      <c r="AH1513" s="5">
        <v>274.91408934707908</v>
      </c>
      <c r="AI1513" s="5">
        <v>1</v>
      </c>
      <c r="AJ1513" s="5">
        <v>34.364261168384886</v>
      </c>
    </row>
    <row r="1514" spans="1:36" x14ac:dyDescent="0.25">
      <c r="A1514">
        <v>2018</v>
      </c>
      <c r="B1514" t="s">
        <v>49</v>
      </c>
      <c r="C1514" t="s">
        <v>6514</v>
      </c>
      <c r="D1514" s="47" t="s">
        <v>6359</v>
      </c>
      <c r="E1514" s="11">
        <v>25</v>
      </c>
      <c r="F1514" s="2">
        <v>0.2044</v>
      </c>
      <c r="G1514" s="2">
        <v>0.77039999999999997</v>
      </c>
      <c r="H1514" s="2">
        <v>-0.56599999999999995</v>
      </c>
      <c r="I1514" s="2">
        <v>0.15</v>
      </c>
      <c r="J1514" s="2">
        <v>0.77</v>
      </c>
      <c r="K1514" s="2">
        <v>-0.62</v>
      </c>
      <c r="L1514" s="2">
        <v>0.188</v>
      </c>
      <c r="M1514" s="2">
        <v>0.79500000000000004</v>
      </c>
      <c r="N1514" s="2">
        <v>-0.60699999999999998</v>
      </c>
      <c r="O1514" s="2">
        <v>-0.59766666666666668</v>
      </c>
      <c r="P1514" s="2" t="s">
        <v>5900</v>
      </c>
      <c r="Q1514" s="5">
        <v>2911</v>
      </c>
      <c r="R1514" s="5">
        <v>116.44</v>
      </c>
      <c r="S1514" s="5">
        <v>7</v>
      </c>
      <c r="T1514" s="5">
        <v>240.46719340432844</v>
      </c>
      <c r="U1514" s="5">
        <v>0</v>
      </c>
      <c r="V1514" s="5">
        <v>0</v>
      </c>
      <c r="W1514" s="5">
        <v>1</v>
      </c>
      <c r="X1514" s="5">
        <v>34.352456200618349</v>
      </c>
      <c r="Y1514" s="5">
        <v>0</v>
      </c>
      <c r="Z1514" s="5">
        <v>0</v>
      </c>
      <c r="AA1514" s="5">
        <v>6</v>
      </c>
      <c r="AB1514" s="5">
        <v>206.11473720371006</v>
      </c>
      <c r="AC1514" s="5">
        <v>17</v>
      </c>
      <c r="AD1514" s="5">
        <v>583.99175541051181</v>
      </c>
      <c r="AE1514" s="5">
        <v>2</v>
      </c>
      <c r="AF1514" s="5">
        <v>68.704912401236697</v>
      </c>
      <c r="AG1514" s="5">
        <v>11</v>
      </c>
      <c r="AH1514" s="5">
        <v>377.87701820680178</v>
      </c>
      <c r="AI1514" s="5">
        <v>4</v>
      </c>
      <c r="AJ1514" s="5">
        <v>137.40982480247339</v>
      </c>
    </row>
    <row r="1515" spans="1:36" x14ac:dyDescent="0.25">
      <c r="A1515">
        <v>2018</v>
      </c>
      <c r="B1515" t="s">
        <v>71</v>
      </c>
      <c r="C1515" t="s">
        <v>5062</v>
      </c>
      <c r="D1515" s="47" t="s">
        <v>5060</v>
      </c>
      <c r="E1515" s="11">
        <v>0</v>
      </c>
      <c r="F1515" s="2">
        <v>0.80249999999999999</v>
      </c>
      <c r="G1515" s="2">
        <v>0.18770000000000001</v>
      </c>
      <c r="H1515" s="2">
        <v>0.61480000000000001</v>
      </c>
      <c r="I1515" s="2">
        <v>0.78420000000000001</v>
      </c>
      <c r="J1515" s="2">
        <v>0.19139999999999999</v>
      </c>
      <c r="K1515" s="2">
        <v>0.59279999999999999</v>
      </c>
      <c r="L1515" s="2">
        <v>0.74580000000000002</v>
      </c>
      <c r="M1515" s="2">
        <v>0.24440000000000001</v>
      </c>
      <c r="N1515" s="2">
        <v>0.50140000000000007</v>
      </c>
      <c r="O1515" s="2">
        <v>0.56966666666666665</v>
      </c>
      <c r="P1515" s="2" t="s">
        <v>4792</v>
      </c>
      <c r="Q1515" s="5">
        <v>2913</v>
      </c>
      <c r="R1515" s="5" t="s">
        <v>4791</v>
      </c>
      <c r="S1515" s="5">
        <v>6</v>
      </c>
      <c r="T1515" s="5">
        <v>205.97322348094747</v>
      </c>
      <c r="U1515" s="5">
        <v>0</v>
      </c>
      <c r="V1515" s="5">
        <v>0</v>
      </c>
      <c r="W1515" s="5">
        <v>0</v>
      </c>
      <c r="X1515" s="5">
        <v>0</v>
      </c>
      <c r="Y1515" s="5">
        <v>2</v>
      </c>
      <c r="Z1515" s="5">
        <v>68.657741160315837</v>
      </c>
      <c r="AA1515" s="5">
        <v>4</v>
      </c>
      <c r="AB1515" s="5">
        <v>137.31548232063167</v>
      </c>
      <c r="AC1515" s="5">
        <v>31</v>
      </c>
      <c r="AD1515" s="5">
        <v>1064.1949879848953</v>
      </c>
      <c r="AE1515" s="5">
        <v>10</v>
      </c>
      <c r="AF1515" s="5">
        <v>343.28870580157911</v>
      </c>
      <c r="AG1515" s="5">
        <v>21</v>
      </c>
      <c r="AH1515" s="5">
        <v>720.90628218331619</v>
      </c>
      <c r="AI1515" s="5">
        <v>0</v>
      </c>
      <c r="AJ1515" s="5">
        <v>0</v>
      </c>
    </row>
    <row r="1516" spans="1:36" x14ac:dyDescent="0.25">
      <c r="A1516">
        <v>2018</v>
      </c>
      <c r="B1516" t="s">
        <v>71</v>
      </c>
      <c r="C1516" t="s">
        <v>5062</v>
      </c>
      <c r="D1516" s="47" t="s">
        <v>5060</v>
      </c>
      <c r="E1516" s="11">
        <v>0</v>
      </c>
      <c r="F1516" s="2">
        <v>0.80249999999999999</v>
      </c>
      <c r="G1516" s="2">
        <v>0.18770000000000001</v>
      </c>
      <c r="H1516" s="2">
        <v>0.61480000000000001</v>
      </c>
      <c r="I1516" s="2">
        <v>0.78420000000000001</v>
      </c>
      <c r="J1516" s="2">
        <v>0.19139999999999999</v>
      </c>
      <c r="K1516" s="2">
        <v>0.59279999999999999</v>
      </c>
      <c r="L1516" s="2">
        <v>0.74580000000000002</v>
      </c>
      <c r="M1516" s="2">
        <v>0.24440000000000001</v>
      </c>
      <c r="N1516" s="2">
        <v>0.50140000000000007</v>
      </c>
      <c r="O1516" s="2">
        <v>0.56966666666666665</v>
      </c>
      <c r="P1516" s="2" t="s">
        <v>4792</v>
      </c>
      <c r="Q1516" s="5">
        <v>2913</v>
      </c>
      <c r="R1516" s="5" t="s">
        <v>4791</v>
      </c>
      <c r="S1516" s="5">
        <v>6</v>
      </c>
      <c r="T1516" s="5">
        <v>205.97322348094747</v>
      </c>
      <c r="U1516" s="5">
        <v>0</v>
      </c>
      <c r="V1516" s="5">
        <v>0</v>
      </c>
      <c r="W1516" s="5">
        <v>0</v>
      </c>
      <c r="X1516" s="5">
        <v>0</v>
      </c>
      <c r="Y1516" s="5">
        <v>2</v>
      </c>
      <c r="Z1516" s="5">
        <v>68.657741160315837</v>
      </c>
      <c r="AA1516" s="5">
        <v>4</v>
      </c>
      <c r="AB1516" s="5">
        <v>137.31548232063167</v>
      </c>
      <c r="AC1516" s="5">
        <v>31</v>
      </c>
      <c r="AD1516" s="5">
        <v>1064.1949879848953</v>
      </c>
      <c r="AE1516" s="5">
        <v>10</v>
      </c>
      <c r="AF1516" s="5">
        <v>343.28870580157911</v>
      </c>
      <c r="AG1516" s="5">
        <v>21</v>
      </c>
      <c r="AH1516" s="5">
        <v>720.90628218331619</v>
      </c>
      <c r="AI1516" s="5">
        <v>0</v>
      </c>
      <c r="AJ1516" s="5">
        <v>0</v>
      </c>
    </row>
    <row r="1517" spans="1:36" x14ac:dyDescent="0.25">
      <c r="A1517">
        <v>2018</v>
      </c>
      <c r="B1517" t="s">
        <v>71</v>
      </c>
      <c r="C1517" t="s">
        <v>5058</v>
      </c>
      <c r="D1517" s="47" t="s">
        <v>5057</v>
      </c>
      <c r="E1517" s="11">
        <v>0</v>
      </c>
      <c r="F1517" s="2">
        <v>0.78600000000000003</v>
      </c>
      <c r="G1517" s="2">
        <v>0.2056</v>
      </c>
      <c r="H1517" s="2">
        <v>0.58040000000000003</v>
      </c>
      <c r="I1517" s="2">
        <v>0.78239999999999998</v>
      </c>
      <c r="J1517" s="2">
        <v>0.19189999999999999</v>
      </c>
      <c r="K1517" s="2">
        <v>0.59050000000000002</v>
      </c>
      <c r="L1517" s="2">
        <v>0.76829999999999998</v>
      </c>
      <c r="M1517" s="2">
        <v>0.21940000000000001</v>
      </c>
      <c r="N1517" s="2">
        <v>0.54889999999999994</v>
      </c>
      <c r="O1517" s="2">
        <v>0.5732666666666667</v>
      </c>
      <c r="P1517" s="2" t="s">
        <v>4792</v>
      </c>
      <c r="Q1517" s="5">
        <v>2915</v>
      </c>
      <c r="R1517" s="5" t="s">
        <v>4791</v>
      </c>
      <c r="S1517" s="5">
        <v>18</v>
      </c>
      <c r="T1517" s="5">
        <v>617.49571183533442</v>
      </c>
      <c r="U1517" s="5">
        <v>0</v>
      </c>
      <c r="V1517" s="5">
        <v>0</v>
      </c>
      <c r="W1517" s="5">
        <v>0</v>
      </c>
      <c r="X1517" s="5">
        <v>0</v>
      </c>
      <c r="Y1517" s="5">
        <v>0</v>
      </c>
      <c r="Z1517" s="5">
        <v>0</v>
      </c>
      <c r="AA1517" s="5">
        <v>18</v>
      </c>
      <c r="AB1517" s="5">
        <v>617.49571183533442</v>
      </c>
      <c r="AC1517" s="5">
        <v>52</v>
      </c>
      <c r="AD1517" s="5">
        <v>1783.8765008576331</v>
      </c>
      <c r="AE1517" s="5">
        <v>12</v>
      </c>
      <c r="AF1517" s="5">
        <v>411.66380789022298</v>
      </c>
      <c r="AG1517" s="5">
        <v>37</v>
      </c>
      <c r="AH1517" s="5">
        <v>1269.2967409948542</v>
      </c>
      <c r="AI1517" s="5">
        <v>3</v>
      </c>
      <c r="AJ1517" s="5">
        <v>102.91595197255575</v>
      </c>
    </row>
    <row r="1518" spans="1:36" x14ac:dyDescent="0.25">
      <c r="A1518">
        <v>2018</v>
      </c>
      <c r="B1518" t="s">
        <v>71</v>
      </c>
      <c r="C1518" t="s">
        <v>5058</v>
      </c>
      <c r="D1518" s="47" t="s">
        <v>5057</v>
      </c>
      <c r="E1518" s="11">
        <v>0</v>
      </c>
      <c r="F1518" s="2">
        <v>0.78600000000000003</v>
      </c>
      <c r="G1518" s="2">
        <v>0.2056</v>
      </c>
      <c r="H1518" s="2">
        <v>0.58040000000000003</v>
      </c>
      <c r="I1518" s="2">
        <v>0.78239999999999998</v>
      </c>
      <c r="J1518" s="2">
        <v>0.19189999999999999</v>
      </c>
      <c r="K1518" s="2">
        <v>0.59050000000000002</v>
      </c>
      <c r="L1518" s="2">
        <v>0.76829999999999998</v>
      </c>
      <c r="M1518" s="2">
        <v>0.21940000000000001</v>
      </c>
      <c r="N1518" s="2">
        <v>0.54889999999999994</v>
      </c>
      <c r="O1518" s="2">
        <v>0.5732666666666667</v>
      </c>
      <c r="P1518" s="2" t="s">
        <v>4792</v>
      </c>
      <c r="Q1518" s="5">
        <v>2915</v>
      </c>
      <c r="R1518" s="5" t="s">
        <v>4791</v>
      </c>
      <c r="S1518" s="5">
        <v>18</v>
      </c>
      <c r="T1518" s="5">
        <v>617.49571183533442</v>
      </c>
      <c r="U1518" s="5">
        <v>0</v>
      </c>
      <c r="V1518" s="5">
        <v>0</v>
      </c>
      <c r="W1518" s="5">
        <v>0</v>
      </c>
      <c r="X1518" s="5">
        <v>0</v>
      </c>
      <c r="Y1518" s="5">
        <v>0</v>
      </c>
      <c r="Z1518" s="5">
        <v>0</v>
      </c>
      <c r="AA1518" s="5">
        <v>18</v>
      </c>
      <c r="AB1518" s="5">
        <v>617.49571183533442</v>
      </c>
      <c r="AC1518" s="5">
        <v>52</v>
      </c>
      <c r="AD1518" s="5">
        <v>1783.8765008576331</v>
      </c>
      <c r="AE1518" s="5">
        <v>12</v>
      </c>
      <c r="AF1518" s="5">
        <v>411.66380789022298</v>
      </c>
      <c r="AG1518" s="5">
        <v>37</v>
      </c>
      <c r="AH1518" s="5">
        <v>1269.2967409948542</v>
      </c>
      <c r="AI1518" s="5">
        <v>3</v>
      </c>
      <c r="AJ1518" s="5">
        <v>102.91595197255575</v>
      </c>
    </row>
    <row r="1519" spans="1:36" x14ac:dyDescent="0.25">
      <c r="A1519">
        <v>2018</v>
      </c>
      <c r="B1519" t="s">
        <v>70</v>
      </c>
      <c r="C1519" t="s">
        <v>6001</v>
      </c>
      <c r="D1519" s="47" t="s">
        <v>1062</v>
      </c>
      <c r="E1519" s="11">
        <v>3.08</v>
      </c>
      <c r="F1519" s="2">
        <v>0.3236</v>
      </c>
      <c r="G1519" s="2">
        <v>0.64490000000000003</v>
      </c>
      <c r="H1519" s="2">
        <v>-0.32130000000000003</v>
      </c>
      <c r="I1519" s="2">
        <v>0.33950000000000002</v>
      </c>
      <c r="J1519" s="2">
        <v>0.59770000000000001</v>
      </c>
      <c r="K1519" s="2">
        <v>-0.25819999999999999</v>
      </c>
      <c r="L1519" s="2">
        <v>0.3987</v>
      </c>
      <c r="M1519" s="2">
        <v>0.58450000000000002</v>
      </c>
      <c r="N1519" s="2">
        <v>-0.18580000000000002</v>
      </c>
      <c r="O1519" s="2">
        <v>-0.25510000000000005</v>
      </c>
      <c r="P1519" s="5" t="s">
        <v>5900</v>
      </c>
      <c r="Q1519" s="5">
        <v>2917</v>
      </c>
      <c r="R1519" s="5">
        <v>947.07792207792204</v>
      </c>
      <c r="S1519" s="5">
        <v>1</v>
      </c>
      <c r="T1519" s="5">
        <v>34.281796366129583</v>
      </c>
      <c r="U1519" s="5">
        <v>0</v>
      </c>
      <c r="V1519" s="5">
        <v>0</v>
      </c>
      <c r="W1519" s="5">
        <v>0</v>
      </c>
      <c r="X1519" s="5">
        <v>0</v>
      </c>
      <c r="Y1519" s="5">
        <v>0</v>
      </c>
      <c r="Z1519" s="5">
        <v>0</v>
      </c>
      <c r="AA1519" s="5">
        <v>1</v>
      </c>
      <c r="AB1519" s="5">
        <v>34.281796366129583</v>
      </c>
      <c r="AC1519" s="5">
        <v>25</v>
      </c>
      <c r="AD1519" s="5">
        <v>857.0449091532397</v>
      </c>
      <c r="AE1519" s="5">
        <v>3</v>
      </c>
      <c r="AF1519" s="5">
        <v>102.84538909838875</v>
      </c>
      <c r="AG1519" s="5">
        <v>20</v>
      </c>
      <c r="AH1519" s="5">
        <v>685.63592732259167</v>
      </c>
      <c r="AI1519" s="5">
        <v>2</v>
      </c>
      <c r="AJ1519" s="5">
        <v>68.563592732259167</v>
      </c>
    </row>
    <row r="1520" spans="1:36" x14ac:dyDescent="0.25">
      <c r="A1520">
        <v>2017</v>
      </c>
      <c r="B1520" t="s">
        <v>49</v>
      </c>
      <c r="C1520" t="s">
        <v>6514</v>
      </c>
      <c r="D1520" s="47" t="s">
        <v>6359</v>
      </c>
      <c r="E1520" s="11">
        <v>25</v>
      </c>
      <c r="F1520" s="2">
        <v>0.2044</v>
      </c>
      <c r="G1520" s="2">
        <v>0.77039999999999997</v>
      </c>
      <c r="H1520" s="2">
        <v>-0.56599999999999995</v>
      </c>
      <c r="I1520" s="2">
        <v>0.15</v>
      </c>
      <c r="J1520" s="2">
        <v>0.77</v>
      </c>
      <c r="K1520" s="2">
        <v>-0.62</v>
      </c>
      <c r="L1520" s="2">
        <v>0.188</v>
      </c>
      <c r="M1520" s="2">
        <v>0.79500000000000004</v>
      </c>
      <c r="N1520" s="2">
        <v>-0.60699999999999998</v>
      </c>
      <c r="O1520" s="2">
        <v>-0.59766666666666668</v>
      </c>
      <c r="P1520" s="2" t="s">
        <v>5900</v>
      </c>
      <c r="Q1520" s="5">
        <v>2920</v>
      </c>
      <c r="R1520" s="5">
        <v>116.8</v>
      </c>
      <c r="S1520" s="5">
        <v>9</v>
      </c>
      <c r="T1520" s="5">
        <v>308.21917808219177</v>
      </c>
      <c r="U1520" s="5">
        <v>0</v>
      </c>
      <c r="V1520" s="5">
        <v>0</v>
      </c>
      <c r="W1520" s="5">
        <v>2</v>
      </c>
      <c r="X1520" s="5">
        <v>68.493150684931507</v>
      </c>
      <c r="Y1520" s="5">
        <v>0</v>
      </c>
      <c r="Z1520" s="5">
        <v>0</v>
      </c>
      <c r="AA1520" s="5">
        <v>7</v>
      </c>
      <c r="AB1520" s="5">
        <v>239.72602739726028</v>
      </c>
      <c r="AC1520" s="5">
        <v>26</v>
      </c>
      <c r="AD1520" s="5">
        <v>890.41095890410952</v>
      </c>
      <c r="AE1520" s="5">
        <v>5</v>
      </c>
      <c r="AF1520" s="5">
        <v>171.23287671232876</v>
      </c>
      <c r="AG1520" s="5">
        <v>19</v>
      </c>
      <c r="AH1520" s="5">
        <v>650.68493150684935</v>
      </c>
      <c r="AI1520" s="5">
        <v>2</v>
      </c>
      <c r="AJ1520" s="5">
        <v>68.493150684931507</v>
      </c>
    </row>
    <row r="1521" spans="1:36" x14ac:dyDescent="0.25">
      <c r="A1521">
        <v>2018</v>
      </c>
      <c r="B1521" t="s">
        <v>49</v>
      </c>
      <c r="C1521" t="s">
        <v>6514</v>
      </c>
      <c r="D1521" s="47" t="s">
        <v>6359</v>
      </c>
      <c r="E1521" s="11">
        <v>25</v>
      </c>
      <c r="F1521" s="2">
        <v>0.2044</v>
      </c>
      <c r="G1521" s="2">
        <v>0.77039999999999997</v>
      </c>
      <c r="H1521" s="2">
        <v>-0.56599999999999995</v>
      </c>
      <c r="I1521" s="2">
        <v>0.15</v>
      </c>
      <c r="J1521" s="2">
        <v>0.77</v>
      </c>
      <c r="K1521" s="2">
        <v>-0.62</v>
      </c>
      <c r="L1521" s="2">
        <v>0.188</v>
      </c>
      <c r="M1521" s="2">
        <v>0.79500000000000004</v>
      </c>
      <c r="N1521" s="2">
        <v>-0.60699999999999998</v>
      </c>
      <c r="O1521" s="2">
        <v>-0.59766666666666668</v>
      </c>
      <c r="P1521" s="2" t="s">
        <v>5900</v>
      </c>
      <c r="Q1521" s="5">
        <v>2920</v>
      </c>
      <c r="R1521" s="5">
        <v>116.8</v>
      </c>
      <c r="S1521" s="5">
        <v>8</v>
      </c>
      <c r="T1521" s="5">
        <v>273.97260273972603</v>
      </c>
      <c r="U1521" s="5">
        <v>0</v>
      </c>
      <c r="V1521" s="5">
        <v>0</v>
      </c>
      <c r="W1521" s="5">
        <v>0</v>
      </c>
      <c r="X1521" s="5">
        <v>0</v>
      </c>
      <c r="Y1521" s="5">
        <v>0</v>
      </c>
      <c r="Z1521" s="5">
        <v>0</v>
      </c>
      <c r="AA1521" s="5">
        <v>8</v>
      </c>
      <c r="AB1521" s="5">
        <v>273.97260273972603</v>
      </c>
      <c r="AC1521" s="5">
        <v>23</v>
      </c>
      <c r="AD1521" s="5">
        <v>787.67123287671234</v>
      </c>
      <c r="AE1521" s="5">
        <v>2</v>
      </c>
      <c r="AF1521" s="5">
        <v>68.493150684931507</v>
      </c>
      <c r="AG1521" s="5">
        <v>20</v>
      </c>
      <c r="AH1521" s="5">
        <v>684.93150684931504</v>
      </c>
      <c r="AI1521" s="5">
        <v>1</v>
      </c>
      <c r="AJ1521" s="5">
        <v>34.246575342465754</v>
      </c>
    </row>
    <row r="1522" spans="1:36" x14ac:dyDescent="0.25">
      <c r="A1522">
        <v>2017</v>
      </c>
      <c r="B1522" t="s">
        <v>71</v>
      </c>
      <c r="C1522" t="s">
        <v>5062</v>
      </c>
      <c r="D1522" s="47" t="s">
        <v>5060</v>
      </c>
      <c r="E1522" s="11">
        <v>0</v>
      </c>
      <c r="F1522" s="2">
        <v>0.80249999999999999</v>
      </c>
      <c r="G1522" s="2">
        <v>0.18770000000000001</v>
      </c>
      <c r="H1522" s="2">
        <v>0.61480000000000001</v>
      </c>
      <c r="I1522" s="2">
        <v>0.78420000000000001</v>
      </c>
      <c r="J1522" s="2">
        <v>0.19139999999999999</v>
      </c>
      <c r="K1522" s="2">
        <v>0.59279999999999999</v>
      </c>
      <c r="L1522" s="2">
        <v>0.74580000000000002</v>
      </c>
      <c r="M1522" s="2">
        <v>0.24440000000000001</v>
      </c>
      <c r="N1522" s="2">
        <v>0.50140000000000007</v>
      </c>
      <c r="O1522" s="2">
        <v>0.56966666666666665</v>
      </c>
      <c r="P1522" s="2" t="s">
        <v>4792</v>
      </c>
      <c r="Q1522" s="5">
        <v>2922</v>
      </c>
      <c r="R1522" s="5" t="s">
        <v>4791</v>
      </c>
      <c r="S1522" s="5">
        <v>12</v>
      </c>
      <c r="T1522" s="5">
        <v>410.6776180698152</v>
      </c>
      <c r="U1522" s="5">
        <v>0</v>
      </c>
      <c r="V1522" s="5">
        <v>0</v>
      </c>
      <c r="W1522" s="5">
        <v>0</v>
      </c>
      <c r="X1522" s="5">
        <v>0</v>
      </c>
      <c r="Y1522" s="5">
        <v>4</v>
      </c>
      <c r="Z1522" s="5">
        <v>136.89253935660506</v>
      </c>
      <c r="AA1522" s="5">
        <v>8</v>
      </c>
      <c r="AB1522" s="5">
        <v>273.78507871321011</v>
      </c>
      <c r="AC1522" s="5">
        <v>45</v>
      </c>
      <c r="AD1522" s="5">
        <v>1540.041067761807</v>
      </c>
      <c r="AE1522" s="5">
        <v>15</v>
      </c>
      <c r="AF1522" s="5">
        <v>513.34702258726895</v>
      </c>
      <c r="AG1522" s="5">
        <v>27</v>
      </c>
      <c r="AH1522" s="5">
        <v>924.02464065708421</v>
      </c>
      <c r="AI1522" s="5">
        <v>3</v>
      </c>
      <c r="AJ1522" s="5">
        <v>102.6694045174538</v>
      </c>
    </row>
    <row r="1523" spans="1:36" x14ac:dyDescent="0.25">
      <c r="A1523">
        <v>2018</v>
      </c>
      <c r="B1523" t="s">
        <v>71</v>
      </c>
      <c r="C1523" t="s">
        <v>4859</v>
      </c>
      <c r="D1523" s="47" t="s">
        <v>4858</v>
      </c>
      <c r="E1523" s="11">
        <v>0</v>
      </c>
      <c r="F1523" s="2">
        <v>0.63790000000000002</v>
      </c>
      <c r="G1523" s="2">
        <v>0.34710000000000002</v>
      </c>
      <c r="H1523" s="2">
        <v>0.2908</v>
      </c>
      <c r="I1523" s="2">
        <v>0.60170000000000001</v>
      </c>
      <c r="J1523" s="2">
        <v>0.36349999999999999</v>
      </c>
      <c r="K1523" s="2">
        <v>0.23820000000000002</v>
      </c>
      <c r="L1523" s="2">
        <v>0.59789999999999999</v>
      </c>
      <c r="M1523" s="2">
        <v>0.39129999999999998</v>
      </c>
      <c r="N1523" s="2">
        <v>0.20660000000000001</v>
      </c>
      <c r="O1523" s="2">
        <v>0.2452</v>
      </c>
      <c r="P1523" s="2" t="s">
        <v>4792</v>
      </c>
      <c r="Q1523" s="5">
        <v>2924</v>
      </c>
      <c r="R1523" s="5" t="s">
        <v>4791</v>
      </c>
      <c r="S1523" s="5">
        <v>5</v>
      </c>
      <c r="T1523" s="5">
        <v>170.99863201094391</v>
      </c>
      <c r="U1523" s="5">
        <v>0</v>
      </c>
      <c r="V1523" s="5">
        <v>0</v>
      </c>
      <c r="W1523" s="5">
        <v>0</v>
      </c>
      <c r="X1523" s="5">
        <v>0</v>
      </c>
      <c r="Y1523" s="5">
        <v>0</v>
      </c>
      <c r="Z1523" s="5">
        <v>0</v>
      </c>
      <c r="AA1523" s="5">
        <v>5</v>
      </c>
      <c r="AB1523" s="5">
        <v>170.99863201094391</v>
      </c>
      <c r="AC1523" s="5">
        <v>60</v>
      </c>
      <c r="AD1523" s="5">
        <v>2051.983584131327</v>
      </c>
      <c r="AE1523" s="5">
        <v>24</v>
      </c>
      <c r="AF1523" s="5">
        <v>820.79343365253078</v>
      </c>
      <c r="AG1523" s="5">
        <v>32</v>
      </c>
      <c r="AH1523" s="5">
        <v>1094.391244870041</v>
      </c>
      <c r="AI1523" s="5">
        <v>4</v>
      </c>
      <c r="AJ1523" s="5">
        <v>136.79890560875512</v>
      </c>
    </row>
    <row r="1524" spans="1:36" x14ac:dyDescent="0.25">
      <c r="A1524">
        <v>2018</v>
      </c>
      <c r="B1524" t="s">
        <v>71</v>
      </c>
      <c r="C1524" t="s">
        <v>4859</v>
      </c>
      <c r="D1524" s="47" t="s">
        <v>4858</v>
      </c>
      <c r="E1524" s="11">
        <v>0</v>
      </c>
      <c r="F1524" s="2">
        <v>0.63790000000000002</v>
      </c>
      <c r="G1524" s="2">
        <v>0.34710000000000002</v>
      </c>
      <c r="H1524" s="2">
        <v>0.2908</v>
      </c>
      <c r="I1524" s="2">
        <v>0.60170000000000001</v>
      </c>
      <c r="J1524" s="2">
        <v>0.36349999999999999</v>
      </c>
      <c r="K1524" s="2">
        <v>0.23820000000000002</v>
      </c>
      <c r="L1524" s="2">
        <v>0.59789999999999999</v>
      </c>
      <c r="M1524" s="2">
        <v>0.39129999999999998</v>
      </c>
      <c r="N1524" s="2">
        <v>0.20660000000000001</v>
      </c>
      <c r="O1524" s="2">
        <v>0.2452</v>
      </c>
      <c r="P1524" s="2" t="s">
        <v>4792</v>
      </c>
      <c r="Q1524" s="5">
        <v>2924</v>
      </c>
      <c r="R1524" s="5" t="s">
        <v>4791</v>
      </c>
      <c r="S1524" s="5">
        <v>5</v>
      </c>
      <c r="T1524" s="5">
        <v>170.99863201094391</v>
      </c>
      <c r="U1524" s="5">
        <v>0</v>
      </c>
      <c r="V1524" s="5">
        <v>0</v>
      </c>
      <c r="W1524" s="5">
        <v>0</v>
      </c>
      <c r="X1524" s="5">
        <v>0</v>
      </c>
      <c r="Y1524" s="5">
        <v>0</v>
      </c>
      <c r="Z1524" s="5">
        <v>0</v>
      </c>
      <c r="AA1524" s="5">
        <v>5</v>
      </c>
      <c r="AB1524" s="5">
        <v>170.99863201094391</v>
      </c>
      <c r="AC1524" s="5">
        <v>60</v>
      </c>
      <c r="AD1524" s="5">
        <v>2051.983584131327</v>
      </c>
      <c r="AE1524" s="5">
        <v>24</v>
      </c>
      <c r="AF1524" s="5">
        <v>820.79343365253078</v>
      </c>
      <c r="AG1524" s="5">
        <v>32</v>
      </c>
      <c r="AH1524" s="5">
        <v>1094.391244870041</v>
      </c>
      <c r="AI1524" s="5">
        <v>4</v>
      </c>
      <c r="AJ1524" s="5">
        <v>136.79890560875512</v>
      </c>
    </row>
    <row r="1525" spans="1:36" x14ac:dyDescent="0.25">
      <c r="A1525">
        <v>2019</v>
      </c>
      <c r="B1525" t="s">
        <v>70</v>
      </c>
      <c r="C1525" t="s">
        <v>5342</v>
      </c>
      <c r="D1525" s="47" t="s">
        <v>656</v>
      </c>
      <c r="E1525" s="11">
        <v>2.79</v>
      </c>
      <c r="F1525" s="2">
        <v>0.7349</v>
      </c>
      <c r="G1525" s="2">
        <v>0.25040000000000001</v>
      </c>
      <c r="H1525" s="2">
        <v>0.48449999999999999</v>
      </c>
      <c r="I1525" s="2">
        <v>0.72019999999999995</v>
      </c>
      <c r="J1525" s="2">
        <v>0.24640000000000001</v>
      </c>
      <c r="K1525" s="2">
        <v>0.47379999999999994</v>
      </c>
      <c r="L1525" s="2">
        <v>0.69230000000000003</v>
      </c>
      <c r="M1525" s="2">
        <v>0.29620000000000002</v>
      </c>
      <c r="N1525" s="2">
        <v>0.39610000000000001</v>
      </c>
      <c r="O1525" s="2">
        <v>0.45146666666666668</v>
      </c>
      <c r="P1525" s="5" t="s">
        <v>4792</v>
      </c>
      <c r="Q1525" s="5">
        <v>2926</v>
      </c>
      <c r="R1525" s="5">
        <v>1048.7455197132617</v>
      </c>
      <c r="S1525" s="5">
        <v>4</v>
      </c>
      <c r="T1525" s="5">
        <v>136.70539986329462</v>
      </c>
      <c r="U1525" s="5">
        <v>0</v>
      </c>
      <c r="V1525" s="5">
        <v>0</v>
      </c>
      <c r="W1525" s="5">
        <v>0</v>
      </c>
      <c r="X1525" s="5">
        <v>0</v>
      </c>
      <c r="Y1525" s="5">
        <v>1</v>
      </c>
      <c r="Z1525" s="5">
        <v>34.176349965823654</v>
      </c>
      <c r="AA1525" s="5">
        <v>3</v>
      </c>
      <c r="AB1525" s="5">
        <v>102.52904989747095</v>
      </c>
      <c r="AC1525" s="5">
        <v>9</v>
      </c>
      <c r="AD1525" s="5">
        <v>307.58714969241288</v>
      </c>
      <c r="AE1525" s="5">
        <v>4</v>
      </c>
      <c r="AF1525" s="5">
        <v>136.70539986329462</v>
      </c>
      <c r="AG1525" s="5">
        <v>5</v>
      </c>
      <c r="AH1525" s="5">
        <v>170.88174982911823</v>
      </c>
      <c r="AI1525" s="5">
        <v>0</v>
      </c>
      <c r="AJ1525" s="5">
        <v>0</v>
      </c>
    </row>
    <row r="1526" spans="1:36" x14ac:dyDescent="0.25">
      <c r="A1526">
        <v>2019</v>
      </c>
      <c r="B1526" t="s">
        <v>71</v>
      </c>
      <c r="C1526" t="s">
        <v>5058</v>
      </c>
      <c r="D1526" s="47" t="s">
        <v>5057</v>
      </c>
      <c r="E1526" s="11">
        <v>0</v>
      </c>
      <c r="F1526" s="2">
        <v>0.78600000000000003</v>
      </c>
      <c r="G1526" s="2">
        <v>0.2056</v>
      </c>
      <c r="H1526" s="2">
        <v>0.58040000000000003</v>
      </c>
      <c r="I1526" s="2">
        <v>0.78239999999999998</v>
      </c>
      <c r="J1526" s="2">
        <v>0.19189999999999999</v>
      </c>
      <c r="K1526" s="2">
        <v>0.59050000000000002</v>
      </c>
      <c r="L1526" s="2">
        <v>0.76829999999999998</v>
      </c>
      <c r="M1526" s="2">
        <v>0.21940000000000001</v>
      </c>
      <c r="N1526" s="2">
        <v>0.54889999999999994</v>
      </c>
      <c r="O1526" s="2">
        <v>0.5732666666666667</v>
      </c>
      <c r="P1526" s="2" t="s">
        <v>4792</v>
      </c>
      <c r="Q1526" s="5">
        <v>2929</v>
      </c>
      <c r="R1526" s="5" t="s">
        <v>4791</v>
      </c>
      <c r="S1526" s="5">
        <v>25</v>
      </c>
      <c r="T1526" s="5">
        <v>853.5336292249915</v>
      </c>
      <c r="U1526" s="5">
        <v>0</v>
      </c>
      <c r="V1526" s="5">
        <v>0</v>
      </c>
      <c r="W1526" s="5">
        <v>2</v>
      </c>
      <c r="X1526" s="5">
        <v>68.282690337999313</v>
      </c>
      <c r="Y1526" s="5">
        <v>0</v>
      </c>
      <c r="Z1526" s="5">
        <v>0</v>
      </c>
      <c r="AA1526" s="5">
        <v>23</v>
      </c>
      <c r="AB1526" s="5">
        <v>785.25093888699212</v>
      </c>
      <c r="AC1526" s="5">
        <v>43</v>
      </c>
      <c r="AD1526" s="5">
        <v>1468.0778422669853</v>
      </c>
      <c r="AE1526" s="5">
        <v>14</v>
      </c>
      <c r="AF1526" s="5">
        <v>477.97883236599523</v>
      </c>
      <c r="AG1526" s="5">
        <v>28</v>
      </c>
      <c r="AH1526" s="5">
        <v>955.95766473199046</v>
      </c>
      <c r="AI1526" s="5">
        <v>1</v>
      </c>
      <c r="AJ1526" s="5">
        <v>34.141345168999656</v>
      </c>
    </row>
    <row r="1527" spans="1:36" x14ac:dyDescent="0.25">
      <c r="A1527">
        <v>2018</v>
      </c>
      <c r="B1527" t="s">
        <v>71</v>
      </c>
      <c r="C1527" t="s">
        <v>5084</v>
      </c>
      <c r="D1527" s="47" t="s">
        <v>5083</v>
      </c>
      <c r="E1527" s="11">
        <v>0</v>
      </c>
      <c r="F1527" s="2">
        <v>0.83109999999999995</v>
      </c>
      <c r="G1527" s="2">
        <v>0.15939999999999999</v>
      </c>
      <c r="H1527" s="2">
        <v>0.67169999999999996</v>
      </c>
      <c r="I1527" s="2">
        <v>0.79269999999999996</v>
      </c>
      <c r="J1527" s="2">
        <v>0.1774</v>
      </c>
      <c r="K1527" s="2">
        <v>0.61529999999999996</v>
      </c>
      <c r="L1527" s="2">
        <v>0.70740000000000003</v>
      </c>
      <c r="M1527" s="2">
        <v>0.2747</v>
      </c>
      <c r="N1527" s="2">
        <v>0.43270000000000003</v>
      </c>
      <c r="O1527" s="2">
        <v>0.57323333333333337</v>
      </c>
      <c r="P1527" s="2" t="s">
        <v>4792</v>
      </c>
      <c r="Q1527" s="5">
        <v>2933</v>
      </c>
      <c r="R1527" s="5" t="s">
        <v>4791</v>
      </c>
      <c r="S1527" s="5">
        <v>4</v>
      </c>
      <c r="T1527" s="5">
        <v>136.37913399249913</v>
      </c>
      <c r="U1527" s="5">
        <v>0</v>
      </c>
      <c r="V1527" s="5">
        <v>0</v>
      </c>
      <c r="W1527" s="5">
        <v>0</v>
      </c>
      <c r="X1527" s="5">
        <v>0</v>
      </c>
      <c r="Y1527" s="5">
        <v>2</v>
      </c>
      <c r="Z1527" s="5">
        <v>68.189566996249567</v>
      </c>
      <c r="AA1527" s="5">
        <v>2</v>
      </c>
      <c r="AB1527" s="5">
        <v>68.189566996249567</v>
      </c>
      <c r="AC1527" s="5">
        <v>50</v>
      </c>
      <c r="AD1527" s="5">
        <v>1704.7391749062394</v>
      </c>
      <c r="AE1527" s="5">
        <v>10</v>
      </c>
      <c r="AF1527" s="5">
        <v>340.94783498124787</v>
      </c>
      <c r="AG1527" s="5">
        <v>37</v>
      </c>
      <c r="AH1527" s="5">
        <v>1261.5069894306171</v>
      </c>
      <c r="AI1527" s="5">
        <v>3</v>
      </c>
      <c r="AJ1527" s="5">
        <v>102.28435049437435</v>
      </c>
    </row>
    <row r="1528" spans="1:36" x14ac:dyDescent="0.25">
      <c r="A1528">
        <v>2018</v>
      </c>
      <c r="B1528" t="s">
        <v>71</v>
      </c>
      <c r="C1528" t="s">
        <v>5084</v>
      </c>
      <c r="D1528" s="47" t="s">
        <v>5083</v>
      </c>
      <c r="E1528" s="11">
        <v>0</v>
      </c>
      <c r="F1528" s="2">
        <v>0.83109999999999995</v>
      </c>
      <c r="G1528" s="2">
        <v>0.15939999999999999</v>
      </c>
      <c r="H1528" s="2">
        <v>0.67169999999999996</v>
      </c>
      <c r="I1528" s="2">
        <v>0.79269999999999996</v>
      </c>
      <c r="J1528" s="2">
        <v>0.1774</v>
      </c>
      <c r="K1528" s="2">
        <v>0.61529999999999996</v>
      </c>
      <c r="L1528" s="2">
        <v>0.70740000000000003</v>
      </c>
      <c r="M1528" s="2">
        <v>0.2747</v>
      </c>
      <c r="N1528" s="2">
        <v>0.43270000000000003</v>
      </c>
      <c r="O1528" s="2">
        <v>0.57323333333333337</v>
      </c>
      <c r="P1528" s="2" t="s">
        <v>4792</v>
      </c>
      <c r="Q1528" s="5">
        <v>2933</v>
      </c>
      <c r="R1528" s="5" t="s">
        <v>4791</v>
      </c>
      <c r="S1528" s="5">
        <v>4</v>
      </c>
      <c r="T1528" s="5">
        <v>136.37913399249913</v>
      </c>
      <c r="U1528" s="5">
        <v>0</v>
      </c>
      <c r="V1528" s="5">
        <v>0</v>
      </c>
      <c r="W1528" s="5">
        <v>0</v>
      </c>
      <c r="X1528" s="5">
        <v>0</v>
      </c>
      <c r="Y1528" s="5">
        <v>2</v>
      </c>
      <c r="Z1528" s="5">
        <v>68.189566996249567</v>
      </c>
      <c r="AA1528" s="5">
        <v>2</v>
      </c>
      <c r="AB1528" s="5">
        <v>68.189566996249567</v>
      </c>
      <c r="AC1528" s="5">
        <v>50</v>
      </c>
      <c r="AD1528" s="5">
        <v>1704.7391749062394</v>
      </c>
      <c r="AE1528" s="5">
        <v>10</v>
      </c>
      <c r="AF1528" s="5">
        <v>340.94783498124787</v>
      </c>
      <c r="AG1528" s="5">
        <v>37</v>
      </c>
      <c r="AH1528" s="5">
        <v>1261.5069894306171</v>
      </c>
      <c r="AI1528" s="5">
        <v>3</v>
      </c>
      <c r="AJ1528" s="5">
        <v>102.28435049437435</v>
      </c>
    </row>
    <row r="1529" spans="1:36" x14ac:dyDescent="0.25">
      <c r="A1529">
        <v>2018</v>
      </c>
      <c r="B1529" t="s">
        <v>41</v>
      </c>
      <c r="C1529" t="s">
        <v>5566</v>
      </c>
      <c r="D1529" s="47" t="s">
        <v>5565</v>
      </c>
      <c r="E1529" s="11">
        <v>1.6519999999999999</v>
      </c>
      <c r="F1529" s="2">
        <v>0.70989999999999998</v>
      </c>
      <c r="G1529" s="2">
        <v>0.27339999999999998</v>
      </c>
      <c r="H1529" s="2">
        <v>0.4365</v>
      </c>
      <c r="I1529" s="2">
        <v>0.6583</v>
      </c>
      <c r="J1529" s="2">
        <v>0.28039999999999998</v>
      </c>
      <c r="K1529" s="2">
        <v>0.37790000000000001</v>
      </c>
      <c r="L1529" s="2">
        <v>0.5302</v>
      </c>
      <c r="M1529" s="2">
        <v>0.44259999999999999</v>
      </c>
      <c r="N1529" s="2">
        <v>8.7600000000000011E-2</v>
      </c>
      <c r="O1529" s="2">
        <v>0.30066666666666669</v>
      </c>
      <c r="P1529" s="2" t="s">
        <v>4792</v>
      </c>
      <c r="Q1529" s="5">
        <v>2936</v>
      </c>
      <c r="R1529" s="5">
        <v>1777.2397094430994</v>
      </c>
      <c r="S1529" s="5">
        <v>6</v>
      </c>
      <c r="T1529" s="5">
        <v>204.35967302452315</v>
      </c>
      <c r="U1529" s="5">
        <v>0</v>
      </c>
      <c r="V1529" s="5">
        <v>0</v>
      </c>
      <c r="W1529" s="5">
        <v>2</v>
      </c>
      <c r="X1529" s="5">
        <v>68.119891008174378</v>
      </c>
      <c r="Y1529" s="5">
        <v>0</v>
      </c>
      <c r="Z1529" s="5">
        <v>0</v>
      </c>
      <c r="AA1529" s="5">
        <v>4</v>
      </c>
      <c r="AB1529" s="5">
        <v>136.23978201634876</v>
      </c>
      <c r="AC1529" s="5">
        <v>46</v>
      </c>
      <c r="AD1529" s="5">
        <v>1566.7574931880108</v>
      </c>
      <c r="AE1529" s="5">
        <v>7</v>
      </c>
      <c r="AF1529" s="5">
        <v>238.41961852861036</v>
      </c>
      <c r="AG1529" s="5">
        <v>37</v>
      </c>
      <c r="AH1529" s="5">
        <v>1260.2179836512262</v>
      </c>
      <c r="AI1529" s="5">
        <v>2</v>
      </c>
      <c r="AJ1529" s="5">
        <v>68.119891008174378</v>
      </c>
    </row>
    <row r="1530" spans="1:36" x14ac:dyDescent="0.25">
      <c r="A1530">
        <v>2019</v>
      </c>
      <c r="B1530" t="s">
        <v>71</v>
      </c>
      <c r="C1530" t="s">
        <v>5062</v>
      </c>
      <c r="D1530" s="47" t="s">
        <v>5060</v>
      </c>
      <c r="E1530" s="11">
        <v>0</v>
      </c>
      <c r="F1530" s="2">
        <v>0.80249999999999999</v>
      </c>
      <c r="G1530" s="2">
        <v>0.18770000000000001</v>
      </c>
      <c r="H1530" s="2">
        <v>0.61480000000000001</v>
      </c>
      <c r="I1530" s="2">
        <v>0.78420000000000001</v>
      </c>
      <c r="J1530" s="2">
        <v>0.19139999999999999</v>
      </c>
      <c r="K1530" s="2">
        <v>0.59279999999999999</v>
      </c>
      <c r="L1530" s="2">
        <v>0.74580000000000002</v>
      </c>
      <c r="M1530" s="2">
        <v>0.24440000000000001</v>
      </c>
      <c r="N1530" s="2">
        <v>0.50140000000000007</v>
      </c>
      <c r="O1530" s="2">
        <v>0.56966666666666665</v>
      </c>
      <c r="P1530" s="2" t="s">
        <v>4792</v>
      </c>
      <c r="Q1530" s="5">
        <v>2936</v>
      </c>
      <c r="R1530" s="5" t="s">
        <v>4791</v>
      </c>
      <c r="S1530" s="5">
        <v>6</v>
      </c>
      <c r="T1530" s="5">
        <v>204.35967302452315</v>
      </c>
      <c r="U1530" s="5">
        <v>1</v>
      </c>
      <c r="V1530" s="5">
        <v>34.059945504087189</v>
      </c>
      <c r="W1530" s="5">
        <v>0</v>
      </c>
      <c r="X1530" s="5">
        <v>0</v>
      </c>
      <c r="Y1530" s="5">
        <v>0</v>
      </c>
      <c r="Z1530" s="5">
        <v>0</v>
      </c>
      <c r="AA1530" s="5">
        <v>5</v>
      </c>
      <c r="AB1530" s="5">
        <v>170.29972752043597</v>
      </c>
      <c r="AC1530" s="5">
        <v>41</v>
      </c>
      <c r="AD1530" s="5">
        <v>1396.4577656675749</v>
      </c>
      <c r="AE1530" s="5">
        <v>6</v>
      </c>
      <c r="AF1530" s="5">
        <v>204.35967302452315</v>
      </c>
      <c r="AG1530" s="5">
        <v>31</v>
      </c>
      <c r="AH1530" s="5">
        <v>1055.8583106267031</v>
      </c>
      <c r="AI1530" s="5">
        <v>4</v>
      </c>
      <c r="AJ1530" s="5">
        <v>136.23978201634876</v>
      </c>
    </row>
    <row r="1531" spans="1:36" x14ac:dyDescent="0.25">
      <c r="A1531">
        <v>2018</v>
      </c>
      <c r="B1531" t="s">
        <v>49</v>
      </c>
      <c r="C1531" t="s">
        <v>6462</v>
      </c>
      <c r="D1531" s="47" t="s">
        <v>6329</v>
      </c>
      <c r="E1531" s="11">
        <v>9.6999999999999993</v>
      </c>
      <c r="F1531" s="2">
        <v>0.36499999999999999</v>
      </c>
      <c r="G1531" s="2">
        <v>0.60719999999999996</v>
      </c>
      <c r="H1531" s="2">
        <v>-0.24219999999999997</v>
      </c>
      <c r="I1531" s="2">
        <v>8.6999999999999994E-2</v>
      </c>
      <c r="J1531" s="2">
        <v>0.86799999999999999</v>
      </c>
      <c r="K1531" s="2">
        <v>-0.78100000000000003</v>
      </c>
      <c r="L1531" s="2">
        <v>8.7999999999999995E-2</v>
      </c>
      <c r="M1531" s="2">
        <v>0.89100000000000001</v>
      </c>
      <c r="N1531" s="2">
        <v>-0.80300000000000005</v>
      </c>
      <c r="O1531" s="2">
        <v>-0.60873333333333335</v>
      </c>
      <c r="P1531" s="2" t="s">
        <v>5900</v>
      </c>
      <c r="Q1531" s="5">
        <v>2939</v>
      </c>
      <c r="R1531" s="5">
        <v>302.98969072164948</v>
      </c>
      <c r="S1531" s="5">
        <v>16</v>
      </c>
      <c r="T1531" s="5">
        <v>544.40285811500507</v>
      </c>
      <c r="U1531" s="5">
        <v>0</v>
      </c>
      <c r="V1531" s="5">
        <v>0</v>
      </c>
      <c r="W1531" s="5">
        <v>2</v>
      </c>
      <c r="X1531" s="5">
        <v>68.050357264375634</v>
      </c>
      <c r="Y1531" s="5">
        <v>1</v>
      </c>
      <c r="Z1531" s="5">
        <v>34.025178632187817</v>
      </c>
      <c r="AA1531" s="5">
        <v>13</v>
      </c>
      <c r="AB1531" s="5">
        <v>442.32732221844168</v>
      </c>
      <c r="AC1531" s="5">
        <v>51</v>
      </c>
      <c r="AD1531" s="5">
        <v>1735.2841102415789</v>
      </c>
      <c r="AE1531" s="5">
        <v>8</v>
      </c>
      <c r="AF1531" s="5">
        <v>272.20142905750254</v>
      </c>
      <c r="AG1531" s="5">
        <v>41</v>
      </c>
      <c r="AH1531" s="5">
        <v>1395.0323239197007</v>
      </c>
      <c r="AI1531" s="5">
        <v>2</v>
      </c>
      <c r="AJ1531" s="5">
        <v>68.050357264375634</v>
      </c>
    </row>
    <row r="1532" spans="1:36" x14ac:dyDescent="0.25">
      <c r="A1532">
        <v>2017</v>
      </c>
      <c r="B1532" t="s">
        <v>71</v>
      </c>
      <c r="C1532" t="s">
        <v>5058</v>
      </c>
      <c r="D1532" s="47" t="s">
        <v>5057</v>
      </c>
      <c r="E1532" s="11">
        <v>0</v>
      </c>
      <c r="F1532" s="2">
        <v>0.78600000000000003</v>
      </c>
      <c r="G1532" s="2">
        <v>0.2056</v>
      </c>
      <c r="H1532" s="2">
        <v>0.58040000000000003</v>
      </c>
      <c r="I1532" s="2">
        <v>0.78239999999999998</v>
      </c>
      <c r="J1532" s="2">
        <v>0.19189999999999999</v>
      </c>
      <c r="K1532" s="2">
        <v>0.59050000000000002</v>
      </c>
      <c r="L1532" s="2">
        <v>0.76829999999999998</v>
      </c>
      <c r="M1532" s="2">
        <v>0.21940000000000001</v>
      </c>
      <c r="N1532" s="2">
        <v>0.54889999999999994</v>
      </c>
      <c r="O1532" s="2">
        <v>0.5732666666666667</v>
      </c>
      <c r="P1532" s="2" t="s">
        <v>4792</v>
      </c>
      <c r="Q1532" s="5">
        <v>2943</v>
      </c>
      <c r="R1532" s="5" t="s">
        <v>4791</v>
      </c>
      <c r="S1532" s="5">
        <v>34</v>
      </c>
      <c r="T1532" s="5">
        <v>1155.2837240910635</v>
      </c>
      <c r="U1532" s="5">
        <v>0</v>
      </c>
      <c r="V1532" s="5">
        <v>0</v>
      </c>
      <c r="W1532" s="5">
        <v>2</v>
      </c>
      <c r="X1532" s="5">
        <v>67.95786612300374</v>
      </c>
      <c r="Y1532" s="5">
        <v>1</v>
      </c>
      <c r="Z1532" s="5">
        <v>33.97893306150187</v>
      </c>
      <c r="AA1532" s="5">
        <v>31</v>
      </c>
      <c r="AB1532" s="5">
        <v>1053.3469249065579</v>
      </c>
      <c r="AC1532" s="5">
        <v>42</v>
      </c>
      <c r="AD1532" s="5">
        <v>1427.1151885830784</v>
      </c>
      <c r="AE1532" s="5">
        <v>4</v>
      </c>
      <c r="AF1532" s="5">
        <v>135.91573224600748</v>
      </c>
      <c r="AG1532" s="5">
        <v>33</v>
      </c>
      <c r="AH1532" s="5">
        <v>1121.3047910295618</v>
      </c>
      <c r="AI1532" s="5">
        <v>5</v>
      </c>
      <c r="AJ1532" s="5">
        <v>169.89466530750934</v>
      </c>
    </row>
    <row r="1533" spans="1:36" x14ac:dyDescent="0.25">
      <c r="A1533">
        <v>2018</v>
      </c>
      <c r="B1533" t="s">
        <v>71</v>
      </c>
      <c r="C1533" t="s">
        <v>4823</v>
      </c>
      <c r="D1533" s="47" t="s">
        <v>4818</v>
      </c>
      <c r="E1533" s="11">
        <v>0</v>
      </c>
      <c r="F1533" s="2">
        <v>0.5323</v>
      </c>
      <c r="G1533" s="2">
        <v>0.45150000000000001</v>
      </c>
      <c r="H1533" s="2">
        <v>8.0799999999999983E-2</v>
      </c>
      <c r="I1533" s="2">
        <v>0.57130000000000003</v>
      </c>
      <c r="J1533" s="2">
        <v>0.37130000000000002</v>
      </c>
      <c r="K1533" s="2">
        <v>0.2</v>
      </c>
      <c r="L1533" s="2">
        <v>0.64910000000000001</v>
      </c>
      <c r="M1533" s="2">
        <v>0.33350000000000002</v>
      </c>
      <c r="N1533" s="2">
        <v>0.31559999999999999</v>
      </c>
      <c r="O1533" s="2">
        <v>0.1988</v>
      </c>
      <c r="P1533" s="2" t="s">
        <v>4792</v>
      </c>
      <c r="Q1533" s="5">
        <v>2946</v>
      </c>
      <c r="R1533" s="5" t="s">
        <v>4791</v>
      </c>
      <c r="S1533" s="5">
        <v>14</v>
      </c>
      <c r="T1533" s="5">
        <v>475.22063815342835</v>
      </c>
      <c r="U1533" s="5">
        <v>2</v>
      </c>
      <c r="V1533" s="5">
        <v>67.888662593346908</v>
      </c>
      <c r="W1533" s="5">
        <v>2</v>
      </c>
      <c r="X1533" s="5">
        <v>67.888662593346908</v>
      </c>
      <c r="Y1533" s="5">
        <v>3</v>
      </c>
      <c r="Z1533" s="5">
        <v>101.83299389002036</v>
      </c>
      <c r="AA1533" s="5">
        <v>7</v>
      </c>
      <c r="AB1533" s="5">
        <v>237.61031907671418</v>
      </c>
      <c r="AC1533" s="5">
        <v>63</v>
      </c>
      <c r="AD1533" s="5">
        <v>2138.4928716904278</v>
      </c>
      <c r="AE1533" s="5">
        <v>4</v>
      </c>
      <c r="AF1533" s="5">
        <v>135.77732518669382</v>
      </c>
      <c r="AG1533" s="5">
        <v>51</v>
      </c>
      <c r="AH1533" s="5">
        <v>1731.1608961303464</v>
      </c>
      <c r="AI1533" s="5">
        <v>8</v>
      </c>
      <c r="AJ1533" s="5">
        <v>271.55465037338763</v>
      </c>
    </row>
    <row r="1534" spans="1:36" x14ac:dyDescent="0.25">
      <c r="A1534">
        <v>2018</v>
      </c>
      <c r="B1534" t="s">
        <v>71</v>
      </c>
      <c r="C1534" t="s">
        <v>4823</v>
      </c>
      <c r="D1534" s="47" t="s">
        <v>4818</v>
      </c>
      <c r="E1534" s="11">
        <v>0</v>
      </c>
      <c r="F1534" s="2">
        <v>0.5323</v>
      </c>
      <c r="G1534" s="2">
        <v>0.45150000000000001</v>
      </c>
      <c r="H1534" s="2">
        <v>8.0799999999999983E-2</v>
      </c>
      <c r="I1534" s="2">
        <v>0.57130000000000003</v>
      </c>
      <c r="J1534" s="2">
        <v>0.37130000000000002</v>
      </c>
      <c r="K1534" s="2">
        <v>0.2</v>
      </c>
      <c r="L1534" s="2">
        <v>0.64910000000000001</v>
      </c>
      <c r="M1534" s="2">
        <v>0.33350000000000002</v>
      </c>
      <c r="N1534" s="2">
        <v>0.31559999999999999</v>
      </c>
      <c r="O1534" s="2">
        <v>0.1988</v>
      </c>
      <c r="P1534" s="2" t="s">
        <v>4792</v>
      </c>
      <c r="Q1534" s="5">
        <v>2946</v>
      </c>
      <c r="R1534" s="5" t="s">
        <v>4791</v>
      </c>
      <c r="S1534" s="5">
        <v>14</v>
      </c>
      <c r="T1534" s="5">
        <v>475.22063815342835</v>
      </c>
      <c r="U1534" s="5">
        <v>2</v>
      </c>
      <c r="V1534" s="5">
        <v>67.888662593346908</v>
      </c>
      <c r="W1534" s="5">
        <v>2</v>
      </c>
      <c r="X1534" s="5">
        <v>67.888662593346908</v>
      </c>
      <c r="Y1534" s="5">
        <v>3</v>
      </c>
      <c r="Z1534" s="5">
        <v>101.83299389002036</v>
      </c>
      <c r="AA1534" s="5">
        <v>7</v>
      </c>
      <c r="AB1534" s="5">
        <v>237.61031907671418</v>
      </c>
      <c r="AC1534" s="5">
        <v>63</v>
      </c>
      <c r="AD1534" s="5">
        <v>2138.4928716904278</v>
      </c>
      <c r="AE1534" s="5">
        <v>4</v>
      </c>
      <c r="AF1534" s="5">
        <v>135.77732518669382</v>
      </c>
      <c r="AG1534" s="5">
        <v>51</v>
      </c>
      <c r="AH1534" s="5">
        <v>1731.1608961303464</v>
      </c>
      <c r="AI1534" s="5">
        <v>8</v>
      </c>
      <c r="AJ1534" s="5">
        <v>271.55465037338763</v>
      </c>
    </row>
    <row r="1535" spans="1:36" x14ac:dyDescent="0.25">
      <c r="A1535">
        <v>2017</v>
      </c>
      <c r="B1535" t="s">
        <v>70</v>
      </c>
      <c r="C1535" t="s">
        <v>5342</v>
      </c>
      <c r="D1535" s="47" t="s">
        <v>656</v>
      </c>
      <c r="E1535" s="11">
        <v>2.79</v>
      </c>
      <c r="F1535" s="2">
        <v>0.7349</v>
      </c>
      <c r="G1535" s="2">
        <v>0.25040000000000001</v>
      </c>
      <c r="H1535" s="2">
        <v>0.48449999999999999</v>
      </c>
      <c r="I1535" s="2">
        <v>0.72019999999999995</v>
      </c>
      <c r="J1535" s="2">
        <v>0.24640000000000001</v>
      </c>
      <c r="K1535" s="2">
        <v>0.47379999999999994</v>
      </c>
      <c r="L1535" s="2">
        <v>0.69230000000000003</v>
      </c>
      <c r="M1535" s="2">
        <v>0.29620000000000002</v>
      </c>
      <c r="N1535" s="2">
        <v>0.39610000000000001</v>
      </c>
      <c r="O1535" s="2">
        <v>0.45146666666666668</v>
      </c>
      <c r="P1535" s="5" t="s">
        <v>4792</v>
      </c>
      <c r="Q1535" s="5">
        <v>2949</v>
      </c>
      <c r="R1535" s="5">
        <v>1056.989247311828</v>
      </c>
      <c r="S1535" s="5">
        <v>14</v>
      </c>
      <c r="T1535" s="5">
        <v>474.73719905052559</v>
      </c>
      <c r="U1535" s="5">
        <v>0</v>
      </c>
      <c r="V1535" s="5">
        <v>0</v>
      </c>
      <c r="W1535" s="5">
        <v>1</v>
      </c>
      <c r="X1535" s="5">
        <v>33.909799932180405</v>
      </c>
      <c r="Y1535" s="5">
        <v>0</v>
      </c>
      <c r="Z1535" s="5">
        <v>0</v>
      </c>
      <c r="AA1535" s="5">
        <v>13</v>
      </c>
      <c r="AB1535" s="5">
        <v>440.82739911834523</v>
      </c>
      <c r="AC1535" s="5">
        <v>48</v>
      </c>
      <c r="AD1535" s="5">
        <v>1627.6703967446592</v>
      </c>
      <c r="AE1535" s="5">
        <v>9</v>
      </c>
      <c r="AF1535" s="5">
        <v>305.18819938962361</v>
      </c>
      <c r="AG1535" s="5">
        <v>34</v>
      </c>
      <c r="AH1535" s="5">
        <v>1152.9331976941335</v>
      </c>
      <c r="AI1535" s="5">
        <v>5</v>
      </c>
      <c r="AJ1535" s="5">
        <v>169.54899966090201</v>
      </c>
    </row>
    <row r="1536" spans="1:36" x14ac:dyDescent="0.25">
      <c r="A1536">
        <v>2019</v>
      </c>
      <c r="B1536" t="s">
        <v>41</v>
      </c>
      <c r="C1536" t="s">
        <v>5300</v>
      </c>
      <c r="D1536" s="47" t="s">
        <v>991</v>
      </c>
      <c r="E1536" s="11">
        <v>1.3979999999999999</v>
      </c>
      <c r="F1536" s="2">
        <v>0.7621</v>
      </c>
      <c r="G1536" s="2">
        <v>0.2213</v>
      </c>
      <c r="H1536" s="2">
        <v>0.54079999999999995</v>
      </c>
      <c r="I1536" s="2">
        <v>0.74780000000000002</v>
      </c>
      <c r="J1536" s="2">
        <v>0.21340000000000001</v>
      </c>
      <c r="K1536" s="2">
        <v>0.53439999999999999</v>
      </c>
      <c r="L1536" s="2">
        <v>0.64400000000000002</v>
      </c>
      <c r="M1536" s="2">
        <v>0.33579999999999999</v>
      </c>
      <c r="N1536" s="2">
        <v>0.30820000000000003</v>
      </c>
      <c r="O1536" s="2">
        <v>0.46113333333333334</v>
      </c>
      <c r="P1536" s="2" t="s">
        <v>4792</v>
      </c>
      <c r="Q1536" s="5">
        <v>2949</v>
      </c>
      <c r="R1536" s="5">
        <v>2109.4420600858371</v>
      </c>
      <c r="S1536" s="5">
        <v>5</v>
      </c>
      <c r="T1536" s="5">
        <v>169.54899966090201</v>
      </c>
      <c r="U1536" s="5">
        <v>0</v>
      </c>
      <c r="V1536" s="5">
        <v>0</v>
      </c>
      <c r="W1536" s="5">
        <v>1</v>
      </c>
      <c r="X1536" s="5">
        <v>33.909799932180405</v>
      </c>
      <c r="Y1536" s="5">
        <v>0</v>
      </c>
      <c r="Z1536" s="5">
        <v>0</v>
      </c>
      <c r="AA1536" s="5">
        <v>4</v>
      </c>
      <c r="AB1536" s="5">
        <v>135.63919972872162</v>
      </c>
      <c r="AC1536" s="5">
        <v>12</v>
      </c>
      <c r="AD1536" s="5">
        <v>406.91759918616481</v>
      </c>
      <c r="AE1536" s="5">
        <v>6</v>
      </c>
      <c r="AF1536" s="5">
        <v>203.4587995930824</v>
      </c>
      <c r="AG1536" s="5">
        <v>4</v>
      </c>
      <c r="AH1536" s="5">
        <v>135.63919972872162</v>
      </c>
      <c r="AI1536" s="5">
        <v>2</v>
      </c>
      <c r="AJ1536" s="5">
        <v>67.819599864360811</v>
      </c>
    </row>
    <row r="1537" spans="1:36" x14ac:dyDescent="0.25">
      <c r="A1537">
        <v>2018</v>
      </c>
      <c r="B1537" t="s">
        <v>71</v>
      </c>
      <c r="C1537" t="s">
        <v>5118</v>
      </c>
      <c r="D1537" s="47" t="s">
        <v>4808</v>
      </c>
      <c r="E1537" s="11">
        <v>0</v>
      </c>
      <c r="F1537" s="2">
        <v>0.81499999999999995</v>
      </c>
      <c r="G1537" s="2">
        <v>0.17100000000000001</v>
      </c>
      <c r="H1537" s="2">
        <v>0.64399999999999991</v>
      </c>
      <c r="I1537" s="2">
        <v>0.81789999999999996</v>
      </c>
      <c r="J1537" s="2">
        <v>0.1469</v>
      </c>
      <c r="K1537" s="2">
        <v>0.67099999999999993</v>
      </c>
      <c r="L1537" s="2">
        <v>0.82279999999999998</v>
      </c>
      <c r="M1537" s="2">
        <v>0.16470000000000001</v>
      </c>
      <c r="N1537" s="2">
        <v>0.65809999999999991</v>
      </c>
      <c r="O1537" s="2">
        <v>0.65769999999999995</v>
      </c>
      <c r="P1537" s="2" t="s">
        <v>4792</v>
      </c>
      <c r="Q1537" s="5">
        <v>2950</v>
      </c>
      <c r="R1537" s="5" t="s">
        <v>4791</v>
      </c>
      <c r="S1537" s="5">
        <v>7</v>
      </c>
      <c r="T1537" s="5">
        <v>237.28813559322032</v>
      </c>
      <c r="U1537" s="5">
        <v>0</v>
      </c>
      <c r="V1537" s="5">
        <v>0</v>
      </c>
      <c r="W1537" s="5">
        <v>1</v>
      </c>
      <c r="X1537" s="5">
        <v>33.898305084745765</v>
      </c>
      <c r="Y1537" s="5">
        <v>0</v>
      </c>
      <c r="Z1537" s="5">
        <v>0</v>
      </c>
      <c r="AA1537" s="5">
        <v>6</v>
      </c>
      <c r="AB1537" s="5">
        <v>203.38983050847457</v>
      </c>
      <c r="AC1537" s="5">
        <v>78</v>
      </c>
      <c r="AD1537" s="5">
        <v>2644.0677966101694</v>
      </c>
      <c r="AE1537" s="5">
        <v>12</v>
      </c>
      <c r="AF1537" s="5">
        <v>406.77966101694915</v>
      </c>
      <c r="AG1537" s="5">
        <v>66</v>
      </c>
      <c r="AH1537" s="5">
        <v>2237.2881355932204</v>
      </c>
      <c r="AI1537" s="5">
        <v>0</v>
      </c>
      <c r="AJ1537" s="5">
        <v>0</v>
      </c>
    </row>
    <row r="1538" spans="1:36" x14ac:dyDescent="0.25">
      <c r="A1538">
        <v>2018</v>
      </c>
      <c r="B1538" t="s">
        <v>71</v>
      </c>
      <c r="C1538" t="s">
        <v>5118</v>
      </c>
      <c r="D1538" s="47" t="s">
        <v>4808</v>
      </c>
      <c r="E1538" s="11">
        <v>0</v>
      </c>
      <c r="F1538" s="2">
        <v>0.81499999999999995</v>
      </c>
      <c r="G1538" s="2">
        <v>0.17100000000000001</v>
      </c>
      <c r="H1538" s="2">
        <v>0.64399999999999991</v>
      </c>
      <c r="I1538" s="2">
        <v>0.81789999999999996</v>
      </c>
      <c r="J1538" s="2">
        <v>0.1469</v>
      </c>
      <c r="K1538" s="2">
        <v>0.67099999999999993</v>
      </c>
      <c r="L1538" s="2">
        <v>0.82279999999999998</v>
      </c>
      <c r="M1538" s="2">
        <v>0.16470000000000001</v>
      </c>
      <c r="N1538" s="2">
        <v>0.65809999999999991</v>
      </c>
      <c r="O1538" s="2">
        <v>0.65769999999999995</v>
      </c>
      <c r="P1538" s="2" t="s">
        <v>4792</v>
      </c>
      <c r="Q1538" s="5">
        <v>2950</v>
      </c>
      <c r="R1538" s="5" t="s">
        <v>4791</v>
      </c>
      <c r="S1538" s="5">
        <v>7</v>
      </c>
      <c r="T1538" s="5">
        <v>237.28813559322032</v>
      </c>
      <c r="U1538" s="5">
        <v>0</v>
      </c>
      <c r="V1538" s="5">
        <v>0</v>
      </c>
      <c r="W1538" s="5">
        <v>1</v>
      </c>
      <c r="X1538" s="5">
        <v>33.898305084745765</v>
      </c>
      <c r="Y1538" s="5">
        <v>0</v>
      </c>
      <c r="Z1538" s="5">
        <v>0</v>
      </c>
      <c r="AA1538" s="5">
        <v>6</v>
      </c>
      <c r="AB1538" s="5">
        <v>203.38983050847457</v>
      </c>
      <c r="AC1538" s="5">
        <v>78</v>
      </c>
      <c r="AD1538" s="5">
        <v>2644.0677966101694</v>
      </c>
      <c r="AE1538" s="5">
        <v>12</v>
      </c>
      <c r="AF1538" s="5">
        <v>406.77966101694915</v>
      </c>
      <c r="AG1538" s="5">
        <v>66</v>
      </c>
      <c r="AH1538" s="5">
        <v>2237.2881355932204</v>
      </c>
      <c r="AI1538" s="5">
        <v>0</v>
      </c>
      <c r="AJ1538" s="5">
        <v>0</v>
      </c>
    </row>
    <row r="1539" spans="1:36" x14ac:dyDescent="0.25">
      <c r="A1539">
        <v>2017</v>
      </c>
      <c r="B1539" t="s">
        <v>71</v>
      </c>
      <c r="C1539" t="s">
        <v>5145</v>
      </c>
      <c r="D1539" s="47" t="s">
        <v>5145</v>
      </c>
      <c r="E1539" s="11">
        <v>0</v>
      </c>
      <c r="F1539" s="2">
        <v>0.83109999999999995</v>
      </c>
      <c r="G1539" s="2">
        <v>0.14729999999999999</v>
      </c>
      <c r="H1539" s="2">
        <v>0.68379999999999996</v>
      </c>
      <c r="I1539" s="2">
        <v>0.84530000000000005</v>
      </c>
      <c r="J1539" s="2">
        <v>0.1323</v>
      </c>
      <c r="K1539" s="2">
        <v>0.71300000000000008</v>
      </c>
      <c r="L1539" s="2">
        <v>0.82150000000000001</v>
      </c>
      <c r="M1539" s="2">
        <v>0.16639999999999999</v>
      </c>
      <c r="N1539" s="2">
        <v>0.65510000000000002</v>
      </c>
      <c r="O1539" s="2">
        <v>0.68396666666666661</v>
      </c>
      <c r="P1539" s="2" t="s">
        <v>4792</v>
      </c>
      <c r="Q1539" s="5">
        <v>2951</v>
      </c>
      <c r="R1539" s="5" t="s">
        <v>4791</v>
      </c>
      <c r="S1539" s="5">
        <v>15</v>
      </c>
      <c r="T1539" s="5">
        <v>508.30227041680786</v>
      </c>
      <c r="U1539" s="5">
        <v>0</v>
      </c>
      <c r="V1539" s="5">
        <v>0</v>
      </c>
      <c r="W1539" s="5">
        <v>2</v>
      </c>
      <c r="X1539" s="5">
        <v>67.773636055574386</v>
      </c>
      <c r="Y1539" s="5">
        <v>0</v>
      </c>
      <c r="Z1539" s="5">
        <v>0</v>
      </c>
      <c r="AA1539" s="5">
        <v>13</v>
      </c>
      <c r="AB1539" s="5">
        <v>440.52863436123351</v>
      </c>
      <c r="AC1539" s="5">
        <v>80</v>
      </c>
      <c r="AD1539" s="5">
        <v>2710.9454422229751</v>
      </c>
      <c r="AE1539" s="5">
        <v>12</v>
      </c>
      <c r="AF1539" s="5">
        <v>406.64181633344629</v>
      </c>
      <c r="AG1539" s="5">
        <v>64</v>
      </c>
      <c r="AH1539" s="5">
        <v>2168.7563537783803</v>
      </c>
      <c r="AI1539" s="5">
        <v>4</v>
      </c>
      <c r="AJ1539" s="5">
        <v>135.54727211114877</v>
      </c>
    </row>
    <row r="1540" spans="1:36" x14ac:dyDescent="0.25">
      <c r="A1540">
        <v>2017</v>
      </c>
      <c r="B1540" t="s">
        <v>71</v>
      </c>
      <c r="C1540" t="s">
        <v>5172</v>
      </c>
      <c r="D1540" s="47" t="s">
        <v>5171</v>
      </c>
      <c r="E1540" s="11">
        <v>0</v>
      </c>
      <c r="F1540" s="2">
        <v>0.87739999999999996</v>
      </c>
      <c r="G1540" s="2">
        <v>0.11169999999999999</v>
      </c>
      <c r="H1540" s="2">
        <v>0.76569999999999994</v>
      </c>
      <c r="I1540" s="2">
        <v>0.87470000000000003</v>
      </c>
      <c r="J1540" s="2">
        <v>0.10290000000000001</v>
      </c>
      <c r="K1540" s="2">
        <v>0.77180000000000004</v>
      </c>
      <c r="L1540" s="2">
        <v>0.84489999999999998</v>
      </c>
      <c r="M1540" s="2">
        <v>0.14399999999999999</v>
      </c>
      <c r="N1540" s="2">
        <v>0.70089999999999997</v>
      </c>
      <c r="O1540" s="2">
        <v>0.74613333333333332</v>
      </c>
      <c r="P1540" s="2" t="s">
        <v>4792</v>
      </c>
      <c r="Q1540" s="5">
        <v>2952</v>
      </c>
      <c r="R1540" s="5" t="s">
        <v>4791</v>
      </c>
      <c r="S1540" s="5">
        <v>3</v>
      </c>
      <c r="T1540" s="5">
        <v>101.62601626016261</v>
      </c>
      <c r="U1540" s="5">
        <v>0</v>
      </c>
      <c r="V1540" s="5">
        <v>0</v>
      </c>
      <c r="W1540" s="5">
        <v>1</v>
      </c>
      <c r="X1540" s="5">
        <v>33.875338753387531</v>
      </c>
      <c r="Y1540" s="5">
        <v>0</v>
      </c>
      <c r="Z1540" s="5">
        <v>0</v>
      </c>
      <c r="AA1540" s="5">
        <v>2</v>
      </c>
      <c r="AB1540" s="5">
        <v>67.750677506775062</v>
      </c>
      <c r="AC1540" s="5">
        <v>20</v>
      </c>
      <c r="AD1540" s="5">
        <v>677.50677506775071</v>
      </c>
      <c r="AE1540" s="5">
        <v>12</v>
      </c>
      <c r="AF1540" s="5">
        <v>406.50406504065046</v>
      </c>
      <c r="AG1540" s="5">
        <v>7</v>
      </c>
      <c r="AH1540" s="5">
        <v>237.12737127371273</v>
      </c>
      <c r="AI1540" s="5">
        <v>1</v>
      </c>
      <c r="AJ1540" s="5">
        <v>33.875338753387531</v>
      </c>
    </row>
    <row r="1541" spans="1:36" x14ac:dyDescent="0.25">
      <c r="A1541">
        <v>2018</v>
      </c>
      <c r="B1541" t="s">
        <v>49</v>
      </c>
      <c r="C1541" t="s">
        <v>6462</v>
      </c>
      <c r="D1541" s="47" t="s">
        <v>6329</v>
      </c>
      <c r="E1541" s="11">
        <v>9.6999999999999993</v>
      </c>
      <c r="F1541" s="2">
        <v>0.36499999999999999</v>
      </c>
      <c r="G1541" s="2">
        <v>0.60719999999999996</v>
      </c>
      <c r="H1541" s="2">
        <v>-0.24219999999999997</v>
      </c>
      <c r="I1541" s="2">
        <v>8.6999999999999994E-2</v>
      </c>
      <c r="J1541" s="2">
        <v>0.86799999999999999</v>
      </c>
      <c r="K1541" s="2">
        <v>-0.78100000000000003</v>
      </c>
      <c r="L1541" s="2">
        <v>8.7999999999999995E-2</v>
      </c>
      <c r="M1541" s="2">
        <v>0.89100000000000001</v>
      </c>
      <c r="N1541" s="2">
        <v>-0.80300000000000005</v>
      </c>
      <c r="O1541" s="2">
        <v>-0.60873333333333335</v>
      </c>
      <c r="P1541" s="2" t="s">
        <v>5900</v>
      </c>
      <c r="Q1541" s="5">
        <v>2960</v>
      </c>
      <c r="R1541" s="5">
        <v>305.15463917525773</v>
      </c>
      <c r="S1541" s="5">
        <v>18</v>
      </c>
      <c r="T1541" s="5">
        <v>608.10810810810813</v>
      </c>
      <c r="U1541" s="5">
        <v>0</v>
      </c>
      <c r="V1541" s="5">
        <v>0</v>
      </c>
      <c r="W1541" s="5">
        <v>6</v>
      </c>
      <c r="X1541" s="5">
        <v>202.70270270270271</v>
      </c>
      <c r="Y1541" s="5">
        <v>0</v>
      </c>
      <c r="Z1541" s="5">
        <v>0</v>
      </c>
      <c r="AA1541" s="5">
        <v>12</v>
      </c>
      <c r="AB1541" s="5">
        <v>405.40540540540542</v>
      </c>
      <c r="AC1541" s="5">
        <v>96</v>
      </c>
      <c r="AD1541" s="5">
        <v>3243.2432432432433</v>
      </c>
      <c r="AE1541" s="5">
        <v>16</v>
      </c>
      <c r="AF1541" s="5">
        <v>540.54054054054052</v>
      </c>
      <c r="AG1541" s="5">
        <v>78</v>
      </c>
      <c r="AH1541" s="5">
        <v>2635.1351351351354</v>
      </c>
      <c r="AI1541" s="5">
        <v>2</v>
      </c>
      <c r="AJ1541" s="5">
        <v>67.567567567567565</v>
      </c>
    </row>
    <row r="1542" spans="1:36" x14ac:dyDescent="0.25">
      <c r="A1542">
        <v>2017</v>
      </c>
      <c r="B1542" t="s">
        <v>71</v>
      </c>
      <c r="C1542" t="s">
        <v>5084</v>
      </c>
      <c r="D1542" s="47" t="s">
        <v>5083</v>
      </c>
      <c r="E1542" s="11">
        <v>0</v>
      </c>
      <c r="F1542" s="2">
        <v>0.83109999999999995</v>
      </c>
      <c r="G1542" s="2">
        <v>0.15939999999999999</v>
      </c>
      <c r="H1542" s="2">
        <v>0.67169999999999996</v>
      </c>
      <c r="I1542" s="2">
        <v>0.79269999999999996</v>
      </c>
      <c r="J1542" s="2">
        <v>0.1774</v>
      </c>
      <c r="K1542" s="2">
        <v>0.61529999999999996</v>
      </c>
      <c r="L1542" s="2">
        <v>0.70740000000000003</v>
      </c>
      <c r="M1542" s="2">
        <v>0.2747</v>
      </c>
      <c r="N1542" s="2">
        <v>0.43270000000000003</v>
      </c>
      <c r="O1542" s="2">
        <v>0.57323333333333337</v>
      </c>
      <c r="P1542" s="2" t="s">
        <v>4792</v>
      </c>
      <c r="Q1542" s="5">
        <v>2961</v>
      </c>
      <c r="R1542" s="5" t="s">
        <v>4791</v>
      </c>
      <c r="S1542" s="5">
        <v>13</v>
      </c>
      <c r="T1542" s="5">
        <v>439.04086457277941</v>
      </c>
      <c r="U1542" s="5">
        <v>0</v>
      </c>
      <c r="V1542" s="5">
        <v>0</v>
      </c>
      <c r="W1542" s="5">
        <v>0</v>
      </c>
      <c r="X1542" s="5">
        <v>0</v>
      </c>
      <c r="Y1542" s="5">
        <v>1</v>
      </c>
      <c r="Z1542" s="5">
        <v>33.772374197906117</v>
      </c>
      <c r="AA1542" s="5">
        <v>12</v>
      </c>
      <c r="AB1542" s="5">
        <v>405.26849037487341</v>
      </c>
      <c r="AC1542" s="5">
        <v>55</v>
      </c>
      <c r="AD1542" s="5">
        <v>1857.4805808848364</v>
      </c>
      <c r="AE1542" s="5">
        <v>17</v>
      </c>
      <c r="AF1542" s="5">
        <v>574.13036136440394</v>
      </c>
      <c r="AG1542" s="5">
        <v>35</v>
      </c>
      <c r="AH1542" s="5">
        <v>1182.0330969267138</v>
      </c>
      <c r="AI1542" s="5">
        <v>3</v>
      </c>
      <c r="AJ1542" s="5">
        <v>101.31712259371835</v>
      </c>
    </row>
    <row r="1543" spans="1:36" x14ac:dyDescent="0.25">
      <c r="A1543">
        <v>2019</v>
      </c>
      <c r="B1543" t="s">
        <v>41</v>
      </c>
      <c r="C1543" t="s">
        <v>5866</v>
      </c>
      <c r="D1543" s="47" t="s">
        <v>5866</v>
      </c>
      <c r="E1543" s="11">
        <v>1.9339999999999999</v>
      </c>
      <c r="F1543" s="2">
        <v>0.47660000000000002</v>
      </c>
      <c r="G1543" s="2">
        <v>0.50160000000000005</v>
      </c>
      <c r="H1543" s="2">
        <v>-2.5000000000000022E-2</v>
      </c>
      <c r="I1543" s="2">
        <v>0.47099999999999997</v>
      </c>
      <c r="J1543" s="2">
        <v>0.47170000000000001</v>
      </c>
      <c r="K1543" s="2">
        <v>-7.0000000000003393E-4</v>
      </c>
      <c r="L1543" s="2">
        <v>0.46179999999999999</v>
      </c>
      <c r="M1543" s="2">
        <v>0.51700000000000002</v>
      </c>
      <c r="N1543" s="2">
        <v>-5.5200000000000027E-2</v>
      </c>
      <c r="O1543" s="2">
        <v>-2.6966666666666694E-2</v>
      </c>
      <c r="P1543" s="2" t="s">
        <v>5765</v>
      </c>
      <c r="Q1543" s="5">
        <v>2963</v>
      </c>
      <c r="R1543" s="5">
        <v>1532.0579110651499</v>
      </c>
      <c r="S1543" s="5">
        <v>1</v>
      </c>
      <c r="T1543" s="5">
        <v>33.74957813027337</v>
      </c>
      <c r="U1543" s="5">
        <v>0</v>
      </c>
      <c r="V1543" s="5">
        <v>0</v>
      </c>
      <c r="W1543" s="5">
        <v>0</v>
      </c>
      <c r="X1543" s="5">
        <v>0</v>
      </c>
      <c r="Y1543" s="5">
        <v>0</v>
      </c>
      <c r="Z1543" s="5">
        <v>0</v>
      </c>
      <c r="AA1543" s="5">
        <v>1</v>
      </c>
      <c r="AB1543" s="5">
        <v>33.74957813027337</v>
      </c>
      <c r="AC1543" s="5">
        <v>33</v>
      </c>
      <c r="AD1543" s="5">
        <v>1113.7360782990213</v>
      </c>
      <c r="AE1543" s="5">
        <v>3</v>
      </c>
      <c r="AF1543" s="5">
        <v>101.24873439082012</v>
      </c>
      <c r="AG1543" s="5">
        <v>30</v>
      </c>
      <c r="AH1543" s="5">
        <v>1012.4873439082012</v>
      </c>
      <c r="AI1543" s="5">
        <v>0</v>
      </c>
      <c r="AJ1543" s="5">
        <v>0</v>
      </c>
    </row>
    <row r="1544" spans="1:36" x14ac:dyDescent="0.25">
      <c r="A1544">
        <v>2019</v>
      </c>
      <c r="B1544" t="s">
        <v>41</v>
      </c>
      <c r="C1544" t="s">
        <v>677</v>
      </c>
      <c r="D1544" s="47" t="s">
        <v>5523</v>
      </c>
      <c r="E1544" s="11">
        <v>1.6779999999999999</v>
      </c>
      <c r="F1544" s="2">
        <v>0.65620000000000001</v>
      </c>
      <c r="G1544" s="2">
        <v>0.32679999999999998</v>
      </c>
      <c r="H1544" s="2">
        <v>0.32940000000000003</v>
      </c>
      <c r="I1544" s="2">
        <v>0.62539999999999996</v>
      </c>
      <c r="J1544" s="2">
        <v>0.32890000000000003</v>
      </c>
      <c r="K1544" s="2">
        <v>0.29649999999999993</v>
      </c>
      <c r="L1544" s="2">
        <v>0.55569999999999997</v>
      </c>
      <c r="M1544" s="2">
        <v>0.42359999999999998</v>
      </c>
      <c r="N1544" s="2">
        <v>0.1321</v>
      </c>
      <c r="O1544" s="2">
        <v>0.25266666666666665</v>
      </c>
      <c r="P1544" s="2" t="s">
        <v>4792</v>
      </c>
      <c r="Q1544" s="5">
        <v>2964</v>
      </c>
      <c r="R1544" s="5">
        <v>1766.388557806913</v>
      </c>
      <c r="S1544" s="5">
        <v>18</v>
      </c>
      <c r="T1544" s="5">
        <v>607.28744939271257</v>
      </c>
      <c r="U1544" s="5">
        <v>0</v>
      </c>
      <c r="V1544" s="5">
        <v>0</v>
      </c>
      <c r="W1544" s="5">
        <v>4</v>
      </c>
      <c r="X1544" s="5">
        <v>134.95276653171391</v>
      </c>
      <c r="Y1544" s="5">
        <v>3</v>
      </c>
      <c r="Z1544" s="5">
        <v>101.21457489878543</v>
      </c>
      <c r="AA1544" s="5">
        <v>11</v>
      </c>
      <c r="AB1544" s="5">
        <v>371.12010796221324</v>
      </c>
      <c r="AC1544" s="5">
        <v>54</v>
      </c>
      <c r="AD1544" s="5">
        <v>1821.8623481781376</v>
      </c>
      <c r="AE1544" s="5">
        <v>20</v>
      </c>
      <c r="AF1544" s="5">
        <v>674.76383265856953</v>
      </c>
      <c r="AG1544" s="5">
        <v>33</v>
      </c>
      <c r="AH1544" s="5">
        <v>1113.3603238866397</v>
      </c>
      <c r="AI1544" s="5">
        <v>1</v>
      </c>
      <c r="AJ1544" s="5">
        <v>33.738191632928476</v>
      </c>
    </row>
    <row r="1545" spans="1:36" x14ac:dyDescent="0.25">
      <c r="A1545">
        <v>2018</v>
      </c>
      <c r="B1545" t="s">
        <v>71</v>
      </c>
      <c r="C1545" t="s">
        <v>5172</v>
      </c>
      <c r="D1545" s="47" t="s">
        <v>5171</v>
      </c>
      <c r="E1545" s="11">
        <v>0</v>
      </c>
      <c r="F1545" s="2">
        <v>0.87739999999999996</v>
      </c>
      <c r="G1545" s="2">
        <v>0.11169999999999999</v>
      </c>
      <c r="H1545" s="2">
        <v>0.76569999999999994</v>
      </c>
      <c r="I1545" s="2">
        <v>0.87470000000000003</v>
      </c>
      <c r="J1545" s="2">
        <v>0.10290000000000001</v>
      </c>
      <c r="K1545" s="2">
        <v>0.77180000000000004</v>
      </c>
      <c r="L1545" s="2">
        <v>0.84489999999999998</v>
      </c>
      <c r="M1545" s="2">
        <v>0.14399999999999999</v>
      </c>
      <c r="N1545" s="2">
        <v>0.70089999999999997</v>
      </c>
      <c r="O1545" s="2">
        <v>0.74613333333333332</v>
      </c>
      <c r="P1545" s="2" t="s">
        <v>4792</v>
      </c>
      <c r="Q1545" s="5">
        <v>2966</v>
      </c>
      <c r="R1545" s="5" t="s">
        <v>4791</v>
      </c>
      <c r="S1545" s="5">
        <v>8</v>
      </c>
      <c r="T1545" s="5">
        <v>269.72353337828724</v>
      </c>
      <c r="U1545" s="5">
        <v>0</v>
      </c>
      <c r="V1545" s="5">
        <v>0</v>
      </c>
      <c r="W1545" s="5">
        <v>2</v>
      </c>
      <c r="X1545" s="5">
        <v>67.430883344571811</v>
      </c>
      <c r="Y1545" s="5">
        <v>0</v>
      </c>
      <c r="Z1545" s="5">
        <v>0</v>
      </c>
      <c r="AA1545" s="5">
        <v>6</v>
      </c>
      <c r="AB1545" s="5">
        <v>202.29265003371546</v>
      </c>
      <c r="AC1545" s="5">
        <v>16</v>
      </c>
      <c r="AD1545" s="5">
        <v>539.44706675657449</v>
      </c>
      <c r="AE1545" s="5">
        <v>11</v>
      </c>
      <c r="AF1545" s="5">
        <v>370.86985839514495</v>
      </c>
      <c r="AG1545" s="5">
        <v>5</v>
      </c>
      <c r="AH1545" s="5">
        <v>168.57720836142954</v>
      </c>
      <c r="AI1545" s="5">
        <v>0</v>
      </c>
      <c r="AJ1545" s="5">
        <v>0</v>
      </c>
    </row>
    <row r="1546" spans="1:36" x14ac:dyDescent="0.25">
      <c r="A1546">
        <v>2018</v>
      </c>
      <c r="B1546" t="s">
        <v>71</v>
      </c>
      <c r="C1546" t="s">
        <v>5172</v>
      </c>
      <c r="D1546" s="47" t="s">
        <v>5171</v>
      </c>
      <c r="E1546" s="11">
        <v>0</v>
      </c>
      <c r="F1546" s="2">
        <v>0.87739999999999996</v>
      </c>
      <c r="G1546" s="2">
        <v>0.11169999999999999</v>
      </c>
      <c r="H1546" s="2">
        <v>0.76569999999999994</v>
      </c>
      <c r="I1546" s="2">
        <v>0.87470000000000003</v>
      </c>
      <c r="J1546" s="2">
        <v>0.10290000000000001</v>
      </c>
      <c r="K1546" s="2">
        <v>0.77180000000000004</v>
      </c>
      <c r="L1546" s="2">
        <v>0.84489999999999998</v>
      </c>
      <c r="M1546" s="2">
        <v>0.14399999999999999</v>
      </c>
      <c r="N1546" s="2">
        <v>0.70089999999999997</v>
      </c>
      <c r="O1546" s="2">
        <v>0.74613333333333332</v>
      </c>
      <c r="P1546" s="2" t="s">
        <v>4792</v>
      </c>
      <c r="Q1546" s="5">
        <v>2966</v>
      </c>
      <c r="R1546" s="5" t="s">
        <v>4791</v>
      </c>
      <c r="S1546" s="5">
        <v>8</v>
      </c>
      <c r="T1546" s="5">
        <v>269.72353337828724</v>
      </c>
      <c r="U1546" s="5">
        <v>0</v>
      </c>
      <c r="V1546" s="5">
        <v>0</v>
      </c>
      <c r="W1546" s="5">
        <v>2</v>
      </c>
      <c r="X1546" s="5">
        <v>67.430883344571811</v>
      </c>
      <c r="Y1546" s="5">
        <v>0</v>
      </c>
      <c r="Z1546" s="5">
        <v>0</v>
      </c>
      <c r="AA1546" s="5">
        <v>6</v>
      </c>
      <c r="AB1546" s="5">
        <v>202.29265003371546</v>
      </c>
      <c r="AC1546" s="5">
        <v>16</v>
      </c>
      <c r="AD1546" s="5">
        <v>539.44706675657449</v>
      </c>
      <c r="AE1546" s="5">
        <v>11</v>
      </c>
      <c r="AF1546" s="5">
        <v>370.86985839514495</v>
      </c>
      <c r="AG1546" s="5">
        <v>5</v>
      </c>
      <c r="AH1546" s="5">
        <v>168.57720836142954</v>
      </c>
      <c r="AI1546" s="5">
        <v>0</v>
      </c>
      <c r="AJ1546" s="5">
        <v>0</v>
      </c>
    </row>
    <row r="1547" spans="1:36" x14ac:dyDescent="0.25">
      <c r="A1547">
        <v>2017</v>
      </c>
      <c r="B1547" t="s">
        <v>49</v>
      </c>
      <c r="C1547" t="s">
        <v>6164</v>
      </c>
      <c r="D1547" s="47" t="s">
        <v>914</v>
      </c>
      <c r="E1547" s="11">
        <v>34.299999999999997</v>
      </c>
      <c r="F1547" s="2">
        <v>0.26050000000000001</v>
      </c>
      <c r="G1547" s="2">
        <v>0.69830000000000003</v>
      </c>
      <c r="H1547" s="2">
        <v>-0.43780000000000002</v>
      </c>
      <c r="I1547" s="2">
        <v>0.30299999999999999</v>
      </c>
      <c r="J1547" s="2">
        <v>0.57699999999999996</v>
      </c>
      <c r="K1547" s="2">
        <v>-0.27399999999999997</v>
      </c>
      <c r="L1547" s="2">
        <v>0.29099999999999998</v>
      </c>
      <c r="M1547" s="2">
        <v>0.68500000000000005</v>
      </c>
      <c r="N1547" s="2">
        <v>-0.39400000000000007</v>
      </c>
      <c r="O1547" s="2">
        <v>-0.36860000000000004</v>
      </c>
      <c r="P1547" s="2" t="s">
        <v>5900</v>
      </c>
      <c r="Q1547" s="5">
        <v>2966</v>
      </c>
      <c r="R1547" s="5">
        <v>86.472303206997097</v>
      </c>
      <c r="S1547" s="5">
        <v>6</v>
      </c>
      <c r="T1547" s="5">
        <v>202.29265003371546</v>
      </c>
      <c r="U1547" s="5">
        <v>0</v>
      </c>
      <c r="V1547" s="5">
        <v>0</v>
      </c>
      <c r="W1547" s="5">
        <v>0</v>
      </c>
      <c r="X1547" s="5">
        <v>0</v>
      </c>
      <c r="Y1547" s="5">
        <v>0</v>
      </c>
      <c r="Z1547" s="5">
        <v>0</v>
      </c>
      <c r="AA1547" s="5">
        <v>6</v>
      </c>
      <c r="AB1547" s="5">
        <v>202.29265003371546</v>
      </c>
      <c r="AC1547" s="5">
        <v>27</v>
      </c>
      <c r="AD1547" s="5">
        <v>910.3169251517196</v>
      </c>
      <c r="AE1547" s="5">
        <v>8</v>
      </c>
      <c r="AF1547" s="5">
        <v>269.72353337828724</v>
      </c>
      <c r="AG1547" s="5">
        <v>19</v>
      </c>
      <c r="AH1547" s="5">
        <v>640.59339177343224</v>
      </c>
      <c r="AI1547" s="5">
        <v>0</v>
      </c>
      <c r="AJ1547" s="5">
        <v>0</v>
      </c>
    </row>
    <row r="1548" spans="1:36" x14ac:dyDescent="0.25">
      <c r="A1548">
        <v>2017</v>
      </c>
      <c r="B1548" t="s">
        <v>71</v>
      </c>
      <c r="C1548" t="s">
        <v>4878</v>
      </c>
      <c r="D1548" s="47" t="s">
        <v>4875</v>
      </c>
      <c r="E1548" s="11">
        <v>0</v>
      </c>
      <c r="F1548" s="2">
        <v>0.66369999999999996</v>
      </c>
      <c r="G1548" s="2">
        <v>0.32400000000000001</v>
      </c>
      <c r="H1548" s="2">
        <v>0.33969999999999995</v>
      </c>
      <c r="I1548" s="2">
        <v>0.63029999999999997</v>
      </c>
      <c r="J1548" s="2">
        <v>0.3402</v>
      </c>
      <c r="K1548" s="2">
        <v>0.29009999999999997</v>
      </c>
      <c r="L1548" s="2">
        <v>0.58650000000000002</v>
      </c>
      <c r="M1548" s="2">
        <v>0.40350000000000003</v>
      </c>
      <c r="N1548" s="2">
        <v>0.183</v>
      </c>
      <c r="O1548" s="2">
        <v>0.2709333333333333</v>
      </c>
      <c r="P1548" s="2" t="s">
        <v>4792</v>
      </c>
      <c r="Q1548" s="5">
        <v>2967</v>
      </c>
      <c r="R1548" s="5" t="s">
        <v>4791</v>
      </c>
      <c r="S1548" s="5">
        <v>18</v>
      </c>
      <c r="T1548" s="5">
        <v>606.67340748230538</v>
      </c>
      <c r="U1548" s="5">
        <v>0</v>
      </c>
      <c r="V1548" s="5">
        <v>0</v>
      </c>
      <c r="W1548" s="5">
        <v>4</v>
      </c>
      <c r="X1548" s="5">
        <v>134.81631277384565</v>
      </c>
      <c r="Y1548" s="5">
        <v>3</v>
      </c>
      <c r="Z1548" s="5">
        <v>101.11223458038423</v>
      </c>
      <c r="AA1548" s="5">
        <v>11</v>
      </c>
      <c r="AB1548" s="5">
        <v>370.74486012807552</v>
      </c>
      <c r="AC1548" s="5">
        <v>88</v>
      </c>
      <c r="AD1548" s="5">
        <v>2965.9588810246041</v>
      </c>
      <c r="AE1548" s="5">
        <v>8</v>
      </c>
      <c r="AF1548" s="5">
        <v>269.6326255476913</v>
      </c>
      <c r="AG1548" s="5">
        <v>74</v>
      </c>
      <c r="AH1548" s="5">
        <v>2494.1017863161442</v>
      </c>
      <c r="AI1548" s="5">
        <v>6</v>
      </c>
      <c r="AJ1548" s="5">
        <v>202.22446916076845</v>
      </c>
    </row>
    <row r="1549" spans="1:36" x14ac:dyDescent="0.25">
      <c r="A1549">
        <v>2018</v>
      </c>
      <c r="B1549" t="s">
        <v>71</v>
      </c>
      <c r="C1549" t="s">
        <v>5281</v>
      </c>
      <c r="D1549" s="47" t="s">
        <v>4791</v>
      </c>
      <c r="E1549" s="47" t="s">
        <v>4791</v>
      </c>
      <c r="F1549" s="47" t="s">
        <v>4791</v>
      </c>
      <c r="G1549" s="47" t="s">
        <v>4791</v>
      </c>
      <c r="H1549" s="47" t="s">
        <v>4791</v>
      </c>
      <c r="I1549" s="47" t="s">
        <v>4791</v>
      </c>
      <c r="J1549" s="47" t="s">
        <v>4791</v>
      </c>
      <c r="K1549" s="47" t="s">
        <v>4791</v>
      </c>
      <c r="L1549" s="47" t="s">
        <v>4791</v>
      </c>
      <c r="M1549" s="47" t="s">
        <v>4791</v>
      </c>
      <c r="N1549" s="47" t="s">
        <v>4791</v>
      </c>
      <c r="O1549" s="47" t="s">
        <v>4791</v>
      </c>
      <c r="P1549" s="2" t="s">
        <v>4792</v>
      </c>
      <c r="Q1549" s="5">
        <v>2971</v>
      </c>
      <c r="R1549" s="5" t="s">
        <v>4791</v>
      </c>
      <c r="S1549" s="5">
        <v>27</v>
      </c>
      <c r="T1549" s="5">
        <v>908.78492090205316</v>
      </c>
      <c r="U1549" s="5">
        <v>0</v>
      </c>
      <c r="V1549" s="5">
        <v>0</v>
      </c>
      <c r="W1549" s="5">
        <v>0</v>
      </c>
      <c r="X1549" s="5">
        <v>0</v>
      </c>
      <c r="Y1549" s="5">
        <v>0</v>
      </c>
      <c r="Z1549" s="5">
        <v>0</v>
      </c>
      <c r="AA1549" s="5">
        <v>27</v>
      </c>
      <c r="AB1549" s="5">
        <v>908.78492090205316</v>
      </c>
      <c r="AC1549" s="5">
        <v>31</v>
      </c>
      <c r="AD1549" s="5">
        <v>1043.4197239986536</v>
      </c>
      <c r="AE1549" s="5">
        <v>10</v>
      </c>
      <c r="AF1549" s="5">
        <v>336.58700774150117</v>
      </c>
      <c r="AG1549" s="5">
        <v>18</v>
      </c>
      <c r="AH1549" s="5">
        <v>605.85661393470218</v>
      </c>
      <c r="AI1549" s="5">
        <v>3</v>
      </c>
      <c r="AJ1549" s="5">
        <v>100.97610232245036</v>
      </c>
    </row>
    <row r="1550" spans="1:36" x14ac:dyDescent="0.25">
      <c r="A1550">
        <v>2018</v>
      </c>
      <c r="B1550" t="s">
        <v>71</v>
      </c>
      <c r="C1550" t="s">
        <v>5281</v>
      </c>
      <c r="D1550" s="47" t="s">
        <v>4791</v>
      </c>
      <c r="E1550" s="47" t="s">
        <v>4791</v>
      </c>
      <c r="F1550" s="47" t="s">
        <v>4791</v>
      </c>
      <c r="G1550" s="47" t="s">
        <v>4791</v>
      </c>
      <c r="H1550" s="47" t="s">
        <v>4791</v>
      </c>
      <c r="I1550" s="47" t="s">
        <v>4791</v>
      </c>
      <c r="J1550" s="47" t="s">
        <v>4791</v>
      </c>
      <c r="K1550" s="47" t="s">
        <v>4791</v>
      </c>
      <c r="L1550" s="47" t="s">
        <v>4791</v>
      </c>
      <c r="M1550" s="47" t="s">
        <v>4791</v>
      </c>
      <c r="N1550" s="47" t="s">
        <v>4791</v>
      </c>
      <c r="O1550" s="47" t="s">
        <v>4791</v>
      </c>
      <c r="P1550" s="2" t="s">
        <v>4792</v>
      </c>
      <c r="Q1550" s="5">
        <v>2971</v>
      </c>
      <c r="R1550" s="5" t="s">
        <v>4791</v>
      </c>
      <c r="S1550" s="5">
        <v>27</v>
      </c>
      <c r="T1550" s="5">
        <v>908.78492090205316</v>
      </c>
      <c r="U1550" s="5">
        <v>0</v>
      </c>
      <c r="V1550" s="5">
        <v>0</v>
      </c>
      <c r="W1550" s="5">
        <v>0</v>
      </c>
      <c r="X1550" s="5">
        <v>0</v>
      </c>
      <c r="Y1550" s="5">
        <v>0</v>
      </c>
      <c r="Z1550" s="5">
        <v>0</v>
      </c>
      <c r="AA1550" s="5">
        <v>27</v>
      </c>
      <c r="AB1550" s="5">
        <v>908.78492090205316</v>
      </c>
      <c r="AC1550" s="5">
        <v>31</v>
      </c>
      <c r="AD1550" s="5">
        <v>1043.4197239986536</v>
      </c>
      <c r="AE1550" s="5">
        <v>10</v>
      </c>
      <c r="AF1550" s="5">
        <v>336.58700774150117</v>
      </c>
      <c r="AG1550" s="5">
        <v>18</v>
      </c>
      <c r="AH1550" s="5">
        <v>605.85661393470218</v>
      </c>
      <c r="AI1550" s="5">
        <v>3</v>
      </c>
      <c r="AJ1550" s="5">
        <v>100.97610232245036</v>
      </c>
    </row>
    <row r="1551" spans="1:36" x14ac:dyDescent="0.25">
      <c r="A1551">
        <v>2018</v>
      </c>
      <c r="B1551" t="s">
        <v>41</v>
      </c>
      <c r="C1551" t="s">
        <v>5866</v>
      </c>
      <c r="D1551" s="47" t="s">
        <v>5866</v>
      </c>
      <c r="E1551" s="11">
        <v>1.9339999999999999</v>
      </c>
      <c r="F1551" s="2">
        <v>0.47660000000000002</v>
      </c>
      <c r="G1551" s="2">
        <v>0.50160000000000005</v>
      </c>
      <c r="H1551" s="2">
        <v>-2.5000000000000022E-2</v>
      </c>
      <c r="I1551" s="2">
        <v>0.47099999999999997</v>
      </c>
      <c r="J1551" s="2">
        <v>0.47170000000000001</v>
      </c>
      <c r="K1551" s="2">
        <v>-7.0000000000003393E-4</v>
      </c>
      <c r="L1551" s="2">
        <v>0.46179999999999999</v>
      </c>
      <c r="M1551" s="2">
        <v>0.51700000000000002</v>
      </c>
      <c r="N1551" s="2">
        <v>-5.5200000000000027E-2</v>
      </c>
      <c r="O1551" s="2">
        <v>-2.6966666666666694E-2</v>
      </c>
      <c r="P1551" s="2" t="s">
        <v>5765</v>
      </c>
      <c r="Q1551" s="5">
        <v>2973</v>
      </c>
      <c r="R1551" s="5">
        <v>1537.2285418821098</v>
      </c>
      <c r="S1551" s="5">
        <v>3</v>
      </c>
      <c r="T1551" s="5">
        <v>100.90817356205852</v>
      </c>
      <c r="U1551" s="5">
        <v>0</v>
      </c>
      <c r="V1551" s="5">
        <v>0</v>
      </c>
      <c r="W1551" s="5">
        <v>2</v>
      </c>
      <c r="X1551" s="5">
        <v>67.272115708039024</v>
      </c>
      <c r="Y1551" s="5">
        <v>0</v>
      </c>
      <c r="Z1551" s="5">
        <v>0</v>
      </c>
      <c r="AA1551" s="5">
        <v>1</v>
      </c>
      <c r="AB1551" s="5">
        <v>33.636057854019512</v>
      </c>
      <c r="AC1551" s="5">
        <v>31</v>
      </c>
      <c r="AD1551" s="5">
        <v>1042.7177934746048</v>
      </c>
      <c r="AE1551" s="5">
        <v>3</v>
      </c>
      <c r="AF1551" s="5">
        <v>100.90817356205852</v>
      </c>
      <c r="AG1551" s="5">
        <v>25</v>
      </c>
      <c r="AH1551" s="5">
        <v>840.90144635048784</v>
      </c>
      <c r="AI1551" s="5">
        <v>3</v>
      </c>
      <c r="AJ1551" s="5">
        <v>100.90817356205852</v>
      </c>
    </row>
    <row r="1552" spans="1:36" x14ac:dyDescent="0.25">
      <c r="A1552">
        <v>2019</v>
      </c>
      <c r="B1552" t="s">
        <v>71</v>
      </c>
      <c r="C1552" t="s">
        <v>5172</v>
      </c>
      <c r="D1552" s="47" t="s">
        <v>5171</v>
      </c>
      <c r="E1552" s="11">
        <v>0</v>
      </c>
      <c r="F1552" s="2">
        <v>0.87739999999999996</v>
      </c>
      <c r="G1552" s="2">
        <v>0.11169999999999999</v>
      </c>
      <c r="H1552" s="2">
        <v>0.76569999999999994</v>
      </c>
      <c r="I1552" s="2">
        <v>0.87470000000000003</v>
      </c>
      <c r="J1552" s="2">
        <v>0.10290000000000001</v>
      </c>
      <c r="K1552" s="2">
        <v>0.77180000000000004</v>
      </c>
      <c r="L1552" s="2">
        <v>0.84489999999999998</v>
      </c>
      <c r="M1552" s="2">
        <v>0.14399999999999999</v>
      </c>
      <c r="N1552" s="2">
        <v>0.70089999999999997</v>
      </c>
      <c r="O1552" s="2">
        <v>0.74613333333333332</v>
      </c>
      <c r="P1552" s="2" t="s">
        <v>4792</v>
      </c>
      <c r="Q1552" s="5">
        <v>2975</v>
      </c>
      <c r="R1552" s="5" t="s">
        <v>4791</v>
      </c>
      <c r="S1552" s="5">
        <v>2</v>
      </c>
      <c r="T1552" s="5">
        <v>67.226890756302524</v>
      </c>
      <c r="U1552" s="5">
        <v>0</v>
      </c>
      <c r="V1552" s="5">
        <v>0</v>
      </c>
      <c r="W1552" s="5">
        <v>0</v>
      </c>
      <c r="X1552" s="5">
        <v>0</v>
      </c>
      <c r="Y1552" s="5">
        <v>0</v>
      </c>
      <c r="Z1552" s="5">
        <v>0</v>
      </c>
      <c r="AA1552" s="5">
        <v>2</v>
      </c>
      <c r="AB1552" s="5">
        <v>67.226890756302524</v>
      </c>
      <c r="AC1552" s="5">
        <v>20</v>
      </c>
      <c r="AD1552" s="5">
        <v>672.26890756302521</v>
      </c>
      <c r="AE1552" s="5">
        <v>10</v>
      </c>
      <c r="AF1552" s="5">
        <v>336.1344537815126</v>
      </c>
      <c r="AG1552" s="5">
        <v>10</v>
      </c>
      <c r="AH1552" s="5">
        <v>336.1344537815126</v>
      </c>
      <c r="AI1552" s="5">
        <v>0</v>
      </c>
      <c r="AJ1552" s="5">
        <v>0</v>
      </c>
    </row>
    <row r="1553" spans="1:36" x14ac:dyDescent="0.25">
      <c r="A1553">
        <v>2017</v>
      </c>
      <c r="B1553" t="s">
        <v>70</v>
      </c>
      <c r="C1553" t="s">
        <v>6001</v>
      </c>
      <c r="D1553" s="47" t="s">
        <v>1062</v>
      </c>
      <c r="E1553" s="11">
        <v>3.08</v>
      </c>
      <c r="F1553" s="2">
        <v>0.3236</v>
      </c>
      <c r="G1553" s="2">
        <v>0.64490000000000003</v>
      </c>
      <c r="H1553" s="2">
        <v>-0.32130000000000003</v>
      </c>
      <c r="I1553" s="2">
        <v>0.33950000000000002</v>
      </c>
      <c r="J1553" s="2">
        <v>0.59770000000000001</v>
      </c>
      <c r="K1553" s="2">
        <v>-0.25819999999999999</v>
      </c>
      <c r="L1553" s="2">
        <v>0.3987</v>
      </c>
      <c r="M1553" s="2">
        <v>0.58450000000000002</v>
      </c>
      <c r="N1553" s="2">
        <v>-0.18580000000000002</v>
      </c>
      <c r="O1553" s="2">
        <v>-0.25510000000000005</v>
      </c>
      <c r="P1553" s="5" t="s">
        <v>5900</v>
      </c>
      <c r="Q1553" s="5">
        <v>2975</v>
      </c>
      <c r="R1553" s="5">
        <v>965.90909090909088</v>
      </c>
      <c r="S1553" s="5">
        <v>0</v>
      </c>
      <c r="T1553" s="5">
        <v>0</v>
      </c>
      <c r="U1553" s="5">
        <v>0</v>
      </c>
      <c r="V1553" s="5">
        <v>0</v>
      </c>
      <c r="W1553" s="5">
        <v>0</v>
      </c>
      <c r="X1553" s="5">
        <v>0</v>
      </c>
      <c r="Y1553" s="5">
        <v>0</v>
      </c>
      <c r="Z1553" s="5">
        <v>0</v>
      </c>
      <c r="AA1553" s="5">
        <v>0</v>
      </c>
      <c r="AB1553" s="5">
        <v>0</v>
      </c>
      <c r="AC1553" s="5">
        <v>30</v>
      </c>
      <c r="AD1553" s="5">
        <v>1008.4033613445379</v>
      </c>
      <c r="AE1553" s="5">
        <v>4</v>
      </c>
      <c r="AF1553" s="5">
        <v>134.45378151260505</v>
      </c>
      <c r="AG1553" s="5">
        <v>24</v>
      </c>
      <c r="AH1553" s="5">
        <v>806.72268907563023</v>
      </c>
      <c r="AI1553" s="5">
        <v>2</v>
      </c>
      <c r="AJ1553" s="5">
        <v>67.226890756302524</v>
      </c>
    </row>
    <row r="1554" spans="1:36" x14ac:dyDescent="0.25">
      <c r="A1554">
        <v>2017</v>
      </c>
      <c r="B1554" t="s">
        <v>49</v>
      </c>
      <c r="C1554" t="s">
        <v>6461</v>
      </c>
      <c r="D1554" s="47" t="s">
        <v>6314</v>
      </c>
      <c r="E1554" s="11">
        <v>14.8</v>
      </c>
      <c r="F1554" s="2">
        <v>0.39889999999999998</v>
      </c>
      <c r="G1554" s="2">
        <v>0.57140000000000002</v>
      </c>
      <c r="H1554" s="2">
        <v>-0.17250000000000004</v>
      </c>
      <c r="I1554" s="2">
        <v>0.48799999999999999</v>
      </c>
      <c r="J1554" s="2">
        <v>0.40200000000000002</v>
      </c>
      <c r="K1554" s="2">
        <v>8.5999999999999965E-2</v>
      </c>
      <c r="L1554" s="2">
        <v>0.53400000000000003</v>
      </c>
      <c r="M1554" s="2">
        <v>0.44600000000000001</v>
      </c>
      <c r="N1554" s="2">
        <v>8.8000000000000023E-2</v>
      </c>
      <c r="O1554" s="2">
        <v>4.999999999999819E-4</v>
      </c>
      <c r="P1554" s="2" t="s">
        <v>5765</v>
      </c>
      <c r="Q1554" s="5">
        <v>2976</v>
      </c>
      <c r="R1554" s="5">
        <v>201.08108108108107</v>
      </c>
      <c r="S1554" s="5">
        <v>4</v>
      </c>
      <c r="T1554" s="5">
        <v>134.40860215053763</v>
      </c>
      <c r="U1554" s="5">
        <v>0</v>
      </c>
      <c r="V1554" s="5">
        <v>0</v>
      </c>
      <c r="W1554" s="5">
        <v>1</v>
      </c>
      <c r="X1554" s="5">
        <v>33.602150537634408</v>
      </c>
      <c r="Y1554" s="5">
        <v>0</v>
      </c>
      <c r="Z1554" s="5">
        <v>0</v>
      </c>
      <c r="AA1554" s="5">
        <v>3</v>
      </c>
      <c r="AB1554" s="5">
        <v>100.80645161290322</v>
      </c>
      <c r="AC1554" s="5">
        <v>16</v>
      </c>
      <c r="AD1554" s="5">
        <v>537.63440860215053</v>
      </c>
      <c r="AE1554" s="5">
        <v>6</v>
      </c>
      <c r="AF1554" s="5">
        <v>201.61290322580643</v>
      </c>
      <c r="AG1554" s="5">
        <v>9</v>
      </c>
      <c r="AH1554" s="5">
        <v>302.41935483870969</v>
      </c>
      <c r="AI1554" s="5">
        <v>1</v>
      </c>
      <c r="AJ1554" s="5">
        <v>33.602150537634408</v>
      </c>
    </row>
    <row r="1555" spans="1:36" x14ac:dyDescent="0.25">
      <c r="A1555">
        <v>2018</v>
      </c>
      <c r="B1555" t="s">
        <v>49</v>
      </c>
      <c r="C1555" t="s">
        <v>6461</v>
      </c>
      <c r="D1555" s="47" t="s">
        <v>6314</v>
      </c>
      <c r="E1555" s="11">
        <v>14.8</v>
      </c>
      <c r="F1555" s="2">
        <v>0.39889999999999998</v>
      </c>
      <c r="G1555" s="2">
        <v>0.57140000000000002</v>
      </c>
      <c r="H1555" s="2">
        <v>-0.17250000000000004</v>
      </c>
      <c r="I1555" s="2">
        <v>0.48799999999999999</v>
      </c>
      <c r="J1555" s="2">
        <v>0.40200000000000002</v>
      </c>
      <c r="K1555" s="2">
        <v>8.5999999999999965E-2</v>
      </c>
      <c r="L1555" s="2">
        <v>0.53400000000000003</v>
      </c>
      <c r="M1555" s="2">
        <v>0.44600000000000001</v>
      </c>
      <c r="N1555" s="2">
        <v>8.8000000000000023E-2</v>
      </c>
      <c r="O1555" s="2">
        <v>4.999999999999819E-4</v>
      </c>
      <c r="P1555" s="2" t="s">
        <v>5765</v>
      </c>
      <c r="Q1555" s="5">
        <v>2980</v>
      </c>
      <c r="R1555" s="5">
        <v>201.35135135135135</v>
      </c>
      <c r="S1555" s="5">
        <v>4</v>
      </c>
      <c r="T1555" s="5">
        <v>134.22818791946307</v>
      </c>
      <c r="U1555" s="5">
        <v>0</v>
      </c>
      <c r="V1555" s="5">
        <v>0</v>
      </c>
      <c r="W1555" s="5">
        <v>0</v>
      </c>
      <c r="X1555" s="5">
        <v>0</v>
      </c>
      <c r="Y1555" s="5">
        <v>1</v>
      </c>
      <c r="Z1555" s="5">
        <v>33.557046979865767</v>
      </c>
      <c r="AA1555" s="5">
        <v>3</v>
      </c>
      <c r="AB1555" s="5">
        <v>100.67114093959732</v>
      </c>
      <c r="AC1555" s="5">
        <v>15</v>
      </c>
      <c r="AD1555" s="5">
        <v>503.35570469798654</v>
      </c>
      <c r="AE1555" s="5">
        <v>5</v>
      </c>
      <c r="AF1555" s="5">
        <v>167.78523489932886</v>
      </c>
      <c r="AG1555" s="5">
        <v>9</v>
      </c>
      <c r="AH1555" s="5">
        <v>302.01342281879192</v>
      </c>
      <c r="AI1555" s="5">
        <v>1</v>
      </c>
      <c r="AJ1555" s="5">
        <v>33.557046979865767</v>
      </c>
    </row>
    <row r="1556" spans="1:36" x14ac:dyDescent="0.25">
      <c r="A1556">
        <v>2018</v>
      </c>
      <c r="B1556" t="s">
        <v>70</v>
      </c>
      <c r="C1556" t="s">
        <v>5447</v>
      </c>
      <c r="D1556" s="47" t="s">
        <v>649</v>
      </c>
      <c r="E1556" s="11">
        <v>6.42</v>
      </c>
      <c r="F1556" s="2">
        <v>0.78979999999999995</v>
      </c>
      <c r="G1556" s="2">
        <v>0.1971</v>
      </c>
      <c r="H1556" s="2">
        <v>0.5927</v>
      </c>
      <c r="I1556" s="2">
        <v>0.77470000000000006</v>
      </c>
      <c r="J1556" s="2">
        <v>0.1832</v>
      </c>
      <c r="K1556" s="2">
        <v>0.59150000000000003</v>
      </c>
      <c r="L1556" s="2">
        <v>0.74250000000000005</v>
      </c>
      <c r="M1556" s="2">
        <v>0.24099999999999999</v>
      </c>
      <c r="N1556" s="2">
        <v>0.50150000000000006</v>
      </c>
      <c r="O1556" s="2">
        <v>0.56190000000000007</v>
      </c>
      <c r="P1556" s="5" t="s">
        <v>4792</v>
      </c>
      <c r="Q1556" s="5">
        <v>2981</v>
      </c>
      <c r="R1556" s="5">
        <v>464.33021806853583</v>
      </c>
      <c r="S1556" s="5">
        <v>3</v>
      </c>
      <c r="T1556" s="5">
        <v>100.63737001006372</v>
      </c>
      <c r="U1556" s="5">
        <v>0</v>
      </c>
      <c r="V1556" s="5">
        <v>0</v>
      </c>
      <c r="W1556" s="5">
        <v>0</v>
      </c>
      <c r="X1556" s="5">
        <v>0</v>
      </c>
      <c r="Y1556" s="5">
        <v>2</v>
      </c>
      <c r="Z1556" s="5">
        <v>67.091580006709151</v>
      </c>
      <c r="AA1556" s="5">
        <v>1</v>
      </c>
      <c r="AB1556" s="5">
        <v>33.545790003354576</v>
      </c>
      <c r="AC1556" s="5">
        <v>73</v>
      </c>
      <c r="AD1556" s="5">
        <v>2448.8426702448842</v>
      </c>
      <c r="AE1556" s="5">
        <v>17</v>
      </c>
      <c r="AF1556" s="5">
        <v>570.27843005702789</v>
      </c>
      <c r="AG1556" s="5">
        <v>50</v>
      </c>
      <c r="AH1556" s="5">
        <v>1677.2895001677289</v>
      </c>
      <c r="AI1556" s="5">
        <v>6</v>
      </c>
      <c r="AJ1556" s="5">
        <v>201.27474002012744</v>
      </c>
    </row>
    <row r="1557" spans="1:36" x14ac:dyDescent="0.25">
      <c r="A1557">
        <v>2017</v>
      </c>
      <c r="B1557" t="s">
        <v>71</v>
      </c>
      <c r="C1557" t="s">
        <v>5284</v>
      </c>
      <c r="D1557" s="47" t="s">
        <v>4791</v>
      </c>
      <c r="E1557" s="11">
        <v>0</v>
      </c>
      <c r="F1557" s="2">
        <v>0</v>
      </c>
      <c r="G1557" s="2">
        <v>0</v>
      </c>
      <c r="H1557" s="2">
        <v>0</v>
      </c>
      <c r="I1557" s="2">
        <v>0</v>
      </c>
      <c r="J1557" s="2">
        <v>0</v>
      </c>
      <c r="K1557" s="2">
        <v>0</v>
      </c>
      <c r="L1557" s="2">
        <v>0</v>
      </c>
      <c r="M1557" s="2">
        <v>0</v>
      </c>
      <c r="N1557" s="2">
        <v>0</v>
      </c>
      <c r="O1557" s="2">
        <v>0</v>
      </c>
      <c r="P1557" s="2" t="s">
        <v>4791</v>
      </c>
      <c r="Q1557" s="5">
        <v>2981</v>
      </c>
      <c r="R1557" s="5" t="s">
        <v>4791</v>
      </c>
      <c r="S1557" s="5">
        <v>2</v>
      </c>
      <c r="T1557" s="5">
        <v>67.091580006709151</v>
      </c>
      <c r="U1557" s="5">
        <v>0</v>
      </c>
      <c r="V1557" s="5">
        <v>0</v>
      </c>
      <c r="W1557" s="5">
        <v>0</v>
      </c>
      <c r="X1557" s="5">
        <v>0</v>
      </c>
      <c r="Y1557" s="5">
        <v>0</v>
      </c>
      <c r="Z1557" s="5">
        <v>0</v>
      </c>
      <c r="AA1557" s="5">
        <v>2</v>
      </c>
      <c r="AB1557" s="5">
        <v>67.091580006709151</v>
      </c>
      <c r="AC1557" s="5">
        <v>59</v>
      </c>
      <c r="AD1557" s="5">
        <v>1979.2016101979202</v>
      </c>
      <c r="AE1557" s="5">
        <v>7</v>
      </c>
      <c r="AF1557" s="5">
        <v>234.82053002348204</v>
      </c>
      <c r="AG1557" s="5">
        <v>49</v>
      </c>
      <c r="AH1557" s="5">
        <v>1643.7437101643745</v>
      </c>
      <c r="AI1557" s="5">
        <v>3</v>
      </c>
      <c r="AJ1557" s="5">
        <v>100.63737001006372</v>
      </c>
    </row>
    <row r="1558" spans="1:36" x14ac:dyDescent="0.25">
      <c r="A1558">
        <v>2018</v>
      </c>
      <c r="B1558" t="s">
        <v>49</v>
      </c>
      <c r="C1558" t="s">
        <v>6164</v>
      </c>
      <c r="D1558" s="47" t="s">
        <v>914</v>
      </c>
      <c r="E1558" s="11">
        <v>34.299999999999997</v>
      </c>
      <c r="F1558" s="2">
        <v>0.26050000000000001</v>
      </c>
      <c r="G1558" s="2">
        <v>0.69830000000000003</v>
      </c>
      <c r="H1558" s="2">
        <v>-0.43780000000000002</v>
      </c>
      <c r="I1558" s="2">
        <v>0.30299999999999999</v>
      </c>
      <c r="J1558" s="2">
        <v>0.57699999999999996</v>
      </c>
      <c r="K1558" s="2">
        <v>-0.27399999999999997</v>
      </c>
      <c r="L1558" s="2">
        <v>0.29099999999999998</v>
      </c>
      <c r="M1558" s="2">
        <v>0.68500000000000005</v>
      </c>
      <c r="N1558" s="2">
        <v>-0.39400000000000007</v>
      </c>
      <c r="O1558" s="2">
        <v>-0.36860000000000004</v>
      </c>
      <c r="P1558" s="2" t="s">
        <v>5900</v>
      </c>
      <c r="Q1558" s="5">
        <v>2982</v>
      </c>
      <c r="R1558" s="5">
        <v>86.938775510204096</v>
      </c>
      <c r="S1558" s="5">
        <v>4</v>
      </c>
      <c r="T1558" s="5">
        <v>134.1381623071764</v>
      </c>
      <c r="U1558" s="5">
        <v>0</v>
      </c>
      <c r="V1558" s="5">
        <v>0</v>
      </c>
      <c r="W1558" s="5">
        <v>2</v>
      </c>
      <c r="X1558" s="5">
        <v>67.069081153588201</v>
      </c>
      <c r="Y1558" s="5">
        <v>0</v>
      </c>
      <c r="Z1558" s="5">
        <v>0</v>
      </c>
      <c r="AA1558" s="5">
        <v>2</v>
      </c>
      <c r="AB1558" s="5">
        <v>67.069081153588201</v>
      </c>
      <c r="AC1558" s="5">
        <v>15</v>
      </c>
      <c r="AD1558" s="5">
        <v>503.01810865191146</v>
      </c>
      <c r="AE1558" s="5">
        <v>5</v>
      </c>
      <c r="AF1558" s="5">
        <v>167.67270288397049</v>
      </c>
      <c r="AG1558" s="5">
        <v>10</v>
      </c>
      <c r="AH1558" s="5">
        <v>335.34540576794097</v>
      </c>
      <c r="AI1558" s="5">
        <v>0</v>
      </c>
      <c r="AJ1558" s="5">
        <v>0</v>
      </c>
    </row>
    <row r="1559" spans="1:36" x14ac:dyDescent="0.25">
      <c r="A1559">
        <v>2017</v>
      </c>
      <c r="B1559" t="s">
        <v>70</v>
      </c>
      <c r="C1559" t="s">
        <v>5447</v>
      </c>
      <c r="D1559" s="47" t="s">
        <v>649</v>
      </c>
      <c r="E1559" s="11">
        <v>6.42</v>
      </c>
      <c r="F1559" s="2">
        <v>0.78979999999999995</v>
      </c>
      <c r="G1559" s="2">
        <v>0.1971</v>
      </c>
      <c r="H1559" s="2">
        <v>0.5927</v>
      </c>
      <c r="I1559" s="2">
        <v>0.77470000000000006</v>
      </c>
      <c r="J1559" s="2">
        <v>0.1832</v>
      </c>
      <c r="K1559" s="2">
        <v>0.59150000000000003</v>
      </c>
      <c r="L1559" s="2">
        <v>0.74250000000000005</v>
      </c>
      <c r="M1559" s="2">
        <v>0.24099999999999999</v>
      </c>
      <c r="N1559" s="2">
        <v>0.50150000000000006</v>
      </c>
      <c r="O1559" s="2">
        <v>0.56190000000000007</v>
      </c>
      <c r="P1559" s="5" t="s">
        <v>4792</v>
      </c>
      <c r="Q1559" s="5">
        <v>2983</v>
      </c>
      <c r="R1559" s="5">
        <v>464.64174454828662</v>
      </c>
      <c r="S1559" s="5">
        <v>8</v>
      </c>
      <c r="T1559" s="5">
        <v>268.18638954073083</v>
      </c>
      <c r="U1559" s="5">
        <v>0</v>
      </c>
      <c r="V1559" s="5">
        <v>0</v>
      </c>
      <c r="W1559" s="5">
        <v>2</v>
      </c>
      <c r="X1559" s="5">
        <v>67.046597385182707</v>
      </c>
      <c r="Y1559" s="5">
        <v>1</v>
      </c>
      <c r="Z1559" s="5">
        <v>33.523298692591354</v>
      </c>
      <c r="AA1559" s="5">
        <v>5</v>
      </c>
      <c r="AB1559" s="5">
        <v>167.61649346295675</v>
      </c>
      <c r="AC1559" s="5">
        <v>92</v>
      </c>
      <c r="AD1559" s="5">
        <v>3084.1434797184043</v>
      </c>
      <c r="AE1559" s="5">
        <v>17</v>
      </c>
      <c r="AF1559" s="5">
        <v>569.89607777405297</v>
      </c>
      <c r="AG1559" s="5">
        <v>71</v>
      </c>
      <c r="AH1559" s="5">
        <v>2380.1542071739859</v>
      </c>
      <c r="AI1559" s="5">
        <v>4</v>
      </c>
      <c r="AJ1559" s="5">
        <v>134.09319477036541</v>
      </c>
    </row>
    <row r="1560" spans="1:36" x14ac:dyDescent="0.25">
      <c r="A1560">
        <v>2017</v>
      </c>
      <c r="B1560" t="s">
        <v>41</v>
      </c>
      <c r="C1560" t="s">
        <v>5866</v>
      </c>
      <c r="D1560" s="47" t="s">
        <v>5866</v>
      </c>
      <c r="E1560" s="11">
        <v>1.9339999999999999</v>
      </c>
      <c r="F1560" s="2">
        <v>0.47660000000000002</v>
      </c>
      <c r="G1560" s="2">
        <v>0.50160000000000005</v>
      </c>
      <c r="H1560" s="2">
        <v>-2.5000000000000022E-2</v>
      </c>
      <c r="I1560" s="2">
        <v>0.47099999999999997</v>
      </c>
      <c r="J1560" s="2">
        <v>0.47170000000000001</v>
      </c>
      <c r="K1560" s="2">
        <v>-7.0000000000003393E-4</v>
      </c>
      <c r="L1560" s="2">
        <v>0.46179999999999999</v>
      </c>
      <c r="M1560" s="2">
        <v>0.51700000000000002</v>
      </c>
      <c r="N1560" s="2">
        <v>-5.5200000000000027E-2</v>
      </c>
      <c r="O1560" s="2">
        <v>-2.6966666666666694E-2</v>
      </c>
      <c r="P1560" s="2" t="s">
        <v>5765</v>
      </c>
      <c r="Q1560" s="5">
        <v>2986</v>
      </c>
      <c r="R1560" s="5">
        <v>1543.9503619441573</v>
      </c>
      <c r="S1560" s="5">
        <v>6</v>
      </c>
      <c r="T1560" s="5">
        <v>200.93770931011386</v>
      </c>
      <c r="U1560" s="5">
        <v>0</v>
      </c>
      <c r="V1560" s="5">
        <v>0</v>
      </c>
      <c r="W1560" s="5">
        <v>2</v>
      </c>
      <c r="X1560" s="5">
        <v>66.979236436704625</v>
      </c>
      <c r="Y1560" s="5">
        <v>1</v>
      </c>
      <c r="Z1560" s="5">
        <v>33.489618218352312</v>
      </c>
      <c r="AA1560" s="5">
        <v>3</v>
      </c>
      <c r="AB1560" s="5">
        <v>100.46885465505693</v>
      </c>
      <c r="AC1560" s="5">
        <v>36</v>
      </c>
      <c r="AD1560" s="5">
        <v>1205.6262558606832</v>
      </c>
      <c r="AE1560" s="5">
        <v>7</v>
      </c>
      <c r="AF1560" s="5">
        <v>234.42732752846618</v>
      </c>
      <c r="AG1560" s="5">
        <v>28</v>
      </c>
      <c r="AH1560" s="5">
        <v>937.70931011386472</v>
      </c>
      <c r="AI1560" s="5">
        <v>1</v>
      </c>
      <c r="AJ1560" s="5">
        <v>33.489618218352312</v>
      </c>
    </row>
    <row r="1561" spans="1:36" x14ac:dyDescent="0.25">
      <c r="A1561">
        <v>2018</v>
      </c>
      <c r="B1561" t="s">
        <v>49</v>
      </c>
      <c r="C1561" t="s">
        <v>6461</v>
      </c>
      <c r="D1561" s="47" t="s">
        <v>6314</v>
      </c>
      <c r="E1561" s="11">
        <v>14.8</v>
      </c>
      <c r="F1561" s="2">
        <v>0.39889999999999998</v>
      </c>
      <c r="G1561" s="2">
        <v>0.57140000000000002</v>
      </c>
      <c r="H1561" s="2">
        <v>-0.17250000000000004</v>
      </c>
      <c r="I1561" s="2">
        <v>0.48799999999999999</v>
      </c>
      <c r="J1561" s="2">
        <v>0.40200000000000002</v>
      </c>
      <c r="K1561" s="2">
        <v>8.5999999999999965E-2</v>
      </c>
      <c r="L1561" s="2">
        <v>0.53400000000000003</v>
      </c>
      <c r="M1561" s="2">
        <v>0.44600000000000001</v>
      </c>
      <c r="N1561" s="2">
        <v>8.8000000000000023E-2</v>
      </c>
      <c r="O1561" s="2">
        <v>4.999999999999819E-4</v>
      </c>
      <c r="P1561" s="2" t="s">
        <v>5765</v>
      </c>
      <c r="Q1561" s="5">
        <v>2988</v>
      </c>
      <c r="R1561" s="5">
        <v>201.89189189189187</v>
      </c>
      <c r="S1561" s="5">
        <v>5</v>
      </c>
      <c r="T1561" s="5">
        <v>167.33601070950468</v>
      </c>
      <c r="U1561" s="5">
        <v>0</v>
      </c>
      <c r="V1561" s="5">
        <v>0</v>
      </c>
      <c r="W1561" s="5">
        <v>0</v>
      </c>
      <c r="X1561" s="5">
        <v>0</v>
      </c>
      <c r="Y1561" s="5">
        <v>1</v>
      </c>
      <c r="Z1561" s="5">
        <v>33.467202141900934</v>
      </c>
      <c r="AA1561" s="5">
        <v>4</v>
      </c>
      <c r="AB1561" s="5">
        <v>133.86880856760374</v>
      </c>
      <c r="AC1561" s="5">
        <v>26</v>
      </c>
      <c r="AD1561" s="5">
        <v>870.14725568942447</v>
      </c>
      <c r="AE1561" s="5">
        <v>6</v>
      </c>
      <c r="AF1561" s="5">
        <v>200.80321285140559</v>
      </c>
      <c r="AG1561" s="5">
        <v>19</v>
      </c>
      <c r="AH1561" s="5">
        <v>635.87684069611782</v>
      </c>
      <c r="AI1561" s="5">
        <v>1</v>
      </c>
      <c r="AJ1561" s="5">
        <v>33.467202141900934</v>
      </c>
    </row>
    <row r="1562" spans="1:36" x14ac:dyDescent="0.25">
      <c r="A1562">
        <v>2018</v>
      </c>
      <c r="B1562" t="s">
        <v>49</v>
      </c>
      <c r="C1562" t="s">
        <v>6164</v>
      </c>
      <c r="D1562" s="47" t="s">
        <v>914</v>
      </c>
      <c r="E1562" s="11">
        <v>34.299999999999997</v>
      </c>
      <c r="F1562" s="2">
        <v>0.26050000000000001</v>
      </c>
      <c r="G1562" s="2">
        <v>0.69830000000000003</v>
      </c>
      <c r="H1562" s="2">
        <v>-0.43780000000000002</v>
      </c>
      <c r="I1562" s="2">
        <v>0.30299999999999999</v>
      </c>
      <c r="J1562" s="2">
        <v>0.57699999999999996</v>
      </c>
      <c r="K1562" s="2">
        <v>-0.27399999999999997</v>
      </c>
      <c r="L1562" s="2">
        <v>0.29099999999999998</v>
      </c>
      <c r="M1562" s="2">
        <v>0.68500000000000005</v>
      </c>
      <c r="N1562" s="2">
        <v>-0.39400000000000007</v>
      </c>
      <c r="O1562" s="2">
        <v>-0.36860000000000004</v>
      </c>
      <c r="P1562" s="2" t="s">
        <v>5900</v>
      </c>
      <c r="Q1562" s="5">
        <v>2988</v>
      </c>
      <c r="R1562" s="5">
        <v>87.113702623906718</v>
      </c>
      <c r="S1562" s="5">
        <v>0</v>
      </c>
      <c r="T1562" s="5">
        <v>0</v>
      </c>
      <c r="U1562" s="5">
        <v>0</v>
      </c>
      <c r="V1562" s="5">
        <v>0</v>
      </c>
      <c r="W1562" s="5">
        <v>0</v>
      </c>
      <c r="X1562" s="5">
        <v>0</v>
      </c>
      <c r="Y1562" s="5">
        <v>0</v>
      </c>
      <c r="Z1562" s="5">
        <v>0</v>
      </c>
      <c r="AA1562" s="5">
        <v>0</v>
      </c>
      <c r="AB1562" s="5">
        <v>0</v>
      </c>
      <c r="AC1562" s="5">
        <v>10</v>
      </c>
      <c r="AD1562" s="5">
        <v>334.67202141900935</v>
      </c>
      <c r="AE1562" s="5">
        <v>1</v>
      </c>
      <c r="AF1562" s="5">
        <v>33.467202141900934</v>
      </c>
      <c r="AG1562" s="5">
        <v>9</v>
      </c>
      <c r="AH1562" s="5">
        <v>301.20481927710847</v>
      </c>
      <c r="AI1562" s="5">
        <v>0</v>
      </c>
      <c r="AJ1562" s="5">
        <v>0</v>
      </c>
    </row>
    <row r="1563" spans="1:36" x14ac:dyDescent="0.25">
      <c r="A1563">
        <v>2018</v>
      </c>
      <c r="B1563" t="s">
        <v>71</v>
      </c>
      <c r="C1563" t="s">
        <v>5197</v>
      </c>
      <c r="D1563" s="47" t="s">
        <v>4863</v>
      </c>
      <c r="E1563" s="11">
        <v>0</v>
      </c>
      <c r="F1563" s="2">
        <v>0.60840000000000005</v>
      </c>
      <c r="G1563" s="2">
        <v>0.37490000000000001</v>
      </c>
      <c r="H1563" s="2">
        <v>0.23350000000000004</v>
      </c>
      <c r="I1563" s="2">
        <v>0.61029999999999995</v>
      </c>
      <c r="J1563" s="2">
        <v>0.3422</v>
      </c>
      <c r="K1563" s="2">
        <v>0.26809999999999995</v>
      </c>
      <c r="L1563" s="2">
        <v>0.64259999999999995</v>
      </c>
      <c r="M1563" s="2">
        <v>0.34470000000000001</v>
      </c>
      <c r="N1563" s="2">
        <v>0.29789999999999994</v>
      </c>
      <c r="O1563" s="2">
        <v>0.26650000000000001</v>
      </c>
      <c r="P1563" s="2" t="s">
        <v>4792</v>
      </c>
      <c r="Q1563" s="5">
        <v>2990</v>
      </c>
      <c r="R1563" s="5" t="s">
        <v>4791</v>
      </c>
      <c r="S1563" s="5">
        <v>5</v>
      </c>
      <c r="T1563" s="5">
        <v>167.22408026755852</v>
      </c>
      <c r="U1563" s="5">
        <v>0</v>
      </c>
      <c r="V1563" s="5">
        <v>0</v>
      </c>
      <c r="W1563" s="5">
        <v>2</v>
      </c>
      <c r="X1563" s="5">
        <v>66.889632107023402</v>
      </c>
      <c r="Y1563" s="5">
        <v>0</v>
      </c>
      <c r="Z1563" s="5">
        <v>0</v>
      </c>
      <c r="AA1563" s="5">
        <v>3</v>
      </c>
      <c r="AB1563" s="5">
        <v>100.3344481605351</v>
      </c>
      <c r="AC1563" s="5">
        <v>40</v>
      </c>
      <c r="AD1563" s="5">
        <v>1337.7926421404682</v>
      </c>
      <c r="AE1563" s="5">
        <v>8</v>
      </c>
      <c r="AF1563" s="5">
        <v>267.55852842809361</v>
      </c>
      <c r="AG1563" s="5">
        <v>30</v>
      </c>
      <c r="AH1563" s="5">
        <v>1003.3444816053512</v>
      </c>
      <c r="AI1563" s="5">
        <v>2</v>
      </c>
      <c r="AJ1563" s="5">
        <v>66.889632107023402</v>
      </c>
    </row>
    <row r="1564" spans="1:36" x14ac:dyDescent="0.25">
      <c r="A1564">
        <v>2018</v>
      </c>
      <c r="B1564" t="s">
        <v>71</v>
      </c>
      <c r="C1564" t="s">
        <v>5197</v>
      </c>
      <c r="D1564" s="47" t="s">
        <v>4863</v>
      </c>
      <c r="E1564" s="11">
        <v>0</v>
      </c>
      <c r="F1564" s="2">
        <v>0.60840000000000005</v>
      </c>
      <c r="G1564" s="2">
        <v>0.37490000000000001</v>
      </c>
      <c r="H1564" s="2">
        <v>0.23350000000000004</v>
      </c>
      <c r="I1564" s="2">
        <v>0.61029999999999995</v>
      </c>
      <c r="J1564" s="2">
        <v>0.3422</v>
      </c>
      <c r="K1564" s="2">
        <v>0.26809999999999995</v>
      </c>
      <c r="L1564" s="2">
        <v>0.64259999999999995</v>
      </c>
      <c r="M1564" s="2">
        <v>0.34470000000000001</v>
      </c>
      <c r="N1564" s="2">
        <v>0.29789999999999994</v>
      </c>
      <c r="O1564" s="2">
        <v>0.26650000000000001</v>
      </c>
      <c r="P1564" s="2" t="s">
        <v>4792</v>
      </c>
      <c r="Q1564" s="5">
        <v>2990</v>
      </c>
      <c r="R1564" s="5" t="s">
        <v>4791</v>
      </c>
      <c r="S1564" s="5">
        <v>5</v>
      </c>
      <c r="T1564" s="5">
        <v>167.22408026755852</v>
      </c>
      <c r="U1564" s="5">
        <v>0</v>
      </c>
      <c r="V1564" s="5">
        <v>0</v>
      </c>
      <c r="W1564" s="5">
        <v>2</v>
      </c>
      <c r="X1564" s="5">
        <v>66.889632107023402</v>
      </c>
      <c r="Y1564" s="5">
        <v>0</v>
      </c>
      <c r="Z1564" s="5">
        <v>0</v>
      </c>
      <c r="AA1564" s="5">
        <v>3</v>
      </c>
      <c r="AB1564" s="5">
        <v>100.3344481605351</v>
      </c>
      <c r="AC1564" s="5">
        <v>40</v>
      </c>
      <c r="AD1564" s="5">
        <v>1337.7926421404682</v>
      </c>
      <c r="AE1564" s="5">
        <v>8</v>
      </c>
      <c r="AF1564" s="5">
        <v>267.55852842809361</v>
      </c>
      <c r="AG1564" s="5">
        <v>30</v>
      </c>
      <c r="AH1564" s="5">
        <v>1003.3444816053512</v>
      </c>
      <c r="AI1564" s="5">
        <v>2</v>
      </c>
      <c r="AJ1564" s="5">
        <v>66.889632107023402</v>
      </c>
    </row>
    <row r="1565" spans="1:36" x14ac:dyDescent="0.25">
      <c r="A1565">
        <v>2018</v>
      </c>
      <c r="B1565" t="s">
        <v>71</v>
      </c>
      <c r="C1565" t="s">
        <v>4878</v>
      </c>
      <c r="D1565" s="47" t="s">
        <v>4875</v>
      </c>
      <c r="E1565" s="11">
        <v>0</v>
      </c>
      <c r="F1565" s="2">
        <v>0.66369999999999996</v>
      </c>
      <c r="G1565" s="2">
        <v>0.32400000000000001</v>
      </c>
      <c r="H1565" s="2">
        <v>0.33969999999999995</v>
      </c>
      <c r="I1565" s="2">
        <v>0.63029999999999997</v>
      </c>
      <c r="J1565" s="2">
        <v>0.3402</v>
      </c>
      <c r="K1565" s="2">
        <v>0.29009999999999997</v>
      </c>
      <c r="L1565" s="2">
        <v>0.58650000000000002</v>
      </c>
      <c r="M1565" s="2">
        <v>0.40350000000000003</v>
      </c>
      <c r="N1565" s="2">
        <v>0.183</v>
      </c>
      <c r="O1565" s="2">
        <v>0.2709333333333333</v>
      </c>
      <c r="P1565" s="2" t="s">
        <v>4792</v>
      </c>
      <c r="Q1565" s="5">
        <v>2992</v>
      </c>
      <c r="R1565" s="5" t="s">
        <v>4791</v>
      </c>
      <c r="S1565" s="5">
        <v>3</v>
      </c>
      <c r="T1565" s="5">
        <v>100.2673796791444</v>
      </c>
      <c r="U1565" s="5">
        <v>0</v>
      </c>
      <c r="V1565" s="5">
        <v>0</v>
      </c>
      <c r="W1565" s="5">
        <v>2</v>
      </c>
      <c r="X1565" s="5">
        <v>66.844919786096256</v>
      </c>
      <c r="Y1565" s="5">
        <v>0</v>
      </c>
      <c r="Z1565" s="5">
        <v>0</v>
      </c>
      <c r="AA1565" s="5">
        <v>1</v>
      </c>
      <c r="AB1565" s="5">
        <v>33.422459893048128</v>
      </c>
      <c r="AC1565" s="5">
        <v>93</v>
      </c>
      <c r="AD1565" s="5">
        <v>3108.2887700534757</v>
      </c>
      <c r="AE1565" s="5">
        <v>5</v>
      </c>
      <c r="AF1565" s="5">
        <v>167.11229946524062</v>
      </c>
      <c r="AG1565" s="5">
        <v>73</v>
      </c>
      <c r="AH1565" s="5">
        <v>2439.8395721925135</v>
      </c>
      <c r="AI1565" s="5">
        <v>15</v>
      </c>
      <c r="AJ1565" s="5">
        <v>501.33689839572196</v>
      </c>
    </row>
    <row r="1566" spans="1:36" x14ac:dyDescent="0.25">
      <c r="A1566">
        <v>2018</v>
      </c>
      <c r="B1566" t="s">
        <v>71</v>
      </c>
      <c r="C1566" t="s">
        <v>4878</v>
      </c>
      <c r="D1566" s="47" t="s">
        <v>4875</v>
      </c>
      <c r="E1566" s="11">
        <v>0</v>
      </c>
      <c r="F1566" s="2">
        <v>0.66369999999999996</v>
      </c>
      <c r="G1566" s="2">
        <v>0.32400000000000001</v>
      </c>
      <c r="H1566" s="2">
        <v>0.33969999999999995</v>
      </c>
      <c r="I1566" s="2">
        <v>0.63029999999999997</v>
      </c>
      <c r="J1566" s="2">
        <v>0.3402</v>
      </c>
      <c r="K1566" s="2">
        <v>0.29009999999999997</v>
      </c>
      <c r="L1566" s="2">
        <v>0.58650000000000002</v>
      </c>
      <c r="M1566" s="2">
        <v>0.40350000000000003</v>
      </c>
      <c r="N1566" s="2">
        <v>0.183</v>
      </c>
      <c r="O1566" s="2">
        <v>0.2709333333333333</v>
      </c>
      <c r="P1566" s="2" t="s">
        <v>4792</v>
      </c>
      <c r="Q1566" s="5">
        <v>2992</v>
      </c>
      <c r="R1566" s="5" t="s">
        <v>4791</v>
      </c>
      <c r="S1566" s="5">
        <v>3</v>
      </c>
      <c r="T1566" s="5">
        <v>100.2673796791444</v>
      </c>
      <c r="U1566" s="5">
        <v>0</v>
      </c>
      <c r="V1566" s="5">
        <v>0</v>
      </c>
      <c r="W1566" s="5">
        <v>2</v>
      </c>
      <c r="X1566" s="5">
        <v>66.844919786096256</v>
      </c>
      <c r="Y1566" s="5">
        <v>0</v>
      </c>
      <c r="Z1566" s="5">
        <v>0</v>
      </c>
      <c r="AA1566" s="5">
        <v>1</v>
      </c>
      <c r="AB1566" s="5">
        <v>33.422459893048128</v>
      </c>
      <c r="AC1566" s="5">
        <v>93</v>
      </c>
      <c r="AD1566" s="5">
        <v>3108.2887700534757</v>
      </c>
      <c r="AE1566" s="5">
        <v>5</v>
      </c>
      <c r="AF1566" s="5">
        <v>167.11229946524062</v>
      </c>
      <c r="AG1566" s="5">
        <v>73</v>
      </c>
      <c r="AH1566" s="5">
        <v>2439.8395721925135</v>
      </c>
      <c r="AI1566" s="5">
        <v>15</v>
      </c>
      <c r="AJ1566" s="5">
        <v>501.33689839572196</v>
      </c>
    </row>
    <row r="1567" spans="1:36" x14ac:dyDescent="0.25">
      <c r="A1567">
        <v>2017</v>
      </c>
      <c r="B1567" t="s">
        <v>49</v>
      </c>
      <c r="C1567" t="s">
        <v>6462</v>
      </c>
      <c r="D1567" s="47" t="s">
        <v>6329</v>
      </c>
      <c r="E1567" s="11">
        <v>9.6999999999999993</v>
      </c>
      <c r="F1567" s="2">
        <v>0.36499999999999999</v>
      </c>
      <c r="G1567" s="2">
        <v>0.60719999999999996</v>
      </c>
      <c r="H1567" s="2">
        <v>-0.24219999999999997</v>
      </c>
      <c r="I1567" s="2">
        <v>8.6999999999999994E-2</v>
      </c>
      <c r="J1567" s="2">
        <v>0.86799999999999999</v>
      </c>
      <c r="K1567" s="2">
        <v>-0.78100000000000003</v>
      </c>
      <c r="L1567" s="2">
        <v>8.7999999999999995E-2</v>
      </c>
      <c r="M1567" s="2">
        <v>0.89100000000000001</v>
      </c>
      <c r="N1567" s="2">
        <v>-0.80300000000000005</v>
      </c>
      <c r="O1567" s="2">
        <v>-0.60873333333333335</v>
      </c>
      <c r="P1567" s="2" t="s">
        <v>5900</v>
      </c>
      <c r="Q1567" s="5">
        <v>2993</v>
      </c>
      <c r="R1567" s="5">
        <v>308.55670103092785</v>
      </c>
      <c r="S1567" s="5">
        <v>23</v>
      </c>
      <c r="T1567" s="5">
        <v>768.45973939191447</v>
      </c>
      <c r="U1567" s="5">
        <v>0</v>
      </c>
      <c r="V1567" s="5">
        <v>0</v>
      </c>
      <c r="W1567" s="5">
        <v>3</v>
      </c>
      <c r="X1567" s="5">
        <v>100.23387905111927</v>
      </c>
      <c r="Y1567" s="5">
        <v>0</v>
      </c>
      <c r="Z1567" s="5">
        <v>0</v>
      </c>
      <c r="AA1567" s="5">
        <v>20</v>
      </c>
      <c r="AB1567" s="5">
        <v>668.22586034079518</v>
      </c>
      <c r="AC1567" s="5">
        <v>127</v>
      </c>
      <c r="AD1567" s="5">
        <v>4243.2342131640498</v>
      </c>
      <c r="AE1567" s="5">
        <v>12</v>
      </c>
      <c r="AF1567" s="5">
        <v>400.9355162044771</v>
      </c>
      <c r="AG1567" s="5">
        <v>111</v>
      </c>
      <c r="AH1567" s="5">
        <v>3708.6535248914138</v>
      </c>
      <c r="AI1567" s="5">
        <v>4</v>
      </c>
      <c r="AJ1567" s="5">
        <v>133.64517206815904</v>
      </c>
    </row>
    <row r="1568" spans="1:36" x14ac:dyDescent="0.25">
      <c r="A1568">
        <v>2018</v>
      </c>
      <c r="B1568" t="s">
        <v>71</v>
      </c>
      <c r="C1568" t="s">
        <v>5145</v>
      </c>
      <c r="D1568" s="47" t="s">
        <v>5145</v>
      </c>
      <c r="E1568" s="11">
        <v>0</v>
      </c>
      <c r="F1568" s="2">
        <v>0.83109999999999995</v>
      </c>
      <c r="G1568" s="2">
        <v>0.14729999999999999</v>
      </c>
      <c r="H1568" s="2">
        <v>0.68379999999999996</v>
      </c>
      <c r="I1568" s="2">
        <v>0.84530000000000005</v>
      </c>
      <c r="J1568" s="2">
        <v>0.1323</v>
      </c>
      <c r="K1568" s="2">
        <v>0.71300000000000008</v>
      </c>
      <c r="L1568" s="2">
        <v>0.82150000000000001</v>
      </c>
      <c r="M1568" s="2">
        <v>0.16639999999999999</v>
      </c>
      <c r="N1568" s="2">
        <v>0.65510000000000002</v>
      </c>
      <c r="O1568" s="2">
        <v>0.68396666666666661</v>
      </c>
      <c r="P1568" s="2" t="s">
        <v>4792</v>
      </c>
      <c r="Q1568" s="5">
        <v>2994</v>
      </c>
      <c r="R1568" s="5" t="s">
        <v>4791</v>
      </c>
      <c r="S1568" s="5">
        <v>6</v>
      </c>
      <c r="T1568" s="5">
        <v>200.40080160320639</v>
      </c>
      <c r="U1568" s="5">
        <v>0</v>
      </c>
      <c r="V1568" s="5">
        <v>0</v>
      </c>
      <c r="W1568" s="5">
        <v>1</v>
      </c>
      <c r="X1568" s="5">
        <v>33.400133600534403</v>
      </c>
      <c r="Y1568" s="5">
        <v>0</v>
      </c>
      <c r="Z1568" s="5">
        <v>0</v>
      </c>
      <c r="AA1568" s="5">
        <v>5</v>
      </c>
      <c r="AB1568" s="5">
        <v>167.00066800267203</v>
      </c>
      <c r="AC1568" s="5">
        <v>57</v>
      </c>
      <c r="AD1568" s="5">
        <v>1903.8076152304611</v>
      </c>
      <c r="AE1568" s="5">
        <v>7</v>
      </c>
      <c r="AF1568" s="5">
        <v>233.80093520374081</v>
      </c>
      <c r="AG1568" s="5">
        <v>45</v>
      </c>
      <c r="AH1568" s="5">
        <v>1503.006012024048</v>
      </c>
      <c r="AI1568" s="5">
        <v>5</v>
      </c>
      <c r="AJ1568" s="5">
        <v>167.00066800267203</v>
      </c>
    </row>
    <row r="1569" spans="1:36" x14ac:dyDescent="0.25">
      <c r="A1569">
        <v>2018</v>
      </c>
      <c r="B1569" t="s">
        <v>71</v>
      </c>
      <c r="C1569" t="s">
        <v>5145</v>
      </c>
      <c r="D1569" s="47" t="s">
        <v>5145</v>
      </c>
      <c r="E1569" s="11">
        <v>0</v>
      </c>
      <c r="F1569" s="2">
        <v>0.83109999999999995</v>
      </c>
      <c r="G1569" s="2">
        <v>0.14729999999999999</v>
      </c>
      <c r="H1569" s="2">
        <v>0.68379999999999996</v>
      </c>
      <c r="I1569" s="2">
        <v>0.84530000000000005</v>
      </c>
      <c r="J1569" s="2">
        <v>0.1323</v>
      </c>
      <c r="K1569" s="2">
        <v>0.71300000000000008</v>
      </c>
      <c r="L1569" s="2">
        <v>0.82150000000000001</v>
      </c>
      <c r="M1569" s="2">
        <v>0.16639999999999999</v>
      </c>
      <c r="N1569" s="2">
        <v>0.65510000000000002</v>
      </c>
      <c r="O1569" s="2">
        <v>0.68396666666666661</v>
      </c>
      <c r="P1569" s="2" t="s">
        <v>4792</v>
      </c>
      <c r="Q1569" s="5">
        <v>2994</v>
      </c>
      <c r="R1569" s="5" t="s">
        <v>4791</v>
      </c>
      <c r="S1569" s="5">
        <v>6</v>
      </c>
      <c r="T1569" s="5">
        <v>200.40080160320639</v>
      </c>
      <c r="U1569" s="5">
        <v>0</v>
      </c>
      <c r="V1569" s="5">
        <v>0</v>
      </c>
      <c r="W1569" s="5">
        <v>1</v>
      </c>
      <c r="X1569" s="5">
        <v>33.400133600534403</v>
      </c>
      <c r="Y1569" s="5">
        <v>0</v>
      </c>
      <c r="Z1569" s="5">
        <v>0</v>
      </c>
      <c r="AA1569" s="5">
        <v>5</v>
      </c>
      <c r="AB1569" s="5">
        <v>167.00066800267203</v>
      </c>
      <c r="AC1569" s="5">
        <v>57</v>
      </c>
      <c r="AD1569" s="5">
        <v>1903.8076152304611</v>
      </c>
      <c r="AE1569" s="5">
        <v>7</v>
      </c>
      <c r="AF1569" s="5">
        <v>233.80093520374081</v>
      </c>
      <c r="AG1569" s="5">
        <v>45</v>
      </c>
      <c r="AH1569" s="5">
        <v>1503.006012024048</v>
      </c>
      <c r="AI1569" s="5">
        <v>5</v>
      </c>
      <c r="AJ1569" s="5">
        <v>167.00066800267203</v>
      </c>
    </row>
    <row r="1570" spans="1:36" x14ac:dyDescent="0.25">
      <c r="A1570">
        <v>2018</v>
      </c>
      <c r="B1570" t="s">
        <v>71</v>
      </c>
      <c r="C1570" t="s">
        <v>4973</v>
      </c>
      <c r="D1570" s="47" t="s">
        <v>1965</v>
      </c>
      <c r="E1570" s="11">
        <v>0</v>
      </c>
      <c r="F1570" s="2">
        <v>0.71220000000000006</v>
      </c>
      <c r="G1570" s="2">
        <v>0.27389999999999998</v>
      </c>
      <c r="H1570" s="2">
        <v>0.43830000000000008</v>
      </c>
      <c r="I1570" s="2">
        <v>0.73460000000000003</v>
      </c>
      <c r="J1570" s="2">
        <v>0.224</v>
      </c>
      <c r="K1570" s="2">
        <v>0.51060000000000005</v>
      </c>
      <c r="L1570" s="2">
        <v>0.79700000000000004</v>
      </c>
      <c r="M1570" s="2">
        <v>0.19020000000000001</v>
      </c>
      <c r="N1570" s="2">
        <v>0.60680000000000001</v>
      </c>
      <c r="O1570" s="2">
        <v>0.51856666666666673</v>
      </c>
      <c r="P1570" s="2" t="s">
        <v>4792</v>
      </c>
      <c r="Q1570" s="5">
        <v>3008</v>
      </c>
      <c r="R1570" s="5" t="s">
        <v>4791</v>
      </c>
      <c r="S1570" s="5">
        <v>9</v>
      </c>
      <c r="T1570" s="5">
        <v>299.20212765957444</v>
      </c>
      <c r="U1570" s="5">
        <v>0</v>
      </c>
      <c r="V1570" s="5">
        <v>0</v>
      </c>
      <c r="W1570" s="5">
        <v>1</v>
      </c>
      <c r="X1570" s="5">
        <v>33.244680851063826</v>
      </c>
      <c r="Y1570" s="5">
        <v>4</v>
      </c>
      <c r="Z1570" s="5">
        <v>132.97872340425531</v>
      </c>
      <c r="AA1570" s="5">
        <v>4</v>
      </c>
      <c r="AB1570" s="5">
        <v>132.97872340425531</v>
      </c>
      <c r="AC1570" s="5">
        <v>229</v>
      </c>
      <c r="AD1570" s="5">
        <v>7613.0319148936169</v>
      </c>
      <c r="AE1570" s="5">
        <v>12</v>
      </c>
      <c r="AF1570" s="5">
        <v>398.93617021276594</v>
      </c>
      <c r="AG1570" s="5">
        <v>197</v>
      </c>
      <c r="AH1570" s="5">
        <v>6549.2021276595742</v>
      </c>
      <c r="AI1570" s="5">
        <v>20</v>
      </c>
      <c r="AJ1570" s="5">
        <v>664.89361702127655</v>
      </c>
    </row>
    <row r="1571" spans="1:36" x14ac:dyDescent="0.25">
      <c r="A1571">
        <v>2018</v>
      </c>
      <c r="B1571" t="s">
        <v>71</v>
      </c>
      <c r="C1571" t="s">
        <v>4973</v>
      </c>
      <c r="D1571" s="47" t="s">
        <v>1965</v>
      </c>
      <c r="E1571" s="11">
        <v>0</v>
      </c>
      <c r="F1571" s="2">
        <v>0.71220000000000006</v>
      </c>
      <c r="G1571" s="2">
        <v>0.27389999999999998</v>
      </c>
      <c r="H1571" s="2">
        <v>0.43830000000000008</v>
      </c>
      <c r="I1571" s="2">
        <v>0.73460000000000003</v>
      </c>
      <c r="J1571" s="2">
        <v>0.224</v>
      </c>
      <c r="K1571" s="2">
        <v>0.51060000000000005</v>
      </c>
      <c r="L1571" s="2">
        <v>0.79700000000000004</v>
      </c>
      <c r="M1571" s="2">
        <v>0.19020000000000001</v>
      </c>
      <c r="N1571" s="2">
        <v>0.60680000000000001</v>
      </c>
      <c r="O1571" s="2">
        <v>0.51856666666666673</v>
      </c>
      <c r="P1571" s="2" t="s">
        <v>4792</v>
      </c>
      <c r="Q1571" s="5">
        <v>3008</v>
      </c>
      <c r="R1571" s="5" t="s">
        <v>4791</v>
      </c>
      <c r="S1571" s="5">
        <v>9</v>
      </c>
      <c r="T1571" s="5">
        <v>299.20212765957444</v>
      </c>
      <c r="U1571" s="5">
        <v>0</v>
      </c>
      <c r="V1571" s="5">
        <v>0</v>
      </c>
      <c r="W1571" s="5">
        <v>1</v>
      </c>
      <c r="X1571" s="5">
        <v>33.244680851063826</v>
      </c>
      <c r="Y1571" s="5">
        <v>4</v>
      </c>
      <c r="Z1571" s="5">
        <v>132.97872340425531</v>
      </c>
      <c r="AA1571" s="5">
        <v>4</v>
      </c>
      <c r="AB1571" s="5">
        <v>132.97872340425531</v>
      </c>
      <c r="AC1571" s="5">
        <v>229</v>
      </c>
      <c r="AD1571" s="5">
        <v>7613.0319148936169</v>
      </c>
      <c r="AE1571" s="5">
        <v>12</v>
      </c>
      <c r="AF1571" s="5">
        <v>398.93617021276594</v>
      </c>
      <c r="AG1571" s="5">
        <v>197</v>
      </c>
      <c r="AH1571" s="5">
        <v>6549.2021276595742</v>
      </c>
      <c r="AI1571" s="5">
        <v>20</v>
      </c>
      <c r="AJ1571" s="5">
        <v>664.89361702127655</v>
      </c>
    </row>
    <row r="1572" spans="1:36" x14ac:dyDescent="0.25">
      <c r="A1572">
        <v>2019</v>
      </c>
      <c r="B1572" t="s">
        <v>70</v>
      </c>
      <c r="C1572" t="s">
        <v>5440</v>
      </c>
      <c r="D1572" s="47" t="s">
        <v>735</v>
      </c>
      <c r="E1572" s="11">
        <v>6</v>
      </c>
      <c r="F1572" s="2">
        <v>0.74770000000000003</v>
      </c>
      <c r="G1572" s="2">
        <v>0.2397</v>
      </c>
      <c r="H1572" s="2">
        <v>0.50800000000000001</v>
      </c>
      <c r="I1572" s="2">
        <v>0.70850000000000002</v>
      </c>
      <c r="J1572" s="2">
        <v>0.26069999999999999</v>
      </c>
      <c r="K1572" s="2">
        <v>0.44780000000000003</v>
      </c>
      <c r="L1572" s="2">
        <v>0.60260000000000002</v>
      </c>
      <c r="M1572" s="2">
        <v>0.37980000000000003</v>
      </c>
      <c r="N1572" s="2">
        <v>0.2228</v>
      </c>
      <c r="O1572" s="2">
        <v>0.39286666666666664</v>
      </c>
      <c r="P1572" s="5" t="s">
        <v>4792</v>
      </c>
      <c r="Q1572" s="5">
        <v>3008</v>
      </c>
      <c r="R1572" s="5">
        <v>501.33333333333331</v>
      </c>
      <c r="S1572" s="5">
        <v>8</v>
      </c>
      <c r="T1572" s="5">
        <v>265.95744680851061</v>
      </c>
      <c r="U1572" s="5">
        <v>0</v>
      </c>
      <c r="V1572" s="5">
        <v>0</v>
      </c>
      <c r="W1572" s="5">
        <v>0</v>
      </c>
      <c r="X1572" s="5">
        <v>0</v>
      </c>
      <c r="Y1572" s="5">
        <v>0</v>
      </c>
      <c r="Z1572" s="5">
        <v>0</v>
      </c>
      <c r="AA1572" s="5">
        <v>8</v>
      </c>
      <c r="AB1572" s="5">
        <v>265.95744680851061</v>
      </c>
      <c r="AC1572" s="5">
        <v>20</v>
      </c>
      <c r="AD1572" s="5">
        <v>664.89361702127655</v>
      </c>
      <c r="AE1572" s="5">
        <v>3</v>
      </c>
      <c r="AF1572" s="5">
        <v>99.734042553191486</v>
      </c>
      <c r="AG1572" s="5">
        <v>14</v>
      </c>
      <c r="AH1572" s="5">
        <v>465.42553191489361</v>
      </c>
      <c r="AI1572" s="5">
        <v>3</v>
      </c>
      <c r="AJ1572" s="5">
        <v>99.734042553191486</v>
      </c>
    </row>
    <row r="1573" spans="1:36" x14ac:dyDescent="0.25">
      <c r="A1573">
        <v>2019</v>
      </c>
      <c r="B1573" t="s">
        <v>71</v>
      </c>
      <c r="C1573" t="s">
        <v>5145</v>
      </c>
      <c r="D1573" s="47" t="s">
        <v>5145</v>
      </c>
      <c r="E1573" s="11">
        <v>0</v>
      </c>
      <c r="F1573" s="2">
        <v>0.83109999999999995</v>
      </c>
      <c r="G1573" s="2">
        <v>0.14729999999999999</v>
      </c>
      <c r="H1573" s="2">
        <v>0.68379999999999996</v>
      </c>
      <c r="I1573" s="2">
        <v>0.84530000000000005</v>
      </c>
      <c r="J1573" s="2">
        <v>0.1323</v>
      </c>
      <c r="K1573" s="2">
        <v>0.71300000000000008</v>
      </c>
      <c r="L1573" s="2">
        <v>0.82150000000000001</v>
      </c>
      <c r="M1573" s="2">
        <v>0.16639999999999999</v>
      </c>
      <c r="N1573" s="2">
        <v>0.65510000000000002</v>
      </c>
      <c r="O1573" s="2">
        <v>0.68396666666666661</v>
      </c>
      <c r="P1573" s="2" t="s">
        <v>4792</v>
      </c>
      <c r="Q1573" s="5">
        <v>3008</v>
      </c>
      <c r="R1573" s="5" t="s">
        <v>4791</v>
      </c>
      <c r="S1573" s="5">
        <v>10</v>
      </c>
      <c r="T1573" s="5">
        <v>332.44680851063828</v>
      </c>
      <c r="U1573" s="5">
        <v>0</v>
      </c>
      <c r="V1573" s="5">
        <v>0</v>
      </c>
      <c r="W1573" s="5">
        <v>3</v>
      </c>
      <c r="X1573" s="5">
        <v>99.734042553191486</v>
      </c>
      <c r="Y1573" s="5">
        <v>0</v>
      </c>
      <c r="Z1573" s="5">
        <v>0</v>
      </c>
      <c r="AA1573" s="5">
        <v>7</v>
      </c>
      <c r="AB1573" s="5">
        <v>232.71276595744681</v>
      </c>
      <c r="AC1573" s="5">
        <v>35</v>
      </c>
      <c r="AD1573" s="5">
        <v>1163.563829787234</v>
      </c>
      <c r="AE1573" s="5">
        <v>12</v>
      </c>
      <c r="AF1573" s="5">
        <v>398.93617021276594</v>
      </c>
      <c r="AG1573" s="5">
        <v>22</v>
      </c>
      <c r="AH1573" s="5">
        <v>731.38297872340422</v>
      </c>
      <c r="AI1573" s="5">
        <v>1</v>
      </c>
      <c r="AJ1573" s="5">
        <v>33.244680851063826</v>
      </c>
    </row>
    <row r="1574" spans="1:36" x14ac:dyDescent="0.25">
      <c r="A1574">
        <v>2018</v>
      </c>
      <c r="B1574" t="s">
        <v>71</v>
      </c>
      <c r="C1574" t="s">
        <v>5153</v>
      </c>
      <c r="D1574" s="47" t="s">
        <v>457</v>
      </c>
      <c r="E1574" s="11">
        <v>0</v>
      </c>
      <c r="F1574" s="2">
        <v>0.85780000000000001</v>
      </c>
      <c r="G1574" s="2">
        <v>0.13189999999999999</v>
      </c>
      <c r="H1574" s="2">
        <v>0.72589999999999999</v>
      </c>
      <c r="I1574" s="2">
        <v>0.85680000000000001</v>
      </c>
      <c r="J1574" s="2">
        <v>0.11559999999999999</v>
      </c>
      <c r="K1574" s="2">
        <v>0.74119999999999997</v>
      </c>
      <c r="L1574" s="2">
        <v>0.85289999999999999</v>
      </c>
      <c r="M1574" s="2">
        <v>0.13650000000000001</v>
      </c>
      <c r="N1574" s="2">
        <v>0.71639999999999993</v>
      </c>
      <c r="O1574" s="2">
        <v>0.72783333333333322</v>
      </c>
      <c r="P1574" s="2" t="s">
        <v>4792</v>
      </c>
      <c r="Q1574" s="5">
        <v>3009</v>
      </c>
      <c r="R1574" s="5" t="s">
        <v>4791</v>
      </c>
      <c r="S1574" s="5">
        <v>21</v>
      </c>
      <c r="T1574" s="5">
        <v>697.90628115653044</v>
      </c>
      <c r="U1574" s="5">
        <v>0</v>
      </c>
      <c r="V1574" s="5">
        <v>0</v>
      </c>
      <c r="W1574" s="5">
        <v>7</v>
      </c>
      <c r="X1574" s="5">
        <v>232.63542705217679</v>
      </c>
      <c r="Y1574" s="5">
        <v>1</v>
      </c>
      <c r="Z1574" s="5">
        <v>33.233632436025253</v>
      </c>
      <c r="AA1574" s="5">
        <v>13</v>
      </c>
      <c r="AB1574" s="5">
        <v>432.03722166832836</v>
      </c>
      <c r="AC1574" s="5">
        <v>49</v>
      </c>
      <c r="AD1574" s="5">
        <v>1628.4479893652376</v>
      </c>
      <c r="AE1574" s="5">
        <v>10</v>
      </c>
      <c r="AF1574" s="5">
        <v>332.3363243602526</v>
      </c>
      <c r="AG1574" s="5">
        <v>36</v>
      </c>
      <c r="AH1574" s="5">
        <v>1196.4107676969093</v>
      </c>
      <c r="AI1574" s="5">
        <v>3</v>
      </c>
      <c r="AJ1574" s="5">
        <v>99.700897308075767</v>
      </c>
    </row>
    <row r="1575" spans="1:36" x14ac:dyDescent="0.25">
      <c r="A1575">
        <v>2018</v>
      </c>
      <c r="B1575" t="s">
        <v>71</v>
      </c>
      <c r="C1575" t="s">
        <v>5153</v>
      </c>
      <c r="D1575" s="47" t="s">
        <v>457</v>
      </c>
      <c r="E1575" s="11">
        <v>0</v>
      </c>
      <c r="F1575" s="2">
        <v>0.85780000000000001</v>
      </c>
      <c r="G1575" s="2">
        <v>0.13189999999999999</v>
      </c>
      <c r="H1575" s="2">
        <v>0.72589999999999999</v>
      </c>
      <c r="I1575" s="2">
        <v>0.85680000000000001</v>
      </c>
      <c r="J1575" s="2">
        <v>0.11559999999999999</v>
      </c>
      <c r="K1575" s="2">
        <v>0.74119999999999997</v>
      </c>
      <c r="L1575" s="2">
        <v>0.85289999999999999</v>
      </c>
      <c r="M1575" s="2">
        <v>0.13650000000000001</v>
      </c>
      <c r="N1575" s="2">
        <v>0.71639999999999993</v>
      </c>
      <c r="O1575" s="2">
        <v>0.72783333333333322</v>
      </c>
      <c r="P1575" s="2" t="s">
        <v>4792</v>
      </c>
      <c r="Q1575" s="5">
        <v>3009</v>
      </c>
      <c r="R1575" s="5" t="s">
        <v>4791</v>
      </c>
      <c r="S1575" s="5">
        <v>21</v>
      </c>
      <c r="T1575" s="5">
        <v>697.90628115653044</v>
      </c>
      <c r="U1575" s="5">
        <v>0</v>
      </c>
      <c r="V1575" s="5">
        <v>0</v>
      </c>
      <c r="W1575" s="5">
        <v>7</v>
      </c>
      <c r="X1575" s="5">
        <v>232.63542705217679</v>
      </c>
      <c r="Y1575" s="5">
        <v>1</v>
      </c>
      <c r="Z1575" s="5">
        <v>33.233632436025253</v>
      </c>
      <c r="AA1575" s="5">
        <v>13</v>
      </c>
      <c r="AB1575" s="5">
        <v>432.03722166832836</v>
      </c>
      <c r="AC1575" s="5">
        <v>49</v>
      </c>
      <c r="AD1575" s="5">
        <v>1628.4479893652376</v>
      </c>
      <c r="AE1575" s="5">
        <v>10</v>
      </c>
      <c r="AF1575" s="5">
        <v>332.3363243602526</v>
      </c>
      <c r="AG1575" s="5">
        <v>36</v>
      </c>
      <c r="AH1575" s="5">
        <v>1196.4107676969093</v>
      </c>
      <c r="AI1575" s="5">
        <v>3</v>
      </c>
      <c r="AJ1575" s="5">
        <v>99.700897308075767</v>
      </c>
    </row>
    <row r="1576" spans="1:36" x14ac:dyDescent="0.25">
      <c r="A1576">
        <v>2019</v>
      </c>
      <c r="B1576" t="s">
        <v>41</v>
      </c>
      <c r="C1576" t="s">
        <v>5678</v>
      </c>
      <c r="D1576" s="47" t="s">
        <v>5385</v>
      </c>
      <c r="E1576" s="11">
        <v>2.7759999999999998</v>
      </c>
      <c r="F1576" s="2">
        <v>0.68789999999999996</v>
      </c>
      <c r="G1576" s="2">
        <v>0.29339999999999999</v>
      </c>
      <c r="H1576" s="2">
        <v>0.39449999999999996</v>
      </c>
      <c r="I1576" s="2">
        <v>0.62939999999999996</v>
      </c>
      <c r="J1576" s="2">
        <v>0.31240000000000001</v>
      </c>
      <c r="K1576" s="2">
        <v>0.31699999999999995</v>
      </c>
      <c r="L1576" s="2">
        <v>0.51859999999999995</v>
      </c>
      <c r="M1576" s="2">
        <v>0.45540000000000003</v>
      </c>
      <c r="N1576" s="2">
        <v>6.3199999999999923E-2</v>
      </c>
      <c r="O1576" s="2">
        <v>0.25823333333333326</v>
      </c>
      <c r="P1576" s="2" t="s">
        <v>4792</v>
      </c>
      <c r="Q1576" s="5">
        <v>3009</v>
      </c>
      <c r="R1576" s="5">
        <v>1083.9337175792507</v>
      </c>
      <c r="S1576" s="5">
        <v>32</v>
      </c>
      <c r="T1576" s="5">
        <v>1063.4762379528081</v>
      </c>
      <c r="U1576" s="5">
        <v>0</v>
      </c>
      <c r="V1576" s="5">
        <v>0</v>
      </c>
      <c r="W1576" s="5">
        <v>14</v>
      </c>
      <c r="X1576" s="5">
        <v>465.27085410435359</v>
      </c>
      <c r="Y1576" s="5">
        <v>0</v>
      </c>
      <c r="Z1576" s="5">
        <v>0</v>
      </c>
      <c r="AA1576" s="5">
        <v>18</v>
      </c>
      <c r="AB1576" s="5">
        <v>598.20538384845463</v>
      </c>
      <c r="AC1576" s="5">
        <v>63</v>
      </c>
      <c r="AD1576" s="5">
        <v>2093.7188434695913</v>
      </c>
      <c r="AE1576" s="5">
        <v>10</v>
      </c>
      <c r="AF1576" s="5">
        <v>332.3363243602526</v>
      </c>
      <c r="AG1576" s="5">
        <v>44</v>
      </c>
      <c r="AH1576" s="5">
        <v>1462.2798271851113</v>
      </c>
      <c r="AI1576" s="5">
        <v>9</v>
      </c>
      <c r="AJ1576" s="5">
        <v>299.10269192422732</v>
      </c>
    </row>
    <row r="1577" spans="1:36" x14ac:dyDescent="0.25">
      <c r="A1577">
        <v>2018</v>
      </c>
      <c r="B1577" t="s">
        <v>71</v>
      </c>
      <c r="C1577" t="s">
        <v>854</v>
      </c>
      <c r="D1577" s="47" t="s">
        <v>447</v>
      </c>
      <c r="E1577" s="11">
        <v>0</v>
      </c>
      <c r="F1577" s="2">
        <v>0.85970000000000002</v>
      </c>
      <c r="G1577" s="2">
        <v>0.1333</v>
      </c>
      <c r="H1577" s="2">
        <v>0.72640000000000005</v>
      </c>
      <c r="I1577" s="2">
        <v>0.82579999999999998</v>
      </c>
      <c r="J1577" s="2">
        <v>0.151</v>
      </c>
      <c r="K1577" s="2">
        <v>0.67479999999999996</v>
      </c>
      <c r="L1577" s="2">
        <v>0.84240000000000004</v>
      </c>
      <c r="M1577" s="2">
        <v>0.1527</v>
      </c>
      <c r="N1577" s="2">
        <v>0.68969999999999998</v>
      </c>
      <c r="O1577" s="2">
        <v>0.69696666666666662</v>
      </c>
      <c r="P1577" s="2" t="s">
        <v>4792</v>
      </c>
      <c r="Q1577" s="5">
        <v>3016</v>
      </c>
      <c r="R1577" s="5" t="s">
        <v>4791</v>
      </c>
      <c r="S1577" s="5">
        <v>9</v>
      </c>
      <c r="T1577" s="5">
        <v>298.40848806366046</v>
      </c>
      <c r="U1577" s="5">
        <v>0</v>
      </c>
      <c r="V1577" s="5">
        <v>0</v>
      </c>
      <c r="W1577" s="5">
        <v>3</v>
      </c>
      <c r="X1577" s="5">
        <v>99.469496021220166</v>
      </c>
      <c r="Y1577" s="5">
        <v>1</v>
      </c>
      <c r="Z1577" s="5">
        <v>33.156498673740053</v>
      </c>
      <c r="AA1577" s="5">
        <v>5</v>
      </c>
      <c r="AB1577" s="5">
        <v>165.78249336870027</v>
      </c>
      <c r="AC1577" s="5">
        <v>32</v>
      </c>
      <c r="AD1577" s="5">
        <v>1061.0079575596817</v>
      </c>
      <c r="AE1577" s="5">
        <v>5</v>
      </c>
      <c r="AF1577" s="5">
        <v>165.78249336870027</v>
      </c>
      <c r="AG1577" s="5">
        <v>17</v>
      </c>
      <c r="AH1577" s="5">
        <v>563.66047745358082</v>
      </c>
      <c r="AI1577" s="5">
        <v>10</v>
      </c>
      <c r="AJ1577" s="5">
        <v>331.56498673740055</v>
      </c>
    </row>
    <row r="1578" spans="1:36" x14ac:dyDescent="0.25">
      <c r="A1578">
        <v>2018</v>
      </c>
      <c r="B1578" t="s">
        <v>71</v>
      </c>
      <c r="C1578" t="s">
        <v>854</v>
      </c>
      <c r="D1578" s="47" t="s">
        <v>447</v>
      </c>
      <c r="E1578" s="11">
        <v>0</v>
      </c>
      <c r="F1578" s="2">
        <v>0.85970000000000002</v>
      </c>
      <c r="G1578" s="2">
        <v>0.1333</v>
      </c>
      <c r="H1578" s="2">
        <v>0.72640000000000005</v>
      </c>
      <c r="I1578" s="2">
        <v>0.82579999999999998</v>
      </c>
      <c r="J1578" s="2">
        <v>0.151</v>
      </c>
      <c r="K1578" s="2">
        <v>0.67479999999999996</v>
      </c>
      <c r="L1578" s="2">
        <v>0.84240000000000004</v>
      </c>
      <c r="M1578" s="2">
        <v>0.1527</v>
      </c>
      <c r="N1578" s="2">
        <v>0.68969999999999998</v>
      </c>
      <c r="O1578" s="2">
        <v>0.69696666666666662</v>
      </c>
      <c r="P1578" s="2" t="s">
        <v>4792</v>
      </c>
      <c r="Q1578" s="5">
        <v>3016</v>
      </c>
      <c r="R1578" s="5" t="s">
        <v>4791</v>
      </c>
      <c r="S1578" s="5">
        <v>9</v>
      </c>
      <c r="T1578" s="5">
        <v>298.40848806366046</v>
      </c>
      <c r="U1578" s="5">
        <v>0</v>
      </c>
      <c r="V1578" s="5">
        <v>0</v>
      </c>
      <c r="W1578" s="5">
        <v>3</v>
      </c>
      <c r="X1578" s="5">
        <v>99.469496021220166</v>
      </c>
      <c r="Y1578" s="5">
        <v>1</v>
      </c>
      <c r="Z1578" s="5">
        <v>33.156498673740053</v>
      </c>
      <c r="AA1578" s="5">
        <v>5</v>
      </c>
      <c r="AB1578" s="5">
        <v>165.78249336870027</v>
      </c>
      <c r="AC1578" s="5">
        <v>32</v>
      </c>
      <c r="AD1578" s="5">
        <v>1061.0079575596817</v>
      </c>
      <c r="AE1578" s="5">
        <v>5</v>
      </c>
      <c r="AF1578" s="5">
        <v>165.78249336870027</v>
      </c>
      <c r="AG1578" s="5">
        <v>17</v>
      </c>
      <c r="AH1578" s="5">
        <v>563.66047745358082</v>
      </c>
      <c r="AI1578" s="5">
        <v>10</v>
      </c>
      <c r="AJ1578" s="5">
        <v>331.56498673740055</v>
      </c>
    </row>
    <row r="1579" spans="1:36" x14ac:dyDescent="0.25">
      <c r="A1579">
        <v>2018</v>
      </c>
      <c r="B1579" t="s">
        <v>41</v>
      </c>
      <c r="C1579" t="s">
        <v>677</v>
      </c>
      <c r="D1579" s="47" t="s">
        <v>5523</v>
      </c>
      <c r="E1579" s="11">
        <v>1.6779999999999999</v>
      </c>
      <c r="F1579" s="2">
        <v>0.65620000000000001</v>
      </c>
      <c r="G1579" s="2">
        <v>0.32679999999999998</v>
      </c>
      <c r="H1579" s="2">
        <v>0.32940000000000003</v>
      </c>
      <c r="I1579" s="2">
        <v>0.62539999999999996</v>
      </c>
      <c r="J1579" s="2">
        <v>0.32890000000000003</v>
      </c>
      <c r="K1579" s="2">
        <v>0.29649999999999993</v>
      </c>
      <c r="L1579" s="2">
        <v>0.55569999999999997</v>
      </c>
      <c r="M1579" s="2">
        <v>0.42359999999999998</v>
      </c>
      <c r="N1579" s="2">
        <v>0.1321</v>
      </c>
      <c r="O1579" s="2">
        <v>0.25266666666666665</v>
      </c>
      <c r="P1579" s="2" t="s">
        <v>4792</v>
      </c>
      <c r="Q1579" s="5">
        <v>3017</v>
      </c>
      <c r="R1579" s="5">
        <v>1797.9737783075091</v>
      </c>
      <c r="S1579" s="5">
        <v>14</v>
      </c>
      <c r="T1579" s="5">
        <v>464.03712296983758</v>
      </c>
      <c r="U1579" s="5">
        <v>0</v>
      </c>
      <c r="V1579" s="5">
        <v>0</v>
      </c>
      <c r="W1579" s="5">
        <v>5</v>
      </c>
      <c r="X1579" s="5">
        <v>165.72754391779915</v>
      </c>
      <c r="Y1579" s="5">
        <v>2</v>
      </c>
      <c r="Z1579" s="5">
        <v>66.291017567119653</v>
      </c>
      <c r="AA1579" s="5">
        <v>7</v>
      </c>
      <c r="AB1579" s="5">
        <v>232.01856148491879</v>
      </c>
      <c r="AC1579" s="5">
        <v>58</v>
      </c>
      <c r="AD1579" s="5">
        <v>1922.4395094464701</v>
      </c>
      <c r="AE1579" s="5">
        <v>22</v>
      </c>
      <c r="AF1579" s="5">
        <v>729.20119323831625</v>
      </c>
      <c r="AG1579" s="5">
        <v>30</v>
      </c>
      <c r="AH1579" s="5">
        <v>994.36526350679492</v>
      </c>
      <c r="AI1579" s="5">
        <v>6</v>
      </c>
      <c r="AJ1579" s="5">
        <v>198.87305270135897</v>
      </c>
    </row>
    <row r="1580" spans="1:36" x14ac:dyDescent="0.25">
      <c r="A1580">
        <v>2017</v>
      </c>
      <c r="B1580" t="s">
        <v>71</v>
      </c>
      <c r="C1580" t="s">
        <v>4973</v>
      </c>
      <c r="D1580" s="47" t="s">
        <v>1965</v>
      </c>
      <c r="E1580" s="11">
        <v>0</v>
      </c>
      <c r="F1580" s="2">
        <v>0.71220000000000006</v>
      </c>
      <c r="G1580" s="2">
        <v>0.27389999999999998</v>
      </c>
      <c r="H1580" s="2">
        <v>0.43830000000000008</v>
      </c>
      <c r="I1580" s="2">
        <v>0.73460000000000003</v>
      </c>
      <c r="J1580" s="2">
        <v>0.224</v>
      </c>
      <c r="K1580" s="2">
        <v>0.51060000000000005</v>
      </c>
      <c r="L1580" s="2">
        <v>0.79700000000000004</v>
      </c>
      <c r="M1580" s="2">
        <v>0.19020000000000001</v>
      </c>
      <c r="N1580" s="2">
        <v>0.60680000000000001</v>
      </c>
      <c r="O1580" s="2">
        <v>0.51856666666666673</v>
      </c>
      <c r="P1580" s="2" t="s">
        <v>4792</v>
      </c>
      <c r="Q1580" s="5">
        <v>3019</v>
      </c>
      <c r="R1580" s="5" t="s">
        <v>4791</v>
      </c>
      <c r="S1580" s="5">
        <v>11</v>
      </c>
      <c r="T1580" s="5">
        <v>364.35905929115603</v>
      </c>
      <c r="U1580" s="5">
        <v>0</v>
      </c>
      <c r="V1580" s="5">
        <v>0</v>
      </c>
      <c r="W1580" s="5">
        <v>2</v>
      </c>
      <c r="X1580" s="5">
        <v>66.24710168930109</v>
      </c>
      <c r="Y1580" s="5">
        <v>5</v>
      </c>
      <c r="Z1580" s="5">
        <v>165.61775422325275</v>
      </c>
      <c r="AA1580" s="5">
        <v>4</v>
      </c>
      <c r="AB1580" s="5">
        <v>132.49420337860218</v>
      </c>
      <c r="AC1580" s="5">
        <v>203</v>
      </c>
      <c r="AD1580" s="5">
        <v>6724.080821464061</v>
      </c>
      <c r="AE1580" s="5">
        <v>11</v>
      </c>
      <c r="AF1580" s="5">
        <v>364.35905929115603</v>
      </c>
      <c r="AG1580" s="5">
        <v>167</v>
      </c>
      <c r="AH1580" s="5">
        <v>5531.632991056641</v>
      </c>
      <c r="AI1580" s="5">
        <v>25</v>
      </c>
      <c r="AJ1580" s="5">
        <v>828.08877111626362</v>
      </c>
    </row>
    <row r="1581" spans="1:36" x14ac:dyDescent="0.25">
      <c r="A1581">
        <v>2017</v>
      </c>
      <c r="B1581" t="s">
        <v>71</v>
      </c>
      <c r="C1581" t="s">
        <v>4859</v>
      </c>
      <c r="D1581" s="47" t="s">
        <v>4858</v>
      </c>
      <c r="E1581" s="11">
        <v>0</v>
      </c>
      <c r="F1581" s="2">
        <v>0.63790000000000002</v>
      </c>
      <c r="G1581" s="2">
        <v>0.34710000000000002</v>
      </c>
      <c r="H1581" s="2">
        <v>0.2908</v>
      </c>
      <c r="I1581" s="2">
        <v>0.60170000000000001</v>
      </c>
      <c r="J1581" s="2">
        <v>0.36349999999999999</v>
      </c>
      <c r="K1581" s="2">
        <v>0.23820000000000002</v>
      </c>
      <c r="L1581" s="2">
        <v>0.59789999999999999</v>
      </c>
      <c r="M1581" s="2">
        <v>0.39129999999999998</v>
      </c>
      <c r="N1581" s="2">
        <v>0.20660000000000001</v>
      </c>
      <c r="O1581" s="2">
        <v>0.2452</v>
      </c>
      <c r="P1581" s="2" t="s">
        <v>4792</v>
      </c>
      <c r="Q1581" s="5">
        <v>3022</v>
      </c>
      <c r="R1581" s="5" t="s">
        <v>4791</v>
      </c>
      <c r="S1581" s="5">
        <v>4</v>
      </c>
      <c r="T1581" s="5">
        <v>132.36267372600926</v>
      </c>
      <c r="U1581" s="5">
        <v>0</v>
      </c>
      <c r="V1581" s="5">
        <v>0</v>
      </c>
      <c r="W1581" s="5">
        <v>0</v>
      </c>
      <c r="X1581" s="5">
        <v>0</v>
      </c>
      <c r="Y1581" s="5">
        <v>0</v>
      </c>
      <c r="Z1581" s="5">
        <v>0</v>
      </c>
      <c r="AA1581" s="5">
        <v>4</v>
      </c>
      <c r="AB1581" s="5">
        <v>132.36267372600926</v>
      </c>
      <c r="AC1581" s="5">
        <v>36</v>
      </c>
      <c r="AD1581" s="5">
        <v>1191.2640635340833</v>
      </c>
      <c r="AE1581" s="5">
        <v>8</v>
      </c>
      <c r="AF1581" s="5">
        <v>264.72534745201853</v>
      </c>
      <c r="AG1581" s="5">
        <v>25</v>
      </c>
      <c r="AH1581" s="5">
        <v>827.26671078755794</v>
      </c>
      <c r="AI1581" s="5">
        <v>3</v>
      </c>
      <c r="AJ1581" s="5">
        <v>99.27200529450694</v>
      </c>
    </row>
    <row r="1582" spans="1:36" x14ac:dyDescent="0.25">
      <c r="A1582">
        <v>2017</v>
      </c>
      <c r="B1582" t="s">
        <v>71</v>
      </c>
      <c r="C1582" t="s">
        <v>5153</v>
      </c>
      <c r="D1582" s="47" t="s">
        <v>457</v>
      </c>
      <c r="E1582" s="11">
        <v>0</v>
      </c>
      <c r="F1582" s="2">
        <v>0.85780000000000001</v>
      </c>
      <c r="G1582" s="2">
        <v>0.13189999999999999</v>
      </c>
      <c r="H1582" s="2">
        <v>0.72589999999999999</v>
      </c>
      <c r="I1582" s="2">
        <v>0.85680000000000001</v>
      </c>
      <c r="J1582" s="2">
        <v>0.11559999999999999</v>
      </c>
      <c r="K1582" s="2">
        <v>0.74119999999999997</v>
      </c>
      <c r="L1582" s="2">
        <v>0.85289999999999999</v>
      </c>
      <c r="M1582" s="2">
        <v>0.13650000000000001</v>
      </c>
      <c r="N1582" s="2">
        <v>0.71639999999999993</v>
      </c>
      <c r="O1582" s="2">
        <v>0.72783333333333322</v>
      </c>
      <c r="P1582" s="2" t="s">
        <v>4792</v>
      </c>
      <c r="Q1582" s="5">
        <v>3026</v>
      </c>
      <c r="R1582" s="5" t="s">
        <v>4791</v>
      </c>
      <c r="S1582" s="5">
        <v>14</v>
      </c>
      <c r="T1582" s="5">
        <v>462.65697290152019</v>
      </c>
      <c r="U1582" s="5">
        <v>0</v>
      </c>
      <c r="V1582" s="5">
        <v>0</v>
      </c>
      <c r="W1582" s="5">
        <v>5</v>
      </c>
      <c r="X1582" s="5">
        <v>165.23463317911435</v>
      </c>
      <c r="Y1582" s="5">
        <v>0</v>
      </c>
      <c r="Z1582" s="5">
        <v>0</v>
      </c>
      <c r="AA1582" s="5">
        <v>9</v>
      </c>
      <c r="AB1582" s="5">
        <v>297.42233972240581</v>
      </c>
      <c r="AC1582" s="5">
        <v>66</v>
      </c>
      <c r="AD1582" s="5">
        <v>2181.0971579643092</v>
      </c>
      <c r="AE1582" s="5">
        <v>13</v>
      </c>
      <c r="AF1582" s="5">
        <v>429.61004626569735</v>
      </c>
      <c r="AG1582" s="5">
        <v>51</v>
      </c>
      <c r="AH1582" s="5">
        <v>1685.3932584269662</v>
      </c>
      <c r="AI1582" s="5">
        <v>2</v>
      </c>
      <c r="AJ1582" s="5">
        <v>66.093853271645727</v>
      </c>
    </row>
    <row r="1583" spans="1:36" x14ac:dyDescent="0.25">
      <c r="A1583">
        <v>2018</v>
      </c>
      <c r="B1583" t="s">
        <v>49</v>
      </c>
      <c r="C1583" t="s">
        <v>6397</v>
      </c>
      <c r="D1583" s="47" t="s">
        <v>618</v>
      </c>
      <c r="E1583" s="11">
        <v>38.6</v>
      </c>
      <c r="F1583" s="2">
        <v>0.3947</v>
      </c>
      <c r="G1583" s="2">
        <v>0.57199999999999995</v>
      </c>
      <c r="H1583" s="2">
        <v>-0.17729999999999996</v>
      </c>
      <c r="I1583" s="2">
        <v>0.499</v>
      </c>
      <c r="J1583" s="2">
        <v>0.4</v>
      </c>
      <c r="K1583" s="2">
        <v>9.8999999999999977E-2</v>
      </c>
      <c r="L1583" s="2">
        <v>0.42699999999999999</v>
      </c>
      <c r="M1583" s="2">
        <v>0.54200000000000004</v>
      </c>
      <c r="N1583" s="2">
        <v>-0.11500000000000005</v>
      </c>
      <c r="O1583" s="2">
        <v>-6.4433333333333342E-2</v>
      </c>
      <c r="P1583" s="2" t="s">
        <v>5900</v>
      </c>
      <c r="Q1583" s="5">
        <v>3029</v>
      </c>
      <c r="R1583" s="5">
        <v>78.471502590673566</v>
      </c>
      <c r="S1583" s="5">
        <v>6</v>
      </c>
      <c r="T1583" s="5">
        <v>198.08517662594917</v>
      </c>
      <c r="U1583" s="5">
        <v>0</v>
      </c>
      <c r="V1583" s="5">
        <v>0</v>
      </c>
      <c r="W1583" s="5">
        <v>0</v>
      </c>
      <c r="X1583" s="5">
        <v>0</v>
      </c>
      <c r="Y1583" s="5">
        <v>0</v>
      </c>
      <c r="Z1583" s="5">
        <v>0</v>
      </c>
      <c r="AA1583" s="5">
        <v>6</v>
      </c>
      <c r="AB1583" s="5">
        <v>198.08517662594917</v>
      </c>
      <c r="AC1583" s="5">
        <v>31</v>
      </c>
      <c r="AD1583" s="5">
        <v>1023.4400792340706</v>
      </c>
      <c r="AE1583" s="5">
        <v>6</v>
      </c>
      <c r="AF1583" s="5">
        <v>198.08517662594917</v>
      </c>
      <c r="AG1583" s="5">
        <v>23</v>
      </c>
      <c r="AH1583" s="5">
        <v>759.32651039947177</v>
      </c>
      <c r="AI1583" s="5">
        <v>2</v>
      </c>
      <c r="AJ1583" s="5">
        <v>66.02839220864972</v>
      </c>
    </row>
    <row r="1584" spans="1:36" x14ac:dyDescent="0.25">
      <c r="A1584">
        <v>2017</v>
      </c>
      <c r="B1584" t="s">
        <v>71</v>
      </c>
      <c r="C1584" t="s">
        <v>5069</v>
      </c>
      <c r="D1584" s="47" t="s">
        <v>1897</v>
      </c>
      <c r="E1584" s="11">
        <v>0</v>
      </c>
      <c r="F1584" s="2">
        <v>0.79610000000000003</v>
      </c>
      <c r="G1584" s="2">
        <v>0.19439999999999999</v>
      </c>
      <c r="H1584" s="2">
        <v>0.60170000000000001</v>
      </c>
      <c r="I1584" s="2">
        <v>0.78720000000000001</v>
      </c>
      <c r="J1584" s="2">
        <v>0.18870000000000001</v>
      </c>
      <c r="K1584" s="2">
        <v>0.59850000000000003</v>
      </c>
      <c r="L1584" s="2">
        <v>0.76849999999999996</v>
      </c>
      <c r="M1584" s="2">
        <v>0.221</v>
      </c>
      <c r="N1584" s="2">
        <v>0.54749999999999999</v>
      </c>
      <c r="O1584" s="2">
        <v>0.58256666666666668</v>
      </c>
      <c r="P1584" s="2" t="s">
        <v>4792</v>
      </c>
      <c r="Q1584" s="5">
        <v>3031</v>
      </c>
      <c r="R1584" s="5" t="s">
        <v>4791</v>
      </c>
      <c r="S1584" s="5">
        <v>5</v>
      </c>
      <c r="T1584" s="5">
        <v>164.9620587264929</v>
      </c>
      <c r="U1584" s="5">
        <v>0</v>
      </c>
      <c r="V1584" s="5">
        <v>0</v>
      </c>
      <c r="W1584" s="5">
        <v>0</v>
      </c>
      <c r="X1584" s="5">
        <v>0</v>
      </c>
      <c r="Y1584" s="5">
        <v>0</v>
      </c>
      <c r="Z1584" s="5">
        <v>0</v>
      </c>
      <c r="AA1584" s="5">
        <v>5</v>
      </c>
      <c r="AB1584" s="5">
        <v>164.9620587264929</v>
      </c>
      <c r="AC1584" s="5">
        <v>35</v>
      </c>
      <c r="AD1584" s="5">
        <v>1154.7344110854503</v>
      </c>
      <c r="AE1584" s="5">
        <v>9</v>
      </c>
      <c r="AF1584" s="5">
        <v>296.93170570768723</v>
      </c>
      <c r="AG1584" s="5">
        <v>24</v>
      </c>
      <c r="AH1584" s="5">
        <v>791.81788188716598</v>
      </c>
      <c r="AI1584" s="5">
        <v>2</v>
      </c>
      <c r="AJ1584" s="5">
        <v>65.984823490597165</v>
      </c>
    </row>
    <row r="1585" spans="1:36" x14ac:dyDescent="0.25">
      <c r="A1585">
        <v>2018</v>
      </c>
      <c r="B1585" t="s">
        <v>70</v>
      </c>
      <c r="C1585" t="s">
        <v>5440</v>
      </c>
      <c r="D1585" s="47" t="s">
        <v>735</v>
      </c>
      <c r="E1585" s="11">
        <v>6</v>
      </c>
      <c r="F1585" s="2">
        <v>0.74770000000000003</v>
      </c>
      <c r="G1585" s="2">
        <v>0.2397</v>
      </c>
      <c r="H1585" s="2">
        <v>0.50800000000000001</v>
      </c>
      <c r="I1585" s="2">
        <v>0.70850000000000002</v>
      </c>
      <c r="J1585" s="2">
        <v>0.26069999999999999</v>
      </c>
      <c r="K1585" s="2">
        <v>0.44780000000000003</v>
      </c>
      <c r="L1585" s="2">
        <v>0.60260000000000002</v>
      </c>
      <c r="M1585" s="2">
        <v>0.37980000000000003</v>
      </c>
      <c r="N1585" s="2">
        <v>0.2228</v>
      </c>
      <c r="O1585" s="2">
        <v>0.39286666666666664</v>
      </c>
      <c r="P1585" s="5" t="s">
        <v>4792</v>
      </c>
      <c r="Q1585" s="5">
        <v>3031</v>
      </c>
      <c r="R1585" s="5">
        <v>505.16666666666669</v>
      </c>
      <c r="S1585" s="5">
        <v>5</v>
      </c>
      <c r="T1585" s="5">
        <v>164.9620587264929</v>
      </c>
      <c r="U1585" s="5">
        <v>0</v>
      </c>
      <c r="V1585" s="5">
        <v>0</v>
      </c>
      <c r="W1585" s="5">
        <v>0</v>
      </c>
      <c r="X1585" s="5">
        <v>0</v>
      </c>
      <c r="Y1585" s="5">
        <v>2</v>
      </c>
      <c r="Z1585" s="5">
        <v>65.984823490597165</v>
      </c>
      <c r="AA1585" s="5">
        <v>3</v>
      </c>
      <c r="AB1585" s="5">
        <v>98.977235235895748</v>
      </c>
      <c r="AC1585" s="5">
        <v>39</v>
      </c>
      <c r="AD1585" s="5">
        <v>1286.7040580666446</v>
      </c>
      <c r="AE1585" s="5">
        <v>11</v>
      </c>
      <c r="AF1585" s="5">
        <v>362.91652919828437</v>
      </c>
      <c r="AG1585" s="5">
        <v>24</v>
      </c>
      <c r="AH1585" s="5">
        <v>791.81788188716598</v>
      </c>
      <c r="AI1585" s="5">
        <v>4</v>
      </c>
      <c r="AJ1585" s="5">
        <v>131.96964698119433</v>
      </c>
    </row>
    <row r="1586" spans="1:36" x14ac:dyDescent="0.25">
      <c r="A1586">
        <v>2017</v>
      </c>
      <c r="B1586" t="s">
        <v>41</v>
      </c>
      <c r="C1586" t="s">
        <v>677</v>
      </c>
      <c r="D1586" s="47" t="s">
        <v>5523</v>
      </c>
      <c r="E1586" s="11">
        <v>1.6779999999999999</v>
      </c>
      <c r="F1586" s="2">
        <v>0.65620000000000001</v>
      </c>
      <c r="G1586" s="2">
        <v>0.32679999999999998</v>
      </c>
      <c r="H1586" s="2">
        <v>0.32940000000000003</v>
      </c>
      <c r="I1586" s="2">
        <v>0.62539999999999996</v>
      </c>
      <c r="J1586" s="2">
        <v>0.32890000000000003</v>
      </c>
      <c r="K1586" s="2">
        <v>0.29649999999999993</v>
      </c>
      <c r="L1586" s="2">
        <v>0.55569999999999997</v>
      </c>
      <c r="M1586" s="2">
        <v>0.42359999999999998</v>
      </c>
      <c r="N1586" s="2">
        <v>0.1321</v>
      </c>
      <c r="O1586" s="2">
        <v>0.25266666666666665</v>
      </c>
      <c r="P1586" s="2" t="s">
        <v>4792</v>
      </c>
      <c r="Q1586" s="5">
        <v>3036</v>
      </c>
      <c r="R1586" s="5">
        <v>1809.2967818831944</v>
      </c>
      <c r="S1586" s="5">
        <v>7</v>
      </c>
      <c r="T1586" s="5">
        <v>230.566534914361</v>
      </c>
      <c r="U1586" s="5">
        <v>0</v>
      </c>
      <c r="V1586" s="5">
        <v>0</v>
      </c>
      <c r="W1586" s="5">
        <v>3</v>
      </c>
      <c r="X1586" s="5">
        <v>98.814229249011845</v>
      </c>
      <c r="Y1586" s="5">
        <v>0</v>
      </c>
      <c r="Z1586" s="5">
        <v>0</v>
      </c>
      <c r="AA1586" s="5">
        <v>4</v>
      </c>
      <c r="AB1586" s="5">
        <v>131.75230566534916</v>
      </c>
      <c r="AC1586" s="5">
        <v>45</v>
      </c>
      <c r="AD1586" s="5">
        <v>1482.2134387351778</v>
      </c>
      <c r="AE1586" s="5">
        <v>22</v>
      </c>
      <c r="AF1586" s="5">
        <v>724.63768115942025</v>
      </c>
      <c r="AG1586" s="5">
        <v>21</v>
      </c>
      <c r="AH1586" s="5">
        <v>691.699604743083</v>
      </c>
      <c r="AI1586" s="5">
        <v>2</v>
      </c>
      <c r="AJ1586" s="5">
        <v>65.876152832674578</v>
      </c>
    </row>
    <row r="1587" spans="1:36" x14ac:dyDescent="0.25">
      <c r="A1587">
        <v>2018</v>
      </c>
      <c r="B1587" t="s">
        <v>49</v>
      </c>
      <c r="C1587" t="s">
        <v>6397</v>
      </c>
      <c r="D1587" s="47" t="s">
        <v>618</v>
      </c>
      <c r="E1587" s="11">
        <v>38.6</v>
      </c>
      <c r="F1587" s="2">
        <v>0.3947</v>
      </c>
      <c r="G1587" s="2">
        <v>0.57199999999999995</v>
      </c>
      <c r="H1587" s="2">
        <v>-0.17729999999999996</v>
      </c>
      <c r="I1587" s="2">
        <v>0.499</v>
      </c>
      <c r="J1587" s="2">
        <v>0.4</v>
      </c>
      <c r="K1587" s="2">
        <v>9.8999999999999977E-2</v>
      </c>
      <c r="L1587" s="2">
        <v>0.42699999999999999</v>
      </c>
      <c r="M1587" s="2">
        <v>0.54200000000000004</v>
      </c>
      <c r="N1587" s="2">
        <v>-0.11500000000000005</v>
      </c>
      <c r="O1587" s="2">
        <v>-6.4433333333333342E-2</v>
      </c>
      <c r="P1587" s="2" t="s">
        <v>5900</v>
      </c>
      <c r="Q1587" s="5">
        <v>3039</v>
      </c>
      <c r="R1587" s="5">
        <v>78.730569948186528</v>
      </c>
      <c r="S1587" s="5">
        <v>14</v>
      </c>
      <c r="T1587" s="5">
        <v>460.67785455742018</v>
      </c>
      <c r="U1587" s="5">
        <v>0</v>
      </c>
      <c r="V1587" s="5">
        <v>0</v>
      </c>
      <c r="W1587" s="5">
        <v>2</v>
      </c>
      <c r="X1587" s="5">
        <v>65.81112207963146</v>
      </c>
      <c r="Y1587" s="5">
        <v>0</v>
      </c>
      <c r="Z1587" s="5">
        <v>0</v>
      </c>
      <c r="AA1587" s="5">
        <v>12</v>
      </c>
      <c r="AB1587" s="5">
        <v>394.86673247778873</v>
      </c>
      <c r="AC1587" s="5">
        <v>15</v>
      </c>
      <c r="AD1587" s="5">
        <v>493.5834155972359</v>
      </c>
      <c r="AE1587" s="5">
        <v>4</v>
      </c>
      <c r="AF1587" s="5">
        <v>131.62224415926292</v>
      </c>
      <c r="AG1587" s="5">
        <v>11</v>
      </c>
      <c r="AH1587" s="5">
        <v>361.96117143797301</v>
      </c>
      <c r="AI1587" s="5">
        <v>0</v>
      </c>
      <c r="AJ1587" s="5">
        <v>0</v>
      </c>
    </row>
    <row r="1588" spans="1:36" x14ac:dyDescent="0.25">
      <c r="A1588">
        <v>2018</v>
      </c>
      <c r="B1588" t="s">
        <v>41</v>
      </c>
      <c r="C1588" t="s">
        <v>5678</v>
      </c>
      <c r="D1588" s="47" t="s">
        <v>5385</v>
      </c>
      <c r="E1588" s="11">
        <v>2.7759999999999998</v>
      </c>
      <c r="F1588" s="2">
        <v>0.68789999999999996</v>
      </c>
      <c r="G1588" s="2">
        <v>0.29339999999999999</v>
      </c>
      <c r="H1588" s="2">
        <v>0.39449999999999996</v>
      </c>
      <c r="I1588" s="2">
        <v>0.62939999999999996</v>
      </c>
      <c r="J1588" s="2">
        <v>0.31240000000000001</v>
      </c>
      <c r="K1588" s="2">
        <v>0.31699999999999995</v>
      </c>
      <c r="L1588" s="2">
        <v>0.51859999999999995</v>
      </c>
      <c r="M1588" s="2">
        <v>0.45540000000000003</v>
      </c>
      <c r="N1588" s="2">
        <v>6.3199999999999923E-2</v>
      </c>
      <c r="O1588" s="2">
        <v>0.25823333333333326</v>
      </c>
      <c r="P1588" s="2" t="s">
        <v>4792</v>
      </c>
      <c r="Q1588" s="5">
        <v>3046</v>
      </c>
      <c r="R1588" s="5">
        <v>1097.2622478386168</v>
      </c>
      <c r="S1588" s="5">
        <v>29</v>
      </c>
      <c r="T1588" s="5">
        <v>952.06828627708467</v>
      </c>
      <c r="U1588" s="5">
        <v>0</v>
      </c>
      <c r="V1588" s="5">
        <v>0</v>
      </c>
      <c r="W1588" s="5">
        <v>8</v>
      </c>
      <c r="X1588" s="5">
        <v>262.63952724885092</v>
      </c>
      <c r="Y1588" s="5">
        <v>2</v>
      </c>
      <c r="Z1588" s="5">
        <v>65.659881812212731</v>
      </c>
      <c r="AA1588" s="5">
        <v>19</v>
      </c>
      <c r="AB1588" s="5">
        <v>623.768877216021</v>
      </c>
      <c r="AC1588" s="5">
        <v>59</v>
      </c>
      <c r="AD1588" s="5">
        <v>1936.9665134602758</v>
      </c>
      <c r="AE1588" s="5">
        <v>5</v>
      </c>
      <c r="AF1588" s="5">
        <v>164.14970453053186</v>
      </c>
      <c r="AG1588" s="5">
        <v>50</v>
      </c>
      <c r="AH1588" s="5">
        <v>1641.4970453053186</v>
      </c>
      <c r="AI1588" s="5">
        <v>4</v>
      </c>
      <c r="AJ1588" s="5">
        <v>131.31976362442546</v>
      </c>
    </row>
    <row r="1589" spans="1:36" x14ac:dyDescent="0.25">
      <c r="A1589">
        <v>2018</v>
      </c>
      <c r="B1589" t="s">
        <v>71</v>
      </c>
      <c r="C1589" t="s">
        <v>5069</v>
      </c>
      <c r="D1589" s="47" t="s">
        <v>1897</v>
      </c>
      <c r="E1589" s="11">
        <v>0</v>
      </c>
      <c r="F1589" s="2">
        <v>0.79610000000000003</v>
      </c>
      <c r="G1589" s="2">
        <v>0.19439999999999999</v>
      </c>
      <c r="H1589" s="2">
        <v>0.60170000000000001</v>
      </c>
      <c r="I1589" s="2">
        <v>0.78720000000000001</v>
      </c>
      <c r="J1589" s="2">
        <v>0.18870000000000001</v>
      </c>
      <c r="K1589" s="2">
        <v>0.59850000000000003</v>
      </c>
      <c r="L1589" s="2">
        <v>0.76849999999999996</v>
      </c>
      <c r="M1589" s="2">
        <v>0.221</v>
      </c>
      <c r="N1589" s="2">
        <v>0.54749999999999999</v>
      </c>
      <c r="O1589" s="2">
        <v>0.58256666666666668</v>
      </c>
      <c r="P1589" s="2" t="s">
        <v>4792</v>
      </c>
      <c r="Q1589" s="5">
        <v>3055</v>
      </c>
      <c r="R1589" s="5" t="s">
        <v>4791</v>
      </c>
      <c r="S1589" s="5">
        <v>1</v>
      </c>
      <c r="T1589" s="5">
        <v>32.733224222585925</v>
      </c>
      <c r="U1589" s="5">
        <v>0</v>
      </c>
      <c r="V1589" s="5">
        <v>0</v>
      </c>
      <c r="W1589" s="5">
        <v>0</v>
      </c>
      <c r="X1589" s="5">
        <v>0</v>
      </c>
      <c r="Y1589" s="5">
        <v>0</v>
      </c>
      <c r="Z1589" s="5">
        <v>0</v>
      </c>
      <c r="AA1589" s="5">
        <v>1</v>
      </c>
      <c r="AB1589" s="5">
        <v>32.733224222585925</v>
      </c>
      <c r="AC1589" s="5">
        <v>33</v>
      </c>
      <c r="AD1589" s="5">
        <v>1080.1963993453355</v>
      </c>
      <c r="AE1589" s="5">
        <v>6</v>
      </c>
      <c r="AF1589" s="5">
        <v>196.39934533551553</v>
      </c>
      <c r="AG1589" s="5">
        <v>20</v>
      </c>
      <c r="AH1589" s="5">
        <v>654.66448445171852</v>
      </c>
      <c r="AI1589" s="5">
        <v>7</v>
      </c>
      <c r="AJ1589" s="5">
        <v>229.13256955810147</v>
      </c>
    </row>
    <row r="1590" spans="1:36" x14ac:dyDescent="0.25">
      <c r="A1590">
        <v>2018</v>
      </c>
      <c r="B1590" t="s">
        <v>71</v>
      </c>
      <c r="C1590" t="s">
        <v>5069</v>
      </c>
      <c r="D1590" s="47" t="s">
        <v>1897</v>
      </c>
      <c r="E1590" s="11">
        <v>0</v>
      </c>
      <c r="F1590" s="2">
        <v>0.79610000000000003</v>
      </c>
      <c r="G1590" s="2">
        <v>0.19439999999999999</v>
      </c>
      <c r="H1590" s="2">
        <v>0.60170000000000001</v>
      </c>
      <c r="I1590" s="2">
        <v>0.78720000000000001</v>
      </c>
      <c r="J1590" s="2">
        <v>0.18870000000000001</v>
      </c>
      <c r="K1590" s="2">
        <v>0.59850000000000003</v>
      </c>
      <c r="L1590" s="2">
        <v>0.76849999999999996</v>
      </c>
      <c r="M1590" s="2">
        <v>0.221</v>
      </c>
      <c r="N1590" s="2">
        <v>0.54749999999999999</v>
      </c>
      <c r="O1590" s="2">
        <v>0.58256666666666668</v>
      </c>
      <c r="P1590" s="2" t="s">
        <v>4792</v>
      </c>
      <c r="Q1590" s="5">
        <v>3055</v>
      </c>
      <c r="R1590" s="5" t="s">
        <v>4791</v>
      </c>
      <c r="S1590" s="5">
        <v>1</v>
      </c>
      <c r="T1590" s="5">
        <v>32.733224222585925</v>
      </c>
      <c r="U1590" s="5">
        <v>0</v>
      </c>
      <c r="V1590" s="5">
        <v>0</v>
      </c>
      <c r="W1590" s="5">
        <v>0</v>
      </c>
      <c r="X1590" s="5">
        <v>0</v>
      </c>
      <c r="Y1590" s="5">
        <v>0</v>
      </c>
      <c r="Z1590" s="5">
        <v>0</v>
      </c>
      <c r="AA1590" s="5">
        <v>1</v>
      </c>
      <c r="AB1590" s="5">
        <v>32.733224222585925</v>
      </c>
      <c r="AC1590" s="5">
        <v>33</v>
      </c>
      <c r="AD1590" s="5">
        <v>1080.1963993453355</v>
      </c>
      <c r="AE1590" s="5">
        <v>6</v>
      </c>
      <c r="AF1590" s="5">
        <v>196.39934533551553</v>
      </c>
      <c r="AG1590" s="5">
        <v>20</v>
      </c>
      <c r="AH1590" s="5">
        <v>654.66448445171852</v>
      </c>
      <c r="AI1590" s="5">
        <v>7</v>
      </c>
      <c r="AJ1590" s="5">
        <v>229.13256955810147</v>
      </c>
    </row>
    <row r="1591" spans="1:36" x14ac:dyDescent="0.25">
      <c r="A1591">
        <v>2017</v>
      </c>
      <c r="B1591" t="s">
        <v>71</v>
      </c>
      <c r="C1591" t="s">
        <v>4917</v>
      </c>
      <c r="D1591" s="47" t="s">
        <v>663</v>
      </c>
      <c r="E1591" s="11">
        <v>0</v>
      </c>
      <c r="F1591" s="2">
        <v>0.69040000000000001</v>
      </c>
      <c r="G1591" s="2">
        <v>0.2989</v>
      </c>
      <c r="H1591" s="2">
        <v>0.39150000000000001</v>
      </c>
      <c r="I1591" s="2">
        <v>0.70069999999999999</v>
      </c>
      <c r="J1591" s="2">
        <v>0.26869999999999999</v>
      </c>
      <c r="K1591" s="2">
        <v>0.432</v>
      </c>
      <c r="L1591" s="2">
        <v>0.69030000000000002</v>
      </c>
      <c r="M1591" s="2">
        <v>0.29809999999999998</v>
      </c>
      <c r="N1591" s="2">
        <v>0.39220000000000005</v>
      </c>
      <c r="O1591" s="2">
        <v>0.40523333333333333</v>
      </c>
      <c r="P1591" s="2" t="s">
        <v>4792</v>
      </c>
      <c r="Q1591" s="5">
        <v>3058</v>
      </c>
      <c r="R1591" s="5" t="s">
        <v>4791</v>
      </c>
      <c r="S1591" s="5">
        <v>0</v>
      </c>
      <c r="T1591" s="5">
        <v>0</v>
      </c>
      <c r="U1591" s="5">
        <v>0</v>
      </c>
      <c r="V1591" s="5">
        <v>0</v>
      </c>
      <c r="W1591" s="5">
        <v>0</v>
      </c>
      <c r="X1591" s="5">
        <v>0</v>
      </c>
      <c r="Y1591" s="5">
        <v>0</v>
      </c>
      <c r="Z1591" s="5">
        <v>0</v>
      </c>
      <c r="AA1591" s="5">
        <v>0</v>
      </c>
      <c r="AB1591" s="5">
        <v>0</v>
      </c>
      <c r="AC1591" s="5">
        <v>84</v>
      </c>
      <c r="AD1591" s="5">
        <v>2746.8933943754087</v>
      </c>
      <c r="AE1591" s="5">
        <v>3</v>
      </c>
      <c r="AF1591" s="5">
        <v>98.103335513407458</v>
      </c>
      <c r="AG1591" s="5">
        <v>68</v>
      </c>
      <c r="AH1591" s="5">
        <v>2223.6756049705691</v>
      </c>
      <c r="AI1591" s="5">
        <v>13</v>
      </c>
      <c r="AJ1591" s="5">
        <v>425.11445389143228</v>
      </c>
    </row>
    <row r="1592" spans="1:36" x14ac:dyDescent="0.25">
      <c r="A1592">
        <v>2018</v>
      </c>
      <c r="B1592" t="s">
        <v>71</v>
      </c>
      <c r="C1592" t="s">
        <v>5156</v>
      </c>
      <c r="D1592" s="47" t="s">
        <v>5156</v>
      </c>
      <c r="E1592" s="11">
        <v>0</v>
      </c>
      <c r="F1592" s="2">
        <v>0.88700000000000001</v>
      </c>
      <c r="G1592" s="2">
        <v>0.1103</v>
      </c>
      <c r="H1592" s="2">
        <v>0.77670000000000006</v>
      </c>
      <c r="I1592" s="2">
        <v>0.85909999999999997</v>
      </c>
      <c r="J1592" s="2">
        <v>0.12429999999999999</v>
      </c>
      <c r="K1592" s="2">
        <v>0.73480000000000001</v>
      </c>
      <c r="L1592" s="2">
        <v>0.84330000000000005</v>
      </c>
      <c r="M1592" s="2">
        <v>0.14299999999999999</v>
      </c>
      <c r="N1592" s="2">
        <v>0.70030000000000003</v>
      </c>
      <c r="O1592" s="2">
        <v>0.73726666666666674</v>
      </c>
      <c r="P1592" s="2" t="s">
        <v>4792</v>
      </c>
      <c r="Q1592" s="5">
        <v>3059</v>
      </c>
      <c r="R1592" s="5" t="s">
        <v>4791</v>
      </c>
      <c r="S1592" s="5">
        <v>8</v>
      </c>
      <c r="T1592" s="5">
        <v>261.5233736515201</v>
      </c>
      <c r="U1592" s="5">
        <v>0</v>
      </c>
      <c r="V1592" s="5">
        <v>0</v>
      </c>
      <c r="W1592" s="5">
        <v>0</v>
      </c>
      <c r="X1592" s="5">
        <v>0</v>
      </c>
      <c r="Y1592" s="5">
        <v>0</v>
      </c>
      <c r="Z1592" s="5">
        <v>0</v>
      </c>
      <c r="AA1592" s="5">
        <v>8</v>
      </c>
      <c r="AB1592" s="5">
        <v>261.5233736515201</v>
      </c>
      <c r="AC1592" s="5">
        <v>46</v>
      </c>
      <c r="AD1592" s="5">
        <v>1503.7593984962405</v>
      </c>
      <c r="AE1592" s="5">
        <v>15</v>
      </c>
      <c r="AF1592" s="5">
        <v>490.35632559660013</v>
      </c>
      <c r="AG1592" s="5">
        <v>28</v>
      </c>
      <c r="AH1592" s="5">
        <v>915.33180778032033</v>
      </c>
      <c r="AI1592" s="5">
        <v>3</v>
      </c>
      <c r="AJ1592" s="5">
        <v>98.071265119320046</v>
      </c>
    </row>
    <row r="1593" spans="1:36" x14ac:dyDescent="0.25">
      <c r="A1593">
        <v>2018</v>
      </c>
      <c r="B1593" t="s">
        <v>71</v>
      </c>
      <c r="C1593" t="s">
        <v>5156</v>
      </c>
      <c r="D1593" s="47" t="s">
        <v>5156</v>
      </c>
      <c r="E1593" s="11">
        <v>0</v>
      </c>
      <c r="F1593" s="2">
        <v>0.88700000000000001</v>
      </c>
      <c r="G1593" s="2">
        <v>0.1103</v>
      </c>
      <c r="H1593" s="2">
        <v>0.77670000000000006</v>
      </c>
      <c r="I1593" s="2">
        <v>0.85909999999999997</v>
      </c>
      <c r="J1593" s="2">
        <v>0.12429999999999999</v>
      </c>
      <c r="K1593" s="2">
        <v>0.73480000000000001</v>
      </c>
      <c r="L1593" s="2">
        <v>0.84330000000000005</v>
      </c>
      <c r="M1593" s="2">
        <v>0.14299999999999999</v>
      </c>
      <c r="N1593" s="2">
        <v>0.70030000000000003</v>
      </c>
      <c r="O1593" s="2">
        <v>0.73726666666666674</v>
      </c>
      <c r="P1593" s="2" t="s">
        <v>4792</v>
      </c>
      <c r="Q1593" s="5">
        <v>3059</v>
      </c>
      <c r="R1593" s="5" t="s">
        <v>4791</v>
      </c>
      <c r="S1593" s="5">
        <v>8</v>
      </c>
      <c r="T1593" s="5">
        <v>261.5233736515201</v>
      </c>
      <c r="U1593" s="5">
        <v>0</v>
      </c>
      <c r="V1593" s="5">
        <v>0</v>
      </c>
      <c r="W1593" s="5">
        <v>0</v>
      </c>
      <c r="X1593" s="5">
        <v>0</v>
      </c>
      <c r="Y1593" s="5">
        <v>0</v>
      </c>
      <c r="Z1593" s="5">
        <v>0</v>
      </c>
      <c r="AA1593" s="5">
        <v>8</v>
      </c>
      <c r="AB1593" s="5">
        <v>261.5233736515201</v>
      </c>
      <c r="AC1593" s="5">
        <v>46</v>
      </c>
      <c r="AD1593" s="5">
        <v>1503.7593984962405</v>
      </c>
      <c r="AE1593" s="5">
        <v>15</v>
      </c>
      <c r="AF1593" s="5">
        <v>490.35632559660013</v>
      </c>
      <c r="AG1593" s="5">
        <v>28</v>
      </c>
      <c r="AH1593" s="5">
        <v>915.33180778032033</v>
      </c>
      <c r="AI1593" s="5">
        <v>3</v>
      </c>
      <c r="AJ1593" s="5">
        <v>98.071265119320046</v>
      </c>
    </row>
    <row r="1594" spans="1:36" x14ac:dyDescent="0.25">
      <c r="A1594">
        <v>2018</v>
      </c>
      <c r="B1594" t="s">
        <v>71</v>
      </c>
      <c r="C1594" t="s">
        <v>4917</v>
      </c>
      <c r="D1594" s="47" t="s">
        <v>663</v>
      </c>
      <c r="E1594" s="11">
        <v>0</v>
      </c>
      <c r="F1594" s="2">
        <v>0.69040000000000001</v>
      </c>
      <c r="G1594" s="2">
        <v>0.2989</v>
      </c>
      <c r="H1594" s="2">
        <v>0.39150000000000001</v>
      </c>
      <c r="I1594" s="2">
        <v>0.70069999999999999</v>
      </c>
      <c r="J1594" s="2">
        <v>0.26869999999999999</v>
      </c>
      <c r="K1594" s="2">
        <v>0.432</v>
      </c>
      <c r="L1594" s="2">
        <v>0.69030000000000002</v>
      </c>
      <c r="M1594" s="2">
        <v>0.29809999999999998</v>
      </c>
      <c r="N1594" s="2">
        <v>0.39220000000000005</v>
      </c>
      <c r="O1594" s="2">
        <v>0.40523333333333333</v>
      </c>
      <c r="P1594" s="2" t="s">
        <v>4792</v>
      </c>
      <c r="Q1594" s="5">
        <v>3064</v>
      </c>
      <c r="R1594" s="5" t="s">
        <v>4791</v>
      </c>
      <c r="S1594" s="5">
        <v>3</v>
      </c>
      <c r="T1594" s="5">
        <v>97.911227154046983</v>
      </c>
      <c r="U1594" s="5">
        <v>0</v>
      </c>
      <c r="V1594" s="5">
        <v>0</v>
      </c>
      <c r="W1594" s="5">
        <v>1</v>
      </c>
      <c r="X1594" s="5">
        <v>32.637075718015666</v>
      </c>
      <c r="Y1594" s="5">
        <v>0</v>
      </c>
      <c r="Z1594" s="5">
        <v>0</v>
      </c>
      <c r="AA1594" s="5">
        <v>2</v>
      </c>
      <c r="AB1594" s="5">
        <v>65.274151436031332</v>
      </c>
      <c r="AC1594" s="5">
        <v>47</v>
      </c>
      <c r="AD1594" s="5">
        <v>1533.9425587467363</v>
      </c>
      <c r="AE1594" s="5">
        <v>16</v>
      </c>
      <c r="AF1594" s="5">
        <v>522.19321148825065</v>
      </c>
      <c r="AG1594" s="5">
        <v>27</v>
      </c>
      <c r="AH1594" s="5">
        <v>881.20104438642306</v>
      </c>
      <c r="AI1594" s="5">
        <v>4</v>
      </c>
      <c r="AJ1594" s="5">
        <v>130.54830287206266</v>
      </c>
    </row>
    <row r="1595" spans="1:36" x14ac:dyDescent="0.25">
      <c r="A1595">
        <v>2018</v>
      </c>
      <c r="B1595" t="s">
        <v>71</v>
      </c>
      <c r="C1595" t="s">
        <v>4917</v>
      </c>
      <c r="D1595" s="47" t="s">
        <v>663</v>
      </c>
      <c r="E1595" s="11">
        <v>0</v>
      </c>
      <c r="F1595" s="2">
        <v>0.69040000000000001</v>
      </c>
      <c r="G1595" s="2">
        <v>0.2989</v>
      </c>
      <c r="H1595" s="2">
        <v>0.39150000000000001</v>
      </c>
      <c r="I1595" s="2">
        <v>0.70069999999999999</v>
      </c>
      <c r="J1595" s="2">
        <v>0.26869999999999999</v>
      </c>
      <c r="K1595" s="2">
        <v>0.432</v>
      </c>
      <c r="L1595" s="2">
        <v>0.69030000000000002</v>
      </c>
      <c r="M1595" s="2">
        <v>0.29809999999999998</v>
      </c>
      <c r="N1595" s="2">
        <v>0.39220000000000005</v>
      </c>
      <c r="O1595" s="2">
        <v>0.40523333333333333</v>
      </c>
      <c r="P1595" s="2" t="s">
        <v>4792</v>
      </c>
      <c r="Q1595" s="5">
        <v>3064</v>
      </c>
      <c r="R1595" s="5" t="s">
        <v>4791</v>
      </c>
      <c r="S1595" s="5">
        <v>3</v>
      </c>
      <c r="T1595" s="5">
        <v>97.911227154046983</v>
      </c>
      <c r="U1595" s="5">
        <v>0</v>
      </c>
      <c r="V1595" s="5">
        <v>0</v>
      </c>
      <c r="W1595" s="5">
        <v>1</v>
      </c>
      <c r="X1595" s="5">
        <v>32.637075718015666</v>
      </c>
      <c r="Y1595" s="5">
        <v>0</v>
      </c>
      <c r="Z1595" s="5">
        <v>0</v>
      </c>
      <c r="AA1595" s="5">
        <v>2</v>
      </c>
      <c r="AB1595" s="5">
        <v>65.274151436031332</v>
      </c>
      <c r="AC1595" s="5">
        <v>47</v>
      </c>
      <c r="AD1595" s="5">
        <v>1533.9425587467363</v>
      </c>
      <c r="AE1595" s="5">
        <v>16</v>
      </c>
      <c r="AF1595" s="5">
        <v>522.19321148825065</v>
      </c>
      <c r="AG1595" s="5">
        <v>27</v>
      </c>
      <c r="AH1595" s="5">
        <v>881.20104438642306</v>
      </c>
      <c r="AI1595" s="5">
        <v>4</v>
      </c>
      <c r="AJ1595" s="5">
        <v>130.54830287206266</v>
      </c>
    </row>
    <row r="1596" spans="1:36" x14ac:dyDescent="0.25">
      <c r="A1596">
        <v>2018</v>
      </c>
      <c r="B1596" t="s">
        <v>41</v>
      </c>
      <c r="C1596" t="s">
        <v>5896</v>
      </c>
      <c r="D1596" s="47" t="s">
        <v>5866</v>
      </c>
      <c r="E1596" s="11">
        <v>8.4049999999999994</v>
      </c>
      <c r="F1596" s="2">
        <v>0.47660000000000002</v>
      </c>
      <c r="G1596" s="2">
        <v>0.50160000000000005</v>
      </c>
      <c r="H1596" s="2">
        <v>-2.5000000000000022E-2</v>
      </c>
      <c r="I1596" s="2">
        <v>0.47099999999999997</v>
      </c>
      <c r="J1596" s="2">
        <v>0.47170000000000001</v>
      </c>
      <c r="K1596" s="2">
        <v>-7.0000000000003393E-4</v>
      </c>
      <c r="L1596" s="2">
        <v>0.46179999999999999</v>
      </c>
      <c r="M1596" s="2">
        <v>0.51700000000000002</v>
      </c>
      <c r="N1596" s="2">
        <v>-5.5200000000000027E-2</v>
      </c>
      <c r="O1596" s="2">
        <v>-2.6966666666666694E-2</v>
      </c>
      <c r="P1596" s="2" t="s">
        <v>5765</v>
      </c>
      <c r="Q1596" s="5">
        <v>3067</v>
      </c>
      <c r="R1596" s="5">
        <v>364.90184414039265</v>
      </c>
      <c r="S1596" s="5">
        <v>9</v>
      </c>
      <c r="T1596" s="5">
        <v>293.44636452559502</v>
      </c>
      <c r="U1596" s="5">
        <v>1</v>
      </c>
      <c r="V1596" s="5">
        <v>32.605151613955002</v>
      </c>
      <c r="W1596" s="5">
        <v>1</v>
      </c>
      <c r="X1596" s="5">
        <v>32.605151613955002</v>
      </c>
      <c r="Y1596" s="5">
        <v>0</v>
      </c>
      <c r="Z1596" s="5">
        <v>0</v>
      </c>
      <c r="AA1596" s="5">
        <v>7</v>
      </c>
      <c r="AB1596" s="5">
        <v>228.23606129768504</v>
      </c>
      <c r="AC1596" s="5">
        <v>238</v>
      </c>
      <c r="AD1596" s="5">
        <v>7760.0260841212912</v>
      </c>
      <c r="AE1596" s="5">
        <v>12</v>
      </c>
      <c r="AF1596" s="5">
        <v>391.26181936746002</v>
      </c>
      <c r="AG1596" s="5">
        <v>225</v>
      </c>
      <c r="AH1596" s="5">
        <v>7336.1591131398754</v>
      </c>
      <c r="AI1596" s="5">
        <v>1</v>
      </c>
      <c r="AJ1596" s="5">
        <v>32.605151613955002</v>
      </c>
    </row>
    <row r="1597" spans="1:36" x14ac:dyDescent="0.25">
      <c r="A1597">
        <v>2019</v>
      </c>
      <c r="B1597" t="s">
        <v>71</v>
      </c>
      <c r="C1597" t="s">
        <v>933</v>
      </c>
      <c r="D1597" s="47" t="s">
        <v>5803</v>
      </c>
      <c r="E1597" s="11">
        <v>0</v>
      </c>
      <c r="F1597" s="2">
        <v>0.50749999999999995</v>
      </c>
      <c r="G1597" s="2">
        <v>0.47849999999999998</v>
      </c>
      <c r="H1597" s="2">
        <v>2.899999999999997E-2</v>
      </c>
      <c r="I1597" s="2">
        <v>0.48620000000000002</v>
      </c>
      <c r="J1597" s="2">
        <v>0.47120000000000001</v>
      </c>
      <c r="K1597" s="2">
        <v>1.5000000000000013E-2</v>
      </c>
      <c r="L1597" s="2">
        <v>0.50949999999999995</v>
      </c>
      <c r="M1597" s="2">
        <v>0.4763</v>
      </c>
      <c r="N1597" s="2">
        <v>3.3199999999999952E-2</v>
      </c>
      <c r="O1597" s="2">
        <v>2.5733333333333313E-2</v>
      </c>
      <c r="P1597" s="2" t="s">
        <v>5765</v>
      </c>
      <c r="Q1597" s="5">
        <v>3069</v>
      </c>
      <c r="R1597" s="5" t="s">
        <v>4791</v>
      </c>
      <c r="S1597" s="5">
        <v>2</v>
      </c>
      <c r="T1597" s="5">
        <v>65.167807103290968</v>
      </c>
      <c r="U1597" s="5">
        <v>0</v>
      </c>
      <c r="V1597" s="5">
        <v>0</v>
      </c>
      <c r="W1597" s="5">
        <v>0</v>
      </c>
      <c r="X1597" s="5">
        <v>0</v>
      </c>
      <c r="Y1597" s="5">
        <v>0</v>
      </c>
      <c r="Z1597" s="5">
        <v>0</v>
      </c>
      <c r="AA1597" s="5">
        <v>2</v>
      </c>
      <c r="AB1597" s="5">
        <v>65.167807103290968</v>
      </c>
      <c r="AC1597" s="5">
        <v>50</v>
      </c>
      <c r="AD1597" s="5">
        <v>1629.1951775822745</v>
      </c>
      <c r="AE1597" s="5">
        <v>12</v>
      </c>
      <c r="AF1597" s="5">
        <v>391.00684261974584</v>
      </c>
      <c r="AG1597" s="5">
        <v>32</v>
      </c>
      <c r="AH1597" s="5">
        <v>1042.6849136526555</v>
      </c>
      <c r="AI1597" s="5">
        <v>6</v>
      </c>
      <c r="AJ1597" s="5">
        <v>195.50342130987292</v>
      </c>
    </row>
    <row r="1598" spans="1:36" x14ac:dyDescent="0.25">
      <c r="A1598">
        <v>2017</v>
      </c>
      <c r="B1598" t="s">
        <v>71</v>
      </c>
      <c r="C1598" t="s">
        <v>5156</v>
      </c>
      <c r="D1598" s="47" t="s">
        <v>5156</v>
      </c>
      <c r="E1598" s="11">
        <v>0</v>
      </c>
      <c r="F1598" s="2">
        <v>0.88700000000000001</v>
      </c>
      <c r="G1598" s="2">
        <v>0.1103</v>
      </c>
      <c r="H1598" s="2">
        <v>0.77670000000000006</v>
      </c>
      <c r="I1598" s="2">
        <v>0.85909999999999997</v>
      </c>
      <c r="J1598" s="2">
        <v>0.12429999999999999</v>
      </c>
      <c r="K1598" s="2">
        <v>0.73480000000000001</v>
      </c>
      <c r="L1598" s="2">
        <v>0.84330000000000005</v>
      </c>
      <c r="M1598" s="2">
        <v>0.14299999999999999</v>
      </c>
      <c r="N1598" s="2">
        <v>0.70030000000000003</v>
      </c>
      <c r="O1598" s="2">
        <v>0.73726666666666674</v>
      </c>
      <c r="P1598" s="2" t="s">
        <v>4792</v>
      </c>
      <c r="Q1598" s="5">
        <v>3071</v>
      </c>
      <c r="R1598" s="5" t="s">
        <v>4791</v>
      </c>
      <c r="S1598" s="5">
        <v>5</v>
      </c>
      <c r="T1598" s="5">
        <v>162.81341582546401</v>
      </c>
      <c r="U1598" s="5">
        <v>0</v>
      </c>
      <c r="V1598" s="5">
        <v>0</v>
      </c>
      <c r="W1598" s="5">
        <v>0</v>
      </c>
      <c r="X1598" s="5">
        <v>0</v>
      </c>
      <c r="Y1598" s="5">
        <v>0</v>
      </c>
      <c r="Z1598" s="5">
        <v>0</v>
      </c>
      <c r="AA1598" s="5">
        <v>5</v>
      </c>
      <c r="AB1598" s="5">
        <v>162.81341582546401</v>
      </c>
      <c r="AC1598" s="5">
        <v>23</v>
      </c>
      <c r="AD1598" s="5">
        <v>748.94171279713441</v>
      </c>
      <c r="AE1598" s="5">
        <v>10</v>
      </c>
      <c r="AF1598" s="5">
        <v>325.62683165092801</v>
      </c>
      <c r="AG1598" s="5">
        <v>10</v>
      </c>
      <c r="AH1598" s="5">
        <v>325.62683165092801</v>
      </c>
      <c r="AI1598" s="5">
        <v>3</v>
      </c>
      <c r="AJ1598" s="5">
        <v>97.688049495278406</v>
      </c>
    </row>
    <row r="1599" spans="1:36" x14ac:dyDescent="0.25">
      <c r="A1599">
        <v>2019</v>
      </c>
      <c r="B1599" t="s">
        <v>71</v>
      </c>
      <c r="C1599" t="s">
        <v>4829</v>
      </c>
      <c r="D1599" s="47" t="s">
        <v>4818</v>
      </c>
      <c r="E1599" s="11">
        <v>0</v>
      </c>
      <c r="F1599" s="2">
        <v>0.5323</v>
      </c>
      <c r="G1599" s="2">
        <v>0.45150000000000001</v>
      </c>
      <c r="H1599" s="2">
        <v>8.0799999999999983E-2</v>
      </c>
      <c r="I1599" s="2">
        <v>0.57130000000000003</v>
      </c>
      <c r="J1599" s="2">
        <v>0.37130000000000002</v>
      </c>
      <c r="K1599" s="2">
        <v>0.2</v>
      </c>
      <c r="L1599" s="2">
        <v>0.64910000000000001</v>
      </c>
      <c r="M1599" s="2">
        <v>0.33350000000000002</v>
      </c>
      <c r="N1599" s="2">
        <v>0.31559999999999999</v>
      </c>
      <c r="O1599" s="2">
        <v>0.1988</v>
      </c>
      <c r="P1599" s="2" t="s">
        <v>4792</v>
      </c>
      <c r="Q1599" s="5">
        <v>3073</v>
      </c>
      <c r="R1599" s="5" t="s">
        <v>4791</v>
      </c>
      <c r="S1599" s="5">
        <v>0</v>
      </c>
      <c r="T1599" s="5">
        <v>0</v>
      </c>
      <c r="U1599" s="5">
        <v>0</v>
      </c>
      <c r="V1599" s="5">
        <v>0</v>
      </c>
      <c r="W1599" s="5">
        <v>0</v>
      </c>
      <c r="X1599" s="5">
        <v>0</v>
      </c>
      <c r="Y1599" s="5">
        <v>0</v>
      </c>
      <c r="Z1599" s="5">
        <v>0</v>
      </c>
      <c r="AA1599" s="5">
        <v>0</v>
      </c>
      <c r="AB1599" s="5">
        <v>0</v>
      </c>
      <c r="AC1599" s="5">
        <v>2</v>
      </c>
      <c r="AD1599" s="5">
        <v>65.082980800520659</v>
      </c>
      <c r="AE1599" s="5">
        <v>0</v>
      </c>
      <c r="AF1599" s="5">
        <v>0</v>
      </c>
      <c r="AG1599" s="5">
        <v>1</v>
      </c>
      <c r="AH1599" s="5">
        <v>32.541490400260329</v>
      </c>
      <c r="AI1599" s="5">
        <v>1</v>
      </c>
      <c r="AJ1599" s="5">
        <v>32.541490400260329</v>
      </c>
    </row>
    <row r="1600" spans="1:36" x14ac:dyDescent="0.25">
      <c r="A1600">
        <v>2019</v>
      </c>
      <c r="B1600" t="s">
        <v>71</v>
      </c>
      <c r="C1600" t="s">
        <v>4878</v>
      </c>
      <c r="D1600" s="47" t="s">
        <v>4875</v>
      </c>
      <c r="E1600" s="11">
        <v>0</v>
      </c>
      <c r="F1600" s="2">
        <v>0.66369999999999996</v>
      </c>
      <c r="G1600" s="2">
        <v>0.32400000000000001</v>
      </c>
      <c r="H1600" s="2">
        <v>0.33969999999999995</v>
      </c>
      <c r="I1600" s="2">
        <v>0.63029999999999997</v>
      </c>
      <c r="J1600" s="2">
        <v>0.3402</v>
      </c>
      <c r="K1600" s="2">
        <v>0.29009999999999997</v>
      </c>
      <c r="L1600" s="2">
        <v>0.58650000000000002</v>
      </c>
      <c r="M1600" s="2">
        <v>0.40350000000000003</v>
      </c>
      <c r="N1600" s="2">
        <v>0.183</v>
      </c>
      <c r="O1600" s="2">
        <v>0.2709333333333333</v>
      </c>
      <c r="P1600" s="2" t="s">
        <v>4792</v>
      </c>
      <c r="Q1600" s="5">
        <v>3073</v>
      </c>
      <c r="R1600" s="5" t="s">
        <v>4791</v>
      </c>
      <c r="S1600" s="5">
        <v>1</v>
      </c>
      <c r="T1600" s="5">
        <v>32.541490400260329</v>
      </c>
      <c r="U1600" s="5">
        <v>0</v>
      </c>
      <c r="V1600" s="5">
        <v>0</v>
      </c>
      <c r="W1600" s="5">
        <v>0</v>
      </c>
      <c r="X1600" s="5">
        <v>0</v>
      </c>
      <c r="Y1600" s="5">
        <v>1</v>
      </c>
      <c r="Z1600" s="5">
        <v>32.541490400260329</v>
      </c>
      <c r="AA1600" s="5">
        <v>0</v>
      </c>
      <c r="AB1600" s="5">
        <v>0</v>
      </c>
      <c r="AC1600" s="5">
        <v>93</v>
      </c>
      <c r="AD1600" s="5">
        <v>3026.358607224211</v>
      </c>
      <c r="AE1600" s="5">
        <v>11</v>
      </c>
      <c r="AF1600" s="5">
        <v>357.95639440286368</v>
      </c>
      <c r="AG1600" s="5">
        <v>69</v>
      </c>
      <c r="AH1600" s="5">
        <v>2245.3628376179627</v>
      </c>
      <c r="AI1600" s="5">
        <v>13</v>
      </c>
      <c r="AJ1600" s="5">
        <v>423.03937520338428</v>
      </c>
    </row>
    <row r="1601" spans="1:36" x14ac:dyDescent="0.25">
      <c r="A1601">
        <v>2017</v>
      </c>
      <c r="B1601" t="s">
        <v>41</v>
      </c>
      <c r="C1601" t="s">
        <v>5896</v>
      </c>
      <c r="D1601" s="47" t="s">
        <v>5866</v>
      </c>
      <c r="E1601" s="11">
        <v>8.4049999999999994</v>
      </c>
      <c r="F1601" s="2">
        <v>0.47660000000000002</v>
      </c>
      <c r="G1601" s="2">
        <v>0.50160000000000005</v>
      </c>
      <c r="H1601" s="2">
        <v>-2.5000000000000022E-2</v>
      </c>
      <c r="I1601" s="2">
        <v>0.47099999999999997</v>
      </c>
      <c r="J1601" s="2">
        <v>0.47170000000000001</v>
      </c>
      <c r="K1601" s="2">
        <v>-7.0000000000003393E-4</v>
      </c>
      <c r="L1601" s="2">
        <v>0.46179999999999999</v>
      </c>
      <c r="M1601" s="2">
        <v>0.51700000000000002</v>
      </c>
      <c r="N1601" s="2">
        <v>-5.5200000000000027E-2</v>
      </c>
      <c r="O1601" s="2">
        <v>-2.6966666666666694E-2</v>
      </c>
      <c r="P1601" s="2" t="s">
        <v>5765</v>
      </c>
      <c r="Q1601" s="5">
        <v>3075</v>
      </c>
      <c r="R1601" s="5">
        <v>365.85365853658539</v>
      </c>
      <c r="S1601" s="5">
        <v>7</v>
      </c>
      <c r="T1601" s="5">
        <v>227.64227642276424</v>
      </c>
      <c r="U1601" s="5">
        <v>0</v>
      </c>
      <c r="V1601" s="5">
        <v>0</v>
      </c>
      <c r="W1601" s="5">
        <v>1</v>
      </c>
      <c r="X1601" s="5">
        <v>32.520325203252035</v>
      </c>
      <c r="Y1601" s="5">
        <v>1</v>
      </c>
      <c r="Z1601" s="5">
        <v>32.520325203252035</v>
      </c>
      <c r="AA1601" s="5">
        <v>5</v>
      </c>
      <c r="AB1601" s="5">
        <v>162.60162601626016</v>
      </c>
      <c r="AC1601" s="5">
        <v>202</v>
      </c>
      <c r="AD1601" s="5">
        <v>6569.1056910569105</v>
      </c>
      <c r="AE1601" s="5">
        <v>6</v>
      </c>
      <c r="AF1601" s="5">
        <v>195.1219512195122</v>
      </c>
      <c r="AG1601" s="5">
        <v>192</v>
      </c>
      <c r="AH1601" s="5">
        <v>6243.9024390243903</v>
      </c>
      <c r="AI1601" s="5">
        <v>4</v>
      </c>
      <c r="AJ1601" s="5">
        <v>130.08130081300814</v>
      </c>
    </row>
    <row r="1602" spans="1:36" x14ac:dyDescent="0.25">
      <c r="A1602">
        <v>2019</v>
      </c>
      <c r="B1602" t="s">
        <v>71</v>
      </c>
      <c r="C1602" t="s">
        <v>4973</v>
      </c>
      <c r="D1602" s="47" t="s">
        <v>1965</v>
      </c>
      <c r="E1602" s="11">
        <v>0</v>
      </c>
      <c r="F1602" s="2">
        <v>0.71220000000000006</v>
      </c>
      <c r="G1602" s="2">
        <v>0.27389999999999998</v>
      </c>
      <c r="H1602" s="2">
        <v>0.43830000000000008</v>
      </c>
      <c r="I1602" s="2">
        <v>0.73460000000000003</v>
      </c>
      <c r="J1602" s="2">
        <v>0.224</v>
      </c>
      <c r="K1602" s="2">
        <v>0.51060000000000005</v>
      </c>
      <c r="L1602" s="2">
        <v>0.79700000000000004</v>
      </c>
      <c r="M1602" s="2">
        <v>0.19020000000000001</v>
      </c>
      <c r="N1602" s="2">
        <v>0.60680000000000001</v>
      </c>
      <c r="O1602" s="2">
        <v>0.51856666666666673</v>
      </c>
      <c r="P1602" s="2" t="s">
        <v>4792</v>
      </c>
      <c r="Q1602" s="5">
        <v>3077</v>
      </c>
      <c r="R1602" s="5" t="s">
        <v>4791</v>
      </c>
      <c r="S1602" s="5">
        <v>12</v>
      </c>
      <c r="T1602" s="5">
        <v>389.9902502437439</v>
      </c>
      <c r="U1602" s="5">
        <v>0</v>
      </c>
      <c r="V1602" s="5">
        <v>0</v>
      </c>
      <c r="W1602" s="5">
        <v>5</v>
      </c>
      <c r="X1602" s="5">
        <v>162.49593760155994</v>
      </c>
      <c r="Y1602" s="5">
        <v>3</v>
      </c>
      <c r="Z1602" s="5">
        <v>97.497562560935975</v>
      </c>
      <c r="AA1602" s="5">
        <v>4</v>
      </c>
      <c r="AB1602" s="5">
        <v>129.99675008124797</v>
      </c>
      <c r="AC1602" s="5">
        <v>265</v>
      </c>
      <c r="AD1602" s="5">
        <v>8612.2846928826784</v>
      </c>
      <c r="AE1602" s="5">
        <v>17</v>
      </c>
      <c r="AF1602" s="5">
        <v>552.48618784530379</v>
      </c>
      <c r="AG1602" s="5">
        <v>227</v>
      </c>
      <c r="AH1602" s="5">
        <v>7377.3155671108216</v>
      </c>
      <c r="AI1602" s="5">
        <v>21</v>
      </c>
      <c r="AJ1602" s="5">
        <v>682.48293792655181</v>
      </c>
    </row>
    <row r="1603" spans="1:36" x14ac:dyDescent="0.25">
      <c r="A1603">
        <v>2018</v>
      </c>
      <c r="B1603" t="s">
        <v>71</v>
      </c>
      <c r="C1603" t="s">
        <v>5152</v>
      </c>
      <c r="D1603" s="47" t="s">
        <v>399</v>
      </c>
      <c r="E1603" s="11">
        <v>0</v>
      </c>
      <c r="F1603" s="2">
        <v>0.86299999999999999</v>
      </c>
      <c r="G1603" s="2">
        <v>0.1255</v>
      </c>
      <c r="H1603" s="2">
        <v>0.73750000000000004</v>
      </c>
      <c r="I1603" s="2">
        <v>0.85650000000000004</v>
      </c>
      <c r="J1603" s="2">
        <v>0.1137</v>
      </c>
      <c r="K1603" s="2">
        <v>0.74280000000000002</v>
      </c>
      <c r="L1603" s="2">
        <v>0.85089999999999999</v>
      </c>
      <c r="M1603" s="2">
        <v>0.1356</v>
      </c>
      <c r="N1603" s="2">
        <v>0.71530000000000005</v>
      </c>
      <c r="O1603" s="2">
        <v>0.73186666666666678</v>
      </c>
      <c r="P1603" s="2" t="s">
        <v>4792</v>
      </c>
      <c r="Q1603" s="5">
        <v>3078</v>
      </c>
      <c r="R1603" s="5" t="s">
        <v>4791</v>
      </c>
      <c r="S1603" s="5">
        <v>4</v>
      </c>
      <c r="T1603" s="5">
        <v>129.95451591942819</v>
      </c>
      <c r="U1603" s="5">
        <v>0</v>
      </c>
      <c r="V1603" s="5">
        <v>0</v>
      </c>
      <c r="W1603" s="5">
        <v>1</v>
      </c>
      <c r="X1603" s="5">
        <v>32.488628979857047</v>
      </c>
      <c r="Y1603" s="5">
        <v>1</v>
      </c>
      <c r="Z1603" s="5">
        <v>32.488628979857047</v>
      </c>
      <c r="AA1603" s="5">
        <v>2</v>
      </c>
      <c r="AB1603" s="5">
        <v>64.977257959714095</v>
      </c>
      <c r="AC1603" s="5">
        <v>60</v>
      </c>
      <c r="AD1603" s="5">
        <v>1949.3177387914229</v>
      </c>
      <c r="AE1603" s="5">
        <v>15</v>
      </c>
      <c r="AF1603" s="5">
        <v>487.32943469785573</v>
      </c>
      <c r="AG1603" s="5">
        <v>42</v>
      </c>
      <c r="AH1603" s="5">
        <v>1364.522417153996</v>
      </c>
      <c r="AI1603" s="5">
        <v>3</v>
      </c>
      <c r="AJ1603" s="5">
        <v>97.465886939571149</v>
      </c>
    </row>
    <row r="1604" spans="1:36" x14ac:dyDescent="0.25">
      <c r="A1604">
        <v>2018</v>
      </c>
      <c r="B1604" t="s">
        <v>71</v>
      </c>
      <c r="C1604" t="s">
        <v>5152</v>
      </c>
      <c r="D1604" s="47" t="s">
        <v>399</v>
      </c>
      <c r="E1604" s="11">
        <v>0</v>
      </c>
      <c r="F1604" s="2">
        <v>0.86299999999999999</v>
      </c>
      <c r="G1604" s="2">
        <v>0.1255</v>
      </c>
      <c r="H1604" s="2">
        <v>0.73750000000000004</v>
      </c>
      <c r="I1604" s="2">
        <v>0.85650000000000004</v>
      </c>
      <c r="J1604" s="2">
        <v>0.1137</v>
      </c>
      <c r="K1604" s="2">
        <v>0.74280000000000002</v>
      </c>
      <c r="L1604" s="2">
        <v>0.85089999999999999</v>
      </c>
      <c r="M1604" s="2">
        <v>0.1356</v>
      </c>
      <c r="N1604" s="2">
        <v>0.71530000000000005</v>
      </c>
      <c r="O1604" s="2">
        <v>0.73186666666666678</v>
      </c>
      <c r="P1604" s="2" t="s">
        <v>4792</v>
      </c>
      <c r="Q1604" s="5">
        <v>3078</v>
      </c>
      <c r="R1604" s="5" t="s">
        <v>4791</v>
      </c>
      <c r="S1604" s="5">
        <v>4</v>
      </c>
      <c r="T1604" s="5">
        <v>129.95451591942819</v>
      </c>
      <c r="U1604" s="5">
        <v>0</v>
      </c>
      <c r="V1604" s="5">
        <v>0</v>
      </c>
      <c r="W1604" s="5">
        <v>1</v>
      </c>
      <c r="X1604" s="5">
        <v>32.488628979857047</v>
      </c>
      <c r="Y1604" s="5">
        <v>1</v>
      </c>
      <c r="Z1604" s="5">
        <v>32.488628979857047</v>
      </c>
      <c r="AA1604" s="5">
        <v>2</v>
      </c>
      <c r="AB1604" s="5">
        <v>64.977257959714095</v>
      </c>
      <c r="AC1604" s="5">
        <v>60</v>
      </c>
      <c r="AD1604" s="5">
        <v>1949.3177387914229</v>
      </c>
      <c r="AE1604" s="5">
        <v>15</v>
      </c>
      <c r="AF1604" s="5">
        <v>487.32943469785573</v>
      </c>
      <c r="AG1604" s="5">
        <v>42</v>
      </c>
      <c r="AH1604" s="5">
        <v>1364.522417153996</v>
      </c>
      <c r="AI1604" s="5">
        <v>3</v>
      </c>
      <c r="AJ1604" s="5">
        <v>97.465886939571149</v>
      </c>
    </row>
    <row r="1605" spans="1:36" x14ac:dyDescent="0.25">
      <c r="A1605">
        <v>2018</v>
      </c>
      <c r="B1605" t="s">
        <v>71</v>
      </c>
      <c r="C1605" t="s">
        <v>933</v>
      </c>
      <c r="D1605" s="47" t="s">
        <v>5803</v>
      </c>
      <c r="E1605" s="11">
        <v>0</v>
      </c>
      <c r="F1605" s="2">
        <v>0.50749999999999995</v>
      </c>
      <c r="G1605" s="2">
        <v>0.47849999999999998</v>
      </c>
      <c r="H1605" s="2">
        <v>2.899999999999997E-2</v>
      </c>
      <c r="I1605" s="2">
        <v>0.48620000000000002</v>
      </c>
      <c r="J1605" s="2">
        <v>0.47120000000000001</v>
      </c>
      <c r="K1605" s="2">
        <v>1.5000000000000013E-2</v>
      </c>
      <c r="L1605" s="2">
        <v>0.50949999999999995</v>
      </c>
      <c r="M1605" s="2">
        <v>0.4763</v>
      </c>
      <c r="N1605" s="2">
        <v>3.3199999999999952E-2</v>
      </c>
      <c r="O1605" s="2">
        <v>2.5733333333333313E-2</v>
      </c>
      <c r="P1605" s="2" t="s">
        <v>5765</v>
      </c>
      <c r="Q1605" s="5">
        <v>3079</v>
      </c>
      <c r="R1605" s="5" t="s">
        <v>4791</v>
      </c>
      <c r="S1605" s="5">
        <v>3</v>
      </c>
      <c r="T1605" s="5">
        <v>97.434231893471903</v>
      </c>
      <c r="U1605" s="5">
        <v>0</v>
      </c>
      <c r="V1605" s="5">
        <v>0</v>
      </c>
      <c r="W1605" s="5">
        <v>0</v>
      </c>
      <c r="X1605" s="5">
        <v>0</v>
      </c>
      <c r="Y1605" s="5">
        <v>0</v>
      </c>
      <c r="Z1605" s="5">
        <v>0</v>
      </c>
      <c r="AA1605" s="5">
        <v>3</v>
      </c>
      <c r="AB1605" s="5">
        <v>97.434231893471903</v>
      </c>
      <c r="AC1605" s="5">
        <v>27</v>
      </c>
      <c r="AD1605" s="5">
        <v>876.9080870412472</v>
      </c>
      <c r="AE1605" s="5">
        <v>11</v>
      </c>
      <c r="AF1605" s="5">
        <v>357.2588502760637</v>
      </c>
      <c r="AG1605" s="5">
        <v>16</v>
      </c>
      <c r="AH1605" s="5">
        <v>519.64923676518345</v>
      </c>
      <c r="AI1605" s="5">
        <v>0</v>
      </c>
      <c r="AJ1605" s="5">
        <v>0</v>
      </c>
    </row>
    <row r="1606" spans="1:36" x14ac:dyDescent="0.25">
      <c r="A1606">
        <v>2018</v>
      </c>
      <c r="B1606" t="s">
        <v>71</v>
      </c>
      <c r="C1606" t="s">
        <v>933</v>
      </c>
      <c r="D1606" s="47" t="s">
        <v>5803</v>
      </c>
      <c r="E1606" s="11">
        <v>0</v>
      </c>
      <c r="F1606" s="2">
        <v>0.50749999999999995</v>
      </c>
      <c r="G1606" s="2">
        <v>0.47849999999999998</v>
      </c>
      <c r="H1606" s="2">
        <v>2.899999999999997E-2</v>
      </c>
      <c r="I1606" s="2">
        <v>0.48620000000000002</v>
      </c>
      <c r="J1606" s="2">
        <v>0.47120000000000001</v>
      </c>
      <c r="K1606" s="2">
        <v>1.5000000000000013E-2</v>
      </c>
      <c r="L1606" s="2">
        <v>0.50949999999999995</v>
      </c>
      <c r="M1606" s="2">
        <v>0.4763</v>
      </c>
      <c r="N1606" s="2">
        <v>3.3199999999999952E-2</v>
      </c>
      <c r="O1606" s="2">
        <v>2.5733333333333313E-2</v>
      </c>
      <c r="P1606" s="2" t="s">
        <v>5765</v>
      </c>
      <c r="Q1606" s="5">
        <v>3079</v>
      </c>
      <c r="R1606" s="5" t="s">
        <v>4791</v>
      </c>
      <c r="S1606" s="5">
        <v>3</v>
      </c>
      <c r="T1606" s="5">
        <v>97.434231893471903</v>
      </c>
      <c r="U1606" s="5">
        <v>0</v>
      </c>
      <c r="V1606" s="5">
        <v>0</v>
      </c>
      <c r="W1606" s="5">
        <v>0</v>
      </c>
      <c r="X1606" s="5">
        <v>0</v>
      </c>
      <c r="Y1606" s="5">
        <v>0</v>
      </c>
      <c r="Z1606" s="5">
        <v>0</v>
      </c>
      <c r="AA1606" s="5">
        <v>3</v>
      </c>
      <c r="AB1606" s="5">
        <v>97.434231893471903</v>
      </c>
      <c r="AC1606" s="5">
        <v>27</v>
      </c>
      <c r="AD1606" s="5">
        <v>876.9080870412472</v>
      </c>
      <c r="AE1606" s="5">
        <v>11</v>
      </c>
      <c r="AF1606" s="5">
        <v>357.2588502760637</v>
      </c>
      <c r="AG1606" s="5">
        <v>16</v>
      </c>
      <c r="AH1606" s="5">
        <v>519.64923676518345</v>
      </c>
      <c r="AI1606" s="5">
        <v>0</v>
      </c>
      <c r="AJ1606" s="5">
        <v>0</v>
      </c>
    </row>
    <row r="1607" spans="1:36" x14ac:dyDescent="0.25">
      <c r="A1607">
        <v>2017</v>
      </c>
      <c r="B1607" t="s">
        <v>71</v>
      </c>
      <c r="C1607" t="s">
        <v>5992</v>
      </c>
      <c r="D1607" s="47" t="s">
        <v>4970</v>
      </c>
      <c r="E1607" s="11">
        <v>0</v>
      </c>
      <c r="F1607" s="2">
        <v>0.4289</v>
      </c>
      <c r="G1607" s="2">
        <v>0.56040000000000001</v>
      </c>
      <c r="H1607" s="2">
        <v>-0.13150000000000001</v>
      </c>
      <c r="I1607" s="2">
        <v>0.3201</v>
      </c>
      <c r="J1607" s="2">
        <v>0.64510000000000001</v>
      </c>
      <c r="K1607" s="2">
        <v>-0.32500000000000001</v>
      </c>
      <c r="L1607" s="2">
        <v>0.33939999999999998</v>
      </c>
      <c r="M1607" s="2">
        <v>0.64990000000000003</v>
      </c>
      <c r="N1607" s="2">
        <v>-0.31050000000000005</v>
      </c>
      <c r="O1607" s="2">
        <v>-0.25566666666666671</v>
      </c>
      <c r="P1607" s="2" t="s">
        <v>5900</v>
      </c>
      <c r="Q1607" s="5">
        <v>3079</v>
      </c>
      <c r="R1607" s="5" t="s">
        <v>4791</v>
      </c>
      <c r="S1607" s="5">
        <v>7</v>
      </c>
      <c r="T1607" s="5">
        <v>227.34654108476775</v>
      </c>
      <c r="U1607" s="5">
        <v>0</v>
      </c>
      <c r="V1607" s="5">
        <v>0</v>
      </c>
      <c r="W1607" s="5">
        <v>0</v>
      </c>
      <c r="X1607" s="5">
        <v>0</v>
      </c>
      <c r="Y1607" s="5">
        <v>0</v>
      </c>
      <c r="Z1607" s="5">
        <v>0</v>
      </c>
      <c r="AA1607" s="5">
        <v>7</v>
      </c>
      <c r="AB1607" s="5">
        <v>227.34654108476775</v>
      </c>
      <c r="AC1607" s="5">
        <v>27</v>
      </c>
      <c r="AD1607" s="5">
        <v>876.9080870412472</v>
      </c>
      <c r="AE1607" s="5">
        <v>7</v>
      </c>
      <c r="AF1607" s="5">
        <v>227.34654108476775</v>
      </c>
      <c r="AG1607" s="5">
        <v>20</v>
      </c>
      <c r="AH1607" s="5">
        <v>649.56154595647945</v>
      </c>
      <c r="AI1607" s="5">
        <v>0</v>
      </c>
      <c r="AJ1607" s="5">
        <v>0</v>
      </c>
    </row>
    <row r="1608" spans="1:36" x14ac:dyDescent="0.25">
      <c r="A1608">
        <v>2017</v>
      </c>
      <c r="B1608" t="s">
        <v>71</v>
      </c>
      <c r="C1608" t="s">
        <v>4844</v>
      </c>
      <c r="D1608" s="47" t="s">
        <v>4844</v>
      </c>
      <c r="E1608" s="11">
        <v>0</v>
      </c>
      <c r="F1608" s="2">
        <v>0.58350000000000002</v>
      </c>
      <c r="G1608" s="2">
        <v>0.40150000000000002</v>
      </c>
      <c r="H1608" s="2">
        <v>0.182</v>
      </c>
      <c r="I1608" s="2">
        <v>0.60070000000000001</v>
      </c>
      <c r="J1608" s="2">
        <v>0.35649999999999998</v>
      </c>
      <c r="K1608" s="2">
        <v>0.24420000000000003</v>
      </c>
      <c r="L1608" s="2">
        <v>0.66390000000000005</v>
      </c>
      <c r="M1608" s="2">
        <v>0.32250000000000001</v>
      </c>
      <c r="N1608" s="2">
        <v>0.34140000000000004</v>
      </c>
      <c r="O1608" s="2">
        <v>0.25586666666666669</v>
      </c>
      <c r="P1608" s="2" t="s">
        <v>4792</v>
      </c>
      <c r="Q1608" s="5">
        <v>3080</v>
      </c>
      <c r="R1608" s="5" t="s">
        <v>4791</v>
      </c>
      <c r="S1608" s="5">
        <v>6</v>
      </c>
      <c r="T1608" s="5">
        <v>194.80519480519482</v>
      </c>
      <c r="U1608" s="5">
        <v>0</v>
      </c>
      <c r="V1608" s="5">
        <v>0</v>
      </c>
      <c r="W1608" s="5">
        <v>0</v>
      </c>
      <c r="X1608" s="5">
        <v>0</v>
      </c>
      <c r="Y1608" s="5">
        <v>2</v>
      </c>
      <c r="Z1608" s="5">
        <v>64.935064935064929</v>
      </c>
      <c r="AA1608" s="5">
        <v>4</v>
      </c>
      <c r="AB1608" s="5">
        <v>129.87012987012986</v>
      </c>
      <c r="AC1608" s="5">
        <v>58</v>
      </c>
      <c r="AD1608" s="5">
        <v>1883.1168831168829</v>
      </c>
      <c r="AE1608" s="5">
        <v>11</v>
      </c>
      <c r="AF1608" s="5">
        <v>357.14285714285711</v>
      </c>
      <c r="AG1608" s="5">
        <v>42</v>
      </c>
      <c r="AH1608" s="5">
        <v>1363.6363636363635</v>
      </c>
      <c r="AI1608" s="5">
        <v>5</v>
      </c>
      <c r="AJ1608" s="5">
        <v>162.33766233766235</v>
      </c>
    </row>
    <row r="1609" spans="1:36" x14ac:dyDescent="0.25">
      <c r="A1609">
        <v>2018</v>
      </c>
      <c r="B1609" t="s">
        <v>71</v>
      </c>
      <c r="C1609" t="s">
        <v>5793</v>
      </c>
      <c r="D1609" s="47" t="s">
        <v>5790</v>
      </c>
      <c r="E1609" s="11">
        <v>0</v>
      </c>
      <c r="F1609" s="2">
        <v>0.44009999999999999</v>
      </c>
      <c r="G1609" s="2">
        <v>0.54569999999999996</v>
      </c>
      <c r="H1609" s="2">
        <v>-0.10559999999999997</v>
      </c>
      <c r="I1609" s="2">
        <v>0.4476</v>
      </c>
      <c r="J1609" s="2">
        <v>0.51390000000000002</v>
      </c>
      <c r="K1609" s="2">
        <v>-6.6300000000000026E-2</v>
      </c>
      <c r="L1609" s="2">
        <v>0.52910000000000001</v>
      </c>
      <c r="M1609" s="2">
        <v>0.46079999999999999</v>
      </c>
      <c r="N1609" s="2">
        <v>6.8300000000000027E-2</v>
      </c>
      <c r="O1609" s="2">
        <v>-3.4533333333333326E-2</v>
      </c>
      <c r="P1609" s="2" t="s">
        <v>5765</v>
      </c>
      <c r="Q1609" s="5">
        <v>3083</v>
      </c>
      <c r="R1609" s="5" t="s">
        <v>4791</v>
      </c>
      <c r="S1609" s="5">
        <v>4</v>
      </c>
      <c r="T1609" s="5">
        <v>129.74375608173855</v>
      </c>
      <c r="U1609" s="5">
        <v>0</v>
      </c>
      <c r="V1609" s="5">
        <v>0</v>
      </c>
      <c r="W1609" s="5">
        <v>1</v>
      </c>
      <c r="X1609" s="5">
        <v>32.435939020434638</v>
      </c>
      <c r="Y1609" s="5">
        <v>0</v>
      </c>
      <c r="Z1609" s="5">
        <v>0</v>
      </c>
      <c r="AA1609" s="5">
        <v>3</v>
      </c>
      <c r="AB1609" s="5">
        <v>97.307817061303922</v>
      </c>
      <c r="AC1609" s="5">
        <v>18</v>
      </c>
      <c r="AD1609" s="5">
        <v>583.84690236782353</v>
      </c>
      <c r="AE1609" s="5">
        <v>2</v>
      </c>
      <c r="AF1609" s="5">
        <v>64.871878040869277</v>
      </c>
      <c r="AG1609" s="5">
        <v>14</v>
      </c>
      <c r="AH1609" s="5">
        <v>454.10314628608495</v>
      </c>
      <c r="AI1609" s="5">
        <v>2</v>
      </c>
      <c r="AJ1609" s="5">
        <v>64.871878040869277</v>
      </c>
    </row>
    <row r="1610" spans="1:36" x14ac:dyDescent="0.25">
      <c r="A1610">
        <v>2018</v>
      </c>
      <c r="B1610" t="s">
        <v>71</v>
      </c>
      <c r="C1610" t="s">
        <v>5793</v>
      </c>
      <c r="D1610" s="47" t="s">
        <v>5790</v>
      </c>
      <c r="E1610" s="11">
        <v>0</v>
      </c>
      <c r="F1610" s="2">
        <v>0.44009999999999999</v>
      </c>
      <c r="G1610" s="2">
        <v>0.54569999999999996</v>
      </c>
      <c r="H1610" s="2">
        <v>-0.10559999999999997</v>
      </c>
      <c r="I1610" s="2">
        <v>0.4476</v>
      </c>
      <c r="J1610" s="2">
        <v>0.51390000000000002</v>
      </c>
      <c r="K1610" s="2">
        <v>-6.6300000000000026E-2</v>
      </c>
      <c r="L1610" s="2">
        <v>0.52910000000000001</v>
      </c>
      <c r="M1610" s="2">
        <v>0.46079999999999999</v>
      </c>
      <c r="N1610" s="2">
        <v>6.8300000000000027E-2</v>
      </c>
      <c r="O1610" s="2">
        <v>-3.4533333333333326E-2</v>
      </c>
      <c r="P1610" s="2" t="s">
        <v>5765</v>
      </c>
      <c r="Q1610" s="5">
        <v>3083</v>
      </c>
      <c r="R1610" s="5" t="s">
        <v>4791</v>
      </c>
      <c r="S1610" s="5">
        <v>4</v>
      </c>
      <c r="T1610" s="5">
        <v>129.74375608173855</v>
      </c>
      <c r="U1610" s="5">
        <v>0</v>
      </c>
      <c r="V1610" s="5">
        <v>0</v>
      </c>
      <c r="W1610" s="5">
        <v>1</v>
      </c>
      <c r="X1610" s="5">
        <v>32.435939020434638</v>
      </c>
      <c r="Y1610" s="5">
        <v>0</v>
      </c>
      <c r="Z1610" s="5">
        <v>0</v>
      </c>
      <c r="AA1610" s="5">
        <v>3</v>
      </c>
      <c r="AB1610" s="5">
        <v>97.307817061303922</v>
      </c>
      <c r="AC1610" s="5">
        <v>18</v>
      </c>
      <c r="AD1610" s="5">
        <v>583.84690236782353</v>
      </c>
      <c r="AE1610" s="5">
        <v>2</v>
      </c>
      <c r="AF1610" s="5">
        <v>64.871878040869277</v>
      </c>
      <c r="AG1610" s="5">
        <v>14</v>
      </c>
      <c r="AH1610" s="5">
        <v>454.10314628608495</v>
      </c>
      <c r="AI1610" s="5">
        <v>2</v>
      </c>
      <c r="AJ1610" s="5">
        <v>64.871878040869277</v>
      </c>
    </row>
    <row r="1611" spans="1:36" x14ac:dyDescent="0.25">
      <c r="A1611">
        <v>2019</v>
      </c>
      <c r="B1611" t="s">
        <v>70</v>
      </c>
      <c r="C1611" t="s">
        <v>5425</v>
      </c>
      <c r="D1611" s="47" t="s">
        <v>5424</v>
      </c>
      <c r="E1611" s="11">
        <v>5.39</v>
      </c>
      <c r="F1611" s="2">
        <v>0.84519999999999995</v>
      </c>
      <c r="G1611" s="2">
        <v>0.14480000000000001</v>
      </c>
      <c r="H1611" s="2">
        <v>0.70039999999999991</v>
      </c>
      <c r="I1611" s="2">
        <v>0.82740000000000002</v>
      </c>
      <c r="J1611" s="2">
        <v>0.14410000000000001</v>
      </c>
      <c r="K1611" s="2">
        <v>0.68330000000000002</v>
      </c>
      <c r="L1611" s="2">
        <v>0.75429999999999997</v>
      </c>
      <c r="M1611" s="2">
        <v>0.23</v>
      </c>
      <c r="N1611" s="2">
        <v>0.52429999999999999</v>
      </c>
      <c r="O1611" s="2">
        <v>0.63600000000000001</v>
      </c>
      <c r="P1611" s="5" t="s">
        <v>4792</v>
      </c>
      <c r="Q1611" s="5">
        <v>3085</v>
      </c>
      <c r="R1611" s="5">
        <v>572.35621521335815</v>
      </c>
      <c r="S1611" s="5">
        <v>8</v>
      </c>
      <c r="T1611" s="5">
        <v>259.31928687196108</v>
      </c>
      <c r="U1611" s="5">
        <v>0</v>
      </c>
      <c r="V1611" s="5">
        <v>0</v>
      </c>
      <c r="W1611" s="5">
        <v>0</v>
      </c>
      <c r="X1611" s="5">
        <v>0</v>
      </c>
      <c r="Y1611" s="5">
        <v>0</v>
      </c>
      <c r="Z1611" s="5">
        <v>0</v>
      </c>
      <c r="AA1611" s="5">
        <v>8</v>
      </c>
      <c r="AB1611" s="5">
        <v>259.31928687196108</v>
      </c>
      <c r="AC1611" s="5">
        <v>33</v>
      </c>
      <c r="AD1611" s="5">
        <v>1069.6920583468395</v>
      </c>
      <c r="AE1611" s="5">
        <v>8</v>
      </c>
      <c r="AF1611" s="5">
        <v>259.31928687196108</v>
      </c>
      <c r="AG1611" s="5">
        <v>20</v>
      </c>
      <c r="AH1611" s="5">
        <v>648.29821717990274</v>
      </c>
      <c r="AI1611" s="5">
        <v>5</v>
      </c>
      <c r="AJ1611" s="5">
        <v>162.07455429497568</v>
      </c>
    </row>
    <row r="1612" spans="1:36" x14ac:dyDescent="0.25">
      <c r="A1612">
        <v>2019</v>
      </c>
      <c r="B1612" t="s">
        <v>41</v>
      </c>
      <c r="C1612" t="s">
        <v>5541</v>
      </c>
      <c r="D1612" s="47" t="s">
        <v>5525</v>
      </c>
      <c r="E1612" s="11">
        <v>1.569</v>
      </c>
      <c r="F1612" s="2">
        <v>0.57179999999999997</v>
      </c>
      <c r="G1612" s="2">
        <v>0.40620000000000001</v>
      </c>
      <c r="H1612" s="2">
        <v>0.16559999999999997</v>
      </c>
      <c r="I1612" s="2">
        <v>0.5383</v>
      </c>
      <c r="J1612" s="2">
        <v>0.40639999999999998</v>
      </c>
      <c r="K1612" s="2">
        <v>0.13190000000000002</v>
      </c>
      <c r="L1612" s="2">
        <v>0.50680000000000003</v>
      </c>
      <c r="M1612" s="2">
        <v>0.47299999999999998</v>
      </c>
      <c r="N1612" s="2">
        <v>3.3800000000000052E-2</v>
      </c>
      <c r="O1612" s="2">
        <v>0.11043333333333334</v>
      </c>
      <c r="P1612" s="2" t="s">
        <v>4792</v>
      </c>
      <c r="Q1612" s="5">
        <v>3089</v>
      </c>
      <c r="R1612" s="5">
        <v>1968.7699171446782</v>
      </c>
      <c r="S1612" s="5">
        <v>1</v>
      </c>
      <c r="T1612" s="5">
        <v>32.372936225315641</v>
      </c>
      <c r="U1612" s="5">
        <v>0</v>
      </c>
      <c r="V1612" s="5">
        <v>0</v>
      </c>
      <c r="W1612" s="5">
        <v>0</v>
      </c>
      <c r="X1612" s="5">
        <v>0</v>
      </c>
      <c r="Y1612" s="5">
        <v>0</v>
      </c>
      <c r="Z1612" s="5">
        <v>0</v>
      </c>
      <c r="AA1612" s="5">
        <v>1</v>
      </c>
      <c r="AB1612" s="5">
        <v>32.372936225315641</v>
      </c>
      <c r="AC1612" s="5">
        <v>48</v>
      </c>
      <c r="AD1612" s="5">
        <v>1553.9009388151505</v>
      </c>
      <c r="AE1612" s="5">
        <v>4</v>
      </c>
      <c r="AF1612" s="5">
        <v>129.49174490126256</v>
      </c>
      <c r="AG1612" s="5">
        <v>41</v>
      </c>
      <c r="AH1612" s="5">
        <v>1327.2903852379411</v>
      </c>
      <c r="AI1612" s="5">
        <v>3</v>
      </c>
      <c r="AJ1612" s="5">
        <v>97.118808675946909</v>
      </c>
    </row>
    <row r="1613" spans="1:36" x14ac:dyDescent="0.25">
      <c r="A1613">
        <v>2017</v>
      </c>
      <c r="B1613" t="s">
        <v>70</v>
      </c>
      <c r="C1613" t="s">
        <v>5425</v>
      </c>
      <c r="D1613" s="47" t="s">
        <v>5424</v>
      </c>
      <c r="E1613" s="11">
        <v>5.39</v>
      </c>
      <c r="F1613" s="2">
        <v>0.84519999999999995</v>
      </c>
      <c r="G1613" s="2">
        <v>0.14480000000000001</v>
      </c>
      <c r="H1613" s="2">
        <v>0.70039999999999991</v>
      </c>
      <c r="I1613" s="2">
        <v>0.82740000000000002</v>
      </c>
      <c r="J1613" s="2">
        <v>0.14410000000000001</v>
      </c>
      <c r="K1613" s="2">
        <v>0.68330000000000002</v>
      </c>
      <c r="L1613" s="2">
        <v>0.75429999999999997</v>
      </c>
      <c r="M1613" s="2">
        <v>0.23</v>
      </c>
      <c r="N1613" s="2">
        <v>0.52429999999999999</v>
      </c>
      <c r="O1613" s="2">
        <v>0.63600000000000001</v>
      </c>
      <c r="P1613" s="5" t="s">
        <v>4792</v>
      </c>
      <c r="Q1613" s="5">
        <v>3090</v>
      </c>
      <c r="R1613" s="5">
        <v>573.28385899814475</v>
      </c>
      <c r="S1613" s="5">
        <v>4</v>
      </c>
      <c r="T1613" s="5">
        <v>129.44983818770226</v>
      </c>
      <c r="U1613" s="5">
        <v>0</v>
      </c>
      <c r="V1613" s="5">
        <v>0</v>
      </c>
      <c r="W1613" s="5">
        <v>0</v>
      </c>
      <c r="X1613" s="5">
        <v>0</v>
      </c>
      <c r="Y1613" s="5">
        <v>0</v>
      </c>
      <c r="Z1613" s="5">
        <v>0</v>
      </c>
      <c r="AA1613" s="5">
        <v>4</v>
      </c>
      <c r="AB1613" s="5">
        <v>129.44983818770226</v>
      </c>
      <c r="AC1613" s="5">
        <v>35</v>
      </c>
      <c r="AD1613" s="5">
        <v>1132.686084142395</v>
      </c>
      <c r="AE1613" s="5">
        <v>8</v>
      </c>
      <c r="AF1613" s="5">
        <v>258.89967637540451</v>
      </c>
      <c r="AG1613" s="5">
        <v>21</v>
      </c>
      <c r="AH1613" s="5">
        <v>679.61165048543694</v>
      </c>
      <c r="AI1613" s="5">
        <v>6</v>
      </c>
      <c r="AJ1613" s="5">
        <v>194.17475728155338</v>
      </c>
    </row>
    <row r="1614" spans="1:36" x14ac:dyDescent="0.25">
      <c r="A1614">
        <v>2018</v>
      </c>
      <c r="B1614" t="s">
        <v>71</v>
      </c>
      <c r="C1614" t="s">
        <v>5992</v>
      </c>
      <c r="D1614" s="47" t="s">
        <v>4970</v>
      </c>
      <c r="E1614" s="11">
        <v>0</v>
      </c>
      <c r="F1614" s="2">
        <v>0.4289</v>
      </c>
      <c r="G1614" s="2">
        <v>0.56040000000000001</v>
      </c>
      <c r="H1614" s="2">
        <v>-0.13150000000000001</v>
      </c>
      <c r="I1614" s="2">
        <v>0.3201</v>
      </c>
      <c r="J1614" s="2">
        <v>0.64510000000000001</v>
      </c>
      <c r="K1614" s="2">
        <v>-0.32500000000000001</v>
      </c>
      <c r="L1614" s="2">
        <v>0.33939999999999998</v>
      </c>
      <c r="M1614" s="2">
        <v>0.64990000000000003</v>
      </c>
      <c r="N1614" s="2">
        <v>-0.31050000000000005</v>
      </c>
      <c r="O1614" s="2">
        <v>-0.25566666666666671</v>
      </c>
      <c r="P1614" s="2" t="s">
        <v>5900</v>
      </c>
      <c r="Q1614" s="5">
        <v>3090</v>
      </c>
      <c r="R1614" s="5" t="s">
        <v>4791</v>
      </c>
      <c r="S1614" s="5">
        <v>4</v>
      </c>
      <c r="T1614" s="5">
        <v>129.44983818770226</v>
      </c>
      <c r="U1614" s="5">
        <v>0</v>
      </c>
      <c r="V1614" s="5">
        <v>0</v>
      </c>
      <c r="W1614" s="5">
        <v>0</v>
      </c>
      <c r="X1614" s="5">
        <v>0</v>
      </c>
      <c r="Y1614" s="5">
        <v>0</v>
      </c>
      <c r="Z1614" s="5">
        <v>0</v>
      </c>
      <c r="AA1614" s="5">
        <v>4</v>
      </c>
      <c r="AB1614" s="5">
        <v>129.44983818770226</v>
      </c>
      <c r="AC1614" s="5">
        <v>53</v>
      </c>
      <c r="AD1614" s="5">
        <v>1715.2103559870552</v>
      </c>
      <c r="AE1614" s="5">
        <v>14</v>
      </c>
      <c r="AF1614" s="5">
        <v>453.07443365695792</v>
      </c>
      <c r="AG1614" s="5">
        <v>39</v>
      </c>
      <c r="AH1614" s="5">
        <v>1262.1359223300969</v>
      </c>
      <c r="AI1614" s="5">
        <v>0</v>
      </c>
      <c r="AJ1614" s="5">
        <v>0</v>
      </c>
    </row>
    <row r="1615" spans="1:36" x14ac:dyDescent="0.25">
      <c r="A1615">
        <v>2018</v>
      </c>
      <c r="B1615" t="s">
        <v>71</v>
      </c>
      <c r="C1615" t="s">
        <v>5992</v>
      </c>
      <c r="D1615" s="47" t="s">
        <v>4970</v>
      </c>
      <c r="E1615" s="11">
        <v>0</v>
      </c>
      <c r="F1615" s="2">
        <v>0.4289</v>
      </c>
      <c r="G1615" s="2">
        <v>0.56040000000000001</v>
      </c>
      <c r="H1615" s="2">
        <v>-0.13150000000000001</v>
      </c>
      <c r="I1615" s="2">
        <v>0.3201</v>
      </c>
      <c r="J1615" s="2">
        <v>0.64510000000000001</v>
      </c>
      <c r="K1615" s="2">
        <v>-0.32500000000000001</v>
      </c>
      <c r="L1615" s="2">
        <v>0.33939999999999998</v>
      </c>
      <c r="M1615" s="2">
        <v>0.64990000000000003</v>
      </c>
      <c r="N1615" s="2">
        <v>-0.31050000000000005</v>
      </c>
      <c r="O1615" s="2">
        <v>-0.25566666666666671</v>
      </c>
      <c r="P1615" s="2" t="s">
        <v>5900</v>
      </c>
      <c r="Q1615" s="5">
        <v>3090</v>
      </c>
      <c r="R1615" s="5" t="s">
        <v>4791</v>
      </c>
      <c r="S1615" s="5">
        <v>4</v>
      </c>
      <c r="T1615" s="5">
        <v>129.44983818770226</v>
      </c>
      <c r="U1615" s="5">
        <v>0</v>
      </c>
      <c r="V1615" s="5">
        <v>0</v>
      </c>
      <c r="W1615" s="5">
        <v>0</v>
      </c>
      <c r="X1615" s="5">
        <v>0</v>
      </c>
      <c r="Y1615" s="5">
        <v>0</v>
      </c>
      <c r="Z1615" s="5">
        <v>0</v>
      </c>
      <c r="AA1615" s="5">
        <v>4</v>
      </c>
      <c r="AB1615" s="5">
        <v>129.44983818770226</v>
      </c>
      <c r="AC1615" s="5">
        <v>53</v>
      </c>
      <c r="AD1615" s="5">
        <v>1715.2103559870552</v>
      </c>
      <c r="AE1615" s="5">
        <v>14</v>
      </c>
      <c r="AF1615" s="5">
        <v>453.07443365695792</v>
      </c>
      <c r="AG1615" s="5">
        <v>39</v>
      </c>
      <c r="AH1615" s="5">
        <v>1262.1359223300969</v>
      </c>
      <c r="AI1615" s="5">
        <v>0</v>
      </c>
      <c r="AJ1615" s="5">
        <v>0</v>
      </c>
    </row>
    <row r="1616" spans="1:36" x14ac:dyDescent="0.25">
      <c r="A1616">
        <v>2019</v>
      </c>
      <c r="B1616" t="s">
        <v>71</v>
      </c>
      <c r="C1616" t="s">
        <v>5152</v>
      </c>
      <c r="D1616" s="47" t="s">
        <v>399</v>
      </c>
      <c r="E1616" s="11">
        <v>0</v>
      </c>
      <c r="F1616" s="2">
        <v>0.86299999999999999</v>
      </c>
      <c r="G1616" s="2">
        <v>0.1255</v>
      </c>
      <c r="H1616" s="2">
        <v>0.73750000000000004</v>
      </c>
      <c r="I1616" s="2">
        <v>0.85650000000000004</v>
      </c>
      <c r="J1616" s="2">
        <v>0.1137</v>
      </c>
      <c r="K1616" s="2">
        <v>0.74280000000000002</v>
      </c>
      <c r="L1616" s="2">
        <v>0.85089999999999999</v>
      </c>
      <c r="M1616" s="2">
        <v>0.1356</v>
      </c>
      <c r="N1616" s="2">
        <v>0.71530000000000005</v>
      </c>
      <c r="O1616" s="2">
        <v>0.73186666666666678</v>
      </c>
      <c r="P1616" s="2" t="s">
        <v>4792</v>
      </c>
      <c r="Q1616" s="5">
        <v>3091</v>
      </c>
      <c r="R1616" s="5" t="s">
        <v>4791</v>
      </c>
      <c r="S1616" s="5">
        <v>14</v>
      </c>
      <c r="T1616" s="5">
        <v>452.92785506308644</v>
      </c>
      <c r="U1616" s="5">
        <v>0</v>
      </c>
      <c r="V1616" s="5">
        <v>0</v>
      </c>
      <c r="W1616" s="5">
        <v>1</v>
      </c>
      <c r="X1616" s="5">
        <v>32.351989647363318</v>
      </c>
      <c r="Y1616" s="5">
        <v>1</v>
      </c>
      <c r="Z1616" s="5">
        <v>32.351989647363318</v>
      </c>
      <c r="AA1616" s="5">
        <v>12</v>
      </c>
      <c r="AB1616" s="5">
        <v>388.22387576835973</v>
      </c>
      <c r="AC1616" s="5">
        <v>48</v>
      </c>
      <c r="AD1616" s="5">
        <v>1552.8955030734389</v>
      </c>
      <c r="AE1616" s="5">
        <v>25</v>
      </c>
      <c r="AF1616" s="5">
        <v>808.79974118408279</v>
      </c>
      <c r="AG1616" s="5">
        <v>19</v>
      </c>
      <c r="AH1616" s="5">
        <v>614.68780329990295</v>
      </c>
      <c r="AI1616" s="5">
        <v>4</v>
      </c>
      <c r="AJ1616" s="5">
        <v>129.40795858945327</v>
      </c>
    </row>
    <row r="1617" spans="1:36" x14ac:dyDescent="0.25">
      <c r="A1617">
        <v>2018</v>
      </c>
      <c r="B1617" t="s">
        <v>70</v>
      </c>
      <c r="C1617" t="s">
        <v>5425</v>
      </c>
      <c r="D1617" s="47" t="s">
        <v>5424</v>
      </c>
      <c r="E1617" s="11">
        <v>5.39</v>
      </c>
      <c r="F1617" s="2">
        <v>0.84519999999999995</v>
      </c>
      <c r="G1617" s="2">
        <v>0.14480000000000001</v>
      </c>
      <c r="H1617" s="2">
        <v>0.70039999999999991</v>
      </c>
      <c r="I1617" s="2">
        <v>0.82740000000000002</v>
      </c>
      <c r="J1617" s="2">
        <v>0.14410000000000001</v>
      </c>
      <c r="K1617" s="2">
        <v>0.68330000000000002</v>
      </c>
      <c r="L1617" s="2">
        <v>0.75429999999999997</v>
      </c>
      <c r="M1617" s="2">
        <v>0.23</v>
      </c>
      <c r="N1617" s="2">
        <v>0.52429999999999999</v>
      </c>
      <c r="O1617" s="2">
        <v>0.63600000000000001</v>
      </c>
      <c r="P1617" s="5" t="s">
        <v>4792</v>
      </c>
      <c r="Q1617" s="5">
        <v>3094</v>
      </c>
      <c r="R1617" s="5">
        <v>574.02597402597405</v>
      </c>
      <c r="S1617" s="5">
        <v>2</v>
      </c>
      <c r="T1617" s="5">
        <v>64.641241111829345</v>
      </c>
      <c r="U1617" s="5">
        <v>1</v>
      </c>
      <c r="V1617" s="5">
        <v>32.320620555914672</v>
      </c>
      <c r="W1617" s="5">
        <v>0</v>
      </c>
      <c r="X1617" s="5">
        <v>0</v>
      </c>
      <c r="Y1617" s="5">
        <v>1</v>
      </c>
      <c r="Z1617" s="5">
        <v>32.320620555914672</v>
      </c>
      <c r="AA1617" s="5">
        <v>0</v>
      </c>
      <c r="AB1617" s="5">
        <v>0</v>
      </c>
      <c r="AC1617" s="5">
        <v>22</v>
      </c>
      <c r="AD1617" s="5">
        <v>711.05365223012279</v>
      </c>
      <c r="AE1617" s="5">
        <v>3</v>
      </c>
      <c r="AF1617" s="5">
        <v>96.961861667744017</v>
      </c>
      <c r="AG1617" s="5">
        <v>16</v>
      </c>
      <c r="AH1617" s="5">
        <v>517.12992889463476</v>
      </c>
      <c r="AI1617" s="5">
        <v>3</v>
      </c>
      <c r="AJ1617" s="5">
        <v>96.961861667744017</v>
      </c>
    </row>
    <row r="1618" spans="1:36" x14ac:dyDescent="0.25">
      <c r="A1618">
        <v>2019</v>
      </c>
      <c r="B1618" t="s">
        <v>71</v>
      </c>
      <c r="C1618" t="s">
        <v>5793</v>
      </c>
      <c r="D1618" s="47" t="s">
        <v>5790</v>
      </c>
      <c r="E1618" s="11">
        <v>0</v>
      </c>
      <c r="F1618" s="2">
        <v>0.44009999999999999</v>
      </c>
      <c r="G1618" s="2">
        <v>0.54569999999999996</v>
      </c>
      <c r="H1618" s="2">
        <v>-0.10559999999999997</v>
      </c>
      <c r="I1618" s="2">
        <v>0.4476</v>
      </c>
      <c r="J1618" s="2">
        <v>0.51390000000000002</v>
      </c>
      <c r="K1618" s="2">
        <v>-6.6300000000000026E-2</v>
      </c>
      <c r="L1618" s="2">
        <v>0.52910000000000001</v>
      </c>
      <c r="M1618" s="2">
        <v>0.46079999999999999</v>
      </c>
      <c r="N1618" s="2">
        <v>6.8300000000000027E-2</v>
      </c>
      <c r="O1618" s="2">
        <v>-3.4533333333333326E-2</v>
      </c>
      <c r="P1618" s="2" t="s">
        <v>5765</v>
      </c>
      <c r="Q1618" s="5">
        <v>3094</v>
      </c>
      <c r="R1618" s="5" t="s">
        <v>4791</v>
      </c>
      <c r="S1618" s="5">
        <v>1</v>
      </c>
      <c r="T1618" s="5">
        <v>32.320620555914672</v>
      </c>
      <c r="U1618" s="5">
        <v>0</v>
      </c>
      <c r="V1618" s="5">
        <v>0</v>
      </c>
      <c r="W1618" s="5">
        <v>0</v>
      </c>
      <c r="X1618" s="5">
        <v>0</v>
      </c>
      <c r="Y1618" s="5">
        <v>1</v>
      </c>
      <c r="Z1618" s="5">
        <v>32.320620555914672</v>
      </c>
      <c r="AA1618" s="5">
        <v>0</v>
      </c>
      <c r="AB1618" s="5">
        <v>0</v>
      </c>
      <c r="AC1618" s="5">
        <v>2</v>
      </c>
      <c r="AD1618" s="5">
        <v>64.641241111829345</v>
      </c>
      <c r="AE1618" s="5">
        <v>0</v>
      </c>
      <c r="AF1618" s="5">
        <v>0</v>
      </c>
      <c r="AG1618" s="5">
        <v>2</v>
      </c>
      <c r="AH1618" s="5">
        <v>64.641241111829345</v>
      </c>
      <c r="AI1618" s="5">
        <v>0</v>
      </c>
      <c r="AJ1618" s="5">
        <v>0</v>
      </c>
    </row>
    <row r="1619" spans="1:36" x14ac:dyDescent="0.25">
      <c r="A1619">
        <v>2017</v>
      </c>
      <c r="B1619" t="s">
        <v>70</v>
      </c>
      <c r="C1619" t="s">
        <v>5440</v>
      </c>
      <c r="D1619" s="47" t="s">
        <v>735</v>
      </c>
      <c r="E1619" s="11">
        <v>6</v>
      </c>
      <c r="F1619" s="2">
        <v>0.74770000000000003</v>
      </c>
      <c r="G1619" s="2">
        <v>0.2397</v>
      </c>
      <c r="H1619" s="2">
        <v>0.50800000000000001</v>
      </c>
      <c r="I1619" s="2">
        <v>0.70850000000000002</v>
      </c>
      <c r="J1619" s="2">
        <v>0.26069999999999999</v>
      </c>
      <c r="K1619" s="2">
        <v>0.44780000000000003</v>
      </c>
      <c r="L1619" s="2">
        <v>0.60260000000000002</v>
      </c>
      <c r="M1619" s="2">
        <v>0.37980000000000003</v>
      </c>
      <c r="N1619" s="2">
        <v>0.2228</v>
      </c>
      <c r="O1619" s="2">
        <v>0.39286666666666664</v>
      </c>
      <c r="P1619" s="5" t="s">
        <v>4792</v>
      </c>
      <c r="Q1619" s="5">
        <v>3097</v>
      </c>
      <c r="R1619" s="5">
        <v>516.16666666666663</v>
      </c>
      <c r="S1619" s="5">
        <v>13</v>
      </c>
      <c r="T1619" s="5">
        <v>419.7610590894414</v>
      </c>
      <c r="U1619" s="5">
        <v>0</v>
      </c>
      <c r="V1619" s="5">
        <v>0</v>
      </c>
      <c r="W1619" s="5">
        <v>0</v>
      </c>
      <c r="X1619" s="5">
        <v>0</v>
      </c>
      <c r="Y1619" s="5">
        <v>1</v>
      </c>
      <c r="Z1619" s="5">
        <v>32.289312237649334</v>
      </c>
      <c r="AA1619" s="5">
        <v>12</v>
      </c>
      <c r="AB1619" s="5">
        <v>387.47174685179203</v>
      </c>
      <c r="AC1619" s="5">
        <v>50</v>
      </c>
      <c r="AD1619" s="5">
        <v>1614.4656118824669</v>
      </c>
      <c r="AE1619" s="5">
        <v>9</v>
      </c>
      <c r="AF1619" s="5">
        <v>290.60381013884404</v>
      </c>
      <c r="AG1619" s="5">
        <v>35</v>
      </c>
      <c r="AH1619" s="5">
        <v>1130.1259283177269</v>
      </c>
      <c r="AI1619" s="5">
        <v>6</v>
      </c>
      <c r="AJ1619" s="5">
        <v>193.73587342589602</v>
      </c>
    </row>
    <row r="1620" spans="1:36" x14ac:dyDescent="0.25">
      <c r="A1620">
        <v>2019</v>
      </c>
      <c r="B1620" t="s">
        <v>41</v>
      </c>
      <c r="C1620" t="s">
        <v>5078</v>
      </c>
      <c r="D1620" s="47" t="s">
        <v>5528</v>
      </c>
      <c r="E1620" s="11">
        <v>1.484</v>
      </c>
      <c r="F1620" s="2">
        <v>0.6724</v>
      </c>
      <c r="G1620" s="2">
        <v>0.30659999999999998</v>
      </c>
      <c r="H1620" s="2">
        <v>0.36580000000000001</v>
      </c>
      <c r="I1620" s="2">
        <v>0.64539999999999997</v>
      </c>
      <c r="J1620" s="2">
        <v>0.3014</v>
      </c>
      <c r="K1620" s="2">
        <v>0.34399999999999997</v>
      </c>
      <c r="L1620" s="2">
        <v>0.51919999999999999</v>
      </c>
      <c r="M1620" s="2">
        <v>0.44890000000000002</v>
      </c>
      <c r="N1620" s="2">
        <v>7.0299999999999974E-2</v>
      </c>
      <c r="O1620" s="2">
        <v>0.26003333333333334</v>
      </c>
      <c r="P1620" s="2" t="s">
        <v>4792</v>
      </c>
      <c r="Q1620" s="5">
        <v>3097</v>
      </c>
      <c r="R1620" s="5">
        <v>2086.9272237196765</v>
      </c>
      <c r="S1620" s="5">
        <v>23</v>
      </c>
      <c r="T1620" s="5">
        <v>742.65418146593481</v>
      </c>
      <c r="U1620" s="5">
        <v>0</v>
      </c>
      <c r="V1620" s="5">
        <v>0</v>
      </c>
      <c r="W1620" s="5">
        <v>7</v>
      </c>
      <c r="X1620" s="5">
        <v>226.02518566354536</v>
      </c>
      <c r="Y1620" s="5">
        <v>0</v>
      </c>
      <c r="Z1620" s="5">
        <v>0</v>
      </c>
      <c r="AA1620" s="5">
        <v>16</v>
      </c>
      <c r="AB1620" s="5">
        <v>516.62899580238934</v>
      </c>
      <c r="AC1620" s="5">
        <v>99</v>
      </c>
      <c r="AD1620" s="5">
        <v>3196.6419115272843</v>
      </c>
      <c r="AE1620" s="5">
        <v>19</v>
      </c>
      <c r="AF1620" s="5">
        <v>613.49693251533745</v>
      </c>
      <c r="AG1620" s="5">
        <v>76</v>
      </c>
      <c r="AH1620" s="5">
        <v>2453.9877300613498</v>
      </c>
      <c r="AI1620" s="5">
        <v>4</v>
      </c>
      <c r="AJ1620" s="5">
        <v>129.15724895059734</v>
      </c>
    </row>
    <row r="1621" spans="1:36" x14ac:dyDescent="0.25">
      <c r="A1621">
        <v>2017</v>
      </c>
      <c r="B1621" t="s">
        <v>71</v>
      </c>
      <c r="C1621" t="s">
        <v>5793</v>
      </c>
      <c r="D1621" s="47" t="s">
        <v>5790</v>
      </c>
      <c r="E1621" s="11">
        <v>0</v>
      </c>
      <c r="F1621" s="2">
        <v>0.44009999999999999</v>
      </c>
      <c r="G1621" s="2">
        <v>0.54569999999999996</v>
      </c>
      <c r="H1621" s="2">
        <v>-0.10559999999999997</v>
      </c>
      <c r="I1621" s="2">
        <v>0.4476</v>
      </c>
      <c r="J1621" s="2">
        <v>0.51390000000000002</v>
      </c>
      <c r="K1621" s="2">
        <v>-6.6300000000000026E-2</v>
      </c>
      <c r="L1621" s="2">
        <v>0.52910000000000001</v>
      </c>
      <c r="M1621" s="2">
        <v>0.46079999999999999</v>
      </c>
      <c r="N1621" s="2">
        <v>6.8300000000000027E-2</v>
      </c>
      <c r="O1621" s="2">
        <v>-3.4533333333333326E-2</v>
      </c>
      <c r="P1621" s="2" t="s">
        <v>5765</v>
      </c>
      <c r="Q1621" s="5">
        <v>3101</v>
      </c>
      <c r="R1621" s="5" t="s">
        <v>4791</v>
      </c>
      <c r="S1621" s="5">
        <v>5</v>
      </c>
      <c r="T1621" s="5">
        <v>161.23831022250886</v>
      </c>
      <c r="U1621" s="5">
        <v>0</v>
      </c>
      <c r="V1621" s="5">
        <v>0</v>
      </c>
      <c r="W1621" s="5">
        <v>1</v>
      </c>
      <c r="X1621" s="5">
        <v>32.247662044501773</v>
      </c>
      <c r="Y1621" s="5">
        <v>0</v>
      </c>
      <c r="Z1621" s="5">
        <v>0</v>
      </c>
      <c r="AA1621" s="5">
        <v>4</v>
      </c>
      <c r="AB1621" s="5">
        <v>128.99064817800709</v>
      </c>
      <c r="AC1621" s="5">
        <v>20</v>
      </c>
      <c r="AD1621" s="5">
        <v>644.95324089003543</v>
      </c>
      <c r="AE1621" s="5">
        <v>3</v>
      </c>
      <c r="AF1621" s="5">
        <v>96.742986133505326</v>
      </c>
      <c r="AG1621" s="5">
        <v>15</v>
      </c>
      <c r="AH1621" s="5">
        <v>483.71493066752657</v>
      </c>
      <c r="AI1621" s="5">
        <v>2</v>
      </c>
      <c r="AJ1621" s="5">
        <v>64.495324089003546</v>
      </c>
    </row>
    <row r="1622" spans="1:36" x14ac:dyDescent="0.25">
      <c r="A1622">
        <v>2019</v>
      </c>
      <c r="B1622" t="s">
        <v>71</v>
      </c>
      <c r="C1622" t="s">
        <v>5118</v>
      </c>
      <c r="D1622" s="47" t="s">
        <v>4808</v>
      </c>
      <c r="E1622" s="11">
        <v>0</v>
      </c>
      <c r="F1622" s="2">
        <v>0.81499999999999995</v>
      </c>
      <c r="G1622" s="2">
        <v>0.17100000000000001</v>
      </c>
      <c r="H1622" s="2">
        <v>0.64399999999999991</v>
      </c>
      <c r="I1622" s="2">
        <v>0.81789999999999996</v>
      </c>
      <c r="J1622" s="2">
        <v>0.1469</v>
      </c>
      <c r="K1622" s="2">
        <v>0.67099999999999993</v>
      </c>
      <c r="L1622" s="2">
        <v>0.82279999999999998</v>
      </c>
      <c r="M1622" s="2">
        <v>0.16470000000000001</v>
      </c>
      <c r="N1622" s="2">
        <v>0.65809999999999991</v>
      </c>
      <c r="O1622" s="2">
        <v>0.65769999999999995</v>
      </c>
      <c r="P1622" s="2" t="s">
        <v>4792</v>
      </c>
      <c r="Q1622" s="5">
        <v>3102</v>
      </c>
      <c r="R1622" s="5" t="s">
        <v>4791</v>
      </c>
      <c r="S1622" s="5">
        <v>3</v>
      </c>
      <c r="T1622" s="5">
        <v>96.71179883945841</v>
      </c>
      <c r="U1622" s="5">
        <v>0</v>
      </c>
      <c r="V1622" s="5">
        <v>0</v>
      </c>
      <c r="W1622" s="5">
        <v>0</v>
      </c>
      <c r="X1622" s="5">
        <v>0</v>
      </c>
      <c r="Y1622" s="5">
        <v>0</v>
      </c>
      <c r="Z1622" s="5">
        <v>0</v>
      </c>
      <c r="AA1622" s="5">
        <v>3</v>
      </c>
      <c r="AB1622" s="5">
        <v>96.71179883945841</v>
      </c>
      <c r="AC1622" s="5">
        <v>63</v>
      </c>
      <c r="AD1622" s="5">
        <v>2030.9477756286265</v>
      </c>
      <c r="AE1622" s="5">
        <v>8</v>
      </c>
      <c r="AF1622" s="5">
        <v>257.89813023855578</v>
      </c>
      <c r="AG1622" s="5">
        <v>55</v>
      </c>
      <c r="AH1622" s="5">
        <v>1773.049645390071</v>
      </c>
      <c r="AI1622" s="5">
        <v>0</v>
      </c>
      <c r="AJ1622" s="5">
        <v>0</v>
      </c>
    </row>
    <row r="1623" spans="1:36" x14ac:dyDescent="0.25">
      <c r="A1623">
        <v>2019</v>
      </c>
      <c r="B1623" t="s">
        <v>71</v>
      </c>
      <c r="C1623" t="s">
        <v>5153</v>
      </c>
      <c r="D1623" s="47" t="s">
        <v>457</v>
      </c>
      <c r="E1623" s="11">
        <v>0</v>
      </c>
      <c r="F1623" s="2">
        <v>0.85780000000000001</v>
      </c>
      <c r="G1623" s="2">
        <v>0.13189999999999999</v>
      </c>
      <c r="H1623" s="2">
        <v>0.72589999999999999</v>
      </c>
      <c r="I1623" s="2">
        <v>0.85680000000000001</v>
      </c>
      <c r="J1623" s="2">
        <v>0.11559999999999999</v>
      </c>
      <c r="K1623" s="2">
        <v>0.74119999999999997</v>
      </c>
      <c r="L1623" s="2">
        <v>0.85289999999999999</v>
      </c>
      <c r="M1623" s="2">
        <v>0.13650000000000001</v>
      </c>
      <c r="N1623" s="2">
        <v>0.71639999999999993</v>
      </c>
      <c r="O1623" s="2">
        <v>0.72783333333333322</v>
      </c>
      <c r="P1623" s="2" t="s">
        <v>4792</v>
      </c>
      <c r="Q1623" s="5">
        <v>3105</v>
      </c>
      <c r="R1623" s="5" t="s">
        <v>4791</v>
      </c>
      <c r="S1623" s="5">
        <v>27</v>
      </c>
      <c r="T1623" s="5">
        <v>869.56521739130437</v>
      </c>
      <c r="U1623" s="5">
        <v>0</v>
      </c>
      <c r="V1623" s="5">
        <v>0</v>
      </c>
      <c r="W1623" s="5">
        <v>1</v>
      </c>
      <c r="X1623" s="5">
        <v>32.206119162640903</v>
      </c>
      <c r="Y1623" s="5">
        <v>0</v>
      </c>
      <c r="Z1623" s="5">
        <v>0</v>
      </c>
      <c r="AA1623" s="5">
        <v>26</v>
      </c>
      <c r="AB1623" s="5">
        <v>837.35909822866347</v>
      </c>
      <c r="AC1623" s="5">
        <v>51</v>
      </c>
      <c r="AD1623" s="5">
        <v>1642.5120772946862</v>
      </c>
      <c r="AE1623" s="5">
        <v>8</v>
      </c>
      <c r="AF1623" s="5">
        <v>257.64895330112722</v>
      </c>
      <c r="AG1623" s="5">
        <v>41</v>
      </c>
      <c r="AH1623" s="5">
        <v>1320.4508856682769</v>
      </c>
      <c r="AI1623" s="5">
        <v>2</v>
      </c>
      <c r="AJ1623" s="5">
        <v>64.412238325281805</v>
      </c>
    </row>
    <row r="1624" spans="1:36" x14ac:dyDescent="0.25">
      <c r="A1624">
        <v>2018</v>
      </c>
      <c r="B1624" t="s">
        <v>71</v>
      </c>
      <c r="C1624" t="s">
        <v>5284</v>
      </c>
      <c r="D1624" s="47" t="s">
        <v>4791</v>
      </c>
      <c r="E1624" s="47" t="s">
        <v>4791</v>
      </c>
      <c r="F1624" s="47" t="s">
        <v>4791</v>
      </c>
      <c r="G1624" s="47" t="s">
        <v>4791</v>
      </c>
      <c r="H1624" s="47" t="s">
        <v>4791</v>
      </c>
      <c r="I1624" s="47" t="s">
        <v>4791</v>
      </c>
      <c r="J1624" s="47" t="s">
        <v>4791</v>
      </c>
      <c r="K1624" s="47" t="s">
        <v>4791</v>
      </c>
      <c r="L1624" s="47" t="s">
        <v>4791</v>
      </c>
      <c r="M1624" s="47" t="s">
        <v>4791</v>
      </c>
      <c r="N1624" s="47" t="s">
        <v>4791</v>
      </c>
      <c r="O1624" s="47" t="s">
        <v>4791</v>
      </c>
      <c r="P1624" s="2" t="s">
        <v>4792</v>
      </c>
      <c r="Q1624" s="5">
        <v>3106</v>
      </c>
      <c r="R1624" s="5" t="s">
        <v>4791</v>
      </c>
      <c r="S1624" s="5">
        <v>2</v>
      </c>
      <c r="T1624" s="5">
        <v>64.391500321957494</v>
      </c>
      <c r="U1624" s="5">
        <v>0</v>
      </c>
      <c r="V1624" s="5">
        <v>0</v>
      </c>
      <c r="W1624" s="5">
        <v>0</v>
      </c>
      <c r="X1624" s="5">
        <v>0</v>
      </c>
      <c r="Y1624" s="5">
        <v>1</v>
      </c>
      <c r="Z1624" s="5">
        <v>32.195750160978747</v>
      </c>
      <c r="AA1624" s="5">
        <v>1</v>
      </c>
      <c r="AB1624" s="5">
        <v>32.195750160978747</v>
      </c>
      <c r="AC1624" s="5">
        <v>67</v>
      </c>
      <c r="AD1624" s="5">
        <v>2157.1152607855761</v>
      </c>
      <c r="AE1624" s="5">
        <v>4</v>
      </c>
      <c r="AF1624" s="5">
        <v>128.78300064391499</v>
      </c>
      <c r="AG1624" s="5">
        <v>60</v>
      </c>
      <c r="AH1624" s="5">
        <v>1931.7450096587252</v>
      </c>
      <c r="AI1624" s="5">
        <v>3</v>
      </c>
      <c r="AJ1624" s="5">
        <v>96.587250482936255</v>
      </c>
    </row>
    <row r="1625" spans="1:36" x14ac:dyDescent="0.25">
      <c r="A1625">
        <v>2018</v>
      </c>
      <c r="B1625" t="s">
        <v>71</v>
      </c>
      <c r="C1625" t="s">
        <v>5284</v>
      </c>
      <c r="D1625" s="47" t="s">
        <v>4791</v>
      </c>
      <c r="E1625" s="47" t="s">
        <v>4791</v>
      </c>
      <c r="F1625" s="47" t="s">
        <v>4791</v>
      </c>
      <c r="G1625" s="47" t="s">
        <v>4791</v>
      </c>
      <c r="H1625" s="47" t="s">
        <v>4791</v>
      </c>
      <c r="I1625" s="47" t="s">
        <v>4791</v>
      </c>
      <c r="J1625" s="47" t="s">
        <v>4791</v>
      </c>
      <c r="K1625" s="47" t="s">
        <v>4791</v>
      </c>
      <c r="L1625" s="47" t="s">
        <v>4791</v>
      </c>
      <c r="M1625" s="47" t="s">
        <v>4791</v>
      </c>
      <c r="N1625" s="47" t="s">
        <v>4791</v>
      </c>
      <c r="O1625" s="47" t="s">
        <v>4791</v>
      </c>
      <c r="P1625" s="2" t="s">
        <v>4792</v>
      </c>
      <c r="Q1625" s="5">
        <v>3106</v>
      </c>
      <c r="R1625" s="5" t="s">
        <v>4791</v>
      </c>
      <c r="S1625" s="5">
        <v>2</v>
      </c>
      <c r="T1625" s="5">
        <v>64.391500321957494</v>
      </c>
      <c r="U1625" s="5">
        <v>0</v>
      </c>
      <c r="V1625" s="5">
        <v>0</v>
      </c>
      <c r="W1625" s="5">
        <v>0</v>
      </c>
      <c r="X1625" s="5">
        <v>0</v>
      </c>
      <c r="Y1625" s="5">
        <v>1</v>
      </c>
      <c r="Z1625" s="5">
        <v>32.195750160978747</v>
      </c>
      <c r="AA1625" s="5">
        <v>1</v>
      </c>
      <c r="AB1625" s="5">
        <v>32.195750160978747</v>
      </c>
      <c r="AC1625" s="5">
        <v>67</v>
      </c>
      <c r="AD1625" s="5">
        <v>2157.1152607855761</v>
      </c>
      <c r="AE1625" s="5">
        <v>4</v>
      </c>
      <c r="AF1625" s="5">
        <v>128.78300064391499</v>
      </c>
      <c r="AG1625" s="5">
        <v>60</v>
      </c>
      <c r="AH1625" s="5">
        <v>1931.7450096587252</v>
      </c>
      <c r="AI1625" s="5">
        <v>3</v>
      </c>
      <c r="AJ1625" s="5">
        <v>96.587250482936255</v>
      </c>
    </row>
    <row r="1626" spans="1:36" x14ac:dyDescent="0.25">
      <c r="A1626">
        <v>2018</v>
      </c>
      <c r="B1626" t="s">
        <v>71</v>
      </c>
      <c r="C1626" t="s">
        <v>4829</v>
      </c>
      <c r="D1626" s="47" t="s">
        <v>4818</v>
      </c>
      <c r="E1626" s="11">
        <v>0</v>
      </c>
      <c r="F1626" s="2">
        <v>0.5323</v>
      </c>
      <c r="G1626" s="2">
        <v>0.45150000000000001</v>
      </c>
      <c r="H1626" s="2">
        <v>8.0799999999999983E-2</v>
      </c>
      <c r="I1626" s="2">
        <v>0.57130000000000003</v>
      </c>
      <c r="J1626" s="2">
        <v>0.37130000000000002</v>
      </c>
      <c r="K1626" s="2">
        <v>0.2</v>
      </c>
      <c r="L1626" s="2">
        <v>0.64910000000000001</v>
      </c>
      <c r="M1626" s="2">
        <v>0.33350000000000002</v>
      </c>
      <c r="N1626" s="2">
        <v>0.31559999999999999</v>
      </c>
      <c r="O1626" s="2">
        <v>0.1988</v>
      </c>
      <c r="P1626" s="2" t="s">
        <v>4792</v>
      </c>
      <c r="Q1626" s="5">
        <v>3108</v>
      </c>
      <c r="R1626" s="5" t="s">
        <v>4791</v>
      </c>
      <c r="S1626" s="5">
        <v>2</v>
      </c>
      <c r="T1626" s="5">
        <v>64.350064350064343</v>
      </c>
      <c r="U1626" s="5">
        <v>0</v>
      </c>
      <c r="V1626" s="5">
        <v>0</v>
      </c>
      <c r="W1626" s="5">
        <v>1</v>
      </c>
      <c r="X1626" s="5">
        <v>32.175032175032172</v>
      </c>
      <c r="Y1626" s="5">
        <v>0</v>
      </c>
      <c r="Z1626" s="5">
        <v>0</v>
      </c>
      <c r="AA1626" s="5">
        <v>1</v>
      </c>
      <c r="AB1626" s="5">
        <v>32.175032175032172</v>
      </c>
      <c r="AC1626" s="5">
        <v>12</v>
      </c>
      <c r="AD1626" s="5">
        <v>386.10038610038612</v>
      </c>
      <c r="AE1626" s="5">
        <v>0</v>
      </c>
      <c r="AF1626" s="5">
        <v>0</v>
      </c>
      <c r="AG1626" s="5">
        <v>12</v>
      </c>
      <c r="AH1626" s="5">
        <v>386.10038610038612</v>
      </c>
      <c r="AI1626" s="5">
        <v>0</v>
      </c>
      <c r="AJ1626" s="5">
        <v>0</v>
      </c>
    </row>
    <row r="1627" spans="1:36" x14ac:dyDescent="0.25">
      <c r="A1627">
        <v>2018</v>
      </c>
      <c r="B1627" t="s">
        <v>71</v>
      </c>
      <c r="C1627" t="s">
        <v>4829</v>
      </c>
      <c r="D1627" s="47" t="s">
        <v>4818</v>
      </c>
      <c r="E1627" s="11">
        <v>0</v>
      </c>
      <c r="F1627" s="2">
        <v>0.5323</v>
      </c>
      <c r="G1627" s="2">
        <v>0.45150000000000001</v>
      </c>
      <c r="H1627" s="2">
        <v>8.0799999999999983E-2</v>
      </c>
      <c r="I1627" s="2">
        <v>0.57130000000000003</v>
      </c>
      <c r="J1627" s="2">
        <v>0.37130000000000002</v>
      </c>
      <c r="K1627" s="2">
        <v>0.2</v>
      </c>
      <c r="L1627" s="2">
        <v>0.64910000000000001</v>
      </c>
      <c r="M1627" s="2">
        <v>0.33350000000000002</v>
      </c>
      <c r="N1627" s="2">
        <v>0.31559999999999999</v>
      </c>
      <c r="O1627" s="2">
        <v>0.1988</v>
      </c>
      <c r="P1627" s="2" t="s">
        <v>4792</v>
      </c>
      <c r="Q1627" s="5">
        <v>3108</v>
      </c>
      <c r="R1627" s="5" t="s">
        <v>4791</v>
      </c>
      <c r="S1627" s="5">
        <v>2</v>
      </c>
      <c r="T1627" s="5">
        <v>64.350064350064343</v>
      </c>
      <c r="U1627" s="5">
        <v>0</v>
      </c>
      <c r="V1627" s="5">
        <v>0</v>
      </c>
      <c r="W1627" s="5">
        <v>1</v>
      </c>
      <c r="X1627" s="5">
        <v>32.175032175032172</v>
      </c>
      <c r="Y1627" s="5">
        <v>0</v>
      </c>
      <c r="Z1627" s="5">
        <v>0</v>
      </c>
      <c r="AA1627" s="5">
        <v>1</v>
      </c>
      <c r="AB1627" s="5">
        <v>32.175032175032172</v>
      </c>
      <c r="AC1627" s="5">
        <v>12</v>
      </c>
      <c r="AD1627" s="5">
        <v>386.10038610038612</v>
      </c>
      <c r="AE1627" s="5">
        <v>0</v>
      </c>
      <c r="AF1627" s="5">
        <v>0</v>
      </c>
      <c r="AG1627" s="5">
        <v>12</v>
      </c>
      <c r="AH1627" s="5">
        <v>386.10038610038612</v>
      </c>
      <c r="AI1627" s="5">
        <v>0</v>
      </c>
      <c r="AJ1627" s="5">
        <v>0</v>
      </c>
    </row>
    <row r="1628" spans="1:36" x14ac:dyDescent="0.25">
      <c r="A1628">
        <v>2018</v>
      </c>
      <c r="B1628" t="s">
        <v>71</v>
      </c>
      <c r="C1628" t="s">
        <v>4844</v>
      </c>
      <c r="D1628" s="47" t="s">
        <v>4844</v>
      </c>
      <c r="E1628" s="11">
        <v>0</v>
      </c>
      <c r="F1628" s="2">
        <v>0.58350000000000002</v>
      </c>
      <c r="G1628" s="2">
        <v>0.40150000000000002</v>
      </c>
      <c r="H1628" s="2">
        <v>0.182</v>
      </c>
      <c r="I1628" s="2">
        <v>0.60070000000000001</v>
      </c>
      <c r="J1628" s="2">
        <v>0.35649999999999998</v>
      </c>
      <c r="K1628" s="2">
        <v>0.24420000000000003</v>
      </c>
      <c r="L1628" s="2">
        <v>0.66390000000000005</v>
      </c>
      <c r="M1628" s="2">
        <v>0.32250000000000001</v>
      </c>
      <c r="N1628" s="2">
        <v>0.34140000000000004</v>
      </c>
      <c r="O1628" s="2">
        <v>0.25586666666666669</v>
      </c>
      <c r="P1628" s="2" t="s">
        <v>4792</v>
      </c>
      <c r="Q1628" s="5">
        <v>3109</v>
      </c>
      <c r="R1628" s="5" t="s">
        <v>4791</v>
      </c>
      <c r="S1628" s="5">
        <v>8</v>
      </c>
      <c r="T1628" s="5">
        <v>257.3174654229656</v>
      </c>
      <c r="U1628" s="5">
        <v>0</v>
      </c>
      <c r="V1628" s="5">
        <v>0</v>
      </c>
      <c r="W1628" s="5">
        <v>1</v>
      </c>
      <c r="X1628" s="5">
        <v>32.1646831778707</v>
      </c>
      <c r="Y1628" s="5">
        <v>3</v>
      </c>
      <c r="Z1628" s="5">
        <v>96.494049533612099</v>
      </c>
      <c r="AA1628" s="5">
        <v>4</v>
      </c>
      <c r="AB1628" s="5">
        <v>128.6587327114828</v>
      </c>
      <c r="AC1628" s="5">
        <v>75</v>
      </c>
      <c r="AD1628" s="5">
        <v>2412.3512383403026</v>
      </c>
      <c r="AE1628" s="5">
        <v>11</v>
      </c>
      <c r="AF1628" s="5">
        <v>353.8115149565777</v>
      </c>
      <c r="AG1628" s="5">
        <v>58</v>
      </c>
      <c r="AH1628" s="5">
        <v>1865.5516243165007</v>
      </c>
      <c r="AI1628" s="5">
        <v>6</v>
      </c>
      <c r="AJ1628" s="5">
        <v>192.9880990672242</v>
      </c>
    </row>
    <row r="1629" spans="1:36" x14ac:dyDescent="0.25">
      <c r="A1629">
        <v>2018</v>
      </c>
      <c r="B1629" t="s">
        <v>71</v>
      </c>
      <c r="C1629" t="s">
        <v>4844</v>
      </c>
      <c r="D1629" s="47" t="s">
        <v>4844</v>
      </c>
      <c r="E1629" s="11">
        <v>0</v>
      </c>
      <c r="F1629" s="2">
        <v>0.58350000000000002</v>
      </c>
      <c r="G1629" s="2">
        <v>0.40150000000000002</v>
      </c>
      <c r="H1629" s="2">
        <v>0.182</v>
      </c>
      <c r="I1629" s="2">
        <v>0.60070000000000001</v>
      </c>
      <c r="J1629" s="2">
        <v>0.35649999999999998</v>
      </c>
      <c r="K1629" s="2">
        <v>0.24420000000000003</v>
      </c>
      <c r="L1629" s="2">
        <v>0.66390000000000005</v>
      </c>
      <c r="M1629" s="2">
        <v>0.32250000000000001</v>
      </c>
      <c r="N1629" s="2">
        <v>0.34140000000000004</v>
      </c>
      <c r="O1629" s="2">
        <v>0.25586666666666669</v>
      </c>
      <c r="P1629" s="2" t="s">
        <v>4792</v>
      </c>
      <c r="Q1629" s="5">
        <v>3109</v>
      </c>
      <c r="R1629" s="5" t="s">
        <v>4791</v>
      </c>
      <c r="S1629" s="5">
        <v>8</v>
      </c>
      <c r="T1629" s="5">
        <v>257.3174654229656</v>
      </c>
      <c r="U1629" s="5">
        <v>0</v>
      </c>
      <c r="V1629" s="5">
        <v>0</v>
      </c>
      <c r="W1629" s="5">
        <v>1</v>
      </c>
      <c r="X1629" s="5">
        <v>32.1646831778707</v>
      </c>
      <c r="Y1629" s="5">
        <v>3</v>
      </c>
      <c r="Z1629" s="5">
        <v>96.494049533612099</v>
      </c>
      <c r="AA1629" s="5">
        <v>4</v>
      </c>
      <c r="AB1629" s="5">
        <v>128.6587327114828</v>
      </c>
      <c r="AC1629" s="5">
        <v>75</v>
      </c>
      <c r="AD1629" s="5">
        <v>2412.3512383403026</v>
      </c>
      <c r="AE1629" s="5">
        <v>11</v>
      </c>
      <c r="AF1629" s="5">
        <v>353.8115149565777</v>
      </c>
      <c r="AG1629" s="5">
        <v>58</v>
      </c>
      <c r="AH1629" s="5">
        <v>1865.5516243165007</v>
      </c>
      <c r="AI1629" s="5">
        <v>6</v>
      </c>
      <c r="AJ1629" s="5">
        <v>192.9880990672242</v>
      </c>
    </row>
    <row r="1630" spans="1:36" x14ac:dyDescent="0.25">
      <c r="A1630">
        <v>2017</v>
      </c>
      <c r="B1630" t="s">
        <v>71</v>
      </c>
      <c r="C1630" t="s">
        <v>4829</v>
      </c>
      <c r="D1630" s="47" t="s">
        <v>4818</v>
      </c>
      <c r="E1630" s="11">
        <v>0</v>
      </c>
      <c r="F1630" s="2">
        <v>0.5323</v>
      </c>
      <c r="G1630" s="2">
        <v>0.45150000000000001</v>
      </c>
      <c r="H1630" s="2">
        <v>8.0799999999999983E-2</v>
      </c>
      <c r="I1630" s="2">
        <v>0.57130000000000003</v>
      </c>
      <c r="J1630" s="2">
        <v>0.37130000000000002</v>
      </c>
      <c r="K1630" s="2">
        <v>0.2</v>
      </c>
      <c r="L1630" s="2">
        <v>0.64910000000000001</v>
      </c>
      <c r="M1630" s="2">
        <v>0.33350000000000002</v>
      </c>
      <c r="N1630" s="2">
        <v>0.31559999999999999</v>
      </c>
      <c r="O1630" s="2">
        <v>0.1988</v>
      </c>
      <c r="P1630" s="2" t="s">
        <v>4792</v>
      </c>
      <c r="Q1630" s="5">
        <v>3116</v>
      </c>
      <c r="R1630" s="5" t="s">
        <v>4791</v>
      </c>
      <c r="S1630" s="5">
        <v>2</v>
      </c>
      <c r="T1630" s="5">
        <v>64.184852374839537</v>
      </c>
      <c r="U1630" s="5">
        <v>0</v>
      </c>
      <c r="V1630" s="5">
        <v>0</v>
      </c>
      <c r="W1630" s="5">
        <v>0</v>
      </c>
      <c r="X1630" s="5">
        <v>0</v>
      </c>
      <c r="Y1630" s="5">
        <v>0</v>
      </c>
      <c r="Z1630" s="5">
        <v>0</v>
      </c>
      <c r="AA1630" s="5">
        <v>2</v>
      </c>
      <c r="AB1630" s="5">
        <v>64.184852374839537</v>
      </c>
      <c r="AC1630" s="5">
        <v>29</v>
      </c>
      <c r="AD1630" s="5">
        <v>930.68035943517339</v>
      </c>
      <c r="AE1630" s="5">
        <v>8</v>
      </c>
      <c r="AF1630" s="5">
        <v>256.73940949935815</v>
      </c>
      <c r="AG1630" s="5">
        <v>21</v>
      </c>
      <c r="AH1630" s="5">
        <v>673.94094993581507</v>
      </c>
      <c r="AI1630" s="5">
        <v>0</v>
      </c>
      <c r="AJ1630" s="5">
        <v>0</v>
      </c>
    </row>
    <row r="1631" spans="1:36" x14ac:dyDescent="0.25">
      <c r="A1631">
        <v>2018</v>
      </c>
      <c r="B1631" t="s">
        <v>71</v>
      </c>
      <c r="C1631" t="s">
        <v>5141</v>
      </c>
      <c r="D1631" s="47" t="s">
        <v>5139</v>
      </c>
      <c r="E1631" s="11">
        <v>0</v>
      </c>
      <c r="F1631" s="2">
        <v>0.85560000000000003</v>
      </c>
      <c r="G1631" s="2">
        <v>0.1351</v>
      </c>
      <c r="H1631" s="2">
        <v>0.72050000000000003</v>
      </c>
      <c r="I1631" s="2">
        <v>0.84389999999999998</v>
      </c>
      <c r="J1631" s="2">
        <v>0.12790000000000001</v>
      </c>
      <c r="K1631" s="2">
        <v>0.71599999999999997</v>
      </c>
      <c r="L1631" s="2">
        <v>0.82689999999999997</v>
      </c>
      <c r="M1631" s="2">
        <v>0.1615</v>
      </c>
      <c r="N1631" s="2">
        <v>0.66539999999999999</v>
      </c>
      <c r="O1631" s="2">
        <v>0.70063333333333333</v>
      </c>
      <c r="P1631" s="2" t="s">
        <v>4792</v>
      </c>
      <c r="Q1631" s="5">
        <v>3120</v>
      </c>
      <c r="R1631" s="5" t="s">
        <v>4791</v>
      </c>
      <c r="S1631" s="5">
        <v>9</v>
      </c>
      <c r="T1631" s="5">
        <v>288.46153846153845</v>
      </c>
      <c r="U1631" s="5">
        <v>0</v>
      </c>
      <c r="V1631" s="5">
        <v>0</v>
      </c>
      <c r="W1631" s="5">
        <v>1</v>
      </c>
      <c r="X1631" s="5">
        <v>32.051282051282051</v>
      </c>
      <c r="Y1631" s="5">
        <v>0</v>
      </c>
      <c r="Z1631" s="5">
        <v>0</v>
      </c>
      <c r="AA1631" s="5">
        <v>8</v>
      </c>
      <c r="AB1631" s="5">
        <v>256.41025641025641</v>
      </c>
      <c r="AC1631" s="5">
        <v>24</v>
      </c>
      <c r="AD1631" s="5">
        <v>769.23076923076928</v>
      </c>
      <c r="AE1631" s="5">
        <v>8</v>
      </c>
      <c r="AF1631" s="5">
        <v>256.41025641025641</v>
      </c>
      <c r="AG1631" s="5">
        <v>13</v>
      </c>
      <c r="AH1631" s="5">
        <v>416.66666666666669</v>
      </c>
      <c r="AI1631" s="5">
        <v>3</v>
      </c>
      <c r="AJ1631" s="5">
        <v>96.15384615384616</v>
      </c>
    </row>
    <row r="1632" spans="1:36" x14ac:dyDescent="0.25">
      <c r="A1632">
        <v>2018</v>
      </c>
      <c r="B1632" t="s">
        <v>71</v>
      </c>
      <c r="C1632" t="s">
        <v>5141</v>
      </c>
      <c r="D1632" s="47" t="s">
        <v>5139</v>
      </c>
      <c r="E1632" s="11">
        <v>0</v>
      </c>
      <c r="F1632" s="2">
        <v>0.85560000000000003</v>
      </c>
      <c r="G1632" s="2">
        <v>0.1351</v>
      </c>
      <c r="H1632" s="2">
        <v>0.72050000000000003</v>
      </c>
      <c r="I1632" s="2">
        <v>0.84389999999999998</v>
      </c>
      <c r="J1632" s="2">
        <v>0.12790000000000001</v>
      </c>
      <c r="K1632" s="2">
        <v>0.71599999999999997</v>
      </c>
      <c r="L1632" s="2">
        <v>0.82689999999999997</v>
      </c>
      <c r="M1632" s="2">
        <v>0.1615</v>
      </c>
      <c r="N1632" s="2">
        <v>0.66539999999999999</v>
      </c>
      <c r="O1632" s="2">
        <v>0.70063333333333333</v>
      </c>
      <c r="P1632" s="2" t="s">
        <v>4792</v>
      </c>
      <c r="Q1632" s="5">
        <v>3120</v>
      </c>
      <c r="R1632" s="5" t="s">
        <v>4791</v>
      </c>
      <c r="S1632" s="5">
        <v>9</v>
      </c>
      <c r="T1632" s="5">
        <v>288.46153846153845</v>
      </c>
      <c r="U1632" s="5">
        <v>0</v>
      </c>
      <c r="V1632" s="5">
        <v>0</v>
      </c>
      <c r="W1632" s="5">
        <v>1</v>
      </c>
      <c r="X1632" s="5">
        <v>32.051282051282051</v>
      </c>
      <c r="Y1632" s="5">
        <v>0</v>
      </c>
      <c r="Z1632" s="5">
        <v>0</v>
      </c>
      <c r="AA1632" s="5">
        <v>8</v>
      </c>
      <c r="AB1632" s="5">
        <v>256.41025641025641</v>
      </c>
      <c r="AC1632" s="5">
        <v>24</v>
      </c>
      <c r="AD1632" s="5">
        <v>769.23076923076928</v>
      </c>
      <c r="AE1632" s="5">
        <v>8</v>
      </c>
      <c r="AF1632" s="5">
        <v>256.41025641025641</v>
      </c>
      <c r="AG1632" s="5">
        <v>13</v>
      </c>
      <c r="AH1632" s="5">
        <v>416.66666666666669</v>
      </c>
      <c r="AI1632" s="5">
        <v>3</v>
      </c>
      <c r="AJ1632" s="5">
        <v>96.15384615384616</v>
      </c>
    </row>
    <row r="1633" spans="1:36" x14ac:dyDescent="0.25">
      <c r="A1633">
        <v>2019</v>
      </c>
      <c r="B1633" t="s">
        <v>71</v>
      </c>
      <c r="C1633" t="s">
        <v>4844</v>
      </c>
      <c r="D1633" s="47" t="s">
        <v>4844</v>
      </c>
      <c r="E1633" s="11">
        <v>0</v>
      </c>
      <c r="F1633" s="2">
        <v>0.58350000000000002</v>
      </c>
      <c r="G1633" s="2">
        <v>0.40150000000000002</v>
      </c>
      <c r="H1633" s="2">
        <v>0.182</v>
      </c>
      <c r="I1633" s="2">
        <v>0.60070000000000001</v>
      </c>
      <c r="J1633" s="2">
        <v>0.35649999999999998</v>
      </c>
      <c r="K1633" s="2">
        <v>0.24420000000000003</v>
      </c>
      <c r="L1633" s="2">
        <v>0.66390000000000005</v>
      </c>
      <c r="M1633" s="2">
        <v>0.32250000000000001</v>
      </c>
      <c r="N1633" s="2">
        <v>0.34140000000000004</v>
      </c>
      <c r="O1633" s="2">
        <v>0.25586666666666669</v>
      </c>
      <c r="P1633" s="2" t="s">
        <v>4792</v>
      </c>
      <c r="Q1633" s="5">
        <v>3123</v>
      </c>
      <c r="R1633" s="5" t="s">
        <v>4791</v>
      </c>
      <c r="S1633" s="5">
        <v>10</v>
      </c>
      <c r="T1633" s="5">
        <v>320.20493115593979</v>
      </c>
      <c r="U1633" s="5">
        <v>0</v>
      </c>
      <c r="V1633" s="5">
        <v>0</v>
      </c>
      <c r="W1633" s="5">
        <v>2</v>
      </c>
      <c r="X1633" s="5">
        <v>64.040986231187958</v>
      </c>
      <c r="Y1633" s="5">
        <v>1</v>
      </c>
      <c r="Z1633" s="5">
        <v>32.020493115593979</v>
      </c>
      <c r="AA1633" s="5">
        <v>7</v>
      </c>
      <c r="AB1633" s="5">
        <v>224.14345180915788</v>
      </c>
      <c r="AC1633" s="5">
        <v>77</v>
      </c>
      <c r="AD1633" s="5">
        <v>2465.5779699007367</v>
      </c>
      <c r="AE1633" s="5">
        <v>6</v>
      </c>
      <c r="AF1633" s="5">
        <v>192.12295869356387</v>
      </c>
      <c r="AG1633" s="5">
        <v>59</v>
      </c>
      <c r="AH1633" s="5">
        <v>1889.2090938200449</v>
      </c>
      <c r="AI1633" s="5">
        <v>12</v>
      </c>
      <c r="AJ1633" s="5">
        <v>384.24591738712775</v>
      </c>
    </row>
    <row r="1634" spans="1:36" x14ac:dyDescent="0.25">
      <c r="A1634">
        <v>2018</v>
      </c>
      <c r="B1634" t="s">
        <v>41</v>
      </c>
      <c r="C1634" t="s">
        <v>5541</v>
      </c>
      <c r="D1634" s="47" t="s">
        <v>5525</v>
      </c>
      <c r="E1634" s="11">
        <v>1.569</v>
      </c>
      <c r="F1634" s="2">
        <v>0.57179999999999997</v>
      </c>
      <c r="G1634" s="2">
        <v>0.40620000000000001</v>
      </c>
      <c r="H1634" s="2">
        <v>0.16559999999999997</v>
      </c>
      <c r="I1634" s="2">
        <v>0.5383</v>
      </c>
      <c r="J1634" s="2">
        <v>0.40639999999999998</v>
      </c>
      <c r="K1634" s="2">
        <v>0.13190000000000002</v>
      </c>
      <c r="L1634" s="2">
        <v>0.50680000000000003</v>
      </c>
      <c r="M1634" s="2">
        <v>0.47299999999999998</v>
      </c>
      <c r="N1634" s="2">
        <v>3.3800000000000052E-2</v>
      </c>
      <c r="O1634" s="2">
        <v>0.11043333333333334</v>
      </c>
      <c r="P1634" s="2" t="s">
        <v>4792</v>
      </c>
      <c r="Q1634" s="5">
        <v>3127</v>
      </c>
      <c r="R1634" s="5">
        <v>1992.9891650732952</v>
      </c>
      <c r="S1634" s="5">
        <v>4</v>
      </c>
      <c r="T1634" s="5">
        <v>127.91813239526704</v>
      </c>
      <c r="U1634" s="5">
        <v>0</v>
      </c>
      <c r="V1634" s="5">
        <v>0</v>
      </c>
      <c r="W1634" s="5">
        <v>0</v>
      </c>
      <c r="X1634" s="5">
        <v>0</v>
      </c>
      <c r="Y1634" s="5">
        <v>1</v>
      </c>
      <c r="Z1634" s="5">
        <v>31.979533098816759</v>
      </c>
      <c r="AA1634" s="5">
        <v>3</v>
      </c>
      <c r="AB1634" s="5">
        <v>95.938599296450278</v>
      </c>
      <c r="AC1634" s="5">
        <v>45</v>
      </c>
      <c r="AD1634" s="5">
        <v>1439.0789894467541</v>
      </c>
      <c r="AE1634" s="5">
        <v>13</v>
      </c>
      <c r="AF1634" s="5">
        <v>415.73393028461783</v>
      </c>
      <c r="AG1634" s="5">
        <v>26</v>
      </c>
      <c r="AH1634" s="5">
        <v>831.46786056923565</v>
      </c>
      <c r="AI1634" s="5">
        <v>6</v>
      </c>
      <c r="AJ1634" s="5">
        <v>191.87719859290056</v>
      </c>
    </row>
    <row r="1635" spans="1:36" x14ac:dyDescent="0.25">
      <c r="A1635">
        <v>2018</v>
      </c>
      <c r="B1635" t="s">
        <v>49</v>
      </c>
      <c r="C1635" t="s">
        <v>6541</v>
      </c>
      <c r="D1635" s="47" t="s">
        <v>6318</v>
      </c>
      <c r="E1635" s="11">
        <v>26.8</v>
      </c>
      <c r="F1635" s="2">
        <v>0.25169999999999998</v>
      </c>
      <c r="G1635" s="2">
        <v>0.72040000000000004</v>
      </c>
      <c r="H1635" s="2">
        <v>-0.46870000000000006</v>
      </c>
      <c r="I1635" s="2">
        <v>0.39200000000000002</v>
      </c>
      <c r="J1635" s="2">
        <v>0.51700000000000002</v>
      </c>
      <c r="K1635" s="2">
        <v>-0.125</v>
      </c>
      <c r="L1635" s="2">
        <v>0.28299999999999997</v>
      </c>
      <c r="M1635" s="2">
        <v>0.69799999999999995</v>
      </c>
      <c r="N1635" s="2">
        <v>-0.41499999999999998</v>
      </c>
      <c r="O1635" s="2">
        <v>-0.33623333333333338</v>
      </c>
      <c r="P1635" s="2" t="s">
        <v>5900</v>
      </c>
      <c r="Q1635" s="5">
        <v>3133</v>
      </c>
      <c r="R1635" s="5">
        <v>116.90298507462687</v>
      </c>
      <c r="S1635" s="5">
        <v>1</v>
      </c>
      <c r="T1635" s="5">
        <v>31.918289179699968</v>
      </c>
      <c r="U1635" s="5">
        <v>0</v>
      </c>
      <c r="V1635" s="5">
        <v>0</v>
      </c>
      <c r="W1635" s="5">
        <v>0</v>
      </c>
      <c r="X1635" s="5">
        <v>0</v>
      </c>
      <c r="Y1635" s="5">
        <v>0</v>
      </c>
      <c r="Z1635" s="5">
        <v>0</v>
      </c>
      <c r="AA1635" s="5">
        <v>1</v>
      </c>
      <c r="AB1635" s="5">
        <v>31.918289179699968</v>
      </c>
      <c r="AC1635" s="5">
        <v>1</v>
      </c>
      <c r="AD1635" s="5">
        <v>31.918289179699968</v>
      </c>
      <c r="AE1635" s="5">
        <v>0</v>
      </c>
      <c r="AF1635" s="5">
        <v>0</v>
      </c>
      <c r="AG1635" s="5">
        <v>0</v>
      </c>
      <c r="AH1635" s="5">
        <v>0</v>
      </c>
      <c r="AI1635" s="5">
        <v>1</v>
      </c>
      <c r="AJ1635" s="5">
        <v>31.918289179699968</v>
      </c>
    </row>
    <row r="1636" spans="1:36" x14ac:dyDescent="0.25">
      <c r="A1636">
        <v>2017</v>
      </c>
      <c r="B1636" t="s">
        <v>71</v>
      </c>
      <c r="C1636" t="s">
        <v>933</v>
      </c>
      <c r="D1636" s="47" t="s">
        <v>5803</v>
      </c>
      <c r="E1636" s="11">
        <v>0</v>
      </c>
      <c r="F1636" s="2">
        <v>0.50749999999999995</v>
      </c>
      <c r="G1636" s="2">
        <v>0.47849999999999998</v>
      </c>
      <c r="H1636" s="2">
        <v>2.899999999999997E-2</v>
      </c>
      <c r="I1636" s="2">
        <v>0.48620000000000002</v>
      </c>
      <c r="J1636" s="2">
        <v>0.47120000000000001</v>
      </c>
      <c r="K1636" s="2">
        <v>1.5000000000000013E-2</v>
      </c>
      <c r="L1636" s="2">
        <v>0.50949999999999995</v>
      </c>
      <c r="M1636" s="2">
        <v>0.4763</v>
      </c>
      <c r="N1636" s="2">
        <v>3.3199999999999952E-2</v>
      </c>
      <c r="O1636" s="2">
        <v>2.5733333333333313E-2</v>
      </c>
      <c r="P1636" s="2" t="s">
        <v>5765</v>
      </c>
      <c r="Q1636" s="5">
        <v>3135</v>
      </c>
      <c r="R1636" s="5" t="s">
        <v>4791</v>
      </c>
      <c r="S1636" s="5">
        <v>8</v>
      </c>
      <c r="T1636" s="5">
        <v>255.18341307814993</v>
      </c>
      <c r="U1636" s="5">
        <v>0</v>
      </c>
      <c r="V1636" s="5">
        <v>0</v>
      </c>
      <c r="W1636" s="5">
        <v>0</v>
      </c>
      <c r="X1636" s="5">
        <v>0</v>
      </c>
      <c r="Y1636" s="5">
        <v>1</v>
      </c>
      <c r="Z1636" s="5">
        <v>31.897926634768741</v>
      </c>
      <c r="AA1636" s="5">
        <v>7</v>
      </c>
      <c r="AB1636" s="5">
        <v>223.28548644338116</v>
      </c>
      <c r="AC1636" s="5">
        <v>43</v>
      </c>
      <c r="AD1636" s="5">
        <v>1371.6108452950559</v>
      </c>
      <c r="AE1636" s="5">
        <v>14</v>
      </c>
      <c r="AF1636" s="5">
        <v>446.57097288676232</v>
      </c>
      <c r="AG1636" s="5">
        <v>25</v>
      </c>
      <c r="AH1636" s="5">
        <v>797.44816586921843</v>
      </c>
      <c r="AI1636" s="5">
        <v>4</v>
      </c>
      <c r="AJ1636" s="5">
        <v>127.59170653907496</v>
      </c>
    </row>
    <row r="1637" spans="1:36" x14ac:dyDescent="0.25">
      <c r="A1637">
        <v>2017</v>
      </c>
      <c r="B1637" t="s">
        <v>70</v>
      </c>
      <c r="C1637" t="s">
        <v>5240</v>
      </c>
      <c r="D1637" s="47" t="s">
        <v>5057</v>
      </c>
      <c r="E1637" s="11">
        <v>12.53</v>
      </c>
      <c r="F1637" s="2">
        <v>0.68259999999999998</v>
      </c>
      <c r="G1637" s="2">
        <v>0.30570000000000003</v>
      </c>
      <c r="H1637" s="2">
        <v>0.37689999999999996</v>
      </c>
      <c r="I1637" s="2">
        <v>0.67310000000000003</v>
      </c>
      <c r="J1637" s="2">
        <v>0.3029</v>
      </c>
      <c r="K1637" s="2">
        <v>0.37020000000000003</v>
      </c>
      <c r="L1637" s="2">
        <v>0.64829999999999999</v>
      </c>
      <c r="M1637" s="2">
        <v>0.3417</v>
      </c>
      <c r="N1637" s="2">
        <v>0.30659999999999998</v>
      </c>
      <c r="O1637" s="2">
        <v>0.35123333333333334</v>
      </c>
      <c r="P1637" s="5" t="s">
        <v>4792</v>
      </c>
      <c r="Q1637" s="5">
        <v>3139</v>
      </c>
      <c r="R1637" s="5">
        <v>250.51875498802875</v>
      </c>
      <c r="S1637" s="5">
        <v>19</v>
      </c>
      <c r="T1637" s="5">
        <v>605.28830837846442</v>
      </c>
      <c r="U1637" s="5">
        <v>1</v>
      </c>
      <c r="V1637" s="5">
        <v>31.857279388340235</v>
      </c>
      <c r="W1637" s="5">
        <v>1</v>
      </c>
      <c r="X1637" s="5">
        <v>31.857279388340235</v>
      </c>
      <c r="Y1637" s="5">
        <v>3</v>
      </c>
      <c r="Z1637" s="5">
        <v>95.571838165020708</v>
      </c>
      <c r="AA1637" s="5">
        <v>14</v>
      </c>
      <c r="AB1637" s="5">
        <v>446.00191143676335</v>
      </c>
      <c r="AC1637" s="5">
        <v>86</v>
      </c>
      <c r="AD1637" s="5">
        <v>2739.7260273972602</v>
      </c>
      <c r="AE1637" s="5">
        <v>19</v>
      </c>
      <c r="AF1637" s="5">
        <v>605.28830837846442</v>
      </c>
      <c r="AG1637" s="5">
        <v>62</v>
      </c>
      <c r="AH1637" s="5">
        <v>1975.1513220770944</v>
      </c>
      <c r="AI1637" s="5">
        <v>5</v>
      </c>
      <c r="AJ1637" s="5">
        <v>159.28639694170118</v>
      </c>
    </row>
    <row r="1638" spans="1:36" x14ac:dyDescent="0.25">
      <c r="A1638">
        <v>2019</v>
      </c>
      <c r="B1638" t="s">
        <v>71</v>
      </c>
      <c r="C1638" t="s">
        <v>5069</v>
      </c>
      <c r="D1638" s="47" t="s">
        <v>1897</v>
      </c>
      <c r="E1638" s="11">
        <v>0</v>
      </c>
      <c r="F1638" s="2">
        <v>0.79610000000000003</v>
      </c>
      <c r="G1638" s="2">
        <v>0.19439999999999999</v>
      </c>
      <c r="H1638" s="2">
        <v>0.60170000000000001</v>
      </c>
      <c r="I1638" s="2">
        <v>0.78720000000000001</v>
      </c>
      <c r="J1638" s="2">
        <v>0.18870000000000001</v>
      </c>
      <c r="K1638" s="2">
        <v>0.59850000000000003</v>
      </c>
      <c r="L1638" s="2">
        <v>0.76849999999999996</v>
      </c>
      <c r="M1638" s="2">
        <v>0.221</v>
      </c>
      <c r="N1638" s="2">
        <v>0.54749999999999999</v>
      </c>
      <c r="O1638" s="2">
        <v>0.58256666666666668</v>
      </c>
      <c r="P1638" s="2" t="s">
        <v>4792</v>
      </c>
      <c r="Q1638" s="5">
        <v>3142</v>
      </c>
      <c r="R1638" s="5" t="s">
        <v>4791</v>
      </c>
      <c r="S1638" s="5">
        <v>0</v>
      </c>
      <c r="T1638" s="5">
        <v>0</v>
      </c>
      <c r="U1638" s="5">
        <v>0</v>
      </c>
      <c r="V1638" s="5">
        <v>0</v>
      </c>
      <c r="W1638" s="5">
        <v>0</v>
      </c>
      <c r="X1638" s="5">
        <v>0</v>
      </c>
      <c r="Y1638" s="5">
        <v>0</v>
      </c>
      <c r="Z1638" s="5">
        <v>0</v>
      </c>
      <c r="AA1638" s="5">
        <v>0</v>
      </c>
      <c r="AB1638" s="5">
        <v>0</v>
      </c>
      <c r="AC1638" s="5">
        <v>12</v>
      </c>
      <c r="AD1638" s="5">
        <v>381.92234245703372</v>
      </c>
      <c r="AE1638" s="5">
        <v>2</v>
      </c>
      <c r="AF1638" s="5">
        <v>63.653723742838949</v>
      </c>
      <c r="AG1638" s="5">
        <v>8</v>
      </c>
      <c r="AH1638" s="5">
        <v>254.6148949713558</v>
      </c>
      <c r="AI1638" s="5">
        <v>2</v>
      </c>
      <c r="AJ1638" s="5">
        <v>63.653723742838949</v>
      </c>
    </row>
    <row r="1639" spans="1:36" x14ac:dyDescent="0.25">
      <c r="A1639">
        <v>2018</v>
      </c>
      <c r="B1639" t="s">
        <v>41</v>
      </c>
      <c r="C1639" t="s">
        <v>5885</v>
      </c>
      <c r="D1639" s="47" t="s">
        <v>5859</v>
      </c>
      <c r="E1639" s="11">
        <v>2.4300000000000002</v>
      </c>
      <c r="F1639" s="2">
        <v>0.46550000000000002</v>
      </c>
      <c r="G1639" s="2">
        <v>0.505</v>
      </c>
      <c r="H1639" s="2">
        <v>-3.949999999999998E-2</v>
      </c>
      <c r="I1639" s="2">
        <v>0.46839999999999998</v>
      </c>
      <c r="J1639" s="2">
        <v>0.45529999999999998</v>
      </c>
      <c r="K1639" s="2">
        <v>1.3100000000000001E-2</v>
      </c>
      <c r="L1639" s="2">
        <v>0.54369999999999996</v>
      </c>
      <c r="M1639" s="2">
        <v>0.434</v>
      </c>
      <c r="N1639" s="2">
        <v>0.10969999999999996</v>
      </c>
      <c r="O1639" s="2">
        <v>2.7766666666666662E-2</v>
      </c>
      <c r="P1639" s="2" t="s">
        <v>5765</v>
      </c>
      <c r="Q1639" s="5">
        <v>3142</v>
      </c>
      <c r="R1639" s="5">
        <v>1293.0041152263373</v>
      </c>
      <c r="S1639" s="5">
        <v>2</v>
      </c>
      <c r="T1639" s="5">
        <v>63.653723742838949</v>
      </c>
      <c r="U1639" s="5">
        <v>0</v>
      </c>
      <c r="V1639" s="5">
        <v>0</v>
      </c>
      <c r="W1639" s="5">
        <v>0</v>
      </c>
      <c r="X1639" s="5">
        <v>0</v>
      </c>
      <c r="Y1639" s="5">
        <v>0</v>
      </c>
      <c r="Z1639" s="5">
        <v>0</v>
      </c>
      <c r="AA1639" s="5">
        <v>2</v>
      </c>
      <c r="AB1639" s="5">
        <v>63.653723742838949</v>
      </c>
      <c r="AC1639" s="5">
        <v>7</v>
      </c>
      <c r="AD1639" s="5">
        <v>222.78803309993634</v>
      </c>
      <c r="AE1639" s="5">
        <v>4</v>
      </c>
      <c r="AF1639" s="5">
        <v>127.3074474856779</v>
      </c>
      <c r="AG1639" s="5">
        <v>3</v>
      </c>
      <c r="AH1639" s="5">
        <v>95.48058561425843</v>
      </c>
      <c r="AI1639" s="5">
        <v>0</v>
      </c>
      <c r="AJ1639" s="5">
        <v>0</v>
      </c>
    </row>
    <row r="1640" spans="1:36" x14ac:dyDescent="0.25">
      <c r="A1640">
        <v>2018</v>
      </c>
      <c r="B1640" t="s">
        <v>71</v>
      </c>
      <c r="C1640" t="s">
        <v>4976</v>
      </c>
      <c r="D1640" s="47" t="s">
        <v>1965</v>
      </c>
      <c r="E1640" s="11">
        <v>0</v>
      </c>
      <c r="F1640" s="2">
        <v>0.71220000000000006</v>
      </c>
      <c r="G1640" s="2">
        <v>0.27389999999999998</v>
      </c>
      <c r="H1640" s="2">
        <v>0.43830000000000008</v>
      </c>
      <c r="I1640" s="2">
        <v>0.73460000000000003</v>
      </c>
      <c r="J1640" s="2">
        <v>0.224</v>
      </c>
      <c r="K1640" s="2">
        <v>0.51060000000000005</v>
      </c>
      <c r="L1640" s="2">
        <v>0.79700000000000004</v>
      </c>
      <c r="M1640" s="2">
        <v>0.19020000000000001</v>
      </c>
      <c r="N1640" s="2">
        <v>0.60680000000000001</v>
      </c>
      <c r="O1640" s="2">
        <v>0.51856666666666673</v>
      </c>
      <c r="P1640" s="2" t="s">
        <v>4792</v>
      </c>
      <c r="Q1640" s="5">
        <v>3143</v>
      </c>
      <c r="R1640" s="5" t="s">
        <v>4791</v>
      </c>
      <c r="S1640" s="5">
        <v>2</v>
      </c>
      <c r="T1640" s="5">
        <v>63.633471205854278</v>
      </c>
      <c r="U1640" s="5">
        <v>0</v>
      </c>
      <c r="V1640" s="5">
        <v>0</v>
      </c>
      <c r="W1640" s="5">
        <v>0</v>
      </c>
      <c r="X1640" s="5">
        <v>0</v>
      </c>
      <c r="Y1640" s="5">
        <v>1</v>
      </c>
      <c r="Z1640" s="5">
        <v>31.816735602927139</v>
      </c>
      <c r="AA1640" s="5">
        <v>1</v>
      </c>
      <c r="AB1640" s="5">
        <v>31.816735602927139</v>
      </c>
      <c r="AC1640" s="5">
        <v>33</v>
      </c>
      <c r="AD1640" s="5">
        <v>1049.9522748965956</v>
      </c>
      <c r="AE1640" s="5">
        <v>5</v>
      </c>
      <c r="AF1640" s="5">
        <v>159.08367801463569</v>
      </c>
      <c r="AG1640" s="5">
        <v>23</v>
      </c>
      <c r="AH1640" s="5">
        <v>731.78491886732422</v>
      </c>
      <c r="AI1640" s="5">
        <v>5</v>
      </c>
      <c r="AJ1640" s="5">
        <v>159.08367801463569</v>
      </c>
    </row>
    <row r="1641" spans="1:36" x14ac:dyDescent="0.25">
      <c r="A1641">
        <v>2018</v>
      </c>
      <c r="B1641" t="s">
        <v>71</v>
      </c>
      <c r="C1641" t="s">
        <v>4976</v>
      </c>
      <c r="D1641" s="47" t="s">
        <v>1965</v>
      </c>
      <c r="E1641" s="11">
        <v>0</v>
      </c>
      <c r="F1641" s="2">
        <v>0.71220000000000006</v>
      </c>
      <c r="G1641" s="2">
        <v>0.27389999999999998</v>
      </c>
      <c r="H1641" s="2">
        <v>0.43830000000000008</v>
      </c>
      <c r="I1641" s="2">
        <v>0.73460000000000003</v>
      </c>
      <c r="J1641" s="2">
        <v>0.224</v>
      </c>
      <c r="K1641" s="2">
        <v>0.51060000000000005</v>
      </c>
      <c r="L1641" s="2">
        <v>0.79700000000000004</v>
      </c>
      <c r="M1641" s="2">
        <v>0.19020000000000001</v>
      </c>
      <c r="N1641" s="2">
        <v>0.60680000000000001</v>
      </c>
      <c r="O1641" s="2">
        <v>0.51856666666666673</v>
      </c>
      <c r="P1641" s="2" t="s">
        <v>4792</v>
      </c>
      <c r="Q1641" s="5">
        <v>3143</v>
      </c>
      <c r="R1641" s="5" t="s">
        <v>4791</v>
      </c>
      <c r="S1641" s="5">
        <v>2</v>
      </c>
      <c r="T1641" s="5">
        <v>63.633471205854278</v>
      </c>
      <c r="U1641" s="5">
        <v>0</v>
      </c>
      <c r="V1641" s="5">
        <v>0</v>
      </c>
      <c r="W1641" s="5">
        <v>0</v>
      </c>
      <c r="X1641" s="5">
        <v>0</v>
      </c>
      <c r="Y1641" s="5">
        <v>1</v>
      </c>
      <c r="Z1641" s="5">
        <v>31.816735602927139</v>
      </c>
      <c r="AA1641" s="5">
        <v>1</v>
      </c>
      <c r="AB1641" s="5">
        <v>31.816735602927139</v>
      </c>
      <c r="AC1641" s="5">
        <v>33</v>
      </c>
      <c r="AD1641" s="5">
        <v>1049.9522748965956</v>
      </c>
      <c r="AE1641" s="5">
        <v>5</v>
      </c>
      <c r="AF1641" s="5">
        <v>159.08367801463569</v>
      </c>
      <c r="AG1641" s="5">
        <v>23</v>
      </c>
      <c r="AH1641" s="5">
        <v>731.78491886732422</v>
      </c>
      <c r="AI1641" s="5">
        <v>5</v>
      </c>
      <c r="AJ1641" s="5">
        <v>159.08367801463569</v>
      </c>
    </row>
    <row r="1642" spans="1:36" x14ac:dyDescent="0.25">
      <c r="A1642">
        <v>2019</v>
      </c>
      <c r="B1642" t="s">
        <v>41</v>
      </c>
      <c r="C1642" t="s">
        <v>5885</v>
      </c>
      <c r="D1642" s="47" t="s">
        <v>5859</v>
      </c>
      <c r="E1642" s="11">
        <v>2.4300000000000002</v>
      </c>
      <c r="F1642" s="2">
        <v>0.46550000000000002</v>
      </c>
      <c r="G1642" s="2">
        <v>0.505</v>
      </c>
      <c r="H1642" s="2">
        <v>-3.949999999999998E-2</v>
      </c>
      <c r="I1642" s="2">
        <v>0.46839999999999998</v>
      </c>
      <c r="J1642" s="2">
        <v>0.45529999999999998</v>
      </c>
      <c r="K1642" s="2">
        <v>1.3100000000000001E-2</v>
      </c>
      <c r="L1642" s="2">
        <v>0.54369999999999996</v>
      </c>
      <c r="M1642" s="2">
        <v>0.434</v>
      </c>
      <c r="N1642" s="2">
        <v>0.10969999999999996</v>
      </c>
      <c r="O1642" s="2">
        <v>2.7766666666666662E-2</v>
      </c>
      <c r="P1642" s="2" t="s">
        <v>5765</v>
      </c>
      <c r="Q1642" s="5">
        <v>3143</v>
      </c>
      <c r="R1642" s="5">
        <v>1293.4156378600821</v>
      </c>
      <c r="S1642" s="5">
        <v>2</v>
      </c>
      <c r="T1642" s="5">
        <v>63.633471205854278</v>
      </c>
      <c r="U1642" s="5">
        <v>0</v>
      </c>
      <c r="V1642" s="5">
        <v>0</v>
      </c>
      <c r="W1642" s="5">
        <v>0</v>
      </c>
      <c r="X1642" s="5">
        <v>0</v>
      </c>
      <c r="Y1642" s="5">
        <v>0</v>
      </c>
      <c r="Z1642" s="5">
        <v>0</v>
      </c>
      <c r="AA1642" s="5">
        <v>2</v>
      </c>
      <c r="AB1642" s="5">
        <v>63.633471205854278</v>
      </c>
      <c r="AC1642" s="5">
        <v>11</v>
      </c>
      <c r="AD1642" s="5">
        <v>349.98409163219856</v>
      </c>
      <c r="AE1642" s="5">
        <v>1</v>
      </c>
      <c r="AF1642" s="5">
        <v>31.816735602927139</v>
      </c>
      <c r="AG1642" s="5">
        <v>8</v>
      </c>
      <c r="AH1642" s="5">
        <v>254.53388482341711</v>
      </c>
      <c r="AI1642" s="5">
        <v>2</v>
      </c>
      <c r="AJ1642" s="5">
        <v>63.633471205854278</v>
      </c>
    </row>
    <row r="1643" spans="1:36" x14ac:dyDescent="0.25">
      <c r="A1643">
        <v>2019</v>
      </c>
      <c r="B1643" t="s">
        <v>71</v>
      </c>
      <c r="C1643" t="s">
        <v>4917</v>
      </c>
      <c r="D1643" s="47" t="s">
        <v>663</v>
      </c>
      <c r="E1643" s="11">
        <v>0</v>
      </c>
      <c r="F1643" s="2">
        <v>0.69040000000000001</v>
      </c>
      <c r="G1643" s="2">
        <v>0.2989</v>
      </c>
      <c r="H1643" s="2">
        <v>0.39150000000000001</v>
      </c>
      <c r="I1643" s="2">
        <v>0.70069999999999999</v>
      </c>
      <c r="J1643" s="2">
        <v>0.26869999999999999</v>
      </c>
      <c r="K1643" s="2">
        <v>0.432</v>
      </c>
      <c r="L1643" s="2">
        <v>0.69030000000000002</v>
      </c>
      <c r="M1643" s="2">
        <v>0.29809999999999998</v>
      </c>
      <c r="N1643" s="2">
        <v>0.39220000000000005</v>
      </c>
      <c r="O1643" s="2">
        <v>0.40523333333333333</v>
      </c>
      <c r="P1643" s="2" t="s">
        <v>4792</v>
      </c>
      <c r="Q1643" s="5">
        <v>3144</v>
      </c>
      <c r="R1643" s="5" t="s">
        <v>4791</v>
      </c>
      <c r="S1643" s="5">
        <v>8</v>
      </c>
      <c r="T1643" s="5">
        <v>254.45292620865141</v>
      </c>
      <c r="U1643" s="5">
        <v>0</v>
      </c>
      <c r="V1643" s="5">
        <v>0</v>
      </c>
      <c r="W1643" s="5">
        <v>0</v>
      </c>
      <c r="X1643" s="5">
        <v>0</v>
      </c>
      <c r="Y1643" s="5">
        <v>2</v>
      </c>
      <c r="Z1643" s="5">
        <v>63.613231552162851</v>
      </c>
      <c r="AA1643" s="5">
        <v>6</v>
      </c>
      <c r="AB1643" s="5">
        <v>190.83969465648855</v>
      </c>
      <c r="AC1643" s="5">
        <v>60</v>
      </c>
      <c r="AD1643" s="5">
        <v>1908.3969465648856</v>
      </c>
      <c r="AE1643" s="5">
        <v>20</v>
      </c>
      <c r="AF1643" s="5">
        <v>636.13231552162847</v>
      </c>
      <c r="AG1643" s="5">
        <v>36</v>
      </c>
      <c r="AH1643" s="5">
        <v>1145.0381679389313</v>
      </c>
      <c r="AI1643" s="5">
        <v>4</v>
      </c>
      <c r="AJ1643" s="5">
        <v>127.2264631043257</v>
      </c>
    </row>
    <row r="1644" spans="1:36" x14ac:dyDescent="0.25">
      <c r="A1644">
        <v>2017</v>
      </c>
      <c r="B1644" t="s">
        <v>71</v>
      </c>
      <c r="C1644" t="s">
        <v>5152</v>
      </c>
      <c r="D1644" s="47" t="s">
        <v>399</v>
      </c>
      <c r="E1644" s="11">
        <v>0</v>
      </c>
      <c r="F1644" s="2">
        <v>0.86299999999999999</v>
      </c>
      <c r="G1644" s="2">
        <v>0.1255</v>
      </c>
      <c r="H1644" s="2">
        <v>0.73750000000000004</v>
      </c>
      <c r="I1644" s="2">
        <v>0.85650000000000004</v>
      </c>
      <c r="J1644" s="2">
        <v>0.1137</v>
      </c>
      <c r="K1644" s="2">
        <v>0.74280000000000002</v>
      </c>
      <c r="L1644" s="2">
        <v>0.85089999999999999</v>
      </c>
      <c r="M1644" s="2">
        <v>0.1356</v>
      </c>
      <c r="N1644" s="2">
        <v>0.71530000000000005</v>
      </c>
      <c r="O1644" s="2">
        <v>0.73186666666666678</v>
      </c>
      <c r="P1644" s="2" t="s">
        <v>4792</v>
      </c>
      <c r="Q1644" s="5">
        <v>3147</v>
      </c>
      <c r="R1644" s="5" t="s">
        <v>4791</v>
      </c>
      <c r="S1644" s="5">
        <v>3</v>
      </c>
      <c r="T1644" s="5">
        <v>95.328884652049567</v>
      </c>
      <c r="U1644" s="5">
        <v>0</v>
      </c>
      <c r="V1644" s="5">
        <v>0</v>
      </c>
      <c r="W1644" s="5">
        <v>0</v>
      </c>
      <c r="X1644" s="5">
        <v>0</v>
      </c>
      <c r="Y1644" s="5">
        <v>2</v>
      </c>
      <c r="Z1644" s="5">
        <v>63.552589768033052</v>
      </c>
      <c r="AA1644" s="5">
        <v>1</v>
      </c>
      <c r="AB1644" s="5">
        <v>31.776294884016526</v>
      </c>
      <c r="AC1644" s="5">
        <v>51</v>
      </c>
      <c r="AD1644" s="5">
        <v>1620.5910390848428</v>
      </c>
      <c r="AE1644" s="5">
        <v>23</v>
      </c>
      <c r="AF1644" s="5">
        <v>730.85478233237995</v>
      </c>
      <c r="AG1644" s="5">
        <v>25</v>
      </c>
      <c r="AH1644" s="5">
        <v>794.40737210041311</v>
      </c>
      <c r="AI1644" s="5">
        <v>3</v>
      </c>
      <c r="AJ1644" s="5">
        <v>95.328884652049567</v>
      </c>
    </row>
    <row r="1645" spans="1:36" x14ac:dyDescent="0.25">
      <c r="A1645">
        <v>2017</v>
      </c>
      <c r="B1645" t="s">
        <v>71</v>
      </c>
      <c r="C1645" t="s">
        <v>5141</v>
      </c>
      <c r="D1645" s="47" t="s">
        <v>5139</v>
      </c>
      <c r="E1645" s="11">
        <v>0</v>
      </c>
      <c r="F1645" s="2">
        <v>0.85560000000000003</v>
      </c>
      <c r="G1645" s="2">
        <v>0.1351</v>
      </c>
      <c r="H1645" s="2">
        <v>0.72050000000000003</v>
      </c>
      <c r="I1645" s="2">
        <v>0.84389999999999998</v>
      </c>
      <c r="J1645" s="2">
        <v>0.12790000000000001</v>
      </c>
      <c r="K1645" s="2">
        <v>0.71599999999999997</v>
      </c>
      <c r="L1645" s="2">
        <v>0.82689999999999997</v>
      </c>
      <c r="M1645" s="2">
        <v>0.1615</v>
      </c>
      <c r="N1645" s="2">
        <v>0.66539999999999999</v>
      </c>
      <c r="O1645" s="2">
        <v>0.70063333333333333</v>
      </c>
      <c r="P1645" s="2" t="s">
        <v>4792</v>
      </c>
      <c r="Q1645" s="5">
        <v>3151</v>
      </c>
      <c r="R1645" s="5" t="s">
        <v>4791</v>
      </c>
      <c r="S1645" s="5">
        <v>3</v>
      </c>
      <c r="T1645" s="5">
        <v>95.207870517296101</v>
      </c>
      <c r="U1645" s="5">
        <v>0</v>
      </c>
      <c r="V1645" s="5">
        <v>0</v>
      </c>
      <c r="W1645" s="5">
        <v>1</v>
      </c>
      <c r="X1645" s="5">
        <v>31.735956839098698</v>
      </c>
      <c r="Y1645" s="5">
        <v>0</v>
      </c>
      <c r="Z1645" s="5">
        <v>0</v>
      </c>
      <c r="AA1645" s="5">
        <v>2</v>
      </c>
      <c r="AB1645" s="5">
        <v>63.471913678197396</v>
      </c>
      <c r="AC1645" s="5">
        <v>72</v>
      </c>
      <c r="AD1645" s="5">
        <v>2284.9888924151064</v>
      </c>
      <c r="AE1645" s="5">
        <v>29</v>
      </c>
      <c r="AF1645" s="5">
        <v>920.34274833386223</v>
      </c>
      <c r="AG1645" s="5">
        <v>41</v>
      </c>
      <c r="AH1645" s="5">
        <v>1301.1742304030467</v>
      </c>
      <c r="AI1645" s="5">
        <v>2</v>
      </c>
      <c r="AJ1645" s="5">
        <v>63.471913678197396</v>
      </c>
    </row>
    <row r="1646" spans="1:36" x14ac:dyDescent="0.25">
      <c r="A1646">
        <v>2019</v>
      </c>
      <c r="B1646" t="s">
        <v>71</v>
      </c>
      <c r="C1646" t="s">
        <v>5156</v>
      </c>
      <c r="D1646" s="47" t="s">
        <v>5156</v>
      </c>
      <c r="E1646" s="11">
        <v>0</v>
      </c>
      <c r="F1646" s="2">
        <v>0.88700000000000001</v>
      </c>
      <c r="G1646" s="2">
        <v>0.1103</v>
      </c>
      <c r="H1646" s="2">
        <v>0.77670000000000006</v>
      </c>
      <c r="I1646" s="2">
        <v>0.85909999999999997</v>
      </c>
      <c r="J1646" s="2">
        <v>0.12429999999999999</v>
      </c>
      <c r="K1646" s="2">
        <v>0.73480000000000001</v>
      </c>
      <c r="L1646" s="2">
        <v>0.84330000000000005</v>
      </c>
      <c r="M1646" s="2">
        <v>0.14299999999999999</v>
      </c>
      <c r="N1646" s="2">
        <v>0.70030000000000003</v>
      </c>
      <c r="O1646" s="2">
        <v>0.73726666666666674</v>
      </c>
      <c r="P1646" s="2" t="s">
        <v>4792</v>
      </c>
      <c r="Q1646" s="5">
        <v>3152</v>
      </c>
      <c r="R1646" s="5" t="s">
        <v>4791</v>
      </c>
      <c r="S1646" s="5">
        <v>8</v>
      </c>
      <c r="T1646" s="5">
        <v>253.80710659898475</v>
      </c>
      <c r="U1646" s="5">
        <v>0</v>
      </c>
      <c r="V1646" s="5">
        <v>0</v>
      </c>
      <c r="W1646" s="5">
        <v>1</v>
      </c>
      <c r="X1646" s="5">
        <v>31.725888324873093</v>
      </c>
      <c r="Y1646" s="5">
        <v>0</v>
      </c>
      <c r="Z1646" s="5">
        <v>0</v>
      </c>
      <c r="AA1646" s="5">
        <v>7</v>
      </c>
      <c r="AB1646" s="5">
        <v>222.08121827411168</v>
      </c>
      <c r="AC1646" s="5">
        <v>57</v>
      </c>
      <c r="AD1646" s="5">
        <v>1808.3756345177665</v>
      </c>
      <c r="AE1646" s="5">
        <v>24</v>
      </c>
      <c r="AF1646" s="5">
        <v>761.42131979695432</v>
      </c>
      <c r="AG1646" s="5">
        <v>29</v>
      </c>
      <c r="AH1646" s="5">
        <v>920.05076142131975</v>
      </c>
      <c r="AI1646" s="5">
        <v>4</v>
      </c>
      <c r="AJ1646" s="5">
        <v>126.90355329949237</v>
      </c>
    </row>
    <row r="1647" spans="1:36" x14ac:dyDescent="0.25">
      <c r="A1647">
        <v>2017</v>
      </c>
      <c r="B1647" t="s">
        <v>41</v>
      </c>
      <c r="C1647" t="s">
        <v>5541</v>
      </c>
      <c r="D1647" s="47" t="s">
        <v>5525</v>
      </c>
      <c r="E1647" s="11">
        <v>1.569</v>
      </c>
      <c r="F1647" s="2">
        <v>0.57179999999999997</v>
      </c>
      <c r="G1647" s="2">
        <v>0.40620000000000001</v>
      </c>
      <c r="H1647" s="2">
        <v>0.16559999999999997</v>
      </c>
      <c r="I1647" s="2">
        <v>0.5383</v>
      </c>
      <c r="J1647" s="2">
        <v>0.40639999999999998</v>
      </c>
      <c r="K1647" s="2">
        <v>0.13190000000000002</v>
      </c>
      <c r="L1647" s="2">
        <v>0.50680000000000003</v>
      </c>
      <c r="M1647" s="2">
        <v>0.47299999999999998</v>
      </c>
      <c r="N1647" s="2">
        <v>3.3800000000000052E-2</v>
      </c>
      <c r="O1647" s="2">
        <v>0.11043333333333334</v>
      </c>
      <c r="P1647" s="2" t="s">
        <v>4792</v>
      </c>
      <c r="Q1647" s="5">
        <v>3155</v>
      </c>
      <c r="R1647" s="5">
        <v>2010.8349267049077</v>
      </c>
      <c r="S1647" s="5">
        <v>9</v>
      </c>
      <c r="T1647" s="5">
        <v>285.26148969889067</v>
      </c>
      <c r="U1647" s="5">
        <v>0</v>
      </c>
      <c r="V1647" s="5">
        <v>0</v>
      </c>
      <c r="W1647" s="5">
        <v>1</v>
      </c>
      <c r="X1647" s="5">
        <v>31.695721077654518</v>
      </c>
      <c r="Y1647" s="5">
        <v>2</v>
      </c>
      <c r="Z1647" s="5">
        <v>63.391442155309036</v>
      </c>
      <c r="AA1647" s="5">
        <v>6</v>
      </c>
      <c r="AB1647" s="5">
        <v>190.17432646592709</v>
      </c>
      <c r="AC1647" s="5">
        <v>47</v>
      </c>
      <c r="AD1647" s="5">
        <v>1489.6988906497622</v>
      </c>
      <c r="AE1647" s="5">
        <v>11</v>
      </c>
      <c r="AF1647" s="5">
        <v>348.65293185419972</v>
      </c>
      <c r="AG1647" s="5">
        <v>31</v>
      </c>
      <c r="AH1647" s="5">
        <v>982.56735340729006</v>
      </c>
      <c r="AI1647" s="5">
        <v>5</v>
      </c>
      <c r="AJ1647" s="5">
        <v>158.4786053882726</v>
      </c>
    </row>
    <row r="1648" spans="1:36" x14ac:dyDescent="0.25">
      <c r="A1648">
        <v>2019</v>
      </c>
      <c r="B1648" t="s">
        <v>41</v>
      </c>
      <c r="C1648" t="s">
        <v>5727</v>
      </c>
      <c r="D1648" s="47" t="s">
        <v>5646</v>
      </c>
      <c r="E1648" s="11">
        <v>4.492</v>
      </c>
      <c r="F1648" s="2">
        <v>0.57350000000000001</v>
      </c>
      <c r="G1648" s="2">
        <v>0.40889999999999999</v>
      </c>
      <c r="H1648" s="2">
        <v>0.16460000000000002</v>
      </c>
      <c r="I1648" s="2">
        <v>0.54659999999999997</v>
      </c>
      <c r="J1648" s="2">
        <v>0.39839999999999998</v>
      </c>
      <c r="K1648" s="2">
        <v>0.1482</v>
      </c>
      <c r="L1648" s="2">
        <v>0.48420000000000002</v>
      </c>
      <c r="M1648" s="2">
        <v>0.49580000000000002</v>
      </c>
      <c r="N1648" s="2">
        <v>-1.1599999999999999E-2</v>
      </c>
      <c r="O1648" s="2">
        <v>0.1004</v>
      </c>
      <c r="P1648" s="2" t="s">
        <v>4792</v>
      </c>
      <c r="Q1648" s="5">
        <v>3155</v>
      </c>
      <c r="R1648" s="5">
        <v>702.35975066785397</v>
      </c>
      <c r="S1648" s="5">
        <v>6</v>
      </c>
      <c r="T1648" s="5">
        <v>190.17432646592709</v>
      </c>
      <c r="U1648" s="5">
        <v>0</v>
      </c>
      <c r="V1648" s="5">
        <v>0</v>
      </c>
      <c r="W1648" s="5">
        <v>2</v>
      </c>
      <c r="X1648" s="5">
        <v>63.391442155309036</v>
      </c>
      <c r="Y1648" s="5">
        <v>0</v>
      </c>
      <c r="Z1648" s="5">
        <v>0</v>
      </c>
      <c r="AA1648" s="5">
        <v>4</v>
      </c>
      <c r="AB1648" s="5">
        <v>126.78288431061807</v>
      </c>
      <c r="AC1648" s="5">
        <v>119</v>
      </c>
      <c r="AD1648" s="5">
        <v>3771.7908082408871</v>
      </c>
      <c r="AE1648" s="5">
        <v>6</v>
      </c>
      <c r="AF1648" s="5">
        <v>190.17432646592709</v>
      </c>
      <c r="AG1648" s="5">
        <v>112</v>
      </c>
      <c r="AH1648" s="5">
        <v>3549.9207606973059</v>
      </c>
      <c r="AI1648" s="5">
        <v>1</v>
      </c>
      <c r="AJ1648" s="5">
        <v>31.695721077654518</v>
      </c>
    </row>
    <row r="1649" spans="1:36" x14ac:dyDescent="0.25">
      <c r="A1649">
        <v>2017</v>
      </c>
      <c r="B1649" t="s">
        <v>71</v>
      </c>
      <c r="C1649" t="s">
        <v>4914</v>
      </c>
      <c r="D1649" s="47" t="s">
        <v>426</v>
      </c>
      <c r="E1649" s="11">
        <v>0</v>
      </c>
      <c r="F1649" s="2">
        <v>0.6885</v>
      </c>
      <c r="G1649" s="2">
        <v>0.29520000000000002</v>
      </c>
      <c r="H1649" s="2">
        <v>0.39329999999999998</v>
      </c>
      <c r="I1649" s="2">
        <v>0.69520000000000004</v>
      </c>
      <c r="J1649" s="2">
        <v>0.2631</v>
      </c>
      <c r="K1649" s="2">
        <v>0.43210000000000004</v>
      </c>
      <c r="L1649" s="2">
        <v>0.72019999999999995</v>
      </c>
      <c r="M1649" s="2">
        <v>0.26950000000000002</v>
      </c>
      <c r="N1649" s="2">
        <v>0.45069999999999993</v>
      </c>
      <c r="O1649" s="2">
        <v>0.42536666666666667</v>
      </c>
      <c r="P1649" s="2" t="s">
        <v>4792</v>
      </c>
      <c r="Q1649" s="5">
        <v>3157</v>
      </c>
      <c r="R1649" s="5" t="s">
        <v>4791</v>
      </c>
      <c r="S1649" s="5">
        <v>2</v>
      </c>
      <c r="T1649" s="5">
        <v>63.351282863477984</v>
      </c>
      <c r="U1649" s="5">
        <v>0</v>
      </c>
      <c r="V1649" s="5">
        <v>0</v>
      </c>
      <c r="W1649" s="5">
        <v>1</v>
      </c>
      <c r="X1649" s="5">
        <v>31.675641431738992</v>
      </c>
      <c r="Y1649" s="5">
        <v>0</v>
      </c>
      <c r="Z1649" s="5">
        <v>0</v>
      </c>
      <c r="AA1649" s="5">
        <v>1</v>
      </c>
      <c r="AB1649" s="5">
        <v>31.675641431738992</v>
      </c>
      <c r="AC1649" s="5">
        <v>30</v>
      </c>
      <c r="AD1649" s="5">
        <v>950.26924295216975</v>
      </c>
      <c r="AE1649" s="5">
        <v>6</v>
      </c>
      <c r="AF1649" s="5">
        <v>190.05384859043394</v>
      </c>
      <c r="AG1649" s="5">
        <v>23</v>
      </c>
      <c r="AH1649" s="5">
        <v>728.53975292999678</v>
      </c>
      <c r="AI1649" s="5">
        <v>1</v>
      </c>
      <c r="AJ1649" s="5">
        <v>31.675641431738992</v>
      </c>
    </row>
    <row r="1650" spans="1:36" x14ac:dyDescent="0.25">
      <c r="A1650">
        <v>2018</v>
      </c>
      <c r="B1650" t="s">
        <v>71</v>
      </c>
      <c r="C1650" t="s">
        <v>4993</v>
      </c>
      <c r="D1650" s="47" t="s">
        <v>4989</v>
      </c>
      <c r="E1650" s="11">
        <v>0</v>
      </c>
      <c r="F1650" s="2">
        <v>0.74260000000000004</v>
      </c>
      <c r="G1650" s="2">
        <v>0.24390000000000001</v>
      </c>
      <c r="H1650" s="2">
        <v>0.49870000000000003</v>
      </c>
      <c r="I1650" s="2">
        <v>0.745</v>
      </c>
      <c r="J1650" s="2">
        <v>0.2172</v>
      </c>
      <c r="K1650" s="2">
        <v>0.52780000000000005</v>
      </c>
      <c r="L1650" s="2">
        <v>0.73199999999999998</v>
      </c>
      <c r="M1650" s="2">
        <v>0.2525</v>
      </c>
      <c r="N1650" s="2">
        <v>0.47949999999999998</v>
      </c>
      <c r="O1650" s="2">
        <v>0.502</v>
      </c>
      <c r="P1650" s="2" t="s">
        <v>4792</v>
      </c>
      <c r="Q1650" s="5">
        <v>3163</v>
      </c>
      <c r="R1650" s="5" t="s">
        <v>4791</v>
      </c>
      <c r="S1650" s="5">
        <v>5</v>
      </c>
      <c r="T1650" s="5">
        <v>158.07777426493834</v>
      </c>
      <c r="U1650" s="5">
        <v>0</v>
      </c>
      <c r="V1650" s="5">
        <v>0</v>
      </c>
      <c r="W1650" s="5">
        <v>1</v>
      </c>
      <c r="X1650" s="5">
        <v>31.615554852987671</v>
      </c>
      <c r="Y1650" s="5">
        <v>0</v>
      </c>
      <c r="Z1650" s="5">
        <v>0</v>
      </c>
      <c r="AA1650" s="5">
        <v>4</v>
      </c>
      <c r="AB1650" s="5">
        <v>126.46221941195068</v>
      </c>
      <c r="AC1650" s="5">
        <v>25</v>
      </c>
      <c r="AD1650" s="5">
        <v>790.38887132469176</v>
      </c>
      <c r="AE1650" s="5">
        <v>8</v>
      </c>
      <c r="AF1650" s="5">
        <v>252.92443882390137</v>
      </c>
      <c r="AG1650" s="5">
        <v>15</v>
      </c>
      <c r="AH1650" s="5">
        <v>474.23332279481502</v>
      </c>
      <c r="AI1650" s="5">
        <v>2</v>
      </c>
      <c r="AJ1650" s="5">
        <v>63.231109705975342</v>
      </c>
    </row>
    <row r="1651" spans="1:36" x14ac:dyDescent="0.25">
      <c r="A1651">
        <v>2018</v>
      </c>
      <c r="B1651" t="s">
        <v>71</v>
      </c>
      <c r="C1651" t="s">
        <v>4993</v>
      </c>
      <c r="D1651" s="47" t="s">
        <v>4989</v>
      </c>
      <c r="E1651" s="11">
        <v>0</v>
      </c>
      <c r="F1651" s="2">
        <v>0.74260000000000004</v>
      </c>
      <c r="G1651" s="2">
        <v>0.24390000000000001</v>
      </c>
      <c r="H1651" s="2">
        <v>0.49870000000000003</v>
      </c>
      <c r="I1651" s="2">
        <v>0.745</v>
      </c>
      <c r="J1651" s="2">
        <v>0.2172</v>
      </c>
      <c r="K1651" s="2">
        <v>0.52780000000000005</v>
      </c>
      <c r="L1651" s="2">
        <v>0.73199999999999998</v>
      </c>
      <c r="M1651" s="2">
        <v>0.2525</v>
      </c>
      <c r="N1651" s="2">
        <v>0.47949999999999998</v>
      </c>
      <c r="O1651" s="2">
        <v>0.502</v>
      </c>
      <c r="P1651" s="2" t="s">
        <v>4792</v>
      </c>
      <c r="Q1651" s="5">
        <v>3163</v>
      </c>
      <c r="R1651" s="5" t="s">
        <v>4791</v>
      </c>
      <c r="S1651" s="5">
        <v>5</v>
      </c>
      <c r="T1651" s="5">
        <v>158.07777426493834</v>
      </c>
      <c r="U1651" s="5">
        <v>0</v>
      </c>
      <c r="V1651" s="5">
        <v>0</v>
      </c>
      <c r="W1651" s="5">
        <v>1</v>
      </c>
      <c r="X1651" s="5">
        <v>31.615554852987671</v>
      </c>
      <c r="Y1651" s="5">
        <v>0</v>
      </c>
      <c r="Z1651" s="5">
        <v>0</v>
      </c>
      <c r="AA1651" s="5">
        <v>4</v>
      </c>
      <c r="AB1651" s="5">
        <v>126.46221941195068</v>
      </c>
      <c r="AC1651" s="5">
        <v>25</v>
      </c>
      <c r="AD1651" s="5">
        <v>790.38887132469176</v>
      </c>
      <c r="AE1651" s="5">
        <v>8</v>
      </c>
      <c r="AF1651" s="5">
        <v>252.92443882390137</v>
      </c>
      <c r="AG1651" s="5">
        <v>15</v>
      </c>
      <c r="AH1651" s="5">
        <v>474.23332279481502</v>
      </c>
      <c r="AI1651" s="5">
        <v>2</v>
      </c>
      <c r="AJ1651" s="5">
        <v>63.231109705975342</v>
      </c>
    </row>
    <row r="1652" spans="1:36" x14ac:dyDescent="0.25">
      <c r="A1652">
        <v>2019</v>
      </c>
      <c r="B1652" t="s">
        <v>71</v>
      </c>
      <c r="C1652" t="s">
        <v>5938</v>
      </c>
      <c r="D1652" s="47" t="s">
        <v>4970</v>
      </c>
      <c r="E1652" s="11">
        <v>0</v>
      </c>
      <c r="F1652" s="2">
        <v>0.4289</v>
      </c>
      <c r="G1652" s="2">
        <v>0.56040000000000001</v>
      </c>
      <c r="H1652" s="2">
        <v>-0.13150000000000001</v>
      </c>
      <c r="I1652" s="2">
        <v>0.3201</v>
      </c>
      <c r="J1652" s="2">
        <v>0.64510000000000001</v>
      </c>
      <c r="K1652" s="2">
        <v>-0.32500000000000001</v>
      </c>
      <c r="L1652" s="2">
        <v>0.33939999999999998</v>
      </c>
      <c r="M1652" s="2">
        <v>0.64990000000000003</v>
      </c>
      <c r="N1652" s="2">
        <v>-0.31050000000000005</v>
      </c>
      <c r="O1652" s="2">
        <v>-0.25566666666666671</v>
      </c>
      <c r="P1652" s="2" t="s">
        <v>5900</v>
      </c>
      <c r="Q1652" s="5">
        <v>3163</v>
      </c>
      <c r="R1652" s="5" t="s">
        <v>4791</v>
      </c>
      <c r="S1652" s="5">
        <v>5</v>
      </c>
      <c r="T1652" s="5">
        <v>158.07777426493834</v>
      </c>
      <c r="U1652" s="5">
        <v>0</v>
      </c>
      <c r="V1652" s="5">
        <v>0</v>
      </c>
      <c r="W1652" s="5">
        <v>2</v>
      </c>
      <c r="X1652" s="5">
        <v>63.231109705975342</v>
      </c>
      <c r="Y1652" s="5">
        <v>2</v>
      </c>
      <c r="Z1652" s="5">
        <v>63.231109705975342</v>
      </c>
      <c r="AA1652" s="5">
        <v>1</v>
      </c>
      <c r="AB1652" s="5">
        <v>31.615554852987671</v>
      </c>
      <c r="AC1652" s="5">
        <v>27</v>
      </c>
      <c r="AD1652" s="5">
        <v>853.61998103066708</v>
      </c>
      <c r="AE1652" s="5">
        <v>8</v>
      </c>
      <c r="AF1652" s="5">
        <v>252.92443882390137</v>
      </c>
      <c r="AG1652" s="5">
        <v>17</v>
      </c>
      <c r="AH1652" s="5">
        <v>537.46443250079039</v>
      </c>
      <c r="AI1652" s="5">
        <v>2</v>
      </c>
      <c r="AJ1652" s="5">
        <v>63.231109705975342</v>
      </c>
    </row>
    <row r="1653" spans="1:36" x14ac:dyDescent="0.25">
      <c r="A1653">
        <v>2017</v>
      </c>
      <c r="B1653" t="s">
        <v>41</v>
      </c>
      <c r="C1653" t="s">
        <v>5300</v>
      </c>
      <c r="D1653" s="47" t="s">
        <v>991</v>
      </c>
      <c r="E1653" s="11">
        <v>1.3979999999999999</v>
      </c>
      <c r="F1653" s="2">
        <v>0.7621</v>
      </c>
      <c r="G1653" s="2">
        <v>0.2213</v>
      </c>
      <c r="H1653" s="2">
        <v>0.54079999999999995</v>
      </c>
      <c r="I1653" s="2">
        <v>0.74780000000000002</v>
      </c>
      <c r="J1653" s="2">
        <v>0.21340000000000001</v>
      </c>
      <c r="K1653" s="2">
        <v>0.53439999999999999</v>
      </c>
      <c r="L1653" s="2">
        <v>0.64400000000000002</v>
      </c>
      <c r="M1653" s="2">
        <v>0.33579999999999999</v>
      </c>
      <c r="N1653" s="2">
        <v>0.30820000000000003</v>
      </c>
      <c r="O1653" s="2">
        <v>0.46113333333333334</v>
      </c>
      <c r="P1653" s="2" t="s">
        <v>4792</v>
      </c>
      <c r="Q1653" s="5">
        <v>3166</v>
      </c>
      <c r="R1653" s="5">
        <v>2264.663805436338</v>
      </c>
      <c r="S1653" s="5">
        <v>1</v>
      </c>
      <c r="T1653" s="5">
        <v>31.585596967782688</v>
      </c>
      <c r="U1653" s="5">
        <v>0</v>
      </c>
      <c r="V1653" s="5">
        <v>0</v>
      </c>
      <c r="W1653" s="5">
        <v>0</v>
      </c>
      <c r="X1653" s="5">
        <v>0</v>
      </c>
      <c r="Y1653" s="5">
        <v>0</v>
      </c>
      <c r="Z1653" s="5">
        <v>0</v>
      </c>
      <c r="AA1653" s="5">
        <v>1</v>
      </c>
      <c r="AB1653" s="5">
        <v>31.585596967782688</v>
      </c>
      <c r="AC1653" s="5">
        <v>12</v>
      </c>
      <c r="AD1653" s="5">
        <v>379.0271636133923</v>
      </c>
      <c r="AE1653" s="5">
        <v>2</v>
      </c>
      <c r="AF1653" s="5">
        <v>63.171193935565377</v>
      </c>
      <c r="AG1653" s="5">
        <v>9</v>
      </c>
      <c r="AH1653" s="5">
        <v>284.27037271004423</v>
      </c>
      <c r="AI1653" s="5">
        <v>1</v>
      </c>
      <c r="AJ1653" s="5">
        <v>31.585596967782688</v>
      </c>
    </row>
    <row r="1654" spans="1:36" x14ac:dyDescent="0.25">
      <c r="A1654">
        <v>2017</v>
      </c>
      <c r="B1654" t="s">
        <v>41</v>
      </c>
      <c r="C1654" t="s">
        <v>5885</v>
      </c>
      <c r="D1654" s="47" t="s">
        <v>5859</v>
      </c>
      <c r="E1654" s="11">
        <v>2.4300000000000002</v>
      </c>
      <c r="F1654" s="2">
        <v>0.46550000000000002</v>
      </c>
      <c r="G1654" s="2">
        <v>0.505</v>
      </c>
      <c r="H1654" s="2">
        <v>-3.949999999999998E-2</v>
      </c>
      <c r="I1654" s="2">
        <v>0.46839999999999998</v>
      </c>
      <c r="J1654" s="2">
        <v>0.45529999999999998</v>
      </c>
      <c r="K1654" s="2">
        <v>1.3100000000000001E-2</v>
      </c>
      <c r="L1654" s="2">
        <v>0.54369999999999996</v>
      </c>
      <c r="M1654" s="2">
        <v>0.434</v>
      </c>
      <c r="N1654" s="2">
        <v>0.10969999999999996</v>
      </c>
      <c r="O1654" s="2">
        <v>2.7766666666666662E-2</v>
      </c>
      <c r="P1654" s="2" t="s">
        <v>5765</v>
      </c>
      <c r="Q1654" s="5">
        <v>3167</v>
      </c>
      <c r="R1654" s="5">
        <v>1303.2921810699588</v>
      </c>
      <c r="S1654" s="5">
        <v>3</v>
      </c>
      <c r="T1654" s="5">
        <v>94.726870855699403</v>
      </c>
      <c r="U1654" s="5">
        <v>0</v>
      </c>
      <c r="V1654" s="5">
        <v>0</v>
      </c>
      <c r="W1654" s="5">
        <v>2</v>
      </c>
      <c r="X1654" s="5">
        <v>63.151247237132928</v>
      </c>
      <c r="Y1654" s="5">
        <v>0</v>
      </c>
      <c r="Z1654" s="5">
        <v>0</v>
      </c>
      <c r="AA1654" s="5">
        <v>1</v>
      </c>
      <c r="AB1654" s="5">
        <v>31.575623618566464</v>
      </c>
      <c r="AC1654" s="5">
        <v>19</v>
      </c>
      <c r="AD1654" s="5">
        <v>599.9368487527629</v>
      </c>
      <c r="AE1654" s="5">
        <v>5</v>
      </c>
      <c r="AF1654" s="5">
        <v>157.87811809283232</v>
      </c>
      <c r="AG1654" s="5">
        <v>14</v>
      </c>
      <c r="AH1654" s="5">
        <v>442.05873065993052</v>
      </c>
      <c r="AI1654" s="5">
        <v>0</v>
      </c>
      <c r="AJ1654" s="5">
        <v>0</v>
      </c>
    </row>
    <row r="1655" spans="1:36" x14ac:dyDescent="0.25">
      <c r="A1655">
        <v>2019</v>
      </c>
      <c r="B1655" t="s">
        <v>41</v>
      </c>
      <c r="C1655" t="s">
        <v>5700</v>
      </c>
      <c r="D1655" s="47" t="s">
        <v>5367</v>
      </c>
      <c r="E1655" s="11">
        <v>3.4249999999999998</v>
      </c>
      <c r="F1655" s="2">
        <v>0.74619999999999997</v>
      </c>
      <c r="G1655" s="2">
        <v>0.2344</v>
      </c>
      <c r="H1655" s="2">
        <v>0.51180000000000003</v>
      </c>
      <c r="I1655" s="2">
        <v>0.7177</v>
      </c>
      <c r="J1655" s="2">
        <v>0.2281</v>
      </c>
      <c r="K1655" s="2">
        <v>0.48960000000000004</v>
      </c>
      <c r="L1655" s="2">
        <v>0.63859999999999995</v>
      </c>
      <c r="M1655" s="2">
        <v>0.33950000000000002</v>
      </c>
      <c r="N1655" s="2">
        <v>0.29909999999999992</v>
      </c>
      <c r="O1655" s="2">
        <v>0.4335</v>
      </c>
      <c r="P1655" s="2" t="s">
        <v>4792</v>
      </c>
      <c r="Q1655" s="5">
        <v>3168</v>
      </c>
      <c r="R1655" s="5">
        <v>924.96350364963507</v>
      </c>
      <c r="S1655" s="5">
        <v>7</v>
      </c>
      <c r="T1655" s="5">
        <v>220.95959595959596</v>
      </c>
      <c r="U1655" s="5">
        <v>0</v>
      </c>
      <c r="V1655" s="5">
        <v>0</v>
      </c>
      <c r="W1655" s="5">
        <v>1</v>
      </c>
      <c r="X1655" s="5">
        <v>31.565656565656568</v>
      </c>
      <c r="Y1655" s="5">
        <v>1</v>
      </c>
      <c r="Z1655" s="5">
        <v>31.565656565656568</v>
      </c>
      <c r="AA1655" s="5">
        <v>5</v>
      </c>
      <c r="AB1655" s="5">
        <v>157.82828282828282</v>
      </c>
      <c r="AC1655" s="5">
        <v>53</v>
      </c>
      <c r="AD1655" s="5">
        <v>1672.9797979797979</v>
      </c>
      <c r="AE1655" s="5">
        <v>2</v>
      </c>
      <c r="AF1655" s="5">
        <v>63.131313131313135</v>
      </c>
      <c r="AG1655" s="5">
        <v>51</v>
      </c>
      <c r="AH1655" s="5">
        <v>1609.8484848484848</v>
      </c>
      <c r="AI1655" s="5">
        <v>0</v>
      </c>
      <c r="AJ1655" s="5">
        <v>0</v>
      </c>
    </row>
    <row r="1656" spans="1:36" x14ac:dyDescent="0.25">
      <c r="A1656">
        <v>2019</v>
      </c>
      <c r="B1656" t="s">
        <v>70</v>
      </c>
      <c r="C1656" t="s">
        <v>5447</v>
      </c>
      <c r="D1656" s="47" t="s">
        <v>649</v>
      </c>
      <c r="E1656" s="11">
        <v>6.42</v>
      </c>
      <c r="F1656" s="2">
        <v>0.78979999999999995</v>
      </c>
      <c r="G1656" s="2">
        <v>0.1971</v>
      </c>
      <c r="H1656" s="2">
        <v>0.5927</v>
      </c>
      <c r="I1656" s="2">
        <v>0.77470000000000006</v>
      </c>
      <c r="J1656" s="2">
        <v>0.1832</v>
      </c>
      <c r="K1656" s="2">
        <v>0.59150000000000003</v>
      </c>
      <c r="L1656" s="2">
        <v>0.74250000000000005</v>
      </c>
      <c r="M1656" s="2">
        <v>0.24099999999999999</v>
      </c>
      <c r="N1656" s="2">
        <v>0.50150000000000006</v>
      </c>
      <c r="O1656" s="2">
        <v>0.56190000000000007</v>
      </c>
      <c r="P1656" s="5" t="s">
        <v>4792</v>
      </c>
      <c r="Q1656" s="5">
        <v>3168</v>
      </c>
      <c r="R1656" s="5">
        <v>493.45794392523368</v>
      </c>
      <c r="S1656" s="5">
        <v>12</v>
      </c>
      <c r="T1656" s="5">
        <v>378.78787878787881</v>
      </c>
      <c r="U1656" s="5">
        <v>0</v>
      </c>
      <c r="V1656" s="5">
        <v>0</v>
      </c>
      <c r="W1656" s="5">
        <v>1</v>
      </c>
      <c r="X1656" s="5">
        <v>31.565656565656568</v>
      </c>
      <c r="Y1656" s="5">
        <v>0</v>
      </c>
      <c r="Z1656" s="5">
        <v>0</v>
      </c>
      <c r="AA1656" s="5">
        <v>11</v>
      </c>
      <c r="AB1656" s="5">
        <v>347.22222222222223</v>
      </c>
      <c r="AC1656" s="5">
        <v>68</v>
      </c>
      <c r="AD1656" s="5">
        <v>2146.4646464646462</v>
      </c>
      <c r="AE1656" s="5">
        <v>15</v>
      </c>
      <c r="AF1656" s="5">
        <v>473.4848484848485</v>
      </c>
      <c r="AG1656" s="5">
        <v>50</v>
      </c>
      <c r="AH1656" s="5">
        <v>1578.2828282828284</v>
      </c>
      <c r="AI1656" s="5">
        <v>3</v>
      </c>
      <c r="AJ1656" s="5">
        <v>94.696969696969703</v>
      </c>
    </row>
    <row r="1657" spans="1:36" x14ac:dyDescent="0.25">
      <c r="A1657">
        <v>2019</v>
      </c>
      <c r="B1657" t="s">
        <v>71</v>
      </c>
      <c r="C1657" t="s">
        <v>5141</v>
      </c>
      <c r="D1657" s="47" t="s">
        <v>5139</v>
      </c>
      <c r="E1657" s="11">
        <v>0</v>
      </c>
      <c r="F1657" s="2">
        <v>0.85560000000000003</v>
      </c>
      <c r="G1657" s="2">
        <v>0.1351</v>
      </c>
      <c r="H1657" s="2">
        <v>0.72050000000000003</v>
      </c>
      <c r="I1657" s="2">
        <v>0.84389999999999998</v>
      </c>
      <c r="J1657" s="2">
        <v>0.12790000000000001</v>
      </c>
      <c r="K1657" s="2">
        <v>0.71599999999999997</v>
      </c>
      <c r="L1657" s="2">
        <v>0.82689999999999997</v>
      </c>
      <c r="M1657" s="2">
        <v>0.1615</v>
      </c>
      <c r="N1657" s="2">
        <v>0.66539999999999999</v>
      </c>
      <c r="O1657" s="2">
        <v>0.70063333333333333</v>
      </c>
      <c r="P1657" s="2" t="s">
        <v>4792</v>
      </c>
      <c r="Q1657" s="5">
        <v>3171</v>
      </c>
      <c r="R1657" s="5" t="s">
        <v>4791</v>
      </c>
      <c r="S1657" s="5">
        <v>4</v>
      </c>
      <c r="T1657" s="5">
        <v>126.1431725007884</v>
      </c>
      <c r="U1657" s="5">
        <v>0</v>
      </c>
      <c r="V1657" s="5">
        <v>0</v>
      </c>
      <c r="W1657" s="5">
        <v>1</v>
      </c>
      <c r="X1657" s="5">
        <v>31.535793125197099</v>
      </c>
      <c r="Y1657" s="5">
        <v>0</v>
      </c>
      <c r="Z1657" s="5">
        <v>0</v>
      </c>
      <c r="AA1657" s="5">
        <v>3</v>
      </c>
      <c r="AB1657" s="5">
        <v>94.607379375591293</v>
      </c>
      <c r="AC1657" s="5">
        <v>34</v>
      </c>
      <c r="AD1657" s="5">
        <v>1072.2169662567014</v>
      </c>
      <c r="AE1657" s="5">
        <v>13</v>
      </c>
      <c r="AF1657" s="5">
        <v>409.9653106275623</v>
      </c>
      <c r="AG1657" s="5">
        <v>18</v>
      </c>
      <c r="AH1657" s="5">
        <v>567.64427625354779</v>
      </c>
      <c r="AI1657" s="5">
        <v>3</v>
      </c>
      <c r="AJ1657" s="5">
        <v>94.607379375591293</v>
      </c>
    </row>
    <row r="1658" spans="1:36" x14ac:dyDescent="0.25">
      <c r="A1658">
        <v>2017</v>
      </c>
      <c r="B1658" t="s">
        <v>71</v>
      </c>
      <c r="C1658" t="s">
        <v>5083</v>
      </c>
      <c r="D1658" s="47" t="s">
        <v>5083</v>
      </c>
      <c r="E1658" s="11">
        <v>0</v>
      </c>
      <c r="F1658" s="2">
        <v>0.83109999999999995</v>
      </c>
      <c r="G1658" s="2">
        <v>0.15939999999999999</v>
      </c>
      <c r="H1658" s="2">
        <v>0.67169999999999996</v>
      </c>
      <c r="I1658" s="2">
        <v>0.79269999999999996</v>
      </c>
      <c r="J1658" s="2">
        <v>0.1774</v>
      </c>
      <c r="K1658" s="2">
        <v>0.61529999999999996</v>
      </c>
      <c r="L1658" s="2">
        <v>0.70740000000000003</v>
      </c>
      <c r="M1658" s="2">
        <v>0.2747</v>
      </c>
      <c r="N1658" s="2">
        <v>0.43270000000000003</v>
      </c>
      <c r="O1658" s="2">
        <v>0.57323333333333337</v>
      </c>
      <c r="P1658" s="2" t="s">
        <v>4792</v>
      </c>
      <c r="Q1658" s="5">
        <v>3173</v>
      </c>
      <c r="R1658" s="5" t="s">
        <v>4791</v>
      </c>
      <c r="S1658" s="5">
        <v>5</v>
      </c>
      <c r="T1658" s="5">
        <v>157.5795776867318</v>
      </c>
      <c r="U1658" s="5">
        <v>0</v>
      </c>
      <c r="V1658" s="5">
        <v>0</v>
      </c>
      <c r="W1658" s="5">
        <v>2</v>
      </c>
      <c r="X1658" s="5">
        <v>63.031831074692718</v>
      </c>
      <c r="Y1658" s="5">
        <v>0</v>
      </c>
      <c r="Z1658" s="5">
        <v>0</v>
      </c>
      <c r="AA1658" s="5">
        <v>3</v>
      </c>
      <c r="AB1658" s="5">
        <v>94.547746612039077</v>
      </c>
      <c r="AC1658" s="5">
        <v>13</v>
      </c>
      <c r="AD1658" s="5">
        <v>409.70690198550267</v>
      </c>
      <c r="AE1658" s="5">
        <v>7</v>
      </c>
      <c r="AF1658" s="5">
        <v>220.61140876142451</v>
      </c>
      <c r="AG1658" s="5">
        <v>5</v>
      </c>
      <c r="AH1658" s="5">
        <v>157.5795776867318</v>
      </c>
      <c r="AI1658" s="5">
        <v>1</v>
      </c>
      <c r="AJ1658" s="5">
        <v>31.515915537346359</v>
      </c>
    </row>
    <row r="1659" spans="1:36" x14ac:dyDescent="0.25">
      <c r="A1659">
        <v>2019</v>
      </c>
      <c r="B1659" t="s">
        <v>71</v>
      </c>
      <c r="C1659" t="s">
        <v>4976</v>
      </c>
      <c r="D1659" s="47" t="s">
        <v>1965</v>
      </c>
      <c r="E1659" s="11">
        <v>0</v>
      </c>
      <c r="F1659" s="2">
        <v>0.71220000000000006</v>
      </c>
      <c r="G1659" s="2">
        <v>0.27389999999999998</v>
      </c>
      <c r="H1659" s="2">
        <v>0.43830000000000008</v>
      </c>
      <c r="I1659" s="2">
        <v>0.73460000000000003</v>
      </c>
      <c r="J1659" s="2">
        <v>0.224</v>
      </c>
      <c r="K1659" s="2">
        <v>0.51060000000000005</v>
      </c>
      <c r="L1659" s="2">
        <v>0.79700000000000004</v>
      </c>
      <c r="M1659" s="2">
        <v>0.19020000000000001</v>
      </c>
      <c r="N1659" s="2">
        <v>0.60680000000000001</v>
      </c>
      <c r="O1659" s="2">
        <v>0.51856666666666673</v>
      </c>
      <c r="P1659" s="2" t="s">
        <v>4792</v>
      </c>
      <c r="Q1659" s="5">
        <v>3174</v>
      </c>
      <c r="R1659" s="5" t="s">
        <v>4791</v>
      </c>
      <c r="S1659" s="5">
        <v>3</v>
      </c>
      <c r="T1659" s="5">
        <v>94.517958412098295</v>
      </c>
      <c r="U1659" s="5">
        <v>0</v>
      </c>
      <c r="V1659" s="5">
        <v>0</v>
      </c>
      <c r="W1659" s="5">
        <v>0</v>
      </c>
      <c r="X1659" s="5">
        <v>0</v>
      </c>
      <c r="Y1659" s="5">
        <v>1</v>
      </c>
      <c r="Z1659" s="5">
        <v>31.505986137366101</v>
      </c>
      <c r="AA1659" s="5">
        <v>2</v>
      </c>
      <c r="AB1659" s="5">
        <v>63.011972274732202</v>
      </c>
      <c r="AC1659" s="5">
        <v>37</v>
      </c>
      <c r="AD1659" s="5">
        <v>1165.7214870825458</v>
      </c>
      <c r="AE1659" s="5">
        <v>2</v>
      </c>
      <c r="AF1659" s="5">
        <v>63.011972274732202</v>
      </c>
      <c r="AG1659" s="5">
        <v>33</v>
      </c>
      <c r="AH1659" s="5">
        <v>1039.6975425330813</v>
      </c>
      <c r="AI1659" s="5">
        <v>2</v>
      </c>
      <c r="AJ1659" s="5">
        <v>63.011972274732202</v>
      </c>
    </row>
    <row r="1660" spans="1:36" x14ac:dyDescent="0.25">
      <c r="A1660">
        <v>2018</v>
      </c>
      <c r="B1660" t="s">
        <v>41</v>
      </c>
      <c r="C1660" t="s">
        <v>5700</v>
      </c>
      <c r="D1660" s="47" t="s">
        <v>5367</v>
      </c>
      <c r="E1660" s="11">
        <v>3.4249999999999998</v>
      </c>
      <c r="F1660" s="2">
        <v>0.74619999999999997</v>
      </c>
      <c r="G1660" s="2">
        <v>0.2344</v>
      </c>
      <c r="H1660" s="2">
        <v>0.51180000000000003</v>
      </c>
      <c r="I1660" s="2">
        <v>0.7177</v>
      </c>
      <c r="J1660" s="2">
        <v>0.2281</v>
      </c>
      <c r="K1660" s="2">
        <v>0.48960000000000004</v>
      </c>
      <c r="L1660" s="2">
        <v>0.63859999999999995</v>
      </c>
      <c r="M1660" s="2">
        <v>0.33950000000000002</v>
      </c>
      <c r="N1660" s="2">
        <v>0.29909999999999992</v>
      </c>
      <c r="O1660" s="2">
        <v>0.4335</v>
      </c>
      <c r="P1660" s="2" t="s">
        <v>4792</v>
      </c>
      <c r="Q1660" s="5">
        <v>3175</v>
      </c>
      <c r="R1660" s="5">
        <v>927.00729927007308</v>
      </c>
      <c r="S1660" s="5">
        <v>6</v>
      </c>
      <c r="T1660" s="5">
        <v>188.97637795275591</v>
      </c>
      <c r="U1660" s="5">
        <v>0</v>
      </c>
      <c r="V1660" s="5">
        <v>0</v>
      </c>
      <c r="W1660" s="5">
        <v>0</v>
      </c>
      <c r="X1660" s="5">
        <v>0</v>
      </c>
      <c r="Y1660" s="5">
        <v>0</v>
      </c>
      <c r="Z1660" s="5">
        <v>0</v>
      </c>
      <c r="AA1660" s="5">
        <v>6</v>
      </c>
      <c r="AB1660" s="5">
        <v>188.97637795275591</v>
      </c>
      <c r="AC1660" s="5">
        <v>44</v>
      </c>
      <c r="AD1660" s="5">
        <v>1385.8267716535433</v>
      </c>
      <c r="AE1660" s="5">
        <v>1</v>
      </c>
      <c r="AF1660" s="5">
        <v>31.496062992125982</v>
      </c>
      <c r="AG1660" s="5">
        <v>42</v>
      </c>
      <c r="AH1660" s="5">
        <v>1322.8346456692914</v>
      </c>
      <c r="AI1660" s="5">
        <v>1</v>
      </c>
      <c r="AJ1660" s="5">
        <v>31.496062992125982</v>
      </c>
    </row>
    <row r="1661" spans="1:36" x14ac:dyDescent="0.25">
      <c r="A1661">
        <v>2017</v>
      </c>
      <c r="B1661" t="s">
        <v>49</v>
      </c>
      <c r="C1661" t="s">
        <v>6335</v>
      </c>
      <c r="D1661" s="47" t="s">
        <v>618</v>
      </c>
      <c r="E1661" s="11">
        <v>12.9</v>
      </c>
      <c r="F1661" s="2">
        <v>0.3947</v>
      </c>
      <c r="G1661" s="2">
        <v>0.57199999999999995</v>
      </c>
      <c r="H1661" s="2">
        <v>-0.17729999999999996</v>
      </c>
      <c r="I1661" s="2">
        <v>0.379</v>
      </c>
      <c r="J1661" s="2">
        <v>0.51300000000000001</v>
      </c>
      <c r="K1661" s="2">
        <v>-0.13400000000000001</v>
      </c>
      <c r="L1661" s="2">
        <v>0.46</v>
      </c>
      <c r="M1661" s="2">
        <v>0.50900000000000001</v>
      </c>
      <c r="N1661" s="2">
        <v>-4.8999999999999988E-2</v>
      </c>
      <c r="O1661" s="2">
        <v>-0.12009999999999998</v>
      </c>
      <c r="P1661" s="2" t="s">
        <v>5900</v>
      </c>
      <c r="Q1661" s="5">
        <v>3175</v>
      </c>
      <c r="R1661" s="5">
        <v>246.12403100775194</v>
      </c>
      <c r="S1661" s="5">
        <v>3</v>
      </c>
      <c r="T1661" s="5">
        <v>94.488188976377955</v>
      </c>
      <c r="U1661" s="5">
        <v>0</v>
      </c>
      <c r="V1661" s="5">
        <v>0</v>
      </c>
      <c r="W1661" s="5">
        <v>0</v>
      </c>
      <c r="X1661" s="5">
        <v>0</v>
      </c>
      <c r="Y1661" s="5">
        <v>1</v>
      </c>
      <c r="Z1661" s="5">
        <v>31.496062992125982</v>
      </c>
      <c r="AA1661" s="5">
        <v>2</v>
      </c>
      <c r="AB1661" s="5">
        <v>62.992125984251963</v>
      </c>
      <c r="AC1661" s="5">
        <v>45</v>
      </c>
      <c r="AD1661" s="5">
        <v>1417.3228346456692</v>
      </c>
      <c r="AE1661" s="5">
        <v>3</v>
      </c>
      <c r="AF1661" s="5">
        <v>94.488188976377955</v>
      </c>
      <c r="AG1661" s="5">
        <v>38</v>
      </c>
      <c r="AH1661" s="5">
        <v>1196.8503937007874</v>
      </c>
      <c r="AI1661" s="5">
        <v>4</v>
      </c>
      <c r="AJ1661" s="5">
        <v>125.98425196850393</v>
      </c>
    </row>
    <row r="1662" spans="1:36" x14ac:dyDescent="0.25">
      <c r="A1662">
        <v>2017</v>
      </c>
      <c r="B1662" t="s">
        <v>71</v>
      </c>
      <c r="C1662" t="s">
        <v>5006</v>
      </c>
      <c r="D1662" s="47" t="s">
        <v>631</v>
      </c>
      <c r="E1662" s="11">
        <v>0</v>
      </c>
      <c r="F1662" s="2">
        <v>0.79139999999999999</v>
      </c>
      <c r="G1662" s="2">
        <v>0.1928</v>
      </c>
      <c r="H1662" s="2">
        <v>0.59860000000000002</v>
      </c>
      <c r="I1662" s="2">
        <v>0.75260000000000005</v>
      </c>
      <c r="J1662" s="2">
        <v>0.20780000000000001</v>
      </c>
      <c r="K1662" s="2">
        <v>0.54480000000000006</v>
      </c>
      <c r="L1662" s="2">
        <v>0.79600000000000004</v>
      </c>
      <c r="M1662" s="2">
        <v>0.19339999999999999</v>
      </c>
      <c r="N1662" s="2">
        <v>0.60260000000000002</v>
      </c>
      <c r="O1662" s="2">
        <v>0.58200000000000007</v>
      </c>
      <c r="P1662" s="2" t="s">
        <v>4792</v>
      </c>
      <c r="Q1662" s="5">
        <v>3176</v>
      </c>
      <c r="R1662" s="5" t="s">
        <v>4791</v>
      </c>
      <c r="S1662" s="5">
        <v>3</v>
      </c>
      <c r="T1662" s="5">
        <v>94.458438287153655</v>
      </c>
      <c r="U1662" s="5">
        <v>0</v>
      </c>
      <c r="V1662" s="5">
        <v>0</v>
      </c>
      <c r="W1662" s="5">
        <v>0</v>
      </c>
      <c r="X1662" s="5">
        <v>0</v>
      </c>
      <c r="Y1662" s="5">
        <v>0</v>
      </c>
      <c r="Z1662" s="5">
        <v>0</v>
      </c>
      <c r="AA1662" s="5">
        <v>3</v>
      </c>
      <c r="AB1662" s="5">
        <v>94.458438287153655</v>
      </c>
      <c r="AC1662" s="5">
        <v>20</v>
      </c>
      <c r="AD1662" s="5">
        <v>629.7229219143577</v>
      </c>
      <c r="AE1662" s="5">
        <v>9</v>
      </c>
      <c r="AF1662" s="5">
        <v>283.37531486146094</v>
      </c>
      <c r="AG1662" s="5">
        <v>8</v>
      </c>
      <c r="AH1662" s="5">
        <v>251.88916876574308</v>
      </c>
      <c r="AI1662" s="5">
        <v>3</v>
      </c>
      <c r="AJ1662" s="5">
        <v>94.458438287153655</v>
      </c>
    </row>
    <row r="1663" spans="1:36" x14ac:dyDescent="0.25">
      <c r="A1663">
        <v>2017</v>
      </c>
      <c r="B1663" t="s">
        <v>71</v>
      </c>
      <c r="C1663" t="s">
        <v>722</v>
      </c>
      <c r="D1663" s="47" t="s">
        <v>5011</v>
      </c>
      <c r="E1663" s="11">
        <v>0</v>
      </c>
      <c r="F1663" s="2">
        <v>0.77800000000000002</v>
      </c>
      <c r="G1663" s="2">
        <v>0.21460000000000001</v>
      </c>
      <c r="H1663" s="2">
        <v>0.56340000000000001</v>
      </c>
      <c r="I1663" s="2">
        <v>0.76070000000000004</v>
      </c>
      <c r="J1663" s="2">
        <v>0.22259999999999999</v>
      </c>
      <c r="K1663" s="2">
        <v>0.53810000000000002</v>
      </c>
      <c r="L1663" s="2">
        <v>0.69940000000000002</v>
      </c>
      <c r="M1663" s="2">
        <v>0.29210000000000003</v>
      </c>
      <c r="N1663" s="2">
        <v>0.4073</v>
      </c>
      <c r="O1663" s="2">
        <v>0.50293333333333334</v>
      </c>
      <c r="P1663" s="2" t="s">
        <v>4792</v>
      </c>
      <c r="Q1663" s="5">
        <v>3179</v>
      </c>
      <c r="R1663" s="5" t="s">
        <v>4791</v>
      </c>
      <c r="S1663" s="5">
        <v>10</v>
      </c>
      <c r="T1663" s="5">
        <v>314.56432840515885</v>
      </c>
      <c r="U1663" s="5">
        <v>0</v>
      </c>
      <c r="V1663" s="5">
        <v>0</v>
      </c>
      <c r="W1663" s="5">
        <v>4</v>
      </c>
      <c r="X1663" s="5">
        <v>125.82573136206354</v>
      </c>
      <c r="Y1663" s="5">
        <v>1</v>
      </c>
      <c r="Z1663" s="5">
        <v>31.456432840515884</v>
      </c>
      <c r="AA1663" s="5">
        <v>5</v>
      </c>
      <c r="AB1663" s="5">
        <v>157.28216420257942</v>
      </c>
      <c r="AC1663" s="5">
        <v>55</v>
      </c>
      <c r="AD1663" s="5">
        <v>1730.1038062283737</v>
      </c>
      <c r="AE1663" s="5">
        <v>30</v>
      </c>
      <c r="AF1663" s="5">
        <v>943.69298521547648</v>
      </c>
      <c r="AG1663" s="5">
        <v>25</v>
      </c>
      <c r="AH1663" s="5">
        <v>786.41082101289715</v>
      </c>
      <c r="AI1663" s="5">
        <v>0</v>
      </c>
      <c r="AJ1663" s="5">
        <v>0</v>
      </c>
    </row>
    <row r="1664" spans="1:36" x14ac:dyDescent="0.25">
      <c r="A1664">
        <v>2019</v>
      </c>
      <c r="B1664" t="s">
        <v>71</v>
      </c>
      <c r="C1664" t="s">
        <v>5006</v>
      </c>
      <c r="D1664" s="47" t="s">
        <v>631</v>
      </c>
      <c r="E1664" s="11">
        <v>0</v>
      </c>
      <c r="F1664" s="2">
        <v>0.79139999999999999</v>
      </c>
      <c r="G1664" s="2">
        <v>0.1928</v>
      </c>
      <c r="H1664" s="2">
        <v>0.59860000000000002</v>
      </c>
      <c r="I1664" s="2">
        <v>0.75260000000000005</v>
      </c>
      <c r="J1664" s="2">
        <v>0.20780000000000001</v>
      </c>
      <c r="K1664" s="2">
        <v>0.54480000000000006</v>
      </c>
      <c r="L1664" s="2">
        <v>0.79600000000000004</v>
      </c>
      <c r="M1664" s="2">
        <v>0.19339999999999999</v>
      </c>
      <c r="N1664" s="2">
        <v>0.60260000000000002</v>
      </c>
      <c r="O1664" s="2">
        <v>0.58200000000000007</v>
      </c>
      <c r="P1664" s="2" t="s">
        <v>4792</v>
      </c>
      <c r="Q1664" s="5">
        <v>3194</v>
      </c>
      <c r="R1664" s="5" t="s">
        <v>4791</v>
      </c>
      <c r="S1664" s="5">
        <v>16</v>
      </c>
      <c r="T1664" s="5">
        <v>500.93926111458984</v>
      </c>
      <c r="U1664" s="5">
        <v>0</v>
      </c>
      <c r="V1664" s="5">
        <v>0</v>
      </c>
      <c r="W1664" s="5">
        <v>5</v>
      </c>
      <c r="X1664" s="5">
        <v>156.54351909830933</v>
      </c>
      <c r="Y1664" s="5">
        <v>1</v>
      </c>
      <c r="Z1664" s="5">
        <v>31.308703819661865</v>
      </c>
      <c r="AA1664" s="5">
        <v>10</v>
      </c>
      <c r="AB1664" s="5">
        <v>313.08703819661866</v>
      </c>
      <c r="AC1664" s="5">
        <v>40</v>
      </c>
      <c r="AD1664" s="5">
        <v>1252.3481527864747</v>
      </c>
      <c r="AE1664" s="5">
        <v>14</v>
      </c>
      <c r="AF1664" s="5">
        <v>438.3218534752661</v>
      </c>
      <c r="AG1664" s="5">
        <v>21</v>
      </c>
      <c r="AH1664" s="5">
        <v>657.48278021289923</v>
      </c>
      <c r="AI1664" s="5">
        <v>5</v>
      </c>
      <c r="AJ1664" s="5">
        <v>156.54351909830933</v>
      </c>
    </row>
    <row r="1665" spans="1:36" x14ac:dyDescent="0.25">
      <c r="A1665">
        <v>2018</v>
      </c>
      <c r="B1665" t="s">
        <v>41</v>
      </c>
      <c r="C1665" t="s">
        <v>5727</v>
      </c>
      <c r="D1665" s="47" t="s">
        <v>5646</v>
      </c>
      <c r="E1665" s="11">
        <v>4.492</v>
      </c>
      <c r="F1665" s="2">
        <v>0.57350000000000001</v>
      </c>
      <c r="G1665" s="2">
        <v>0.40889999999999999</v>
      </c>
      <c r="H1665" s="2">
        <v>0.16460000000000002</v>
      </c>
      <c r="I1665" s="2">
        <v>0.54659999999999997</v>
      </c>
      <c r="J1665" s="2">
        <v>0.39839999999999998</v>
      </c>
      <c r="K1665" s="2">
        <v>0.1482</v>
      </c>
      <c r="L1665" s="2">
        <v>0.48420000000000002</v>
      </c>
      <c r="M1665" s="2">
        <v>0.49580000000000002</v>
      </c>
      <c r="N1665" s="2">
        <v>-1.1599999999999999E-2</v>
      </c>
      <c r="O1665" s="2">
        <v>0.1004</v>
      </c>
      <c r="P1665" s="2" t="s">
        <v>4792</v>
      </c>
      <c r="Q1665" s="5">
        <v>3198</v>
      </c>
      <c r="R1665" s="5">
        <v>711.93232413178987</v>
      </c>
      <c r="S1665" s="5">
        <v>1</v>
      </c>
      <c r="T1665" s="5">
        <v>31.269543464665414</v>
      </c>
      <c r="U1665" s="5">
        <v>0</v>
      </c>
      <c r="V1665" s="5">
        <v>0</v>
      </c>
      <c r="W1665" s="5">
        <v>0</v>
      </c>
      <c r="X1665" s="5">
        <v>0</v>
      </c>
      <c r="Y1665" s="5">
        <v>0</v>
      </c>
      <c r="Z1665" s="5">
        <v>0</v>
      </c>
      <c r="AA1665" s="5">
        <v>1</v>
      </c>
      <c r="AB1665" s="5">
        <v>31.269543464665414</v>
      </c>
      <c r="AC1665" s="5">
        <v>85</v>
      </c>
      <c r="AD1665" s="5">
        <v>2657.9111944965603</v>
      </c>
      <c r="AE1665" s="5">
        <v>12</v>
      </c>
      <c r="AF1665" s="5">
        <v>375.23452157598501</v>
      </c>
      <c r="AG1665" s="5">
        <v>71</v>
      </c>
      <c r="AH1665" s="5">
        <v>2220.1375859912446</v>
      </c>
      <c r="AI1665" s="5">
        <v>2</v>
      </c>
      <c r="AJ1665" s="5">
        <v>62.539086929330828</v>
      </c>
    </row>
    <row r="1666" spans="1:36" x14ac:dyDescent="0.25">
      <c r="A1666">
        <v>2018</v>
      </c>
      <c r="B1666" t="s">
        <v>71</v>
      </c>
      <c r="C1666" t="s">
        <v>5083</v>
      </c>
      <c r="D1666" s="47" t="s">
        <v>5083</v>
      </c>
      <c r="E1666" s="11">
        <v>0</v>
      </c>
      <c r="F1666" s="2">
        <v>0.83109999999999995</v>
      </c>
      <c r="G1666" s="2">
        <v>0.15939999999999999</v>
      </c>
      <c r="H1666" s="2">
        <v>0.67169999999999996</v>
      </c>
      <c r="I1666" s="2">
        <v>0.79269999999999996</v>
      </c>
      <c r="J1666" s="2">
        <v>0.1774</v>
      </c>
      <c r="K1666" s="2">
        <v>0.61529999999999996</v>
      </c>
      <c r="L1666" s="2">
        <v>0.70740000000000003</v>
      </c>
      <c r="M1666" s="2">
        <v>0.2747</v>
      </c>
      <c r="N1666" s="2">
        <v>0.43270000000000003</v>
      </c>
      <c r="O1666" s="2">
        <v>0.57323333333333337</v>
      </c>
      <c r="P1666" s="2" t="s">
        <v>4792</v>
      </c>
      <c r="Q1666" s="5">
        <v>3204</v>
      </c>
      <c r="R1666" s="5" t="s">
        <v>4791</v>
      </c>
      <c r="S1666" s="5">
        <v>2</v>
      </c>
      <c r="T1666" s="5">
        <v>62.421972534332085</v>
      </c>
      <c r="U1666" s="5">
        <v>0</v>
      </c>
      <c r="V1666" s="5">
        <v>0</v>
      </c>
      <c r="W1666" s="5">
        <v>0</v>
      </c>
      <c r="X1666" s="5">
        <v>0</v>
      </c>
      <c r="Y1666" s="5">
        <v>1</v>
      </c>
      <c r="Z1666" s="5">
        <v>31.210986267166042</v>
      </c>
      <c r="AA1666" s="5">
        <v>1</v>
      </c>
      <c r="AB1666" s="5">
        <v>31.210986267166042</v>
      </c>
      <c r="AC1666" s="5">
        <v>13</v>
      </c>
      <c r="AD1666" s="5">
        <v>405.74282147315859</v>
      </c>
      <c r="AE1666" s="5">
        <v>9</v>
      </c>
      <c r="AF1666" s="5">
        <v>280.89887640449439</v>
      </c>
      <c r="AG1666" s="5">
        <v>4</v>
      </c>
      <c r="AH1666" s="5">
        <v>124.84394506866417</v>
      </c>
      <c r="AI1666" s="5">
        <v>0</v>
      </c>
      <c r="AJ1666" s="5">
        <v>0</v>
      </c>
    </row>
    <row r="1667" spans="1:36" x14ac:dyDescent="0.25">
      <c r="A1667">
        <v>2018</v>
      </c>
      <c r="B1667" t="s">
        <v>71</v>
      </c>
      <c r="C1667" t="s">
        <v>5083</v>
      </c>
      <c r="D1667" s="47" t="s">
        <v>5083</v>
      </c>
      <c r="E1667" s="11">
        <v>0</v>
      </c>
      <c r="F1667" s="2">
        <v>0.83109999999999995</v>
      </c>
      <c r="G1667" s="2">
        <v>0.15939999999999999</v>
      </c>
      <c r="H1667" s="2">
        <v>0.67169999999999996</v>
      </c>
      <c r="I1667" s="2">
        <v>0.79269999999999996</v>
      </c>
      <c r="J1667" s="2">
        <v>0.1774</v>
      </c>
      <c r="K1667" s="2">
        <v>0.61529999999999996</v>
      </c>
      <c r="L1667" s="2">
        <v>0.70740000000000003</v>
      </c>
      <c r="M1667" s="2">
        <v>0.2747</v>
      </c>
      <c r="N1667" s="2">
        <v>0.43270000000000003</v>
      </c>
      <c r="O1667" s="2">
        <v>0.57323333333333337</v>
      </c>
      <c r="P1667" s="2" t="s">
        <v>4792</v>
      </c>
      <c r="Q1667" s="5">
        <v>3204</v>
      </c>
      <c r="R1667" s="5" t="s">
        <v>4791</v>
      </c>
      <c r="S1667" s="5">
        <v>2</v>
      </c>
      <c r="T1667" s="5">
        <v>62.421972534332085</v>
      </c>
      <c r="U1667" s="5">
        <v>0</v>
      </c>
      <c r="V1667" s="5">
        <v>0</v>
      </c>
      <c r="W1667" s="5">
        <v>0</v>
      </c>
      <c r="X1667" s="5">
        <v>0</v>
      </c>
      <c r="Y1667" s="5">
        <v>1</v>
      </c>
      <c r="Z1667" s="5">
        <v>31.210986267166042</v>
      </c>
      <c r="AA1667" s="5">
        <v>1</v>
      </c>
      <c r="AB1667" s="5">
        <v>31.210986267166042</v>
      </c>
      <c r="AC1667" s="5">
        <v>13</v>
      </c>
      <c r="AD1667" s="5">
        <v>405.74282147315859</v>
      </c>
      <c r="AE1667" s="5">
        <v>9</v>
      </c>
      <c r="AF1667" s="5">
        <v>280.89887640449439</v>
      </c>
      <c r="AG1667" s="5">
        <v>4</v>
      </c>
      <c r="AH1667" s="5">
        <v>124.84394506866417</v>
      </c>
      <c r="AI1667" s="5">
        <v>0</v>
      </c>
      <c r="AJ1667" s="5">
        <v>0</v>
      </c>
    </row>
    <row r="1668" spans="1:36" x14ac:dyDescent="0.25">
      <c r="A1668">
        <v>2019</v>
      </c>
      <c r="B1668" t="s">
        <v>41</v>
      </c>
      <c r="C1668" t="s">
        <v>5538</v>
      </c>
      <c r="D1668" s="47" t="s">
        <v>5523</v>
      </c>
      <c r="E1668" s="11">
        <v>1.6160000000000001</v>
      </c>
      <c r="F1668" s="2">
        <v>0.65620000000000001</v>
      </c>
      <c r="G1668" s="2">
        <v>0.32679999999999998</v>
      </c>
      <c r="H1668" s="2">
        <v>0.32940000000000003</v>
      </c>
      <c r="I1668" s="2">
        <v>0.62539999999999996</v>
      </c>
      <c r="J1668" s="2">
        <v>0.32890000000000003</v>
      </c>
      <c r="K1668" s="2">
        <v>0.29649999999999993</v>
      </c>
      <c r="L1668" s="2">
        <v>0.55569999999999997</v>
      </c>
      <c r="M1668" s="2">
        <v>0.42359999999999998</v>
      </c>
      <c r="N1668" s="2">
        <v>0.1321</v>
      </c>
      <c r="O1668" s="2">
        <v>0.25266666666666665</v>
      </c>
      <c r="P1668" s="2" t="s">
        <v>4792</v>
      </c>
      <c r="Q1668" s="5">
        <v>3205</v>
      </c>
      <c r="R1668" s="5">
        <v>1983.2920792079208</v>
      </c>
      <c r="S1668" s="5">
        <v>19</v>
      </c>
      <c r="T1668" s="5">
        <v>592.82371294851794</v>
      </c>
      <c r="U1668" s="5">
        <v>0</v>
      </c>
      <c r="V1668" s="5">
        <v>0</v>
      </c>
      <c r="W1668" s="5">
        <v>6</v>
      </c>
      <c r="X1668" s="5">
        <v>187.207488299532</v>
      </c>
      <c r="Y1668" s="5">
        <v>1</v>
      </c>
      <c r="Z1668" s="5">
        <v>31.201248049921997</v>
      </c>
      <c r="AA1668" s="5">
        <v>12</v>
      </c>
      <c r="AB1668" s="5">
        <v>374.414976599064</v>
      </c>
      <c r="AC1668" s="5">
        <v>23</v>
      </c>
      <c r="AD1668" s="5">
        <v>717.62870514820588</v>
      </c>
      <c r="AE1668" s="5">
        <v>6</v>
      </c>
      <c r="AF1668" s="5">
        <v>187.207488299532</v>
      </c>
      <c r="AG1668" s="5">
        <v>14</v>
      </c>
      <c r="AH1668" s="5">
        <v>436.81747269890798</v>
      </c>
      <c r="AI1668" s="5">
        <v>3</v>
      </c>
      <c r="AJ1668" s="5">
        <v>93.603744149766001</v>
      </c>
    </row>
    <row r="1669" spans="1:36" x14ac:dyDescent="0.25">
      <c r="A1669">
        <v>2018</v>
      </c>
      <c r="B1669" t="s">
        <v>71</v>
      </c>
      <c r="C1669" t="s">
        <v>5938</v>
      </c>
      <c r="D1669" s="47" t="s">
        <v>4970</v>
      </c>
      <c r="E1669" s="11">
        <v>0</v>
      </c>
      <c r="F1669" s="2">
        <v>0.4289</v>
      </c>
      <c r="G1669" s="2">
        <v>0.56040000000000001</v>
      </c>
      <c r="H1669" s="2">
        <v>-0.13150000000000001</v>
      </c>
      <c r="I1669" s="2">
        <v>0.3201</v>
      </c>
      <c r="J1669" s="2">
        <v>0.64510000000000001</v>
      </c>
      <c r="K1669" s="2">
        <v>-0.32500000000000001</v>
      </c>
      <c r="L1669" s="2">
        <v>0.33939999999999998</v>
      </c>
      <c r="M1669" s="2">
        <v>0.64990000000000003</v>
      </c>
      <c r="N1669" s="2">
        <v>-0.31050000000000005</v>
      </c>
      <c r="O1669" s="2">
        <v>-0.25566666666666671</v>
      </c>
      <c r="P1669" s="2" t="s">
        <v>5900</v>
      </c>
      <c r="Q1669" s="5">
        <v>3206</v>
      </c>
      <c r="R1669" s="5" t="s">
        <v>4791</v>
      </c>
      <c r="S1669" s="5">
        <v>6</v>
      </c>
      <c r="T1669" s="5">
        <v>187.14909544603867</v>
      </c>
      <c r="U1669" s="5">
        <v>0</v>
      </c>
      <c r="V1669" s="5">
        <v>0</v>
      </c>
      <c r="W1669" s="5">
        <v>0</v>
      </c>
      <c r="X1669" s="5">
        <v>0</v>
      </c>
      <c r="Y1669" s="5">
        <v>0</v>
      </c>
      <c r="Z1669" s="5">
        <v>0</v>
      </c>
      <c r="AA1669" s="5">
        <v>6</v>
      </c>
      <c r="AB1669" s="5">
        <v>187.14909544603867</v>
      </c>
      <c r="AC1669" s="5">
        <v>21</v>
      </c>
      <c r="AD1669" s="5">
        <v>655.02183406113534</v>
      </c>
      <c r="AE1669" s="5">
        <v>14</v>
      </c>
      <c r="AF1669" s="5">
        <v>436.68122270742356</v>
      </c>
      <c r="AG1669" s="5">
        <v>6</v>
      </c>
      <c r="AH1669" s="5">
        <v>187.14909544603867</v>
      </c>
      <c r="AI1669" s="5">
        <v>1</v>
      </c>
      <c r="AJ1669" s="5">
        <v>31.191515907673114</v>
      </c>
    </row>
    <row r="1670" spans="1:36" x14ac:dyDescent="0.25">
      <c r="A1670">
        <v>2018</v>
      </c>
      <c r="B1670" t="s">
        <v>71</v>
      </c>
      <c r="C1670" t="s">
        <v>5938</v>
      </c>
      <c r="D1670" s="47" t="s">
        <v>4970</v>
      </c>
      <c r="E1670" s="11">
        <v>0</v>
      </c>
      <c r="F1670" s="2">
        <v>0.4289</v>
      </c>
      <c r="G1670" s="2">
        <v>0.56040000000000001</v>
      </c>
      <c r="H1670" s="2">
        <v>-0.13150000000000001</v>
      </c>
      <c r="I1670" s="2">
        <v>0.3201</v>
      </c>
      <c r="J1670" s="2">
        <v>0.64510000000000001</v>
      </c>
      <c r="K1670" s="2">
        <v>-0.32500000000000001</v>
      </c>
      <c r="L1670" s="2">
        <v>0.33939999999999998</v>
      </c>
      <c r="M1670" s="2">
        <v>0.64990000000000003</v>
      </c>
      <c r="N1670" s="2">
        <v>-0.31050000000000005</v>
      </c>
      <c r="O1670" s="2">
        <v>-0.25566666666666671</v>
      </c>
      <c r="P1670" s="2" t="s">
        <v>5900</v>
      </c>
      <c r="Q1670" s="5">
        <v>3206</v>
      </c>
      <c r="R1670" s="5" t="s">
        <v>4791</v>
      </c>
      <c r="S1670" s="5">
        <v>6</v>
      </c>
      <c r="T1670" s="5">
        <v>187.14909544603867</v>
      </c>
      <c r="U1670" s="5">
        <v>0</v>
      </c>
      <c r="V1670" s="5">
        <v>0</v>
      </c>
      <c r="W1670" s="5">
        <v>0</v>
      </c>
      <c r="X1670" s="5">
        <v>0</v>
      </c>
      <c r="Y1670" s="5">
        <v>0</v>
      </c>
      <c r="Z1670" s="5">
        <v>0</v>
      </c>
      <c r="AA1670" s="5">
        <v>6</v>
      </c>
      <c r="AB1670" s="5">
        <v>187.14909544603867</v>
      </c>
      <c r="AC1670" s="5">
        <v>21</v>
      </c>
      <c r="AD1670" s="5">
        <v>655.02183406113534</v>
      </c>
      <c r="AE1670" s="5">
        <v>14</v>
      </c>
      <c r="AF1670" s="5">
        <v>436.68122270742356</v>
      </c>
      <c r="AG1670" s="5">
        <v>6</v>
      </c>
      <c r="AH1670" s="5">
        <v>187.14909544603867</v>
      </c>
      <c r="AI1670" s="5">
        <v>1</v>
      </c>
      <c r="AJ1670" s="5">
        <v>31.191515907673114</v>
      </c>
    </row>
    <row r="1671" spans="1:36" x14ac:dyDescent="0.25">
      <c r="A1671">
        <v>2017</v>
      </c>
      <c r="B1671" t="s">
        <v>71</v>
      </c>
      <c r="C1671" t="s">
        <v>5938</v>
      </c>
      <c r="D1671" s="47" t="s">
        <v>4970</v>
      </c>
      <c r="E1671" s="11">
        <v>0</v>
      </c>
      <c r="F1671" s="2">
        <v>0.4289</v>
      </c>
      <c r="G1671" s="2">
        <v>0.56040000000000001</v>
      </c>
      <c r="H1671" s="2">
        <v>-0.13150000000000001</v>
      </c>
      <c r="I1671" s="2">
        <v>0.3201</v>
      </c>
      <c r="J1671" s="2">
        <v>0.64510000000000001</v>
      </c>
      <c r="K1671" s="2">
        <v>-0.32500000000000001</v>
      </c>
      <c r="L1671" s="2">
        <v>0.33939999999999998</v>
      </c>
      <c r="M1671" s="2">
        <v>0.64990000000000003</v>
      </c>
      <c r="N1671" s="2">
        <v>-0.31050000000000005</v>
      </c>
      <c r="O1671" s="2">
        <v>-0.25566666666666671</v>
      </c>
      <c r="P1671" s="2" t="s">
        <v>5900</v>
      </c>
      <c r="Q1671" s="5">
        <v>3207</v>
      </c>
      <c r="R1671" s="5" t="s">
        <v>4791</v>
      </c>
      <c r="S1671" s="5">
        <v>2</v>
      </c>
      <c r="T1671" s="5">
        <v>62.363579669473026</v>
      </c>
      <c r="U1671" s="5">
        <v>0</v>
      </c>
      <c r="V1671" s="5">
        <v>0</v>
      </c>
      <c r="W1671" s="5">
        <v>0</v>
      </c>
      <c r="X1671" s="5">
        <v>0</v>
      </c>
      <c r="Y1671" s="5">
        <v>0</v>
      </c>
      <c r="Z1671" s="5">
        <v>0</v>
      </c>
      <c r="AA1671" s="5">
        <v>2</v>
      </c>
      <c r="AB1671" s="5">
        <v>62.363579669473026</v>
      </c>
      <c r="AC1671" s="5">
        <v>26</v>
      </c>
      <c r="AD1671" s="5">
        <v>810.72653570314935</v>
      </c>
      <c r="AE1671" s="5">
        <v>2</v>
      </c>
      <c r="AF1671" s="5">
        <v>62.363579669473026</v>
      </c>
      <c r="AG1671" s="5">
        <v>22</v>
      </c>
      <c r="AH1671" s="5">
        <v>685.99937636420327</v>
      </c>
      <c r="AI1671" s="5">
        <v>2</v>
      </c>
      <c r="AJ1671" s="5">
        <v>62.363579669473026</v>
      </c>
    </row>
    <row r="1672" spans="1:36" x14ac:dyDescent="0.25">
      <c r="A1672">
        <v>2018</v>
      </c>
      <c r="B1672" t="s">
        <v>70</v>
      </c>
      <c r="C1672" t="s">
        <v>5240</v>
      </c>
      <c r="D1672" s="47" t="s">
        <v>5057</v>
      </c>
      <c r="E1672" s="11">
        <v>12.53</v>
      </c>
      <c r="F1672" s="2">
        <v>0.68259999999999998</v>
      </c>
      <c r="G1672" s="2">
        <v>0.30570000000000003</v>
      </c>
      <c r="H1672" s="2">
        <v>0.37689999999999996</v>
      </c>
      <c r="I1672" s="2">
        <v>0.67310000000000003</v>
      </c>
      <c r="J1672" s="2">
        <v>0.3029</v>
      </c>
      <c r="K1672" s="2">
        <v>0.37020000000000003</v>
      </c>
      <c r="L1672" s="2">
        <v>0.64829999999999999</v>
      </c>
      <c r="M1672" s="2">
        <v>0.3417</v>
      </c>
      <c r="N1672" s="2">
        <v>0.30659999999999998</v>
      </c>
      <c r="O1672" s="2">
        <v>0.35123333333333334</v>
      </c>
      <c r="P1672" s="5" t="s">
        <v>4792</v>
      </c>
      <c r="Q1672" s="5">
        <v>3213</v>
      </c>
      <c r="R1672" s="5">
        <v>256.42458100558662</v>
      </c>
      <c r="S1672" s="5">
        <v>24</v>
      </c>
      <c r="T1672" s="5">
        <v>746.96545284780586</v>
      </c>
      <c r="U1672" s="5">
        <v>0</v>
      </c>
      <c r="V1672" s="5">
        <v>0</v>
      </c>
      <c r="W1672" s="5">
        <v>2</v>
      </c>
      <c r="X1672" s="5">
        <v>62.247121070650486</v>
      </c>
      <c r="Y1672" s="5">
        <v>2</v>
      </c>
      <c r="Z1672" s="5">
        <v>62.247121070650486</v>
      </c>
      <c r="AA1672" s="5">
        <v>20</v>
      </c>
      <c r="AB1672" s="5">
        <v>622.47121070650485</v>
      </c>
      <c r="AC1672" s="5">
        <v>55</v>
      </c>
      <c r="AD1672" s="5">
        <v>1711.7958294428884</v>
      </c>
      <c r="AE1672" s="5">
        <v>6</v>
      </c>
      <c r="AF1672" s="5">
        <v>186.74136321195147</v>
      </c>
      <c r="AG1672" s="5">
        <v>41</v>
      </c>
      <c r="AH1672" s="5">
        <v>1276.0659819483349</v>
      </c>
      <c r="AI1672" s="5">
        <v>8</v>
      </c>
      <c r="AJ1672" s="5">
        <v>248.98848428260195</v>
      </c>
    </row>
    <row r="1673" spans="1:36" x14ac:dyDescent="0.25">
      <c r="A1673">
        <v>2019</v>
      </c>
      <c r="B1673" t="s">
        <v>70</v>
      </c>
      <c r="C1673" t="s">
        <v>5240</v>
      </c>
      <c r="D1673" s="47" t="s">
        <v>5057</v>
      </c>
      <c r="E1673" s="11">
        <v>12.53</v>
      </c>
      <c r="F1673" s="2">
        <v>0.68259999999999998</v>
      </c>
      <c r="G1673" s="2">
        <v>0.30570000000000003</v>
      </c>
      <c r="H1673" s="2">
        <v>0.37689999999999996</v>
      </c>
      <c r="I1673" s="2">
        <v>0.67310000000000003</v>
      </c>
      <c r="J1673" s="2">
        <v>0.3029</v>
      </c>
      <c r="K1673" s="2">
        <v>0.37020000000000003</v>
      </c>
      <c r="L1673" s="2">
        <v>0.64829999999999999</v>
      </c>
      <c r="M1673" s="2">
        <v>0.3417</v>
      </c>
      <c r="N1673" s="2">
        <v>0.30659999999999998</v>
      </c>
      <c r="O1673" s="2">
        <v>0.35123333333333334</v>
      </c>
      <c r="P1673" s="5" t="s">
        <v>4792</v>
      </c>
      <c r="Q1673" s="5">
        <v>3213</v>
      </c>
      <c r="R1673" s="5">
        <v>256.42458100558662</v>
      </c>
      <c r="S1673" s="5">
        <v>14</v>
      </c>
      <c r="T1673" s="5">
        <v>435.72984749455344</v>
      </c>
      <c r="U1673" s="5">
        <v>1</v>
      </c>
      <c r="V1673" s="5">
        <v>31.123560535325243</v>
      </c>
      <c r="W1673" s="5">
        <v>1</v>
      </c>
      <c r="X1673" s="5">
        <v>31.123560535325243</v>
      </c>
      <c r="Y1673" s="5">
        <v>1</v>
      </c>
      <c r="Z1673" s="5">
        <v>31.123560535325243</v>
      </c>
      <c r="AA1673" s="5">
        <v>11</v>
      </c>
      <c r="AB1673" s="5">
        <v>342.35916588857765</v>
      </c>
      <c r="AC1673" s="5">
        <v>52</v>
      </c>
      <c r="AD1673" s="5">
        <v>1618.4251478369126</v>
      </c>
      <c r="AE1673" s="5">
        <v>7</v>
      </c>
      <c r="AF1673" s="5">
        <v>217.86492374727672</v>
      </c>
      <c r="AG1673" s="5">
        <v>40</v>
      </c>
      <c r="AH1673" s="5">
        <v>1244.9424214130097</v>
      </c>
      <c r="AI1673" s="5">
        <v>5</v>
      </c>
      <c r="AJ1673" s="5">
        <v>155.61780267662621</v>
      </c>
    </row>
    <row r="1674" spans="1:36" x14ac:dyDescent="0.25">
      <c r="A1674">
        <v>2018</v>
      </c>
      <c r="B1674" t="s">
        <v>49</v>
      </c>
      <c r="C1674" t="s">
        <v>6335</v>
      </c>
      <c r="D1674" s="47" t="s">
        <v>618</v>
      </c>
      <c r="E1674" s="11">
        <v>12.9</v>
      </c>
      <c r="F1674" s="2">
        <v>0.3947</v>
      </c>
      <c r="G1674" s="2">
        <v>0.57199999999999995</v>
      </c>
      <c r="H1674" s="2">
        <v>-0.17729999999999996</v>
      </c>
      <c r="I1674" s="2">
        <v>0.379</v>
      </c>
      <c r="J1674" s="2">
        <v>0.51300000000000001</v>
      </c>
      <c r="K1674" s="2">
        <v>-0.13400000000000001</v>
      </c>
      <c r="L1674" s="2">
        <v>0.46</v>
      </c>
      <c r="M1674" s="2">
        <v>0.50900000000000001</v>
      </c>
      <c r="N1674" s="2">
        <v>-4.8999999999999988E-2</v>
      </c>
      <c r="O1674" s="2">
        <v>-0.12009999999999998</v>
      </c>
      <c r="P1674" s="2" t="s">
        <v>5900</v>
      </c>
      <c r="Q1674" s="5">
        <v>3222</v>
      </c>
      <c r="R1674" s="5">
        <v>249.76744186046511</v>
      </c>
      <c r="S1674" s="5">
        <v>3</v>
      </c>
      <c r="T1674" s="5">
        <v>93.109869646182489</v>
      </c>
      <c r="U1674" s="5">
        <v>0</v>
      </c>
      <c r="V1674" s="5">
        <v>0</v>
      </c>
      <c r="W1674" s="5">
        <v>2</v>
      </c>
      <c r="X1674" s="5">
        <v>62.07324643078833</v>
      </c>
      <c r="Y1674" s="5">
        <v>1</v>
      </c>
      <c r="Z1674" s="5">
        <v>31.036623215394165</v>
      </c>
      <c r="AA1674" s="5">
        <v>0</v>
      </c>
      <c r="AB1674" s="5">
        <v>0</v>
      </c>
      <c r="AC1674" s="5">
        <v>33</v>
      </c>
      <c r="AD1674" s="5">
        <v>1024.2085661080075</v>
      </c>
      <c r="AE1674" s="5">
        <v>4</v>
      </c>
      <c r="AF1674" s="5">
        <v>124.14649286157666</v>
      </c>
      <c r="AG1674" s="5">
        <v>28</v>
      </c>
      <c r="AH1674" s="5">
        <v>869.0254500310366</v>
      </c>
      <c r="AI1674" s="5">
        <v>1</v>
      </c>
      <c r="AJ1674" s="5">
        <v>31.036623215394165</v>
      </c>
    </row>
    <row r="1675" spans="1:36" x14ac:dyDescent="0.25">
      <c r="A1675">
        <v>2019</v>
      </c>
      <c r="B1675" t="s">
        <v>71</v>
      </c>
      <c r="C1675" t="s">
        <v>5083</v>
      </c>
      <c r="D1675" s="47" t="s">
        <v>5083</v>
      </c>
      <c r="E1675" s="11">
        <v>0</v>
      </c>
      <c r="F1675" s="2">
        <v>0.83109999999999995</v>
      </c>
      <c r="G1675" s="2">
        <v>0.15939999999999999</v>
      </c>
      <c r="H1675" s="2">
        <v>0.67169999999999996</v>
      </c>
      <c r="I1675" s="2">
        <v>0.79269999999999996</v>
      </c>
      <c r="J1675" s="2">
        <v>0.1774</v>
      </c>
      <c r="K1675" s="2">
        <v>0.61529999999999996</v>
      </c>
      <c r="L1675" s="2">
        <v>0.70740000000000003</v>
      </c>
      <c r="M1675" s="2">
        <v>0.2747</v>
      </c>
      <c r="N1675" s="2">
        <v>0.43270000000000003</v>
      </c>
      <c r="O1675" s="2">
        <v>0.57323333333333337</v>
      </c>
      <c r="P1675" s="2" t="s">
        <v>4792</v>
      </c>
      <c r="Q1675" s="5">
        <v>3234</v>
      </c>
      <c r="R1675" s="5" t="s">
        <v>4791</v>
      </c>
      <c r="S1675" s="5">
        <v>8</v>
      </c>
      <c r="T1675" s="5">
        <v>247.37167594310452</v>
      </c>
      <c r="U1675" s="5">
        <v>0</v>
      </c>
      <c r="V1675" s="5">
        <v>0</v>
      </c>
      <c r="W1675" s="5">
        <v>1</v>
      </c>
      <c r="X1675" s="5">
        <v>30.921459492888065</v>
      </c>
      <c r="Y1675" s="5">
        <v>0</v>
      </c>
      <c r="Z1675" s="5">
        <v>0</v>
      </c>
      <c r="AA1675" s="5">
        <v>7</v>
      </c>
      <c r="AB1675" s="5">
        <v>216.45021645021646</v>
      </c>
      <c r="AC1675" s="5">
        <v>34</v>
      </c>
      <c r="AD1675" s="5">
        <v>1051.3296227581941</v>
      </c>
      <c r="AE1675" s="5">
        <v>10</v>
      </c>
      <c r="AF1675" s="5">
        <v>309.21459492888067</v>
      </c>
      <c r="AG1675" s="5">
        <v>15</v>
      </c>
      <c r="AH1675" s="5">
        <v>463.82189239332098</v>
      </c>
      <c r="AI1675" s="5">
        <v>9</v>
      </c>
      <c r="AJ1675" s="5">
        <v>278.29313543599255</v>
      </c>
    </row>
    <row r="1676" spans="1:36" x14ac:dyDescent="0.25">
      <c r="A1676">
        <v>2019</v>
      </c>
      <c r="B1676" t="s">
        <v>41</v>
      </c>
      <c r="C1676" t="s">
        <v>6195</v>
      </c>
      <c r="D1676" s="47" t="s">
        <v>6045</v>
      </c>
      <c r="E1676" s="11">
        <v>2.839</v>
      </c>
      <c r="F1676" s="2">
        <v>0.41739999999999999</v>
      </c>
      <c r="G1676" s="2">
        <v>0.56140000000000001</v>
      </c>
      <c r="H1676" s="2">
        <v>-0.14400000000000002</v>
      </c>
      <c r="I1676" s="2">
        <v>0.41660000000000003</v>
      </c>
      <c r="J1676" s="2">
        <v>0.52200000000000002</v>
      </c>
      <c r="K1676" s="2">
        <v>-0.10539999999999999</v>
      </c>
      <c r="L1676" s="2">
        <v>0.48630000000000001</v>
      </c>
      <c r="M1676" s="2">
        <v>0.49730000000000002</v>
      </c>
      <c r="N1676" s="2">
        <v>-1.100000000000001E-2</v>
      </c>
      <c r="O1676" s="2">
        <v>-8.6800000000000002E-2</v>
      </c>
      <c r="P1676" s="2" t="s">
        <v>5900</v>
      </c>
      <c r="Q1676" s="5">
        <v>3236</v>
      </c>
      <c r="R1676" s="5">
        <v>1139.8379711165903</v>
      </c>
      <c r="S1676" s="5">
        <v>2</v>
      </c>
      <c r="T1676" s="5">
        <v>61.804697156983927</v>
      </c>
      <c r="U1676" s="5">
        <v>0</v>
      </c>
      <c r="V1676" s="5">
        <v>0</v>
      </c>
      <c r="W1676" s="5">
        <v>0</v>
      </c>
      <c r="X1676" s="5">
        <v>0</v>
      </c>
      <c r="Y1676" s="5">
        <v>1</v>
      </c>
      <c r="Z1676" s="5">
        <v>30.902348578491964</v>
      </c>
      <c r="AA1676" s="5">
        <v>1</v>
      </c>
      <c r="AB1676" s="5">
        <v>30.902348578491964</v>
      </c>
      <c r="AC1676" s="5">
        <v>38</v>
      </c>
      <c r="AD1676" s="5">
        <v>1174.2892459826946</v>
      </c>
      <c r="AE1676" s="5">
        <v>13</v>
      </c>
      <c r="AF1676" s="5">
        <v>401.73053152039557</v>
      </c>
      <c r="AG1676" s="5">
        <v>21</v>
      </c>
      <c r="AH1676" s="5">
        <v>648.94932014833125</v>
      </c>
      <c r="AI1676" s="5">
        <v>4</v>
      </c>
      <c r="AJ1676" s="5">
        <v>123.60939431396785</v>
      </c>
    </row>
    <row r="1677" spans="1:36" x14ac:dyDescent="0.25">
      <c r="A1677">
        <v>2017</v>
      </c>
      <c r="B1677" t="s">
        <v>41</v>
      </c>
      <c r="C1677" t="s">
        <v>6195</v>
      </c>
      <c r="D1677" s="47" t="s">
        <v>6045</v>
      </c>
      <c r="E1677" s="11">
        <v>2.839</v>
      </c>
      <c r="F1677" s="2">
        <v>0.41739999999999999</v>
      </c>
      <c r="G1677" s="2">
        <v>0.56140000000000001</v>
      </c>
      <c r="H1677" s="2">
        <v>-0.14400000000000002</v>
      </c>
      <c r="I1677" s="2">
        <v>0.41660000000000003</v>
      </c>
      <c r="J1677" s="2">
        <v>0.52200000000000002</v>
      </c>
      <c r="K1677" s="2">
        <v>-0.10539999999999999</v>
      </c>
      <c r="L1677" s="2">
        <v>0.48630000000000001</v>
      </c>
      <c r="M1677" s="2">
        <v>0.49730000000000002</v>
      </c>
      <c r="N1677" s="2">
        <v>-1.100000000000001E-2</v>
      </c>
      <c r="O1677" s="2">
        <v>-8.6800000000000002E-2</v>
      </c>
      <c r="P1677" s="2" t="s">
        <v>5900</v>
      </c>
      <c r="Q1677" s="5">
        <v>3239</v>
      </c>
      <c r="R1677" s="5">
        <v>1140.8946812257836</v>
      </c>
      <c r="S1677" s="5">
        <v>6</v>
      </c>
      <c r="T1677" s="5">
        <v>185.24235875270145</v>
      </c>
      <c r="U1677" s="5">
        <v>0</v>
      </c>
      <c r="V1677" s="5">
        <v>0</v>
      </c>
      <c r="W1677" s="5">
        <v>0</v>
      </c>
      <c r="X1677" s="5">
        <v>0</v>
      </c>
      <c r="Y1677" s="5">
        <v>3</v>
      </c>
      <c r="Z1677" s="5">
        <v>92.621179376350725</v>
      </c>
      <c r="AA1677" s="5">
        <v>3</v>
      </c>
      <c r="AB1677" s="5">
        <v>92.621179376350725</v>
      </c>
      <c r="AC1677" s="5">
        <v>63</v>
      </c>
      <c r="AD1677" s="5">
        <v>1945.0447669033654</v>
      </c>
      <c r="AE1677" s="5">
        <v>8</v>
      </c>
      <c r="AF1677" s="5">
        <v>246.98981167026861</v>
      </c>
      <c r="AG1677" s="5">
        <v>52</v>
      </c>
      <c r="AH1677" s="5">
        <v>1605.433775856746</v>
      </c>
      <c r="AI1677" s="5">
        <v>3</v>
      </c>
      <c r="AJ1677" s="5">
        <v>92.621179376350725</v>
      </c>
    </row>
    <row r="1678" spans="1:36" x14ac:dyDescent="0.25">
      <c r="A1678">
        <v>2018</v>
      </c>
      <c r="B1678" t="s">
        <v>49</v>
      </c>
      <c r="C1678" t="s">
        <v>6335</v>
      </c>
      <c r="D1678" s="47" t="s">
        <v>618</v>
      </c>
      <c r="E1678" s="11">
        <v>12.9</v>
      </c>
      <c r="F1678" s="2">
        <v>0.3947</v>
      </c>
      <c r="G1678" s="2">
        <v>0.57199999999999995</v>
      </c>
      <c r="H1678" s="2">
        <v>-0.17729999999999996</v>
      </c>
      <c r="I1678" s="2">
        <v>0.379</v>
      </c>
      <c r="J1678" s="2">
        <v>0.51300000000000001</v>
      </c>
      <c r="K1678" s="2">
        <v>-0.13400000000000001</v>
      </c>
      <c r="L1678" s="2">
        <v>0.46</v>
      </c>
      <c r="M1678" s="2">
        <v>0.50900000000000001</v>
      </c>
      <c r="N1678" s="2">
        <v>-4.8999999999999988E-2</v>
      </c>
      <c r="O1678" s="2">
        <v>-0.12009999999999998</v>
      </c>
      <c r="P1678" s="2" t="s">
        <v>5900</v>
      </c>
      <c r="Q1678" s="5">
        <v>3241</v>
      </c>
      <c r="R1678" s="5">
        <v>251.24031007751938</v>
      </c>
      <c r="S1678" s="5">
        <v>4</v>
      </c>
      <c r="T1678" s="5">
        <v>123.41869793273681</v>
      </c>
      <c r="U1678" s="5">
        <v>0</v>
      </c>
      <c r="V1678" s="5">
        <v>0</v>
      </c>
      <c r="W1678" s="5">
        <v>2</v>
      </c>
      <c r="X1678" s="5">
        <v>61.709348966368403</v>
      </c>
      <c r="Y1678" s="5">
        <v>1</v>
      </c>
      <c r="Z1678" s="5">
        <v>30.854674483184201</v>
      </c>
      <c r="AA1678" s="5">
        <v>1</v>
      </c>
      <c r="AB1678" s="5">
        <v>30.854674483184201</v>
      </c>
      <c r="AC1678" s="5">
        <v>31</v>
      </c>
      <c r="AD1678" s="5">
        <v>956.49490897871033</v>
      </c>
      <c r="AE1678" s="5">
        <v>4</v>
      </c>
      <c r="AF1678" s="5">
        <v>123.41869793273681</v>
      </c>
      <c r="AG1678" s="5">
        <v>26</v>
      </c>
      <c r="AH1678" s="5">
        <v>802.22153656278931</v>
      </c>
      <c r="AI1678" s="5">
        <v>1</v>
      </c>
      <c r="AJ1678" s="5">
        <v>30.854674483184201</v>
      </c>
    </row>
    <row r="1679" spans="1:36" x14ac:dyDescent="0.25">
      <c r="A1679">
        <v>2018</v>
      </c>
      <c r="B1679" t="s">
        <v>41</v>
      </c>
      <c r="C1679" t="s">
        <v>6195</v>
      </c>
      <c r="D1679" s="47" t="s">
        <v>6045</v>
      </c>
      <c r="E1679" s="11">
        <v>2.839</v>
      </c>
      <c r="F1679" s="2">
        <v>0.41739999999999999</v>
      </c>
      <c r="G1679" s="2">
        <v>0.56140000000000001</v>
      </c>
      <c r="H1679" s="2">
        <v>-0.14400000000000002</v>
      </c>
      <c r="I1679" s="2">
        <v>0.41660000000000003</v>
      </c>
      <c r="J1679" s="2">
        <v>0.52200000000000002</v>
      </c>
      <c r="K1679" s="2">
        <v>-0.10539999999999999</v>
      </c>
      <c r="L1679" s="2">
        <v>0.48630000000000001</v>
      </c>
      <c r="M1679" s="2">
        <v>0.49730000000000002</v>
      </c>
      <c r="N1679" s="2">
        <v>-1.100000000000001E-2</v>
      </c>
      <c r="O1679" s="2">
        <v>-8.6800000000000002E-2</v>
      </c>
      <c r="P1679" s="2" t="s">
        <v>5900</v>
      </c>
      <c r="Q1679" s="5">
        <v>3243</v>
      </c>
      <c r="R1679" s="5">
        <v>1142.3036280380416</v>
      </c>
      <c r="S1679" s="5">
        <v>2</v>
      </c>
      <c r="T1679" s="5">
        <v>61.67129201356768</v>
      </c>
      <c r="U1679" s="5">
        <v>0</v>
      </c>
      <c r="V1679" s="5">
        <v>0</v>
      </c>
      <c r="W1679" s="5">
        <v>0</v>
      </c>
      <c r="X1679" s="5">
        <v>0</v>
      </c>
      <c r="Y1679" s="5">
        <v>1</v>
      </c>
      <c r="Z1679" s="5">
        <v>30.83564600678384</v>
      </c>
      <c r="AA1679" s="5">
        <v>1</v>
      </c>
      <c r="AB1679" s="5">
        <v>30.83564600678384</v>
      </c>
      <c r="AC1679" s="5">
        <v>32</v>
      </c>
      <c r="AD1679" s="5">
        <v>986.74067221708287</v>
      </c>
      <c r="AE1679" s="5">
        <v>8</v>
      </c>
      <c r="AF1679" s="5">
        <v>246.68516805427072</v>
      </c>
      <c r="AG1679" s="5">
        <v>21</v>
      </c>
      <c r="AH1679" s="5">
        <v>647.54856614246069</v>
      </c>
      <c r="AI1679" s="5">
        <v>3</v>
      </c>
      <c r="AJ1679" s="5">
        <v>92.506938020351527</v>
      </c>
    </row>
    <row r="1680" spans="1:36" x14ac:dyDescent="0.25">
      <c r="A1680">
        <v>2017</v>
      </c>
      <c r="B1680" t="s">
        <v>71</v>
      </c>
      <c r="C1680" t="s">
        <v>4811</v>
      </c>
      <c r="D1680" s="47" t="s">
        <v>4805</v>
      </c>
      <c r="E1680" s="11">
        <v>0</v>
      </c>
      <c r="F1680" s="2">
        <v>0.51259999999999994</v>
      </c>
      <c r="G1680" s="2">
        <v>0.46920000000000001</v>
      </c>
      <c r="H1680" s="2">
        <v>4.3399999999999939E-2</v>
      </c>
      <c r="I1680" s="2">
        <v>0.55620000000000003</v>
      </c>
      <c r="J1680" s="2">
        <v>0.3891</v>
      </c>
      <c r="K1680" s="2">
        <v>0.16710000000000003</v>
      </c>
      <c r="L1680" s="2">
        <v>0.6502</v>
      </c>
      <c r="M1680" s="2">
        <v>0.33489999999999998</v>
      </c>
      <c r="N1680" s="2">
        <v>0.31530000000000002</v>
      </c>
      <c r="O1680" s="2">
        <v>0.17526666666666668</v>
      </c>
      <c r="P1680" s="2" t="s">
        <v>4792</v>
      </c>
      <c r="Q1680" s="5">
        <v>3247</v>
      </c>
      <c r="R1680" s="5" t="s">
        <v>4791</v>
      </c>
      <c r="S1680" s="5">
        <v>2</v>
      </c>
      <c r="T1680" s="5">
        <v>61.595318755774564</v>
      </c>
      <c r="U1680" s="5">
        <v>0</v>
      </c>
      <c r="V1680" s="5">
        <v>0</v>
      </c>
      <c r="W1680" s="5">
        <v>1</v>
      </c>
      <c r="X1680" s="5">
        <v>30.797659377887282</v>
      </c>
      <c r="Y1680" s="5">
        <v>0</v>
      </c>
      <c r="Z1680" s="5">
        <v>0</v>
      </c>
      <c r="AA1680" s="5">
        <v>1</v>
      </c>
      <c r="AB1680" s="5">
        <v>30.797659377887282</v>
      </c>
      <c r="AC1680" s="5">
        <v>18</v>
      </c>
      <c r="AD1680" s="5">
        <v>554.35786880197099</v>
      </c>
      <c r="AE1680" s="5">
        <v>1</v>
      </c>
      <c r="AF1680" s="5">
        <v>30.797659377887282</v>
      </c>
      <c r="AG1680" s="5">
        <v>17</v>
      </c>
      <c r="AH1680" s="5">
        <v>523.56020942408384</v>
      </c>
      <c r="AI1680" s="5">
        <v>0</v>
      </c>
      <c r="AJ1680" s="5">
        <v>0</v>
      </c>
    </row>
    <row r="1681" spans="1:36" x14ac:dyDescent="0.25">
      <c r="A1681">
        <v>2018</v>
      </c>
      <c r="B1681" t="s">
        <v>49</v>
      </c>
      <c r="C1681" t="s">
        <v>6431</v>
      </c>
      <c r="D1681" s="47" t="s">
        <v>618</v>
      </c>
      <c r="E1681" s="11">
        <v>4.9000000000000004</v>
      </c>
      <c r="F1681" s="2">
        <v>0.3947</v>
      </c>
      <c r="G1681" s="2">
        <v>0.57199999999999995</v>
      </c>
      <c r="H1681" s="2">
        <v>-0.17729999999999996</v>
      </c>
      <c r="I1681" s="2">
        <v>0.52300000000000002</v>
      </c>
      <c r="J1681" s="2">
        <v>0.373</v>
      </c>
      <c r="K1681" s="2">
        <v>0.15000000000000002</v>
      </c>
      <c r="L1681" s="2">
        <v>0.52200000000000002</v>
      </c>
      <c r="M1681" s="2">
        <v>0.46100000000000002</v>
      </c>
      <c r="N1681" s="2">
        <v>6.0999999999999999E-2</v>
      </c>
      <c r="O1681" s="2">
        <v>1.1233333333333354E-2</v>
      </c>
      <c r="P1681" s="2" t="s">
        <v>5765</v>
      </c>
      <c r="Q1681" s="5">
        <v>3249</v>
      </c>
      <c r="R1681" s="5">
        <v>663.0612244897959</v>
      </c>
      <c r="S1681" s="5">
        <v>5</v>
      </c>
      <c r="T1681" s="5">
        <v>153.89350569405971</v>
      </c>
      <c r="U1681" s="5">
        <v>0</v>
      </c>
      <c r="V1681" s="5">
        <v>0</v>
      </c>
      <c r="W1681" s="5">
        <v>3</v>
      </c>
      <c r="X1681" s="5">
        <v>92.336103416435819</v>
      </c>
      <c r="Y1681" s="5">
        <v>0</v>
      </c>
      <c r="Z1681" s="5">
        <v>0</v>
      </c>
      <c r="AA1681" s="5">
        <v>2</v>
      </c>
      <c r="AB1681" s="5">
        <v>61.557402277623879</v>
      </c>
      <c r="AC1681" s="5">
        <v>14</v>
      </c>
      <c r="AD1681" s="5">
        <v>430.90181594336713</v>
      </c>
      <c r="AE1681" s="5">
        <v>1</v>
      </c>
      <c r="AF1681" s="5">
        <v>30.77870113881194</v>
      </c>
      <c r="AG1681" s="5">
        <v>13</v>
      </c>
      <c r="AH1681" s="5">
        <v>400.12311480455526</v>
      </c>
      <c r="AI1681" s="5">
        <v>0</v>
      </c>
      <c r="AJ1681" s="5">
        <v>0</v>
      </c>
    </row>
    <row r="1682" spans="1:36" x14ac:dyDescent="0.25">
      <c r="A1682">
        <v>2019</v>
      </c>
      <c r="B1682" t="s">
        <v>41</v>
      </c>
      <c r="C1682" t="s">
        <v>5561</v>
      </c>
      <c r="D1682" s="47" t="s">
        <v>5367</v>
      </c>
      <c r="E1682" s="11">
        <v>1.825</v>
      </c>
      <c r="F1682" s="2">
        <v>0.74619999999999997</v>
      </c>
      <c r="G1682" s="2">
        <v>0.2344</v>
      </c>
      <c r="H1682" s="2">
        <v>0.51180000000000003</v>
      </c>
      <c r="I1682" s="2">
        <v>0.7177</v>
      </c>
      <c r="J1682" s="2">
        <v>0.2281</v>
      </c>
      <c r="K1682" s="2">
        <v>0.48960000000000004</v>
      </c>
      <c r="L1682" s="2">
        <v>0.63859999999999995</v>
      </c>
      <c r="M1682" s="2">
        <v>0.33950000000000002</v>
      </c>
      <c r="N1682" s="2">
        <v>0.29909999999999992</v>
      </c>
      <c r="O1682" s="2">
        <v>0.4335</v>
      </c>
      <c r="P1682" s="2" t="s">
        <v>4792</v>
      </c>
      <c r="Q1682" s="5">
        <v>3252</v>
      </c>
      <c r="R1682" s="5">
        <v>1781.9178082191781</v>
      </c>
      <c r="S1682" s="5">
        <v>2</v>
      </c>
      <c r="T1682" s="5">
        <v>61.500615006150063</v>
      </c>
      <c r="U1682" s="5">
        <v>0</v>
      </c>
      <c r="V1682" s="5">
        <v>0</v>
      </c>
      <c r="W1682" s="5">
        <v>0</v>
      </c>
      <c r="X1682" s="5">
        <v>0</v>
      </c>
      <c r="Y1682" s="5">
        <v>1</v>
      </c>
      <c r="Z1682" s="5">
        <v>30.750307503075032</v>
      </c>
      <c r="AA1682" s="5">
        <v>1</v>
      </c>
      <c r="AB1682" s="5">
        <v>30.750307503075032</v>
      </c>
      <c r="AC1682" s="5">
        <v>19</v>
      </c>
      <c r="AD1682" s="5">
        <v>584.25584255842557</v>
      </c>
      <c r="AE1682" s="5">
        <v>0</v>
      </c>
      <c r="AF1682" s="5">
        <v>0</v>
      </c>
      <c r="AG1682" s="5">
        <v>17</v>
      </c>
      <c r="AH1682" s="5">
        <v>522.75522755227553</v>
      </c>
      <c r="AI1682" s="5">
        <v>2</v>
      </c>
      <c r="AJ1682" s="5">
        <v>61.500615006150063</v>
      </c>
    </row>
    <row r="1683" spans="1:36" x14ac:dyDescent="0.25">
      <c r="A1683">
        <v>2017</v>
      </c>
      <c r="B1683" t="s">
        <v>49</v>
      </c>
      <c r="C1683" t="s">
        <v>6431</v>
      </c>
      <c r="D1683" s="47" t="s">
        <v>618</v>
      </c>
      <c r="E1683" s="11">
        <v>4.9000000000000004</v>
      </c>
      <c r="F1683" s="2">
        <v>0.3947</v>
      </c>
      <c r="G1683" s="2">
        <v>0.57199999999999995</v>
      </c>
      <c r="H1683" s="2">
        <v>-0.17729999999999996</v>
      </c>
      <c r="I1683" s="2">
        <v>0.52300000000000002</v>
      </c>
      <c r="J1683" s="2">
        <v>0.373</v>
      </c>
      <c r="K1683" s="2">
        <v>0.15000000000000002</v>
      </c>
      <c r="L1683" s="2">
        <v>0.52200000000000002</v>
      </c>
      <c r="M1683" s="2">
        <v>0.46100000000000002</v>
      </c>
      <c r="N1683" s="2">
        <v>6.0999999999999999E-2</v>
      </c>
      <c r="O1683" s="2">
        <v>1.1233333333333354E-2</v>
      </c>
      <c r="P1683" s="2" t="s">
        <v>5765</v>
      </c>
      <c r="Q1683" s="5">
        <v>3254</v>
      </c>
      <c r="R1683" s="5">
        <v>664.08163265306121</v>
      </c>
      <c r="S1683" s="5">
        <v>1</v>
      </c>
      <c r="T1683" s="5">
        <v>30.731407498463426</v>
      </c>
      <c r="U1683" s="5">
        <v>0</v>
      </c>
      <c r="V1683" s="5">
        <v>0</v>
      </c>
      <c r="W1683" s="5">
        <v>1</v>
      </c>
      <c r="X1683" s="5">
        <v>30.731407498463426</v>
      </c>
      <c r="Y1683" s="5">
        <v>0</v>
      </c>
      <c r="Z1683" s="5">
        <v>0</v>
      </c>
      <c r="AA1683" s="5">
        <v>0</v>
      </c>
      <c r="AB1683" s="5">
        <v>0</v>
      </c>
      <c r="AC1683" s="5">
        <v>14</v>
      </c>
      <c r="AD1683" s="5">
        <v>430.23970497848808</v>
      </c>
      <c r="AE1683" s="5">
        <v>2</v>
      </c>
      <c r="AF1683" s="5">
        <v>61.462814996926852</v>
      </c>
      <c r="AG1683" s="5">
        <v>11</v>
      </c>
      <c r="AH1683" s="5">
        <v>338.04548248309771</v>
      </c>
      <c r="AI1683" s="5">
        <v>1</v>
      </c>
      <c r="AJ1683" s="5">
        <v>30.731407498463426</v>
      </c>
    </row>
    <row r="1684" spans="1:36" x14ac:dyDescent="0.25">
      <c r="A1684">
        <v>2017</v>
      </c>
      <c r="B1684" t="s">
        <v>70</v>
      </c>
      <c r="C1684" t="s">
        <v>5412</v>
      </c>
      <c r="D1684" s="47" t="s">
        <v>5042</v>
      </c>
      <c r="E1684" s="11">
        <v>5.56</v>
      </c>
      <c r="F1684" s="2">
        <v>0.65180000000000005</v>
      </c>
      <c r="G1684" s="2">
        <v>0.3301</v>
      </c>
      <c r="H1684" s="2">
        <v>0.32170000000000004</v>
      </c>
      <c r="I1684" s="2">
        <v>0.64300000000000002</v>
      </c>
      <c r="J1684" s="2">
        <v>0.30159999999999998</v>
      </c>
      <c r="K1684" s="2">
        <v>0.34140000000000004</v>
      </c>
      <c r="L1684" s="2">
        <v>0.63949999999999996</v>
      </c>
      <c r="M1684" s="2">
        <v>0.34129999999999999</v>
      </c>
      <c r="N1684" s="2">
        <v>0.29819999999999997</v>
      </c>
      <c r="O1684" s="2">
        <v>0.32043333333333335</v>
      </c>
      <c r="P1684" s="5" t="s">
        <v>4792</v>
      </c>
      <c r="Q1684" s="5">
        <v>3255</v>
      </c>
      <c r="R1684" s="5">
        <v>585.43165467625909</v>
      </c>
      <c r="S1684" s="5">
        <v>7</v>
      </c>
      <c r="T1684" s="5">
        <v>215.05376344086022</v>
      </c>
      <c r="U1684" s="5">
        <v>0</v>
      </c>
      <c r="V1684" s="5">
        <v>0</v>
      </c>
      <c r="W1684" s="5">
        <v>0</v>
      </c>
      <c r="X1684" s="5">
        <v>0</v>
      </c>
      <c r="Y1684" s="5">
        <v>0</v>
      </c>
      <c r="Z1684" s="5">
        <v>0</v>
      </c>
      <c r="AA1684" s="5">
        <v>7</v>
      </c>
      <c r="AB1684" s="5">
        <v>215.05376344086022</v>
      </c>
      <c r="AC1684" s="5">
        <v>105</v>
      </c>
      <c r="AD1684" s="5">
        <v>3225.8064516129029</v>
      </c>
      <c r="AE1684" s="5">
        <v>13</v>
      </c>
      <c r="AF1684" s="5">
        <v>399.38556067588326</v>
      </c>
      <c r="AG1684" s="5">
        <v>74</v>
      </c>
      <c r="AH1684" s="5">
        <v>2273.4254992319511</v>
      </c>
      <c r="AI1684" s="5">
        <v>18</v>
      </c>
      <c r="AJ1684" s="5">
        <v>552.9953917050691</v>
      </c>
    </row>
    <row r="1685" spans="1:36" x14ac:dyDescent="0.25">
      <c r="A1685">
        <v>2018</v>
      </c>
      <c r="B1685" t="s">
        <v>70</v>
      </c>
      <c r="C1685" t="s">
        <v>5412</v>
      </c>
      <c r="D1685" s="47" t="s">
        <v>5042</v>
      </c>
      <c r="E1685" s="11">
        <v>5.56</v>
      </c>
      <c r="F1685" s="2">
        <v>0.65180000000000005</v>
      </c>
      <c r="G1685" s="2">
        <v>0.3301</v>
      </c>
      <c r="H1685" s="2">
        <v>0.32170000000000004</v>
      </c>
      <c r="I1685" s="2">
        <v>0.64300000000000002</v>
      </c>
      <c r="J1685" s="2">
        <v>0.30159999999999998</v>
      </c>
      <c r="K1685" s="2">
        <v>0.34140000000000004</v>
      </c>
      <c r="L1685" s="2">
        <v>0.63949999999999996</v>
      </c>
      <c r="M1685" s="2">
        <v>0.34129999999999999</v>
      </c>
      <c r="N1685" s="2">
        <v>0.29819999999999997</v>
      </c>
      <c r="O1685" s="2">
        <v>0.32043333333333335</v>
      </c>
      <c r="P1685" s="5" t="s">
        <v>4792</v>
      </c>
      <c r="Q1685" s="5">
        <v>3256</v>
      </c>
      <c r="R1685" s="5">
        <v>585.61151079136698</v>
      </c>
      <c r="S1685" s="5">
        <v>5</v>
      </c>
      <c r="T1685" s="5">
        <v>153.56265356265357</v>
      </c>
      <c r="U1685" s="5">
        <v>0</v>
      </c>
      <c r="V1685" s="5">
        <v>0</v>
      </c>
      <c r="W1685" s="5">
        <v>0</v>
      </c>
      <c r="X1685" s="5">
        <v>0</v>
      </c>
      <c r="Y1685" s="5">
        <v>1</v>
      </c>
      <c r="Z1685" s="5">
        <v>30.712530712530711</v>
      </c>
      <c r="AA1685" s="5">
        <v>4</v>
      </c>
      <c r="AB1685" s="5">
        <v>122.85012285012284</v>
      </c>
      <c r="AC1685" s="5">
        <v>72</v>
      </c>
      <c r="AD1685" s="5">
        <v>2211.3022113022112</v>
      </c>
      <c r="AE1685" s="5">
        <v>6</v>
      </c>
      <c r="AF1685" s="5">
        <v>184.27518427518427</v>
      </c>
      <c r="AG1685" s="5">
        <v>62</v>
      </c>
      <c r="AH1685" s="5">
        <v>1904.1769041769044</v>
      </c>
      <c r="AI1685" s="5">
        <v>4</v>
      </c>
      <c r="AJ1685" s="5">
        <v>122.85012285012284</v>
      </c>
    </row>
    <row r="1686" spans="1:36" x14ac:dyDescent="0.25">
      <c r="A1686">
        <v>2018</v>
      </c>
      <c r="B1686" t="s">
        <v>49</v>
      </c>
      <c r="C1686" t="s">
        <v>6431</v>
      </c>
      <c r="D1686" s="47" t="s">
        <v>618</v>
      </c>
      <c r="E1686" s="11">
        <v>4.9000000000000004</v>
      </c>
      <c r="F1686" s="2">
        <v>0.3947</v>
      </c>
      <c r="G1686" s="2">
        <v>0.57199999999999995</v>
      </c>
      <c r="H1686" s="2">
        <v>-0.17729999999999996</v>
      </c>
      <c r="I1686" s="2">
        <v>0.52300000000000002</v>
      </c>
      <c r="J1686" s="2">
        <v>0.373</v>
      </c>
      <c r="K1686" s="2">
        <v>0.15000000000000002</v>
      </c>
      <c r="L1686" s="2">
        <v>0.52200000000000002</v>
      </c>
      <c r="M1686" s="2">
        <v>0.46100000000000002</v>
      </c>
      <c r="N1686" s="2">
        <v>6.0999999999999999E-2</v>
      </c>
      <c r="O1686" s="2">
        <v>1.1233333333333354E-2</v>
      </c>
      <c r="P1686" s="2" t="s">
        <v>5765</v>
      </c>
      <c r="Q1686" s="5">
        <v>3260</v>
      </c>
      <c r="R1686" s="5">
        <v>665.30612244897952</v>
      </c>
      <c r="S1686" s="5">
        <v>0</v>
      </c>
      <c r="T1686" s="5">
        <v>0</v>
      </c>
      <c r="U1686" s="5">
        <v>0</v>
      </c>
      <c r="V1686" s="5">
        <v>0</v>
      </c>
      <c r="W1686" s="5">
        <v>0</v>
      </c>
      <c r="X1686" s="5">
        <v>0</v>
      </c>
      <c r="Y1686" s="5">
        <v>0</v>
      </c>
      <c r="Z1686" s="5">
        <v>0</v>
      </c>
      <c r="AA1686" s="5">
        <v>0</v>
      </c>
      <c r="AB1686" s="5">
        <v>0</v>
      </c>
      <c r="AC1686" s="5">
        <v>19</v>
      </c>
      <c r="AD1686" s="5">
        <v>582.82208588957053</v>
      </c>
      <c r="AE1686" s="5">
        <v>3</v>
      </c>
      <c r="AF1686" s="5">
        <v>92.024539877300612</v>
      </c>
      <c r="AG1686" s="5">
        <v>15</v>
      </c>
      <c r="AH1686" s="5">
        <v>460.12269938650309</v>
      </c>
      <c r="AI1686" s="5">
        <v>1</v>
      </c>
      <c r="AJ1686" s="5">
        <v>30.674846625766872</v>
      </c>
    </row>
    <row r="1687" spans="1:36" x14ac:dyDescent="0.25">
      <c r="A1687">
        <v>2018</v>
      </c>
      <c r="B1687" t="s">
        <v>41</v>
      </c>
      <c r="C1687" t="s">
        <v>5538</v>
      </c>
      <c r="D1687" s="47" t="s">
        <v>5523</v>
      </c>
      <c r="E1687" s="11">
        <v>1.6160000000000001</v>
      </c>
      <c r="F1687" s="2">
        <v>0.65620000000000001</v>
      </c>
      <c r="G1687" s="2">
        <v>0.32679999999999998</v>
      </c>
      <c r="H1687" s="2">
        <v>0.32940000000000003</v>
      </c>
      <c r="I1687" s="2">
        <v>0.62539999999999996</v>
      </c>
      <c r="J1687" s="2">
        <v>0.32890000000000003</v>
      </c>
      <c r="K1687" s="2">
        <v>0.29649999999999993</v>
      </c>
      <c r="L1687" s="2">
        <v>0.55569999999999997</v>
      </c>
      <c r="M1687" s="2">
        <v>0.42359999999999998</v>
      </c>
      <c r="N1687" s="2">
        <v>0.1321</v>
      </c>
      <c r="O1687" s="2">
        <v>0.25266666666666665</v>
      </c>
      <c r="P1687" s="2" t="s">
        <v>4792</v>
      </c>
      <c r="Q1687" s="5">
        <v>3265</v>
      </c>
      <c r="R1687" s="5">
        <v>2020.4207920792078</v>
      </c>
      <c r="S1687" s="5">
        <v>16</v>
      </c>
      <c r="T1687" s="5">
        <v>490.04594180704441</v>
      </c>
      <c r="U1687" s="5">
        <v>1</v>
      </c>
      <c r="V1687" s="5">
        <v>30.627871362940276</v>
      </c>
      <c r="W1687" s="5">
        <v>3</v>
      </c>
      <c r="X1687" s="5">
        <v>91.883614088820821</v>
      </c>
      <c r="Y1687" s="5">
        <v>1</v>
      </c>
      <c r="Z1687" s="5">
        <v>30.627871362940276</v>
      </c>
      <c r="AA1687" s="5">
        <v>11</v>
      </c>
      <c r="AB1687" s="5">
        <v>336.90658499234303</v>
      </c>
      <c r="AC1687" s="5">
        <v>72</v>
      </c>
      <c r="AD1687" s="5">
        <v>2205.2067381316997</v>
      </c>
      <c r="AE1687" s="5">
        <v>17</v>
      </c>
      <c r="AF1687" s="5">
        <v>520.67381316998467</v>
      </c>
      <c r="AG1687" s="5">
        <v>49</v>
      </c>
      <c r="AH1687" s="5">
        <v>1500.7656967840735</v>
      </c>
      <c r="AI1687" s="5">
        <v>6</v>
      </c>
      <c r="AJ1687" s="5">
        <v>183.76722817764164</v>
      </c>
    </row>
    <row r="1688" spans="1:36" x14ac:dyDescent="0.25">
      <c r="A1688">
        <v>2018</v>
      </c>
      <c r="B1688" t="s">
        <v>71</v>
      </c>
      <c r="C1688" t="s">
        <v>5184</v>
      </c>
      <c r="D1688" s="47" t="s">
        <v>5183</v>
      </c>
      <c r="E1688" s="11">
        <v>0</v>
      </c>
      <c r="F1688" s="2">
        <v>0.90329999999999999</v>
      </c>
      <c r="G1688" s="2">
        <v>8.1100000000000005E-2</v>
      </c>
      <c r="H1688" s="2">
        <v>0.82220000000000004</v>
      </c>
      <c r="I1688" s="2">
        <v>0.88849999999999996</v>
      </c>
      <c r="J1688" s="2">
        <v>8.7800000000000003E-2</v>
      </c>
      <c r="K1688" s="2">
        <v>0.80069999999999997</v>
      </c>
      <c r="L1688" s="2">
        <v>0.9113</v>
      </c>
      <c r="M1688" s="2">
        <v>8.1000000000000003E-2</v>
      </c>
      <c r="N1688" s="2">
        <v>0.83030000000000004</v>
      </c>
      <c r="O1688" s="2">
        <v>0.81773333333333331</v>
      </c>
      <c r="P1688" s="2" t="s">
        <v>4792</v>
      </c>
      <c r="Q1688" s="5">
        <v>3267</v>
      </c>
      <c r="R1688" s="5" t="s">
        <v>4791</v>
      </c>
      <c r="S1688" s="5">
        <v>4</v>
      </c>
      <c r="T1688" s="5">
        <v>122.4364860728497</v>
      </c>
      <c r="U1688" s="5">
        <v>0</v>
      </c>
      <c r="V1688" s="5">
        <v>0</v>
      </c>
      <c r="W1688" s="5">
        <v>0</v>
      </c>
      <c r="X1688" s="5">
        <v>0</v>
      </c>
      <c r="Y1688" s="5">
        <v>0</v>
      </c>
      <c r="Z1688" s="5">
        <v>0</v>
      </c>
      <c r="AA1688" s="5">
        <v>4</v>
      </c>
      <c r="AB1688" s="5">
        <v>122.4364860728497</v>
      </c>
      <c r="AC1688" s="5">
        <v>11</v>
      </c>
      <c r="AD1688" s="5">
        <v>336.70033670033666</v>
      </c>
      <c r="AE1688" s="5">
        <v>9</v>
      </c>
      <c r="AF1688" s="5">
        <v>275.48209366391183</v>
      </c>
      <c r="AG1688" s="5">
        <v>1</v>
      </c>
      <c r="AH1688" s="5">
        <v>30.609121518212426</v>
      </c>
      <c r="AI1688" s="5">
        <v>1</v>
      </c>
      <c r="AJ1688" s="5">
        <v>30.609121518212426</v>
      </c>
    </row>
    <row r="1689" spans="1:36" x14ac:dyDescent="0.25">
      <c r="A1689">
        <v>2018</v>
      </c>
      <c r="B1689" t="s">
        <v>71</v>
      </c>
      <c r="C1689" t="s">
        <v>5184</v>
      </c>
      <c r="D1689" s="47" t="s">
        <v>5183</v>
      </c>
      <c r="E1689" s="11">
        <v>0</v>
      </c>
      <c r="F1689" s="2">
        <v>0.90329999999999999</v>
      </c>
      <c r="G1689" s="2">
        <v>8.1100000000000005E-2</v>
      </c>
      <c r="H1689" s="2">
        <v>0.82220000000000004</v>
      </c>
      <c r="I1689" s="2">
        <v>0.88849999999999996</v>
      </c>
      <c r="J1689" s="2">
        <v>8.7800000000000003E-2</v>
      </c>
      <c r="K1689" s="2">
        <v>0.80069999999999997</v>
      </c>
      <c r="L1689" s="2">
        <v>0.9113</v>
      </c>
      <c r="M1689" s="2">
        <v>8.1000000000000003E-2</v>
      </c>
      <c r="N1689" s="2">
        <v>0.83030000000000004</v>
      </c>
      <c r="O1689" s="2">
        <v>0.81773333333333331</v>
      </c>
      <c r="P1689" s="2" t="s">
        <v>4792</v>
      </c>
      <c r="Q1689" s="5">
        <v>3267</v>
      </c>
      <c r="R1689" s="5" t="s">
        <v>4791</v>
      </c>
      <c r="S1689" s="5">
        <v>4</v>
      </c>
      <c r="T1689" s="5">
        <v>122.4364860728497</v>
      </c>
      <c r="U1689" s="5">
        <v>0</v>
      </c>
      <c r="V1689" s="5">
        <v>0</v>
      </c>
      <c r="W1689" s="5">
        <v>0</v>
      </c>
      <c r="X1689" s="5">
        <v>0</v>
      </c>
      <c r="Y1689" s="5">
        <v>0</v>
      </c>
      <c r="Z1689" s="5">
        <v>0</v>
      </c>
      <c r="AA1689" s="5">
        <v>4</v>
      </c>
      <c r="AB1689" s="5">
        <v>122.4364860728497</v>
      </c>
      <c r="AC1689" s="5">
        <v>11</v>
      </c>
      <c r="AD1689" s="5">
        <v>336.70033670033666</v>
      </c>
      <c r="AE1689" s="5">
        <v>9</v>
      </c>
      <c r="AF1689" s="5">
        <v>275.48209366391183</v>
      </c>
      <c r="AG1689" s="5">
        <v>1</v>
      </c>
      <c r="AH1689" s="5">
        <v>30.609121518212426</v>
      </c>
      <c r="AI1689" s="5">
        <v>1</v>
      </c>
      <c r="AJ1689" s="5">
        <v>30.609121518212426</v>
      </c>
    </row>
    <row r="1690" spans="1:36" x14ac:dyDescent="0.25">
      <c r="A1690">
        <v>2018</v>
      </c>
      <c r="B1690" t="s">
        <v>41</v>
      </c>
      <c r="C1690" t="s">
        <v>5561</v>
      </c>
      <c r="D1690" s="47" t="s">
        <v>5367</v>
      </c>
      <c r="E1690" s="11">
        <v>1.825</v>
      </c>
      <c r="F1690" s="2">
        <v>0.74619999999999997</v>
      </c>
      <c r="G1690" s="2">
        <v>0.2344</v>
      </c>
      <c r="H1690" s="2">
        <v>0.51180000000000003</v>
      </c>
      <c r="I1690" s="2">
        <v>0.7177</v>
      </c>
      <c r="J1690" s="2">
        <v>0.2281</v>
      </c>
      <c r="K1690" s="2">
        <v>0.48960000000000004</v>
      </c>
      <c r="L1690" s="2">
        <v>0.63859999999999995</v>
      </c>
      <c r="M1690" s="2">
        <v>0.33950000000000002</v>
      </c>
      <c r="N1690" s="2">
        <v>0.29909999999999992</v>
      </c>
      <c r="O1690" s="2">
        <v>0.4335</v>
      </c>
      <c r="P1690" s="2" t="s">
        <v>4792</v>
      </c>
      <c r="Q1690" s="5">
        <v>3268</v>
      </c>
      <c r="R1690" s="5">
        <v>1790.6849315068494</v>
      </c>
      <c r="S1690" s="5">
        <v>7</v>
      </c>
      <c r="T1690" s="5">
        <v>214.19828641370867</v>
      </c>
      <c r="U1690" s="5">
        <v>0</v>
      </c>
      <c r="V1690" s="5">
        <v>0</v>
      </c>
      <c r="W1690" s="5">
        <v>1</v>
      </c>
      <c r="X1690" s="5">
        <v>30.599755201958381</v>
      </c>
      <c r="Y1690" s="5">
        <v>1</v>
      </c>
      <c r="Z1690" s="5">
        <v>30.599755201958381</v>
      </c>
      <c r="AA1690" s="5">
        <v>5</v>
      </c>
      <c r="AB1690" s="5">
        <v>152.99877600979192</v>
      </c>
      <c r="AC1690" s="5">
        <v>36</v>
      </c>
      <c r="AD1690" s="5">
        <v>1101.5911872705019</v>
      </c>
      <c r="AE1690" s="5">
        <v>0</v>
      </c>
      <c r="AF1690" s="5">
        <v>0</v>
      </c>
      <c r="AG1690" s="5">
        <v>33</v>
      </c>
      <c r="AH1690" s="5">
        <v>1009.7919216646267</v>
      </c>
      <c r="AI1690" s="5">
        <v>3</v>
      </c>
      <c r="AJ1690" s="5">
        <v>91.799265605875149</v>
      </c>
    </row>
    <row r="1691" spans="1:36" x14ac:dyDescent="0.25">
      <c r="A1691">
        <v>2018</v>
      </c>
      <c r="B1691" t="s">
        <v>71</v>
      </c>
      <c r="C1691" t="s">
        <v>5006</v>
      </c>
      <c r="D1691" s="47" t="s">
        <v>631</v>
      </c>
      <c r="E1691" s="11">
        <v>0</v>
      </c>
      <c r="F1691" s="2">
        <v>0.79139999999999999</v>
      </c>
      <c r="G1691" s="2">
        <v>0.1928</v>
      </c>
      <c r="H1691" s="2">
        <v>0.59860000000000002</v>
      </c>
      <c r="I1691" s="2">
        <v>0.75260000000000005</v>
      </c>
      <c r="J1691" s="2">
        <v>0.20780000000000001</v>
      </c>
      <c r="K1691" s="2">
        <v>0.54480000000000006</v>
      </c>
      <c r="L1691" s="2">
        <v>0.79600000000000004</v>
      </c>
      <c r="M1691" s="2">
        <v>0.19339999999999999</v>
      </c>
      <c r="N1691" s="2">
        <v>0.60260000000000002</v>
      </c>
      <c r="O1691" s="2">
        <v>0.58200000000000007</v>
      </c>
      <c r="P1691" s="2" t="s">
        <v>4792</v>
      </c>
      <c r="Q1691" s="5">
        <v>3268</v>
      </c>
      <c r="R1691" s="5" t="s">
        <v>4791</v>
      </c>
      <c r="S1691" s="5">
        <v>10</v>
      </c>
      <c r="T1691" s="5">
        <v>305.99755201958385</v>
      </c>
      <c r="U1691" s="5">
        <v>0</v>
      </c>
      <c r="V1691" s="5">
        <v>0</v>
      </c>
      <c r="W1691" s="5">
        <v>0</v>
      </c>
      <c r="X1691" s="5">
        <v>0</v>
      </c>
      <c r="Y1691" s="5">
        <v>0</v>
      </c>
      <c r="Z1691" s="5">
        <v>0</v>
      </c>
      <c r="AA1691" s="5">
        <v>10</v>
      </c>
      <c r="AB1691" s="5">
        <v>305.99755201958385</v>
      </c>
      <c r="AC1691" s="5">
        <v>21</v>
      </c>
      <c r="AD1691" s="5">
        <v>642.59485924112607</v>
      </c>
      <c r="AE1691" s="5">
        <v>7</v>
      </c>
      <c r="AF1691" s="5">
        <v>214.19828641370867</v>
      </c>
      <c r="AG1691" s="5">
        <v>13</v>
      </c>
      <c r="AH1691" s="5">
        <v>397.79681762545903</v>
      </c>
      <c r="AI1691" s="5">
        <v>1</v>
      </c>
      <c r="AJ1691" s="5">
        <v>30.599755201958381</v>
      </c>
    </row>
    <row r="1692" spans="1:36" x14ac:dyDescent="0.25">
      <c r="A1692">
        <v>2018</v>
      </c>
      <c r="B1692" t="s">
        <v>71</v>
      </c>
      <c r="C1692" t="s">
        <v>5006</v>
      </c>
      <c r="D1692" s="47" t="s">
        <v>631</v>
      </c>
      <c r="E1692" s="11">
        <v>0</v>
      </c>
      <c r="F1692" s="2">
        <v>0.79139999999999999</v>
      </c>
      <c r="G1692" s="2">
        <v>0.1928</v>
      </c>
      <c r="H1692" s="2">
        <v>0.59860000000000002</v>
      </c>
      <c r="I1692" s="2">
        <v>0.75260000000000005</v>
      </c>
      <c r="J1692" s="2">
        <v>0.20780000000000001</v>
      </c>
      <c r="K1692" s="2">
        <v>0.54480000000000006</v>
      </c>
      <c r="L1692" s="2">
        <v>0.79600000000000004</v>
      </c>
      <c r="M1692" s="2">
        <v>0.19339999999999999</v>
      </c>
      <c r="N1692" s="2">
        <v>0.60260000000000002</v>
      </c>
      <c r="O1692" s="2">
        <v>0.58200000000000007</v>
      </c>
      <c r="P1692" s="2" t="s">
        <v>4792</v>
      </c>
      <c r="Q1692" s="5">
        <v>3268</v>
      </c>
      <c r="R1692" s="5" t="s">
        <v>4791</v>
      </c>
      <c r="S1692" s="5">
        <v>10</v>
      </c>
      <c r="T1692" s="5">
        <v>305.99755201958385</v>
      </c>
      <c r="U1692" s="5">
        <v>0</v>
      </c>
      <c r="V1692" s="5">
        <v>0</v>
      </c>
      <c r="W1692" s="5">
        <v>0</v>
      </c>
      <c r="X1692" s="5">
        <v>0</v>
      </c>
      <c r="Y1692" s="5">
        <v>0</v>
      </c>
      <c r="Z1692" s="5">
        <v>0</v>
      </c>
      <c r="AA1692" s="5">
        <v>10</v>
      </c>
      <c r="AB1692" s="5">
        <v>305.99755201958385</v>
      </c>
      <c r="AC1692" s="5">
        <v>21</v>
      </c>
      <c r="AD1692" s="5">
        <v>642.59485924112607</v>
      </c>
      <c r="AE1692" s="5">
        <v>7</v>
      </c>
      <c r="AF1692" s="5">
        <v>214.19828641370867</v>
      </c>
      <c r="AG1692" s="5">
        <v>13</v>
      </c>
      <c r="AH1692" s="5">
        <v>397.79681762545903</v>
      </c>
      <c r="AI1692" s="5">
        <v>1</v>
      </c>
      <c r="AJ1692" s="5">
        <v>30.599755201958381</v>
      </c>
    </row>
    <row r="1693" spans="1:36" x14ac:dyDescent="0.25">
      <c r="A1693">
        <v>2019</v>
      </c>
      <c r="B1693" t="s">
        <v>41</v>
      </c>
      <c r="C1693" t="s">
        <v>6169</v>
      </c>
      <c r="D1693" s="47" t="s">
        <v>6045</v>
      </c>
      <c r="E1693" s="11">
        <v>2.0190000000000001</v>
      </c>
      <c r="F1693" s="2">
        <v>0.41739999999999999</v>
      </c>
      <c r="G1693" s="2">
        <v>0.56140000000000001</v>
      </c>
      <c r="H1693" s="2">
        <v>-0.14400000000000002</v>
      </c>
      <c r="I1693" s="2">
        <v>0.41660000000000003</v>
      </c>
      <c r="J1693" s="2">
        <v>0.52200000000000002</v>
      </c>
      <c r="K1693" s="2">
        <v>-0.10539999999999999</v>
      </c>
      <c r="L1693" s="2">
        <v>0.48630000000000001</v>
      </c>
      <c r="M1693" s="2">
        <v>0.49730000000000002</v>
      </c>
      <c r="N1693" s="2">
        <v>-1.100000000000001E-2</v>
      </c>
      <c r="O1693" s="2">
        <v>-8.6800000000000002E-2</v>
      </c>
      <c r="P1693" s="2" t="s">
        <v>5900</v>
      </c>
      <c r="Q1693" s="5">
        <v>3273</v>
      </c>
      <c r="R1693" s="5">
        <v>1621.0995542347696</v>
      </c>
      <c r="S1693" s="5">
        <v>0</v>
      </c>
      <c r="T1693" s="5">
        <v>0</v>
      </c>
      <c r="U1693" s="5">
        <v>0</v>
      </c>
      <c r="V1693" s="5">
        <v>0</v>
      </c>
      <c r="W1693" s="5">
        <v>0</v>
      </c>
      <c r="X1693" s="5">
        <v>0</v>
      </c>
      <c r="Y1693" s="5">
        <v>0</v>
      </c>
      <c r="Z1693" s="5">
        <v>0</v>
      </c>
      <c r="AA1693" s="5">
        <v>0</v>
      </c>
      <c r="AB1693" s="5">
        <v>0</v>
      </c>
      <c r="AC1693" s="5">
        <v>11</v>
      </c>
      <c r="AD1693" s="5">
        <v>336.08310418576229</v>
      </c>
      <c r="AE1693" s="5">
        <v>2</v>
      </c>
      <c r="AF1693" s="5">
        <v>61.106018942865873</v>
      </c>
      <c r="AG1693" s="5">
        <v>9</v>
      </c>
      <c r="AH1693" s="5">
        <v>274.97708524289641</v>
      </c>
      <c r="AI1693" s="5">
        <v>0</v>
      </c>
      <c r="AJ1693" s="5">
        <v>0</v>
      </c>
    </row>
    <row r="1694" spans="1:36" x14ac:dyDescent="0.25">
      <c r="A1694">
        <v>2019</v>
      </c>
      <c r="B1694" t="s">
        <v>71</v>
      </c>
      <c r="C1694" t="s">
        <v>5184</v>
      </c>
      <c r="D1694" s="47" t="s">
        <v>5183</v>
      </c>
      <c r="E1694" s="11">
        <v>0</v>
      </c>
      <c r="F1694" s="2">
        <v>0.90329999999999999</v>
      </c>
      <c r="G1694" s="2">
        <v>8.1100000000000005E-2</v>
      </c>
      <c r="H1694" s="2">
        <v>0.82220000000000004</v>
      </c>
      <c r="I1694" s="2">
        <v>0.88849999999999996</v>
      </c>
      <c r="J1694" s="2">
        <v>8.7800000000000003E-2</v>
      </c>
      <c r="K1694" s="2">
        <v>0.80069999999999997</v>
      </c>
      <c r="L1694" s="2">
        <v>0.9113</v>
      </c>
      <c r="M1694" s="2">
        <v>8.1000000000000003E-2</v>
      </c>
      <c r="N1694" s="2">
        <v>0.83030000000000004</v>
      </c>
      <c r="O1694" s="2">
        <v>0.81773333333333331</v>
      </c>
      <c r="P1694" s="2" t="s">
        <v>4792</v>
      </c>
      <c r="Q1694" s="5">
        <v>3275</v>
      </c>
      <c r="R1694" s="5" t="s">
        <v>4791</v>
      </c>
      <c r="S1694" s="5">
        <v>3</v>
      </c>
      <c r="T1694" s="5">
        <v>91.603053435114504</v>
      </c>
      <c r="U1694" s="5">
        <v>0</v>
      </c>
      <c r="V1694" s="5">
        <v>0</v>
      </c>
      <c r="W1694" s="5">
        <v>0</v>
      </c>
      <c r="X1694" s="5">
        <v>0</v>
      </c>
      <c r="Y1694" s="5">
        <v>0</v>
      </c>
      <c r="Z1694" s="5">
        <v>0</v>
      </c>
      <c r="AA1694" s="5">
        <v>3</v>
      </c>
      <c r="AB1694" s="5">
        <v>91.603053435114504</v>
      </c>
      <c r="AC1694" s="5">
        <v>8</v>
      </c>
      <c r="AD1694" s="5">
        <v>244.27480916030535</v>
      </c>
      <c r="AE1694" s="5">
        <v>3</v>
      </c>
      <c r="AF1694" s="5">
        <v>91.603053435114504</v>
      </c>
      <c r="AG1694" s="5">
        <v>3</v>
      </c>
      <c r="AH1694" s="5">
        <v>91.603053435114504</v>
      </c>
      <c r="AI1694" s="5">
        <v>2</v>
      </c>
      <c r="AJ1694" s="5">
        <v>61.068702290076338</v>
      </c>
    </row>
    <row r="1695" spans="1:36" x14ac:dyDescent="0.25">
      <c r="A1695">
        <v>2017</v>
      </c>
      <c r="B1695" t="s">
        <v>41</v>
      </c>
      <c r="C1695" t="s">
        <v>5561</v>
      </c>
      <c r="D1695" s="47" t="s">
        <v>5367</v>
      </c>
      <c r="E1695" s="11">
        <v>1.825</v>
      </c>
      <c r="F1695" s="2">
        <v>0.74619999999999997</v>
      </c>
      <c r="G1695" s="2">
        <v>0.2344</v>
      </c>
      <c r="H1695" s="2">
        <v>0.51180000000000003</v>
      </c>
      <c r="I1695" s="2">
        <v>0.7177</v>
      </c>
      <c r="J1695" s="2">
        <v>0.2281</v>
      </c>
      <c r="K1695" s="2">
        <v>0.48960000000000004</v>
      </c>
      <c r="L1695" s="2">
        <v>0.63859999999999995</v>
      </c>
      <c r="M1695" s="2">
        <v>0.33950000000000002</v>
      </c>
      <c r="N1695" s="2">
        <v>0.29909999999999992</v>
      </c>
      <c r="O1695" s="2">
        <v>0.4335</v>
      </c>
      <c r="P1695" s="2" t="s">
        <v>4792</v>
      </c>
      <c r="Q1695" s="5">
        <v>3280</v>
      </c>
      <c r="R1695" s="5">
        <v>1797.2602739726028</v>
      </c>
      <c r="S1695" s="5">
        <v>2</v>
      </c>
      <c r="T1695" s="5">
        <v>60.975609756097562</v>
      </c>
      <c r="U1695" s="5">
        <v>0</v>
      </c>
      <c r="V1695" s="5">
        <v>0</v>
      </c>
      <c r="W1695" s="5">
        <v>0</v>
      </c>
      <c r="X1695" s="5">
        <v>0</v>
      </c>
      <c r="Y1695" s="5">
        <v>0</v>
      </c>
      <c r="Z1695" s="5">
        <v>0</v>
      </c>
      <c r="AA1695" s="5">
        <v>2</v>
      </c>
      <c r="AB1695" s="5">
        <v>60.975609756097562</v>
      </c>
      <c r="AC1695" s="5">
        <v>22</v>
      </c>
      <c r="AD1695" s="5">
        <v>670.73170731707319</v>
      </c>
      <c r="AE1695" s="5">
        <v>0</v>
      </c>
      <c r="AF1695" s="5">
        <v>0</v>
      </c>
      <c r="AG1695" s="5">
        <v>22</v>
      </c>
      <c r="AH1695" s="5">
        <v>670.73170731707319</v>
      </c>
      <c r="AI1695" s="5">
        <v>0</v>
      </c>
      <c r="AJ1695" s="5">
        <v>0</v>
      </c>
    </row>
    <row r="1696" spans="1:36" x14ac:dyDescent="0.25">
      <c r="A1696">
        <v>2019</v>
      </c>
      <c r="B1696" t="s">
        <v>41</v>
      </c>
      <c r="C1696" t="s">
        <v>5614</v>
      </c>
      <c r="D1696" s="47" t="s">
        <v>5613</v>
      </c>
      <c r="E1696" s="11">
        <v>2.3210000000000002</v>
      </c>
      <c r="F1696" s="2">
        <v>0.72599999999999998</v>
      </c>
      <c r="G1696" s="2">
        <v>0.25230000000000002</v>
      </c>
      <c r="H1696" s="2">
        <v>0.47369999999999995</v>
      </c>
      <c r="I1696" s="2">
        <v>0.7107</v>
      </c>
      <c r="J1696" s="2">
        <v>0.2243</v>
      </c>
      <c r="K1696" s="2">
        <v>0.4864</v>
      </c>
      <c r="L1696" s="2">
        <v>0.70199999999999996</v>
      </c>
      <c r="M1696" s="2">
        <v>0.27489999999999998</v>
      </c>
      <c r="N1696" s="2">
        <v>0.42709999999999998</v>
      </c>
      <c r="O1696" s="2">
        <v>0.46239999999999998</v>
      </c>
      <c r="P1696" s="2" t="s">
        <v>4792</v>
      </c>
      <c r="Q1696" s="5">
        <v>3283</v>
      </c>
      <c r="R1696" s="5">
        <v>1414.4765187419214</v>
      </c>
      <c r="S1696" s="5">
        <v>5</v>
      </c>
      <c r="T1696" s="5">
        <v>152.29972586049345</v>
      </c>
      <c r="U1696" s="5">
        <v>0</v>
      </c>
      <c r="V1696" s="5">
        <v>0</v>
      </c>
      <c r="W1696" s="5">
        <v>1</v>
      </c>
      <c r="X1696" s="5">
        <v>30.459945172098692</v>
      </c>
      <c r="Y1696" s="5">
        <v>1</v>
      </c>
      <c r="Z1696" s="5">
        <v>30.459945172098692</v>
      </c>
      <c r="AA1696" s="5">
        <v>3</v>
      </c>
      <c r="AB1696" s="5">
        <v>91.379835516296069</v>
      </c>
      <c r="AC1696" s="5">
        <v>13</v>
      </c>
      <c r="AD1696" s="5">
        <v>395.97928723728296</v>
      </c>
      <c r="AE1696" s="5">
        <v>3</v>
      </c>
      <c r="AF1696" s="5">
        <v>91.379835516296069</v>
      </c>
      <c r="AG1696" s="5">
        <v>8</v>
      </c>
      <c r="AH1696" s="5">
        <v>243.67956137678954</v>
      </c>
      <c r="AI1696" s="5">
        <v>2</v>
      </c>
      <c r="AJ1696" s="5">
        <v>60.919890344197384</v>
      </c>
    </row>
    <row r="1697" spans="1:36" x14ac:dyDescent="0.25">
      <c r="A1697">
        <v>2017</v>
      </c>
      <c r="B1697" t="s">
        <v>41</v>
      </c>
      <c r="C1697" t="s">
        <v>5538</v>
      </c>
      <c r="D1697" s="47" t="s">
        <v>5523</v>
      </c>
      <c r="E1697" s="11">
        <v>1.6160000000000001</v>
      </c>
      <c r="F1697" s="2">
        <v>0.65620000000000001</v>
      </c>
      <c r="G1697" s="2">
        <v>0.32679999999999998</v>
      </c>
      <c r="H1697" s="2">
        <v>0.32940000000000003</v>
      </c>
      <c r="I1697" s="2">
        <v>0.62539999999999996</v>
      </c>
      <c r="J1697" s="2">
        <v>0.32890000000000003</v>
      </c>
      <c r="K1697" s="2">
        <v>0.29649999999999993</v>
      </c>
      <c r="L1697" s="2">
        <v>0.55569999999999997</v>
      </c>
      <c r="M1697" s="2">
        <v>0.42359999999999998</v>
      </c>
      <c r="N1697" s="2">
        <v>0.1321</v>
      </c>
      <c r="O1697" s="2">
        <v>0.25266666666666665</v>
      </c>
      <c r="P1697" s="2" t="s">
        <v>4792</v>
      </c>
      <c r="Q1697" s="5">
        <v>3286</v>
      </c>
      <c r="R1697" s="5">
        <v>2033.4158415841582</v>
      </c>
      <c r="S1697" s="5">
        <v>14</v>
      </c>
      <c r="T1697" s="5">
        <v>426.04990870359097</v>
      </c>
      <c r="U1697" s="5">
        <v>0</v>
      </c>
      <c r="V1697" s="5">
        <v>0</v>
      </c>
      <c r="W1697" s="5">
        <v>0</v>
      </c>
      <c r="X1697" s="5">
        <v>0</v>
      </c>
      <c r="Y1697" s="5">
        <v>1</v>
      </c>
      <c r="Z1697" s="5">
        <v>30.432136335970785</v>
      </c>
      <c r="AA1697" s="5">
        <v>13</v>
      </c>
      <c r="AB1697" s="5">
        <v>395.6177723676202</v>
      </c>
      <c r="AC1697" s="5">
        <v>83</v>
      </c>
      <c r="AD1697" s="5">
        <v>2525.867315885575</v>
      </c>
      <c r="AE1697" s="5">
        <v>25</v>
      </c>
      <c r="AF1697" s="5">
        <v>760.80340839926964</v>
      </c>
      <c r="AG1697" s="5">
        <v>54</v>
      </c>
      <c r="AH1697" s="5">
        <v>1643.3353621424221</v>
      </c>
      <c r="AI1697" s="5">
        <v>4</v>
      </c>
      <c r="AJ1697" s="5">
        <v>121.72854534388314</v>
      </c>
    </row>
    <row r="1698" spans="1:36" x14ac:dyDescent="0.25">
      <c r="A1698">
        <v>2018</v>
      </c>
      <c r="B1698" t="s">
        <v>49</v>
      </c>
      <c r="C1698" t="s">
        <v>6534</v>
      </c>
      <c r="D1698" s="47" t="s">
        <v>6216</v>
      </c>
      <c r="E1698" s="11">
        <v>15.9</v>
      </c>
      <c r="F1698" s="2">
        <v>0.25219999999999998</v>
      </c>
      <c r="G1698" s="2">
        <v>0.71730000000000005</v>
      </c>
      <c r="H1698" s="2">
        <v>-0.46510000000000007</v>
      </c>
      <c r="I1698" s="2">
        <v>0.307</v>
      </c>
      <c r="J1698" s="2">
        <v>0.59699999999999998</v>
      </c>
      <c r="K1698" s="2">
        <v>-0.28999999999999998</v>
      </c>
      <c r="L1698" s="2">
        <v>0.314</v>
      </c>
      <c r="M1698" s="2">
        <v>0.66900000000000004</v>
      </c>
      <c r="N1698" s="2">
        <v>-0.35500000000000004</v>
      </c>
      <c r="O1698" s="2">
        <v>-0.37003333333333338</v>
      </c>
      <c r="P1698" s="2" t="s">
        <v>5900</v>
      </c>
      <c r="Q1698" s="5">
        <v>3286</v>
      </c>
      <c r="R1698" s="5">
        <v>206.66666666666666</v>
      </c>
      <c r="S1698" s="5">
        <v>2</v>
      </c>
      <c r="T1698" s="5">
        <v>60.864272671941571</v>
      </c>
      <c r="U1698" s="5">
        <v>0</v>
      </c>
      <c r="V1698" s="5">
        <v>0</v>
      </c>
      <c r="W1698" s="5">
        <v>0</v>
      </c>
      <c r="X1698" s="5">
        <v>0</v>
      </c>
      <c r="Y1698" s="5">
        <v>0</v>
      </c>
      <c r="Z1698" s="5">
        <v>0</v>
      </c>
      <c r="AA1698" s="5">
        <v>2</v>
      </c>
      <c r="AB1698" s="5">
        <v>60.864272671941571</v>
      </c>
      <c r="AC1698" s="5">
        <v>35</v>
      </c>
      <c r="AD1698" s="5">
        <v>1065.1247717589774</v>
      </c>
      <c r="AE1698" s="5">
        <v>12</v>
      </c>
      <c r="AF1698" s="5">
        <v>365.18563603164944</v>
      </c>
      <c r="AG1698" s="5">
        <v>23</v>
      </c>
      <c r="AH1698" s="5">
        <v>699.93913572732799</v>
      </c>
      <c r="AI1698" s="5">
        <v>0</v>
      </c>
      <c r="AJ1698" s="5">
        <v>0</v>
      </c>
    </row>
    <row r="1699" spans="1:36" x14ac:dyDescent="0.25">
      <c r="A1699">
        <v>2017</v>
      </c>
      <c r="B1699" t="s">
        <v>70</v>
      </c>
      <c r="C1699" t="s">
        <v>5399</v>
      </c>
      <c r="D1699" s="47" t="s">
        <v>5347</v>
      </c>
      <c r="E1699" s="11">
        <v>4.88</v>
      </c>
      <c r="F1699" s="2">
        <v>0.78039999999999998</v>
      </c>
      <c r="G1699" s="2">
        <v>0.2094</v>
      </c>
      <c r="H1699" s="2">
        <v>0.57099999999999995</v>
      </c>
      <c r="I1699" s="2">
        <v>0.76329999999999998</v>
      </c>
      <c r="J1699" s="2">
        <v>0.2112</v>
      </c>
      <c r="K1699" s="2">
        <v>0.55210000000000004</v>
      </c>
      <c r="L1699" s="2">
        <v>0.71889999999999998</v>
      </c>
      <c r="M1699" s="2">
        <v>0.2722</v>
      </c>
      <c r="N1699" s="2">
        <v>0.44669999999999999</v>
      </c>
      <c r="O1699" s="2">
        <v>0.52326666666666666</v>
      </c>
      <c r="P1699" s="5" t="s">
        <v>4792</v>
      </c>
      <c r="Q1699" s="5">
        <v>3288</v>
      </c>
      <c r="R1699" s="5">
        <v>673.77049180327867</v>
      </c>
      <c r="S1699" s="5">
        <v>28</v>
      </c>
      <c r="T1699" s="5">
        <v>851.58150851581513</v>
      </c>
      <c r="U1699" s="5">
        <v>0</v>
      </c>
      <c r="V1699" s="5">
        <v>0</v>
      </c>
      <c r="W1699" s="5">
        <v>0</v>
      </c>
      <c r="X1699" s="5">
        <v>0</v>
      </c>
      <c r="Y1699" s="5">
        <v>1</v>
      </c>
      <c r="Z1699" s="5">
        <v>30.413625304136254</v>
      </c>
      <c r="AA1699" s="5">
        <v>27</v>
      </c>
      <c r="AB1699" s="5">
        <v>821.16788321167883</v>
      </c>
      <c r="AC1699" s="5">
        <v>75</v>
      </c>
      <c r="AD1699" s="5">
        <v>2281.0218978102189</v>
      </c>
      <c r="AE1699" s="5">
        <v>28</v>
      </c>
      <c r="AF1699" s="5">
        <v>851.58150851581513</v>
      </c>
      <c r="AG1699" s="5">
        <v>46</v>
      </c>
      <c r="AH1699" s="5">
        <v>1399.0267639902677</v>
      </c>
      <c r="AI1699" s="5">
        <v>1</v>
      </c>
      <c r="AJ1699" s="5">
        <v>30.413625304136254</v>
      </c>
    </row>
    <row r="1700" spans="1:36" x14ac:dyDescent="0.25">
      <c r="A1700">
        <v>2018</v>
      </c>
      <c r="B1700" t="s">
        <v>41</v>
      </c>
      <c r="C1700" t="s">
        <v>5228</v>
      </c>
      <c r="D1700" s="47" t="s">
        <v>5861</v>
      </c>
      <c r="E1700" s="11">
        <v>2.3380000000000001</v>
      </c>
      <c r="F1700" s="2">
        <v>0.53069999999999995</v>
      </c>
      <c r="G1700" s="2">
        <v>0.4476</v>
      </c>
      <c r="H1700" s="2">
        <v>8.3099999999999952E-2</v>
      </c>
      <c r="I1700" s="2">
        <v>0.49930000000000002</v>
      </c>
      <c r="J1700" s="2">
        <v>0.43680000000000002</v>
      </c>
      <c r="K1700" s="2">
        <v>6.25E-2</v>
      </c>
      <c r="L1700" s="2">
        <v>0.40450000000000003</v>
      </c>
      <c r="M1700" s="2">
        <v>0.57430000000000003</v>
      </c>
      <c r="N1700" s="2">
        <v>-0.16980000000000001</v>
      </c>
      <c r="O1700" s="2">
        <v>-8.0666666666666855E-3</v>
      </c>
      <c r="P1700" s="2" t="s">
        <v>5765</v>
      </c>
      <c r="Q1700" s="5">
        <v>3288</v>
      </c>
      <c r="R1700" s="5">
        <v>1406.3301967493585</v>
      </c>
      <c r="S1700" s="5">
        <v>9</v>
      </c>
      <c r="T1700" s="5">
        <v>273.72262773722628</v>
      </c>
      <c r="U1700" s="5">
        <v>0</v>
      </c>
      <c r="V1700" s="5">
        <v>0</v>
      </c>
      <c r="W1700" s="5">
        <v>0</v>
      </c>
      <c r="X1700" s="5">
        <v>0</v>
      </c>
      <c r="Y1700" s="5">
        <v>0</v>
      </c>
      <c r="Z1700" s="5">
        <v>0</v>
      </c>
      <c r="AA1700" s="5">
        <v>9</v>
      </c>
      <c r="AB1700" s="5">
        <v>273.72262773722628</v>
      </c>
      <c r="AC1700" s="5">
        <v>48</v>
      </c>
      <c r="AD1700" s="5">
        <v>1459.8540145985401</v>
      </c>
      <c r="AE1700" s="5">
        <v>9</v>
      </c>
      <c r="AF1700" s="5">
        <v>273.72262773722628</v>
      </c>
      <c r="AG1700" s="5">
        <v>36</v>
      </c>
      <c r="AH1700" s="5">
        <v>1094.8905109489051</v>
      </c>
      <c r="AI1700" s="5">
        <v>3</v>
      </c>
      <c r="AJ1700" s="5">
        <v>91.240875912408754</v>
      </c>
    </row>
    <row r="1701" spans="1:36" x14ac:dyDescent="0.25">
      <c r="A1701">
        <v>2019</v>
      </c>
      <c r="B1701" t="s">
        <v>71</v>
      </c>
      <c r="C1701" t="s">
        <v>5135</v>
      </c>
      <c r="D1701" s="47" t="s">
        <v>5134</v>
      </c>
      <c r="E1701" s="11">
        <v>0</v>
      </c>
      <c r="F1701" s="2">
        <v>0.83630000000000004</v>
      </c>
      <c r="G1701" s="2">
        <v>0.154</v>
      </c>
      <c r="H1701" s="2">
        <v>0.68230000000000002</v>
      </c>
      <c r="I1701" s="2">
        <v>0.83840000000000003</v>
      </c>
      <c r="J1701" s="2">
        <v>0.1404</v>
      </c>
      <c r="K1701" s="2">
        <v>0.69800000000000006</v>
      </c>
      <c r="L1701" s="2">
        <v>0.81630000000000003</v>
      </c>
      <c r="M1701" s="2">
        <v>0.17380000000000001</v>
      </c>
      <c r="N1701" s="2">
        <v>0.64250000000000007</v>
      </c>
      <c r="O1701" s="2">
        <v>0.67426666666666668</v>
      </c>
      <c r="P1701" s="2" t="s">
        <v>4792</v>
      </c>
      <c r="Q1701" s="5">
        <v>3289</v>
      </c>
      <c r="R1701" s="5" t="s">
        <v>4791</v>
      </c>
      <c r="S1701" s="5">
        <v>5</v>
      </c>
      <c r="T1701" s="5">
        <v>152.02189115232594</v>
      </c>
      <c r="U1701" s="5">
        <v>0</v>
      </c>
      <c r="V1701" s="5">
        <v>0</v>
      </c>
      <c r="W1701" s="5">
        <v>2</v>
      </c>
      <c r="X1701" s="5">
        <v>60.808756460930375</v>
      </c>
      <c r="Y1701" s="5">
        <v>0</v>
      </c>
      <c r="Z1701" s="5">
        <v>0</v>
      </c>
      <c r="AA1701" s="5">
        <v>3</v>
      </c>
      <c r="AB1701" s="5">
        <v>91.213134691395567</v>
      </c>
      <c r="AC1701" s="5">
        <v>49</v>
      </c>
      <c r="AD1701" s="5">
        <v>1489.8145332927943</v>
      </c>
      <c r="AE1701" s="5">
        <v>26</v>
      </c>
      <c r="AF1701" s="5">
        <v>790.51383399209476</v>
      </c>
      <c r="AG1701" s="5">
        <v>20</v>
      </c>
      <c r="AH1701" s="5">
        <v>608.08756460930374</v>
      </c>
      <c r="AI1701" s="5">
        <v>3</v>
      </c>
      <c r="AJ1701" s="5">
        <v>91.213134691395567</v>
      </c>
    </row>
    <row r="1702" spans="1:36" x14ac:dyDescent="0.25">
      <c r="A1702">
        <v>2018</v>
      </c>
      <c r="B1702" t="s">
        <v>41</v>
      </c>
      <c r="C1702" t="s">
        <v>5614</v>
      </c>
      <c r="D1702" s="47" t="s">
        <v>5613</v>
      </c>
      <c r="E1702" s="11">
        <v>2.3210000000000002</v>
      </c>
      <c r="F1702" s="2">
        <v>0.72599999999999998</v>
      </c>
      <c r="G1702" s="2">
        <v>0.25230000000000002</v>
      </c>
      <c r="H1702" s="2">
        <v>0.47369999999999995</v>
      </c>
      <c r="I1702" s="2">
        <v>0.7107</v>
      </c>
      <c r="J1702" s="2">
        <v>0.2243</v>
      </c>
      <c r="K1702" s="2">
        <v>0.4864</v>
      </c>
      <c r="L1702" s="2">
        <v>0.70199999999999996</v>
      </c>
      <c r="M1702" s="2">
        <v>0.27489999999999998</v>
      </c>
      <c r="N1702" s="2">
        <v>0.42709999999999998</v>
      </c>
      <c r="O1702" s="2">
        <v>0.46239999999999998</v>
      </c>
      <c r="P1702" s="2" t="s">
        <v>4792</v>
      </c>
      <c r="Q1702" s="5">
        <v>3292</v>
      </c>
      <c r="R1702" s="5">
        <v>1418.3541576906505</v>
      </c>
      <c r="S1702" s="5">
        <v>11</v>
      </c>
      <c r="T1702" s="5">
        <v>334.14337788578371</v>
      </c>
      <c r="U1702" s="5">
        <v>0</v>
      </c>
      <c r="V1702" s="5">
        <v>0</v>
      </c>
      <c r="W1702" s="5">
        <v>3</v>
      </c>
      <c r="X1702" s="5">
        <v>91.130012150668279</v>
      </c>
      <c r="Y1702" s="5">
        <v>0</v>
      </c>
      <c r="Z1702" s="5">
        <v>0</v>
      </c>
      <c r="AA1702" s="5">
        <v>8</v>
      </c>
      <c r="AB1702" s="5">
        <v>243.0133657351154</v>
      </c>
      <c r="AC1702" s="5">
        <v>8</v>
      </c>
      <c r="AD1702" s="5">
        <v>243.0133657351154</v>
      </c>
      <c r="AE1702" s="5">
        <v>3</v>
      </c>
      <c r="AF1702" s="5">
        <v>91.130012150668279</v>
      </c>
      <c r="AG1702" s="5">
        <v>5</v>
      </c>
      <c r="AH1702" s="5">
        <v>151.88335358444715</v>
      </c>
      <c r="AI1702" s="5">
        <v>0</v>
      </c>
      <c r="AJ1702" s="5">
        <v>0</v>
      </c>
    </row>
    <row r="1703" spans="1:36" x14ac:dyDescent="0.25">
      <c r="A1703">
        <v>2018</v>
      </c>
      <c r="B1703" t="s">
        <v>71</v>
      </c>
      <c r="C1703" t="s">
        <v>4811</v>
      </c>
      <c r="D1703" s="47" t="s">
        <v>4805</v>
      </c>
      <c r="E1703" s="11">
        <v>0</v>
      </c>
      <c r="F1703" s="2">
        <v>0.51259999999999994</v>
      </c>
      <c r="G1703" s="2">
        <v>0.46920000000000001</v>
      </c>
      <c r="H1703" s="2">
        <v>4.3399999999999939E-2</v>
      </c>
      <c r="I1703" s="2">
        <v>0.55620000000000003</v>
      </c>
      <c r="J1703" s="2">
        <v>0.3891</v>
      </c>
      <c r="K1703" s="2">
        <v>0.16710000000000003</v>
      </c>
      <c r="L1703" s="2">
        <v>0.6502</v>
      </c>
      <c r="M1703" s="2">
        <v>0.33489999999999998</v>
      </c>
      <c r="N1703" s="2">
        <v>0.31530000000000002</v>
      </c>
      <c r="O1703" s="2">
        <v>0.17526666666666668</v>
      </c>
      <c r="P1703" s="2" t="s">
        <v>4792</v>
      </c>
      <c r="Q1703" s="5">
        <v>3299</v>
      </c>
      <c r="R1703" s="5" t="s">
        <v>4791</v>
      </c>
      <c r="S1703" s="5">
        <v>3</v>
      </c>
      <c r="T1703" s="5">
        <v>90.936647468929976</v>
      </c>
      <c r="U1703" s="5">
        <v>0</v>
      </c>
      <c r="V1703" s="5">
        <v>0</v>
      </c>
      <c r="W1703" s="5">
        <v>1</v>
      </c>
      <c r="X1703" s="5">
        <v>30.312215822976661</v>
      </c>
      <c r="Y1703" s="5">
        <v>0</v>
      </c>
      <c r="Z1703" s="5">
        <v>0</v>
      </c>
      <c r="AA1703" s="5">
        <v>2</v>
      </c>
      <c r="AB1703" s="5">
        <v>60.624431645953322</v>
      </c>
      <c r="AC1703" s="5">
        <v>27</v>
      </c>
      <c r="AD1703" s="5">
        <v>818.42982722036982</v>
      </c>
      <c r="AE1703" s="5">
        <v>1</v>
      </c>
      <c r="AF1703" s="5">
        <v>30.312215822976661</v>
      </c>
      <c r="AG1703" s="5">
        <v>26</v>
      </c>
      <c r="AH1703" s="5">
        <v>788.11761139739315</v>
      </c>
      <c r="AI1703" s="5">
        <v>0</v>
      </c>
      <c r="AJ1703" s="5">
        <v>0</v>
      </c>
    </row>
    <row r="1704" spans="1:36" x14ac:dyDescent="0.25">
      <c r="A1704">
        <v>2018</v>
      </c>
      <c r="B1704" t="s">
        <v>71</v>
      </c>
      <c r="C1704" t="s">
        <v>4811</v>
      </c>
      <c r="D1704" s="47" t="s">
        <v>4805</v>
      </c>
      <c r="E1704" s="11">
        <v>0</v>
      </c>
      <c r="F1704" s="2">
        <v>0.51259999999999994</v>
      </c>
      <c r="G1704" s="2">
        <v>0.46920000000000001</v>
      </c>
      <c r="H1704" s="2">
        <v>4.3399999999999939E-2</v>
      </c>
      <c r="I1704" s="2">
        <v>0.55620000000000003</v>
      </c>
      <c r="J1704" s="2">
        <v>0.3891</v>
      </c>
      <c r="K1704" s="2">
        <v>0.16710000000000003</v>
      </c>
      <c r="L1704" s="2">
        <v>0.6502</v>
      </c>
      <c r="M1704" s="2">
        <v>0.33489999999999998</v>
      </c>
      <c r="N1704" s="2">
        <v>0.31530000000000002</v>
      </c>
      <c r="O1704" s="2">
        <v>0.17526666666666668</v>
      </c>
      <c r="P1704" s="2" t="s">
        <v>4792</v>
      </c>
      <c r="Q1704" s="5">
        <v>3299</v>
      </c>
      <c r="R1704" s="5" t="s">
        <v>4791</v>
      </c>
      <c r="S1704" s="5">
        <v>3</v>
      </c>
      <c r="T1704" s="5">
        <v>90.936647468929976</v>
      </c>
      <c r="U1704" s="5">
        <v>0</v>
      </c>
      <c r="V1704" s="5">
        <v>0</v>
      </c>
      <c r="W1704" s="5">
        <v>1</v>
      </c>
      <c r="X1704" s="5">
        <v>30.312215822976661</v>
      </c>
      <c r="Y1704" s="5">
        <v>0</v>
      </c>
      <c r="Z1704" s="5">
        <v>0</v>
      </c>
      <c r="AA1704" s="5">
        <v>2</v>
      </c>
      <c r="AB1704" s="5">
        <v>60.624431645953322</v>
      </c>
      <c r="AC1704" s="5">
        <v>27</v>
      </c>
      <c r="AD1704" s="5">
        <v>818.42982722036982</v>
      </c>
      <c r="AE1704" s="5">
        <v>1</v>
      </c>
      <c r="AF1704" s="5">
        <v>30.312215822976661</v>
      </c>
      <c r="AG1704" s="5">
        <v>26</v>
      </c>
      <c r="AH1704" s="5">
        <v>788.11761139739315</v>
      </c>
      <c r="AI1704" s="5">
        <v>0</v>
      </c>
      <c r="AJ1704" s="5">
        <v>0</v>
      </c>
    </row>
    <row r="1705" spans="1:36" x14ac:dyDescent="0.25">
      <c r="A1705">
        <v>2019</v>
      </c>
      <c r="B1705" t="s">
        <v>71</v>
      </c>
      <c r="C1705" t="s">
        <v>5094</v>
      </c>
      <c r="D1705" s="47" t="s">
        <v>5093</v>
      </c>
      <c r="E1705" s="11">
        <v>0</v>
      </c>
      <c r="F1705" s="2">
        <v>0.81089999999999995</v>
      </c>
      <c r="G1705" s="2">
        <v>0.17660000000000001</v>
      </c>
      <c r="H1705" s="2">
        <v>0.63429999999999997</v>
      </c>
      <c r="I1705" s="2">
        <v>0.79730000000000001</v>
      </c>
      <c r="J1705" s="2">
        <v>0.1792</v>
      </c>
      <c r="K1705" s="2">
        <v>0.61809999999999998</v>
      </c>
      <c r="L1705" s="2">
        <v>0.76559999999999995</v>
      </c>
      <c r="M1705" s="2">
        <v>0.2228</v>
      </c>
      <c r="N1705" s="2">
        <v>0.54279999999999995</v>
      </c>
      <c r="O1705" s="2">
        <v>0.59839999999999993</v>
      </c>
      <c r="P1705" s="2" t="s">
        <v>4792</v>
      </c>
      <c r="Q1705" s="5">
        <v>3299</v>
      </c>
      <c r="R1705" s="5" t="s">
        <v>4791</v>
      </c>
      <c r="S1705" s="5">
        <v>13</v>
      </c>
      <c r="T1705" s="5">
        <v>394.05880569869657</v>
      </c>
      <c r="U1705" s="5">
        <v>0</v>
      </c>
      <c r="V1705" s="5">
        <v>0</v>
      </c>
      <c r="W1705" s="5">
        <v>3</v>
      </c>
      <c r="X1705" s="5">
        <v>90.936647468929976</v>
      </c>
      <c r="Y1705" s="5">
        <v>0</v>
      </c>
      <c r="Z1705" s="5">
        <v>0</v>
      </c>
      <c r="AA1705" s="5">
        <v>10</v>
      </c>
      <c r="AB1705" s="5">
        <v>303.12215822976663</v>
      </c>
      <c r="AC1705" s="5">
        <v>133</v>
      </c>
      <c r="AD1705" s="5">
        <v>4031.524704455896</v>
      </c>
      <c r="AE1705" s="5">
        <v>7</v>
      </c>
      <c r="AF1705" s="5">
        <v>212.18551076083659</v>
      </c>
      <c r="AG1705" s="5">
        <v>121</v>
      </c>
      <c r="AH1705" s="5">
        <v>3667.778114580176</v>
      </c>
      <c r="AI1705" s="5">
        <v>5</v>
      </c>
      <c r="AJ1705" s="5">
        <v>151.56107911488331</v>
      </c>
    </row>
    <row r="1706" spans="1:36" x14ac:dyDescent="0.25">
      <c r="A1706">
        <v>2018</v>
      </c>
      <c r="B1706" t="s">
        <v>49</v>
      </c>
      <c r="C1706" t="s">
        <v>6534</v>
      </c>
      <c r="D1706" s="47" t="s">
        <v>6216</v>
      </c>
      <c r="E1706" s="11">
        <v>15.9</v>
      </c>
      <c r="F1706" s="2">
        <v>0.25219999999999998</v>
      </c>
      <c r="G1706" s="2">
        <v>0.71730000000000005</v>
      </c>
      <c r="H1706" s="2">
        <v>-0.46510000000000007</v>
      </c>
      <c r="I1706" s="2">
        <v>0.307</v>
      </c>
      <c r="J1706" s="2">
        <v>0.59699999999999998</v>
      </c>
      <c r="K1706" s="2">
        <v>-0.28999999999999998</v>
      </c>
      <c r="L1706" s="2">
        <v>0.314</v>
      </c>
      <c r="M1706" s="2">
        <v>0.66900000000000004</v>
      </c>
      <c r="N1706" s="2">
        <v>-0.35500000000000004</v>
      </c>
      <c r="O1706" s="2">
        <v>-0.37003333333333338</v>
      </c>
      <c r="P1706" s="2" t="s">
        <v>5900</v>
      </c>
      <c r="Q1706" s="5">
        <v>3302</v>
      </c>
      <c r="R1706" s="5">
        <v>207.67295597484275</v>
      </c>
      <c r="S1706" s="5">
        <v>4</v>
      </c>
      <c r="T1706" s="5">
        <v>121.13870381586916</v>
      </c>
      <c r="U1706" s="5">
        <v>0</v>
      </c>
      <c r="V1706" s="5">
        <v>0</v>
      </c>
      <c r="W1706" s="5">
        <v>0</v>
      </c>
      <c r="X1706" s="5">
        <v>0</v>
      </c>
      <c r="Y1706" s="5">
        <v>2</v>
      </c>
      <c r="Z1706" s="5">
        <v>60.569351907934582</v>
      </c>
      <c r="AA1706" s="5">
        <v>2</v>
      </c>
      <c r="AB1706" s="5">
        <v>60.569351907934582</v>
      </c>
      <c r="AC1706" s="5">
        <v>22</v>
      </c>
      <c r="AD1706" s="5">
        <v>666.26287098728039</v>
      </c>
      <c r="AE1706" s="5">
        <v>9</v>
      </c>
      <c r="AF1706" s="5">
        <v>272.56208358570564</v>
      </c>
      <c r="AG1706" s="5">
        <v>12</v>
      </c>
      <c r="AH1706" s="5">
        <v>363.41611144760753</v>
      </c>
      <c r="AI1706" s="5">
        <v>1</v>
      </c>
      <c r="AJ1706" s="5">
        <v>30.284675953967291</v>
      </c>
    </row>
    <row r="1707" spans="1:36" x14ac:dyDescent="0.25">
      <c r="A1707">
        <v>2017</v>
      </c>
      <c r="B1707" t="s">
        <v>41</v>
      </c>
      <c r="C1707" t="s">
        <v>5228</v>
      </c>
      <c r="D1707" s="47" t="s">
        <v>5861</v>
      </c>
      <c r="E1707" s="11">
        <v>2.3380000000000001</v>
      </c>
      <c r="F1707" s="2">
        <v>0.53069999999999995</v>
      </c>
      <c r="G1707" s="2">
        <v>0.4476</v>
      </c>
      <c r="H1707" s="2">
        <v>8.3099999999999952E-2</v>
      </c>
      <c r="I1707" s="2">
        <v>0.49930000000000002</v>
      </c>
      <c r="J1707" s="2">
        <v>0.43680000000000002</v>
      </c>
      <c r="K1707" s="2">
        <v>6.25E-2</v>
      </c>
      <c r="L1707" s="2">
        <v>0.40450000000000003</v>
      </c>
      <c r="M1707" s="2">
        <v>0.57430000000000003</v>
      </c>
      <c r="N1707" s="2">
        <v>-0.16980000000000001</v>
      </c>
      <c r="O1707" s="2">
        <v>-8.0666666666666855E-3</v>
      </c>
      <c r="P1707" s="2" t="s">
        <v>5765</v>
      </c>
      <c r="Q1707" s="5">
        <v>3309</v>
      </c>
      <c r="R1707" s="5">
        <v>1415.3122326775022</v>
      </c>
      <c r="S1707" s="5">
        <v>1</v>
      </c>
      <c r="T1707" s="5">
        <v>30.220610456331219</v>
      </c>
      <c r="U1707" s="5">
        <v>0</v>
      </c>
      <c r="V1707" s="5">
        <v>0</v>
      </c>
      <c r="W1707" s="5">
        <v>0</v>
      </c>
      <c r="X1707" s="5">
        <v>0</v>
      </c>
      <c r="Y1707" s="5">
        <v>0</v>
      </c>
      <c r="Z1707" s="5">
        <v>0</v>
      </c>
      <c r="AA1707" s="5">
        <v>1</v>
      </c>
      <c r="AB1707" s="5">
        <v>30.220610456331219</v>
      </c>
      <c r="AC1707" s="5">
        <v>48</v>
      </c>
      <c r="AD1707" s="5">
        <v>1450.5893019038986</v>
      </c>
      <c r="AE1707" s="5">
        <v>12</v>
      </c>
      <c r="AF1707" s="5">
        <v>362.64732547597464</v>
      </c>
      <c r="AG1707" s="5">
        <v>36</v>
      </c>
      <c r="AH1707" s="5">
        <v>1087.9419764279239</v>
      </c>
      <c r="AI1707" s="5">
        <v>0</v>
      </c>
      <c r="AJ1707" s="5">
        <v>0</v>
      </c>
    </row>
    <row r="1708" spans="1:36" x14ac:dyDescent="0.25">
      <c r="A1708">
        <v>2019</v>
      </c>
      <c r="B1708" t="s">
        <v>70</v>
      </c>
      <c r="C1708" t="s">
        <v>5399</v>
      </c>
      <c r="D1708" s="47" t="s">
        <v>5347</v>
      </c>
      <c r="E1708" s="11">
        <v>4.88</v>
      </c>
      <c r="F1708" s="2">
        <v>0.78039999999999998</v>
      </c>
      <c r="G1708" s="2">
        <v>0.2094</v>
      </c>
      <c r="H1708" s="2">
        <v>0.57099999999999995</v>
      </c>
      <c r="I1708" s="2">
        <v>0.76329999999999998</v>
      </c>
      <c r="J1708" s="2">
        <v>0.2112</v>
      </c>
      <c r="K1708" s="2">
        <v>0.55210000000000004</v>
      </c>
      <c r="L1708" s="2">
        <v>0.71889999999999998</v>
      </c>
      <c r="M1708" s="2">
        <v>0.2722</v>
      </c>
      <c r="N1708" s="2">
        <v>0.44669999999999999</v>
      </c>
      <c r="O1708" s="2">
        <v>0.52326666666666666</v>
      </c>
      <c r="P1708" s="5" t="s">
        <v>4792</v>
      </c>
      <c r="Q1708" s="5">
        <v>3312</v>
      </c>
      <c r="R1708" s="5">
        <v>678.68852459016398</v>
      </c>
      <c r="S1708" s="5">
        <v>11</v>
      </c>
      <c r="T1708" s="5">
        <v>332.12560386473427</v>
      </c>
      <c r="U1708" s="5">
        <v>0</v>
      </c>
      <c r="V1708" s="5">
        <v>0</v>
      </c>
      <c r="W1708" s="5">
        <v>1</v>
      </c>
      <c r="X1708" s="5">
        <v>30.193236714975843</v>
      </c>
      <c r="Y1708" s="5">
        <v>1</v>
      </c>
      <c r="Z1708" s="5">
        <v>30.193236714975843</v>
      </c>
      <c r="AA1708" s="5">
        <v>9</v>
      </c>
      <c r="AB1708" s="5">
        <v>271.73913043478262</v>
      </c>
      <c r="AC1708" s="5">
        <v>58</v>
      </c>
      <c r="AD1708" s="5">
        <v>1751.2077294685992</v>
      </c>
      <c r="AE1708" s="5">
        <v>12</v>
      </c>
      <c r="AF1708" s="5">
        <v>362.31884057971013</v>
      </c>
      <c r="AG1708" s="5">
        <v>42</v>
      </c>
      <c r="AH1708" s="5">
        <v>1268.1159420289855</v>
      </c>
      <c r="AI1708" s="5">
        <v>4</v>
      </c>
      <c r="AJ1708" s="5">
        <v>120.77294685990337</v>
      </c>
    </row>
    <row r="1709" spans="1:36" x14ac:dyDescent="0.25">
      <c r="A1709">
        <v>2018</v>
      </c>
      <c r="B1709" t="s">
        <v>41</v>
      </c>
      <c r="C1709" t="s">
        <v>6169</v>
      </c>
      <c r="D1709" s="47" t="s">
        <v>6045</v>
      </c>
      <c r="E1709" s="11">
        <v>2.0190000000000001</v>
      </c>
      <c r="F1709" s="2">
        <v>0.41739999999999999</v>
      </c>
      <c r="G1709" s="2">
        <v>0.56140000000000001</v>
      </c>
      <c r="H1709" s="2">
        <v>-0.14400000000000002</v>
      </c>
      <c r="I1709" s="2">
        <v>0.41660000000000003</v>
      </c>
      <c r="J1709" s="2">
        <v>0.52200000000000002</v>
      </c>
      <c r="K1709" s="2">
        <v>-0.10539999999999999</v>
      </c>
      <c r="L1709" s="2">
        <v>0.48630000000000001</v>
      </c>
      <c r="M1709" s="2">
        <v>0.49730000000000002</v>
      </c>
      <c r="N1709" s="2">
        <v>-1.100000000000001E-2</v>
      </c>
      <c r="O1709" s="2">
        <v>-8.6800000000000002E-2</v>
      </c>
      <c r="P1709" s="2" t="s">
        <v>5900</v>
      </c>
      <c r="Q1709" s="5">
        <v>3314</v>
      </c>
      <c r="R1709" s="5">
        <v>1641.4066369489844</v>
      </c>
      <c r="S1709" s="5">
        <v>2</v>
      </c>
      <c r="T1709" s="5">
        <v>60.350030175015085</v>
      </c>
      <c r="U1709" s="5">
        <v>0</v>
      </c>
      <c r="V1709" s="5">
        <v>0</v>
      </c>
      <c r="W1709" s="5">
        <v>0</v>
      </c>
      <c r="X1709" s="5">
        <v>0</v>
      </c>
      <c r="Y1709" s="5">
        <v>0</v>
      </c>
      <c r="Z1709" s="5">
        <v>0</v>
      </c>
      <c r="AA1709" s="5">
        <v>2</v>
      </c>
      <c r="AB1709" s="5">
        <v>60.350030175015085</v>
      </c>
      <c r="AC1709" s="5">
        <v>8</v>
      </c>
      <c r="AD1709" s="5">
        <v>241.40012070006034</v>
      </c>
      <c r="AE1709" s="5">
        <v>0</v>
      </c>
      <c r="AF1709" s="5">
        <v>0</v>
      </c>
      <c r="AG1709" s="5">
        <v>8</v>
      </c>
      <c r="AH1709" s="5">
        <v>241.40012070006034</v>
      </c>
      <c r="AI1709" s="5">
        <v>0</v>
      </c>
      <c r="AJ1709" s="5">
        <v>0</v>
      </c>
    </row>
    <row r="1710" spans="1:36" x14ac:dyDescent="0.25">
      <c r="A1710">
        <v>2018</v>
      </c>
      <c r="B1710" t="s">
        <v>70</v>
      </c>
      <c r="C1710" t="s">
        <v>2014</v>
      </c>
      <c r="D1710" s="47" t="s">
        <v>735</v>
      </c>
      <c r="E1710" s="11">
        <v>9.4700000000000006</v>
      </c>
      <c r="F1710" s="2">
        <v>0.74770000000000003</v>
      </c>
      <c r="G1710" s="2">
        <v>0.2397</v>
      </c>
      <c r="H1710" s="2">
        <v>0.50800000000000001</v>
      </c>
      <c r="I1710" s="2">
        <v>0.70850000000000002</v>
      </c>
      <c r="J1710" s="2">
        <v>0.26069999999999999</v>
      </c>
      <c r="K1710" s="2">
        <v>0.44780000000000003</v>
      </c>
      <c r="L1710" s="2">
        <v>0.60260000000000002</v>
      </c>
      <c r="M1710" s="2">
        <v>0.37980000000000003</v>
      </c>
      <c r="N1710" s="2">
        <v>0.2228</v>
      </c>
      <c r="O1710" s="2">
        <v>0.39286666666666664</v>
      </c>
      <c r="P1710" s="5" t="s">
        <v>4792</v>
      </c>
      <c r="Q1710" s="5">
        <v>3317</v>
      </c>
      <c r="R1710" s="5">
        <v>350.26399155227028</v>
      </c>
      <c r="S1710" s="5">
        <v>17</v>
      </c>
      <c r="T1710" s="5">
        <v>512.51130539644259</v>
      </c>
      <c r="U1710" s="5">
        <v>0</v>
      </c>
      <c r="V1710" s="5">
        <v>0</v>
      </c>
      <c r="W1710" s="5">
        <v>1</v>
      </c>
      <c r="X1710" s="5">
        <v>30.147723846849562</v>
      </c>
      <c r="Y1710" s="5">
        <v>1</v>
      </c>
      <c r="Z1710" s="5">
        <v>30.147723846849562</v>
      </c>
      <c r="AA1710" s="5">
        <v>15</v>
      </c>
      <c r="AB1710" s="5">
        <v>452.21585770274345</v>
      </c>
      <c r="AC1710" s="5">
        <v>52</v>
      </c>
      <c r="AD1710" s="5">
        <v>1567.6816400361772</v>
      </c>
      <c r="AE1710" s="5">
        <v>6</v>
      </c>
      <c r="AF1710" s="5">
        <v>180.88634308109738</v>
      </c>
      <c r="AG1710" s="5">
        <v>39</v>
      </c>
      <c r="AH1710" s="5">
        <v>1175.761230027133</v>
      </c>
      <c r="AI1710" s="5">
        <v>7</v>
      </c>
      <c r="AJ1710" s="5">
        <v>211.03406692794695</v>
      </c>
    </row>
    <row r="1711" spans="1:36" x14ac:dyDescent="0.25">
      <c r="A1711">
        <v>2018</v>
      </c>
      <c r="B1711" t="s">
        <v>71</v>
      </c>
      <c r="C1711" t="s">
        <v>5282</v>
      </c>
      <c r="D1711" s="47" t="s">
        <v>4791</v>
      </c>
      <c r="E1711" s="47" t="s">
        <v>4791</v>
      </c>
      <c r="F1711" s="47" t="s">
        <v>4791</v>
      </c>
      <c r="G1711" s="47" t="s">
        <v>4791</v>
      </c>
      <c r="H1711" s="47" t="s">
        <v>4791</v>
      </c>
      <c r="I1711" s="47" t="s">
        <v>4791</v>
      </c>
      <c r="J1711" s="47" t="s">
        <v>4791</v>
      </c>
      <c r="K1711" s="47" t="s">
        <v>4791</v>
      </c>
      <c r="L1711" s="47" t="s">
        <v>4791</v>
      </c>
      <c r="M1711" s="47" t="s">
        <v>4791</v>
      </c>
      <c r="N1711" s="47" t="s">
        <v>4791</v>
      </c>
      <c r="O1711" s="47" t="s">
        <v>4791</v>
      </c>
      <c r="P1711" s="2" t="s">
        <v>4792</v>
      </c>
      <c r="Q1711" s="5">
        <v>3318</v>
      </c>
      <c r="R1711" s="5" t="s">
        <v>4791</v>
      </c>
      <c r="S1711" s="5">
        <v>2</v>
      </c>
      <c r="T1711" s="5">
        <v>60.277275467148883</v>
      </c>
      <c r="U1711" s="5">
        <v>0</v>
      </c>
      <c r="V1711" s="5">
        <v>0</v>
      </c>
      <c r="W1711" s="5">
        <v>0</v>
      </c>
      <c r="X1711" s="5">
        <v>0</v>
      </c>
      <c r="Y1711" s="5">
        <v>0</v>
      </c>
      <c r="Z1711" s="5">
        <v>0</v>
      </c>
      <c r="AA1711" s="5">
        <v>2</v>
      </c>
      <c r="AB1711" s="5">
        <v>60.277275467148883</v>
      </c>
      <c r="AC1711" s="5">
        <v>72</v>
      </c>
      <c r="AD1711" s="5">
        <v>2169.9819168173599</v>
      </c>
      <c r="AE1711" s="5">
        <v>8</v>
      </c>
      <c r="AF1711" s="5">
        <v>241.10910186859553</v>
      </c>
      <c r="AG1711" s="5">
        <v>54</v>
      </c>
      <c r="AH1711" s="5">
        <v>1627.4864376130199</v>
      </c>
      <c r="AI1711" s="5">
        <v>10</v>
      </c>
      <c r="AJ1711" s="5">
        <v>301.38637733574444</v>
      </c>
    </row>
    <row r="1712" spans="1:36" x14ac:dyDescent="0.25">
      <c r="A1712">
        <v>2018</v>
      </c>
      <c r="B1712" t="s">
        <v>71</v>
      </c>
      <c r="C1712" t="s">
        <v>5282</v>
      </c>
      <c r="D1712" s="47" t="s">
        <v>4791</v>
      </c>
      <c r="E1712" s="47" t="s">
        <v>4791</v>
      </c>
      <c r="F1712" s="47" t="s">
        <v>4791</v>
      </c>
      <c r="G1712" s="47" t="s">
        <v>4791</v>
      </c>
      <c r="H1712" s="47" t="s">
        <v>4791</v>
      </c>
      <c r="I1712" s="47" t="s">
        <v>4791</v>
      </c>
      <c r="J1712" s="47" t="s">
        <v>4791</v>
      </c>
      <c r="K1712" s="47" t="s">
        <v>4791</v>
      </c>
      <c r="L1712" s="47" t="s">
        <v>4791</v>
      </c>
      <c r="M1712" s="47" t="s">
        <v>4791</v>
      </c>
      <c r="N1712" s="47" t="s">
        <v>4791</v>
      </c>
      <c r="O1712" s="47" t="s">
        <v>4791</v>
      </c>
      <c r="P1712" s="2" t="s">
        <v>4792</v>
      </c>
      <c r="Q1712" s="5">
        <v>3318</v>
      </c>
      <c r="R1712" s="5" t="s">
        <v>4791</v>
      </c>
      <c r="S1712" s="5">
        <v>2</v>
      </c>
      <c r="T1712" s="5">
        <v>60.277275467148883</v>
      </c>
      <c r="U1712" s="5">
        <v>0</v>
      </c>
      <c r="V1712" s="5">
        <v>0</v>
      </c>
      <c r="W1712" s="5">
        <v>0</v>
      </c>
      <c r="X1712" s="5">
        <v>0</v>
      </c>
      <c r="Y1712" s="5">
        <v>0</v>
      </c>
      <c r="Z1712" s="5">
        <v>0</v>
      </c>
      <c r="AA1712" s="5">
        <v>2</v>
      </c>
      <c r="AB1712" s="5">
        <v>60.277275467148883</v>
      </c>
      <c r="AC1712" s="5">
        <v>72</v>
      </c>
      <c r="AD1712" s="5">
        <v>2169.9819168173599</v>
      </c>
      <c r="AE1712" s="5">
        <v>8</v>
      </c>
      <c r="AF1712" s="5">
        <v>241.10910186859553</v>
      </c>
      <c r="AG1712" s="5">
        <v>54</v>
      </c>
      <c r="AH1712" s="5">
        <v>1627.4864376130199</v>
      </c>
      <c r="AI1712" s="5">
        <v>10</v>
      </c>
      <c r="AJ1712" s="5">
        <v>301.38637733574444</v>
      </c>
    </row>
    <row r="1713" spans="1:36" x14ac:dyDescent="0.25">
      <c r="A1713">
        <v>2017</v>
      </c>
      <c r="B1713" t="s">
        <v>71</v>
      </c>
      <c r="C1713" t="s">
        <v>5244</v>
      </c>
      <c r="D1713" s="47" t="s">
        <v>5055</v>
      </c>
      <c r="E1713" s="11">
        <v>0</v>
      </c>
      <c r="F1713" s="2">
        <v>0.78159999999999996</v>
      </c>
      <c r="G1713" s="2">
        <v>0.2079</v>
      </c>
      <c r="H1713" s="2">
        <v>0.57369999999999999</v>
      </c>
      <c r="I1713" s="2">
        <v>0.78239999999999998</v>
      </c>
      <c r="J1713" s="2">
        <v>0.1925</v>
      </c>
      <c r="K1713" s="2">
        <v>0.58989999999999998</v>
      </c>
      <c r="L1713" s="2">
        <v>0.74580000000000002</v>
      </c>
      <c r="M1713" s="2">
        <v>0.24310000000000001</v>
      </c>
      <c r="N1713" s="2">
        <v>0.50270000000000004</v>
      </c>
      <c r="O1713" s="2">
        <v>0.55543333333333333</v>
      </c>
      <c r="P1713" s="2" t="s">
        <v>4792</v>
      </c>
      <c r="Q1713" s="5">
        <v>3324</v>
      </c>
      <c r="R1713" s="5" t="s">
        <v>4791</v>
      </c>
      <c r="S1713" s="5">
        <v>4</v>
      </c>
      <c r="T1713" s="5">
        <v>120.33694344163659</v>
      </c>
      <c r="U1713" s="5">
        <v>0</v>
      </c>
      <c r="V1713" s="5">
        <v>0</v>
      </c>
      <c r="W1713" s="5">
        <v>0</v>
      </c>
      <c r="X1713" s="5">
        <v>0</v>
      </c>
      <c r="Y1713" s="5">
        <v>1</v>
      </c>
      <c r="Z1713" s="5">
        <v>30.084235860409148</v>
      </c>
      <c r="AA1713" s="5">
        <v>3</v>
      </c>
      <c r="AB1713" s="5">
        <v>90.25270758122744</v>
      </c>
      <c r="AC1713" s="5">
        <v>36</v>
      </c>
      <c r="AD1713" s="5">
        <v>1083.0324909747292</v>
      </c>
      <c r="AE1713" s="5">
        <v>1</v>
      </c>
      <c r="AF1713" s="5">
        <v>30.084235860409148</v>
      </c>
      <c r="AG1713" s="5">
        <v>31</v>
      </c>
      <c r="AH1713" s="5">
        <v>932.61131167268354</v>
      </c>
      <c r="AI1713" s="5">
        <v>4</v>
      </c>
      <c r="AJ1713" s="5">
        <v>120.33694344163659</v>
      </c>
    </row>
    <row r="1714" spans="1:36" x14ac:dyDescent="0.25">
      <c r="A1714">
        <v>2019</v>
      </c>
      <c r="B1714" t="s">
        <v>41</v>
      </c>
      <c r="C1714" t="s">
        <v>5228</v>
      </c>
      <c r="D1714" s="47" t="s">
        <v>5861</v>
      </c>
      <c r="E1714" s="11">
        <v>2.3380000000000001</v>
      </c>
      <c r="F1714" s="2">
        <v>0.53069999999999995</v>
      </c>
      <c r="G1714" s="2">
        <v>0.4476</v>
      </c>
      <c r="H1714" s="2">
        <v>8.3099999999999952E-2</v>
      </c>
      <c r="I1714" s="2">
        <v>0.49930000000000002</v>
      </c>
      <c r="J1714" s="2">
        <v>0.43680000000000002</v>
      </c>
      <c r="K1714" s="2">
        <v>6.25E-2</v>
      </c>
      <c r="L1714" s="2">
        <v>0.40450000000000003</v>
      </c>
      <c r="M1714" s="2">
        <v>0.57430000000000003</v>
      </c>
      <c r="N1714" s="2">
        <v>-0.16980000000000001</v>
      </c>
      <c r="O1714" s="2">
        <v>-8.0666666666666855E-3</v>
      </c>
      <c r="P1714" s="2" t="s">
        <v>5765</v>
      </c>
      <c r="Q1714" s="5">
        <v>3330</v>
      </c>
      <c r="R1714" s="5">
        <v>1424.2942686056458</v>
      </c>
      <c r="S1714" s="5">
        <v>5</v>
      </c>
      <c r="T1714" s="5">
        <v>150.15015015015015</v>
      </c>
      <c r="U1714" s="5">
        <v>0</v>
      </c>
      <c r="V1714" s="5">
        <v>0</v>
      </c>
      <c r="W1714" s="5">
        <v>0</v>
      </c>
      <c r="X1714" s="5">
        <v>0</v>
      </c>
      <c r="Y1714" s="5">
        <v>0</v>
      </c>
      <c r="Z1714" s="5">
        <v>0</v>
      </c>
      <c r="AA1714" s="5">
        <v>5</v>
      </c>
      <c r="AB1714" s="5">
        <v>150.15015015015015</v>
      </c>
      <c r="AC1714" s="5">
        <v>60</v>
      </c>
      <c r="AD1714" s="5">
        <v>1801.8018018018017</v>
      </c>
      <c r="AE1714" s="5">
        <v>10</v>
      </c>
      <c r="AF1714" s="5">
        <v>300.30030030030031</v>
      </c>
      <c r="AG1714" s="5">
        <v>40</v>
      </c>
      <c r="AH1714" s="5">
        <v>1201.2012012012012</v>
      </c>
      <c r="AI1714" s="5">
        <v>10</v>
      </c>
      <c r="AJ1714" s="5">
        <v>300.30030030030031</v>
      </c>
    </row>
    <row r="1715" spans="1:36" x14ac:dyDescent="0.25">
      <c r="A1715">
        <v>2017</v>
      </c>
      <c r="B1715" t="s">
        <v>71</v>
      </c>
      <c r="C1715" t="s">
        <v>5184</v>
      </c>
      <c r="D1715" s="47" t="s">
        <v>5183</v>
      </c>
      <c r="E1715" s="11">
        <v>0</v>
      </c>
      <c r="F1715" s="2">
        <v>0.90329999999999999</v>
      </c>
      <c r="G1715" s="2">
        <v>8.1100000000000005E-2</v>
      </c>
      <c r="H1715" s="2">
        <v>0.82220000000000004</v>
      </c>
      <c r="I1715" s="2">
        <v>0.88849999999999996</v>
      </c>
      <c r="J1715" s="2">
        <v>8.7800000000000003E-2</v>
      </c>
      <c r="K1715" s="2">
        <v>0.80069999999999997</v>
      </c>
      <c r="L1715" s="2">
        <v>0.9113</v>
      </c>
      <c r="M1715" s="2">
        <v>8.1000000000000003E-2</v>
      </c>
      <c r="N1715" s="2">
        <v>0.83030000000000004</v>
      </c>
      <c r="O1715" s="2">
        <v>0.81773333333333331</v>
      </c>
      <c r="P1715" s="2" t="s">
        <v>4792</v>
      </c>
      <c r="Q1715" s="5">
        <v>3332</v>
      </c>
      <c r="R1715" s="5" t="s">
        <v>4791</v>
      </c>
      <c r="S1715" s="5">
        <v>2</v>
      </c>
      <c r="T1715" s="5">
        <v>60.024009603841534</v>
      </c>
      <c r="U1715" s="5">
        <v>0</v>
      </c>
      <c r="V1715" s="5">
        <v>0</v>
      </c>
      <c r="W1715" s="5">
        <v>0</v>
      </c>
      <c r="X1715" s="5">
        <v>0</v>
      </c>
      <c r="Y1715" s="5">
        <v>0</v>
      </c>
      <c r="Z1715" s="5">
        <v>0</v>
      </c>
      <c r="AA1715" s="5">
        <v>2</v>
      </c>
      <c r="AB1715" s="5">
        <v>60.024009603841534</v>
      </c>
      <c r="AC1715" s="5">
        <v>6</v>
      </c>
      <c r="AD1715" s="5">
        <v>180.0720288115246</v>
      </c>
      <c r="AE1715" s="5">
        <v>5</v>
      </c>
      <c r="AF1715" s="5">
        <v>150.06002400960384</v>
      </c>
      <c r="AG1715" s="5">
        <v>1</v>
      </c>
      <c r="AH1715" s="5">
        <v>30.012004801920767</v>
      </c>
      <c r="AI1715" s="5">
        <v>0</v>
      </c>
      <c r="AJ1715" s="5">
        <v>0</v>
      </c>
    </row>
    <row r="1716" spans="1:36" x14ac:dyDescent="0.25">
      <c r="A1716">
        <v>2018</v>
      </c>
      <c r="B1716" t="s">
        <v>71</v>
      </c>
      <c r="C1716" t="s">
        <v>4926</v>
      </c>
      <c r="D1716" s="47" t="s">
        <v>4924</v>
      </c>
      <c r="E1716" s="11">
        <v>0</v>
      </c>
      <c r="F1716" s="2">
        <v>0.75549999999999995</v>
      </c>
      <c r="G1716" s="2">
        <v>0.23499999999999999</v>
      </c>
      <c r="H1716" s="2">
        <v>0.52049999999999996</v>
      </c>
      <c r="I1716" s="2">
        <v>0.70630000000000004</v>
      </c>
      <c r="J1716" s="2">
        <v>0.2727</v>
      </c>
      <c r="K1716" s="2">
        <v>0.43360000000000004</v>
      </c>
      <c r="L1716" s="2">
        <v>0.67500000000000004</v>
      </c>
      <c r="M1716" s="2">
        <v>0.31659999999999999</v>
      </c>
      <c r="N1716" s="2">
        <v>0.35840000000000005</v>
      </c>
      <c r="O1716" s="2">
        <v>0.4375</v>
      </c>
      <c r="P1716" s="2" t="s">
        <v>4792</v>
      </c>
      <c r="Q1716" s="5">
        <v>3333</v>
      </c>
      <c r="R1716" s="5" t="s">
        <v>4791</v>
      </c>
      <c r="S1716" s="5">
        <v>11</v>
      </c>
      <c r="T1716" s="5">
        <v>330.03300330033005</v>
      </c>
      <c r="U1716" s="5">
        <v>0</v>
      </c>
      <c r="V1716" s="5">
        <v>0</v>
      </c>
      <c r="W1716" s="5">
        <v>1</v>
      </c>
      <c r="X1716" s="5">
        <v>30.003000300030006</v>
      </c>
      <c r="Y1716" s="5">
        <v>2</v>
      </c>
      <c r="Z1716" s="5">
        <v>60.006000600060013</v>
      </c>
      <c r="AA1716" s="5">
        <v>8</v>
      </c>
      <c r="AB1716" s="5">
        <v>240.02400240024005</v>
      </c>
      <c r="AC1716" s="5">
        <v>40</v>
      </c>
      <c r="AD1716" s="5">
        <v>1200.1200120011999</v>
      </c>
      <c r="AE1716" s="5">
        <v>13</v>
      </c>
      <c r="AF1716" s="5">
        <v>390.03900390039007</v>
      </c>
      <c r="AG1716" s="5">
        <v>23</v>
      </c>
      <c r="AH1716" s="5">
        <v>690.06900690069006</v>
      </c>
      <c r="AI1716" s="5">
        <v>4</v>
      </c>
      <c r="AJ1716" s="5">
        <v>120.01200120012003</v>
      </c>
    </row>
    <row r="1717" spans="1:36" x14ac:dyDescent="0.25">
      <c r="A1717">
        <v>2018</v>
      </c>
      <c r="B1717" t="s">
        <v>71</v>
      </c>
      <c r="C1717" t="s">
        <v>4926</v>
      </c>
      <c r="D1717" s="47" t="s">
        <v>4924</v>
      </c>
      <c r="E1717" s="11">
        <v>0</v>
      </c>
      <c r="F1717" s="2">
        <v>0.75549999999999995</v>
      </c>
      <c r="G1717" s="2">
        <v>0.23499999999999999</v>
      </c>
      <c r="H1717" s="2">
        <v>0.52049999999999996</v>
      </c>
      <c r="I1717" s="2">
        <v>0.70630000000000004</v>
      </c>
      <c r="J1717" s="2">
        <v>0.2727</v>
      </c>
      <c r="K1717" s="2">
        <v>0.43360000000000004</v>
      </c>
      <c r="L1717" s="2">
        <v>0.67500000000000004</v>
      </c>
      <c r="M1717" s="2">
        <v>0.31659999999999999</v>
      </c>
      <c r="N1717" s="2">
        <v>0.35840000000000005</v>
      </c>
      <c r="O1717" s="2">
        <v>0.4375</v>
      </c>
      <c r="P1717" s="2" t="s">
        <v>4792</v>
      </c>
      <c r="Q1717" s="5">
        <v>3333</v>
      </c>
      <c r="R1717" s="5" t="s">
        <v>4791</v>
      </c>
      <c r="S1717" s="5">
        <v>11</v>
      </c>
      <c r="T1717" s="5">
        <v>330.03300330033005</v>
      </c>
      <c r="U1717" s="5">
        <v>0</v>
      </c>
      <c r="V1717" s="5">
        <v>0</v>
      </c>
      <c r="W1717" s="5">
        <v>1</v>
      </c>
      <c r="X1717" s="5">
        <v>30.003000300030006</v>
      </c>
      <c r="Y1717" s="5">
        <v>2</v>
      </c>
      <c r="Z1717" s="5">
        <v>60.006000600060013</v>
      </c>
      <c r="AA1717" s="5">
        <v>8</v>
      </c>
      <c r="AB1717" s="5">
        <v>240.02400240024005</v>
      </c>
      <c r="AC1717" s="5">
        <v>40</v>
      </c>
      <c r="AD1717" s="5">
        <v>1200.1200120011999</v>
      </c>
      <c r="AE1717" s="5">
        <v>13</v>
      </c>
      <c r="AF1717" s="5">
        <v>390.03900390039007</v>
      </c>
      <c r="AG1717" s="5">
        <v>23</v>
      </c>
      <c r="AH1717" s="5">
        <v>690.06900690069006</v>
      </c>
      <c r="AI1717" s="5">
        <v>4</v>
      </c>
      <c r="AJ1717" s="5">
        <v>120.01200120012003</v>
      </c>
    </row>
    <row r="1718" spans="1:36" x14ac:dyDescent="0.25">
      <c r="A1718">
        <v>2019</v>
      </c>
      <c r="B1718" t="s">
        <v>41</v>
      </c>
      <c r="C1718" t="s">
        <v>5564</v>
      </c>
      <c r="D1718" s="47" t="s">
        <v>5528</v>
      </c>
      <c r="E1718" s="11">
        <v>1.889</v>
      </c>
      <c r="F1718" s="2">
        <v>0.6724</v>
      </c>
      <c r="G1718" s="2">
        <v>0.30659999999999998</v>
      </c>
      <c r="H1718" s="2">
        <v>0.36580000000000001</v>
      </c>
      <c r="I1718" s="2">
        <v>0.64539999999999997</v>
      </c>
      <c r="J1718" s="2">
        <v>0.3014</v>
      </c>
      <c r="K1718" s="2">
        <v>0.34399999999999997</v>
      </c>
      <c r="L1718" s="2">
        <v>0.51919999999999999</v>
      </c>
      <c r="M1718" s="2">
        <v>0.44890000000000002</v>
      </c>
      <c r="N1718" s="2">
        <v>7.0299999999999974E-2</v>
      </c>
      <c r="O1718" s="2">
        <v>0.26003333333333334</v>
      </c>
      <c r="P1718" s="2" t="s">
        <v>4792</v>
      </c>
      <c r="Q1718" s="5">
        <v>3333</v>
      </c>
      <c r="R1718" s="5">
        <v>1764.4256220222339</v>
      </c>
      <c r="S1718" s="5">
        <v>10</v>
      </c>
      <c r="T1718" s="5">
        <v>300.03000300029998</v>
      </c>
      <c r="U1718" s="5">
        <v>0</v>
      </c>
      <c r="V1718" s="5">
        <v>0</v>
      </c>
      <c r="W1718" s="5">
        <v>4</v>
      </c>
      <c r="X1718" s="5">
        <v>120.01200120012003</v>
      </c>
      <c r="Y1718" s="5">
        <v>0</v>
      </c>
      <c r="Z1718" s="5">
        <v>0</v>
      </c>
      <c r="AA1718" s="5">
        <v>6</v>
      </c>
      <c r="AB1718" s="5">
        <v>180.01800180018</v>
      </c>
      <c r="AC1718" s="5">
        <v>93</v>
      </c>
      <c r="AD1718" s="5">
        <v>2790.2790279027899</v>
      </c>
      <c r="AE1718" s="5">
        <v>15</v>
      </c>
      <c r="AF1718" s="5">
        <v>450.04500450045003</v>
      </c>
      <c r="AG1718" s="5">
        <v>74</v>
      </c>
      <c r="AH1718" s="5">
        <v>2220.2220222022202</v>
      </c>
      <c r="AI1718" s="5">
        <v>4</v>
      </c>
      <c r="AJ1718" s="5">
        <v>120.01200120012003</v>
      </c>
    </row>
    <row r="1719" spans="1:36" x14ac:dyDescent="0.25">
      <c r="A1719">
        <v>2019</v>
      </c>
      <c r="B1719" t="s">
        <v>71</v>
      </c>
      <c r="C1719" t="s">
        <v>5282</v>
      </c>
      <c r="D1719" s="47" t="s">
        <v>4791</v>
      </c>
      <c r="E1719" s="47" t="s">
        <v>4791</v>
      </c>
      <c r="F1719" s="47" t="s">
        <v>4791</v>
      </c>
      <c r="G1719" s="47" t="s">
        <v>4791</v>
      </c>
      <c r="H1719" s="47" t="s">
        <v>4791</v>
      </c>
      <c r="I1719" s="47" t="s">
        <v>4791</v>
      </c>
      <c r="J1719" s="47" t="s">
        <v>4791</v>
      </c>
      <c r="K1719" s="47" t="s">
        <v>4791</v>
      </c>
      <c r="L1719" s="47" t="s">
        <v>4791</v>
      </c>
      <c r="M1719" s="47" t="s">
        <v>4791</v>
      </c>
      <c r="N1719" s="47" t="s">
        <v>4791</v>
      </c>
      <c r="O1719" s="47" t="s">
        <v>4791</v>
      </c>
      <c r="P1719" s="2" t="s">
        <v>4792</v>
      </c>
      <c r="Q1719" s="5">
        <v>3333</v>
      </c>
      <c r="R1719" s="5" t="s">
        <v>4791</v>
      </c>
      <c r="S1719" s="5">
        <v>8</v>
      </c>
      <c r="T1719" s="5">
        <v>240.02400240024005</v>
      </c>
      <c r="U1719" s="5">
        <v>0</v>
      </c>
      <c r="V1719" s="5">
        <v>0</v>
      </c>
      <c r="W1719" s="5">
        <v>0</v>
      </c>
      <c r="X1719" s="5">
        <v>0</v>
      </c>
      <c r="Y1719" s="5">
        <v>1</v>
      </c>
      <c r="Z1719" s="5">
        <v>30.003000300030006</v>
      </c>
      <c r="AA1719" s="5">
        <v>7</v>
      </c>
      <c r="AB1719" s="5">
        <v>210.02100210021001</v>
      </c>
      <c r="AC1719" s="5">
        <v>49</v>
      </c>
      <c r="AD1719" s="5">
        <v>1470.1470147014702</v>
      </c>
      <c r="AE1719" s="5">
        <v>5</v>
      </c>
      <c r="AF1719" s="5">
        <v>150.01500150014999</v>
      </c>
      <c r="AG1719" s="5">
        <v>42</v>
      </c>
      <c r="AH1719" s="5">
        <v>1260.1260126012601</v>
      </c>
      <c r="AI1719" s="5">
        <v>2</v>
      </c>
      <c r="AJ1719" s="5">
        <v>60.006000600060013</v>
      </c>
    </row>
    <row r="1720" spans="1:36" x14ac:dyDescent="0.25">
      <c r="A1720">
        <v>2019</v>
      </c>
      <c r="B1720" t="s">
        <v>71</v>
      </c>
      <c r="C1720" t="s">
        <v>5281</v>
      </c>
      <c r="D1720" s="47" t="s">
        <v>4791</v>
      </c>
      <c r="E1720" s="47" t="s">
        <v>4791</v>
      </c>
      <c r="F1720" s="47" t="s">
        <v>4791</v>
      </c>
      <c r="G1720" s="47" t="s">
        <v>4791</v>
      </c>
      <c r="H1720" s="47" t="s">
        <v>4791</v>
      </c>
      <c r="I1720" s="47" t="s">
        <v>4791</v>
      </c>
      <c r="J1720" s="47" t="s">
        <v>4791</v>
      </c>
      <c r="K1720" s="47" t="s">
        <v>4791</v>
      </c>
      <c r="L1720" s="47" t="s">
        <v>4791</v>
      </c>
      <c r="M1720" s="47" t="s">
        <v>4791</v>
      </c>
      <c r="N1720" s="47" t="s">
        <v>4791</v>
      </c>
      <c r="O1720" s="47" t="s">
        <v>4791</v>
      </c>
      <c r="P1720" s="2" t="s">
        <v>4792</v>
      </c>
      <c r="Q1720" s="5">
        <v>3333</v>
      </c>
      <c r="R1720" s="5" t="s">
        <v>4791</v>
      </c>
      <c r="S1720" s="5">
        <v>16</v>
      </c>
      <c r="T1720" s="5">
        <v>480.0480048004801</v>
      </c>
      <c r="U1720" s="5">
        <v>0</v>
      </c>
      <c r="V1720" s="5">
        <v>0</v>
      </c>
      <c r="W1720" s="5">
        <v>2</v>
      </c>
      <c r="X1720" s="5">
        <v>60.006000600060013</v>
      </c>
      <c r="Y1720" s="5">
        <v>1</v>
      </c>
      <c r="Z1720" s="5">
        <v>30.003000300030006</v>
      </c>
      <c r="AA1720" s="5">
        <v>13</v>
      </c>
      <c r="AB1720" s="5">
        <v>390.03900390039007</v>
      </c>
      <c r="AC1720" s="5">
        <v>28</v>
      </c>
      <c r="AD1720" s="5">
        <v>840.08400840084005</v>
      </c>
      <c r="AE1720" s="5">
        <v>9</v>
      </c>
      <c r="AF1720" s="5">
        <v>270.02700270027003</v>
      </c>
      <c r="AG1720" s="5">
        <v>14</v>
      </c>
      <c r="AH1720" s="5">
        <v>420.04200420042002</v>
      </c>
      <c r="AI1720" s="5">
        <v>5</v>
      </c>
      <c r="AJ1720" s="5">
        <v>150.01500150014999</v>
      </c>
    </row>
    <row r="1721" spans="1:36" x14ac:dyDescent="0.25">
      <c r="A1721">
        <v>2017</v>
      </c>
      <c r="B1721" t="s">
        <v>41</v>
      </c>
      <c r="C1721" t="s">
        <v>6169</v>
      </c>
      <c r="D1721" s="47" t="s">
        <v>6045</v>
      </c>
      <c r="E1721" s="11">
        <v>2.0190000000000001</v>
      </c>
      <c r="F1721" s="2">
        <v>0.41739999999999999</v>
      </c>
      <c r="G1721" s="2">
        <v>0.56140000000000001</v>
      </c>
      <c r="H1721" s="2">
        <v>-0.14400000000000002</v>
      </c>
      <c r="I1721" s="2">
        <v>0.41660000000000003</v>
      </c>
      <c r="J1721" s="2">
        <v>0.52200000000000002</v>
      </c>
      <c r="K1721" s="2">
        <v>-0.10539999999999999</v>
      </c>
      <c r="L1721" s="2">
        <v>0.48630000000000001</v>
      </c>
      <c r="M1721" s="2">
        <v>0.49730000000000002</v>
      </c>
      <c r="N1721" s="2">
        <v>-1.100000000000001E-2</v>
      </c>
      <c r="O1721" s="2">
        <v>-8.6800000000000002E-2</v>
      </c>
      <c r="P1721" s="2" t="s">
        <v>5900</v>
      </c>
      <c r="Q1721" s="5">
        <v>3333</v>
      </c>
      <c r="R1721" s="5">
        <v>1650.817236255572</v>
      </c>
      <c r="S1721" s="5">
        <v>2</v>
      </c>
      <c r="T1721" s="5">
        <v>60.006000600060013</v>
      </c>
      <c r="U1721" s="5">
        <v>0</v>
      </c>
      <c r="V1721" s="5">
        <v>0</v>
      </c>
      <c r="W1721" s="5">
        <v>1</v>
      </c>
      <c r="X1721" s="5">
        <v>30.003000300030006</v>
      </c>
      <c r="Y1721" s="5">
        <v>0</v>
      </c>
      <c r="Z1721" s="5">
        <v>0</v>
      </c>
      <c r="AA1721" s="5">
        <v>1</v>
      </c>
      <c r="AB1721" s="5">
        <v>30.003000300030006</v>
      </c>
      <c r="AC1721" s="5">
        <v>8</v>
      </c>
      <c r="AD1721" s="5">
        <v>240.02400240024005</v>
      </c>
      <c r="AE1721" s="5">
        <v>0</v>
      </c>
      <c r="AF1721" s="5">
        <v>0</v>
      </c>
      <c r="AG1721" s="5">
        <v>8</v>
      </c>
      <c r="AH1721" s="5">
        <v>240.02400240024005</v>
      </c>
      <c r="AI1721" s="5">
        <v>0</v>
      </c>
      <c r="AJ1721" s="5">
        <v>0</v>
      </c>
    </row>
    <row r="1722" spans="1:36" x14ac:dyDescent="0.25">
      <c r="A1722">
        <v>2018</v>
      </c>
      <c r="B1722" t="s">
        <v>70</v>
      </c>
      <c r="C1722" t="s">
        <v>5399</v>
      </c>
      <c r="D1722" s="47" t="s">
        <v>5347</v>
      </c>
      <c r="E1722" s="11">
        <v>4.88</v>
      </c>
      <c r="F1722" s="2">
        <v>0.78039999999999998</v>
      </c>
      <c r="G1722" s="2">
        <v>0.2094</v>
      </c>
      <c r="H1722" s="2">
        <v>0.57099999999999995</v>
      </c>
      <c r="I1722" s="2">
        <v>0.76329999999999998</v>
      </c>
      <c r="J1722" s="2">
        <v>0.2112</v>
      </c>
      <c r="K1722" s="2">
        <v>0.55210000000000004</v>
      </c>
      <c r="L1722" s="2">
        <v>0.71889999999999998</v>
      </c>
      <c r="M1722" s="2">
        <v>0.2722</v>
      </c>
      <c r="N1722" s="2">
        <v>0.44669999999999999</v>
      </c>
      <c r="O1722" s="2">
        <v>0.52326666666666666</v>
      </c>
      <c r="P1722" s="5" t="s">
        <v>4792</v>
      </c>
      <c r="Q1722" s="5">
        <v>3334</v>
      </c>
      <c r="R1722" s="5">
        <v>683.19672131147547</v>
      </c>
      <c r="S1722" s="5">
        <v>13</v>
      </c>
      <c r="T1722" s="5">
        <v>389.92201559688061</v>
      </c>
      <c r="U1722" s="5">
        <v>0</v>
      </c>
      <c r="V1722" s="5">
        <v>0</v>
      </c>
      <c r="W1722" s="5">
        <v>1</v>
      </c>
      <c r="X1722" s="5">
        <v>29.994001199760046</v>
      </c>
      <c r="Y1722" s="5">
        <v>3</v>
      </c>
      <c r="Z1722" s="5">
        <v>89.982003599280148</v>
      </c>
      <c r="AA1722" s="5">
        <v>9</v>
      </c>
      <c r="AB1722" s="5">
        <v>269.94601079784042</v>
      </c>
      <c r="AC1722" s="5">
        <v>74</v>
      </c>
      <c r="AD1722" s="5">
        <v>2219.5560887822435</v>
      </c>
      <c r="AE1722" s="5">
        <v>5</v>
      </c>
      <c r="AF1722" s="5">
        <v>149.97000599880025</v>
      </c>
      <c r="AG1722" s="5">
        <v>63</v>
      </c>
      <c r="AH1722" s="5">
        <v>1889.6220755848831</v>
      </c>
      <c r="AI1722" s="5">
        <v>6</v>
      </c>
      <c r="AJ1722" s="5">
        <v>179.9640071985603</v>
      </c>
    </row>
    <row r="1723" spans="1:36" x14ac:dyDescent="0.25">
      <c r="A1723">
        <v>2018</v>
      </c>
      <c r="B1723" t="s">
        <v>71</v>
      </c>
      <c r="C1723" t="s">
        <v>5135</v>
      </c>
      <c r="D1723" s="47" t="s">
        <v>5134</v>
      </c>
      <c r="E1723" s="11">
        <v>0</v>
      </c>
      <c r="F1723" s="2">
        <v>0.83630000000000004</v>
      </c>
      <c r="G1723" s="2">
        <v>0.154</v>
      </c>
      <c r="H1723" s="2">
        <v>0.68230000000000002</v>
      </c>
      <c r="I1723" s="2">
        <v>0.83840000000000003</v>
      </c>
      <c r="J1723" s="2">
        <v>0.1404</v>
      </c>
      <c r="K1723" s="2">
        <v>0.69800000000000006</v>
      </c>
      <c r="L1723" s="2">
        <v>0.81630000000000003</v>
      </c>
      <c r="M1723" s="2">
        <v>0.17380000000000001</v>
      </c>
      <c r="N1723" s="2">
        <v>0.64250000000000007</v>
      </c>
      <c r="O1723" s="2">
        <v>0.67426666666666668</v>
      </c>
      <c r="P1723" s="2" t="s">
        <v>4792</v>
      </c>
      <c r="Q1723" s="5">
        <v>3337</v>
      </c>
      <c r="R1723" s="5" t="s">
        <v>4791</v>
      </c>
      <c r="S1723" s="5">
        <v>6</v>
      </c>
      <c r="T1723" s="5">
        <v>179.80221756068326</v>
      </c>
      <c r="U1723" s="5">
        <v>0</v>
      </c>
      <c r="V1723" s="5">
        <v>0</v>
      </c>
      <c r="W1723" s="5">
        <v>1</v>
      </c>
      <c r="X1723" s="5">
        <v>29.967036260113876</v>
      </c>
      <c r="Y1723" s="5">
        <v>0</v>
      </c>
      <c r="Z1723" s="5">
        <v>0</v>
      </c>
      <c r="AA1723" s="5">
        <v>5</v>
      </c>
      <c r="AB1723" s="5">
        <v>149.83518130056939</v>
      </c>
      <c r="AC1723" s="5">
        <v>36</v>
      </c>
      <c r="AD1723" s="5">
        <v>1078.8133053640995</v>
      </c>
      <c r="AE1723" s="5">
        <v>8</v>
      </c>
      <c r="AF1723" s="5">
        <v>239.736290080911</v>
      </c>
      <c r="AG1723" s="5">
        <v>28</v>
      </c>
      <c r="AH1723" s="5">
        <v>839.07701528318853</v>
      </c>
      <c r="AI1723" s="5">
        <v>0</v>
      </c>
      <c r="AJ1723" s="5">
        <v>0</v>
      </c>
    </row>
    <row r="1724" spans="1:36" x14ac:dyDescent="0.25">
      <c r="A1724">
        <v>2018</v>
      </c>
      <c r="B1724" t="s">
        <v>71</v>
      </c>
      <c r="C1724" t="s">
        <v>5135</v>
      </c>
      <c r="D1724" s="47" t="s">
        <v>5134</v>
      </c>
      <c r="E1724" s="11">
        <v>0</v>
      </c>
      <c r="F1724" s="2">
        <v>0.83630000000000004</v>
      </c>
      <c r="G1724" s="2">
        <v>0.154</v>
      </c>
      <c r="H1724" s="2">
        <v>0.68230000000000002</v>
      </c>
      <c r="I1724" s="2">
        <v>0.83840000000000003</v>
      </c>
      <c r="J1724" s="2">
        <v>0.1404</v>
      </c>
      <c r="K1724" s="2">
        <v>0.69800000000000006</v>
      </c>
      <c r="L1724" s="2">
        <v>0.81630000000000003</v>
      </c>
      <c r="M1724" s="2">
        <v>0.17380000000000001</v>
      </c>
      <c r="N1724" s="2">
        <v>0.64250000000000007</v>
      </c>
      <c r="O1724" s="2">
        <v>0.67426666666666668</v>
      </c>
      <c r="P1724" s="2" t="s">
        <v>4792</v>
      </c>
      <c r="Q1724" s="5">
        <v>3337</v>
      </c>
      <c r="R1724" s="5" t="s">
        <v>4791</v>
      </c>
      <c r="S1724" s="5">
        <v>6</v>
      </c>
      <c r="T1724" s="5">
        <v>179.80221756068326</v>
      </c>
      <c r="U1724" s="5">
        <v>0</v>
      </c>
      <c r="V1724" s="5">
        <v>0</v>
      </c>
      <c r="W1724" s="5">
        <v>1</v>
      </c>
      <c r="X1724" s="5">
        <v>29.967036260113876</v>
      </c>
      <c r="Y1724" s="5">
        <v>0</v>
      </c>
      <c r="Z1724" s="5">
        <v>0</v>
      </c>
      <c r="AA1724" s="5">
        <v>5</v>
      </c>
      <c r="AB1724" s="5">
        <v>149.83518130056939</v>
      </c>
      <c r="AC1724" s="5">
        <v>36</v>
      </c>
      <c r="AD1724" s="5">
        <v>1078.8133053640995</v>
      </c>
      <c r="AE1724" s="5">
        <v>8</v>
      </c>
      <c r="AF1724" s="5">
        <v>239.736290080911</v>
      </c>
      <c r="AG1724" s="5">
        <v>28</v>
      </c>
      <c r="AH1724" s="5">
        <v>839.07701528318853</v>
      </c>
      <c r="AI1724" s="5">
        <v>0</v>
      </c>
      <c r="AJ1724" s="5">
        <v>0</v>
      </c>
    </row>
    <row r="1725" spans="1:36" x14ac:dyDescent="0.25">
      <c r="A1725">
        <v>2018</v>
      </c>
      <c r="B1725" t="s">
        <v>71</v>
      </c>
      <c r="C1725" t="s">
        <v>4925</v>
      </c>
      <c r="D1725" s="47" t="s">
        <v>4924</v>
      </c>
      <c r="E1725" s="11">
        <v>0</v>
      </c>
      <c r="F1725" s="2">
        <v>0.75549999999999995</v>
      </c>
      <c r="G1725" s="2">
        <v>0.23499999999999999</v>
      </c>
      <c r="H1725" s="2">
        <v>0.52049999999999996</v>
      </c>
      <c r="I1725" s="2">
        <v>0.70630000000000004</v>
      </c>
      <c r="J1725" s="2">
        <v>0.2727</v>
      </c>
      <c r="K1725" s="2">
        <v>0.43360000000000004</v>
      </c>
      <c r="L1725" s="2">
        <v>0.67500000000000004</v>
      </c>
      <c r="M1725" s="2">
        <v>0.31659999999999999</v>
      </c>
      <c r="N1725" s="2">
        <v>0.35840000000000005</v>
      </c>
      <c r="O1725" s="2">
        <v>0.4375</v>
      </c>
      <c r="P1725" s="2" t="s">
        <v>4792</v>
      </c>
      <c r="Q1725" s="5">
        <v>3340</v>
      </c>
      <c r="R1725" s="5" t="s">
        <v>4791</v>
      </c>
      <c r="S1725" s="5">
        <v>20</v>
      </c>
      <c r="T1725" s="5">
        <v>598.80239520958082</v>
      </c>
      <c r="U1725" s="5">
        <v>0</v>
      </c>
      <c r="V1725" s="5">
        <v>0</v>
      </c>
      <c r="W1725" s="5">
        <v>0</v>
      </c>
      <c r="X1725" s="5">
        <v>0</v>
      </c>
      <c r="Y1725" s="5">
        <v>1</v>
      </c>
      <c r="Z1725" s="5">
        <v>29.940119760479043</v>
      </c>
      <c r="AA1725" s="5">
        <v>19</v>
      </c>
      <c r="AB1725" s="5">
        <v>568.86227544910184</v>
      </c>
      <c r="AC1725" s="5">
        <v>186</v>
      </c>
      <c r="AD1725" s="5">
        <v>5568.8622754491016</v>
      </c>
      <c r="AE1725" s="5">
        <v>34</v>
      </c>
      <c r="AF1725" s="5">
        <v>1017.9640718562874</v>
      </c>
      <c r="AG1725" s="5">
        <v>147</v>
      </c>
      <c r="AH1725" s="5">
        <v>4401.1976047904191</v>
      </c>
      <c r="AI1725" s="5">
        <v>5</v>
      </c>
      <c r="AJ1725" s="5">
        <v>149.70059880239521</v>
      </c>
    </row>
    <row r="1726" spans="1:36" x14ac:dyDescent="0.25">
      <c r="A1726">
        <v>2018</v>
      </c>
      <c r="B1726" t="s">
        <v>71</v>
      </c>
      <c r="C1726" t="s">
        <v>4925</v>
      </c>
      <c r="D1726" s="47" t="s">
        <v>4924</v>
      </c>
      <c r="E1726" s="11">
        <v>0</v>
      </c>
      <c r="F1726" s="2">
        <v>0.75549999999999995</v>
      </c>
      <c r="G1726" s="2">
        <v>0.23499999999999999</v>
      </c>
      <c r="H1726" s="2">
        <v>0.52049999999999996</v>
      </c>
      <c r="I1726" s="2">
        <v>0.70630000000000004</v>
      </c>
      <c r="J1726" s="2">
        <v>0.2727</v>
      </c>
      <c r="K1726" s="2">
        <v>0.43360000000000004</v>
      </c>
      <c r="L1726" s="2">
        <v>0.67500000000000004</v>
      </c>
      <c r="M1726" s="2">
        <v>0.31659999999999999</v>
      </c>
      <c r="N1726" s="2">
        <v>0.35840000000000005</v>
      </c>
      <c r="O1726" s="2">
        <v>0.4375</v>
      </c>
      <c r="P1726" s="2" t="s">
        <v>4792</v>
      </c>
      <c r="Q1726" s="5">
        <v>3340</v>
      </c>
      <c r="R1726" s="5" t="s">
        <v>4791</v>
      </c>
      <c r="S1726" s="5">
        <v>20</v>
      </c>
      <c r="T1726" s="5">
        <v>598.80239520958082</v>
      </c>
      <c r="U1726" s="5">
        <v>0</v>
      </c>
      <c r="V1726" s="5">
        <v>0</v>
      </c>
      <c r="W1726" s="5">
        <v>0</v>
      </c>
      <c r="X1726" s="5">
        <v>0</v>
      </c>
      <c r="Y1726" s="5">
        <v>1</v>
      </c>
      <c r="Z1726" s="5">
        <v>29.940119760479043</v>
      </c>
      <c r="AA1726" s="5">
        <v>19</v>
      </c>
      <c r="AB1726" s="5">
        <v>568.86227544910184</v>
      </c>
      <c r="AC1726" s="5">
        <v>186</v>
      </c>
      <c r="AD1726" s="5">
        <v>5568.8622754491016</v>
      </c>
      <c r="AE1726" s="5">
        <v>34</v>
      </c>
      <c r="AF1726" s="5">
        <v>1017.9640718562874</v>
      </c>
      <c r="AG1726" s="5">
        <v>147</v>
      </c>
      <c r="AH1726" s="5">
        <v>4401.1976047904191</v>
      </c>
      <c r="AI1726" s="5">
        <v>5</v>
      </c>
      <c r="AJ1726" s="5">
        <v>149.70059880239521</v>
      </c>
    </row>
    <row r="1727" spans="1:36" x14ac:dyDescent="0.25">
      <c r="A1727">
        <v>2019</v>
      </c>
      <c r="B1727" t="s">
        <v>71</v>
      </c>
      <c r="C1727" t="s">
        <v>4823</v>
      </c>
      <c r="D1727" s="47" t="s">
        <v>4818</v>
      </c>
      <c r="E1727" s="11">
        <v>0</v>
      </c>
      <c r="F1727" s="2">
        <v>0.5323</v>
      </c>
      <c r="G1727" s="2">
        <v>0.45150000000000001</v>
      </c>
      <c r="H1727" s="2">
        <v>8.0799999999999983E-2</v>
      </c>
      <c r="I1727" s="2">
        <v>0.57130000000000003</v>
      </c>
      <c r="J1727" s="2">
        <v>0.37130000000000002</v>
      </c>
      <c r="K1727" s="2">
        <v>0.2</v>
      </c>
      <c r="L1727" s="2">
        <v>0.64910000000000001</v>
      </c>
      <c r="M1727" s="2">
        <v>0.33350000000000002</v>
      </c>
      <c r="N1727" s="2">
        <v>0.31559999999999999</v>
      </c>
      <c r="O1727" s="2">
        <v>0.1988</v>
      </c>
      <c r="P1727" s="2" t="s">
        <v>4792</v>
      </c>
      <c r="Q1727" s="5">
        <v>3341</v>
      </c>
      <c r="R1727" s="5" t="s">
        <v>4791</v>
      </c>
      <c r="S1727" s="5">
        <v>5</v>
      </c>
      <c r="T1727" s="5">
        <v>149.65579167913799</v>
      </c>
      <c r="U1727" s="5">
        <v>0</v>
      </c>
      <c r="V1727" s="5">
        <v>0</v>
      </c>
      <c r="W1727" s="5">
        <v>2</v>
      </c>
      <c r="X1727" s="5">
        <v>59.862316671655201</v>
      </c>
      <c r="Y1727" s="5">
        <v>0</v>
      </c>
      <c r="Z1727" s="5">
        <v>0</v>
      </c>
      <c r="AA1727" s="5">
        <v>3</v>
      </c>
      <c r="AB1727" s="5">
        <v>89.793475007482783</v>
      </c>
      <c r="AC1727" s="5">
        <v>58</v>
      </c>
      <c r="AD1727" s="5">
        <v>1736.0071834780006</v>
      </c>
      <c r="AE1727" s="5">
        <v>8</v>
      </c>
      <c r="AF1727" s="5">
        <v>239.4492666866208</v>
      </c>
      <c r="AG1727" s="5">
        <v>43</v>
      </c>
      <c r="AH1727" s="5">
        <v>1287.0398084405865</v>
      </c>
      <c r="AI1727" s="5">
        <v>7</v>
      </c>
      <c r="AJ1727" s="5">
        <v>209.51810835079317</v>
      </c>
    </row>
    <row r="1728" spans="1:36" x14ac:dyDescent="0.25">
      <c r="A1728">
        <v>2018</v>
      </c>
      <c r="B1728" t="s">
        <v>41</v>
      </c>
      <c r="C1728" t="s">
        <v>5564</v>
      </c>
      <c r="D1728" s="47" t="s">
        <v>5528</v>
      </c>
      <c r="E1728" s="11">
        <v>1.889</v>
      </c>
      <c r="F1728" s="2">
        <v>0.6724</v>
      </c>
      <c r="G1728" s="2">
        <v>0.30659999999999998</v>
      </c>
      <c r="H1728" s="2">
        <v>0.36580000000000001</v>
      </c>
      <c r="I1728" s="2">
        <v>0.64539999999999997</v>
      </c>
      <c r="J1728" s="2">
        <v>0.3014</v>
      </c>
      <c r="K1728" s="2">
        <v>0.34399999999999997</v>
      </c>
      <c r="L1728" s="2">
        <v>0.51919999999999999</v>
      </c>
      <c r="M1728" s="2">
        <v>0.44890000000000002</v>
      </c>
      <c r="N1728" s="2">
        <v>7.0299999999999974E-2</v>
      </c>
      <c r="O1728" s="2">
        <v>0.26003333333333334</v>
      </c>
      <c r="P1728" s="2" t="s">
        <v>4792</v>
      </c>
      <c r="Q1728" s="5">
        <v>3344</v>
      </c>
      <c r="R1728" s="5">
        <v>1770.2488088935945</v>
      </c>
      <c r="S1728" s="5">
        <v>10</v>
      </c>
      <c r="T1728" s="5">
        <v>299.04306220095691</v>
      </c>
      <c r="U1728" s="5">
        <v>0</v>
      </c>
      <c r="V1728" s="5">
        <v>0</v>
      </c>
      <c r="W1728" s="5">
        <v>3</v>
      </c>
      <c r="X1728" s="5">
        <v>89.712918660287087</v>
      </c>
      <c r="Y1728" s="5">
        <v>0</v>
      </c>
      <c r="Z1728" s="5">
        <v>0</v>
      </c>
      <c r="AA1728" s="5">
        <v>7</v>
      </c>
      <c r="AB1728" s="5">
        <v>209.33014354066987</v>
      </c>
      <c r="AC1728" s="5">
        <v>131</v>
      </c>
      <c r="AD1728" s="5">
        <v>3917.4641148325363</v>
      </c>
      <c r="AE1728" s="5">
        <v>35</v>
      </c>
      <c r="AF1728" s="5">
        <v>1046.6507177033493</v>
      </c>
      <c r="AG1728" s="5">
        <v>88</v>
      </c>
      <c r="AH1728" s="5">
        <v>2631.5789473684208</v>
      </c>
      <c r="AI1728" s="5">
        <v>8</v>
      </c>
      <c r="AJ1728" s="5">
        <v>239.23444976076553</v>
      </c>
    </row>
    <row r="1729" spans="1:36" x14ac:dyDescent="0.25">
      <c r="A1729">
        <v>2019</v>
      </c>
      <c r="B1729" t="s">
        <v>71</v>
      </c>
      <c r="C1729" t="s">
        <v>5905</v>
      </c>
      <c r="D1729" s="47" t="s">
        <v>5904</v>
      </c>
      <c r="E1729" s="11">
        <v>0</v>
      </c>
      <c r="F1729" s="2">
        <v>0.26429999999999998</v>
      </c>
      <c r="G1729" s="2">
        <v>0.71409999999999996</v>
      </c>
      <c r="H1729" s="2">
        <v>-0.44979999999999998</v>
      </c>
      <c r="I1729" s="2">
        <v>0.27139999999999997</v>
      </c>
      <c r="J1729" s="2">
        <v>0.65769999999999995</v>
      </c>
      <c r="K1729" s="2">
        <v>-0.38629999999999998</v>
      </c>
      <c r="L1729" s="2">
        <v>0.36209999999999998</v>
      </c>
      <c r="M1729" s="2">
        <v>0.60140000000000005</v>
      </c>
      <c r="N1729" s="2">
        <v>-0.23930000000000007</v>
      </c>
      <c r="O1729" s="2">
        <v>-0.35846666666666671</v>
      </c>
      <c r="P1729" s="2" t="s">
        <v>5900</v>
      </c>
      <c r="Q1729" s="5">
        <v>3349</v>
      </c>
      <c r="R1729" s="5" t="s">
        <v>4791</v>
      </c>
      <c r="S1729" s="5">
        <v>3</v>
      </c>
      <c r="T1729" s="5">
        <v>89.578978799641689</v>
      </c>
      <c r="U1729" s="5">
        <v>0</v>
      </c>
      <c r="V1729" s="5">
        <v>0</v>
      </c>
      <c r="W1729" s="5">
        <v>0</v>
      </c>
      <c r="X1729" s="5">
        <v>0</v>
      </c>
      <c r="Y1729" s="5">
        <v>2</v>
      </c>
      <c r="Z1729" s="5">
        <v>59.719319199761124</v>
      </c>
      <c r="AA1729" s="5">
        <v>1</v>
      </c>
      <c r="AB1729" s="5">
        <v>29.859659599880562</v>
      </c>
      <c r="AC1729" s="5">
        <v>83</v>
      </c>
      <c r="AD1729" s="5">
        <v>2478.3517467900865</v>
      </c>
      <c r="AE1729" s="5">
        <v>8</v>
      </c>
      <c r="AF1729" s="5">
        <v>238.87727679904449</v>
      </c>
      <c r="AG1729" s="5">
        <v>73</v>
      </c>
      <c r="AH1729" s="5">
        <v>2179.7551507912813</v>
      </c>
      <c r="AI1729" s="5">
        <v>2</v>
      </c>
      <c r="AJ1729" s="5">
        <v>59.719319199761124</v>
      </c>
    </row>
    <row r="1730" spans="1:36" x14ac:dyDescent="0.25">
      <c r="A1730">
        <v>2017</v>
      </c>
      <c r="B1730" t="s">
        <v>71</v>
      </c>
      <c r="C1730" t="s">
        <v>5135</v>
      </c>
      <c r="D1730" s="47" t="s">
        <v>5134</v>
      </c>
      <c r="E1730" s="11">
        <v>0</v>
      </c>
      <c r="F1730" s="2">
        <v>0.83630000000000004</v>
      </c>
      <c r="G1730" s="2">
        <v>0.154</v>
      </c>
      <c r="H1730" s="2">
        <v>0.68230000000000002</v>
      </c>
      <c r="I1730" s="2">
        <v>0.83840000000000003</v>
      </c>
      <c r="J1730" s="2">
        <v>0.1404</v>
      </c>
      <c r="K1730" s="2">
        <v>0.69800000000000006</v>
      </c>
      <c r="L1730" s="2">
        <v>0.81630000000000003</v>
      </c>
      <c r="M1730" s="2">
        <v>0.17380000000000001</v>
      </c>
      <c r="N1730" s="2">
        <v>0.64250000000000007</v>
      </c>
      <c r="O1730" s="2">
        <v>0.67426666666666668</v>
      </c>
      <c r="P1730" s="2" t="s">
        <v>4792</v>
      </c>
      <c r="Q1730" s="5">
        <v>3356</v>
      </c>
      <c r="R1730" s="5" t="s">
        <v>4791</v>
      </c>
      <c r="S1730" s="5">
        <v>9</v>
      </c>
      <c r="T1730" s="5">
        <v>268.17640047675803</v>
      </c>
      <c r="U1730" s="5">
        <v>0</v>
      </c>
      <c r="V1730" s="5">
        <v>0</v>
      </c>
      <c r="W1730" s="5">
        <v>1</v>
      </c>
      <c r="X1730" s="5">
        <v>29.797377830750893</v>
      </c>
      <c r="Y1730" s="5">
        <v>0</v>
      </c>
      <c r="Z1730" s="5">
        <v>0</v>
      </c>
      <c r="AA1730" s="5">
        <v>8</v>
      </c>
      <c r="AB1730" s="5">
        <v>238.37902264600714</v>
      </c>
      <c r="AC1730" s="5">
        <v>94</v>
      </c>
      <c r="AD1730" s="5">
        <v>2800.9535160905839</v>
      </c>
      <c r="AE1730" s="5">
        <v>20</v>
      </c>
      <c r="AF1730" s="5">
        <v>595.9475566150179</v>
      </c>
      <c r="AG1730" s="5">
        <v>68</v>
      </c>
      <c r="AH1730" s="5">
        <v>2026.221692491061</v>
      </c>
      <c r="AI1730" s="5">
        <v>6</v>
      </c>
      <c r="AJ1730" s="5">
        <v>178.78426698450536</v>
      </c>
    </row>
    <row r="1731" spans="1:36" x14ac:dyDescent="0.25">
      <c r="A1731">
        <v>2019</v>
      </c>
      <c r="B1731" t="s">
        <v>70</v>
      </c>
      <c r="C1731" t="s">
        <v>2014</v>
      </c>
      <c r="D1731" s="47" t="s">
        <v>735</v>
      </c>
      <c r="E1731" s="11">
        <v>9.4700000000000006</v>
      </c>
      <c r="F1731" s="2">
        <v>0.74770000000000003</v>
      </c>
      <c r="G1731" s="2">
        <v>0.2397</v>
      </c>
      <c r="H1731" s="2">
        <v>0.50800000000000001</v>
      </c>
      <c r="I1731" s="2">
        <v>0.70850000000000002</v>
      </c>
      <c r="J1731" s="2">
        <v>0.26069999999999999</v>
      </c>
      <c r="K1731" s="2">
        <v>0.44780000000000003</v>
      </c>
      <c r="L1731" s="2">
        <v>0.60260000000000002</v>
      </c>
      <c r="M1731" s="2">
        <v>0.37980000000000003</v>
      </c>
      <c r="N1731" s="2">
        <v>0.2228</v>
      </c>
      <c r="O1731" s="2">
        <v>0.39286666666666664</v>
      </c>
      <c r="P1731" s="5" t="s">
        <v>4792</v>
      </c>
      <c r="Q1731" s="5">
        <v>3361</v>
      </c>
      <c r="R1731" s="5">
        <v>354.91024287222808</v>
      </c>
      <c r="S1731" s="5">
        <v>8</v>
      </c>
      <c r="T1731" s="5">
        <v>238.02439750074382</v>
      </c>
      <c r="U1731" s="5">
        <v>1</v>
      </c>
      <c r="V1731" s="5">
        <v>29.753049687592977</v>
      </c>
      <c r="W1731" s="5">
        <v>0</v>
      </c>
      <c r="X1731" s="5">
        <v>0</v>
      </c>
      <c r="Y1731" s="5">
        <v>0</v>
      </c>
      <c r="Z1731" s="5">
        <v>0</v>
      </c>
      <c r="AA1731" s="5">
        <v>7</v>
      </c>
      <c r="AB1731" s="5">
        <v>208.27134781315084</v>
      </c>
      <c r="AC1731" s="5">
        <v>63</v>
      </c>
      <c r="AD1731" s="5">
        <v>1874.4421303183576</v>
      </c>
      <c r="AE1731" s="5">
        <v>10</v>
      </c>
      <c r="AF1731" s="5">
        <v>297.53049687592977</v>
      </c>
      <c r="AG1731" s="5">
        <v>44</v>
      </c>
      <c r="AH1731" s="5">
        <v>1309.134186254091</v>
      </c>
      <c r="AI1731" s="5">
        <v>9</v>
      </c>
      <c r="AJ1731" s="5">
        <v>267.77744718833679</v>
      </c>
    </row>
    <row r="1732" spans="1:36" x14ac:dyDescent="0.25">
      <c r="A1732">
        <v>2018</v>
      </c>
      <c r="B1732" t="s">
        <v>71</v>
      </c>
      <c r="C1732" t="s">
        <v>5972</v>
      </c>
      <c r="D1732" s="47" t="s">
        <v>5959</v>
      </c>
      <c r="E1732" s="11">
        <v>0</v>
      </c>
      <c r="F1732" s="2">
        <v>0.40050000000000002</v>
      </c>
      <c r="G1732" s="2">
        <v>0.58199999999999996</v>
      </c>
      <c r="H1732" s="2">
        <v>-0.18149999999999994</v>
      </c>
      <c r="I1732" s="2">
        <v>0.40760000000000002</v>
      </c>
      <c r="J1732" s="2">
        <v>0.54190000000000005</v>
      </c>
      <c r="K1732" s="2">
        <v>-0.13430000000000003</v>
      </c>
      <c r="L1732" s="2">
        <v>0.47039999999999998</v>
      </c>
      <c r="M1732" s="2">
        <v>0.51559999999999995</v>
      </c>
      <c r="N1732" s="2">
        <v>-4.5199999999999962E-2</v>
      </c>
      <c r="O1732" s="2">
        <v>-0.12033333333333331</v>
      </c>
      <c r="P1732" s="2" t="s">
        <v>5900</v>
      </c>
      <c r="Q1732" s="5">
        <v>3361</v>
      </c>
      <c r="R1732" s="5" t="s">
        <v>4791</v>
      </c>
      <c r="S1732" s="5">
        <v>25</v>
      </c>
      <c r="T1732" s="5">
        <v>743.82624218982448</v>
      </c>
      <c r="U1732" s="5">
        <v>0</v>
      </c>
      <c r="V1732" s="5">
        <v>0</v>
      </c>
      <c r="W1732" s="5">
        <v>0</v>
      </c>
      <c r="X1732" s="5">
        <v>0</v>
      </c>
      <c r="Y1732" s="5">
        <v>9</v>
      </c>
      <c r="Z1732" s="5">
        <v>267.77744718833679</v>
      </c>
      <c r="AA1732" s="5">
        <v>16</v>
      </c>
      <c r="AB1732" s="5">
        <v>476.04879500148763</v>
      </c>
      <c r="AC1732" s="5">
        <v>341</v>
      </c>
      <c r="AD1732" s="5">
        <v>10145.789943469204</v>
      </c>
      <c r="AE1732" s="5">
        <v>18</v>
      </c>
      <c r="AF1732" s="5">
        <v>535.55489437667359</v>
      </c>
      <c r="AG1732" s="5">
        <v>300</v>
      </c>
      <c r="AH1732" s="5">
        <v>8925.9149062778924</v>
      </c>
      <c r="AI1732" s="5">
        <v>23</v>
      </c>
      <c r="AJ1732" s="5">
        <v>684.32014281463853</v>
      </c>
    </row>
    <row r="1733" spans="1:36" x14ac:dyDescent="0.25">
      <c r="A1733">
        <v>2018</v>
      </c>
      <c r="B1733" t="s">
        <v>71</v>
      </c>
      <c r="C1733" t="s">
        <v>5972</v>
      </c>
      <c r="D1733" s="47" t="s">
        <v>5959</v>
      </c>
      <c r="E1733" s="11">
        <v>0</v>
      </c>
      <c r="F1733" s="2">
        <v>0.40050000000000002</v>
      </c>
      <c r="G1733" s="2">
        <v>0.58199999999999996</v>
      </c>
      <c r="H1733" s="2">
        <v>-0.18149999999999994</v>
      </c>
      <c r="I1733" s="2">
        <v>0.40760000000000002</v>
      </c>
      <c r="J1733" s="2">
        <v>0.54190000000000005</v>
      </c>
      <c r="K1733" s="2">
        <v>-0.13430000000000003</v>
      </c>
      <c r="L1733" s="2">
        <v>0.47039999999999998</v>
      </c>
      <c r="M1733" s="2">
        <v>0.51559999999999995</v>
      </c>
      <c r="N1733" s="2">
        <v>-4.5199999999999962E-2</v>
      </c>
      <c r="O1733" s="2">
        <v>-0.12033333333333331</v>
      </c>
      <c r="P1733" s="2" t="s">
        <v>5900</v>
      </c>
      <c r="Q1733" s="5">
        <v>3361</v>
      </c>
      <c r="R1733" s="5" t="s">
        <v>4791</v>
      </c>
      <c r="S1733" s="5">
        <v>25</v>
      </c>
      <c r="T1733" s="5">
        <v>743.82624218982448</v>
      </c>
      <c r="U1733" s="5">
        <v>0</v>
      </c>
      <c r="V1733" s="5">
        <v>0</v>
      </c>
      <c r="W1733" s="5">
        <v>0</v>
      </c>
      <c r="X1733" s="5">
        <v>0</v>
      </c>
      <c r="Y1733" s="5">
        <v>9</v>
      </c>
      <c r="Z1733" s="5">
        <v>267.77744718833679</v>
      </c>
      <c r="AA1733" s="5">
        <v>16</v>
      </c>
      <c r="AB1733" s="5">
        <v>476.04879500148763</v>
      </c>
      <c r="AC1733" s="5">
        <v>341</v>
      </c>
      <c r="AD1733" s="5">
        <v>10145.789943469204</v>
      </c>
      <c r="AE1733" s="5">
        <v>18</v>
      </c>
      <c r="AF1733" s="5">
        <v>535.55489437667359</v>
      </c>
      <c r="AG1733" s="5">
        <v>300</v>
      </c>
      <c r="AH1733" s="5">
        <v>8925.9149062778924</v>
      </c>
      <c r="AI1733" s="5">
        <v>23</v>
      </c>
      <c r="AJ1733" s="5">
        <v>684.32014281463853</v>
      </c>
    </row>
    <row r="1734" spans="1:36" x14ac:dyDescent="0.25">
      <c r="A1734">
        <v>2019</v>
      </c>
      <c r="B1734" t="s">
        <v>71</v>
      </c>
      <c r="C1734" t="s">
        <v>5972</v>
      </c>
      <c r="D1734" s="47" t="s">
        <v>5959</v>
      </c>
      <c r="E1734" s="11">
        <v>0</v>
      </c>
      <c r="F1734" s="2">
        <v>0.40050000000000002</v>
      </c>
      <c r="G1734" s="2">
        <v>0.58199999999999996</v>
      </c>
      <c r="H1734" s="2">
        <v>-0.18149999999999994</v>
      </c>
      <c r="I1734" s="2">
        <v>0.40760000000000002</v>
      </c>
      <c r="J1734" s="2">
        <v>0.54190000000000005</v>
      </c>
      <c r="K1734" s="2">
        <v>-0.13430000000000003</v>
      </c>
      <c r="L1734" s="2">
        <v>0.47039999999999998</v>
      </c>
      <c r="M1734" s="2">
        <v>0.51559999999999995</v>
      </c>
      <c r="N1734" s="2">
        <v>-4.5199999999999962E-2</v>
      </c>
      <c r="O1734" s="2">
        <v>-0.12033333333333331</v>
      </c>
      <c r="P1734" s="2" t="s">
        <v>5900</v>
      </c>
      <c r="Q1734" s="5">
        <v>3366</v>
      </c>
      <c r="R1734" s="5" t="s">
        <v>4791</v>
      </c>
      <c r="S1734" s="5">
        <v>38</v>
      </c>
      <c r="T1734" s="5">
        <v>1128.93642305407</v>
      </c>
      <c r="U1734" s="5">
        <v>1</v>
      </c>
      <c r="V1734" s="5">
        <v>29.708853238265004</v>
      </c>
      <c r="W1734" s="5">
        <v>0</v>
      </c>
      <c r="X1734" s="5">
        <v>0</v>
      </c>
      <c r="Y1734" s="5">
        <v>8</v>
      </c>
      <c r="Z1734" s="5">
        <v>237.67082590612003</v>
      </c>
      <c r="AA1734" s="5">
        <v>29</v>
      </c>
      <c r="AB1734" s="5">
        <v>861.556743909685</v>
      </c>
      <c r="AC1734" s="5">
        <v>304</v>
      </c>
      <c r="AD1734" s="5">
        <v>9031.4913844325602</v>
      </c>
      <c r="AE1734" s="5">
        <v>23</v>
      </c>
      <c r="AF1734" s="5">
        <v>683.3036244800951</v>
      </c>
      <c r="AG1734" s="5">
        <v>244</v>
      </c>
      <c r="AH1734" s="5">
        <v>7248.9601901366605</v>
      </c>
      <c r="AI1734" s="5">
        <v>37</v>
      </c>
      <c r="AJ1734" s="5">
        <v>1099.2275698158051</v>
      </c>
    </row>
    <row r="1735" spans="1:36" x14ac:dyDescent="0.25">
      <c r="A1735">
        <v>2017</v>
      </c>
      <c r="B1735" t="s">
        <v>41</v>
      </c>
      <c r="C1735" t="s">
        <v>5564</v>
      </c>
      <c r="D1735" s="47" t="s">
        <v>5528</v>
      </c>
      <c r="E1735" s="11">
        <v>1.889</v>
      </c>
      <c r="F1735" s="2">
        <v>0.6724</v>
      </c>
      <c r="G1735" s="2">
        <v>0.30659999999999998</v>
      </c>
      <c r="H1735" s="2">
        <v>0.36580000000000001</v>
      </c>
      <c r="I1735" s="2">
        <v>0.64539999999999997</v>
      </c>
      <c r="J1735" s="2">
        <v>0.3014</v>
      </c>
      <c r="K1735" s="2">
        <v>0.34399999999999997</v>
      </c>
      <c r="L1735" s="2">
        <v>0.51919999999999999</v>
      </c>
      <c r="M1735" s="2">
        <v>0.44890000000000002</v>
      </c>
      <c r="N1735" s="2">
        <v>7.0299999999999974E-2</v>
      </c>
      <c r="O1735" s="2">
        <v>0.26003333333333334</v>
      </c>
      <c r="P1735" s="2" t="s">
        <v>4792</v>
      </c>
      <c r="Q1735" s="5">
        <v>3371</v>
      </c>
      <c r="R1735" s="5">
        <v>1784.5420857596612</v>
      </c>
      <c r="S1735" s="5">
        <v>18</v>
      </c>
      <c r="T1735" s="5">
        <v>533.96618214179773</v>
      </c>
      <c r="U1735" s="5">
        <v>0</v>
      </c>
      <c r="V1735" s="5">
        <v>0</v>
      </c>
      <c r="W1735" s="5">
        <v>6</v>
      </c>
      <c r="X1735" s="5">
        <v>177.98872738059924</v>
      </c>
      <c r="Y1735" s="5">
        <v>0</v>
      </c>
      <c r="Z1735" s="5">
        <v>0</v>
      </c>
      <c r="AA1735" s="5">
        <v>12</v>
      </c>
      <c r="AB1735" s="5">
        <v>355.97745476119849</v>
      </c>
      <c r="AC1735" s="5">
        <v>74</v>
      </c>
      <c r="AD1735" s="5">
        <v>2195.1943043607239</v>
      </c>
      <c r="AE1735" s="5">
        <v>18</v>
      </c>
      <c r="AF1735" s="5">
        <v>533.96618214179773</v>
      </c>
      <c r="AG1735" s="5">
        <v>55</v>
      </c>
      <c r="AH1735" s="5">
        <v>1631.5633343221596</v>
      </c>
      <c r="AI1735" s="5">
        <v>1</v>
      </c>
      <c r="AJ1735" s="5">
        <v>29.664787896766541</v>
      </c>
    </row>
    <row r="1736" spans="1:36" x14ac:dyDescent="0.25">
      <c r="A1736">
        <v>2017</v>
      </c>
      <c r="B1736" t="s">
        <v>70</v>
      </c>
      <c r="C1736" t="s">
        <v>2014</v>
      </c>
      <c r="D1736" s="47" t="s">
        <v>735</v>
      </c>
      <c r="E1736" s="11">
        <v>9.4700000000000006</v>
      </c>
      <c r="F1736" s="2">
        <v>0.74770000000000003</v>
      </c>
      <c r="G1736" s="2">
        <v>0.2397</v>
      </c>
      <c r="H1736" s="2">
        <v>0.50800000000000001</v>
      </c>
      <c r="I1736" s="2">
        <v>0.70850000000000002</v>
      </c>
      <c r="J1736" s="2">
        <v>0.26069999999999999</v>
      </c>
      <c r="K1736" s="2">
        <v>0.44780000000000003</v>
      </c>
      <c r="L1736" s="2">
        <v>0.60260000000000002</v>
      </c>
      <c r="M1736" s="2">
        <v>0.37980000000000003</v>
      </c>
      <c r="N1736" s="2">
        <v>0.2228</v>
      </c>
      <c r="O1736" s="2">
        <v>0.39286666666666664</v>
      </c>
      <c r="P1736" s="5" t="s">
        <v>4792</v>
      </c>
      <c r="Q1736" s="5">
        <v>3371</v>
      </c>
      <c r="R1736" s="5">
        <v>355.96620908130939</v>
      </c>
      <c r="S1736" s="5">
        <v>11</v>
      </c>
      <c r="T1736" s="5">
        <v>326.31266686443189</v>
      </c>
      <c r="U1736" s="5">
        <v>0</v>
      </c>
      <c r="V1736" s="5">
        <v>0</v>
      </c>
      <c r="W1736" s="5">
        <v>0</v>
      </c>
      <c r="X1736" s="5">
        <v>0</v>
      </c>
      <c r="Y1736" s="5">
        <v>0</v>
      </c>
      <c r="Z1736" s="5">
        <v>0</v>
      </c>
      <c r="AA1736" s="5">
        <v>11</v>
      </c>
      <c r="AB1736" s="5">
        <v>326.31266686443189</v>
      </c>
      <c r="AC1736" s="5">
        <v>97</v>
      </c>
      <c r="AD1736" s="5">
        <v>2877.4844259863539</v>
      </c>
      <c r="AE1736" s="5">
        <v>10</v>
      </c>
      <c r="AF1736" s="5">
        <v>296.64787896766535</v>
      </c>
      <c r="AG1736" s="5">
        <v>78</v>
      </c>
      <c r="AH1736" s="5">
        <v>2313.8534559477898</v>
      </c>
      <c r="AI1736" s="5">
        <v>9</v>
      </c>
      <c r="AJ1736" s="5">
        <v>266.98309107089887</v>
      </c>
    </row>
    <row r="1737" spans="1:36" x14ac:dyDescent="0.25">
      <c r="A1737">
        <v>2017</v>
      </c>
      <c r="B1737" t="s">
        <v>71</v>
      </c>
      <c r="C1737" t="s">
        <v>5966</v>
      </c>
      <c r="D1737" s="47" t="s">
        <v>5959</v>
      </c>
      <c r="E1737" s="11">
        <v>0</v>
      </c>
      <c r="F1737" s="2">
        <v>0.40050000000000002</v>
      </c>
      <c r="G1737" s="2">
        <v>0.58199999999999996</v>
      </c>
      <c r="H1737" s="2">
        <v>-0.18149999999999994</v>
      </c>
      <c r="I1737" s="2">
        <v>0.40760000000000002</v>
      </c>
      <c r="J1737" s="2">
        <v>0.54190000000000005</v>
      </c>
      <c r="K1737" s="2">
        <v>-0.13430000000000003</v>
      </c>
      <c r="L1737" s="2">
        <v>0.47039999999999998</v>
      </c>
      <c r="M1737" s="2">
        <v>0.51559999999999995</v>
      </c>
      <c r="N1737" s="2">
        <v>-4.5199999999999962E-2</v>
      </c>
      <c r="O1737" s="2">
        <v>-0.12033333333333331</v>
      </c>
      <c r="P1737" s="2" t="s">
        <v>5900</v>
      </c>
      <c r="Q1737" s="5">
        <v>3371</v>
      </c>
      <c r="R1737" s="5" t="s">
        <v>4791</v>
      </c>
      <c r="S1737" s="5">
        <v>1</v>
      </c>
      <c r="T1737" s="5">
        <v>29.664787896766541</v>
      </c>
      <c r="U1737" s="5">
        <v>0</v>
      </c>
      <c r="V1737" s="5">
        <v>0</v>
      </c>
      <c r="W1737" s="5">
        <v>0</v>
      </c>
      <c r="X1737" s="5">
        <v>0</v>
      </c>
      <c r="Y1737" s="5">
        <v>1</v>
      </c>
      <c r="Z1737" s="5">
        <v>29.664787896766541</v>
      </c>
      <c r="AA1737" s="5">
        <v>0</v>
      </c>
      <c r="AB1737" s="5">
        <v>0</v>
      </c>
      <c r="AC1737" s="5">
        <v>83</v>
      </c>
      <c r="AD1737" s="5">
        <v>2462.1773954316227</v>
      </c>
      <c r="AE1737" s="5">
        <v>16</v>
      </c>
      <c r="AF1737" s="5">
        <v>474.63660634826465</v>
      </c>
      <c r="AG1737" s="5">
        <v>61</v>
      </c>
      <c r="AH1737" s="5">
        <v>1809.5520617027589</v>
      </c>
      <c r="AI1737" s="5">
        <v>6</v>
      </c>
      <c r="AJ1737" s="5">
        <v>177.98872738059924</v>
      </c>
    </row>
    <row r="1738" spans="1:36" x14ac:dyDescent="0.25">
      <c r="A1738">
        <v>2017</v>
      </c>
      <c r="B1738" t="s">
        <v>41</v>
      </c>
      <c r="C1738" t="s">
        <v>5614</v>
      </c>
      <c r="D1738" s="47" t="s">
        <v>5613</v>
      </c>
      <c r="E1738" s="11">
        <v>2.3210000000000002</v>
      </c>
      <c r="F1738" s="2">
        <v>0.72599999999999998</v>
      </c>
      <c r="G1738" s="2">
        <v>0.25230000000000002</v>
      </c>
      <c r="H1738" s="2">
        <v>0.47369999999999995</v>
      </c>
      <c r="I1738" s="2">
        <v>0.7107</v>
      </c>
      <c r="J1738" s="2">
        <v>0.2243</v>
      </c>
      <c r="K1738" s="2">
        <v>0.4864</v>
      </c>
      <c r="L1738" s="2">
        <v>0.70199999999999996</v>
      </c>
      <c r="M1738" s="2">
        <v>0.27489999999999998</v>
      </c>
      <c r="N1738" s="2">
        <v>0.42709999999999998</v>
      </c>
      <c r="O1738" s="2">
        <v>0.46239999999999998</v>
      </c>
      <c r="P1738" s="2" t="s">
        <v>4792</v>
      </c>
      <c r="Q1738" s="5">
        <v>3372</v>
      </c>
      <c r="R1738" s="5">
        <v>1452.8220594571305</v>
      </c>
      <c r="S1738" s="5">
        <v>6</v>
      </c>
      <c r="T1738" s="5">
        <v>177.9359430604982</v>
      </c>
      <c r="U1738" s="5">
        <v>0</v>
      </c>
      <c r="V1738" s="5">
        <v>0</v>
      </c>
      <c r="W1738" s="5">
        <v>1</v>
      </c>
      <c r="X1738" s="5">
        <v>29.65599051008304</v>
      </c>
      <c r="Y1738" s="5">
        <v>0</v>
      </c>
      <c r="Z1738" s="5">
        <v>0</v>
      </c>
      <c r="AA1738" s="5">
        <v>5</v>
      </c>
      <c r="AB1738" s="5">
        <v>148.27995255041517</v>
      </c>
      <c r="AC1738" s="5">
        <v>24</v>
      </c>
      <c r="AD1738" s="5">
        <v>711.74377224199281</v>
      </c>
      <c r="AE1738" s="5">
        <v>8</v>
      </c>
      <c r="AF1738" s="5">
        <v>237.24792408066432</v>
      </c>
      <c r="AG1738" s="5">
        <v>16</v>
      </c>
      <c r="AH1738" s="5">
        <v>474.49584816132864</v>
      </c>
      <c r="AI1738" s="5">
        <v>0</v>
      </c>
      <c r="AJ1738" s="5">
        <v>0</v>
      </c>
    </row>
    <row r="1739" spans="1:36" x14ac:dyDescent="0.25">
      <c r="A1739">
        <v>2017</v>
      </c>
      <c r="B1739" t="s">
        <v>71</v>
      </c>
      <c r="C1739" t="s">
        <v>5108</v>
      </c>
      <c r="D1739" s="47" t="s">
        <v>5107</v>
      </c>
      <c r="E1739" s="11">
        <v>0</v>
      </c>
      <c r="F1739" s="2">
        <v>0.81840000000000002</v>
      </c>
      <c r="G1739" s="2">
        <v>0.17100000000000001</v>
      </c>
      <c r="H1739" s="2">
        <v>0.64739999999999998</v>
      </c>
      <c r="I1739" s="2">
        <v>0.80879999999999996</v>
      </c>
      <c r="J1739" s="2">
        <v>0.16309999999999999</v>
      </c>
      <c r="K1739" s="2">
        <v>0.64569999999999994</v>
      </c>
      <c r="L1739" s="2">
        <v>0.8</v>
      </c>
      <c r="M1739" s="2">
        <v>0.18579999999999999</v>
      </c>
      <c r="N1739" s="2">
        <v>0.61420000000000008</v>
      </c>
      <c r="O1739" s="2">
        <v>0.6357666666666667</v>
      </c>
      <c r="P1739" s="2" t="s">
        <v>4792</v>
      </c>
      <c r="Q1739" s="5">
        <v>3383</v>
      </c>
      <c r="R1739" s="5" t="s">
        <v>4791</v>
      </c>
      <c r="S1739" s="5">
        <v>4</v>
      </c>
      <c r="T1739" s="5">
        <v>118.23825007389891</v>
      </c>
      <c r="U1739" s="5">
        <v>0</v>
      </c>
      <c r="V1739" s="5">
        <v>0</v>
      </c>
      <c r="W1739" s="5">
        <v>0</v>
      </c>
      <c r="X1739" s="5">
        <v>0</v>
      </c>
      <c r="Y1739" s="5">
        <v>0</v>
      </c>
      <c r="Z1739" s="5">
        <v>0</v>
      </c>
      <c r="AA1739" s="5">
        <v>4</v>
      </c>
      <c r="AB1739" s="5">
        <v>118.23825007389891</v>
      </c>
      <c r="AC1739" s="5">
        <v>41</v>
      </c>
      <c r="AD1739" s="5">
        <v>1211.9420632574638</v>
      </c>
      <c r="AE1739" s="5">
        <v>13</v>
      </c>
      <c r="AF1739" s="5">
        <v>384.27431274017147</v>
      </c>
      <c r="AG1739" s="5">
        <v>24</v>
      </c>
      <c r="AH1739" s="5">
        <v>709.42950044339341</v>
      </c>
      <c r="AI1739" s="5">
        <v>4</v>
      </c>
      <c r="AJ1739" s="5">
        <v>118.23825007389891</v>
      </c>
    </row>
    <row r="1740" spans="1:36" x14ac:dyDescent="0.25">
      <c r="A1740">
        <v>2017</v>
      </c>
      <c r="B1740" t="s">
        <v>71</v>
      </c>
      <c r="C1740" t="s">
        <v>5972</v>
      </c>
      <c r="D1740" s="47" t="s">
        <v>5959</v>
      </c>
      <c r="E1740" s="11">
        <v>0</v>
      </c>
      <c r="F1740" s="2">
        <v>0.40050000000000002</v>
      </c>
      <c r="G1740" s="2">
        <v>0.58199999999999996</v>
      </c>
      <c r="H1740" s="2">
        <v>-0.18149999999999994</v>
      </c>
      <c r="I1740" s="2">
        <v>0.40760000000000002</v>
      </c>
      <c r="J1740" s="2">
        <v>0.54190000000000005</v>
      </c>
      <c r="K1740" s="2">
        <v>-0.13430000000000003</v>
      </c>
      <c r="L1740" s="2">
        <v>0.47039999999999998</v>
      </c>
      <c r="M1740" s="2">
        <v>0.51559999999999995</v>
      </c>
      <c r="N1740" s="2">
        <v>-4.5199999999999962E-2</v>
      </c>
      <c r="O1740" s="2">
        <v>-0.12033333333333331</v>
      </c>
      <c r="P1740" s="2" t="s">
        <v>5900</v>
      </c>
      <c r="Q1740" s="5">
        <v>3386</v>
      </c>
      <c r="R1740" s="5" t="s">
        <v>4791</v>
      </c>
      <c r="S1740" s="5">
        <v>41</v>
      </c>
      <c r="T1740" s="5">
        <v>1210.8682811577082</v>
      </c>
      <c r="U1740" s="5">
        <v>0</v>
      </c>
      <c r="V1740" s="5">
        <v>0</v>
      </c>
      <c r="W1740" s="5">
        <v>2</v>
      </c>
      <c r="X1740" s="5">
        <v>59.06674542232723</v>
      </c>
      <c r="Y1740" s="5">
        <v>12</v>
      </c>
      <c r="Z1740" s="5">
        <v>354.40047253396335</v>
      </c>
      <c r="AA1740" s="5">
        <v>27</v>
      </c>
      <c r="AB1740" s="5">
        <v>797.40106320141751</v>
      </c>
      <c r="AC1740" s="5">
        <v>459</v>
      </c>
      <c r="AD1740" s="5">
        <v>13555.8180744241</v>
      </c>
      <c r="AE1740" s="5">
        <v>36</v>
      </c>
      <c r="AF1740" s="5">
        <v>1063.2014176018902</v>
      </c>
      <c r="AG1740" s="5">
        <v>381</v>
      </c>
      <c r="AH1740" s="5">
        <v>11252.215002953337</v>
      </c>
      <c r="AI1740" s="5">
        <v>42</v>
      </c>
      <c r="AJ1740" s="5">
        <v>1240.4016538688718</v>
      </c>
    </row>
    <row r="1741" spans="1:36" x14ac:dyDescent="0.25">
      <c r="A1741">
        <v>2017</v>
      </c>
      <c r="B1741" t="s">
        <v>49</v>
      </c>
      <c r="C1741" t="s">
        <v>6368</v>
      </c>
      <c r="D1741" s="47" t="s">
        <v>6316</v>
      </c>
      <c r="E1741" s="11">
        <v>16.600000000000001</v>
      </c>
      <c r="F1741" s="2">
        <v>0.2611</v>
      </c>
      <c r="G1741" s="2">
        <v>0.71</v>
      </c>
      <c r="H1741" s="2">
        <v>-0.44889999999999997</v>
      </c>
      <c r="I1741" s="2">
        <v>0.41099999999999998</v>
      </c>
      <c r="J1741" s="2">
        <v>0.46899999999999997</v>
      </c>
      <c r="K1741" s="2">
        <v>-5.7999999999999996E-2</v>
      </c>
      <c r="L1741" s="2">
        <v>0.54700000000000004</v>
      </c>
      <c r="M1741" s="2">
        <v>0.434</v>
      </c>
      <c r="N1741" s="2">
        <v>0.11300000000000004</v>
      </c>
      <c r="O1741" s="2">
        <v>-0.13129999999999994</v>
      </c>
      <c r="P1741" s="2" t="s">
        <v>5900</v>
      </c>
      <c r="Q1741" s="5">
        <v>3389</v>
      </c>
      <c r="R1741" s="5">
        <v>204.15662650602408</v>
      </c>
      <c r="S1741" s="5">
        <v>2</v>
      </c>
      <c r="T1741" s="5">
        <v>59.014458542342872</v>
      </c>
      <c r="U1741" s="5">
        <v>0</v>
      </c>
      <c r="V1741" s="5">
        <v>0</v>
      </c>
      <c r="W1741" s="5">
        <v>0</v>
      </c>
      <c r="X1741" s="5">
        <v>0</v>
      </c>
      <c r="Y1741" s="5">
        <v>1</v>
      </c>
      <c r="Z1741" s="5">
        <v>29.507229271171436</v>
      </c>
      <c r="AA1741" s="5">
        <v>1</v>
      </c>
      <c r="AB1741" s="5">
        <v>29.507229271171436</v>
      </c>
      <c r="AC1741" s="5">
        <v>20</v>
      </c>
      <c r="AD1741" s="5">
        <v>590.14458542342879</v>
      </c>
      <c r="AE1741" s="5">
        <v>5</v>
      </c>
      <c r="AF1741" s="5">
        <v>147.5361463558572</v>
      </c>
      <c r="AG1741" s="5">
        <v>13</v>
      </c>
      <c r="AH1741" s="5">
        <v>383.59398052522869</v>
      </c>
      <c r="AI1741" s="5">
        <v>2</v>
      </c>
      <c r="AJ1741" s="5">
        <v>59.014458542342872</v>
      </c>
    </row>
    <row r="1742" spans="1:36" x14ac:dyDescent="0.25">
      <c r="A1742">
        <v>2018</v>
      </c>
      <c r="B1742" t="s">
        <v>71</v>
      </c>
      <c r="C1742" t="s">
        <v>5108</v>
      </c>
      <c r="D1742" s="47" t="s">
        <v>5107</v>
      </c>
      <c r="E1742" s="11">
        <v>0</v>
      </c>
      <c r="F1742" s="2">
        <v>0.81840000000000002</v>
      </c>
      <c r="G1742" s="2">
        <v>0.17100000000000001</v>
      </c>
      <c r="H1742" s="2">
        <v>0.64739999999999998</v>
      </c>
      <c r="I1742" s="2">
        <v>0.80879999999999996</v>
      </c>
      <c r="J1742" s="2">
        <v>0.16309999999999999</v>
      </c>
      <c r="K1742" s="2">
        <v>0.64569999999999994</v>
      </c>
      <c r="L1742" s="2">
        <v>0.8</v>
      </c>
      <c r="M1742" s="2">
        <v>0.18579999999999999</v>
      </c>
      <c r="N1742" s="2">
        <v>0.61420000000000008</v>
      </c>
      <c r="O1742" s="2">
        <v>0.6357666666666667</v>
      </c>
      <c r="P1742" s="2" t="s">
        <v>4792</v>
      </c>
      <c r="Q1742" s="5">
        <v>3390</v>
      </c>
      <c r="R1742" s="5" t="s">
        <v>4791</v>
      </c>
      <c r="S1742" s="5">
        <v>2</v>
      </c>
      <c r="T1742" s="5">
        <v>58.997050147492622</v>
      </c>
      <c r="U1742" s="5">
        <v>0</v>
      </c>
      <c r="V1742" s="5">
        <v>0</v>
      </c>
      <c r="W1742" s="5">
        <v>0</v>
      </c>
      <c r="X1742" s="5">
        <v>0</v>
      </c>
      <c r="Y1742" s="5">
        <v>0</v>
      </c>
      <c r="Z1742" s="5">
        <v>0</v>
      </c>
      <c r="AA1742" s="5">
        <v>2</v>
      </c>
      <c r="AB1742" s="5">
        <v>58.997050147492622</v>
      </c>
      <c r="AC1742" s="5">
        <v>25</v>
      </c>
      <c r="AD1742" s="5">
        <v>737.46312684365785</v>
      </c>
      <c r="AE1742" s="5">
        <v>4</v>
      </c>
      <c r="AF1742" s="5">
        <v>117.99410029498524</v>
      </c>
      <c r="AG1742" s="5">
        <v>20</v>
      </c>
      <c r="AH1742" s="5">
        <v>589.97050147492621</v>
      </c>
      <c r="AI1742" s="5">
        <v>1</v>
      </c>
      <c r="AJ1742" s="5">
        <v>29.498525073746311</v>
      </c>
    </row>
    <row r="1743" spans="1:36" x14ac:dyDescent="0.25">
      <c r="A1743">
        <v>2018</v>
      </c>
      <c r="B1743" t="s">
        <v>71</v>
      </c>
      <c r="C1743" t="s">
        <v>5108</v>
      </c>
      <c r="D1743" s="47" t="s">
        <v>5107</v>
      </c>
      <c r="E1743" s="11">
        <v>0</v>
      </c>
      <c r="F1743" s="2">
        <v>0.81840000000000002</v>
      </c>
      <c r="G1743" s="2">
        <v>0.17100000000000001</v>
      </c>
      <c r="H1743" s="2">
        <v>0.64739999999999998</v>
      </c>
      <c r="I1743" s="2">
        <v>0.80879999999999996</v>
      </c>
      <c r="J1743" s="2">
        <v>0.16309999999999999</v>
      </c>
      <c r="K1743" s="2">
        <v>0.64569999999999994</v>
      </c>
      <c r="L1743" s="2">
        <v>0.8</v>
      </c>
      <c r="M1743" s="2">
        <v>0.18579999999999999</v>
      </c>
      <c r="N1743" s="2">
        <v>0.61420000000000008</v>
      </c>
      <c r="O1743" s="2">
        <v>0.6357666666666667</v>
      </c>
      <c r="P1743" s="2" t="s">
        <v>4792</v>
      </c>
      <c r="Q1743" s="5">
        <v>3390</v>
      </c>
      <c r="R1743" s="5" t="s">
        <v>4791</v>
      </c>
      <c r="S1743" s="5">
        <v>2</v>
      </c>
      <c r="T1743" s="5">
        <v>58.997050147492622</v>
      </c>
      <c r="U1743" s="5">
        <v>0</v>
      </c>
      <c r="V1743" s="5">
        <v>0</v>
      </c>
      <c r="W1743" s="5">
        <v>0</v>
      </c>
      <c r="X1743" s="5">
        <v>0</v>
      </c>
      <c r="Y1743" s="5">
        <v>0</v>
      </c>
      <c r="Z1743" s="5">
        <v>0</v>
      </c>
      <c r="AA1743" s="5">
        <v>2</v>
      </c>
      <c r="AB1743" s="5">
        <v>58.997050147492622</v>
      </c>
      <c r="AC1743" s="5">
        <v>25</v>
      </c>
      <c r="AD1743" s="5">
        <v>737.46312684365785</v>
      </c>
      <c r="AE1743" s="5">
        <v>4</v>
      </c>
      <c r="AF1743" s="5">
        <v>117.99410029498524</v>
      </c>
      <c r="AG1743" s="5">
        <v>20</v>
      </c>
      <c r="AH1743" s="5">
        <v>589.97050147492621</v>
      </c>
      <c r="AI1743" s="5">
        <v>1</v>
      </c>
      <c r="AJ1743" s="5">
        <v>29.498525073746311</v>
      </c>
    </row>
    <row r="1744" spans="1:36" x14ac:dyDescent="0.25">
      <c r="A1744">
        <v>2017</v>
      </c>
      <c r="B1744" t="s">
        <v>71</v>
      </c>
      <c r="C1744" t="s">
        <v>4942</v>
      </c>
      <c r="D1744" s="47" t="s">
        <v>701</v>
      </c>
      <c r="E1744" s="11">
        <v>0</v>
      </c>
      <c r="F1744" s="2">
        <v>0.7087</v>
      </c>
      <c r="G1744" s="2">
        <v>0.28089999999999998</v>
      </c>
      <c r="H1744" s="2">
        <v>0.42780000000000001</v>
      </c>
      <c r="I1744" s="2">
        <v>0.72030000000000005</v>
      </c>
      <c r="J1744" s="2">
        <v>0.25540000000000002</v>
      </c>
      <c r="K1744" s="2">
        <v>0.46490000000000004</v>
      </c>
      <c r="L1744" s="2">
        <v>0.70240000000000002</v>
      </c>
      <c r="M1744" s="2">
        <v>0.28799999999999998</v>
      </c>
      <c r="N1744" s="2">
        <v>0.41440000000000005</v>
      </c>
      <c r="O1744" s="2">
        <v>0.43570000000000003</v>
      </c>
      <c r="P1744" s="2" t="s">
        <v>4792</v>
      </c>
      <c r="Q1744" s="5">
        <v>3393</v>
      </c>
      <c r="R1744" s="5" t="s">
        <v>4791</v>
      </c>
      <c r="S1744" s="5">
        <v>8</v>
      </c>
      <c r="T1744" s="5">
        <v>235.7795461243737</v>
      </c>
      <c r="U1744" s="5">
        <v>0</v>
      </c>
      <c r="V1744" s="5">
        <v>0</v>
      </c>
      <c r="W1744" s="5">
        <v>3</v>
      </c>
      <c r="X1744" s="5">
        <v>88.417329796640132</v>
      </c>
      <c r="Y1744" s="5">
        <v>2</v>
      </c>
      <c r="Z1744" s="5">
        <v>58.944886531093424</v>
      </c>
      <c r="AA1744" s="5">
        <v>3</v>
      </c>
      <c r="AB1744" s="5">
        <v>88.417329796640132</v>
      </c>
      <c r="AC1744" s="5">
        <v>75</v>
      </c>
      <c r="AD1744" s="5">
        <v>2210.4332449160038</v>
      </c>
      <c r="AE1744" s="5">
        <v>32</v>
      </c>
      <c r="AF1744" s="5">
        <v>943.11818449749478</v>
      </c>
      <c r="AG1744" s="5">
        <v>37</v>
      </c>
      <c r="AH1744" s="5">
        <v>1090.4804008252286</v>
      </c>
      <c r="AI1744" s="5">
        <v>6</v>
      </c>
      <c r="AJ1744" s="5">
        <v>176.83465959328026</v>
      </c>
    </row>
    <row r="1745" spans="1:36" x14ac:dyDescent="0.25">
      <c r="A1745">
        <v>2018</v>
      </c>
      <c r="B1745" t="s">
        <v>71</v>
      </c>
      <c r="C1745" t="s">
        <v>5989</v>
      </c>
      <c r="D1745" s="47" t="s">
        <v>5914</v>
      </c>
      <c r="E1745" s="11">
        <v>0</v>
      </c>
      <c r="F1745" s="2">
        <v>0.4098</v>
      </c>
      <c r="G1745" s="2">
        <v>0.58040000000000003</v>
      </c>
      <c r="H1745" s="2">
        <v>-0.17060000000000003</v>
      </c>
      <c r="I1745" s="2">
        <v>0.28050000000000003</v>
      </c>
      <c r="J1745" s="2">
        <v>0.68500000000000005</v>
      </c>
      <c r="K1745" s="2">
        <v>-0.40450000000000003</v>
      </c>
      <c r="L1745" s="2">
        <v>0.28649999999999998</v>
      </c>
      <c r="M1745" s="2">
        <v>0.70399999999999996</v>
      </c>
      <c r="N1745" s="2">
        <v>-0.41749999999999998</v>
      </c>
      <c r="O1745" s="2">
        <v>-0.3308666666666667</v>
      </c>
      <c r="P1745" s="2" t="s">
        <v>5900</v>
      </c>
      <c r="Q1745" s="5">
        <v>3393</v>
      </c>
      <c r="R1745" s="5" t="s">
        <v>4791</v>
      </c>
      <c r="S1745" s="5">
        <v>6</v>
      </c>
      <c r="T1745" s="5">
        <v>176.83465959328026</v>
      </c>
      <c r="U1745" s="5">
        <v>0</v>
      </c>
      <c r="V1745" s="5">
        <v>0</v>
      </c>
      <c r="W1745" s="5">
        <v>1</v>
      </c>
      <c r="X1745" s="5">
        <v>29.472443265546712</v>
      </c>
      <c r="Y1745" s="5">
        <v>1</v>
      </c>
      <c r="Z1745" s="5">
        <v>29.472443265546712</v>
      </c>
      <c r="AA1745" s="5">
        <v>4</v>
      </c>
      <c r="AB1745" s="5">
        <v>117.88977306218685</v>
      </c>
      <c r="AC1745" s="5">
        <v>25</v>
      </c>
      <c r="AD1745" s="5">
        <v>736.81108163866782</v>
      </c>
      <c r="AE1745" s="5">
        <v>6</v>
      </c>
      <c r="AF1745" s="5">
        <v>176.83465959328026</v>
      </c>
      <c r="AG1745" s="5">
        <v>19</v>
      </c>
      <c r="AH1745" s="5">
        <v>559.97642204538761</v>
      </c>
      <c r="AI1745" s="5">
        <v>0</v>
      </c>
      <c r="AJ1745" s="5">
        <v>0</v>
      </c>
    </row>
    <row r="1746" spans="1:36" x14ac:dyDescent="0.25">
      <c r="A1746">
        <v>2018</v>
      </c>
      <c r="B1746" t="s">
        <v>71</v>
      </c>
      <c r="C1746" t="s">
        <v>5989</v>
      </c>
      <c r="D1746" s="47" t="s">
        <v>5914</v>
      </c>
      <c r="E1746" s="11">
        <v>0</v>
      </c>
      <c r="F1746" s="2">
        <v>0.4098</v>
      </c>
      <c r="G1746" s="2">
        <v>0.58040000000000003</v>
      </c>
      <c r="H1746" s="2">
        <v>-0.17060000000000003</v>
      </c>
      <c r="I1746" s="2">
        <v>0.28050000000000003</v>
      </c>
      <c r="J1746" s="2">
        <v>0.68500000000000005</v>
      </c>
      <c r="K1746" s="2">
        <v>-0.40450000000000003</v>
      </c>
      <c r="L1746" s="2">
        <v>0.28649999999999998</v>
      </c>
      <c r="M1746" s="2">
        <v>0.70399999999999996</v>
      </c>
      <c r="N1746" s="2">
        <v>-0.41749999999999998</v>
      </c>
      <c r="O1746" s="2">
        <v>-0.3308666666666667</v>
      </c>
      <c r="P1746" s="2" t="s">
        <v>5900</v>
      </c>
      <c r="Q1746" s="5">
        <v>3393</v>
      </c>
      <c r="R1746" s="5" t="s">
        <v>4791</v>
      </c>
      <c r="S1746" s="5">
        <v>6</v>
      </c>
      <c r="T1746" s="5">
        <v>176.83465959328026</v>
      </c>
      <c r="U1746" s="5">
        <v>0</v>
      </c>
      <c r="V1746" s="5">
        <v>0</v>
      </c>
      <c r="W1746" s="5">
        <v>1</v>
      </c>
      <c r="X1746" s="5">
        <v>29.472443265546712</v>
      </c>
      <c r="Y1746" s="5">
        <v>1</v>
      </c>
      <c r="Z1746" s="5">
        <v>29.472443265546712</v>
      </c>
      <c r="AA1746" s="5">
        <v>4</v>
      </c>
      <c r="AB1746" s="5">
        <v>117.88977306218685</v>
      </c>
      <c r="AC1746" s="5">
        <v>25</v>
      </c>
      <c r="AD1746" s="5">
        <v>736.81108163866782</v>
      </c>
      <c r="AE1746" s="5">
        <v>6</v>
      </c>
      <c r="AF1746" s="5">
        <v>176.83465959328026</v>
      </c>
      <c r="AG1746" s="5">
        <v>19</v>
      </c>
      <c r="AH1746" s="5">
        <v>559.97642204538761</v>
      </c>
      <c r="AI1746" s="5">
        <v>0</v>
      </c>
      <c r="AJ1746" s="5">
        <v>0</v>
      </c>
    </row>
    <row r="1747" spans="1:36" x14ac:dyDescent="0.25">
      <c r="A1747">
        <v>2017</v>
      </c>
      <c r="B1747" t="s">
        <v>71</v>
      </c>
      <c r="C1747" t="s">
        <v>5989</v>
      </c>
      <c r="D1747" s="47" t="s">
        <v>5914</v>
      </c>
      <c r="E1747" s="11">
        <v>0</v>
      </c>
      <c r="F1747" s="2">
        <v>0.4098</v>
      </c>
      <c r="G1747" s="2">
        <v>0.58040000000000003</v>
      </c>
      <c r="H1747" s="2">
        <v>-0.17060000000000003</v>
      </c>
      <c r="I1747" s="2">
        <v>0.28050000000000003</v>
      </c>
      <c r="J1747" s="2">
        <v>0.68500000000000005</v>
      </c>
      <c r="K1747" s="2">
        <v>-0.40450000000000003</v>
      </c>
      <c r="L1747" s="2">
        <v>0.28649999999999998</v>
      </c>
      <c r="M1747" s="2">
        <v>0.70399999999999996</v>
      </c>
      <c r="N1747" s="2">
        <v>-0.41749999999999998</v>
      </c>
      <c r="O1747" s="2">
        <v>-0.3308666666666667</v>
      </c>
      <c r="P1747" s="2" t="s">
        <v>5900</v>
      </c>
      <c r="Q1747" s="5">
        <v>3397</v>
      </c>
      <c r="R1747" s="5" t="s">
        <v>4791</v>
      </c>
      <c r="S1747" s="5">
        <v>5</v>
      </c>
      <c r="T1747" s="5">
        <v>147.18869590815427</v>
      </c>
      <c r="U1747" s="5">
        <v>0</v>
      </c>
      <c r="V1747" s="5">
        <v>0</v>
      </c>
      <c r="W1747" s="5">
        <v>1</v>
      </c>
      <c r="X1747" s="5">
        <v>29.437739181630853</v>
      </c>
      <c r="Y1747" s="5">
        <v>0</v>
      </c>
      <c r="Z1747" s="5">
        <v>0</v>
      </c>
      <c r="AA1747" s="5">
        <v>4</v>
      </c>
      <c r="AB1747" s="5">
        <v>117.75095672652341</v>
      </c>
      <c r="AC1747" s="5">
        <v>19</v>
      </c>
      <c r="AD1747" s="5">
        <v>559.31704445098615</v>
      </c>
      <c r="AE1747" s="5">
        <v>5</v>
      </c>
      <c r="AF1747" s="5">
        <v>147.18869590815427</v>
      </c>
      <c r="AG1747" s="5">
        <v>11</v>
      </c>
      <c r="AH1747" s="5">
        <v>323.81513099793938</v>
      </c>
      <c r="AI1747" s="5">
        <v>3</v>
      </c>
      <c r="AJ1747" s="5">
        <v>88.313217544892552</v>
      </c>
    </row>
    <row r="1748" spans="1:36" x14ac:dyDescent="0.25">
      <c r="A1748">
        <v>2019</v>
      </c>
      <c r="B1748" t="s">
        <v>41</v>
      </c>
      <c r="C1748" t="s">
        <v>5676</v>
      </c>
      <c r="D1748" s="47" t="s">
        <v>5511</v>
      </c>
      <c r="E1748" s="11">
        <v>3.121</v>
      </c>
      <c r="F1748" s="2">
        <v>0.51060000000000005</v>
      </c>
      <c r="G1748" s="2">
        <v>0.46700000000000003</v>
      </c>
      <c r="H1748" s="2">
        <v>4.3600000000000028E-2</v>
      </c>
      <c r="I1748" s="2">
        <v>0.50770000000000004</v>
      </c>
      <c r="J1748" s="2">
        <v>0.4158</v>
      </c>
      <c r="K1748" s="2">
        <v>9.1900000000000037E-2</v>
      </c>
      <c r="L1748" s="2">
        <v>0.53259999999999996</v>
      </c>
      <c r="M1748" s="2">
        <v>0.44650000000000001</v>
      </c>
      <c r="N1748" s="2">
        <v>8.6099999999999954E-2</v>
      </c>
      <c r="O1748" s="2">
        <v>7.3866666666666678E-2</v>
      </c>
      <c r="P1748" s="2" t="s">
        <v>4792</v>
      </c>
      <c r="Q1748" s="5">
        <v>3398</v>
      </c>
      <c r="R1748" s="5">
        <v>1088.7536046139057</v>
      </c>
      <c r="S1748" s="5">
        <v>27</v>
      </c>
      <c r="T1748" s="5">
        <v>794.58505002942911</v>
      </c>
      <c r="U1748" s="5">
        <v>0</v>
      </c>
      <c r="V1748" s="5">
        <v>0</v>
      </c>
      <c r="W1748" s="5">
        <v>1</v>
      </c>
      <c r="X1748" s="5">
        <v>29.429075927015891</v>
      </c>
      <c r="Y1748" s="5">
        <v>0</v>
      </c>
      <c r="Z1748" s="5">
        <v>0</v>
      </c>
      <c r="AA1748" s="5">
        <v>26</v>
      </c>
      <c r="AB1748" s="5">
        <v>765.1559741024131</v>
      </c>
      <c r="AC1748" s="5">
        <v>82</v>
      </c>
      <c r="AD1748" s="5">
        <v>2413.184226015303</v>
      </c>
      <c r="AE1748" s="5">
        <v>21</v>
      </c>
      <c r="AF1748" s="5">
        <v>618.0105944673337</v>
      </c>
      <c r="AG1748" s="5">
        <v>56</v>
      </c>
      <c r="AH1748" s="5">
        <v>1648.0282519128898</v>
      </c>
      <c r="AI1748" s="5">
        <v>5</v>
      </c>
      <c r="AJ1748" s="5">
        <v>147.14537963507945</v>
      </c>
    </row>
    <row r="1749" spans="1:36" x14ac:dyDescent="0.25">
      <c r="A1749">
        <v>2017</v>
      </c>
      <c r="B1749" t="s">
        <v>71</v>
      </c>
      <c r="C1749" t="s">
        <v>4926</v>
      </c>
      <c r="D1749" s="47" t="s">
        <v>4924</v>
      </c>
      <c r="E1749" s="11">
        <v>0</v>
      </c>
      <c r="F1749" s="2">
        <v>0.75549999999999995</v>
      </c>
      <c r="G1749" s="2">
        <v>0.23499999999999999</v>
      </c>
      <c r="H1749" s="2">
        <v>0.52049999999999996</v>
      </c>
      <c r="I1749" s="2">
        <v>0.70630000000000004</v>
      </c>
      <c r="J1749" s="2">
        <v>0.2727</v>
      </c>
      <c r="K1749" s="2">
        <v>0.43360000000000004</v>
      </c>
      <c r="L1749" s="2">
        <v>0.67500000000000004</v>
      </c>
      <c r="M1749" s="2">
        <v>0.31659999999999999</v>
      </c>
      <c r="N1749" s="2">
        <v>0.35840000000000005</v>
      </c>
      <c r="O1749" s="2">
        <v>0.4375</v>
      </c>
      <c r="P1749" s="2" t="s">
        <v>4792</v>
      </c>
      <c r="Q1749" s="5">
        <v>3400</v>
      </c>
      <c r="R1749" s="5" t="s">
        <v>4791</v>
      </c>
      <c r="S1749" s="5">
        <v>15</v>
      </c>
      <c r="T1749" s="5">
        <v>441.1764705882353</v>
      </c>
      <c r="U1749" s="5">
        <v>0</v>
      </c>
      <c r="V1749" s="5">
        <v>0</v>
      </c>
      <c r="W1749" s="5">
        <v>5</v>
      </c>
      <c r="X1749" s="5">
        <v>147.05882352941177</v>
      </c>
      <c r="Y1749" s="5">
        <v>0</v>
      </c>
      <c r="Z1749" s="5">
        <v>0</v>
      </c>
      <c r="AA1749" s="5">
        <v>10</v>
      </c>
      <c r="AB1749" s="5">
        <v>294.11764705882354</v>
      </c>
      <c r="AC1749" s="5">
        <v>61</v>
      </c>
      <c r="AD1749" s="5">
        <v>1794.1176470588234</v>
      </c>
      <c r="AE1749" s="5">
        <v>18</v>
      </c>
      <c r="AF1749" s="5">
        <v>529.41176470588232</v>
      </c>
      <c r="AG1749" s="5">
        <v>40</v>
      </c>
      <c r="AH1749" s="5">
        <v>1176.4705882352941</v>
      </c>
      <c r="AI1749" s="5">
        <v>3</v>
      </c>
      <c r="AJ1749" s="5">
        <v>88.235294117647058</v>
      </c>
    </row>
    <row r="1750" spans="1:36" x14ac:dyDescent="0.25">
      <c r="A1750">
        <v>2018</v>
      </c>
      <c r="B1750" t="s">
        <v>71</v>
      </c>
      <c r="C1750" t="s">
        <v>5966</v>
      </c>
      <c r="D1750" s="47" t="s">
        <v>5959</v>
      </c>
      <c r="E1750" s="11">
        <v>0</v>
      </c>
      <c r="F1750" s="2">
        <v>0.40050000000000002</v>
      </c>
      <c r="G1750" s="2">
        <v>0.58199999999999996</v>
      </c>
      <c r="H1750" s="2">
        <v>-0.18149999999999994</v>
      </c>
      <c r="I1750" s="2">
        <v>0.40760000000000002</v>
      </c>
      <c r="J1750" s="2">
        <v>0.54190000000000005</v>
      </c>
      <c r="K1750" s="2">
        <v>-0.13430000000000003</v>
      </c>
      <c r="L1750" s="2">
        <v>0.47039999999999998</v>
      </c>
      <c r="M1750" s="2">
        <v>0.51559999999999995</v>
      </c>
      <c r="N1750" s="2">
        <v>-4.5199999999999962E-2</v>
      </c>
      <c r="O1750" s="2">
        <v>-0.12033333333333331</v>
      </c>
      <c r="P1750" s="2" t="s">
        <v>5900</v>
      </c>
      <c r="Q1750" s="5">
        <v>3400</v>
      </c>
      <c r="R1750" s="5" t="s">
        <v>4791</v>
      </c>
      <c r="S1750" s="5">
        <v>2</v>
      </c>
      <c r="T1750" s="5">
        <v>58.823529411764703</v>
      </c>
      <c r="U1750" s="5">
        <v>0</v>
      </c>
      <c r="V1750" s="5">
        <v>0</v>
      </c>
      <c r="W1750" s="5">
        <v>1</v>
      </c>
      <c r="X1750" s="5">
        <v>29.411764705882351</v>
      </c>
      <c r="Y1750" s="5">
        <v>1</v>
      </c>
      <c r="Z1750" s="5">
        <v>29.411764705882351</v>
      </c>
      <c r="AA1750" s="5">
        <v>0</v>
      </c>
      <c r="AB1750" s="5">
        <v>0</v>
      </c>
      <c r="AC1750" s="5">
        <v>73</v>
      </c>
      <c r="AD1750" s="5">
        <v>2147.0588235294117</v>
      </c>
      <c r="AE1750" s="5">
        <v>5</v>
      </c>
      <c r="AF1750" s="5">
        <v>147.05882352941177</v>
      </c>
      <c r="AG1750" s="5">
        <v>63</v>
      </c>
      <c r="AH1750" s="5">
        <v>1852.9411764705881</v>
      </c>
      <c r="AI1750" s="5">
        <v>5</v>
      </c>
      <c r="AJ1750" s="5">
        <v>147.05882352941177</v>
      </c>
    </row>
    <row r="1751" spans="1:36" x14ac:dyDescent="0.25">
      <c r="A1751">
        <v>2018</v>
      </c>
      <c r="B1751" t="s">
        <v>71</v>
      </c>
      <c r="C1751" t="s">
        <v>5966</v>
      </c>
      <c r="D1751" s="47" t="s">
        <v>5959</v>
      </c>
      <c r="E1751" s="11">
        <v>0</v>
      </c>
      <c r="F1751" s="2">
        <v>0.40050000000000002</v>
      </c>
      <c r="G1751" s="2">
        <v>0.58199999999999996</v>
      </c>
      <c r="H1751" s="2">
        <v>-0.18149999999999994</v>
      </c>
      <c r="I1751" s="2">
        <v>0.40760000000000002</v>
      </c>
      <c r="J1751" s="2">
        <v>0.54190000000000005</v>
      </c>
      <c r="K1751" s="2">
        <v>-0.13430000000000003</v>
      </c>
      <c r="L1751" s="2">
        <v>0.47039999999999998</v>
      </c>
      <c r="M1751" s="2">
        <v>0.51559999999999995</v>
      </c>
      <c r="N1751" s="2">
        <v>-4.5199999999999962E-2</v>
      </c>
      <c r="O1751" s="2">
        <v>-0.12033333333333331</v>
      </c>
      <c r="P1751" s="2" t="s">
        <v>5900</v>
      </c>
      <c r="Q1751" s="5">
        <v>3400</v>
      </c>
      <c r="R1751" s="5" t="s">
        <v>4791</v>
      </c>
      <c r="S1751" s="5">
        <v>2</v>
      </c>
      <c r="T1751" s="5">
        <v>58.823529411764703</v>
      </c>
      <c r="U1751" s="5">
        <v>0</v>
      </c>
      <c r="V1751" s="5">
        <v>0</v>
      </c>
      <c r="W1751" s="5">
        <v>1</v>
      </c>
      <c r="X1751" s="5">
        <v>29.411764705882351</v>
      </c>
      <c r="Y1751" s="5">
        <v>1</v>
      </c>
      <c r="Z1751" s="5">
        <v>29.411764705882351</v>
      </c>
      <c r="AA1751" s="5">
        <v>0</v>
      </c>
      <c r="AB1751" s="5">
        <v>0</v>
      </c>
      <c r="AC1751" s="5">
        <v>73</v>
      </c>
      <c r="AD1751" s="5">
        <v>2147.0588235294117</v>
      </c>
      <c r="AE1751" s="5">
        <v>5</v>
      </c>
      <c r="AF1751" s="5">
        <v>147.05882352941177</v>
      </c>
      <c r="AG1751" s="5">
        <v>63</v>
      </c>
      <c r="AH1751" s="5">
        <v>1852.9411764705881</v>
      </c>
      <c r="AI1751" s="5">
        <v>5</v>
      </c>
      <c r="AJ1751" s="5">
        <v>147.05882352941177</v>
      </c>
    </row>
    <row r="1752" spans="1:36" x14ac:dyDescent="0.25">
      <c r="A1752">
        <v>2017</v>
      </c>
      <c r="B1752" t="s">
        <v>71</v>
      </c>
      <c r="C1752" t="s">
        <v>4925</v>
      </c>
      <c r="D1752" s="47" t="s">
        <v>4924</v>
      </c>
      <c r="E1752" s="11">
        <v>0</v>
      </c>
      <c r="F1752" s="2">
        <v>0.75549999999999995</v>
      </c>
      <c r="G1752" s="2">
        <v>0.23499999999999999</v>
      </c>
      <c r="H1752" s="2">
        <v>0.52049999999999996</v>
      </c>
      <c r="I1752" s="2">
        <v>0.70630000000000004</v>
      </c>
      <c r="J1752" s="2">
        <v>0.2727</v>
      </c>
      <c r="K1752" s="2">
        <v>0.43360000000000004</v>
      </c>
      <c r="L1752" s="2">
        <v>0.67500000000000004</v>
      </c>
      <c r="M1752" s="2">
        <v>0.31659999999999999</v>
      </c>
      <c r="N1752" s="2">
        <v>0.35840000000000005</v>
      </c>
      <c r="O1752" s="2">
        <v>0.4375</v>
      </c>
      <c r="P1752" s="2" t="s">
        <v>4792</v>
      </c>
      <c r="Q1752" s="5">
        <v>3401</v>
      </c>
      <c r="R1752" s="5" t="s">
        <v>4791</v>
      </c>
      <c r="S1752" s="5">
        <v>11</v>
      </c>
      <c r="T1752" s="5">
        <v>323.43428403410763</v>
      </c>
      <c r="U1752" s="5">
        <v>0</v>
      </c>
      <c r="V1752" s="5">
        <v>0</v>
      </c>
      <c r="W1752" s="5">
        <v>0</v>
      </c>
      <c r="X1752" s="5">
        <v>0</v>
      </c>
      <c r="Y1752" s="5">
        <v>1</v>
      </c>
      <c r="Z1752" s="5">
        <v>29.403116730373416</v>
      </c>
      <c r="AA1752" s="5">
        <v>10</v>
      </c>
      <c r="AB1752" s="5">
        <v>294.03116730373421</v>
      </c>
      <c r="AC1752" s="5">
        <v>141</v>
      </c>
      <c r="AD1752" s="5">
        <v>4145.8394589826521</v>
      </c>
      <c r="AE1752" s="5">
        <v>28</v>
      </c>
      <c r="AF1752" s="5">
        <v>823.28726845045571</v>
      </c>
      <c r="AG1752" s="5">
        <v>108</v>
      </c>
      <c r="AH1752" s="5">
        <v>3175.5366068803296</v>
      </c>
      <c r="AI1752" s="5">
        <v>5</v>
      </c>
      <c r="AJ1752" s="5">
        <v>147.0155836518671</v>
      </c>
    </row>
    <row r="1753" spans="1:36" x14ac:dyDescent="0.25">
      <c r="A1753">
        <v>2019</v>
      </c>
      <c r="B1753" t="s">
        <v>71</v>
      </c>
      <c r="C1753" t="s">
        <v>5284</v>
      </c>
      <c r="D1753" s="47" t="s">
        <v>4791</v>
      </c>
      <c r="E1753" s="47" t="s">
        <v>4791</v>
      </c>
      <c r="F1753" s="47" t="s">
        <v>4791</v>
      </c>
      <c r="G1753" s="47" t="s">
        <v>4791</v>
      </c>
      <c r="H1753" s="47" t="s">
        <v>4791</v>
      </c>
      <c r="I1753" s="47" t="s">
        <v>4791</v>
      </c>
      <c r="J1753" s="47" t="s">
        <v>4791</v>
      </c>
      <c r="K1753" s="47" t="s">
        <v>4791</v>
      </c>
      <c r="L1753" s="47" t="s">
        <v>4791</v>
      </c>
      <c r="M1753" s="47" t="s">
        <v>4791</v>
      </c>
      <c r="N1753" s="47" t="s">
        <v>4791</v>
      </c>
      <c r="O1753" s="47" t="s">
        <v>4791</v>
      </c>
      <c r="P1753" s="2" t="s">
        <v>4792</v>
      </c>
      <c r="Q1753" s="5">
        <v>3404</v>
      </c>
      <c r="R1753" s="5" t="s">
        <v>4791</v>
      </c>
      <c r="S1753" s="5">
        <v>1</v>
      </c>
      <c r="T1753" s="5">
        <v>29.377203290246769</v>
      </c>
      <c r="U1753" s="5">
        <v>0</v>
      </c>
      <c r="V1753" s="5">
        <v>0</v>
      </c>
      <c r="W1753" s="5">
        <v>1</v>
      </c>
      <c r="X1753" s="5">
        <v>29.377203290246769</v>
      </c>
      <c r="Y1753" s="5">
        <v>0</v>
      </c>
      <c r="Z1753" s="5">
        <v>0</v>
      </c>
      <c r="AA1753" s="5">
        <v>0</v>
      </c>
      <c r="AB1753" s="5">
        <v>0</v>
      </c>
      <c r="AC1753" s="5">
        <v>49</v>
      </c>
      <c r="AD1753" s="5">
        <v>1439.4829612220915</v>
      </c>
      <c r="AE1753" s="5">
        <v>6</v>
      </c>
      <c r="AF1753" s="5">
        <v>176.26321974148061</v>
      </c>
      <c r="AG1753" s="5">
        <v>39</v>
      </c>
      <c r="AH1753" s="5">
        <v>1145.7109283196239</v>
      </c>
      <c r="AI1753" s="5">
        <v>4</v>
      </c>
      <c r="AJ1753" s="5">
        <v>117.50881316098707</v>
      </c>
    </row>
    <row r="1754" spans="1:36" x14ac:dyDescent="0.25">
      <c r="A1754">
        <v>2018</v>
      </c>
      <c r="B1754" t="s">
        <v>49</v>
      </c>
      <c r="C1754" t="s">
        <v>6368</v>
      </c>
      <c r="D1754" s="47" t="s">
        <v>6316</v>
      </c>
      <c r="E1754" s="11">
        <v>16.600000000000001</v>
      </c>
      <c r="F1754" s="2">
        <v>0.2611</v>
      </c>
      <c r="G1754" s="2">
        <v>0.71</v>
      </c>
      <c r="H1754" s="2">
        <v>-0.44889999999999997</v>
      </c>
      <c r="I1754" s="2">
        <v>0.41099999999999998</v>
      </c>
      <c r="J1754" s="2">
        <v>0.46899999999999997</v>
      </c>
      <c r="K1754" s="2">
        <v>-5.7999999999999996E-2</v>
      </c>
      <c r="L1754" s="2">
        <v>0.54700000000000004</v>
      </c>
      <c r="M1754" s="2">
        <v>0.434</v>
      </c>
      <c r="N1754" s="2">
        <v>0.11300000000000004</v>
      </c>
      <c r="O1754" s="2">
        <v>-0.13129999999999994</v>
      </c>
      <c r="P1754" s="2" t="s">
        <v>5900</v>
      </c>
      <c r="Q1754" s="5">
        <v>3405</v>
      </c>
      <c r="R1754" s="5">
        <v>205.12048192771081</v>
      </c>
      <c r="S1754" s="5">
        <v>3</v>
      </c>
      <c r="T1754" s="5">
        <v>88.105726872246706</v>
      </c>
      <c r="U1754" s="5">
        <v>0</v>
      </c>
      <c r="V1754" s="5">
        <v>0</v>
      </c>
      <c r="W1754" s="5">
        <v>0</v>
      </c>
      <c r="X1754" s="5">
        <v>0</v>
      </c>
      <c r="Y1754" s="5">
        <v>0</v>
      </c>
      <c r="Z1754" s="5">
        <v>0</v>
      </c>
      <c r="AA1754" s="5">
        <v>3</v>
      </c>
      <c r="AB1754" s="5">
        <v>88.105726872246706</v>
      </c>
      <c r="AC1754" s="5">
        <v>7</v>
      </c>
      <c r="AD1754" s="5">
        <v>205.58002936857562</v>
      </c>
      <c r="AE1754" s="5">
        <v>3</v>
      </c>
      <c r="AF1754" s="5">
        <v>88.105726872246706</v>
      </c>
      <c r="AG1754" s="5">
        <v>3</v>
      </c>
      <c r="AH1754" s="5">
        <v>88.105726872246706</v>
      </c>
      <c r="AI1754" s="5">
        <v>1</v>
      </c>
      <c r="AJ1754" s="5">
        <v>29.368575624082233</v>
      </c>
    </row>
    <row r="1755" spans="1:36" x14ac:dyDescent="0.25">
      <c r="A1755">
        <v>2019</v>
      </c>
      <c r="B1755" t="s">
        <v>71</v>
      </c>
      <c r="C1755" t="s">
        <v>5966</v>
      </c>
      <c r="D1755" s="47" t="s">
        <v>5959</v>
      </c>
      <c r="E1755" s="11">
        <v>0</v>
      </c>
      <c r="F1755" s="2">
        <v>0.40050000000000002</v>
      </c>
      <c r="G1755" s="2">
        <v>0.58199999999999996</v>
      </c>
      <c r="H1755" s="2">
        <v>-0.18149999999999994</v>
      </c>
      <c r="I1755" s="2">
        <v>0.40760000000000002</v>
      </c>
      <c r="J1755" s="2">
        <v>0.54190000000000005</v>
      </c>
      <c r="K1755" s="2">
        <v>-0.13430000000000003</v>
      </c>
      <c r="L1755" s="2">
        <v>0.47039999999999998</v>
      </c>
      <c r="M1755" s="2">
        <v>0.51559999999999995</v>
      </c>
      <c r="N1755" s="2">
        <v>-4.5199999999999962E-2</v>
      </c>
      <c r="O1755" s="2">
        <v>-0.12033333333333331</v>
      </c>
      <c r="P1755" s="2" t="s">
        <v>5900</v>
      </c>
      <c r="Q1755" s="5">
        <v>3406</v>
      </c>
      <c r="R1755" s="5" t="s">
        <v>4791</v>
      </c>
      <c r="S1755" s="5">
        <v>4</v>
      </c>
      <c r="T1755" s="5">
        <v>117.43981209630064</v>
      </c>
      <c r="U1755" s="5">
        <v>0</v>
      </c>
      <c r="V1755" s="5">
        <v>0</v>
      </c>
      <c r="W1755" s="5">
        <v>1</v>
      </c>
      <c r="X1755" s="5">
        <v>29.35995302407516</v>
      </c>
      <c r="Y1755" s="5">
        <v>3</v>
      </c>
      <c r="Z1755" s="5">
        <v>88.079859072225489</v>
      </c>
      <c r="AA1755" s="5">
        <v>0</v>
      </c>
      <c r="AB1755" s="5">
        <v>0</v>
      </c>
      <c r="AC1755" s="5">
        <v>31</v>
      </c>
      <c r="AD1755" s="5">
        <v>910.15854374633011</v>
      </c>
      <c r="AE1755" s="5">
        <v>3</v>
      </c>
      <c r="AF1755" s="5">
        <v>88.079859072225489</v>
      </c>
      <c r="AG1755" s="5">
        <v>23</v>
      </c>
      <c r="AH1755" s="5">
        <v>675.27891955372877</v>
      </c>
      <c r="AI1755" s="5">
        <v>5</v>
      </c>
      <c r="AJ1755" s="5">
        <v>146.79976512037581</v>
      </c>
    </row>
    <row r="1756" spans="1:36" x14ac:dyDescent="0.25">
      <c r="A1756">
        <v>2018</v>
      </c>
      <c r="B1756" t="s">
        <v>49</v>
      </c>
      <c r="C1756" t="s">
        <v>6368</v>
      </c>
      <c r="D1756" s="47" t="s">
        <v>6316</v>
      </c>
      <c r="E1756" s="11">
        <v>16.600000000000001</v>
      </c>
      <c r="F1756" s="2">
        <v>0.2611</v>
      </c>
      <c r="G1756" s="2">
        <v>0.71</v>
      </c>
      <c r="H1756" s="2">
        <v>-0.44889999999999997</v>
      </c>
      <c r="I1756" s="2">
        <v>0.41099999999999998</v>
      </c>
      <c r="J1756" s="2">
        <v>0.46899999999999997</v>
      </c>
      <c r="K1756" s="2">
        <v>-5.7999999999999996E-2</v>
      </c>
      <c r="L1756" s="2">
        <v>0.54700000000000004</v>
      </c>
      <c r="M1756" s="2">
        <v>0.434</v>
      </c>
      <c r="N1756" s="2">
        <v>0.11300000000000004</v>
      </c>
      <c r="O1756" s="2">
        <v>-0.13129999999999994</v>
      </c>
      <c r="P1756" s="2" t="s">
        <v>5900</v>
      </c>
      <c r="Q1756" s="5">
        <v>3407</v>
      </c>
      <c r="R1756" s="5">
        <v>205.24096385542168</v>
      </c>
      <c r="S1756" s="5">
        <v>4</v>
      </c>
      <c r="T1756" s="5">
        <v>117.4053419430584</v>
      </c>
      <c r="U1756" s="5">
        <v>0</v>
      </c>
      <c r="V1756" s="5">
        <v>0</v>
      </c>
      <c r="W1756" s="5">
        <v>1</v>
      </c>
      <c r="X1756" s="5">
        <v>29.351335485764601</v>
      </c>
      <c r="Y1756" s="5">
        <v>0</v>
      </c>
      <c r="Z1756" s="5">
        <v>0</v>
      </c>
      <c r="AA1756" s="5">
        <v>3</v>
      </c>
      <c r="AB1756" s="5">
        <v>88.054006457293809</v>
      </c>
      <c r="AC1756" s="5">
        <v>18</v>
      </c>
      <c r="AD1756" s="5">
        <v>528.32403874376291</v>
      </c>
      <c r="AE1756" s="5">
        <v>6</v>
      </c>
      <c r="AF1756" s="5">
        <v>176.10801291458762</v>
      </c>
      <c r="AG1756" s="5">
        <v>11</v>
      </c>
      <c r="AH1756" s="5">
        <v>322.86469034341059</v>
      </c>
      <c r="AI1756" s="5">
        <v>1</v>
      </c>
      <c r="AJ1756" s="5">
        <v>29.351335485764601</v>
      </c>
    </row>
    <row r="1757" spans="1:36" x14ac:dyDescent="0.25">
      <c r="A1757">
        <v>2018</v>
      </c>
      <c r="B1757" t="s">
        <v>71</v>
      </c>
      <c r="C1757" t="s">
        <v>5094</v>
      </c>
      <c r="D1757" s="47" t="s">
        <v>5093</v>
      </c>
      <c r="E1757" s="11">
        <v>0</v>
      </c>
      <c r="F1757" s="2">
        <v>0.81089999999999995</v>
      </c>
      <c r="G1757" s="2">
        <v>0.17660000000000001</v>
      </c>
      <c r="H1757" s="2">
        <v>0.63429999999999997</v>
      </c>
      <c r="I1757" s="2">
        <v>0.79730000000000001</v>
      </c>
      <c r="J1757" s="2">
        <v>0.1792</v>
      </c>
      <c r="K1757" s="2">
        <v>0.61809999999999998</v>
      </c>
      <c r="L1757" s="2">
        <v>0.76559999999999995</v>
      </c>
      <c r="M1757" s="2">
        <v>0.2228</v>
      </c>
      <c r="N1757" s="2">
        <v>0.54279999999999995</v>
      </c>
      <c r="O1757" s="2">
        <v>0.59839999999999993</v>
      </c>
      <c r="P1757" s="2" t="s">
        <v>4792</v>
      </c>
      <c r="Q1757" s="5">
        <v>3414</v>
      </c>
      <c r="R1757" s="5" t="s">
        <v>4791</v>
      </c>
      <c r="S1757" s="5">
        <v>9</v>
      </c>
      <c r="T1757" s="5">
        <v>263.62038664323376</v>
      </c>
      <c r="U1757" s="5">
        <v>0</v>
      </c>
      <c r="V1757" s="5">
        <v>0</v>
      </c>
      <c r="W1757" s="5">
        <v>1</v>
      </c>
      <c r="X1757" s="5">
        <v>29.291154071470416</v>
      </c>
      <c r="Y1757" s="5">
        <v>2</v>
      </c>
      <c r="Z1757" s="5">
        <v>58.582308142940832</v>
      </c>
      <c r="AA1757" s="5">
        <v>6</v>
      </c>
      <c r="AB1757" s="5">
        <v>175.7469244288225</v>
      </c>
      <c r="AC1757" s="5">
        <v>97</v>
      </c>
      <c r="AD1757" s="5">
        <v>2841.2419449326303</v>
      </c>
      <c r="AE1757" s="5">
        <v>10</v>
      </c>
      <c r="AF1757" s="5">
        <v>292.91154071470419</v>
      </c>
      <c r="AG1757" s="5">
        <v>80</v>
      </c>
      <c r="AH1757" s="5">
        <v>2343.2923257176335</v>
      </c>
      <c r="AI1757" s="5">
        <v>7</v>
      </c>
      <c r="AJ1757" s="5">
        <v>205.0380785002929</v>
      </c>
    </row>
    <row r="1758" spans="1:36" x14ac:dyDescent="0.25">
      <c r="A1758">
        <v>2018</v>
      </c>
      <c r="B1758" t="s">
        <v>71</v>
      </c>
      <c r="C1758" t="s">
        <v>5094</v>
      </c>
      <c r="D1758" s="47" t="s">
        <v>5093</v>
      </c>
      <c r="E1758" s="11">
        <v>0</v>
      </c>
      <c r="F1758" s="2">
        <v>0.81089999999999995</v>
      </c>
      <c r="G1758" s="2">
        <v>0.17660000000000001</v>
      </c>
      <c r="H1758" s="2">
        <v>0.63429999999999997</v>
      </c>
      <c r="I1758" s="2">
        <v>0.79730000000000001</v>
      </c>
      <c r="J1758" s="2">
        <v>0.1792</v>
      </c>
      <c r="K1758" s="2">
        <v>0.61809999999999998</v>
      </c>
      <c r="L1758" s="2">
        <v>0.76559999999999995</v>
      </c>
      <c r="M1758" s="2">
        <v>0.2228</v>
      </c>
      <c r="N1758" s="2">
        <v>0.54279999999999995</v>
      </c>
      <c r="O1758" s="2">
        <v>0.59839999999999993</v>
      </c>
      <c r="P1758" s="2" t="s">
        <v>4792</v>
      </c>
      <c r="Q1758" s="5">
        <v>3414</v>
      </c>
      <c r="R1758" s="5" t="s">
        <v>4791</v>
      </c>
      <c r="S1758" s="5">
        <v>9</v>
      </c>
      <c r="T1758" s="5">
        <v>263.62038664323376</v>
      </c>
      <c r="U1758" s="5">
        <v>0</v>
      </c>
      <c r="V1758" s="5">
        <v>0</v>
      </c>
      <c r="W1758" s="5">
        <v>1</v>
      </c>
      <c r="X1758" s="5">
        <v>29.291154071470416</v>
      </c>
      <c r="Y1758" s="5">
        <v>2</v>
      </c>
      <c r="Z1758" s="5">
        <v>58.582308142940832</v>
      </c>
      <c r="AA1758" s="5">
        <v>6</v>
      </c>
      <c r="AB1758" s="5">
        <v>175.7469244288225</v>
      </c>
      <c r="AC1758" s="5">
        <v>97</v>
      </c>
      <c r="AD1758" s="5">
        <v>2841.2419449326303</v>
      </c>
      <c r="AE1758" s="5">
        <v>10</v>
      </c>
      <c r="AF1758" s="5">
        <v>292.91154071470419</v>
      </c>
      <c r="AG1758" s="5">
        <v>80</v>
      </c>
      <c r="AH1758" s="5">
        <v>2343.2923257176335</v>
      </c>
      <c r="AI1758" s="5">
        <v>7</v>
      </c>
      <c r="AJ1758" s="5">
        <v>205.0380785002929</v>
      </c>
    </row>
    <row r="1759" spans="1:36" x14ac:dyDescent="0.25">
      <c r="A1759">
        <v>2017</v>
      </c>
      <c r="B1759" t="s">
        <v>71</v>
      </c>
      <c r="C1759" t="s">
        <v>4935</v>
      </c>
      <c r="D1759" s="47" t="s">
        <v>4933</v>
      </c>
      <c r="E1759" s="11">
        <v>0</v>
      </c>
      <c r="F1759" s="2">
        <v>0.66339999999999999</v>
      </c>
      <c r="G1759" s="2">
        <v>0.32450000000000001</v>
      </c>
      <c r="H1759" s="2">
        <v>0.33889999999999998</v>
      </c>
      <c r="I1759" s="2">
        <v>0.71699999999999997</v>
      </c>
      <c r="J1759" s="2">
        <v>0.24909999999999999</v>
      </c>
      <c r="K1759" s="2">
        <v>0.46789999999999998</v>
      </c>
      <c r="L1759" s="2">
        <v>0.71660000000000001</v>
      </c>
      <c r="M1759" s="2">
        <v>0.2732</v>
      </c>
      <c r="N1759" s="2">
        <v>0.44340000000000002</v>
      </c>
      <c r="O1759" s="2">
        <v>0.41673333333333334</v>
      </c>
      <c r="P1759" s="2" t="s">
        <v>4792</v>
      </c>
      <c r="Q1759" s="5">
        <v>3415</v>
      </c>
      <c r="R1759" s="5" t="s">
        <v>4791</v>
      </c>
      <c r="S1759" s="5">
        <v>6</v>
      </c>
      <c r="T1759" s="5">
        <v>175.69546120058567</v>
      </c>
      <c r="U1759" s="5">
        <v>0</v>
      </c>
      <c r="V1759" s="5">
        <v>0</v>
      </c>
      <c r="W1759" s="5">
        <v>2</v>
      </c>
      <c r="X1759" s="5">
        <v>58.565153733528547</v>
      </c>
      <c r="Y1759" s="5">
        <v>0</v>
      </c>
      <c r="Z1759" s="5">
        <v>0</v>
      </c>
      <c r="AA1759" s="5">
        <v>4</v>
      </c>
      <c r="AB1759" s="5">
        <v>117.13030746705709</v>
      </c>
      <c r="AC1759" s="5">
        <v>48</v>
      </c>
      <c r="AD1759" s="5">
        <v>1405.5636896046854</v>
      </c>
      <c r="AE1759" s="5">
        <v>15</v>
      </c>
      <c r="AF1759" s="5">
        <v>439.23865300146412</v>
      </c>
      <c r="AG1759" s="5">
        <v>23</v>
      </c>
      <c r="AH1759" s="5">
        <v>673.49926793557825</v>
      </c>
      <c r="AI1759" s="5">
        <v>10</v>
      </c>
      <c r="AJ1759" s="5">
        <v>292.82576866764276</v>
      </c>
    </row>
    <row r="1760" spans="1:36" x14ac:dyDescent="0.25">
      <c r="A1760">
        <v>2019</v>
      </c>
      <c r="B1760" t="s">
        <v>70</v>
      </c>
      <c r="C1760" t="s">
        <v>5412</v>
      </c>
      <c r="D1760" s="47" t="s">
        <v>5042</v>
      </c>
      <c r="E1760" s="11">
        <v>5.56</v>
      </c>
      <c r="F1760" s="2">
        <v>0.65180000000000005</v>
      </c>
      <c r="G1760" s="2">
        <v>0.3301</v>
      </c>
      <c r="H1760" s="2">
        <v>0.32170000000000004</v>
      </c>
      <c r="I1760" s="2">
        <v>0.64300000000000002</v>
      </c>
      <c r="J1760" s="2">
        <v>0.30159999999999998</v>
      </c>
      <c r="K1760" s="2">
        <v>0.34140000000000004</v>
      </c>
      <c r="L1760" s="2">
        <v>0.63949999999999996</v>
      </c>
      <c r="M1760" s="2">
        <v>0.34129999999999999</v>
      </c>
      <c r="N1760" s="2">
        <v>0.29819999999999997</v>
      </c>
      <c r="O1760" s="2">
        <v>0.32043333333333335</v>
      </c>
      <c r="P1760" s="5" t="s">
        <v>4792</v>
      </c>
      <c r="Q1760" s="5">
        <v>3419</v>
      </c>
      <c r="R1760" s="5">
        <v>614.92805755395693</v>
      </c>
      <c r="S1760" s="5">
        <v>2</v>
      </c>
      <c r="T1760" s="5">
        <v>58.496636443404505</v>
      </c>
      <c r="U1760" s="5">
        <v>0</v>
      </c>
      <c r="V1760" s="5">
        <v>0</v>
      </c>
      <c r="W1760" s="5">
        <v>0</v>
      </c>
      <c r="X1760" s="5">
        <v>0</v>
      </c>
      <c r="Y1760" s="5">
        <v>0</v>
      </c>
      <c r="Z1760" s="5">
        <v>0</v>
      </c>
      <c r="AA1760" s="5">
        <v>2</v>
      </c>
      <c r="AB1760" s="5">
        <v>58.496636443404505</v>
      </c>
      <c r="AC1760" s="5">
        <v>59</v>
      </c>
      <c r="AD1760" s="5">
        <v>1725.6507750804328</v>
      </c>
      <c r="AE1760" s="5">
        <v>13</v>
      </c>
      <c r="AF1760" s="5">
        <v>380.22813688212926</v>
      </c>
      <c r="AG1760" s="5">
        <v>32</v>
      </c>
      <c r="AH1760" s="5">
        <v>935.94618309447208</v>
      </c>
      <c r="AI1760" s="5">
        <v>14</v>
      </c>
      <c r="AJ1760" s="5">
        <v>409.47645510383154</v>
      </c>
    </row>
    <row r="1761" spans="1:36" x14ac:dyDescent="0.25">
      <c r="A1761">
        <v>2018</v>
      </c>
      <c r="B1761" t="s">
        <v>71</v>
      </c>
      <c r="C1761" t="s">
        <v>4914</v>
      </c>
      <c r="D1761" s="47" t="s">
        <v>426</v>
      </c>
      <c r="E1761" s="11">
        <v>0</v>
      </c>
      <c r="F1761" s="2">
        <v>0.6885</v>
      </c>
      <c r="G1761" s="2">
        <v>0.29520000000000002</v>
      </c>
      <c r="H1761" s="2">
        <v>0.39329999999999998</v>
      </c>
      <c r="I1761" s="2">
        <v>0.69520000000000004</v>
      </c>
      <c r="J1761" s="2">
        <v>0.2631</v>
      </c>
      <c r="K1761" s="2">
        <v>0.43210000000000004</v>
      </c>
      <c r="L1761" s="2">
        <v>0.72019999999999995</v>
      </c>
      <c r="M1761" s="2">
        <v>0.26950000000000002</v>
      </c>
      <c r="N1761" s="2">
        <v>0.45069999999999993</v>
      </c>
      <c r="O1761" s="2">
        <v>0.42536666666666667</v>
      </c>
      <c r="P1761" s="2" t="s">
        <v>4792</v>
      </c>
      <c r="Q1761" s="5">
        <v>3421</v>
      </c>
      <c r="R1761" s="5" t="s">
        <v>4791</v>
      </c>
      <c r="S1761" s="5">
        <v>13</v>
      </c>
      <c r="T1761" s="5">
        <v>380.00584624378837</v>
      </c>
      <c r="U1761" s="5">
        <v>1</v>
      </c>
      <c r="V1761" s="5">
        <v>29.231218941829873</v>
      </c>
      <c r="W1761" s="5">
        <v>4</v>
      </c>
      <c r="X1761" s="5">
        <v>116.92487576731949</v>
      </c>
      <c r="Y1761" s="5">
        <v>0</v>
      </c>
      <c r="Z1761" s="5">
        <v>0</v>
      </c>
      <c r="AA1761" s="5">
        <v>8</v>
      </c>
      <c r="AB1761" s="5">
        <v>233.84975153463898</v>
      </c>
      <c r="AC1761" s="5">
        <v>16</v>
      </c>
      <c r="AD1761" s="5">
        <v>467.69950306927797</v>
      </c>
      <c r="AE1761" s="5">
        <v>4</v>
      </c>
      <c r="AF1761" s="5">
        <v>116.92487576731949</v>
      </c>
      <c r="AG1761" s="5">
        <v>12</v>
      </c>
      <c r="AH1761" s="5">
        <v>350.7746273019585</v>
      </c>
      <c r="AI1761" s="5">
        <v>0</v>
      </c>
      <c r="AJ1761" s="5">
        <v>0</v>
      </c>
    </row>
    <row r="1762" spans="1:36" x14ac:dyDescent="0.25">
      <c r="A1762">
        <v>2018</v>
      </c>
      <c r="B1762" t="s">
        <v>71</v>
      </c>
      <c r="C1762" t="s">
        <v>4914</v>
      </c>
      <c r="D1762" s="47" t="s">
        <v>426</v>
      </c>
      <c r="E1762" s="11">
        <v>0</v>
      </c>
      <c r="F1762" s="2">
        <v>0.6885</v>
      </c>
      <c r="G1762" s="2">
        <v>0.29520000000000002</v>
      </c>
      <c r="H1762" s="2">
        <v>0.39329999999999998</v>
      </c>
      <c r="I1762" s="2">
        <v>0.69520000000000004</v>
      </c>
      <c r="J1762" s="2">
        <v>0.2631</v>
      </c>
      <c r="K1762" s="2">
        <v>0.43210000000000004</v>
      </c>
      <c r="L1762" s="2">
        <v>0.72019999999999995</v>
      </c>
      <c r="M1762" s="2">
        <v>0.26950000000000002</v>
      </c>
      <c r="N1762" s="2">
        <v>0.45069999999999993</v>
      </c>
      <c r="O1762" s="2">
        <v>0.42536666666666667</v>
      </c>
      <c r="P1762" s="2" t="s">
        <v>4792</v>
      </c>
      <c r="Q1762" s="5">
        <v>3421</v>
      </c>
      <c r="R1762" s="5" t="s">
        <v>4791</v>
      </c>
      <c r="S1762" s="5">
        <v>13</v>
      </c>
      <c r="T1762" s="5">
        <v>380.00584624378837</v>
      </c>
      <c r="U1762" s="5">
        <v>1</v>
      </c>
      <c r="V1762" s="5">
        <v>29.231218941829873</v>
      </c>
      <c r="W1762" s="5">
        <v>4</v>
      </c>
      <c r="X1762" s="5">
        <v>116.92487576731949</v>
      </c>
      <c r="Y1762" s="5">
        <v>0</v>
      </c>
      <c r="Z1762" s="5">
        <v>0</v>
      </c>
      <c r="AA1762" s="5">
        <v>8</v>
      </c>
      <c r="AB1762" s="5">
        <v>233.84975153463898</v>
      </c>
      <c r="AC1762" s="5">
        <v>16</v>
      </c>
      <c r="AD1762" s="5">
        <v>467.69950306927797</v>
      </c>
      <c r="AE1762" s="5">
        <v>4</v>
      </c>
      <c r="AF1762" s="5">
        <v>116.92487576731949</v>
      </c>
      <c r="AG1762" s="5">
        <v>12</v>
      </c>
      <c r="AH1762" s="5">
        <v>350.7746273019585</v>
      </c>
      <c r="AI1762" s="5">
        <v>0</v>
      </c>
      <c r="AJ1762" s="5">
        <v>0</v>
      </c>
    </row>
    <row r="1763" spans="1:36" x14ac:dyDescent="0.25">
      <c r="A1763">
        <v>2017</v>
      </c>
      <c r="B1763" t="s">
        <v>71</v>
      </c>
      <c r="C1763" t="s">
        <v>4813</v>
      </c>
      <c r="D1763" s="47" t="s">
        <v>4805</v>
      </c>
      <c r="E1763" s="11">
        <v>0</v>
      </c>
      <c r="F1763" s="2">
        <v>0.51259999999999994</v>
      </c>
      <c r="G1763" s="2">
        <v>0.46920000000000001</v>
      </c>
      <c r="H1763" s="2">
        <v>4.3399999999999939E-2</v>
      </c>
      <c r="I1763" s="2">
        <v>0.55620000000000003</v>
      </c>
      <c r="J1763" s="2">
        <v>0.3891</v>
      </c>
      <c r="K1763" s="2">
        <v>0.16710000000000003</v>
      </c>
      <c r="L1763" s="2">
        <v>0.6502</v>
      </c>
      <c r="M1763" s="2">
        <v>0.33489999999999998</v>
      </c>
      <c r="N1763" s="2">
        <v>0.31530000000000002</v>
      </c>
      <c r="O1763" s="2">
        <v>0.17526666666666668</v>
      </c>
      <c r="P1763" s="2" t="s">
        <v>4792</v>
      </c>
      <c r="Q1763" s="5">
        <v>3425</v>
      </c>
      <c r="R1763" s="5" t="s">
        <v>4791</v>
      </c>
      <c r="S1763" s="5">
        <v>8</v>
      </c>
      <c r="T1763" s="5">
        <v>233.57664233576645</v>
      </c>
      <c r="U1763" s="5">
        <v>0</v>
      </c>
      <c r="V1763" s="5">
        <v>0</v>
      </c>
      <c r="W1763" s="5">
        <v>2</v>
      </c>
      <c r="X1763" s="5">
        <v>58.394160583941613</v>
      </c>
      <c r="Y1763" s="5">
        <v>0</v>
      </c>
      <c r="Z1763" s="5">
        <v>0</v>
      </c>
      <c r="AA1763" s="5">
        <v>6</v>
      </c>
      <c r="AB1763" s="5">
        <v>175.18248175182481</v>
      </c>
      <c r="AC1763" s="5">
        <v>54</v>
      </c>
      <c r="AD1763" s="5">
        <v>1576.6423357664232</v>
      </c>
      <c r="AE1763" s="5">
        <v>18</v>
      </c>
      <c r="AF1763" s="5">
        <v>525.54744525547437</v>
      </c>
      <c r="AG1763" s="5">
        <v>34</v>
      </c>
      <c r="AH1763" s="5">
        <v>992.70072992700739</v>
      </c>
      <c r="AI1763" s="5">
        <v>2</v>
      </c>
      <c r="AJ1763" s="5">
        <v>58.394160583941613</v>
      </c>
    </row>
    <row r="1764" spans="1:36" x14ac:dyDescent="0.25">
      <c r="A1764">
        <v>2018</v>
      </c>
      <c r="B1764" t="s">
        <v>41</v>
      </c>
      <c r="C1764" t="s">
        <v>5676</v>
      </c>
      <c r="D1764" s="47" t="s">
        <v>5511</v>
      </c>
      <c r="E1764" s="11">
        <v>3.121</v>
      </c>
      <c r="F1764" s="2">
        <v>0.51060000000000005</v>
      </c>
      <c r="G1764" s="2">
        <v>0.46700000000000003</v>
      </c>
      <c r="H1764" s="2">
        <v>4.3600000000000028E-2</v>
      </c>
      <c r="I1764" s="2">
        <v>0.50770000000000004</v>
      </c>
      <c r="J1764" s="2">
        <v>0.4158</v>
      </c>
      <c r="K1764" s="2">
        <v>9.1900000000000037E-2</v>
      </c>
      <c r="L1764" s="2">
        <v>0.53259999999999996</v>
      </c>
      <c r="M1764" s="2">
        <v>0.44650000000000001</v>
      </c>
      <c r="N1764" s="2">
        <v>8.6099999999999954E-2</v>
      </c>
      <c r="O1764" s="2">
        <v>7.3866666666666678E-2</v>
      </c>
      <c r="P1764" s="2" t="s">
        <v>4792</v>
      </c>
      <c r="Q1764" s="5">
        <v>3427</v>
      </c>
      <c r="R1764" s="5">
        <v>1098.0454982377444</v>
      </c>
      <c r="S1764" s="5">
        <v>12</v>
      </c>
      <c r="T1764" s="5">
        <v>350.16049022468633</v>
      </c>
      <c r="U1764" s="5">
        <v>0</v>
      </c>
      <c r="V1764" s="5">
        <v>0</v>
      </c>
      <c r="W1764" s="5">
        <v>3</v>
      </c>
      <c r="X1764" s="5">
        <v>87.540122556171582</v>
      </c>
      <c r="Y1764" s="5">
        <v>0</v>
      </c>
      <c r="Z1764" s="5">
        <v>0</v>
      </c>
      <c r="AA1764" s="5">
        <v>9</v>
      </c>
      <c r="AB1764" s="5">
        <v>262.62036766851475</v>
      </c>
      <c r="AC1764" s="5">
        <v>41</v>
      </c>
      <c r="AD1764" s="5">
        <v>1196.3816749343448</v>
      </c>
      <c r="AE1764" s="5">
        <v>10</v>
      </c>
      <c r="AF1764" s="5">
        <v>291.80040852057192</v>
      </c>
      <c r="AG1764" s="5">
        <v>26</v>
      </c>
      <c r="AH1764" s="5">
        <v>758.68106215348701</v>
      </c>
      <c r="AI1764" s="5">
        <v>5</v>
      </c>
      <c r="AJ1764" s="5">
        <v>145.90020426028596</v>
      </c>
    </row>
    <row r="1765" spans="1:36" x14ac:dyDescent="0.25">
      <c r="A1765">
        <v>2017</v>
      </c>
      <c r="B1765" t="s">
        <v>41</v>
      </c>
      <c r="C1765" t="s">
        <v>5676</v>
      </c>
      <c r="D1765" s="47" t="s">
        <v>5511</v>
      </c>
      <c r="E1765" s="11">
        <v>3.121</v>
      </c>
      <c r="F1765" s="2">
        <v>0.51060000000000005</v>
      </c>
      <c r="G1765" s="2">
        <v>0.46700000000000003</v>
      </c>
      <c r="H1765" s="2">
        <v>4.3600000000000028E-2</v>
      </c>
      <c r="I1765" s="2">
        <v>0.50770000000000004</v>
      </c>
      <c r="J1765" s="2">
        <v>0.4158</v>
      </c>
      <c r="K1765" s="2">
        <v>9.1900000000000037E-2</v>
      </c>
      <c r="L1765" s="2">
        <v>0.53259999999999996</v>
      </c>
      <c r="M1765" s="2">
        <v>0.44650000000000001</v>
      </c>
      <c r="N1765" s="2">
        <v>8.6099999999999954E-2</v>
      </c>
      <c r="O1765" s="2">
        <v>7.3866666666666678E-2</v>
      </c>
      <c r="P1765" s="2" t="s">
        <v>4792</v>
      </c>
      <c r="Q1765" s="5">
        <v>3429</v>
      </c>
      <c r="R1765" s="5">
        <v>1098.6863184876643</v>
      </c>
      <c r="S1765" s="5">
        <v>12</v>
      </c>
      <c r="T1765" s="5">
        <v>349.9562554680665</v>
      </c>
      <c r="U1765" s="5">
        <v>0</v>
      </c>
      <c r="V1765" s="5">
        <v>0</v>
      </c>
      <c r="W1765" s="5">
        <v>0</v>
      </c>
      <c r="X1765" s="5">
        <v>0</v>
      </c>
      <c r="Y1765" s="5">
        <v>1</v>
      </c>
      <c r="Z1765" s="5">
        <v>29.163021289005545</v>
      </c>
      <c r="AA1765" s="5">
        <v>11</v>
      </c>
      <c r="AB1765" s="5">
        <v>320.79323417906096</v>
      </c>
      <c r="AC1765" s="5">
        <v>72</v>
      </c>
      <c r="AD1765" s="5">
        <v>2099.737532808399</v>
      </c>
      <c r="AE1765" s="5">
        <v>15</v>
      </c>
      <c r="AF1765" s="5">
        <v>437.44531933508313</v>
      </c>
      <c r="AG1765" s="5">
        <v>53</v>
      </c>
      <c r="AH1765" s="5">
        <v>1545.6401283172936</v>
      </c>
      <c r="AI1765" s="5">
        <v>4</v>
      </c>
      <c r="AJ1765" s="5">
        <v>116.65208515602218</v>
      </c>
    </row>
    <row r="1766" spans="1:36" x14ac:dyDescent="0.25">
      <c r="A1766">
        <v>2019</v>
      </c>
      <c r="B1766" t="s">
        <v>71</v>
      </c>
      <c r="C1766" t="s">
        <v>4993</v>
      </c>
      <c r="D1766" s="47" t="s">
        <v>4989</v>
      </c>
      <c r="E1766" s="11">
        <v>0</v>
      </c>
      <c r="F1766" s="2">
        <v>0.74260000000000004</v>
      </c>
      <c r="G1766" s="2">
        <v>0.24390000000000001</v>
      </c>
      <c r="H1766" s="2">
        <v>0.49870000000000003</v>
      </c>
      <c r="I1766" s="2">
        <v>0.745</v>
      </c>
      <c r="J1766" s="2">
        <v>0.2172</v>
      </c>
      <c r="K1766" s="2">
        <v>0.52780000000000005</v>
      </c>
      <c r="L1766" s="2">
        <v>0.73199999999999998</v>
      </c>
      <c r="M1766" s="2">
        <v>0.2525</v>
      </c>
      <c r="N1766" s="2">
        <v>0.47949999999999998</v>
      </c>
      <c r="O1766" s="2">
        <v>0.502</v>
      </c>
      <c r="P1766" s="2" t="s">
        <v>4792</v>
      </c>
      <c r="Q1766" s="5">
        <v>3432</v>
      </c>
      <c r="R1766" s="5" t="s">
        <v>4791</v>
      </c>
      <c r="S1766" s="5">
        <v>3</v>
      </c>
      <c r="T1766" s="5">
        <v>87.412587412587413</v>
      </c>
      <c r="U1766" s="5">
        <v>1</v>
      </c>
      <c r="V1766" s="5">
        <v>29.137529137529139</v>
      </c>
      <c r="W1766" s="5">
        <v>0</v>
      </c>
      <c r="X1766" s="5">
        <v>0</v>
      </c>
      <c r="Y1766" s="5">
        <v>0</v>
      </c>
      <c r="Z1766" s="5">
        <v>0</v>
      </c>
      <c r="AA1766" s="5">
        <v>2</v>
      </c>
      <c r="AB1766" s="5">
        <v>58.275058275058278</v>
      </c>
      <c r="AC1766" s="5">
        <v>20</v>
      </c>
      <c r="AD1766" s="5">
        <v>582.75058275058279</v>
      </c>
      <c r="AE1766" s="5">
        <v>5</v>
      </c>
      <c r="AF1766" s="5">
        <v>145.6876456876457</v>
      </c>
      <c r="AG1766" s="5">
        <v>13</v>
      </c>
      <c r="AH1766" s="5">
        <v>378.78787878787881</v>
      </c>
      <c r="AI1766" s="5">
        <v>2</v>
      </c>
      <c r="AJ1766" s="5">
        <v>58.275058275058278</v>
      </c>
    </row>
    <row r="1767" spans="1:36" x14ac:dyDescent="0.25">
      <c r="A1767">
        <v>2017</v>
      </c>
      <c r="B1767" t="s">
        <v>41</v>
      </c>
      <c r="C1767" t="s">
        <v>6165</v>
      </c>
      <c r="D1767" s="47" t="s">
        <v>6079</v>
      </c>
      <c r="E1767" s="11">
        <v>2.0609999999999999</v>
      </c>
      <c r="F1767" s="2">
        <v>0.37119999999999997</v>
      </c>
      <c r="G1767" s="2">
        <v>0.5998</v>
      </c>
      <c r="H1767" s="2">
        <v>-0.22860000000000003</v>
      </c>
      <c r="I1767" s="2">
        <v>0.37119999999999997</v>
      </c>
      <c r="J1767" s="2">
        <v>0.55769999999999997</v>
      </c>
      <c r="K1767" s="2">
        <v>-0.1865</v>
      </c>
      <c r="L1767" s="2">
        <v>0.44919999999999999</v>
      </c>
      <c r="M1767" s="2">
        <v>0.51939999999999997</v>
      </c>
      <c r="N1767" s="2">
        <v>-7.0199999999999985E-2</v>
      </c>
      <c r="O1767" s="2">
        <v>-0.16176666666666667</v>
      </c>
      <c r="P1767" s="2" t="s">
        <v>5900</v>
      </c>
      <c r="Q1767" s="5">
        <v>3433</v>
      </c>
      <c r="R1767" s="5">
        <v>1665.6962639495391</v>
      </c>
      <c r="S1767" s="5">
        <v>11</v>
      </c>
      <c r="T1767" s="5">
        <v>320.41945819982521</v>
      </c>
      <c r="U1767" s="5">
        <v>0</v>
      </c>
      <c r="V1767" s="5">
        <v>0</v>
      </c>
      <c r="W1767" s="5">
        <v>0</v>
      </c>
      <c r="X1767" s="5">
        <v>0</v>
      </c>
      <c r="Y1767" s="5">
        <v>0</v>
      </c>
      <c r="Z1767" s="5">
        <v>0</v>
      </c>
      <c r="AA1767" s="5">
        <v>11</v>
      </c>
      <c r="AB1767" s="5">
        <v>320.41945819982521</v>
      </c>
      <c r="AC1767" s="5">
        <v>31</v>
      </c>
      <c r="AD1767" s="5">
        <v>903.00029129041661</v>
      </c>
      <c r="AE1767" s="5">
        <v>6</v>
      </c>
      <c r="AF1767" s="5">
        <v>174.77424992717738</v>
      </c>
      <c r="AG1767" s="5">
        <v>24</v>
      </c>
      <c r="AH1767" s="5">
        <v>699.09699970870952</v>
      </c>
      <c r="AI1767" s="5">
        <v>1</v>
      </c>
      <c r="AJ1767" s="5">
        <v>29.129041654529562</v>
      </c>
    </row>
    <row r="1768" spans="1:36" x14ac:dyDescent="0.25">
      <c r="A1768">
        <v>2018</v>
      </c>
      <c r="B1768" t="s">
        <v>71</v>
      </c>
      <c r="C1768" t="s">
        <v>4876</v>
      </c>
      <c r="D1768" s="47" t="s">
        <v>4875</v>
      </c>
      <c r="E1768" s="11">
        <v>0</v>
      </c>
      <c r="F1768" s="2">
        <v>0.66369999999999996</v>
      </c>
      <c r="G1768" s="2">
        <v>0.32400000000000001</v>
      </c>
      <c r="H1768" s="2">
        <v>0.33969999999999995</v>
      </c>
      <c r="I1768" s="2">
        <v>0.63029999999999997</v>
      </c>
      <c r="J1768" s="2">
        <v>0.3402</v>
      </c>
      <c r="K1768" s="2">
        <v>0.29009999999999997</v>
      </c>
      <c r="L1768" s="2">
        <v>0.58650000000000002</v>
      </c>
      <c r="M1768" s="2">
        <v>0.40350000000000003</v>
      </c>
      <c r="N1768" s="2">
        <v>0.183</v>
      </c>
      <c r="O1768" s="2">
        <v>0.2709333333333333</v>
      </c>
      <c r="P1768" s="2" t="s">
        <v>4792</v>
      </c>
      <c r="Q1768" s="5">
        <v>3436</v>
      </c>
      <c r="R1768" s="5" t="s">
        <v>4791</v>
      </c>
      <c r="S1768" s="5">
        <v>11</v>
      </c>
      <c r="T1768" s="5">
        <v>320.13969732246795</v>
      </c>
      <c r="U1768" s="5">
        <v>0</v>
      </c>
      <c r="V1768" s="5">
        <v>0</v>
      </c>
      <c r="W1768" s="5">
        <v>1</v>
      </c>
      <c r="X1768" s="5">
        <v>29.103608847497089</v>
      </c>
      <c r="Y1768" s="5">
        <v>0</v>
      </c>
      <c r="Z1768" s="5">
        <v>0</v>
      </c>
      <c r="AA1768" s="5">
        <v>10</v>
      </c>
      <c r="AB1768" s="5">
        <v>291.03608847497094</v>
      </c>
      <c r="AC1768" s="5">
        <v>99</v>
      </c>
      <c r="AD1768" s="5">
        <v>2881.2572759022119</v>
      </c>
      <c r="AE1768" s="5">
        <v>25</v>
      </c>
      <c r="AF1768" s="5">
        <v>727.59022118742723</v>
      </c>
      <c r="AG1768" s="5">
        <v>65</v>
      </c>
      <c r="AH1768" s="5">
        <v>1891.734575087311</v>
      </c>
      <c r="AI1768" s="5">
        <v>9</v>
      </c>
      <c r="AJ1768" s="5">
        <v>261.93247962747381</v>
      </c>
    </row>
    <row r="1769" spans="1:36" x14ac:dyDescent="0.25">
      <c r="A1769">
        <v>2018</v>
      </c>
      <c r="B1769" t="s">
        <v>71</v>
      </c>
      <c r="C1769" t="s">
        <v>4876</v>
      </c>
      <c r="D1769" s="47" t="s">
        <v>4875</v>
      </c>
      <c r="E1769" s="11">
        <v>0</v>
      </c>
      <c r="F1769" s="2">
        <v>0.66369999999999996</v>
      </c>
      <c r="G1769" s="2">
        <v>0.32400000000000001</v>
      </c>
      <c r="H1769" s="2">
        <v>0.33969999999999995</v>
      </c>
      <c r="I1769" s="2">
        <v>0.63029999999999997</v>
      </c>
      <c r="J1769" s="2">
        <v>0.3402</v>
      </c>
      <c r="K1769" s="2">
        <v>0.29009999999999997</v>
      </c>
      <c r="L1769" s="2">
        <v>0.58650000000000002</v>
      </c>
      <c r="M1769" s="2">
        <v>0.40350000000000003</v>
      </c>
      <c r="N1769" s="2">
        <v>0.183</v>
      </c>
      <c r="O1769" s="2">
        <v>0.2709333333333333</v>
      </c>
      <c r="P1769" s="2" t="s">
        <v>4792</v>
      </c>
      <c r="Q1769" s="5">
        <v>3436</v>
      </c>
      <c r="R1769" s="5" t="s">
        <v>4791</v>
      </c>
      <c r="S1769" s="5">
        <v>11</v>
      </c>
      <c r="T1769" s="5">
        <v>320.13969732246795</v>
      </c>
      <c r="U1769" s="5">
        <v>0</v>
      </c>
      <c r="V1769" s="5">
        <v>0</v>
      </c>
      <c r="W1769" s="5">
        <v>1</v>
      </c>
      <c r="X1769" s="5">
        <v>29.103608847497089</v>
      </c>
      <c r="Y1769" s="5">
        <v>0</v>
      </c>
      <c r="Z1769" s="5">
        <v>0</v>
      </c>
      <c r="AA1769" s="5">
        <v>10</v>
      </c>
      <c r="AB1769" s="5">
        <v>291.03608847497094</v>
      </c>
      <c r="AC1769" s="5">
        <v>99</v>
      </c>
      <c r="AD1769" s="5">
        <v>2881.2572759022119</v>
      </c>
      <c r="AE1769" s="5">
        <v>25</v>
      </c>
      <c r="AF1769" s="5">
        <v>727.59022118742723</v>
      </c>
      <c r="AG1769" s="5">
        <v>65</v>
      </c>
      <c r="AH1769" s="5">
        <v>1891.734575087311</v>
      </c>
      <c r="AI1769" s="5">
        <v>9</v>
      </c>
      <c r="AJ1769" s="5">
        <v>261.93247962747381</v>
      </c>
    </row>
    <row r="1770" spans="1:36" x14ac:dyDescent="0.25">
      <c r="A1770">
        <v>2017</v>
      </c>
      <c r="B1770" t="s">
        <v>71</v>
      </c>
      <c r="C1770" t="s">
        <v>5905</v>
      </c>
      <c r="D1770" s="47" t="s">
        <v>5904</v>
      </c>
      <c r="E1770" s="11">
        <v>0</v>
      </c>
      <c r="F1770" s="2">
        <v>0.26429999999999998</v>
      </c>
      <c r="G1770" s="2">
        <v>0.71409999999999996</v>
      </c>
      <c r="H1770" s="2">
        <v>-0.44979999999999998</v>
      </c>
      <c r="I1770" s="2">
        <v>0.27139999999999997</v>
      </c>
      <c r="J1770" s="2">
        <v>0.65769999999999995</v>
      </c>
      <c r="K1770" s="2">
        <v>-0.38629999999999998</v>
      </c>
      <c r="L1770" s="2">
        <v>0.36209999999999998</v>
      </c>
      <c r="M1770" s="2">
        <v>0.60140000000000005</v>
      </c>
      <c r="N1770" s="2">
        <v>-0.23930000000000007</v>
      </c>
      <c r="O1770" s="2">
        <v>-0.35846666666666671</v>
      </c>
      <c r="P1770" s="2" t="s">
        <v>5900</v>
      </c>
      <c r="Q1770" s="5">
        <v>3438</v>
      </c>
      <c r="R1770" s="5" t="s">
        <v>4791</v>
      </c>
      <c r="S1770" s="5">
        <v>2</v>
      </c>
      <c r="T1770" s="5">
        <v>58.173356602675973</v>
      </c>
      <c r="U1770" s="5">
        <v>0</v>
      </c>
      <c r="V1770" s="5">
        <v>0</v>
      </c>
      <c r="W1770" s="5">
        <v>0</v>
      </c>
      <c r="X1770" s="5">
        <v>0</v>
      </c>
      <c r="Y1770" s="5">
        <v>1</v>
      </c>
      <c r="Z1770" s="5">
        <v>29.086678301337987</v>
      </c>
      <c r="AA1770" s="5">
        <v>1</v>
      </c>
      <c r="AB1770" s="5">
        <v>29.086678301337987</v>
      </c>
      <c r="AC1770" s="5">
        <v>70</v>
      </c>
      <c r="AD1770" s="5">
        <v>2036.0674810936591</v>
      </c>
      <c r="AE1770" s="5">
        <v>12</v>
      </c>
      <c r="AF1770" s="5">
        <v>349.04013961605585</v>
      </c>
      <c r="AG1770" s="5">
        <v>53</v>
      </c>
      <c r="AH1770" s="5">
        <v>1541.5939499709134</v>
      </c>
      <c r="AI1770" s="5">
        <v>5</v>
      </c>
      <c r="AJ1770" s="5">
        <v>145.43339150668993</v>
      </c>
    </row>
    <row r="1771" spans="1:36" x14ac:dyDescent="0.25">
      <c r="A1771">
        <v>2019</v>
      </c>
      <c r="B1771" t="s">
        <v>71</v>
      </c>
      <c r="C1771" t="s">
        <v>4926</v>
      </c>
      <c r="D1771" s="47" t="s">
        <v>4924</v>
      </c>
      <c r="E1771" s="11">
        <v>0</v>
      </c>
      <c r="F1771" s="2">
        <v>0.75549999999999995</v>
      </c>
      <c r="G1771" s="2">
        <v>0.23499999999999999</v>
      </c>
      <c r="H1771" s="2">
        <v>0.52049999999999996</v>
      </c>
      <c r="I1771" s="2">
        <v>0.70630000000000004</v>
      </c>
      <c r="J1771" s="2">
        <v>0.2727</v>
      </c>
      <c r="K1771" s="2">
        <v>0.43360000000000004</v>
      </c>
      <c r="L1771" s="2">
        <v>0.67500000000000004</v>
      </c>
      <c r="M1771" s="2">
        <v>0.31659999999999999</v>
      </c>
      <c r="N1771" s="2">
        <v>0.35840000000000005</v>
      </c>
      <c r="O1771" s="2">
        <v>0.4375</v>
      </c>
      <c r="P1771" s="2" t="s">
        <v>4792</v>
      </c>
      <c r="Q1771" s="5">
        <v>3439</v>
      </c>
      <c r="R1771" s="5" t="s">
        <v>4791</v>
      </c>
      <c r="S1771" s="5">
        <v>9</v>
      </c>
      <c r="T1771" s="5">
        <v>261.7039837161966</v>
      </c>
      <c r="U1771" s="5">
        <v>0</v>
      </c>
      <c r="V1771" s="5">
        <v>0</v>
      </c>
      <c r="W1771" s="5">
        <v>0</v>
      </c>
      <c r="X1771" s="5">
        <v>0</v>
      </c>
      <c r="Y1771" s="5">
        <v>0</v>
      </c>
      <c r="Z1771" s="5">
        <v>0</v>
      </c>
      <c r="AA1771" s="5">
        <v>9</v>
      </c>
      <c r="AB1771" s="5">
        <v>261.7039837161966</v>
      </c>
      <c r="AC1771" s="5">
        <v>47</v>
      </c>
      <c r="AD1771" s="5">
        <v>1366.6763594068043</v>
      </c>
      <c r="AE1771" s="5">
        <v>17</v>
      </c>
      <c r="AF1771" s="5">
        <v>494.3297470194824</v>
      </c>
      <c r="AG1771" s="5">
        <v>29</v>
      </c>
      <c r="AH1771" s="5">
        <v>843.2683919744112</v>
      </c>
      <c r="AI1771" s="5">
        <v>1</v>
      </c>
      <c r="AJ1771" s="5">
        <v>29.078220412910728</v>
      </c>
    </row>
    <row r="1772" spans="1:36" x14ac:dyDescent="0.25">
      <c r="A1772">
        <v>2018</v>
      </c>
      <c r="B1772" t="s">
        <v>49</v>
      </c>
      <c r="C1772" t="s">
        <v>6025</v>
      </c>
      <c r="D1772" s="47" t="s">
        <v>618</v>
      </c>
      <c r="E1772" s="11">
        <v>15.5</v>
      </c>
      <c r="F1772" s="2">
        <v>0.3947</v>
      </c>
      <c r="G1772" s="2">
        <v>0.57199999999999995</v>
      </c>
      <c r="H1772" s="2">
        <v>-0.17729999999999996</v>
      </c>
      <c r="I1772" s="2">
        <v>0.51200000000000001</v>
      </c>
      <c r="J1772" s="2">
        <v>0.38800000000000001</v>
      </c>
      <c r="K1772" s="2">
        <v>0.124</v>
      </c>
      <c r="L1772" s="2">
        <v>0.496</v>
      </c>
      <c r="M1772" s="2">
        <v>0.47799999999999998</v>
      </c>
      <c r="N1772" s="2">
        <v>1.8000000000000016E-2</v>
      </c>
      <c r="O1772" s="2">
        <v>-1.1766666666666648E-2</v>
      </c>
      <c r="P1772" s="2" t="s">
        <v>5765</v>
      </c>
      <c r="Q1772" s="5">
        <v>3440</v>
      </c>
      <c r="R1772" s="5">
        <v>221.93548387096774</v>
      </c>
      <c r="S1772" s="5">
        <v>6</v>
      </c>
      <c r="T1772" s="5">
        <v>174.41860465116278</v>
      </c>
      <c r="U1772" s="5">
        <v>0</v>
      </c>
      <c r="V1772" s="5">
        <v>0</v>
      </c>
      <c r="W1772" s="5">
        <v>2</v>
      </c>
      <c r="X1772" s="5">
        <v>58.139534883720927</v>
      </c>
      <c r="Y1772" s="5">
        <v>1</v>
      </c>
      <c r="Z1772" s="5">
        <v>29.069767441860463</v>
      </c>
      <c r="AA1772" s="5">
        <v>3</v>
      </c>
      <c r="AB1772" s="5">
        <v>87.20930232558139</v>
      </c>
      <c r="AC1772" s="5">
        <v>26</v>
      </c>
      <c r="AD1772" s="5">
        <v>755.81395348837214</v>
      </c>
      <c r="AE1772" s="5">
        <v>4</v>
      </c>
      <c r="AF1772" s="5">
        <v>116.27906976744185</v>
      </c>
      <c r="AG1772" s="5">
        <v>20</v>
      </c>
      <c r="AH1772" s="5">
        <v>581.39534883720933</v>
      </c>
      <c r="AI1772" s="5">
        <v>2</v>
      </c>
      <c r="AJ1772" s="5">
        <v>58.139534883720927</v>
      </c>
    </row>
    <row r="1773" spans="1:36" x14ac:dyDescent="0.25">
      <c r="A1773">
        <v>2018</v>
      </c>
      <c r="B1773" t="s">
        <v>71</v>
      </c>
      <c r="C1773" t="s">
        <v>5905</v>
      </c>
      <c r="D1773" s="47" t="s">
        <v>5904</v>
      </c>
      <c r="E1773" s="11">
        <v>0</v>
      </c>
      <c r="F1773" s="2">
        <v>0.26429999999999998</v>
      </c>
      <c r="G1773" s="2">
        <v>0.71409999999999996</v>
      </c>
      <c r="H1773" s="2">
        <v>-0.44979999999999998</v>
      </c>
      <c r="I1773" s="2">
        <v>0.27139999999999997</v>
      </c>
      <c r="J1773" s="2">
        <v>0.65769999999999995</v>
      </c>
      <c r="K1773" s="2">
        <v>-0.38629999999999998</v>
      </c>
      <c r="L1773" s="2">
        <v>0.36209999999999998</v>
      </c>
      <c r="M1773" s="2">
        <v>0.60140000000000005</v>
      </c>
      <c r="N1773" s="2">
        <v>-0.23930000000000007</v>
      </c>
      <c r="O1773" s="2">
        <v>-0.35846666666666671</v>
      </c>
      <c r="P1773" s="2" t="s">
        <v>5900</v>
      </c>
      <c r="Q1773" s="5">
        <v>3444</v>
      </c>
      <c r="R1773" s="5" t="s">
        <v>4791</v>
      </c>
      <c r="S1773" s="5">
        <v>7</v>
      </c>
      <c r="T1773" s="5">
        <v>203.25203252032523</v>
      </c>
      <c r="U1773" s="5">
        <v>0</v>
      </c>
      <c r="V1773" s="5">
        <v>0</v>
      </c>
      <c r="W1773" s="5">
        <v>0</v>
      </c>
      <c r="X1773" s="5">
        <v>0</v>
      </c>
      <c r="Y1773" s="5">
        <v>0</v>
      </c>
      <c r="Z1773" s="5">
        <v>0</v>
      </c>
      <c r="AA1773" s="5">
        <v>7</v>
      </c>
      <c r="AB1773" s="5">
        <v>203.25203252032523</v>
      </c>
      <c r="AC1773" s="5">
        <v>89</v>
      </c>
      <c r="AD1773" s="5">
        <v>2584.2044134727062</v>
      </c>
      <c r="AE1773" s="5">
        <v>9</v>
      </c>
      <c r="AF1773" s="5">
        <v>261.32404181184671</v>
      </c>
      <c r="AG1773" s="5">
        <v>79</v>
      </c>
      <c r="AH1773" s="5">
        <v>2293.8443670150987</v>
      </c>
      <c r="AI1773" s="5">
        <v>1</v>
      </c>
      <c r="AJ1773" s="5">
        <v>29.036004645760745</v>
      </c>
    </row>
    <row r="1774" spans="1:36" x14ac:dyDescent="0.25">
      <c r="A1774">
        <v>2018</v>
      </c>
      <c r="B1774" t="s">
        <v>71</v>
      </c>
      <c r="C1774" t="s">
        <v>5905</v>
      </c>
      <c r="D1774" s="47" t="s">
        <v>5904</v>
      </c>
      <c r="E1774" s="11">
        <v>0</v>
      </c>
      <c r="F1774" s="2">
        <v>0.26429999999999998</v>
      </c>
      <c r="G1774" s="2">
        <v>0.71409999999999996</v>
      </c>
      <c r="H1774" s="2">
        <v>-0.44979999999999998</v>
      </c>
      <c r="I1774" s="2">
        <v>0.27139999999999997</v>
      </c>
      <c r="J1774" s="2">
        <v>0.65769999999999995</v>
      </c>
      <c r="K1774" s="2">
        <v>-0.38629999999999998</v>
      </c>
      <c r="L1774" s="2">
        <v>0.36209999999999998</v>
      </c>
      <c r="M1774" s="2">
        <v>0.60140000000000005</v>
      </c>
      <c r="N1774" s="2">
        <v>-0.23930000000000007</v>
      </c>
      <c r="O1774" s="2">
        <v>-0.35846666666666671</v>
      </c>
      <c r="P1774" s="2" t="s">
        <v>5900</v>
      </c>
      <c r="Q1774" s="5">
        <v>3444</v>
      </c>
      <c r="R1774" s="5" t="s">
        <v>4791</v>
      </c>
      <c r="S1774" s="5">
        <v>7</v>
      </c>
      <c r="T1774" s="5">
        <v>203.25203252032523</v>
      </c>
      <c r="U1774" s="5">
        <v>0</v>
      </c>
      <c r="V1774" s="5">
        <v>0</v>
      </c>
      <c r="W1774" s="5">
        <v>0</v>
      </c>
      <c r="X1774" s="5">
        <v>0</v>
      </c>
      <c r="Y1774" s="5">
        <v>0</v>
      </c>
      <c r="Z1774" s="5">
        <v>0</v>
      </c>
      <c r="AA1774" s="5">
        <v>7</v>
      </c>
      <c r="AB1774" s="5">
        <v>203.25203252032523</v>
      </c>
      <c r="AC1774" s="5">
        <v>89</v>
      </c>
      <c r="AD1774" s="5">
        <v>2584.2044134727062</v>
      </c>
      <c r="AE1774" s="5">
        <v>9</v>
      </c>
      <c r="AF1774" s="5">
        <v>261.32404181184671</v>
      </c>
      <c r="AG1774" s="5">
        <v>79</v>
      </c>
      <c r="AH1774" s="5">
        <v>2293.8443670150987</v>
      </c>
      <c r="AI1774" s="5">
        <v>1</v>
      </c>
      <c r="AJ1774" s="5">
        <v>29.036004645760745</v>
      </c>
    </row>
    <row r="1775" spans="1:36" x14ac:dyDescent="0.25">
      <c r="A1775">
        <v>2018</v>
      </c>
      <c r="B1775" t="s">
        <v>41</v>
      </c>
      <c r="C1775" t="s">
        <v>6165</v>
      </c>
      <c r="D1775" s="47" t="s">
        <v>6079</v>
      </c>
      <c r="E1775" s="11">
        <v>2.0609999999999999</v>
      </c>
      <c r="F1775" s="2">
        <v>0.37119999999999997</v>
      </c>
      <c r="G1775" s="2">
        <v>0.5998</v>
      </c>
      <c r="H1775" s="2">
        <v>-0.22860000000000003</v>
      </c>
      <c r="I1775" s="2">
        <v>0.37119999999999997</v>
      </c>
      <c r="J1775" s="2">
        <v>0.55769999999999997</v>
      </c>
      <c r="K1775" s="2">
        <v>-0.1865</v>
      </c>
      <c r="L1775" s="2">
        <v>0.44919999999999999</v>
      </c>
      <c r="M1775" s="2">
        <v>0.51939999999999997</v>
      </c>
      <c r="N1775" s="2">
        <v>-7.0199999999999985E-2</v>
      </c>
      <c r="O1775" s="2">
        <v>-0.16176666666666667</v>
      </c>
      <c r="P1775" s="2" t="s">
        <v>5900</v>
      </c>
      <c r="Q1775" s="5">
        <v>3447</v>
      </c>
      <c r="R1775" s="5">
        <v>1672.4890829694323</v>
      </c>
      <c r="S1775" s="5">
        <v>5</v>
      </c>
      <c r="T1775" s="5">
        <v>145.05366985784741</v>
      </c>
      <c r="U1775" s="5">
        <v>0</v>
      </c>
      <c r="V1775" s="5">
        <v>0</v>
      </c>
      <c r="W1775" s="5">
        <v>3</v>
      </c>
      <c r="X1775" s="5">
        <v>87.032201914708438</v>
      </c>
      <c r="Y1775" s="5">
        <v>0</v>
      </c>
      <c r="Z1775" s="5">
        <v>0</v>
      </c>
      <c r="AA1775" s="5">
        <v>2</v>
      </c>
      <c r="AB1775" s="5">
        <v>58.021467943138965</v>
      </c>
      <c r="AC1775" s="5">
        <v>23</v>
      </c>
      <c r="AD1775" s="5">
        <v>667.24688134609812</v>
      </c>
      <c r="AE1775" s="5">
        <v>9</v>
      </c>
      <c r="AF1775" s="5">
        <v>261.09660574412533</v>
      </c>
      <c r="AG1775" s="5">
        <v>12</v>
      </c>
      <c r="AH1775" s="5">
        <v>348.12880765883375</v>
      </c>
      <c r="AI1775" s="5">
        <v>2</v>
      </c>
      <c r="AJ1775" s="5">
        <v>58.021467943138965</v>
      </c>
    </row>
    <row r="1776" spans="1:36" x14ac:dyDescent="0.25">
      <c r="A1776">
        <v>2019</v>
      </c>
      <c r="B1776" t="s">
        <v>41</v>
      </c>
      <c r="C1776" t="s">
        <v>6165</v>
      </c>
      <c r="D1776" s="47" t="s">
        <v>6079</v>
      </c>
      <c r="E1776" s="11">
        <v>2.0609999999999999</v>
      </c>
      <c r="F1776" s="2">
        <v>0.37119999999999997</v>
      </c>
      <c r="G1776" s="2">
        <v>0.5998</v>
      </c>
      <c r="H1776" s="2">
        <v>-0.22860000000000003</v>
      </c>
      <c r="I1776" s="2">
        <v>0.37119999999999997</v>
      </c>
      <c r="J1776" s="2">
        <v>0.55769999999999997</v>
      </c>
      <c r="K1776" s="2">
        <v>-0.1865</v>
      </c>
      <c r="L1776" s="2">
        <v>0.44919999999999999</v>
      </c>
      <c r="M1776" s="2">
        <v>0.51939999999999997</v>
      </c>
      <c r="N1776" s="2">
        <v>-7.0199999999999985E-2</v>
      </c>
      <c r="O1776" s="2">
        <v>-0.16176666666666667</v>
      </c>
      <c r="P1776" s="2" t="s">
        <v>5900</v>
      </c>
      <c r="Q1776" s="5">
        <v>3447</v>
      </c>
      <c r="R1776" s="5">
        <v>1672.4890829694323</v>
      </c>
      <c r="S1776" s="5">
        <v>2</v>
      </c>
      <c r="T1776" s="5">
        <v>58.021467943138965</v>
      </c>
      <c r="U1776" s="5">
        <v>0</v>
      </c>
      <c r="V1776" s="5">
        <v>0</v>
      </c>
      <c r="W1776" s="5">
        <v>2</v>
      </c>
      <c r="X1776" s="5">
        <v>58.021467943138965</v>
      </c>
      <c r="Y1776" s="5">
        <v>0</v>
      </c>
      <c r="Z1776" s="5">
        <v>0</v>
      </c>
      <c r="AA1776" s="5">
        <v>0</v>
      </c>
      <c r="AB1776" s="5">
        <v>0</v>
      </c>
      <c r="AC1776" s="5">
        <v>20</v>
      </c>
      <c r="AD1776" s="5">
        <v>580.21467943138964</v>
      </c>
      <c r="AE1776" s="5">
        <v>7</v>
      </c>
      <c r="AF1776" s="5">
        <v>203.07513780098637</v>
      </c>
      <c r="AG1776" s="5">
        <v>13</v>
      </c>
      <c r="AH1776" s="5">
        <v>377.13954163040324</v>
      </c>
      <c r="AI1776" s="5">
        <v>0</v>
      </c>
      <c r="AJ1776" s="5">
        <v>0</v>
      </c>
    </row>
    <row r="1777" spans="1:36" x14ac:dyDescent="0.25">
      <c r="A1777">
        <v>2019</v>
      </c>
      <c r="B1777" t="s">
        <v>41</v>
      </c>
      <c r="C1777" t="s">
        <v>5611</v>
      </c>
      <c r="D1777" s="47" t="s">
        <v>5610</v>
      </c>
      <c r="E1777" s="11">
        <v>2.3679999999999999</v>
      </c>
      <c r="F1777" s="2">
        <v>0.60919999999999996</v>
      </c>
      <c r="G1777" s="2">
        <v>0.36880000000000002</v>
      </c>
      <c r="H1777" s="2">
        <v>0.24039999999999995</v>
      </c>
      <c r="I1777" s="2">
        <v>0.56989999999999996</v>
      </c>
      <c r="J1777" s="2">
        <v>0.36409999999999998</v>
      </c>
      <c r="K1777" s="2">
        <v>0.20579999999999998</v>
      </c>
      <c r="L1777" s="2">
        <v>0.45240000000000002</v>
      </c>
      <c r="M1777" s="2">
        <v>0.52600000000000002</v>
      </c>
      <c r="N1777" s="2">
        <v>-7.3599999999999999E-2</v>
      </c>
      <c r="O1777" s="2">
        <v>0.12419999999999998</v>
      </c>
      <c r="P1777" s="2" t="s">
        <v>4792</v>
      </c>
      <c r="Q1777" s="5">
        <v>3448</v>
      </c>
      <c r="R1777" s="5">
        <v>1456.0810810810813</v>
      </c>
      <c r="S1777" s="5">
        <v>0</v>
      </c>
      <c r="T1777" s="5">
        <v>0</v>
      </c>
      <c r="U1777" s="5">
        <v>0</v>
      </c>
      <c r="V1777" s="5">
        <v>0</v>
      </c>
      <c r="W1777" s="5">
        <v>0</v>
      </c>
      <c r="X1777" s="5">
        <v>0</v>
      </c>
      <c r="Y1777" s="5">
        <v>0</v>
      </c>
      <c r="Z1777" s="5">
        <v>0</v>
      </c>
      <c r="AA1777" s="5">
        <v>0</v>
      </c>
      <c r="AB1777" s="5">
        <v>0</v>
      </c>
      <c r="AC1777" s="5">
        <v>39</v>
      </c>
      <c r="AD1777" s="5">
        <v>1131.090487238979</v>
      </c>
      <c r="AE1777" s="5">
        <v>7</v>
      </c>
      <c r="AF1777" s="5">
        <v>203.01624129930394</v>
      </c>
      <c r="AG1777" s="5">
        <v>30</v>
      </c>
      <c r="AH1777" s="5">
        <v>870.06960556844547</v>
      </c>
      <c r="AI1777" s="5">
        <v>2</v>
      </c>
      <c r="AJ1777" s="5">
        <v>58.004640371229698</v>
      </c>
    </row>
    <row r="1778" spans="1:36" x14ac:dyDescent="0.25">
      <c r="A1778">
        <v>2019</v>
      </c>
      <c r="B1778" t="s">
        <v>71</v>
      </c>
      <c r="C1778" t="s">
        <v>5108</v>
      </c>
      <c r="D1778" t="s">
        <v>5107</v>
      </c>
      <c r="E1778" s="11">
        <v>0</v>
      </c>
      <c r="F1778">
        <v>0.81840000000000002</v>
      </c>
      <c r="G1778">
        <v>0.17100000000000001</v>
      </c>
      <c r="H1778">
        <v>0.64739999999999998</v>
      </c>
      <c r="I1778" s="2">
        <v>0.80879999999999996</v>
      </c>
      <c r="J1778" s="2">
        <v>0.16309999999999999</v>
      </c>
      <c r="K1778" s="2">
        <v>0.64569999999999994</v>
      </c>
      <c r="L1778" s="2">
        <v>0.8</v>
      </c>
      <c r="M1778" s="2">
        <v>0.18579999999999999</v>
      </c>
      <c r="N1778" s="2">
        <v>0.61420000000000008</v>
      </c>
      <c r="O1778" s="2">
        <v>0.6357666666666667</v>
      </c>
      <c r="P1778" s="2" t="s">
        <v>4792</v>
      </c>
      <c r="Q1778" s="5">
        <v>3454</v>
      </c>
      <c r="R1778" s="5" t="s">
        <v>4791</v>
      </c>
      <c r="S1778" s="5">
        <v>1</v>
      </c>
      <c r="T1778" s="5">
        <v>28.951939779965254</v>
      </c>
      <c r="U1778" s="5">
        <v>0</v>
      </c>
      <c r="V1778" s="5">
        <v>0</v>
      </c>
      <c r="W1778" s="5">
        <v>0</v>
      </c>
      <c r="X1778" s="5">
        <v>0</v>
      </c>
      <c r="Y1778" s="5">
        <v>0</v>
      </c>
      <c r="Z1778" s="5">
        <v>0</v>
      </c>
      <c r="AA1778" s="5">
        <v>1</v>
      </c>
      <c r="AB1778" s="5">
        <v>28.951939779965254</v>
      </c>
      <c r="AC1778" s="5">
        <v>24</v>
      </c>
      <c r="AD1778" s="5">
        <v>694.84655471916619</v>
      </c>
      <c r="AE1778" s="5">
        <v>4</v>
      </c>
      <c r="AF1778" s="5">
        <v>115.80775911986102</v>
      </c>
      <c r="AG1778" s="5">
        <v>18</v>
      </c>
      <c r="AH1778" s="5">
        <v>521.13491603937462</v>
      </c>
      <c r="AI1778" s="5">
        <v>2</v>
      </c>
      <c r="AJ1778" s="5">
        <v>57.903879559930509</v>
      </c>
    </row>
    <row r="1779" spans="1:36" x14ac:dyDescent="0.25">
      <c r="A1779">
        <v>2018</v>
      </c>
      <c r="B1779" t="s">
        <v>41</v>
      </c>
      <c r="C1779" t="s">
        <v>5611</v>
      </c>
      <c r="D1779" s="47" t="s">
        <v>5610</v>
      </c>
      <c r="E1779" s="11">
        <v>2.3679999999999999</v>
      </c>
      <c r="F1779" s="2">
        <v>0.60919999999999996</v>
      </c>
      <c r="G1779" s="2">
        <v>0.36880000000000002</v>
      </c>
      <c r="H1779" s="2">
        <v>0.24039999999999995</v>
      </c>
      <c r="I1779" s="2">
        <v>0.56989999999999996</v>
      </c>
      <c r="J1779" s="2">
        <v>0.36409999999999998</v>
      </c>
      <c r="K1779" s="2">
        <v>0.20579999999999998</v>
      </c>
      <c r="L1779" s="2">
        <v>0.45240000000000002</v>
      </c>
      <c r="M1779" s="2">
        <v>0.52600000000000002</v>
      </c>
      <c r="N1779" s="2">
        <v>-7.3599999999999999E-2</v>
      </c>
      <c r="O1779" s="2">
        <v>0.12419999999999998</v>
      </c>
      <c r="P1779" s="2" t="s">
        <v>4792</v>
      </c>
      <c r="Q1779" s="5">
        <v>3455</v>
      </c>
      <c r="R1779" s="5">
        <v>1459.0371621621623</v>
      </c>
      <c r="S1779" s="5">
        <v>0</v>
      </c>
      <c r="T1779" s="5">
        <v>0</v>
      </c>
      <c r="U1779" s="5">
        <v>0</v>
      </c>
      <c r="V1779" s="5">
        <v>0</v>
      </c>
      <c r="W1779" s="5">
        <v>0</v>
      </c>
      <c r="X1779" s="5">
        <v>0</v>
      </c>
      <c r="Y1779" s="5">
        <v>0</v>
      </c>
      <c r="Z1779" s="5">
        <v>0</v>
      </c>
      <c r="AA1779" s="5">
        <v>0</v>
      </c>
      <c r="AB1779" s="5">
        <v>0</v>
      </c>
      <c r="AC1779" s="5">
        <v>26</v>
      </c>
      <c r="AD1779" s="5">
        <v>752.53256150506513</v>
      </c>
      <c r="AE1779" s="5">
        <v>3</v>
      </c>
      <c r="AF1779" s="5">
        <v>86.830680173661364</v>
      </c>
      <c r="AG1779" s="5">
        <v>23</v>
      </c>
      <c r="AH1779" s="5">
        <v>665.7018813314038</v>
      </c>
      <c r="AI1779" s="5">
        <v>0</v>
      </c>
      <c r="AJ1779" s="5">
        <v>0</v>
      </c>
    </row>
    <row r="1780" spans="1:36" x14ac:dyDescent="0.25">
      <c r="A1780">
        <v>2017</v>
      </c>
      <c r="B1780" t="s">
        <v>71</v>
      </c>
      <c r="C1780" t="s">
        <v>5094</v>
      </c>
      <c r="D1780" s="47" t="s">
        <v>5093</v>
      </c>
      <c r="E1780" s="11">
        <v>0</v>
      </c>
      <c r="F1780" s="2">
        <v>0.81089999999999995</v>
      </c>
      <c r="G1780" s="2">
        <v>0.17660000000000001</v>
      </c>
      <c r="H1780" s="2">
        <v>0.63429999999999997</v>
      </c>
      <c r="I1780" s="2">
        <v>0.79730000000000001</v>
      </c>
      <c r="J1780" s="2">
        <v>0.1792</v>
      </c>
      <c r="K1780" s="2">
        <v>0.61809999999999998</v>
      </c>
      <c r="L1780" s="2">
        <v>0.76559999999999995</v>
      </c>
      <c r="M1780" s="2">
        <v>0.2228</v>
      </c>
      <c r="N1780" s="2">
        <v>0.54279999999999995</v>
      </c>
      <c r="O1780" s="2">
        <v>0.59839999999999993</v>
      </c>
      <c r="P1780" s="2" t="s">
        <v>4792</v>
      </c>
      <c r="Q1780" s="5">
        <v>3457</v>
      </c>
      <c r="R1780" s="5" t="s">
        <v>4791</v>
      </c>
      <c r="S1780" s="5">
        <v>5</v>
      </c>
      <c r="T1780" s="5">
        <v>144.63407578825573</v>
      </c>
      <c r="U1780" s="5">
        <v>0</v>
      </c>
      <c r="V1780" s="5">
        <v>0</v>
      </c>
      <c r="W1780" s="5">
        <v>0</v>
      </c>
      <c r="X1780" s="5">
        <v>0</v>
      </c>
      <c r="Y1780" s="5">
        <v>0</v>
      </c>
      <c r="Z1780" s="5">
        <v>0</v>
      </c>
      <c r="AA1780" s="5">
        <v>5</v>
      </c>
      <c r="AB1780" s="5">
        <v>144.63407578825573</v>
      </c>
      <c r="AC1780" s="5">
        <v>112</v>
      </c>
      <c r="AD1780" s="5">
        <v>3239.8032976569275</v>
      </c>
      <c r="AE1780" s="5">
        <v>12</v>
      </c>
      <c r="AF1780" s="5">
        <v>347.12178189181373</v>
      </c>
      <c r="AG1780" s="5">
        <v>94</v>
      </c>
      <c r="AH1780" s="5">
        <v>2719.1206248192075</v>
      </c>
      <c r="AI1780" s="5">
        <v>6</v>
      </c>
      <c r="AJ1780" s="5">
        <v>173.56089094590686</v>
      </c>
    </row>
    <row r="1781" spans="1:36" x14ac:dyDescent="0.25">
      <c r="A1781">
        <v>2018</v>
      </c>
      <c r="B1781" t="s">
        <v>49</v>
      </c>
      <c r="C1781" t="s">
        <v>5186</v>
      </c>
      <c r="D1781" s="47" t="s">
        <v>618</v>
      </c>
      <c r="E1781" s="11">
        <v>35.4</v>
      </c>
      <c r="F1781" s="2">
        <v>0.3947</v>
      </c>
      <c r="G1781" s="2">
        <v>0.57199999999999995</v>
      </c>
      <c r="H1781" s="2">
        <v>-0.17729999999999996</v>
      </c>
      <c r="I1781" s="2">
        <v>0.38300000000000001</v>
      </c>
      <c r="J1781" s="2">
        <v>0.504</v>
      </c>
      <c r="K1781" s="2">
        <v>-0.121</v>
      </c>
      <c r="L1781" s="2">
        <v>0.499</v>
      </c>
      <c r="M1781" s="2">
        <v>0.48299999999999998</v>
      </c>
      <c r="N1781" s="2">
        <v>1.6000000000000014E-2</v>
      </c>
      <c r="O1781" s="2">
        <v>-9.4099999999999975E-2</v>
      </c>
      <c r="P1781" s="2" t="s">
        <v>5900</v>
      </c>
      <c r="Q1781" s="5">
        <v>3458</v>
      </c>
      <c r="R1781" s="5">
        <v>97.683615819209038</v>
      </c>
      <c r="S1781" s="5">
        <v>0</v>
      </c>
      <c r="T1781" s="5">
        <v>0</v>
      </c>
      <c r="U1781" s="5">
        <v>0</v>
      </c>
      <c r="V1781" s="5">
        <v>0</v>
      </c>
      <c r="W1781" s="5">
        <v>0</v>
      </c>
      <c r="X1781" s="5">
        <v>0</v>
      </c>
      <c r="Y1781" s="5">
        <v>0</v>
      </c>
      <c r="Z1781" s="5">
        <v>0</v>
      </c>
      <c r="AA1781" s="5">
        <v>0</v>
      </c>
      <c r="AB1781" s="5">
        <v>0</v>
      </c>
      <c r="AC1781" s="5">
        <v>7</v>
      </c>
      <c r="AD1781" s="5">
        <v>202.42914979757086</v>
      </c>
      <c r="AE1781" s="5">
        <v>2</v>
      </c>
      <c r="AF1781" s="5">
        <v>57.836899942163093</v>
      </c>
      <c r="AG1781" s="5">
        <v>5</v>
      </c>
      <c r="AH1781" s="5">
        <v>144.59224985540774</v>
      </c>
      <c r="AI1781" s="5">
        <v>0</v>
      </c>
      <c r="AJ1781" s="5">
        <v>0</v>
      </c>
    </row>
    <row r="1782" spans="1:36" x14ac:dyDescent="0.25">
      <c r="A1782">
        <v>2018</v>
      </c>
      <c r="B1782" t="s">
        <v>49</v>
      </c>
      <c r="C1782" t="s">
        <v>5186</v>
      </c>
      <c r="D1782" s="47" t="s">
        <v>618</v>
      </c>
      <c r="E1782" s="11">
        <v>35.4</v>
      </c>
      <c r="F1782" s="2">
        <v>0.3947</v>
      </c>
      <c r="G1782" s="2">
        <v>0.57199999999999995</v>
      </c>
      <c r="H1782" s="2">
        <v>-0.17729999999999996</v>
      </c>
      <c r="I1782" s="2">
        <v>0.38300000000000001</v>
      </c>
      <c r="J1782" s="2">
        <v>0.504</v>
      </c>
      <c r="K1782" s="2">
        <v>-0.121</v>
      </c>
      <c r="L1782" s="2">
        <v>0.499</v>
      </c>
      <c r="M1782" s="2">
        <v>0.48299999999999998</v>
      </c>
      <c r="N1782" s="2">
        <v>1.6000000000000014E-2</v>
      </c>
      <c r="O1782" s="2">
        <v>-9.4099999999999975E-2</v>
      </c>
      <c r="P1782" s="2" t="s">
        <v>5900</v>
      </c>
      <c r="Q1782" s="5">
        <v>3459</v>
      </c>
      <c r="R1782" s="5">
        <v>97.711864406779668</v>
      </c>
      <c r="S1782" s="5">
        <v>1</v>
      </c>
      <c r="T1782" s="5">
        <v>28.91008962127783</v>
      </c>
      <c r="U1782" s="5">
        <v>0</v>
      </c>
      <c r="V1782" s="5">
        <v>0</v>
      </c>
      <c r="W1782" s="5">
        <v>0</v>
      </c>
      <c r="X1782" s="5">
        <v>0</v>
      </c>
      <c r="Y1782" s="5">
        <v>0</v>
      </c>
      <c r="Z1782" s="5">
        <v>0</v>
      </c>
      <c r="AA1782" s="5">
        <v>1</v>
      </c>
      <c r="AB1782" s="5">
        <v>28.91008962127783</v>
      </c>
      <c r="AC1782" s="5">
        <v>13</v>
      </c>
      <c r="AD1782" s="5">
        <v>375.83116507661174</v>
      </c>
      <c r="AE1782" s="5">
        <v>3</v>
      </c>
      <c r="AF1782" s="5">
        <v>86.730268863833473</v>
      </c>
      <c r="AG1782" s="5">
        <v>10</v>
      </c>
      <c r="AH1782" s="5">
        <v>289.10089621277825</v>
      </c>
      <c r="AI1782" s="5">
        <v>0</v>
      </c>
      <c r="AJ1782" s="5">
        <v>0</v>
      </c>
    </row>
    <row r="1783" spans="1:36" x14ac:dyDescent="0.25">
      <c r="A1783">
        <v>2018</v>
      </c>
      <c r="B1783" t="s">
        <v>70</v>
      </c>
      <c r="C1783" t="s">
        <v>5322</v>
      </c>
      <c r="D1783" s="47" t="s">
        <v>5321</v>
      </c>
      <c r="E1783" s="11">
        <v>2.92</v>
      </c>
      <c r="F1783" s="2">
        <v>0.79659999999999997</v>
      </c>
      <c r="G1783" s="2">
        <v>0.19089999999999999</v>
      </c>
      <c r="H1783" s="2">
        <v>0.60570000000000002</v>
      </c>
      <c r="I1783" s="2">
        <v>0.7833</v>
      </c>
      <c r="J1783" s="2">
        <v>0.18720000000000001</v>
      </c>
      <c r="K1783" s="2">
        <v>0.59609999999999996</v>
      </c>
      <c r="L1783" s="2">
        <v>0.72709999999999997</v>
      </c>
      <c r="M1783" s="2">
        <v>0.25840000000000002</v>
      </c>
      <c r="N1783" s="2">
        <v>0.46869999999999995</v>
      </c>
      <c r="O1783" s="2">
        <v>0.55683333333333329</v>
      </c>
      <c r="P1783" s="5" t="s">
        <v>4792</v>
      </c>
      <c r="Q1783" s="5">
        <v>3461</v>
      </c>
      <c r="R1783" s="5">
        <v>1185.2739726027398</v>
      </c>
      <c r="S1783" s="5">
        <v>17</v>
      </c>
      <c r="T1783" s="5">
        <v>491.18751805836467</v>
      </c>
      <c r="U1783" s="5">
        <v>0</v>
      </c>
      <c r="V1783" s="5">
        <v>0</v>
      </c>
      <c r="W1783" s="5">
        <v>1</v>
      </c>
      <c r="X1783" s="5">
        <v>28.893383415197921</v>
      </c>
      <c r="Y1783" s="5">
        <v>0</v>
      </c>
      <c r="Z1783" s="5">
        <v>0</v>
      </c>
      <c r="AA1783" s="5">
        <v>16</v>
      </c>
      <c r="AB1783" s="5">
        <v>462.29413464316673</v>
      </c>
      <c r="AC1783" s="5">
        <v>51</v>
      </c>
      <c r="AD1783" s="5">
        <v>1473.562554175094</v>
      </c>
      <c r="AE1783" s="5">
        <v>6</v>
      </c>
      <c r="AF1783" s="5">
        <v>173.36030049118753</v>
      </c>
      <c r="AG1783" s="5">
        <v>35</v>
      </c>
      <c r="AH1783" s="5">
        <v>1011.2684195319272</v>
      </c>
      <c r="AI1783" s="5">
        <v>10</v>
      </c>
      <c r="AJ1783" s="5">
        <v>288.93383415197923</v>
      </c>
    </row>
    <row r="1784" spans="1:36" x14ac:dyDescent="0.25">
      <c r="A1784">
        <v>2019</v>
      </c>
      <c r="B1784" t="s">
        <v>71</v>
      </c>
      <c r="C1784" t="s">
        <v>4925</v>
      </c>
      <c r="D1784" s="47" t="s">
        <v>4924</v>
      </c>
      <c r="E1784" s="11">
        <v>0</v>
      </c>
      <c r="F1784" s="2">
        <v>0.75549999999999995</v>
      </c>
      <c r="G1784" s="2">
        <v>0.23499999999999999</v>
      </c>
      <c r="H1784" s="2">
        <v>0.52049999999999996</v>
      </c>
      <c r="I1784" s="2">
        <v>0.70630000000000004</v>
      </c>
      <c r="J1784" s="2">
        <v>0.2727</v>
      </c>
      <c r="K1784" s="2">
        <v>0.43360000000000004</v>
      </c>
      <c r="L1784" s="2">
        <v>0.67500000000000004</v>
      </c>
      <c r="M1784" s="2">
        <v>0.31659999999999999</v>
      </c>
      <c r="N1784" s="2">
        <v>0.35840000000000005</v>
      </c>
      <c r="O1784" s="2">
        <v>0.4375</v>
      </c>
      <c r="P1784" s="2" t="s">
        <v>4792</v>
      </c>
      <c r="Q1784" s="5">
        <v>3465</v>
      </c>
      <c r="R1784" s="5" t="s">
        <v>4791</v>
      </c>
      <c r="S1784" s="5">
        <v>43</v>
      </c>
      <c r="T1784" s="5">
        <v>1240.9812409812412</v>
      </c>
      <c r="U1784" s="5">
        <v>0</v>
      </c>
      <c r="V1784" s="5">
        <v>0</v>
      </c>
      <c r="W1784" s="5">
        <v>2</v>
      </c>
      <c r="X1784" s="5">
        <v>57.720057720057717</v>
      </c>
      <c r="Y1784" s="5">
        <v>2</v>
      </c>
      <c r="Z1784" s="5">
        <v>57.720057720057717</v>
      </c>
      <c r="AA1784" s="5">
        <v>39</v>
      </c>
      <c r="AB1784" s="5">
        <v>1125.5411255411257</v>
      </c>
      <c r="AC1784" s="5">
        <v>140</v>
      </c>
      <c r="AD1784" s="5">
        <v>4040.4040404040406</v>
      </c>
      <c r="AE1784" s="5">
        <v>37</v>
      </c>
      <c r="AF1784" s="5">
        <v>1067.8210678210678</v>
      </c>
      <c r="AG1784" s="5">
        <v>87</v>
      </c>
      <c r="AH1784" s="5">
        <v>2510.8225108225106</v>
      </c>
      <c r="AI1784" s="5">
        <v>16</v>
      </c>
      <c r="AJ1784" s="5">
        <v>461.76046176046174</v>
      </c>
    </row>
    <row r="1785" spans="1:36" x14ac:dyDescent="0.25">
      <c r="A1785">
        <v>2017</v>
      </c>
      <c r="B1785" t="s">
        <v>49</v>
      </c>
      <c r="C1785" t="s">
        <v>5186</v>
      </c>
      <c r="D1785" s="47" t="s">
        <v>618</v>
      </c>
      <c r="E1785" s="11">
        <v>35.4</v>
      </c>
      <c r="F1785" s="2">
        <v>0.3947</v>
      </c>
      <c r="G1785" s="2">
        <v>0.57199999999999995</v>
      </c>
      <c r="H1785" s="2">
        <v>-0.17729999999999996</v>
      </c>
      <c r="I1785" s="2">
        <v>0.38300000000000001</v>
      </c>
      <c r="J1785" s="2">
        <v>0.504</v>
      </c>
      <c r="K1785" s="2">
        <v>-0.121</v>
      </c>
      <c r="L1785" s="2">
        <v>0.499</v>
      </c>
      <c r="M1785" s="2">
        <v>0.48299999999999998</v>
      </c>
      <c r="N1785" s="2">
        <v>1.6000000000000014E-2</v>
      </c>
      <c r="O1785" s="2">
        <v>-9.4099999999999975E-2</v>
      </c>
      <c r="P1785" s="2" t="s">
        <v>5900</v>
      </c>
      <c r="Q1785" s="5">
        <v>3472</v>
      </c>
      <c r="R1785" s="5">
        <v>98.079096045197744</v>
      </c>
      <c r="S1785" s="5">
        <v>1</v>
      </c>
      <c r="T1785" s="5">
        <v>28.801843317972349</v>
      </c>
      <c r="U1785" s="5">
        <v>0</v>
      </c>
      <c r="V1785" s="5">
        <v>0</v>
      </c>
      <c r="W1785" s="5">
        <v>0</v>
      </c>
      <c r="X1785" s="5">
        <v>0</v>
      </c>
      <c r="Y1785" s="5">
        <v>0</v>
      </c>
      <c r="Z1785" s="5">
        <v>0</v>
      </c>
      <c r="AA1785" s="5">
        <v>1</v>
      </c>
      <c r="AB1785" s="5">
        <v>28.801843317972349</v>
      </c>
      <c r="AC1785" s="5">
        <v>17</v>
      </c>
      <c r="AD1785" s="5">
        <v>489.63133640552991</v>
      </c>
      <c r="AE1785" s="5">
        <v>4</v>
      </c>
      <c r="AF1785" s="5">
        <v>115.2073732718894</v>
      </c>
      <c r="AG1785" s="5">
        <v>12</v>
      </c>
      <c r="AH1785" s="5">
        <v>345.62211981566821</v>
      </c>
      <c r="AI1785" s="5">
        <v>1</v>
      </c>
      <c r="AJ1785" s="5">
        <v>28.801843317972349</v>
      </c>
    </row>
    <row r="1786" spans="1:36" x14ac:dyDescent="0.25">
      <c r="A1786">
        <v>2017</v>
      </c>
      <c r="B1786" t="s">
        <v>71</v>
      </c>
      <c r="C1786" t="s">
        <v>4876</v>
      </c>
      <c r="D1786" s="47" t="s">
        <v>4875</v>
      </c>
      <c r="E1786" s="11">
        <v>0</v>
      </c>
      <c r="F1786" s="2">
        <v>0.66369999999999996</v>
      </c>
      <c r="G1786" s="2">
        <v>0.32400000000000001</v>
      </c>
      <c r="H1786" s="2">
        <v>0.33969999999999995</v>
      </c>
      <c r="I1786" s="2">
        <v>0.63029999999999997</v>
      </c>
      <c r="J1786" s="2">
        <v>0.3402</v>
      </c>
      <c r="K1786" s="2">
        <v>0.29009999999999997</v>
      </c>
      <c r="L1786" s="2">
        <v>0.58650000000000002</v>
      </c>
      <c r="M1786" s="2">
        <v>0.40350000000000003</v>
      </c>
      <c r="N1786" s="2">
        <v>0.183</v>
      </c>
      <c r="O1786" s="2">
        <v>0.2709333333333333</v>
      </c>
      <c r="P1786" s="2" t="s">
        <v>4792</v>
      </c>
      <c r="Q1786" s="5">
        <v>3476</v>
      </c>
      <c r="R1786" s="5" t="s">
        <v>4791</v>
      </c>
      <c r="S1786" s="5">
        <v>9</v>
      </c>
      <c r="T1786" s="5">
        <v>258.91829689298044</v>
      </c>
      <c r="U1786" s="5">
        <v>0</v>
      </c>
      <c r="V1786" s="5">
        <v>0</v>
      </c>
      <c r="W1786" s="5">
        <v>1</v>
      </c>
      <c r="X1786" s="5">
        <v>28.768699654775602</v>
      </c>
      <c r="Y1786" s="5">
        <v>1</v>
      </c>
      <c r="Z1786" s="5">
        <v>28.768699654775602</v>
      </c>
      <c r="AA1786" s="5">
        <v>7</v>
      </c>
      <c r="AB1786" s="5">
        <v>201.38089758342926</v>
      </c>
      <c r="AC1786" s="5">
        <v>112</v>
      </c>
      <c r="AD1786" s="5">
        <v>3222.0943613348682</v>
      </c>
      <c r="AE1786" s="5">
        <v>28</v>
      </c>
      <c r="AF1786" s="5">
        <v>805.52359033371704</v>
      </c>
      <c r="AG1786" s="5">
        <v>71</v>
      </c>
      <c r="AH1786" s="5">
        <v>2042.5776754890678</v>
      </c>
      <c r="AI1786" s="5">
        <v>13</v>
      </c>
      <c r="AJ1786" s="5">
        <v>373.99309551208285</v>
      </c>
    </row>
    <row r="1787" spans="1:36" x14ac:dyDescent="0.25">
      <c r="A1787">
        <v>2019</v>
      </c>
      <c r="B1787" t="s">
        <v>70</v>
      </c>
      <c r="C1787" t="s">
        <v>5322</v>
      </c>
      <c r="D1787" s="47" t="s">
        <v>5321</v>
      </c>
      <c r="E1787" s="11">
        <v>2.92</v>
      </c>
      <c r="F1787" s="2">
        <v>0.79659999999999997</v>
      </c>
      <c r="G1787" s="2">
        <v>0.19089999999999999</v>
      </c>
      <c r="H1787" s="2">
        <v>0.60570000000000002</v>
      </c>
      <c r="I1787" s="2">
        <v>0.7833</v>
      </c>
      <c r="J1787" s="2">
        <v>0.18720000000000001</v>
      </c>
      <c r="K1787" s="2">
        <v>0.59609999999999996</v>
      </c>
      <c r="L1787" s="2">
        <v>0.72709999999999997</v>
      </c>
      <c r="M1787" s="2">
        <v>0.25840000000000002</v>
      </c>
      <c r="N1787" s="2">
        <v>0.46869999999999995</v>
      </c>
      <c r="O1787" s="2">
        <v>0.55683333333333329</v>
      </c>
      <c r="P1787" s="5" t="s">
        <v>4792</v>
      </c>
      <c r="Q1787" s="5">
        <v>3482</v>
      </c>
      <c r="R1787" s="5">
        <v>1192.4657534246576</v>
      </c>
      <c r="S1787" s="5">
        <v>15</v>
      </c>
      <c r="T1787" s="5">
        <v>430.78690407811604</v>
      </c>
      <c r="U1787" s="5">
        <v>0</v>
      </c>
      <c r="V1787" s="5">
        <v>0</v>
      </c>
      <c r="W1787" s="5">
        <v>0</v>
      </c>
      <c r="X1787" s="5">
        <v>0</v>
      </c>
      <c r="Y1787" s="5">
        <v>0</v>
      </c>
      <c r="Z1787" s="5">
        <v>0</v>
      </c>
      <c r="AA1787" s="5">
        <v>15</v>
      </c>
      <c r="AB1787" s="5">
        <v>430.78690407811604</v>
      </c>
      <c r="AC1787" s="5">
        <v>87</v>
      </c>
      <c r="AD1787" s="5">
        <v>2498.564043653073</v>
      </c>
      <c r="AE1787" s="5">
        <v>10</v>
      </c>
      <c r="AF1787" s="5">
        <v>287.19126938541069</v>
      </c>
      <c r="AG1787" s="5">
        <v>65</v>
      </c>
      <c r="AH1787" s="5">
        <v>1866.7432510051692</v>
      </c>
      <c r="AI1787" s="5">
        <v>12</v>
      </c>
      <c r="AJ1787" s="5">
        <v>344.62952326249285</v>
      </c>
    </row>
    <row r="1788" spans="1:36" x14ac:dyDescent="0.25">
      <c r="A1788">
        <v>2017</v>
      </c>
      <c r="B1788" t="s">
        <v>70</v>
      </c>
      <c r="C1788" t="s">
        <v>5410</v>
      </c>
      <c r="D1788" s="47" t="s">
        <v>5378</v>
      </c>
      <c r="E1788" s="11">
        <v>5.93</v>
      </c>
      <c r="F1788" s="2">
        <v>0.72809999999999997</v>
      </c>
      <c r="G1788" s="2">
        <v>0.24829999999999999</v>
      </c>
      <c r="H1788" s="2">
        <v>0.4798</v>
      </c>
      <c r="I1788" s="2">
        <v>0.7077</v>
      </c>
      <c r="J1788" s="2">
        <v>0.2525</v>
      </c>
      <c r="K1788" s="2">
        <v>0.45519999999999999</v>
      </c>
      <c r="L1788" s="2">
        <v>0.63339999999999996</v>
      </c>
      <c r="M1788" s="2">
        <v>0.34949999999999998</v>
      </c>
      <c r="N1788" s="2">
        <v>0.28389999999999999</v>
      </c>
      <c r="O1788" s="2">
        <v>0.40630000000000005</v>
      </c>
      <c r="P1788" s="5" t="s">
        <v>4792</v>
      </c>
      <c r="Q1788" s="5">
        <v>3483</v>
      </c>
      <c r="R1788" s="5">
        <v>587.35244519392916</v>
      </c>
      <c r="S1788" s="5">
        <v>18</v>
      </c>
      <c r="T1788" s="5">
        <v>516.79586563307498</v>
      </c>
      <c r="U1788" s="5">
        <v>1</v>
      </c>
      <c r="V1788" s="5">
        <v>28.710881424059721</v>
      </c>
      <c r="W1788" s="5">
        <v>1</v>
      </c>
      <c r="X1788" s="5">
        <v>28.710881424059721</v>
      </c>
      <c r="Y1788" s="5">
        <v>1</v>
      </c>
      <c r="Z1788" s="5">
        <v>28.710881424059721</v>
      </c>
      <c r="AA1788" s="5">
        <v>15</v>
      </c>
      <c r="AB1788" s="5">
        <v>430.66322136089582</v>
      </c>
      <c r="AC1788" s="5">
        <v>58</v>
      </c>
      <c r="AD1788" s="5">
        <v>1665.2311225954636</v>
      </c>
      <c r="AE1788" s="5">
        <v>16</v>
      </c>
      <c r="AF1788" s="5">
        <v>459.37410278495554</v>
      </c>
      <c r="AG1788" s="5">
        <v>40</v>
      </c>
      <c r="AH1788" s="5">
        <v>1148.4352569623888</v>
      </c>
      <c r="AI1788" s="5">
        <v>2</v>
      </c>
      <c r="AJ1788" s="5">
        <v>57.421762848119442</v>
      </c>
    </row>
    <row r="1789" spans="1:36" x14ac:dyDescent="0.25">
      <c r="A1789">
        <v>2018</v>
      </c>
      <c r="B1789" t="s">
        <v>71</v>
      </c>
      <c r="C1789" t="s">
        <v>4942</v>
      </c>
      <c r="D1789" s="47" t="s">
        <v>701</v>
      </c>
      <c r="E1789" s="11">
        <v>0</v>
      </c>
      <c r="F1789" s="2">
        <v>0.7087</v>
      </c>
      <c r="G1789" s="2">
        <v>0.28089999999999998</v>
      </c>
      <c r="H1789" s="2">
        <v>0.42780000000000001</v>
      </c>
      <c r="I1789" s="2">
        <v>0.72030000000000005</v>
      </c>
      <c r="J1789" s="2">
        <v>0.25540000000000002</v>
      </c>
      <c r="K1789" s="2">
        <v>0.46490000000000004</v>
      </c>
      <c r="L1789" s="2">
        <v>0.70240000000000002</v>
      </c>
      <c r="M1789" s="2">
        <v>0.28799999999999998</v>
      </c>
      <c r="N1789" s="2">
        <v>0.41440000000000005</v>
      </c>
      <c r="O1789" s="2">
        <v>0.43570000000000003</v>
      </c>
      <c r="P1789" s="2" t="s">
        <v>4792</v>
      </c>
      <c r="Q1789" s="5">
        <v>3483</v>
      </c>
      <c r="R1789" s="5" t="s">
        <v>4791</v>
      </c>
      <c r="S1789" s="5">
        <v>9</v>
      </c>
      <c r="T1789" s="5">
        <v>258.39793281653749</v>
      </c>
      <c r="U1789" s="5">
        <v>0</v>
      </c>
      <c r="V1789" s="5">
        <v>0</v>
      </c>
      <c r="W1789" s="5">
        <v>1</v>
      </c>
      <c r="X1789" s="5">
        <v>28.710881424059721</v>
      </c>
      <c r="Y1789" s="5">
        <v>0</v>
      </c>
      <c r="Z1789" s="5">
        <v>0</v>
      </c>
      <c r="AA1789" s="5">
        <v>8</v>
      </c>
      <c r="AB1789" s="5">
        <v>229.68705139247777</v>
      </c>
      <c r="AC1789" s="5">
        <v>97</v>
      </c>
      <c r="AD1789" s="5">
        <v>2784.9554981337928</v>
      </c>
      <c r="AE1789" s="5">
        <v>18</v>
      </c>
      <c r="AF1789" s="5">
        <v>516.79586563307498</v>
      </c>
      <c r="AG1789" s="5">
        <v>66</v>
      </c>
      <c r="AH1789" s="5">
        <v>1894.9181739879414</v>
      </c>
      <c r="AI1789" s="5">
        <v>13</v>
      </c>
      <c r="AJ1789" s="5">
        <v>373.24145851277632</v>
      </c>
    </row>
    <row r="1790" spans="1:36" x14ac:dyDescent="0.25">
      <c r="A1790">
        <v>2018</v>
      </c>
      <c r="B1790" t="s">
        <v>71</v>
      </c>
      <c r="C1790" t="s">
        <v>4942</v>
      </c>
      <c r="D1790" s="47" t="s">
        <v>701</v>
      </c>
      <c r="E1790" s="11">
        <v>0</v>
      </c>
      <c r="F1790" s="2">
        <v>0.7087</v>
      </c>
      <c r="G1790" s="2">
        <v>0.28089999999999998</v>
      </c>
      <c r="H1790" s="2">
        <v>0.42780000000000001</v>
      </c>
      <c r="I1790" s="2">
        <v>0.72030000000000005</v>
      </c>
      <c r="J1790" s="2">
        <v>0.25540000000000002</v>
      </c>
      <c r="K1790" s="2">
        <v>0.46490000000000004</v>
      </c>
      <c r="L1790" s="2">
        <v>0.70240000000000002</v>
      </c>
      <c r="M1790" s="2">
        <v>0.28799999999999998</v>
      </c>
      <c r="N1790" s="2">
        <v>0.41440000000000005</v>
      </c>
      <c r="O1790" s="2">
        <v>0.43570000000000003</v>
      </c>
      <c r="P1790" s="2" t="s">
        <v>4792</v>
      </c>
      <c r="Q1790" s="5">
        <v>3483</v>
      </c>
      <c r="R1790" s="5" t="s">
        <v>4791</v>
      </c>
      <c r="S1790" s="5">
        <v>9</v>
      </c>
      <c r="T1790" s="5">
        <v>258.39793281653749</v>
      </c>
      <c r="U1790" s="5">
        <v>0</v>
      </c>
      <c r="V1790" s="5">
        <v>0</v>
      </c>
      <c r="W1790" s="5">
        <v>1</v>
      </c>
      <c r="X1790" s="5">
        <v>28.710881424059721</v>
      </c>
      <c r="Y1790" s="5">
        <v>0</v>
      </c>
      <c r="Z1790" s="5">
        <v>0</v>
      </c>
      <c r="AA1790" s="5">
        <v>8</v>
      </c>
      <c r="AB1790" s="5">
        <v>229.68705139247777</v>
      </c>
      <c r="AC1790" s="5">
        <v>97</v>
      </c>
      <c r="AD1790" s="5">
        <v>2784.9554981337928</v>
      </c>
      <c r="AE1790" s="5">
        <v>18</v>
      </c>
      <c r="AF1790" s="5">
        <v>516.79586563307498</v>
      </c>
      <c r="AG1790" s="5">
        <v>66</v>
      </c>
      <c r="AH1790" s="5">
        <v>1894.9181739879414</v>
      </c>
      <c r="AI1790" s="5">
        <v>13</v>
      </c>
      <c r="AJ1790" s="5">
        <v>373.24145851277632</v>
      </c>
    </row>
    <row r="1791" spans="1:36" x14ac:dyDescent="0.25">
      <c r="A1791">
        <v>2018</v>
      </c>
      <c r="B1791" t="s">
        <v>71</v>
      </c>
      <c r="C1791" t="s">
        <v>4813</v>
      </c>
      <c r="D1791" s="47" t="s">
        <v>4805</v>
      </c>
      <c r="E1791" s="11">
        <v>0</v>
      </c>
      <c r="F1791" s="2">
        <v>0.51259999999999994</v>
      </c>
      <c r="G1791" s="2">
        <v>0.46920000000000001</v>
      </c>
      <c r="H1791" s="2">
        <v>4.3399999999999939E-2</v>
      </c>
      <c r="I1791" s="2">
        <v>0.55620000000000003</v>
      </c>
      <c r="J1791" s="2">
        <v>0.3891</v>
      </c>
      <c r="K1791" s="2">
        <v>0.16710000000000003</v>
      </c>
      <c r="L1791" s="2">
        <v>0.6502</v>
      </c>
      <c r="M1791" s="2">
        <v>0.33489999999999998</v>
      </c>
      <c r="N1791" s="2">
        <v>0.31530000000000002</v>
      </c>
      <c r="O1791" s="2">
        <v>0.17526666666666668</v>
      </c>
      <c r="P1791" s="2" t="s">
        <v>4792</v>
      </c>
      <c r="Q1791" s="5">
        <v>3489</v>
      </c>
      <c r="R1791" s="5" t="s">
        <v>4791</v>
      </c>
      <c r="S1791" s="5">
        <v>16</v>
      </c>
      <c r="T1791" s="5">
        <v>458.58412152479224</v>
      </c>
      <c r="U1791" s="5">
        <v>0</v>
      </c>
      <c r="V1791" s="5">
        <v>0</v>
      </c>
      <c r="W1791" s="5">
        <v>3</v>
      </c>
      <c r="X1791" s="5">
        <v>85.984522785898534</v>
      </c>
      <c r="Y1791" s="5">
        <v>2</v>
      </c>
      <c r="Z1791" s="5">
        <v>57.32301519059903</v>
      </c>
      <c r="AA1791" s="5">
        <v>11</v>
      </c>
      <c r="AB1791" s="5">
        <v>315.27658354829464</v>
      </c>
      <c r="AC1791" s="5">
        <v>53</v>
      </c>
      <c r="AD1791" s="5">
        <v>1519.0599025508741</v>
      </c>
      <c r="AE1791" s="5">
        <v>13</v>
      </c>
      <c r="AF1791" s="5">
        <v>372.59959873889369</v>
      </c>
      <c r="AG1791" s="5">
        <v>39</v>
      </c>
      <c r="AH1791" s="5">
        <v>1117.798796216681</v>
      </c>
      <c r="AI1791" s="5">
        <v>1</v>
      </c>
      <c r="AJ1791" s="5">
        <v>28.661507595299515</v>
      </c>
    </row>
    <row r="1792" spans="1:36" x14ac:dyDescent="0.25">
      <c r="A1792">
        <v>2018</v>
      </c>
      <c r="B1792" t="s">
        <v>71</v>
      </c>
      <c r="C1792" t="s">
        <v>4813</v>
      </c>
      <c r="D1792" s="47" t="s">
        <v>4805</v>
      </c>
      <c r="E1792" s="11">
        <v>0</v>
      </c>
      <c r="F1792" s="2">
        <v>0.51259999999999994</v>
      </c>
      <c r="G1792" s="2">
        <v>0.46920000000000001</v>
      </c>
      <c r="H1792" s="2">
        <v>4.3399999999999939E-2</v>
      </c>
      <c r="I1792" s="2">
        <v>0.55620000000000003</v>
      </c>
      <c r="J1792" s="2">
        <v>0.3891</v>
      </c>
      <c r="K1792" s="2">
        <v>0.16710000000000003</v>
      </c>
      <c r="L1792" s="2">
        <v>0.6502</v>
      </c>
      <c r="M1792" s="2">
        <v>0.33489999999999998</v>
      </c>
      <c r="N1792" s="2">
        <v>0.31530000000000002</v>
      </c>
      <c r="O1792" s="2">
        <v>0.17526666666666668</v>
      </c>
      <c r="P1792" s="2" t="s">
        <v>4792</v>
      </c>
      <c r="Q1792" s="5">
        <v>3489</v>
      </c>
      <c r="R1792" s="5" t="s">
        <v>4791</v>
      </c>
      <c r="S1792" s="5">
        <v>16</v>
      </c>
      <c r="T1792" s="5">
        <v>458.58412152479224</v>
      </c>
      <c r="U1792" s="5">
        <v>0</v>
      </c>
      <c r="V1792" s="5">
        <v>0</v>
      </c>
      <c r="W1792" s="5">
        <v>3</v>
      </c>
      <c r="X1792" s="5">
        <v>85.984522785898534</v>
      </c>
      <c r="Y1792" s="5">
        <v>2</v>
      </c>
      <c r="Z1792" s="5">
        <v>57.32301519059903</v>
      </c>
      <c r="AA1792" s="5">
        <v>11</v>
      </c>
      <c r="AB1792" s="5">
        <v>315.27658354829464</v>
      </c>
      <c r="AC1792" s="5">
        <v>53</v>
      </c>
      <c r="AD1792" s="5">
        <v>1519.0599025508741</v>
      </c>
      <c r="AE1792" s="5">
        <v>13</v>
      </c>
      <c r="AF1792" s="5">
        <v>372.59959873889369</v>
      </c>
      <c r="AG1792" s="5">
        <v>39</v>
      </c>
      <c r="AH1792" s="5">
        <v>1117.798796216681</v>
      </c>
      <c r="AI1792" s="5">
        <v>1</v>
      </c>
      <c r="AJ1792" s="5">
        <v>28.661507595299515</v>
      </c>
    </row>
    <row r="1793" spans="1:36" x14ac:dyDescent="0.25">
      <c r="A1793">
        <v>2019</v>
      </c>
      <c r="B1793" t="s">
        <v>71</v>
      </c>
      <c r="C1793" t="s">
        <v>4813</v>
      </c>
      <c r="D1793" s="47" t="s">
        <v>4805</v>
      </c>
      <c r="E1793" s="11">
        <v>0</v>
      </c>
      <c r="F1793" s="2">
        <v>0.51259999999999994</v>
      </c>
      <c r="G1793" s="2">
        <v>0.46920000000000001</v>
      </c>
      <c r="H1793" s="2">
        <v>4.3399999999999939E-2</v>
      </c>
      <c r="I1793" s="2">
        <v>0.55620000000000003</v>
      </c>
      <c r="J1793" s="2">
        <v>0.3891</v>
      </c>
      <c r="K1793" s="2">
        <v>0.16710000000000003</v>
      </c>
      <c r="L1793" s="2">
        <v>0.6502</v>
      </c>
      <c r="M1793" s="2">
        <v>0.33489999999999998</v>
      </c>
      <c r="N1793" s="2">
        <v>0.31530000000000002</v>
      </c>
      <c r="O1793" s="2">
        <v>0.17526666666666668</v>
      </c>
      <c r="P1793" s="2" t="s">
        <v>4792</v>
      </c>
      <c r="Q1793" s="5">
        <v>3494</v>
      </c>
      <c r="R1793" s="5" t="s">
        <v>4791</v>
      </c>
      <c r="S1793" s="5">
        <v>7</v>
      </c>
      <c r="T1793" s="5">
        <v>200.34344590726963</v>
      </c>
      <c r="U1793" s="5">
        <v>0</v>
      </c>
      <c r="V1793" s="5">
        <v>0</v>
      </c>
      <c r="W1793" s="5">
        <v>2</v>
      </c>
      <c r="X1793" s="5">
        <v>57.240984544934165</v>
      </c>
      <c r="Y1793" s="5">
        <v>0</v>
      </c>
      <c r="Z1793" s="5">
        <v>0</v>
      </c>
      <c r="AA1793" s="5">
        <v>5</v>
      </c>
      <c r="AB1793" s="5">
        <v>143.10246136233542</v>
      </c>
      <c r="AC1793" s="5">
        <v>42</v>
      </c>
      <c r="AD1793" s="5">
        <v>1202.0606754436176</v>
      </c>
      <c r="AE1793" s="5">
        <v>4</v>
      </c>
      <c r="AF1793" s="5">
        <v>114.48196908986833</v>
      </c>
      <c r="AG1793" s="5">
        <v>34</v>
      </c>
      <c r="AH1793" s="5">
        <v>973.09673726388087</v>
      </c>
      <c r="AI1793" s="5">
        <v>4</v>
      </c>
      <c r="AJ1793" s="5">
        <v>114.48196908986833</v>
      </c>
    </row>
    <row r="1794" spans="1:36" x14ac:dyDescent="0.25">
      <c r="A1794">
        <v>2018</v>
      </c>
      <c r="B1794" t="s">
        <v>71</v>
      </c>
      <c r="C1794" t="s">
        <v>5061</v>
      </c>
      <c r="D1794" s="47" t="s">
        <v>5060</v>
      </c>
      <c r="E1794" s="11">
        <v>0</v>
      </c>
      <c r="F1794" s="2">
        <v>0.80249999999999999</v>
      </c>
      <c r="G1794" s="2">
        <v>0.18770000000000001</v>
      </c>
      <c r="H1794" s="2">
        <v>0.61480000000000001</v>
      </c>
      <c r="I1794" s="2">
        <v>0.78420000000000001</v>
      </c>
      <c r="J1794" s="2">
        <v>0.19139999999999999</v>
      </c>
      <c r="K1794" s="2">
        <v>0.59279999999999999</v>
      </c>
      <c r="L1794" s="2">
        <v>0.74580000000000002</v>
      </c>
      <c r="M1794" s="2">
        <v>0.24440000000000001</v>
      </c>
      <c r="N1794" s="2">
        <v>0.50140000000000007</v>
      </c>
      <c r="O1794" s="2">
        <v>0.56966666666666665</v>
      </c>
      <c r="P1794" s="2" t="s">
        <v>4792</v>
      </c>
      <c r="Q1794" s="5">
        <v>3498</v>
      </c>
      <c r="R1794" s="5" t="s">
        <v>4791</v>
      </c>
      <c r="S1794" s="5">
        <v>4</v>
      </c>
      <c r="T1794" s="5">
        <v>114.35105774728416</v>
      </c>
      <c r="U1794" s="5">
        <v>0</v>
      </c>
      <c r="V1794" s="5">
        <v>0</v>
      </c>
      <c r="W1794" s="5">
        <v>0</v>
      </c>
      <c r="X1794" s="5">
        <v>0</v>
      </c>
      <c r="Y1794" s="5">
        <v>2</v>
      </c>
      <c r="Z1794" s="5">
        <v>57.175528873642079</v>
      </c>
      <c r="AA1794" s="5">
        <v>2</v>
      </c>
      <c r="AB1794" s="5">
        <v>57.175528873642079</v>
      </c>
      <c r="AC1794" s="5">
        <v>45</v>
      </c>
      <c r="AD1794" s="5">
        <v>1286.449399656947</v>
      </c>
      <c r="AE1794" s="5">
        <v>15</v>
      </c>
      <c r="AF1794" s="5">
        <v>428.8164665523156</v>
      </c>
      <c r="AG1794" s="5">
        <v>26</v>
      </c>
      <c r="AH1794" s="5">
        <v>743.28187535734708</v>
      </c>
      <c r="AI1794" s="5">
        <v>4</v>
      </c>
      <c r="AJ1794" s="5">
        <v>114.35105774728416</v>
      </c>
    </row>
    <row r="1795" spans="1:36" x14ac:dyDescent="0.25">
      <c r="A1795">
        <v>2018</v>
      </c>
      <c r="B1795" t="s">
        <v>71</v>
      </c>
      <c r="C1795" t="s">
        <v>5061</v>
      </c>
      <c r="D1795" s="47" t="s">
        <v>5060</v>
      </c>
      <c r="E1795" s="11">
        <v>0</v>
      </c>
      <c r="F1795" s="2">
        <v>0.80249999999999999</v>
      </c>
      <c r="G1795" s="2">
        <v>0.18770000000000001</v>
      </c>
      <c r="H1795" s="2">
        <v>0.61480000000000001</v>
      </c>
      <c r="I1795" s="2">
        <v>0.78420000000000001</v>
      </c>
      <c r="J1795" s="2">
        <v>0.19139999999999999</v>
      </c>
      <c r="K1795" s="2">
        <v>0.59279999999999999</v>
      </c>
      <c r="L1795" s="2">
        <v>0.74580000000000002</v>
      </c>
      <c r="M1795" s="2">
        <v>0.24440000000000001</v>
      </c>
      <c r="N1795" s="2">
        <v>0.50140000000000007</v>
      </c>
      <c r="O1795" s="2">
        <v>0.56966666666666665</v>
      </c>
      <c r="P1795" s="2" t="s">
        <v>4792</v>
      </c>
      <c r="Q1795" s="5">
        <v>3498</v>
      </c>
      <c r="R1795" s="5" t="s">
        <v>4791</v>
      </c>
      <c r="S1795" s="5">
        <v>4</v>
      </c>
      <c r="T1795" s="5">
        <v>114.35105774728416</v>
      </c>
      <c r="U1795" s="5">
        <v>0</v>
      </c>
      <c r="V1795" s="5">
        <v>0</v>
      </c>
      <c r="W1795" s="5">
        <v>0</v>
      </c>
      <c r="X1795" s="5">
        <v>0</v>
      </c>
      <c r="Y1795" s="5">
        <v>2</v>
      </c>
      <c r="Z1795" s="5">
        <v>57.175528873642079</v>
      </c>
      <c r="AA1795" s="5">
        <v>2</v>
      </c>
      <c r="AB1795" s="5">
        <v>57.175528873642079</v>
      </c>
      <c r="AC1795" s="5">
        <v>45</v>
      </c>
      <c r="AD1795" s="5">
        <v>1286.449399656947</v>
      </c>
      <c r="AE1795" s="5">
        <v>15</v>
      </c>
      <c r="AF1795" s="5">
        <v>428.8164665523156</v>
      </c>
      <c r="AG1795" s="5">
        <v>26</v>
      </c>
      <c r="AH1795" s="5">
        <v>743.28187535734708</v>
      </c>
      <c r="AI1795" s="5">
        <v>4</v>
      </c>
      <c r="AJ1795" s="5">
        <v>114.35105774728416</v>
      </c>
    </row>
    <row r="1796" spans="1:36" x14ac:dyDescent="0.25">
      <c r="A1796">
        <v>2018</v>
      </c>
      <c r="B1796" t="s">
        <v>70</v>
      </c>
      <c r="C1796" t="s">
        <v>683</v>
      </c>
      <c r="D1796" s="47" t="s">
        <v>700</v>
      </c>
      <c r="E1796" s="11">
        <v>5.67</v>
      </c>
      <c r="F1796" s="2">
        <v>0.78069999999999995</v>
      </c>
      <c r="G1796" s="2">
        <v>0.21060000000000001</v>
      </c>
      <c r="H1796" s="2">
        <v>0.57009999999999994</v>
      </c>
      <c r="I1796" s="2">
        <v>0.74529999999999996</v>
      </c>
      <c r="J1796" s="2">
        <v>0.2329</v>
      </c>
      <c r="K1796" s="2">
        <v>0.51239999999999997</v>
      </c>
      <c r="L1796" s="2">
        <v>0.61839999999999995</v>
      </c>
      <c r="M1796" s="2">
        <v>0.36270000000000002</v>
      </c>
      <c r="N1796" s="2">
        <v>0.25569999999999993</v>
      </c>
      <c r="O1796" s="2">
        <v>0.44606666666666667</v>
      </c>
      <c r="P1796" s="5" t="s">
        <v>4792</v>
      </c>
      <c r="Q1796" s="5">
        <v>3500</v>
      </c>
      <c r="R1796" s="5">
        <v>617.28395061728395</v>
      </c>
      <c r="S1796" s="5">
        <v>5</v>
      </c>
      <c r="T1796" s="5">
        <v>142.85714285714286</v>
      </c>
      <c r="U1796" s="5">
        <v>0</v>
      </c>
      <c r="V1796" s="5">
        <v>0</v>
      </c>
      <c r="W1796" s="5">
        <v>0</v>
      </c>
      <c r="X1796" s="5">
        <v>0</v>
      </c>
      <c r="Y1796" s="5">
        <v>0</v>
      </c>
      <c r="Z1796" s="5">
        <v>0</v>
      </c>
      <c r="AA1796" s="5">
        <v>5</v>
      </c>
      <c r="AB1796" s="5">
        <v>142.85714285714286</v>
      </c>
      <c r="AC1796" s="5">
        <v>108</v>
      </c>
      <c r="AD1796" s="5">
        <v>3085.7142857142858</v>
      </c>
      <c r="AE1796" s="5">
        <v>15</v>
      </c>
      <c r="AF1796" s="5">
        <v>428.57142857142861</v>
      </c>
      <c r="AG1796" s="5">
        <v>86</v>
      </c>
      <c r="AH1796" s="5">
        <v>2457.1428571428569</v>
      </c>
      <c r="AI1796" s="5">
        <v>7</v>
      </c>
      <c r="AJ1796" s="5">
        <v>200</v>
      </c>
    </row>
    <row r="1797" spans="1:36" x14ac:dyDescent="0.25">
      <c r="A1797">
        <v>2017</v>
      </c>
      <c r="B1797" t="s">
        <v>49</v>
      </c>
      <c r="C1797" t="s">
        <v>6434</v>
      </c>
      <c r="D1797" s="47" t="s">
        <v>5760</v>
      </c>
      <c r="E1797" s="11">
        <v>1</v>
      </c>
      <c r="F1797" s="2">
        <v>0.34110000000000001</v>
      </c>
      <c r="G1797" s="2">
        <v>0.62929999999999997</v>
      </c>
      <c r="H1797" s="2">
        <v>-0.28819999999999996</v>
      </c>
      <c r="I1797" s="2">
        <v>0.36299999999999999</v>
      </c>
      <c r="J1797" s="2">
        <v>0.56599999999999995</v>
      </c>
      <c r="K1797" s="2">
        <v>-0.20299999999999996</v>
      </c>
      <c r="L1797" s="2">
        <v>0.39100000000000001</v>
      </c>
      <c r="M1797" s="2">
        <v>0.59699999999999998</v>
      </c>
      <c r="N1797" s="2">
        <v>-0.20599999999999996</v>
      </c>
      <c r="O1797" s="2">
        <v>-0.23239999999999994</v>
      </c>
      <c r="P1797" s="2" t="s">
        <v>5900</v>
      </c>
      <c r="Q1797" s="5">
        <v>3500</v>
      </c>
      <c r="R1797" s="5">
        <v>3500</v>
      </c>
      <c r="S1797" s="5">
        <v>12</v>
      </c>
      <c r="T1797" s="5">
        <v>342.85714285714283</v>
      </c>
      <c r="U1797" s="5">
        <v>0</v>
      </c>
      <c r="V1797" s="5">
        <v>0</v>
      </c>
      <c r="W1797" s="5">
        <v>1</v>
      </c>
      <c r="X1797" s="5">
        <v>28.571428571428573</v>
      </c>
      <c r="Y1797" s="5">
        <v>1</v>
      </c>
      <c r="Z1797" s="5">
        <v>28.571428571428573</v>
      </c>
      <c r="AA1797" s="5">
        <v>10</v>
      </c>
      <c r="AB1797" s="5">
        <v>285.71428571428572</v>
      </c>
      <c r="AC1797" s="5">
        <v>27</v>
      </c>
      <c r="AD1797" s="5">
        <v>771.42857142857144</v>
      </c>
      <c r="AE1797" s="5">
        <v>5</v>
      </c>
      <c r="AF1797" s="5">
        <v>142.85714285714286</v>
      </c>
      <c r="AG1797" s="5">
        <v>20</v>
      </c>
      <c r="AH1797" s="5">
        <v>571.42857142857144</v>
      </c>
      <c r="AI1797" s="5">
        <v>2</v>
      </c>
      <c r="AJ1797" s="5">
        <v>57.142857142857146</v>
      </c>
    </row>
    <row r="1798" spans="1:36" x14ac:dyDescent="0.25">
      <c r="A1798">
        <v>2018</v>
      </c>
      <c r="B1798" t="s">
        <v>41</v>
      </c>
      <c r="C1798" t="s">
        <v>5633</v>
      </c>
      <c r="D1798" s="47" t="s">
        <v>5607</v>
      </c>
      <c r="E1798" s="11">
        <v>2.6230000000000002</v>
      </c>
      <c r="F1798" s="2">
        <v>0.74380000000000002</v>
      </c>
      <c r="G1798" s="2">
        <v>0.2412</v>
      </c>
      <c r="H1798" s="2">
        <v>0.50260000000000005</v>
      </c>
      <c r="I1798" s="2">
        <v>0.71150000000000002</v>
      </c>
      <c r="J1798" s="2">
        <v>0.24410000000000001</v>
      </c>
      <c r="K1798" s="2">
        <v>0.46740000000000004</v>
      </c>
      <c r="L1798" s="2">
        <v>0.57420000000000004</v>
      </c>
      <c r="M1798" s="2">
        <v>0.39889999999999998</v>
      </c>
      <c r="N1798" s="2">
        <v>0.17530000000000007</v>
      </c>
      <c r="O1798" s="2">
        <v>0.38176666666666675</v>
      </c>
      <c r="P1798" s="2" t="s">
        <v>4792</v>
      </c>
      <c r="Q1798" s="5">
        <v>3505</v>
      </c>
      <c r="R1798" s="5">
        <v>1336.2561951963401</v>
      </c>
      <c r="S1798" s="5">
        <v>4</v>
      </c>
      <c r="T1798" s="5">
        <v>114.12268188302426</v>
      </c>
      <c r="U1798" s="5">
        <v>0</v>
      </c>
      <c r="V1798" s="5">
        <v>0</v>
      </c>
      <c r="W1798" s="5">
        <v>0</v>
      </c>
      <c r="X1798" s="5">
        <v>0</v>
      </c>
      <c r="Y1798" s="5">
        <v>0</v>
      </c>
      <c r="Z1798" s="5">
        <v>0</v>
      </c>
      <c r="AA1798" s="5">
        <v>4</v>
      </c>
      <c r="AB1798" s="5">
        <v>114.12268188302426</v>
      </c>
      <c r="AC1798" s="5">
        <v>26</v>
      </c>
      <c r="AD1798" s="5">
        <v>741.79743223965761</v>
      </c>
      <c r="AE1798" s="5">
        <v>13</v>
      </c>
      <c r="AF1798" s="5">
        <v>370.8987161198288</v>
      </c>
      <c r="AG1798" s="5">
        <v>12</v>
      </c>
      <c r="AH1798" s="5">
        <v>342.36804564907277</v>
      </c>
      <c r="AI1798" s="5">
        <v>1</v>
      </c>
      <c r="AJ1798" s="5">
        <v>28.530670470756064</v>
      </c>
    </row>
    <row r="1799" spans="1:36" x14ac:dyDescent="0.25">
      <c r="A1799">
        <v>2019</v>
      </c>
      <c r="B1799" t="s">
        <v>41</v>
      </c>
      <c r="C1799" t="s">
        <v>5633</v>
      </c>
      <c r="D1799" s="47" t="s">
        <v>5607</v>
      </c>
      <c r="E1799" s="11">
        <v>2.6230000000000002</v>
      </c>
      <c r="F1799" s="2">
        <v>0.74380000000000002</v>
      </c>
      <c r="G1799" s="2">
        <v>0.2412</v>
      </c>
      <c r="H1799" s="2">
        <v>0.50260000000000005</v>
      </c>
      <c r="I1799" s="2">
        <v>0.71150000000000002</v>
      </c>
      <c r="J1799" s="2">
        <v>0.24410000000000001</v>
      </c>
      <c r="K1799" s="2">
        <v>0.46740000000000004</v>
      </c>
      <c r="L1799" s="2">
        <v>0.57420000000000004</v>
      </c>
      <c r="M1799" s="2">
        <v>0.39889999999999998</v>
      </c>
      <c r="N1799" s="2">
        <v>0.17530000000000007</v>
      </c>
      <c r="O1799" s="2">
        <v>0.38176666666666675</v>
      </c>
      <c r="P1799" s="2" t="s">
        <v>4792</v>
      </c>
      <c r="Q1799" s="5">
        <v>3505</v>
      </c>
      <c r="R1799" s="5">
        <v>1336.2561951963401</v>
      </c>
      <c r="S1799" s="5">
        <v>8</v>
      </c>
      <c r="T1799" s="5">
        <v>228.24536376604851</v>
      </c>
      <c r="U1799" s="5">
        <v>0</v>
      </c>
      <c r="V1799" s="5">
        <v>0</v>
      </c>
      <c r="W1799" s="5">
        <v>0</v>
      </c>
      <c r="X1799" s="5">
        <v>0</v>
      </c>
      <c r="Y1799" s="5">
        <v>0</v>
      </c>
      <c r="Z1799" s="5">
        <v>0</v>
      </c>
      <c r="AA1799" s="5">
        <v>8</v>
      </c>
      <c r="AB1799" s="5">
        <v>228.24536376604851</v>
      </c>
      <c r="AC1799" s="5">
        <v>13</v>
      </c>
      <c r="AD1799" s="5">
        <v>370.8987161198288</v>
      </c>
      <c r="AE1799" s="5">
        <v>5</v>
      </c>
      <c r="AF1799" s="5">
        <v>142.65335235378032</v>
      </c>
      <c r="AG1799" s="5">
        <v>8</v>
      </c>
      <c r="AH1799" s="5">
        <v>228.24536376604851</v>
      </c>
      <c r="AI1799" s="5">
        <v>0</v>
      </c>
      <c r="AJ1799" s="5">
        <v>0</v>
      </c>
    </row>
    <row r="1800" spans="1:36" x14ac:dyDescent="0.25">
      <c r="A1800">
        <v>2018</v>
      </c>
      <c r="B1800" t="s">
        <v>49</v>
      </c>
      <c r="C1800" t="s">
        <v>6434</v>
      </c>
      <c r="D1800" s="47" t="s">
        <v>5760</v>
      </c>
      <c r="E1800" s="11">
        <v>1</v>
      </c>
      <c r="F1800" s="2">
        <v>0.34110000000000001</v>
      </c>
      <c r="G1800" s="2">
        <v>0.62929999999999997</v>
      </c>
      <c r="H1800" s="2">
        <v>-0.28819999999999996</v>
      </c>
      <c r="I1800" s="2">
        <v>0.36299999999999999</v>
      </c>
      <c r="J1800" s="2">
        <v>0.56599999999999995</v>
      </c>
      <c r="K1800" s="2">
        <v>-0.20299999999999996</v>
      </c>
      <c r="L1800" s="2">
        <v>0.39100000000000001</v>
      </c>
      <c r="M1800" s="2">
        <v>0.59699999999999998</v>
      </c>
      <c r="N1800" s="2">
        <v>-0.20599999999999996</v>
      </c>
      <c r="O1800" s="2">
        <v>-0.23239999999999994</v>
      </c>
      <c r="P1800" s="2" t="s">
        <v>5900</v>
      </c>
      <c r="Q1800" s="5">
        <v>3511</v>
      </c>
      <c r="R1800" s="5">
        <v>3511</v>
      </c>
      <c r="S1800" s="5">
        <v>12</v>
      </c>
      <c r="T1800" s="5">
        <v>341.78296781543719</v>
      </c>
      <c r="U1800" s="5">
        <v>0</v>
      </c>
      <c r="V1800" s="5">
        <v>0</v>
      </c>
      <c r="W1800" s="5">
        <v>1</v>
      </c>
      <c r="X1800" s="5">
        <v>28.481913984619769</v>
      </c>
      <c r="Y1800" s="5">
        <v>0</v>
      </c>
      <c r="Z1800" s="5">
        <v>0</v>
      </c>
      <c r="AA1800" s="5">
        <v>11</v>
      </c>
      <c r="AB1800" s="5">
        <v>313.30105383081747</v>
      </c>
      <c r="AC1800" s="5">
        <v>12</v>
      </c>
      <c r="AD1800" s="5">
        <v>341.78296781543719</v>
      </c>
      <c r="AE1800" s="5">
        <v>2</v>
      </c>
      <c r="AF1800" s="5">
        <v>56.963827969239539</v>
      </c>
      <c r="AG1800" s="5">
        <v>9</v>
      </c>
      <c r="AH1800" s="5">
        <v>256.33722586157791</v>
      </c>
      <c r="AI1800" s="5">
        <v>1</v>
      </c>
      <c r="AJ1800" s="5">
        <v>28.481913984619769</v>
      </c>
    </row>
    <row r="1801" spans="1:36" x14ac:dyDescent="0.25">
      <c r="A1801">
        <v>2017</v>
      </c>
      <c r="B1801" t="s">
        <v>70</v>
      </c>
      <c r="C1801" t="s">
        <v>5322</v>
      </c>
      <c r="D1801" s="47" t="s">
        <v>5321</v>
      </c>
      <c r="E1801" s="11">
        <v>2.92</v>
      </c>
      <c r="F1801" s="2">
        <v>0.79659999999999997</v>
      </c>
      <c r="G1801" s="2">
        <v>0.19089999999999999</v>
      </c>
      <c r="H1801" s="2">
        <v>0.60570000000000002</v>
      </c>
      <c r="I1801" s="2">
        <v>0.7833</v>
      </c>
      <c r="J1801" s="2">
        <v>0.18720000000000001</v>
      </c>
      <c r="K1801" s="2">
        <v>0.59609999999999996</v>
      </c>
      <c r="L1801" s="2">
        <v>0.72709999999999997</v>
      </c>
      <c r="M1801" s="2">
        <v>0.25840000000000002</v>
      </c>
      <c r="N1801" s="2">
        <v>0.46869999999999995</v>
      </c>
      <c r="O1801" s="2">
        <v>0.55683333333333329</v>
      </c>
      <c r="P1801" s="5" t="s">
        <v>4792</v>
      </c>
      <c r="Q1801" s="5">
        <v>3512</v>
      </c>
      <c r="R1801" s="5">
        <v>1202.7397260273972</v>
      </c>
      <c r="S1801" s="5">
        <v>19</v>
      </c>
      <c r="T1801" s="5">
        <v>541.00227790432803</v>
      </c>
      <c r="U1801" s="5">
        <v>1</v>
      </c>
      <c r="V1801" s="5">
        <v>28.473804100227788</v>
      </c>
      <c r="W1801" s="5">
        <v>1</v>
      </c>
      <c r="X1801" s="5">
        <v>28.473804100227788</v>
      </c>
      <c r="Y1801" s="5">
        <v>1</v>
      </c>
      <c r="Z1801" s="5">
        <v>28.473804100227788</v>
      </c>
      <c r="AA1801" s="5">
        <v>16</v>
      </c>
      <c r="AB1801" s="5">
        <v>455.58086560364461</v>
      </c>
      <c r="AC1801" s="5">
        <v>97</v>
      </c>
      <c r="AD1801" s="5">
        <v>2761.9589977220958</v>
      </c>
      <c r="AE1801" s="5">
        <v>36</v>
      </c>
      <c r="AF1801" s="5">
        <v>1025.0569476082005</v>
      </c>
      <c r="AG1801" s="5">
        <v>50</v>
      </c>
      <c r="AH1801" s="5">
        <v>1423.6902050113895</v>
      </c>
      <c r="AI1801" s="5">
        <v>11</v>
      </c>
      <c r="AJ1801" s="5">
        <v>313.21184510250566</v>
      </c>
    </row>
    <row r="1802" spans="1:36" x14ac:dyDescent="0.25">
      <c r="A1802">
        <v>2018</v>
      </c>
      <c r="B1802" t="s">
        <v>49</v>
      </c>
      <c r="C1802" t="s">
        <v>6434</v>
      </c>
      <c r="D1802" s="47" t="s">
        <v>5760</v>
      </c>
      <c r="E1802" s="11">
        <v>1</v>
      </c>
      <c r="F1802" s="2">
        <v>0.34110000000000001</v>
      </c>
      <c r="G1802" s="2">
        <v>0.62929999999999997</v>
      </c>
      <c r="H1802" s="2">
        <v>-0.28819999999999996</v>
      </c>
      <c r="I1802" s="2">
        <v>0.36299999999999999</v>
      </c>
      <c r="J1802" s="2">
        <v>0.56599999999999995</v>
      </c>
      <c r="K1802" s="2">
        <v>-0.20299999999999996</v>
      </c>
      <c r="L1802" s="2">
        <v>0.39100000000000001</v>
      </c>
      <c r="M1802" s="2">
        <v>0.59699999999999998</v>
      </c>
      <c r="N1802" s="2">
        <v>-0.20599999999999996</v>
      </c>
      <c r="O1802" s="2">
        <v>-0.23239999999999994</v>
      </c>
      <c r="P1802" s="2" t="s">
        <v>5900</v>
      </c>
      <c r="Q1802" s="5">
        <v>3513</v>
      </c>
      <c r="R1802" s="5">
        <v>3513</v>
      </c>
      <c r="S1802" s="5">
        <v>6</v>
      </c>
      <c r="T1802" s="5">
        <v>170.79419299743807</v>
      </c>
      <c r="U1802" s="5">
        <v>0</v>
      </c>
      <c r="V1802" s="5">
        <v>0</v>
      </c>
      <c r="W1802" s="5">
        <v>0</v>
      </c>
      <c r="X1802" s="5">
        <v>0</v>
      </c>
      <c r="Y1802" s="5">
        <v>1</v>
      </c>
      <c r="Z1802" s="5">
        <v>28.465698832906348</v>
      </c>
      <c r="AA1802" s="5">
        <v>5</v>
      </c>
      <c r="AB1802" s="5">
        <v>142.32849416453175</v>
      </c>
      <c r="AC1802" s="5">
        <v>7</v>
      </c>
      <c r="AD1802" s="5">
        <v>199.25989183034446</v>
      </c>
      <c r="AE1802" s="5">
        <v>1</v>
      </c>
      <c r="AF1802" s="5">
        <v>28.465698832906348</v>
      </c>
      <c r="AG1802" s="5">
        <v>6</v>
      </c>
      <c r="AH1802" s="5">
        <v>170.79419299743807</v>
      </c>
      <c r="AI1802" s="5">
        <v>0</v>
      </c>
      <c r="AJ1802" s="5">
        <v>0</v>
      </c>
    </row>
    <row r="1803" spans="1:36" x14ac:dyDescent="0.25">
      <c r="A1803">
        <v>2018</v>
      </c>
      <c r="B1803" t="s">
        <v>71</v>
      </c>
      <c r="C1803" t="s">
        <v>4832</v>
      </c>
      <c r="D1803" s="47" t="s">
        <v>4818</v>
      </c>
      <c r="E1803" s="11">
        <v>0</v>
      </c>
      <c r="F1803" s="2">
        <v>0.5323</v>
      </c>
      <c r="G1803" s="2">
        <v>0.45150000000000001</v>
      </c>
      <c r="H1803" s="2">
        <v>8.0799999999999983E-2</v>
      </c>
      <c r="I1803" s="2">
        <v>0.57130000000000003</v>
      </c>
      <c r="J1803" s="2">
        <v>0.37130000000000002</v>
      </c>
      <c r="K1803" s="2">
        <v>0.2</v>
      </c>
      <c r="L1803" s="2">
        <v>0.64910000000000001</v>
      </c>
      <c r="M1803" s="2">
        <v>0.33350000000000002</v>
      </c>
      <c r="N1803" s="2">
        <v>0.31559999999999999</v>
      </c>
      <c r="O1803" s="2">
        <v>0.1988</v>
      </c>
      <c r="P1803" s="2" t="s">
        <v>4792</v>
      </c>
      <c r="Q1803" s="5">
        <v>3523</v>
      </c>
      <c r="R1803" s="5" t="s">
        <v>4791</v>
      </c>
      <c r="S1803" s="5">
        <v>13</v>
      </c>
      <c r="T1803" s="5">
        <v>369.00369003690037</v>
      </c>
      <c r="U1803" s="5">
        <v>0</v>
      </c>
      <c r="V1803" s="5">
        <v>0</v>
      </c>
      <c r="W1803" s="5">
        <v>0</v>
      </c>
      <c r="X1803" s="5">
        <v>0</v>
      </c>
      <c r="Y1803" s="5">
        <v>0</v>
      </c>
      <c r="Z1803" s="5">
        <v>0</v>
      </c>
      <c r="AA1803" s="5">
        <v>13</v>
      </c>
      <c r="AB1803" s="5">
        <v>369.00369003690037</v>
      </c>
      <c r="AC1803" s="5">
        <v>30</v>
      </c>
      <c r="AD1803" s="5">
        <v>851.54697700823169</v>
      </c>
      <c r="AE1803" s="5">
        <v>16</v>
      </c>
      <c r="AF1803" s="5">
        <v>454.1583877377235</v>
      </c>
      <c r="AG1803" s="5">
        <v>11</v>
      </c>
      <c r="AH1803" s="5">
        <v>312.23389156968494</v>
      </c>
      <c r="AI1803" s="5">
        <v>3</v>
      </c>
      <c r="AJ1803" s="5">
        <v>85.154697700823164</v>
      </c>
    </row>
    <row r="1804" spans="1:36" x14ac:dyDescent="0.25">
      <c r="A1804">
        <v>2018</v>
      </c>
      <c r="B1804" t="s">
        <v>71</v>
      </c>
      <c r="C1804" t="s">
        <v>4832</v>
      </c>
      <c r="D1804" s="47" t="s">
        <v>4818</v>
      </c>
      <c r="E1804" s="11">
        <v>0</v>
      </c>
      <c r="F1804" s="2">
        <v>0.5323</v>
      </c>
      <c r="G1804" s="2">
        <v>0.45150000000000001</v>
      </c>
      <c r="H1804" s="2">
        <v>8.0799999999999983E-2</v>
      </c>
      <c r="I1804" s="2">
        <v>0.57130000000000003</v>
      </c>
      <c r="J1804" s="2">
        <v>0.37130000000000002</v>
      </c>
      <c r="K1804" s="2">
        <v>0.2</v>
      </c>
      <c r="L1804" s="2">
        <v>0.64910000000000001</v>
      </c>
      <c r="M1804" s="2">
        <v>0.33350000000000002</v>
      </c>
      <c r="N1804" s="2">
        <v>0.31559999999999999</v>
      </c>
      <c r="O1804" s="2">
        <v>0.1988</v>
      </c>
      <c r="P1804" s="2" t="s">
        <v>4792</v>
      </c>
      <c r="Q1804" s="5">
        <v>3523</v>
      </c>
      <c r="R1804" s="5" t="s">
        <v>4791</v>
      </c>
      <c r="S1804" s="5">
        <v>13</v>
      </c>
      <c r="T1804" s="5">
        <v>369.00369003690037</v>
      </c>
      <c r="U1804" s="5">
        <v>0</v>
      </c>
      <c r="V1804" s="5">
        <v>0</v>
      </c>
      <c r="W1804" s="5">
        <v>0</v>
      </c>
      <c r="X1804" s="5">
        <v>0</v>
      </c>
      <c r="Y1804" s="5">
        <v>0</v>
      </c>
      <c r="Z1804" s="5">
        <v>0</v>
      </c>
      <c r="AA1804" s="5">
        <v>13</v>
      </c>
      <c r="AB1804" s="5">
        <v>369.00369003690037</v>
      </c>
      <c r="AC1804" s="5">
        <v>30</v>
      </c>
      <c r="AD1804" s="5">
        <v>851.54697700823169</v>
      </c>
      <c r="AE1804" s="5">
        <v>16</v>
      </c>
      <c r="AF1804" s="5">
        <v>454.1583877377235</v>
      </c>
      <c r="AG1804" s="5">
        <v>11</v>
      </c>
      <c r="AH1804" s="5">
        <v>312.23389156968494</v>
      </c>
      <c r="AI1804" s="5">
        <v>3</v>
      </c>
      <c r="AJ1804" s="5">
        <v>85.154697700823164</v>
      </c>
    </row>
    <row r="1805" spans="1:36" x14ac:dyDescent="0.25">
      <c r="A1805">
        <v>2019</v>
      </c>
      <c r="B1805" t="s">
        <v>71</v>
      </c>
      <c r="C1805" t="s">
        <v>4876</v>
      </c>
      <c r="D1805" s="47" t="s">
        <v>4875</v>
      </c>
      <c r="E1805" s="11">
        <v>0</v>
      </c>
      <c r="F1805" s="2">
        <v>0.66369999999999996</v>
      </c>
      <c r="G1805" s="2">
        <v>0.32400000000000001</v>
      </c>
      <c r="H1805" s="2">
        <v>0.33969999999999995</v>
      </c>
      <c r="I1805" s="2">
        <v>0.63029999999999997</v>
      </c>
      <c r="J1805" s="2">
        <v>0.3402</v>
      </c>
      <c r="K1805" s="2">
        <v>0.29009999999999997</v>
      </c>
      <c r="L1805" s="2">
        <v>0.58650000000000002</v>
      </c>
      <c r="M1805" s="2">
        <v>0.40350000000000003</v>
      </c>
      <c r="N1805" s="2">
        <v>0.183</v>
      </c>
      <c r="O1805" s="2">
        <v>0.2709333333333333</v>
      </c>
      <c r="P1805" s="2" t="s">
        <v>4792</v>
      </c>
      <c r="Q1805" s="5">
        <v>3524</v>
      </c>
      <c r="R1805" s="5" t="s">
        <v>4791</v>
      </c>
      <c r="S1805" s="5">
        <v>6</v>
      </c>
      <c r="T1805" s="5">
        <v>170.26106696935301</v>
      </c>
      <c r="U1805" s="5">
        <v>0</v>
      </c>
      <c r="V1805" s="5">
        <v>0</v>
      </c>
      <c r="W1805" s="5">
        <v>1</v>
      </c>
      <c r="X1805" s="5">
        <v>28.376844494892168</v>
      </c>
      <c r="Y1805" s="5">
        <v>0</v>
      </c>
      <c r="Z1805" s="5">
        <v>0</v>
      </c>
      <c r="AA1805" s="5">
        <v>5</v>
      </c>
      <c r="AB1805" s="5">
        <v>141.88422247446084</v>
      </c>
      <c r="AC1805" s="5">
        <v>76</v>
      </c>
      <c r="AD1805" s="5">
        <v>2156.6401816118046</v>
      </c>
      <c r="AE1805" s="5">
        <v>20</v>
      </c>
      <c r="AF1805" s="5">
        <v>567.53688989784337</v>
      </c>
      <c r="AG1805" s="5">
        <v>54</v>
      </c>
      <c r="AH1805" s="5">
        <v>1532.349602724177</v>
      </c>
      <c r="AI1805" s="5">
        <v>2</v>
      </c>
      <c r="AJ1805" s="5">
        <v>56.753688989784337</v>
      </c>
    </row>
    <row r="1806" spans="1:36" x14ac:dyDescent="0.25">
      <c r="A1806">
        <v>2019</v>
      </c>
      <c r="B1806" t="s">
        <v>71</v>
      </c>
      <c r="C1806" t="s">
        <v>5061</v>
      </c>
      <c r="D1806" s="47" t="s">
        <v>5060</v>
      </c>
      <c r="E1806" s="11">
        <v>0</v>
      </c>
      <c r="F1806" s="2">
        <v>0.80249999999999999</v>
      </c>
      <c r="G1806" s="2">
        <v>0.18770000000000001</v>
      </c>
      <c r="H1806" s="2">
        <v>0.61480000000000001</v>
      </c>
      <c r="I1806" s="2">
        <v>0.78420000000000001</v>
      </c>
      <c r="J1806" s="2">
        <v>0.19139999999999999</v>
      </c>
      <c r="K1806" s="2">
        <v>0.59279999999999999</v>
      </c>
      <c r="L1806" s="2">
        <v>0.74580000000000002</v>
      </c>
      <c r="M1806" s="2">
        <v>0.24440000000000001</v>
      </c>
      <c r="N1806" s="2">
        <v>0.50140000000000007</v>
      </c>
      <c r="O1806" s="2">
        <v>0.56966666666666665</v>
      </c>
      <c r="P1806" s="2" t="s">
        <v>4792</v>
      </c>
      <c r="Q1806" s="5">
        <v>3524</v>
      </c>
      <c r="R1806" s="5" t="s">
        <v>4791</v>
      </c>
      <c r="S1806" s="5">
        <v>15</v>
      </c>
      <c r="T1806" s="5">
        <v>425.65266742338252</v>
      </c>
      <c r="U1806" s="5">
        <v>0</v>
      </c>
      <c r="V1806" s="5">
        <v>0</v>
      </c>
      <c r="W1806" s="5">
        <v>4</v>
      </c>
      <c r="X1806" s="5">
        <v>113.50737797956867</v>
      </c>
      <c r="Y1806" s="5">
        <v>0</v>
      </c>
      <c r="Z1806" s="5">
        <v>0</v>
      </c>
      <c r="AA1806" s="5">
        <v>11</v>
      </c>
      <c r="AB1806" s="5">
        <v>312.14528944381385</v>
      </c>
      <c r="AC1806" s="5">
        <v>54</v>
      </c>
      <c r="AD1806" s="5">
        <v>1532.349602724177</v>
      </c>
      <c r="AE1806" s="5">
        <v>20</v>
      </c>
      <c r="AF1806" s="5">
        <v>567.53688989784337</v>
      </c>
      <c r="AG1806" s="5">
        <v>30</v>
      </c>
      <c r="AH1806" s="5">
        <v>851.30533484676505</v>
      </c>
      <c r="AI1806" s="5">
        <v>4</v>
      </c>
      <c r="AJ1806" s="5">
        <v>113.50737797956867</v>
      </c>
    </row>
    <row r="1807" spans="1:36" x14ac:dyDescent="0.25">
      <c r="A1807">
        <v>2017</v>
      </c>
      <c r="B1807" t="s">
        <v>71</v>
      </c>
      <c r="C1807" t="s">
        <v>4832</v>
      </c>
      <c r="D1807" s="47" t="s">
        <v>4818</v>
      </c>
      <c r="E1807" s="11">
        <v>0</v>
      </c>
      <c r="F1807" s="2">
        <v>0.5323</v>
      </c>
      <c r="G1807" s="2">
        <v>0.45150000000000001</v>
      </c>
      <c r="H1807" s="2">
        <v>8.0799999999999983E-2</v>
      </c>
      <c r="I1807" s="2">
        <v>0.57130000000000003</v>
      </c>
      <c r="J1807" s="2">
        <v>0.37130000000000002</v>
      </c>
      <c r="K1807" s="2">
        <v>0.2</v>
      </c>
      <c r="L1807" s="2">
        <v>0.64910000000000001</v>
      </c>
      <c r="M1807" s="2">
        <v>0.33350000000000002</v>
      </c>
      <c r="N1807" s="2">
        <v>0.31559999999999999</v>
      </c>
      <c r="O1807" s="2">
        <v>0.1988</v>
      </c>
      <c r="P1807" s="2" t="s">
        <v>4792</v>
      </c>
      <c r="Q1807" s="5">
        <v>3535</v>
      </c>
      <c r="R1807" s="5" t="s">
        <v>4791</v>
      </c>
      <c r="S1807" s="5">
        <v>4</v>
      </c>
      <c r="T1807" s="5">
        <v>113.15417256011315</v>
      </c>
      <c r="U1807" s="5">
        <v>0</v>
      </c>
      <c r="V1807" s="5">
        <v>0</v>
      </c>
      <c r="W1807" s="5">
        <v>0</v>
      </c>
      <c r="X1807" s="5">
        <v>0</v>
      </c>
      <c r="Y1807" s="5">
        <v>3</v>
      </c>
      <c r="Z1807" s="5">
        <v>84.865629420084858</v>
      </c>
      <c r="AA1807" s="5">
        <v>1</v>
      </c>
      <c r="AB1807" s="5">
        <v>28.288543140028288</v>
      </c>
      <c r="AC1807" s="5">
        <v>13</v>
      </c>
      <c r="AD1807" s="5">
        <v>367.75106082036774</v>
      </c>
      <c r="AE1807" s="5">
        <v>7</v>
      </c>
      <c r="AF1807" s="5">
        <v>198.01980198019803</v>
      </c>
      <c r="AG1807" s="5">
        <v>3</v>
      </c>
      <c r="AH1807" s="5">
        <v>84.865629420084858</v>
      </c>
      <c r="AI1807" s="5">
        <v>3</v>
      </c>
      <c r="AJ1807" s="5">
        <v>84.865629420084858</v>
      </c>
    </row>
    <row r="1808" spans="1:36" x14ac:dyDescent="0.25">
      <c r="A1808">
        <v>2017</v>
      </c>
      <c r="B1808" t="s">
        <v>71</v>
      </c>
      <c r="C1808" t="s">
        <v>5031</v>
      </c>
      <c r="D1808" s="47" t="s">
        <v>494</v>
      </c>
      <c r="E1808" s="11">
        <v>0</v>
      </c>
      <c r="F1808" s="2">
        <v>0.75849999999999995</v>
      </c>
      <c r="G1808" s="2">
        <v>0.2286</v>
      </c>
      <c r="H1808" s="2">
        <v>0.52989999999999993</v>
      </c>
      <c r="I1808" s="2">
        <v>0.77039999999999997</v>
      </c>
      <c r="J1808" s="2">
        <v>0.19070000000000001</v>
      </c>
      <c r="K1808" s="2">
        <v>0.57969999999999999</v>
      </c>
      <c r="L1808" s="2">
        <v>0.77110000000000001</v>
      </c>
      <c r="M1808" s="2">
        <v>0.21490000000000001</v>
      </c>
      <c r="N1808" s="2">
        <v>0.55620000000000003</v>
      </c>
      <c r="O1808" s="2">
        <v>0.55526666666666669</v>
      </c>
      <c r="P1808" s="2" t="s">
        <v>4792</v>
      </c>
      <c r="Q1808" s="5">
        <v>3535</v>
      </c>
      <c r="R1808" s="5" t="s">
        <v>4791</v>
      </c>
      <c r="S1808" s="5">
        <v>4</v>
      </c>
      <c r="T1808" s="5">
        <v>113.15417256011315</v>
      </c>
      <c r="U1808" s="5">
        <v>1</v>
      </c>
      <c r="V1808" s="5">
        <v>28.288543140028288</v>
      </c>
      <c r="W1808" s="5">
        <v>0</v>
      </c>
      <c r="X1808" s="5">
        <v>0</v>
      </c>
      <c r="Y1808" s="5">
        <v>1</v>
      </c>
      <c r="Z1808" s="5">
        <v>28.288543140028288</v>
      </c>
      <c r="AA1808" s="5">
        <v>2</v>
      </c>
      <c r="AB1808" s="5">
        <v>56.577086280056577</v>
      </c>
      <c r="AC1808" s="5">
        <v>27</v>
      </c>
      <c r="AD1808" s="5">
        <v>763.79066478076379</v>
      </c>
      <c r="AE1808" s="5">
        <v>5</v>
      </c>
      <c r="AF1808" s="5">
        <v>141.44271570014143</v>
      </c>
      <c r="AG1808" s="5">
        <v>18</v>
      </c>
      <c r="AH1808" s="5">
        <v>509.19377652050918</v>
      </c>
      <c r="AI1808" s="5">
        <v>4</v>
      </c>
      <c r="AJ1808" s="5">
        <v>113.15417256011315</v>
      </c>
    </row>
    <row r="1809" spans="1:36" x14ac:dyDescent="0.25">
      <c r="A1809">
        <v>2018</v>
      </c>
      <c r="B1809" t="s">
        <v>70</v>
      </c>
      <c r="C1809" t="s">
        <v>5410</v>
      </c>
      <c r="D1809" s="47" t="s">
        <v>5378</v>
      </c>
      <c r="E1809" s="11">
        <v>5.93</v>
      </c>
      <c r="F1809" s="2">
        <v>0.72809999999999997</v>
      </c>
      <c r="G1809" s="2">
        <v>0.24829999999999999</v>
      </c>
      <c r="H1809" s="2">
        <v>0.4798</v>
      </c>
      <c r="I1809" s="2">
        <v>0.7077</v>
      </c>
      <c r="J1809" s="2">
        <v>0.2525</v>
      </c>
      <c r="K1809" s="2">
        <v>0.45519999999999999</v>
      </c>
      <c r="L1809" s="2">
        <v>0.63339999999999996</v>
      </c>
      <c r="M1809" s="2">
        <v>0.34949999999999998</v>
      </c>
      <c r="N1809" s="2">
        <v>0.28389999999999999</v>
      </c>
      <c r="O1809" s="2">
        <v>0.40630000000000005</v>
      </c>
      <c r="P1809" s="5" t="s">
        <v>4792</v>
      </c>
      <c r="Q1809" s="5">
        <v>3535</v>
      </c>
      <c r="R1809" s="5">
        <v>596.12141652613832</v>
      </c>
      <c r="S1809" s="5">
        <v>15</v>
      </c>
      <c r="T1809" s="5">
        <v>424.3281471004243</v>
      </c>
      <c r="U1809" s="5">
        <v>0</v>
      </c>
      <c r="V1809" s="5">
        <v>0</v>
      </c>
      <c r="W1809" s="5">
        <v>0</v>
      </c>
      <c r="X1809" s="5">
        <v>0</v>
      </c>
      <c r="Y1809" s="5">
        <v>3</v>
      </c>
      <c r="Z1809" s="5">
        <v>84.865629420084858</v>
      </c>
      <c r="AA1809" s="5">
        <v>12</v>
      </c>
      <c r="AB1809" s="5">
        <v>339.46251768033943</v>
      </c>
      <c r="AC1809" s="5">
        <v>40</v>
      </c>
      <c r="AD1809" s="5">
        <v>1131.5417256011315</v>
      </c>
      <c r="AE1809" s="5">
        <v>6</v>
      </c>
      <c r="AF1809" s="5">
        <v>169.73125884016972</v>
      </c>
      <c r="AG1809" s="5">
        <v>29</v>
      </c>
      <c r="AH1809" s="5">
        <v>820.36775106082041</v>
      </c>
      <c r="AI1809" s="5">
        <v>5</v>
      </c>
      <c r="AJ1809" s="5">
        <v>141.44271570014143</v>
      </c>
    </row>
    <row r="1810" spans="1:36" x14ac:dyDescent="0.25">
      <c r="A1810">
        <v>2017</v>
      </c>
      <c r="B1810" t="s">
        <v>41</v>
      </c>
      <c r="C1810" t="s">
        <v>5633</v>
      </c>
      <c r="D1810" s="47" t="s">
        <v>5607</v>
      </c>
      <c r="E1810" s="11">
        <v>2.6230000000000002</v>
      </c>
      <c r="F1810" s="2">
        <v>0.74380000000000002</v>
      </c>
      <c r="G1810" s="2">
        <v>0.2412</v>
      </c>
      <c r="H1810" s="2">
        <v>0.50260000000000005</v>
      </c>
      <c r="I1810" s="2">
        <v>0.71150000000000002</v>
      </c>
      <c r="J1810" s="2">
        <v>0.24410000000000001</v>
      </c>
      <c r="K1810" s="2">
        <v>0.46740000000000004</v>
      </c>
      <c r="L1810" s="2">
        <v>0.57420000000000004</v>
      </c>
      <c r="M1810" s="2">
        <v>0.39889999999999998</v>
      </c>
      <c r="N1810" s="2">
        <v>0.17530000000000007</v>
      </c>
      <c r="O1810" s="2">
        <v>0.38176666666666675</v>
      </c>
      <c r="P1810" s="2" t="s">
        <v>4792</v>
      </c>
      <c r="Q1810" s="5">
        <v>3536</v>
      </c>
      <c r="R1810" s="5">
        <v>1348.0747235989325</v>
      </c>
      <c r="S1810" s="5">
        <v>9</v>
      </c>
      <c r="T1810" s="5">
        <v>254.52488687782807</v>
      </c>
      <c r="U1810" s="5">
        <v>0</v>
      </c>
      <c r="V1810" s="5">
        <v>0</v>
      </c>
      <c r="W1810" s="5">
        <v>0</v>
      </c>
      <c r="X1810" s="5">
        <v>0</v>
      </c>
      <c r="Y1810" s="5">
        <v>0</v>
      </c>
      <c r="Z1810" s="5">
        <v>0</v>
      </c>
      <c r="AA1810" s="5">
        <v>9</v>
      </c>
      <c r="AB1810" s="5">
        <v>254.52488687782807</v>
      </c>
      <c r="AC1810" s="5">
        <v>22</v>
      </c>
      <c r="AD1810" s="5">
        <v>622.17194570135746</v>
      </c>
      <c r="AE1810" s="5">
        <v>3</v>
      </c>
      <c r="AF1810" s="5">
        <v>84.841628959276022</v>
      </c>
      <c r="AG1810" s="5">
        <v>16</v>
      </c>
      <c r="AH1810" s="5">
        <v>452.48868778280547</v>
      </c>
      <c r="AI1810" s="5">
        <v>3</v>
      </c>
      <c r="AJ1810" s="5">
        <v>84.841628959276022</v>
      </c>
    </row>
    <row r="1811" spans="1:36" x14ac:dyDescent="0.25">
      <c r="A1811">
        <v>2017</v>
      </c>
      <c r="B1811" t="s">
        <v>71</v>
      </c>
      <c r="C1811" t="s">
        <v>5061</v>
      </c>
      <c r="D1811" s="47" t="s">
        <v>5060</v>
      </c>
      <c r="E1811" s="11">
        <v>0</v>
      </c>
      <c r="F1811" s="2">
        <v>0.80249999999999999</v>
      </c>
      <c r="G1811" s="2">
        <v>0.18770000000000001</v>
      </c>
      <c r="H1811" s="2">
        <v>0.61480000000000001</v>
      </c>
      <c r="I1811" s="2">
        <v>0.78420000000000001</v>
      </c>
      <c r="J1811" s="2">
        <v>0.19139999999999999</v>
      </c>
      <c r="K1811" s="2">
        <v>0.59279999999999999</v>
      </c>
      <c r="L1811" s="2">
        <v>0.74580000000000002</v>
      </c>
      <c r="M1811" s="2">
        <v>0.24440000000000001</v>
      </c>
      <c r="N1811" s="2">
        <v>0.50140000000000007</v>
      </c>
      <c r="O1811" s="2">
        <v>0.56966666666666665</v>
      </c>
      <c r="P1811" s="2" t="s">
        <v>4792</v>
      </c>
      <c r="Q1811" s="5">
        <v>3538</v>
      </c>
      <c r="R1811" s="5" t="s">
        <v>4791</v>
      </c>
      <c r="S1811" s="5">
        <v>8</v>
      </c>
      <c r="T1811" s="5">
        <v>226.11644997173542</v>
      </c>
      <c r="U1811" s="5">
        <v>0</v>
      </c>
      <c r="V1811" s="5">
        <v>0</v>
      </c>
      <c r="W1811" s="5">
        <v>4</v>
      </c>
      <c r="X1811" s="5">
        <v>113.05822498586771</v>
      </c>
      <c r="Y1811" s="5">
        <v>1</v>
      </c>
      <c r="Z1811" s="5">
        <v>28.264556246466928</v>
      </c>
      <c r="AA1811" s="5">
        <v>3</v>
      </c>
      <c r="AB1811" s="5">
        <v>84.793668739400786</v>
      </c>
      <c r="AC1811" s="5">
        <v>41</v>
      </c>
      <c r="AD1811" s="5">
        <v>1158.8468061051442</v>
      </c>
      <c r="AE1811" s="5">
        <v>15</v>
      </c>
      <c r="AF1811" s="5">
        <v>423.96834369700395</v>
      </c>
      <c r="AG1811" s="5">
        <v>19</v>
      </c>
      <c r="AH1811" s="5">
        <v>537.0265686828717</v>
      </c>
      <c r="AI1811" s="5">
        <v>7</v>
      </c>
      <c r="AJ1811" s="5">
        <v>197.8518937252685</v>
      </c>
    </row>
    <row r="1812" spans="1:36" x14ac:dyDescent="0.25">
      <c r="A1812">
        <v>2018</v>
      </c>
      <c r="B1812" t="s">
        <v>41</v>
      </c>
      <c r="C1812" t="s">
        <v>5880</v>
      </c>
      <c r="D1812" s="47" t="s">
        <v>5859</v>
      </c>
      <c r="E1812" s="11">
        <v>2.4039999999999999</v>
      </c>
      <c r="F1812" s="2">
        <v>0.46550000000000002</v>
      </c>
      <c r="G1812" s="2">
        <v>0.505</v>
      </c>
      <c r="H1812" s="2">
        <v>-3.949999999999998E-2</v>
      </c>
      <c r="I1812" s="2">
        <v>0.46839999999999998</v>
      </c>
      <c r="J1812" s="2">
        <v>0.45529999999999998</v>
      </c>
      <c r="K1812" s="2">
        <v>1.3100000000000001E-2</v>
      </c>
      <c r="L1812" s="2">
        <v>0.54369999999999996</v>
      </c>
      <c r="M1812" s="2">
        <v>0.434</v>
      </c>
      <c r="N1812" s="2">
        <v>0.10969999999999996</v>
      </c>
      <c r="O1812" s="2">
        <v>2.7766666666666662E-2</v>
      </c>
      <c r="P1812" s="2" t="s">
        <v>5765</v>
      </c>
      <c r="Q1812" s="5">
        <v>3541</v>
      </c>
      <c r="R1812" s="5">
        <v>1472.9617304492513</v>
      </c>
      <c r="S1812" s="5">
        <v>7</v>
      </c>
      <c r="T1812" s="5">
        <v>197.68426998023159</v>
      </c>
      <c r="U1812" s="5">
        <v>0</v>
      </c>
      <c r="V1812" s="5">
        <v>0</v>
      </c>
      <c r="W1812" s="5">
        <v>1</v>
      </c>
      <c r="X1812" s="5">
        <v>28.240609997175941</v>
      </c>
      <c r="Y1812" s="5">
        <v>0</v>
      </c>
      <c r="Z1812" s="5">
        <v>0</v>
      </c>
      <c r="AA1812" s="5">
        <v>6</v>
      </c>
      <c r="AB1812" s="5">
        <v>169.44365998305565</v>
      </c>
      <c r="AC1812" s="5">
        <v>30</v>
      </c>
      <c r="AD1812" s="5">
        <v>847.21829991527818</v>
      </c>
      <c r="AE1812" s="5">
        <v>8</v>
      </c>
      <c r="AF1812" s="5">
        <v>225.92487997740753</v>
      </c>
      <c r="AG1812" s="5">
        <v>21</v>
      </c>
      <c r="AH1812" s="5">
        <v>593.05280994069471</v>
      </c>
      <c r="AI1812" s="5">
        <v>1</v>
      </c>
      <c r="AJ1812" s="5">
        <v>28.240609997175941</v>
      </c>
    </row>
    <row r="1813" spans="1:36" x14ac:dyDescent="0.25">
      <c r="A1813">
        <v>2019</v>
      </c>
      <c r="B1813" t="s">
        <v>41</v>
      </c>
      <c r="C1813" t="s">
        <v>5880</v>
      </c>
      <c r="D1813" s="47" t="s">
        <v>5859</v>
      </c>
      <c r="E1813" s="11">
        <v>2.4039999999999999</v>
      </c>
      <c r="F1813" s="2">
        <v>0.46550000000000002</v>
      </c>
      <c r="G1813" s="2">
        <v>0.505</v>
      </c>
      <c r="H1813" s="2">
        <v>-3.949999999999998E-2</v>
      </c>
      <c r="I1813" s="2">
        <v>0.46839999999999998</v>
      </c>
      <c r="J1813" s="2">
        <v>0.45529999999999998</v>
      </c>
      <c r="K1813" s="2">
        <v>1.3100000000000001E-2</v>
      </c>
      <c r="L1813" s="2">
        <v>0.54369999999999996</v>
      </c>
      <c r="M1813" s="2">
        <v>0.434</v>
      </c>
      <c r="N1813" s="2">
        <v>0.10969999999999996</v>
      </c>
      <c r="O1813" s="2">
        <v>2.7766666666666662E-2</v>
      </c>
      <c r="P1813" s="2" t="s">
        <v>5765</v>
      </c>
      <c r="Q1813" s="5">
        <v>3542</v>
      </c>
      <c r="R1813" s="5">
        <v>1473.3777038269552</v>
      </c>
      <c r="S1813" s="5">
        <v>6</v>
      </c>
      <c r="T1813" s="5">
        <v>169.39582156973464</v>
      </c>
      <c r="U1813" s="5">
        <v>0</v>
      </c>
      <c r="V1813" s="5">
        <v>0</v>
      </c>
      <c r="W1813" s="5">
        <v>2</v>
      </c>
      <c r="X1813" s="5">
        <v>56.4652738565782</v>
      </c>
      <c r="Y1813" s="5">
        <v>0</v>
      </c>
      <c r="Z1813" s="5">
        <v>0</v>
      </c>
      <c r="AA1813" s="5">
        <v>4</v>
      </c>
      <c r="AB1813" s="5">
        <v>112.9305477131564</v>
      </c>
      <c r="AC1813" s="5">
        <v>24</v>
      </c>
      <c r="AD1813" s="5">
        <v>677.58328627893854</v>
      </c>
      <c r="AE1813" s="5">
        <v>5</v>
      </c>
      <c r="AF1813" s="5">
        <v>141.1631846414455</v>
      </c>
      <c r="AG1813" s="5">
        <v>17</v>
      </c>
      <c r="AH1813" s="5">
        <v>479.95482778091468</v>
      </c>
      <c r="AI1813" s="5">
        <v>2</v>
      </c>
      <c r="AJ1813" s="5">
        <v>56.4652738565782</v>
      </c>
    </row>
    <row r="1814" spans="1:36" x14ac:dyDescent="0.25">
      <c r="A1814">
        <v>2017</v>
      </c>
      <c r="B1814" t="s">
        <v>70</v>
      </c>
      <c r="C1814" t="s">
        <v>683</v>
      </c>
      <c r="D1814" s="47" t="s">
        <v>700</v>
      </c>
      <c r="E1814" s="11">
        <v>5.67</v>
      </c>
      <c r="F1814" s="2">
        <v>0.78069999999999995</v>
      </c>
      <c r="G1814" s="2">
        <v>0.21060000000000001</v>
      </c>
      <c r="H1814" s="2">
        <v>0.57009999999999994</v>
      </c>
      <c r="I1814" s="2">
        <v>0.74529999999999996</v>
      </c>
      <c r="J1814" s="2">
        <v>0.2329</v>
      </c>
      <c r="K1814" s="2">
        <v>0.51239999999999997</v>
      </c>
      <c r="L1814" s="2">
        <v>0.61839999999999995</v>
      </c>
      <c r="M1814" s="2">
        <v>0.36270000000000002</v>
      </c>
      <c r="N1814" s="2">
        <v>0.25569999999999993</v>
      </c>
      <c r="O1814" s="2">
        <v>0.44606666666666667</v>
      </c>
      <c r="P1814" s="5" t="s">
        <v>4792</v>
      </c>
      <c r="Q1814" s="5">
        <v>3546</v>
      </c>
      <c r="R1814" s="5">
        <v>625.39682539682542</v>
      </c>
      <c r="S1814" s="5">
        <v>9</v>
      </c>
      <c r="T1814" s="5">
        <v>253.80710659898475</v>
      </c>
      <c r="U1814" s="5">
        <v>0</v>
      </c>
      <c r="V1814" s="5">
        <v>0</v>
      </c>
      <c r="W1814" s="5">
        <v>0</v>
      </c>
      <c r="X1814" s="5">
        <v>0</v>
      </c>
      <c r="Y1814" s="5">
        <v>1</v>
      </c>
      <c r="Z1814" s="5">
        <v>28.200789622109422</v>
      </c>
      <c r="AA1814" s="5">
        <v>8</v>
      </c>
      <c r="AB1814" s="5">
        <v>225.60631697687538</v>
      </c>
      <c r="AC1814" s="5">
        <v>125</v>
      </c>
      <c r="AD1814" s="5">
        <v>3525.098702763677</v>
      </c>
      <c r="AE1814" s="5">
        <v>9</v>
      </c>
      <c r="AF1814" s="5">
        <v>253.80710659898475</v>
      </c>
      <c r="AG1814" s="5">
        <v>110</v>
      </c>
      <c r="AH1814" s="5">
        <v>3102.086858432036</v>
      </c>
      <c r="AI1814" s="5">
        <v>6</v>
      </c>
      <c r="AJ1814" s="5">
        <v>169.2047377326565</v>
      </c>
    </row>
    <row r="1815" spans="1:36" x14ac:dyDescent="0.25">
      <c r="A1815">
        <v>2018</v>
      </c>
      <c r="B1815" t="s">
        <v>71</v>
      </c>
      <c r="C1815" t="s">
        <v>4872</v>
      </c>
      <c r="D1815" s="47" t="s">
        <v>4872</v>
      </c>
      <c r="E1815" s="11">
        <v>0</v>
      </c>
      <c r="F1815" s="2">
        <v>0.62729999999999997</v>
      </c>
      <c r="G1815" s="2">
        <v>0.36030000000000001</v>
      </c>
      <c r="H1815" s="2">
        <v>0.26699999999999996</v>
      </c>
      <c r="I1815" s="2">
        <v>0.62739999999999996</v>
      </c>
      <c r="J1815" s="2">
        <v>0.34250000000000003</v>
      </c>
      <c r="K1815" s="2">
        <v>0.28489999999999993</v>
      </c>
      <c r="L1815" s="2">
        <v>0.58130000000000004</v>
      </c>
      <c r="M1815" s="2">
        <v>0.40960000000000002</v>
      </c>
      <c r="N1815" s="2">
        <v>0.17170000000000002</v>
      </c>
      <c r="O1815" s="2">
        <v>0.24119999999999994</v>
      </c>
      <c r="P1815" s="2" t="s">
        <v>4792</v>
      </c>
      <c r="Q1815" s="5">
        <v>3546</v>
      </c>
      <c r="R1815" s="5" t="s">
        <v>4791</v>
      </c>
      <c r="S1815" s="5">
        <v>2</v>
      </c>
      <c r="T1815" s="5">
        <v>56.401579244218844</v>
      </c>
      <c r="U1815" s="5">
        <v>0</v>
      </c>
      <c r="V1815" s="5">
        <v>0</v>
      </c>
      <c r="W1815" s="5">
        <v>1</v>
      </c>
      <c r="X1815" s="5">
        <v>28.200789622109422</v>
      </c>
      <c r="Y1815" s="5">
        <v>0</v>
      </c>
      <c r="Z1815" s="5">
        <v>0</v>
      </c>
      <c r="AA1815" s="5">
        <v>1</v>
      </c>
      <c r="AB1815" s="5">
        <v>28.200789622109422</v>
      </c>
      <c r="AC1815" s="5">
        <v>43</v>
      </c>
      <c r="AD1815" s="5">
        <v>1212.6339537507051</v>
      </c>
      <c r="AE1815" s="5">
        <v>10</v>
      </c>
      <c r="AF1815" s="5">
        <v>282.0078962210942</v>
      </c>
      <c r="AG1815" s="5">
        <v>31</v>
      </c>
      <c r="AH1815" s="5">
        <v>874.22447828539202</v>
      </c>
      <c r="AI1815" s="5">
        <v>2</v>
      </c>
      <c r="AJ1815" s="5">
        <v>56.401579244218844</v>
      </c>
    </row>
    <row r="1816" spans="1:36" x14ac:dyDescent="0.25">
      <c r="A1816">
        <v>2018</v>
      </c>
      <c r="B1816" t="s">
        <v>71</v>
      </c>
      <c r="C1816" t="s">
        <v>4872</v>
      </c>
      <c r="D1816" s="47" t="s">
        <v>4872</v>
      </c>
      <c r="E1816" s="11">
        <v>0</v>
      </c>
      <c r="F1816" s="2">
        <v>0.62729999999999997</v>
      </c>
      <c r="G1816" s="2">
        <v>0.36030000000000001</v>
      </c>
      <c r="H1816" s="2">
        <v>0.26699999999999996</v>
      </c>
      <c r="I1816" s="2">
        <v>0.62739999999999996</v>
      </c>
      <c r="J1816" s="2">
        <v>0.34250000000000003</v>
      </c>
      <c r="K1816" s="2">
        <v>0.28489999999999993</v>
      </c>
      <c r="L1816" s="2">
        <v>0.58130000000000004</v>
      </c>
      <c r="M1816" s="2">
        <v>0.40960000000000002</v>
      </c>
      <c r="N1816" s="2">
        <v>0.17170000000000002</v>
      </c>
      <c r="O1816" s="2">
        <v>0.24119999999999994</v>
      </c>
      <c r="P1816" s="2" t="s">
        <v>4792</v>
      </c>
      <c r="Q1816" s="5">
        <v>3546</v>
      </c>
      <c r="R1816" s="5" t="s">
        <v>4791</v>
      </c>
      <c r="S1816" s="5">
        <v>2</v>
      </c>
      <c r="T1816" s="5">
        <v>56.401579244218844</v>
      </c>
      <c r="U1816" s="5">
        <v>0</v>
      </c>
      <c r="V1816" s="5">
        <v>0</v>
      </c>
      <c r="W1816" s="5">
        <v>1</v>
      </c>
      <c r="X1816" s="5">
        <v>28.200789622109422</v>
      </c>
      <c r="Y1816" s="5">
        <v>0</v>
      </c>
      <c r="Z1816" s="5">
        <v>0</v>
      </c>
      <c r="AA1816" s="5">
        <v>1</v>
      </c>
      <c r="AB1816" s="5">
        <v>28.200789622109422</v>
      </c>
      <c r="AC1816" s="5">
        <v>43</v>
      </c>
      <c r="AD1816" s="5">
        <v>1212.6339537507051</v>
      </c>
      <c r="AE1816" s="5">
        <v>10</v>
      </c>
      <c r="AF1816" s="5">
        <v>282.0078962210942</v>
      </c>
      <c r="AG1816" s="5">
        <v>31</v>
      </c>
      <c r="AH1816" s="5">
        <v>874.22447828539202</v>
      </c>
      <c r="AI1816" s="5">
        <v>2</v>
      </c>
      <c r="AJ1816" s="5">
        <v>56.401579244218844</v>
      </c>
    </row>
    <row r="1817" spans="1:36" x14ac:dyDescent="0.25">
      <c r="A1817">
        <v>2017</v>
      </c>
      <c r="B1817" t="s">
        <v>41</v>
      </c>
      <c r="C1817" t="s">
        <v>5880</v>
      </c>
      <c r="D1817" s="47" t="s">
        <v>5859</v>
      </c>
      <c r="E1817" s="11">
        <v>2.4039999999999999</v>
      </c>
      <c r="F1817" s="2">
        <v>0.46550000000000002</v>
      </c>
      <c r="G1817" s="2">
        <v>0.505</v>
      </c>
      <c r="H1817" s="2">
        <v>-3.949999999999998E-2</v>
      </c>
      <c r="I1817" s="2">
        <v>0.46839999999999998</v>
      </c>
      <c r="J1817" s="2">
        <v>0.45529999999999998</v>
      </c>
      <c r="K1817" s="2">
        <v>1.3100000000000001E-2</v>
      </c>
      <c r="L1817" s="2">
        <v>0.54369999999999996</v>
      </c>
      <c r="M1817" s="2">
        <v>0.434</v>
      </c>
      <c r="N1817" s="2">
        <v>0.10969999999999996</v>
      </c>
      <c r="O1817" s="2">
        <v>2.7766666666666662E-2</v>
      </c>
      <c r="P1817" s="2" t="s">
        <v>5765</v>
      </c>
      <c r="Q1817" s="5">
        <v>3547</v>
      </c>
      <c r="R1817" s="5">
        <v>1475.4575707154743</v>
      </c>
      <c r="S1817" s="5">
        <v>5</v>
      </c>
      <c r="T1817" s="5">
        <v>140.96419509444601</v>
      </c>
      <c r="U1817" s="5">
        <v>0</v>
      </c>
      <c r="V1817" s="5">
        <v>0</v>
      </c>
      <c r="W1817" s="5">
        <v>0</v>
      </c>
      <c r="X1817" s="5">
        <v>0</v>
      </c>
      <c r="Y1817" s="5">
        <v>1</v>
      </c>
      <c r="Z1817" s="5">
        <v>28.192839018889202</v>
      </c>
      <c r="AA1817" s="5">
        <v>4</v>
      </c>
      <c r="AB1817" s="5">
        <v>112.77135607555681</v>
      </c>
      <c r="AC1817" s="5">
        <v>35</v>
      </c>
      <c r="AD1817" s="5">
        <v>986.74936566112206</v>
      </c>
      <c r="AE1817" s="5">
        <v>10</v>
      </c>
      <c r="AF1817" s="5">
        <v>281.92839018889202</v>
      </c>
      <c r="AG1817" s="5">
        <v>24</v>
      </c>
      <c r="AH1817" s="5">
        <v>676.62813645334086</v>
      </c>
      <c r="AI1817" s="5">
        <v>1</v>
      </c>
      <c r="AJ1817" s="5">
        <v>28.192839018889202</v>
      </c>
    </row>
    <row r="1818" spans="1:36" x14ac:dyDescent="0.25">
      <c r="A1818">
        <v>2018</v>
      </c>
      <c r="B1818" t="s">
        <v>70</v>
      </c>
      <c r="C1818" t="s">
        <v>5479</v>
      </c>
      <c r="D1818" s="47" t="s">
        <v>5478</v>
      </c>
      <c r="E1818" s="11">
        <v>11.31</v>
      </c>
      <c r="F1818" s="2">
        <v>0.77059999999999995</v>
      </c>
      <c r="G1818" s="2">
        <v>0.21659999999999999</v>
      </c>
      <c r="H1818" s="2">
        <v>0.55399999999999994</v>
      </c>
      <c r="I1818" s="2">
        <v>0.72889999999999999</v>
      </c>
      <c r="J1818" s="2">
        <v>0.23350000000000001</v>
      </c>
      <c r="K1818" s="2">
        <v>0.49539999999999995</v>
      </c>
      <c r="L1818" s="2">
        <v>0.62590000000000001</v>
      </c>
      <c r="M1818" s="2">
        <v>0.35489999999999999</v>
      </c>
      <c r="N1818" s="2">
        <v>0.27100000000000002</v>
      </c>
      <c r="O1818" s="2">
        <v>0.44013333333333327</v>
      </c>
      <c r="P1818" s="5" t="s">
        <v>4792</v>
      </c>
      <c r="Q1818" s="5">
        <v>3557</v>
      </c>
      <c r="R1818" s="5">
        <v>314.50044208664895</v>
      </c>
      <c r="S1818" s="5">
        <v>14</v>
      </c>
      <c r="T1818" s="5">
        <v>393.59010402024182</v>
      </c>
      <c r="U1818" s="5">
        <v>0</v>
      </c>
      <c r="V1818" s="5">
        <v>0</v>
      </c>
      <c r="W1818" s="5">
        <v>0</v>
      </c>
      <c r="X1818" s="5">
        <v>0</v>
      </c>
      <c r="Y1818" s="5">
        <v>1</v>
      </c>
      <c r="Z1818" s="5">
        <v>28.113578858588699</v>
      </c>
      <c r="AA1818" s="5">
        <v>13</v>
      </c>
      <c r="AB1818" s="5">
        <v>365.47652516165311</v>
      </c>
      <c r="AC1818" s="5">
        <v>70</v>
      </c>
      <c r="AD1818" s="5">
        <v>1967.9505201012089</v>
      </c>
      <c r="AE1818" s="5">
        <v>20</v>
      </c>
      <c r="AF1818" s="5">
        <v>562.27157717177397</v>
      </c>
      <c r="AG1818" s="5">
        <v>42</v>
      </c>
      <c r="AH1818" s="5">
        <v>1180.7703120607252</v>
      </c>
      <c r="AI1818" s="5">
        <v>8</v>
      </c>
      <c r="AJ1818" s="5">
        <v>224.90863086870959</v>
      </c>
    </row>
    <row r="1819" spans="1:36" x14ac:dyDescent="0.25">
      <c r="A1819">
        <v>2017</v>
      </c>
      <c r="B1819" t="s">
        <v>70</v>
      </c>
      <c r="C1819" t="s">
        <v>5479</v>
      </c>
      <c r="D1819" s="47" t="s">
        <v>5478</v>
      </c>
      <c r="E1819" s="11">
        <v>11.31</v>
      </c>
      <c r="F1819" s="2">
        <v>0.77059999999999995</v>
      </c>
      <c r="G1819" s="2">
        <v>0.21659999999999999</v>
      </c>
      <c r="H1819" s="2">
        <v>0.55399999999999994</v>
      </c>
      <c r="I1819" s="2">
        <v>0.72889999999999999</v>
      </c>
      <c r="J1819" s="2">
        <v>0.23350000000000001</v>
      </c>
      <c r="K1819" s="2">
        <v>0.49539999999999995</v>
      </c>
      <c r="L1819" s="2">
        <v>0.62590000000000001</v>
      </c>
      <c r="M1819" s="2">
        <v>0.35489999999999999</v>
      </c>
      <c r="N1819" s="2">
        <v>0.27100000000000002</v>
      </c>
      <c r="O1819" s="2">
        <v>0.44013333333333327</v>
      </c>
      <c r="P1819" s="5" t="s">
        <v>4792</v>
      </c>
      <c r="Q1819" s="5">
        <v>3564</v>
      </c>
      <c r="R1819" s="5">
        <v>315.11936339522543</v>
      </c>
      <c r="S1819" s="5">
        <v>14</v>
      </c>
      <c r="T1819" s="5">
        <v>392.81705948372621</v>
      </c>
      <c r="U1819" s="5">
        <v>0</v>
      </c>
      <c r="V1819" s="5">
        <v>0</v>
      </c>
      <c r="W1819" s="5">
        <v>2</v>
      </c>
      <c r="X1819" s="5">
        <v>56.116722783389456</v>
      </c>
      <c r="Y1819" s="5">
        <v>1</v>
      </c>
      <c r="Z1819" s="5">
        <v>28.058361391694728</v>
      </c>
      <c r="AA1819" s="5">
        <v>11</v>
      </c>
      <c r="AB1819" s="5">
        <v>308.64197530864197</v>
      </c>
      <c r="AC1819" s="5">
        <v>80</v>
      </c>
      <c r="AD1819" s="5">
        <v>2244.6689113355778</v>
      </c>
      <c r="AE1819" s="5">
        <v>28</v>
      </c>
      <c r="AF1819" s="5">
        <v>785.63411896745242</v>
      </c>
      <c r="AG1819" s="5">
        <v>50</v>
      </c>
      <c r="AH1819" s="5">
        <v>1402.9180695847363</v>
      </c>
      <c r="AI1819" s="5">
        <v>2</v>
      </c>
      <c r="AJ1819" s="5">
        <v>56.116722783389456</v>
      </c>
    </row>
    <row r="1820" spans="1:36" x14ac:dyDescent="0.25">
      <c r="A1820">
        <v>2019</v>
      </c>
      <c r="B1820" t="s">
        <v>70</v>
      </c>
      <c r="C1820" t="s">
        <v>5479</v>
      </c>
      <c r="D1820" s="47" t="s">
        <v>5478</v>
      </c>
      <c r="E1820" s="11">
        <v>11.31</v>
      </c>
      <c r="F1820" s="2">
        <v>0.77059999999999995</v>
      </c>
      <c r="G1820" s="2">
        <v>0.21659999999999999</v>
      </c>
      <c r="H1820" s="2">
        <v>0.55399999999999994</v>
      </c>
      <c r="I1820" s="2">
        <v>0.72889999999999999</v>
      </c>
      <c r="J1820" s="2">
        <v>0.23350000000000001</v>
      </c>
      <c r="K1820" s="2">
        <v>0.49539999999999995</v>
      </c>
      <c r="L1820" s="2">
        <v>0.62590000000000001</v>
      </c>
      <c r="M1820" s="2">
        <v>0.35489999999999999</v>
      </c>
      <c r="N1820" s="2">
        <v>0.27100000000000002</v>
      </c>
      <c r="O1820" s="2">
        <v>0.44013333333333327</v>
      </c>
      <c r="P1820" s="5" t="s">
        <v>4792</v>
      </c>
      <c r="Q1820" s="5">
        <v>3564</v>
      </c>
      <c r="R1820" s="5">
        <v>315.11936339522543</v>
      </c>
      <c r="S1820" s="5">
        <v>10</v>
      </c>
      <c r="T1820" s="5">
        <v>280.58361391694723</v>
      </c>
      <c r="U1820" s="5">
        <v>0</v>
      </c>
      <c r="V1820" s="5">
        <v>0</v>
      </c>
      <c r="W1820" s="5">
        <v>0</v>
      </c>
      <c r="X1820" s="5">
        <v>0</v>
      </c>
      <c r="Y1820" s="5">
        <v>0</v>
      </c>
      <c r="Z1820" s="5">
        <v>0</v>
      </c>
      <c r="AA1820" s="5">
        <v>10</v>
      </c>
      <c r="AB1820" s="5">
        <v>280.58361391694723</v>
      </c>
      <c r="AC1820" s="5">
        <v>61</v>
      </c>
      <c r="AD1820" s="5">
        <v>1711.5600448933781</v>
      </c>
      <c r="AE1820" s="5">
        <v>12</v>
      </c>
      <c r="AF1820" s="5">
        <v>336.70033670033666</v>
      </c>
      <c r="AG1820" s="5">
        <v>46</v>
      </c>
      <c r="AH1820" s="5">
        <v>1290.6846240179573</v>
      </c>
      <c r="AI1820" s="5">
        <v>3</v>
      </c>
      <c r="AJ1820" s="5">
        <v>84.175084175084166</v>
      </c>
    </row>
    <row r="1821" spans="1:36" x14ac:dyDescent="0.25">
      <c r="A1821">
        <v>2019</v>
      </c>
      <c r="B1821" t="s">
        <v>70</v>
      </c>
      <c r="C1821" t="s">
        <v>683</v>
      </c>
      <c r="D1821" s="47" t="s">
        <v>700</v>
      </c>
      <c r="E1821" s="11">
        <v>5.67</v>
      </c>
      <c r="F1821" s="2">
        <v>0.78069999999999995</v>
      </c>
      <c r="G1821" s="2">
        <v>0.21060000000000001</v>
      </c>
      <c r="H1821" s="2">
        <v>0.57009999999999994</v>
      </c>
      <c r="I1821" s="2">
        <v>0.74529999999999996</v>
      </c>
      <c r="J1821" s="2">
        <v>0.2329</v>
      </c>
      <c r="K1821" s="2">
        <v>0.51239999999999997</v>
      </c>
      <c r="L1821" s="2">
        <v>0.61839999999999995</v>
      </c>
      <c r="M1821" s="2">
        <v>0.36270000000000002</v>
      </c>
      <c r="N1821" s="2">
        <v>0.25569999999999993</v>
      </c>
      <c r="O1821" s="2">
        <v>0.44606666666666667</v>
      </c>
      <c r="P1821" s="5" t="s">
        <v>4792</v>
      </c>
      <c r="Q1821" s="5">
        <v>3573</v>
      </c>
      <c r="R1821" s="5">
        <v>630.15873015873012</v>
      </c>
      <c r="S1821" s="5">
        <v>2</v>
      </c>
      <c r="T1821" s="5">
        <v>55.975370836831793</v>
      </c>
      <c r="U1821" s="5">
        <v>0</v>
      </c>
      <c r="V1821" s="5">
        <v>0</v>
      </c>
      <c r="W1821" s="5">
        <v>0</v>
      </c>
      <c r="X1821" s="5">
        <v>0</v>
      </c>
      <c r="Y1821" s="5">
        <v>0</v>
      </c>
      <c r="Z1821" s="5">
        <v>0</v>
      </c>
      <c r="AA1821" s="5">
        <v>2</v>
      </c>
      <c r="AB1821" s="5">
        <v>55.975370836831793</v>
      </c>
      <c r="AC1821" s="5">
        <v>31</v>
      </c>
      <c r="AD1821" s="5">
        <v>867.61824797089287</v>
      </c>
      <c r="AE1821" s="5">
        <v>3</v>
      </c>
      <c r="AF1821" s="5">
        <v>83.963056255247693</v>
      </c>
      <c r="AG1821" s="5">
        <v>28</v>
      </c>
      <c r="AH1821" s="5">
        <v>783.65519171564506</v>
      </c>
      <c r="AI1821" s="5">
        <v>0</v>
      </c>
      <c r="AJ1821" s="5">
        <v>0</v>
      </c>
    </row>
    <row r="1822" spans="1:36" x14ac:dyDescent="0.25">
      <c r="A1822">
        <v>2017</v>
      </c>
      <c r="B1822" t="s">
        <v>41</v>
      </c>
      <c r="C1822" t="s">
        <v>5545</v>
      </c>
      <c r="D1822" s="47" t="s">
        <v>5024</v>
      </c>
      <c r="E1822" s="11">
        <v>1.8089999999999999</v>
      </c>
      <c r="F1822" s="2">
        <v>0.71079999999999999</v>
      </c>
      <c r="G1822" s="2">
        <v>0.26869999999999999</v>
      </c>
      <c r="H1822" s="2">
        <v>0.44209999999999999</v>
      </c>
      <c r="I1822" s="2">
        <v>0.67430000000000001</v>
      </c>
      <c r="J1822" s="2">
        <v>0.26579999999999998</v>
      </c>
      <c r="K1822" s="2">
        <v>0.40850000000000003</v>
      </c>
      <c r="L1822" s="2">
        <v>0.64690000000000003</v>
      </c>
      <c r="M1822" s="2">
        <v>0.33300000000000002</v>
      </c>
      <c r="N1822" s="2">
        <v>0.31390000000000001</v>
      </c>
      <c r="O1822" s="2">
        <v>0.38816666666666672</v>
      </c>
      <c r="P1822" s="2" t="s">
        <v>4792</v>
      </c>
      <c r="Q1822" s="5">
        <v>3577</v>
      </c>
      <c r="R1822" s="5">
        <v>1977.3355444997237</v>
      </c>
      <c r="S1822" s="5">
        <v>13</v>
      </c>
      <c r="T1822" s="5">
        <v>363.43304445065701</v>
      </c>
      <c r="U1822" s="5">
        <v>0</v>
      </c>
      <c r="V1822" s="5">
        <v>0</v>
      </c>
      <c r="W1822" s="5">
        <v>2</v>
      </c>
      <c r="X1822" s="5">
        <v>55.912776069331841</v>
      </c>
      <c r="Y1822" s="5">
        <v>0</v>
      </c>
      <c r="Z1822" s="5">
        <v>0</v>
      </c>
      <c r="AA1822" s="5">
        <v>11</v>
      </c>
      <c r="AB1822" s="5">
        <v>307.52026838132514</v>
      </c>
      <c r="AC1822" s="5">
        <v>33</v>
      </c>
      <c r="AD1822" s="5">
        <v>922.56080514397536</v>
      </c>
      <c r="AE1822" s="5">
        <v>8</v>
      </c>
      <c r="AF1822" s="5">
        <v>223.65110427732736</v>
      </c>
      <c r="AG1822" s="5">
        <v>23</v>
      </c>
      <c r="AH1822" s="5">
        <v>642.99692479731618</v>
      </c>
      <c r="AI1822" s="5">
        <v>2</v>
      </c>
      <c r="AJ1822" s="5">
        <v>55.912776069331841</v>
      </c>
    </row>
    <row r="1823" spans="1:36" x14ac:dyDescent="0.25">
      <c r="A1823">
        <v>2019</v>
      </c>
      <c r="B1823" t="s">
        <v>41</v>
      </c>
      <c r="C1823" t="s">
        <v>918</v>
      </c>
      <c r="D1823" s="47" t="s">
        <v>5559</v>
      </c>
      <c r="E1823" s="11">
        <v>4.6500000000000004</v>
      </c>
      <c r="F1823" s="2">
        <v>0.61850000000000005</v>
      </c>
      <c r="G1823" s="2">
        <v>0.3589</v>
      </c>
      <c r="H1823" s="2">
        <v>0.25960000000000005</v>
      </c>
      <c r="I1823" s="2">
        <v>0.60209999999999997</v>
      </c>
      <c r="J1823" s="2">
        <v>0.3377</v>
      </c>
      <c r="K1823" s="2">
        <v>0.26439999999999997</v>
      </c>
      <c r="L1823" s="2">
        <v>0.57440000000000002</v>
      </c>
      <c r="M1823" s="2">
        <v>0.40720000000000001</v>
      </c>
      <c r="N1823" s="2">
        <v>0.16720000000000002</v>
      </c>
      <c r="O1823" s="2">
        <v>0.23040000000000002</v>
      </c>
      <c r="P1823" s="2" t="s">
        <v>4792</v>
      </c>
      <c r="Q1823" s="5">
        <v>3585</v>
      </c>
      <c r="R1823" s="5">
        <v>770.96774193548379</v>
      </c>
      <c r="S1823" s="5">
        <v>3</v>
      </c>
      <c r="T1823" s="5">
        <v>83.682008368200826</v>
      </c>
      <c r="U1823" s="5">
        <v>0</v>
      </c>
      <c r="V1823" s="5">
        <v>0</v>
      </c>
      <c r="W1823" s="5">
        <v>0</v>
      </c>
      <c r="X1823" s="5">
        <v>0</v>
      </c>
      <c r="Y1823" s="5">
        <v>0</v>
      </c>
      <c r="Z1823" s="5">
        <v>0</v>
      </c>
      <c r="AA1823" s="5">
        <v>3</v>
      </c>
      <c r="AB1823" s="5">
        <v>83.682008368200826</v>
      </c>
      <c r="AC1823" s="5">
        <v>30</v>
      </c>
      <c r="AD1823" s="5">
        <v>836.82008368200832</v>
      </c>
      <c r="AE1823" s="5">
        <v>3</v>
      </c>
      <c r="AF1823" s="5">
        <v>83.682008368200826</v>
      </c>
      <c r="AG1823" s="5">
        <v>24</v>
      </c>
      <c r="AH1823" s="5">
        <v>669.45606694560661</v>
      </c>
      <c r="AI1823" s="5">
        <v>3</v>
      </c>
      <c r="AJ1823" s="5">
        <v>83.682008368200826</v>
      </c>
    </row>
    <row r="1824" spans="1:36" x14ac:dyDescent="0.25">
      <c r="A1824">
        <v>2019</v>
      </c>
      <c r="B1824" t="s">
        <v>41</v>
      </c>
      <c r="C1824" t="s">
        <v>6206</v>
      </c>
      <c r="D1824" s="47" t="s">
        <v>5289</v>
      </c>
      <c r="E1824" s="11">
        <v>3.9670000000000001</v>
      </c>
      <c r="F1824" s="2">
        <v>0.36990000000000001</v>
      </c>
      <c r="G1824" s="2">
        <v>0.61060000000000003</v>
      </c>
      <c r="H1824" s="2">
        <v>-0.24070000000000003</v>
      </c>
      <c r="I1824" s="2">
        <v>0.36830000000000002</v>
      </c>
      <c r="J1824" s="2">
        <v>0.57410000000000005</v>
      </c>
      <c r="K1824" s="2">
        <v>-0.20580000000000004</v>
      </c>
      <c r="L1824" s="2">
        <v>0.45140000000000002</v>
      </c>
      <c r="M1824" s="2">
        <v>0.53480000000000005</v>
      </c>
      <c r="N1824" s="2">
        <v>-8.340000000000003E-2</v>
      </c>
      <c r="O1824" s="2">
        <v>-0.17663333333333334</v>
      </c>
      <c r="P1824" s="2" t="s">
        <v>5900</v>
      </c>
      <c r="Q1824" s="5">
        <v>3585</v>
      </c>
      <c r="R1824" s="5">
        <v>903.70557096042353</v>
      </c>
      <c r="S1824" s="5">
        <v>1</v>
      </c>
      <c r="T1824" s="5">
        <v>27.894002789400279</v>
      </c>
      <c r="U1824" s="5">
        <v>0</v>
      </c>
      <c r="V1824" s="5">
        <v>0</v>
      </c>
      <c r="W1824" s="5">
        <v>1</v>
      </c>
      <c r="X1824" s="5">
        <v>27.894002789400279</v>
      </c>
      <c r="Y1824" s="5">
        <v>0</v>
      </c>
      <c r="Z1824" s="5">
        <v>0</v>
      </c>
      <c r="AA1824" s="5">
        <v>0</v>
      </c>
      <c r="AB1824" s="5">
        <v>0</v>
      </c>
      <c r="AC1824" s="5">
        <v>21</v>
      </c>
      <c r="AD1824" s="5">
        <v>585.77405857740587</v>
      </c>
      <c r="AE1824" s="5">
        <v>4</v>
      </c>
      <c r="AF1824" s="5">
        <v>111.57601115760112</v>
      </c>
      <c r="AG1824" s="5">
        <v>16</v>
      </c>
      <c r="AH1824" s="5">
        <v>446.30404463040446</v>
      </c>
      <c r="AI1824" s="5">
        <v>1</v>
      </c>
      <c r="AJ1824" s="5">
        <v>27.894002789400279</v>
      </c>
    </row>
    <row r="1825" spans="1:36" x14ac:dyDescent="0.25">
      <c r="A1825">
        <v>2018</v>
      </c>
      <c r="B1825" t="s">
        <v>41</v>
      </c>
      <c r="C1825" t="s">
        <v>918</v>
      </c>
      <c r="D1825" s="47" t="s">
        <v>5559</v>
      </c>
      <c r="E1825" s="11">
        <v>4.6500000000000004</v>
      </c>
      <c r="F1825" s="2">
        <v>0.61850000000000005</v>
      </c>
      <c r="G1825" s="2">
        <v>0.3589</v>
      </c>
      <c r="H1825" s="2">
        <v>0.25960000000000005</v>
      </c>
      <c r="I1825" s="2">
        <v>0.60209999999999997</v>
      </c>
      <c r="J1825" s="2">
        <v>0.3377</v>
      </c>
      <c r="K1825" s="2">
        <v>0.26439999999999997</v>
      </c>
      <c r="L1825" s="2">
        <v>0.57440000000000002</v>
      </c>
      <c r="M1825" s="2">
        <v>0.40720000000000001</v>
      </c>
      <c r="N1825" s="2">
        <v>0.16720000000000002</v>
      </c>
      <c r="O1825" s="2">
        <v>0.23040000000000002</v>
      </c>
      <c r="P1825" s="2" t="s">
        <v>4792</v>
      </c>
      <c r="Q1825" s="5">
        <v>3588</v>
      </c>
      <c r="R1825" s="5">
        <v>771.61290322580635</v>
      </c>
      <c r="S1825" s="5">
        <v>1</v>
      </c>
      <c r="T1825" s="5">
        <v>27.870680044593087</v>
      </c>
      <c r="U1825" s="5">
        <v>0</v>
      </c>
      <c r="V1825" s="5">
        <v>0</v>
      </c>
      <c r="W1825" s="5">
        <v>1</v>
      </c>
      <c r="X1825" s="5">
        <v>27.870680044593087</v>
      </c>
      <c r="Y1825" s="5">
        <v>0</v>
      </c>
      <c r="Z1825" s="5">
        <v>0</v>
      </c>
      <c r="AA1825" s="5">
        <v>0</v>
      </c>
      <c r="AB1825" s="5">
        <v>0</v>
      </c>
      <c r="AC1825" s="5">
        <v>34</v>
      </c>
      <c r="AD1825" s="5">
        <v>947.60312151616495</v>
      </c>
      <c r="AE1825" s="5">
        <v>3</v>
      </c>
      <c r="AF1825" s="5">
        <v>83.61204013377926</v>
      </c>
      <c r="AG1825" s="5">
        <v>31</v>
      </c>
      <c r="AH1825" s="5">
        <v>863.9910813823858</v>
      </c>
      <c r="AI1825" s="5">
        <v>0</v>
      </c>
      <c r="AJ1825" s="5">
        <v>0</v>
      </c>
    </row>
    <row r="1826" spans="1:36" x14ac:dyDescent="0.25">
      <c r="A1826">
        <v>2017</v>
      </c>
      <c r="B1826" t="s">
        <v>41</v>
      </c>
      <c r="C1826" t="s">
        <v>5726</v>
      </c>
      <c r="D1826" s="47" t="s">
        <v>5562</v>
      </c>
      <c r="E1826" s="11">
        <v>4.992</v>
      </c>
      <c r="F1826" s="2">
        <v>0.56189999999999996</v>
      </c>
      <c r="G1826" s="2">
        <v>0.41880000000000001</v>
      </c>
      <c r="H1826" s="2">
        <v>0.14309999999999995</v>
      </c>
      <c r="I1826" s="2">
        <v>0.54259999999999997</v>
      </c>
      <c r="J1826" s="2">
        <v>0.39729999999999999</v>
      </c>
      <c r="K1826" s="2">
        <v>0.14529999999999998</v>
      </c>
      <c r="L1826" s="2">
        <v>0.49209999999999998</v>
      </c>
      <c r="M1826" s="2">
        <v>0.48820000000000002</v>
      </c>
      <c r="N1826" s="2">
        <v>3.8999999999999591E-3</v>
      </c>
      <c r="O1826" s="2">
        <v>9.7433333333333302E-2</v>
      </c>
      <c r="P1826" s="2" t="s">
        <v>4792</v>
      </c>
      <c r="Q1826" s="5">
        <v>3591</v>
      </c>
      <c r="R1826" s="5">
        <v>719.35096153846155</v>
      </c>
      <c r="S1826" s="5">
        <v>2</v>
      </c>
      <c r="T1826" s="5">
        <v>55.694792536897793</v>
      </c>
      <c r="U1826" s="5">
        <v>0</v>
      </c>
      <c r="V1826" s="5">
        <v>0</v>
      </c>
      <c r="W1826" s="5">
        <v>0</v>
      </c>
      <c r="X1826" s="5">
        <v>0</v>
      </c>
      <c r="Y1826" s="5">
        <v>0</v>
      </c>
      <c r="Z1826" s="5">
        <v>0</v>
      </c>
      <c r="AA1826" s="5">
        <v>2</v>
      </c>
      <c r="AB1826" s="5">
        <v>55.694792536897793</v>
      </c>
      <c r="AC1826" s="5">
        <v>36</v>
      </c>
      <c r="AD1826" s="5">
        <v>1002.5062656641603</v>
      </c>
      <c r="AE1826" s="5">
        <v>8</v>
      </c>
      <c r="AF1826" s="5">
        <v>222.77917014759117</v>
      </c>
      <c r="AG1826" s="5">
        <v>28</v>
      </c>
      <c r="AH1826" s="5">
        <v>779.72709551656919</v>
      </c>
      <c r="AI1826" s="5">
        <v>0</v>
      </c>
      <c r="AJ1826" s="5">
        <v>0</v>
      </c>
    </row>
    <row r="1827" spans="1:36" x14ac:dyDescent="0.25">
      <c r="A1827">
        <v>2019</v>
      </c>
      <c r="B1827" t="s">
        <v>41</v>
      </c>
      <c r="C1827" t="s">
        <v>6152</v>
      </c>
      <c r="D1827" s="47" t="s">
        <v>5289</v>
      </c>
      <c r="E1827" s="11">
        <v>1.847</v>
      </c>
      <c r="F1827" s="2">
        <v>0.36990000000000001</v>
      </c>
      <c r="G1827" s="2">
        <v>0.61060000000000003</v>
      </c>
      <c r="H1827" s="2">
        <v>-0.24070000000000003</v>
      </c>
      <c r="I1827" s="2">
        <v>0.36830000000000002</v>
      </c>
      <c r="J1827" s="2">
        <v>0.57410000000000005</v>
      </c>
      <c r="K1827" s="2">
        <v>-0.20580000000000004</v>
      </c>
      <c r="L1827" s="2">
        <v>0.45140000000000002</v>
      </c>
      <c r="M1827" s="2">
        <v>0.53480000000000005</v>
      </c>
      <c r="N1827" s="2">
        <v>-8.340000000000003E-2</v>
      </c>
      <c r="O1827" s="2">
        <v>-0.17663333333333334</v>
      </c>
      <c r="P1827" s="2" t="s">
        <v>5900</v>
      </c>
      <c r="Q1827" s="5">
        <v>3599</v>
      </c>
      <c r="R1827" s="5">
        <v>1948.5652409312399</v>
      </c>
      <c r="S1827" s="5">
        <v>4</v>
      </c>
      <c r="T1827" s="5">
        <v>111.14198388441233</v>
      </c>
      <c r="U1827" s="5">
        <v>0</v>
      </c>
      <c r="V1827" s="5">
        <v>0</v>
      </c>
      <c r="W1827" s="5">
        <v>2</v>
      </c>
      <c r="X1827" s="5">
        <v>55.570991942206163</v>
      </c>
      <c r="Y1827" s="5">
        <v>1</v>
      </c>
      <c r="Z1827" s="5">
        <v>27.785495971103082</v>
      </c>
      <c r="AA1827" s="5">
        <v>1</v>
      </c>
      <c r="AB1827" s="5">
        <v>27.785495971103082</v>
      </c>
      <c r="AC1827" s="5">
        <v>39</v>
      </c>
      <c r="AD1827" s="5">
        <v>1083.6343428730202</v>
      </c>
      <c r="AE1827" s="5">
        <v>4</v>
      </c>
      <c r="AF1827" s="5">
        <v>111.14198388441233</v>
      </c>
      <c r="AG1827" s="5">
        <v>35</v>
      </c>
      <c r="AH1827" s="5">
        <v>972.49235898860786</v>
      </c>
      <c r="AI1827" s="5">
        <v>0</v>
      </c>
      <c r="AJ1827" s="5">
        <v>0</v>
      </c>
    </row>
    <row r="1828" spans="1:36" x14ac:dyDescent="0.25">
      <c r="A1828">
        <v>2019</v>
      </c>
      <c r="B1828" t="s">
        <v>41</v>
      </c>
      <c r="C1828" t="s">
        <v>5545</v>
      </c>
      <c r="D1828" s="47" t="s">
        <v>5024</v>
      </c>
      <c r="E1828" s="11">
        <v>1.8089999999999999</v>
      </c>
      <c r="F1828" s="2">
        <v>0.71079999999999999</v>
      </c>
      <c r="G1828" s="2">
        <v>0.26869999999999999</v>
      </c>
      <c r="H1828" s="2">
        <v>0.44209999999999999</v>
      </c>
      <c r="I1828" s="2">
        <v>0.67430000000000001</v>
      </c>
      <c r="J1828" s="2">
        <v>0.26579999999999998</v>
      </c>
      <c r="K1828" s="2">
        <v>0.40850000000000003</v>
      </c>
      <c r="L1828" s="2">
        <v>0.64690000000000003</v>
      </c>
      <c r="M1828" s="2">
        <v>0.33300000000000002</v>
      </c>
      <c r="N1828" s="2">
        <v>0.31390000000000001</v>
      </c>
      <c r="O1828" s="2">
        <v>0.38816666666666672</v>
      </c>
      <c r="P1828" s="2" t="s">
        <v>4792</v>
      </c>
      <c r="Q1828" s="5">
        <v>3602</v>
      </c>
      <c r="R1828" s="5">
        <v>1991.1553344389165</v>
      </c>
      <c r="S1828" s="5">
        <v>7</v>
      </c>
      <c r="T1828" s="5">
        <v>194.33647973348141</v>
      </c>
      <c r="U1828" s="5">
        <v>0</v>
      </c>
      <c r="V1828" s="5">
        <v>0</v>
      </c>
      <c r="W1828" s="5">
        <v>0</v>
      </c>
      <c r="X1828" s="5">
        <v>0</v>
      </c>
      <c r="Y1828" s="5">
        <v>0</v>
      </c>
      <c r="Z1828" s="5">
        <v>0</v>
      </c>
      <c r="AA1828" s="5">
        <v>7</v>
      </c>
      <c r="AB1828" s="5">
        <v>194.33647973348141</v>
      </c>
      <c r="AC1828" s="5">
        <v>13</v>
      </c>
      <c r="AD1828" s="5">
        <v>360.91060521932258</v>
      </c>
      <c r="AE1828" s="5">
        <v>5</v>
      </c>
      <c r="AF1828" s="5">
        <v>138.811771238201</v>
      </c>
      <c r="AG1828" s="5">
        <v>8</v>
      </c>
      <c r="AH1828" s="5">
        <v>222.09883398112163</v>
      </c>
      <c r="AI1828" s="5">
        <v>0</v>
      </c>
      <c r="AJ1828" s="5">
        <v>0</v>
      </c>
    </row>
    <row r="1829" spans="1:36" x14ac:dyDescent="0.25">
      <c r="A1829">
        <v>2017</v>
      </c>
      <c r="B1829" t="s">
        <v>41</v>
      </c>
      <c r="C1829" t="s">
        <v>918</v>
      </c>
      <c r="D1829" s="47" t="s">
        <v>5559</v>
      </c>
      <c r="E1829" s="11">
        <v>4.6500000000000004</v>
      </c>
      <c r="F1829" s="2">
        <v>0.61850000000000005</v>
      </c>
      <c r="G1829" s="2">
        <v>0.3589</v>
      </c>
      <c r="H1829" s="2">
        <v>0.25960000000000005</v>
      </c>
      <c r="I1829" s="2">
        <v>0.60209999999999997</v>
      </c>
      <c r="J1829" s="2">
        <v>0.3377</v>
      </c>
      <c r="K1829" s="2">
        <v>0.26439999999999997</v>
      </c>
      <c r="L1829" s="2">
        <v>0.57440000000000002</v>
      </c>
      <c r="M1829" s="2">
        <v>0.40720000000000001</v>
      </c>
      <c r="N1829" s="2">
        <v>0.16720000000000002</v>
      </c>
      <c r="O1829" s="2">
        <v>0.23040000000000002</v>
      </c>
      <c r="P1829" s="2" t="s">
        <v>4792</v>
      </c>
      <c r="Q1829" s="5">
        <v>3604</v>
      </c>
      <c r="R1829" s="5">
        <v>775.05376344086017</v>
      </c>
      <c r="S1829" s="5">
        <v>0</v>
      </c>
      <c r="T1829" s="5">
        <v>0</v>
      </c>
      <c r="U1829" s="5">
        <v>0</v>
      </c>
      <c r="V1829" s="5">
        <v>0</v>
      </c>
      <c r="W1829" s="5">
        <v>0</v>
      </c>
      <c r="X1829" s="5">
        <v>0</v>
      </c>
      <c r="Y1829" s="5">
        <v>0</v>
      </c>
      <c r="Z1829" s="5">
        <v>0</v>
      </c>
      <c r="AA1829" s="5">
        <v>0</v>
      </c>
      <c r="AB1829" s="5">
        <v>0</v>
      </c>
      <c r="AC1829" s="5">
        <v>42</v>
      </c>
      <c r="AD1829" s="5">
        <v>1165.3718091009989</v>
      </c>
      <c r="AE1829" s="5">
        <v>5</v>
      </c>
      <c r="AF1829" s="5">
        <v>138.73473917869035</v>
      </c>
      <c r="AG1829" s="5">
        <v>35</v>
      </c>
      <c r="AH1829" s="5">
        <v>971.14317425083232</v>
      </c>
      <c r="AI1829" s="5">
        <v>2</v>
      </c>
      <c r="AJ1829" s="5">
        <v>55.493895671476139</v>
      </c>
    </row>
    <row r="1830" spans="1:36" x14ac:dyDescent="0.25">
      <c r="A1830">
        <v>2018</v>
      </c>
      <c r="B1830" t="s">
        <v>71</v>
      </c>
      <c r="C1830" t="s">
        <v>664</v>
      </c>
      <c r="D1830" s="47" t="s">
        <v>5104</v>
      </c>
      <c r="E1830" s="11">
        <v>0</v>
      </c>
      <c r="F1830" s="2">
        <v>0.81079999999999997</v>
      </c>
      <c r="G1830" s="2">
        <v>0.17280000000000001</v>
      </c>
      <c r="H1830" s="2">
        <v>0.6379999999999999</v>
      </c>
      <c r="I1830" s="2">
        <v>0.80689999999999995</v>
      </c>
      <c r="J1830" s="2">
        <v>0.1555</v>
      </c>
      <c r="K1830" s="2">
        <v>0.65139999999999998</v>
      </c>
      <c r="L1830" s="2">
        <v>0.82809999999999995</v>
      </c>
      <c r="M1830" s="2">
        <v>0.1575</v>
      </c>
      <c r="N1830" s="2">
        <v>0.67059999999999997</v>
      </c>
      <c r="O1830" s="2">
        <v>0.65333333333333332</v>
      </c>
      <c r="P1830" s="2" t="s">
        <v>4792</v>
      </c>
      <c r="Q1830" s="5">
        <v>3604</v>
      </c>
      <c r="R1830" s="5" t="s">
        <v>4791</v>
      </c>
      <c r="S1830" s="5">
        <v>2</v>
      </c>
      <c r="T1830" s="5">
        <v>55.493895671476139</v>
      </c>
      <c r="U1830" s="5">
        <v>0</v>
      </c>
      <c r="V1830" s="5">
        <v>0</v>
      </c>
      <c r="W1830" s="5">
        <v>1</v>
      </c>
      <c r="X1830" s="5">
        <v>27.746947835738069</v>
      </c>
      <c r="Y1830" s="5">
        <v>0</v>
      </c>
      <c r="Z1830" s="5">
        <v>0</v>
      </c>
      <c r="AA1830" s="5">
        <v>1</v>
      </c>
      <c r="AB1830" s="5">
        <v>27.746947835738069</v>
      </c>
      <c r="AC1830" s="5">
        <v>16</v>
      </c>
      <c r="AD1830" s="5">
        <v>443.95116537180911</v>
      </c>
      <c r="AE1830" s="5">
        <v>6</v>
      </c>
      <c r="AF1830" s="5">
        <v>166.48168701442842</v>
      </c>
      <c r="AG1830" s="5">
        <v>8</v>
      </c>
      <c r="AH1830" s="5">
        <v>221.97558268590456</v>
      </c>
      <c r="AI1830" s="5">
        <v>2</v>
      </c>
      <c r="AJ1830" s="5">
        <v>55.493895671476139</v>
      </c>
    </row>
    <row r="1831" spans="1:36" x14ac:dyDescent="0.25">
      <c r="A1831">
        <v>2018</v>
      </c>
      <c r="B1831" t="s">
        <v>71</v>
      </c>
      <c r="C1831" t="s">
        <v>664</v>
      </c>
      <c r="D1831" s="47" t="s">
        <v>5104</v>
      </c>
      <c r="E1831" s="11">
        <v>0</v>
      </c>
      <c r="F1831" s="2">
        <v>0.81079999999999997</v>
      </c>
      <c r="G1831" s="2">
        <v>0.17280000000000001</v>
      </c>
      <c r="H1831" s="2">
        <v>0.6379999999999999</v>
      </c>
      <c r="I1831" s="2">
        <v>0.80689999999999995</v>
      </c>
      <c r="J1831" s="2">
        <v>0.1555</v>
      </c>
      <c r="K1831" s="2">
        <v>0.65139999999999998</v>
      </c>
      <c r="L1831" s="2">
        <v>0.82809999999999995</v>
      </c>
      <c r="M1831" s="2">
        <v>0.1575</v>
      </c>
      <c r="N1831" s="2">
        <v>0.67059999999999997</v>
      </c>
      <c r="O1831" s="2">
        <v>0.65333333333333332</v>
      </c>
      <c r="P1831" s="2" t="s">
        <v>4792</v>
      </c>
      <c r="Q1831" s="5">
        <v>3604</v>
      </c>
      <c r="R1831" s="5" t="s">
        <v>4791</v>
      </c>
      <c r="S1831" s="5">
        <v>2</v>
      </c>
      <c r="T1831" s="5">
        <v>55.493895671476139</v>
      </c>
      <c r="U1831" s="5">
        <v>0</v>
      </c>
      <c r="V1831" s="5">
        <v>0</v>
      </c>
      <c r="W1831" s="5">
        <v>1</v>
      </c>
      <c r="X1831" s="5">
        <v>27.746947835738069</v>
      </c>
      <c r="Y1831" s="5">
        <v>0</v>
      </c>
      <c r="Z1831" s="5">
        <v>0</v>
      </c>
      <c r="AA1831" s="5">
        <v>1</v>
      </c>
      <c r="AB1831" s="5">
        <v>27.746947835738069</v>
      </c>
      <c r="AC1831" s="5">
        <v>16</v>
      </c>
      <c r="AD1831" s="5">
        <v>443.95116537180911</v>
      </c>
      <c r="AE1831" s="5">
        <v>6</v>
      </c>
      <c r="AF1831" s="5">
        <v>166.48168701442842</v>
      </c>
      <c r="AG1831" s="5">
        <v>8</v>
      </c>
      <c r="AH1831" s="5">
        <v>221.97558268590456</v>
      </c>
      <c r="AI1831" s="5">
        <v>2</v>
      </c>
      <c r="AJ1831" s="5">
        <v>55.493895671476139</v>
      </c>
    </row>
    <row r="1832" spans="1:36" x14ac:dyDescent="0.25">
      <c r="A1832">
        <v>2019</v>
      </c>
      <c r="B1832" t="s">
        <v>71</v>
      </c>
      <c r="C1832" t="s">
        <v>4872</v>
      </c>
      <c r="D1832" s="47" t="s">
        <v>4872</v>
      </c>
      <c r="E1832" s="11">
        <v>0</v>
      </c>
      <c r="F1832" s="2">
        <v>0.62729999999999997</v>
      </c>
      <c r="G1832" s="2">
        <v>0.36030000000000001</v>
      </c>
      <c r="H1832" s="2">
        <v>0.26699999999999996</v>
      </c>
      <c r="I1832" s="2">
        <v>0.62739999999999996</v>
      </c>
      <c r="J1832" s="2">
        <v>0.34250000000000003</v>
      </c>
      <c r="K1832" s="2">
        <v>0.28489999999999993</v>
      </c>
      <c r="L1832" s="2">
        <v>0.58130000000000004</v>
      </c>
      <c r="M1832" s="2">
        <v>0.40960000000000002</v>
      </c>
      <c r="N1832" s="2">
        <v>0.17170000000000002</v>
      </c>
      <c r="O1832" s="2">
        <v>0.24119999999999994</v>
      </c>
      <c r="P1832" s="2" t="s">
        <v>4792</v>
      </c>
      <c r="Q1832" s="5">
        <v>3611</v>
      </c>
      <c r="R1832" s="5" t="s">
        <v>4791</v>
      </c>
      <c r="S1832" s="5">
        <v>4</v>
      </c>
      <c r="T1832" s="5">
        <v>110.77263915812794</v>
      </c>
      <c r="U1832" s="5">
        <v>0</v>
      </c>
      <c r="V1832" s="5">
        <v>0</v>
      </c>
      <c r="W1832" s="5">
        <v>0</v>
      </c>
      <c r="X1832" s="5">
        <v>0</v>
      </c>
      <c r="Y1832" s="5">
        <v>0</v>
      </c>
      <c r="Z1832" s="5">
        <v>0</v>
      </c>
      <c r="AA1832" s="5">
        <v>4</v>
      </c>
      <c r="AB1832" s="5">
        <v>110.77263915812794</v>
      </c>
      <c r="AC1832" s="5">
        <v>50</v>
      </c>
      <c r="AD1832" s="5">
        <v>1384.6579894765994</v>
      </c>
      <c r="AE1832" s="5">
        <v>5</v>
      </c>
      <c r="AF1832" s="5">
        <v>138.46579894765992</v>
      </c>
      <c r="AG1832" s="5">
        <v>38</v>
      </c>
      <c r="AH1832" s="5">
        <v>1052.3400720022155</v>
      </c>
      <c r="AI1832" s="5">
        <v>7</v>
      </c>
      <c r="AJ1832" s="5">
        <v>193.8521185267239</v>
      </c>
    </row>
    <row r="1833" spans="1:36" x14ac:dyDescent="0.25">
      <c r="A1833">
        <v>2019</v>
      </c>
      <c r="B1833" t="s">
        <v>71</v>
      </c>
      <c r="C1833" t="s">
        <v>5159</v>
      </c>
      <c r="D1833" s="47" t="s">
        <v>5157</v>
      </c>
      <c r="E1833" s="11">
        <v>0</v>
      </c>
      <c r="F1833" s="2">
        <v>0.86350000000000005</v>
      </c>
      <c r="G1833" s="2">
        <v>0.12520000000000001</v>
      </c>
      <c r="H1833" s="2">
        <v>0.73830000000000007</v>
      </c>
      <c r="I1833" s="2">
        <v>0.85929999999999995</v>
      </c>
      <c r="J1833" s="2">
        <v>0.1198</v>
      </c>
      <c r="K1833" s="2">
        <v>0.73949999999999994</v>
      </c>
      <c r="L1833" s="2">
        <v>0.84619999999999995</v>
      </c>
      <c r="M1833" s="2">
        <v>0.14149999999999999</v>
      </c>
      <c r="N1833" s="2">
        <v>0.70469999999999999</v>
      </c>
      <c r="O1833" s="2">
        <v>0.72750000000000004</v>
      </c>
      <c r="P1833" s="2" t="s">
        <v>4792</v>
      </c>
      <c r="Q1833" s="5">
        <v>3615</v>
      </c>
      <c r="R1833" s="5" t="s">
        <v>4791</v>
      </c>
      <c r="S1833" s="5">
        <v>2</v>
      </c>
      <c r="T1833" s="5">
        <v>55.325034578146607</v>
      </c>
      <c r="U1833" s="5">
        <v>0</v>
      </c>
      <c r="V1833" s="5">
        <v>0</v>
      </c>
      <c r="W1833" s="5">
        <v>0</v>
      </c>
      <c r="X1833" s="5">
        <v>0</v>
      </c>
      <c r="Y1833" s="5">
        <v>0</v>
      </c>
      <c r="Z1833" s="5">
        <v>0</v>
      </c>
      <c r="AA1833" s="5">
        <v>2</v>
      </c>
      <c r="AB1833" s="5">
        <v>55.325034578146607</v>
      </c>
      <c r="AC1833" s="5">
        <v>30</v>
      </c>
      <c r="AD1833" s="5">
        <v>829.87551867219918</v>
      </c>
      <c r="AE1833" s="5">
        <v>12</v>
      </c>
      <c r="AF1833" s="5">
        <v>331.95020746887968</v>
      </c>
      <c r="AG1833" s="5">
        <v>17</v>
      </c>
      <c r="AH1833" s="5">
        <v>470.26279391424617</v>
      </c>
      <c r="AI1833" s="5">
        <v>1</v>
      </c>
      <c r="AJ1833" s="5">
        <v>27.662517289073303</v>
      </c>
    </row>
    <row r="1834" spans="1:36" x14ac:dyDescent="0.25">
      <c r="A1834">
        <v>2018</v>
      </c>
      <c r="B1834" t="s">
        <v>41</v>
      </c>
      <c r="C1834" t="s">
        <v>6206</v>
      </c>
      <c r="D1834" s="47" t="s">
        <v>5289</v>
      </c>
      <c r="E1834" s="11">
        <v>3.9670000000000001</v>
      </c>
      <c r="F1834" s="2">
        <v>0.36990000000000001</v>
      </c>
      <c r="G1834" s="2">
        <v>0.61060000000000003</v>
      </c>
      <c r="H1834" s="2">
        <v>-0.24070000000000003</v>
      </c>
      <c r="I1834" s="2">
        <v>0.36830000000000002</v>
      </c>
      <c r="J1834" s="2">
        <v>0.57410000000000005</v>
      </c>
      <c r="K1834" s="2">
        <v>-0.20580000000000004</v>
      </c>
      <c r="L1834" s="2">
        <v>0.45140000000000002</v>
      </c>
      <c r="M1834" s="2">
        <v>0.53480000000000005</v>
      </c>
      <c r="N1834" s="2">
        <v>-8.340000000000003E-2</v>
      </c>
      <c r="O1834" s="2">
        <v>-0.17663333333333334</v>
      </c>
      <c r="P1834" s="2" t="s">
        <v>5900</v>
      </c>
      <c r="Q1834" s="5">
        <v>3619</v>
      </c>
      <c r="R1834" s="5">
        <v>912.27627930426013</v>
      </c>
      <c r="S1834" s="5">
        <v>2</v>
      </c>
      <c r="T1834" s="5">
        <v>55.26388505111909</v>
      </c>
      <c r="U1834" s="5">
        <v>0</v>
      </c>
      <c r="V1834" s="5">
        <v>0</v>
      </c>
      <c r="W1834" s="5">
        <v>1</v>
      </c>
      <c r="X1834" s="5">
        <v>27.631942525559545</v>
      </c>
      <c r="Y1834" s="5">
        <v>1</v>
      </c>
      <c r="Z1834" s="5">
        <v>27.631942525559545</v>
      </c>
      <c r="AA1834" s="5">
        <v>0</v>
      </c>
      <c r="AB1834" s="5">
        <v>0</v>
      </c>
      <c r="AC1834" s="5">
        <v>22</v>
      </c>
      <c r="AD1834" s="5">
        <v>607.90273556231</v>
      </c>
      <c r="AE1834" s="5">
        <v>3</v>
      </c>
      <c r="AF1834" s="5">
        <v>82.895827576678641</v>
      </c>
      <c r="AG1834" s="5">
        <v>16</v>
      </c>
      <c r="AH1834" s="5">
        <v>442.11108040895272</v>
      </c>
      <c r="AI1834" s="5">
        <v>3</v>
      </c>
      <c r="AJ1834" s="5">
        <v>82.895827576678641</v>
      </c>
    </row>
    <row r="1835" spans="1:36" x14ac:dyDescent="0.25">
      <c r="A1835">
        <v>2017</v>
      </c>
      <c r="B1835" t="s">
        <v>71</v>
      </c>
      <c r="C1835" t="s">
        <v>5140</v>
      </c>
      <c r="D1835" s="47" t="s">
        <v>5139</v>
      </c>
      <c r="E1835" s="11">
        <v>0</v>
      </c>
      <c r="F1835" s="2">
        <v>0.85560000000000003</v>
      </c>
      <c r="G1835" s="2">
        <v>0.1351</v>
      </c>
      <c r="H1835" s="2">
        <v>0.72050000000000003</v>
      </c>
      <c r="I1835" s="2">
        <v>0.84389999999999998</v>
      </c>
      <c r="J1835" s="2">
        <v>0.12790000000000001</v>
      </c>
      <c r="K1835" s="2">
        <v>0.71599999999999997</v>
      </c>
      <c r="L1835" s="2">
        <v>0.82689999999999997</v>
      </c>
      <c r="M1835" s="2">
        <v>0.1615</v>
      </c>
      <c r="N1835" s="2">
        <v>0.66539999999999999</v>
      </c>
      <c r="O1835" s="2">
        <v>0.70063333333333333</v>
      </c>
      <c r="P1835" s="2" t="s">
        <v>4792</v>
      </c>
      <c r="Q1835" s="5">
        <v>3622</v>
      </c>
      <c r="R1835" s="5" t="s">
        <v>4791</v>
      </c>
      <c r="S1835" s="5">
        <v>12</v>
      </c>
      <c r="T1835" s="5">
        <v>331.30866924351187</v>
      </c>
      <c r="U1835" s="5">
        <v>0</v>
      </c>
      <c r="V1835" s="5">
        <v>0</v>
      </c>
      <c r="W1835" s="5">
        <v>3</v>
      </c>
      <c r="X1835" s="5">
        <v>82.827167310877968</v>
      </c>
      <c r="Y1835" s="5">
        <v>1</v>
      </c>
      <c r="Z1835" s="5">
        <v>27.60905577029266</v>
      </c>
      <c r="AA1835" s="5">
        <v>8</v>
      </c>
      <c r="AB1835" s="5">
        <v>220.87244616234128</v>
      </c>
      <c r="AC1835" s="5">
        <v>80</v>
      </c>
      <c r="AD1835" s="5">
        <v>2208.7244616234125</v>
      </c>
      <c r="AE1835" s="5">
        <v>21</v>
      </c>
      <c r="AF1835" s="5">
        <v>579.79017117614569</v>
      </c>
      <c r="AG1835" s="5">
        <v>57</v>
      </c>
      <c r="AH1835" s="5">
        <v>1573.7161789066815</v>
      </c>
      <c r="AI1835" s="5">
        <v>2</v>
      </c>
      <c r="AJ1835" s="5">
        <v>55.218111540585319</v>
      </c>
    </row>
    <row r="1836" spans="1:36" x14ac:dyDescent="0.25">
      <c r="A1836">
        <v>2017</v>
      </c>
      <c r="B1836" t="s">
        <v>49</v>
      </c>
      <c r="C1836" t="s">
        <v>6487</v>
      </c>
      <c r="D1836" s="47" t="s">
        <v>914</v>
      </c>
      <c r="E1836" s="11">
        <v>14.2</v>
      </c>
      <c r="F1836" s="2">
        <v>0.26050000000000001</v>
      </c>
      <c r="G1836" s="2">
        <v>0.69830000000000003</v>
      </c>
      <c r="H1836" s="2">
        <v>-0.43780000000000002</v>
      </c>
      <c r="I1836" s="2">
        <v>0.19900000000000001</v>
      </c>
      <c r="J1836" s="2">
        <v>0.69499999999999995</v>
      </c>
      <c r="K1836" s="2">
        <v>-0.49599999999999994</v>
      </c>
      <c r="L1836" s="2">
        <v>0.217</v>
      </c>
      <c r="M1836" s="2">
        <v>0.73199999999999998</v>
      </c>
      <c r="N1836" s="2">
        <v>-0.51500000000000001</v>
      </c>
      <c r="O1836" s="2">
        <v>-0.48293333333333327</v>
      </c>
      <c r="P1836" s="2" t="s">
        <v>5900</v>
      </c>
      <c r="Q1836" s="5">
        <v>3627</v>
      </c>
      <c r="R1836" s="5">
        <v>255.42253521126761</v>
      </c>
      <c r="S1836" s="5">
        <v>6</v>
      </c>
      <c r="T1836" s="5">
        <v>165.42597187758477</v>
      </c>
      <c r="U1836" s="5">
        <v>0</v>
      </c>
      <c r="V1836" s="5">
        <v>0</v>
      </c>
      <c r="W1836" s="5">
        <v>2</v>
      </c>
      <c r="X1836" s="5">
        <v>55.141990625861595</v>
      </c>
      <c r="Y1836" s="5">
        <v>2</v>
      </c>
      <c r="Z1836" s="5">
        <v>55.141990625861595</v>
      </c>
      <c r="AA1836" s="5">
        <v>2</v>
      </c>
      <c r="AB1836" s="5">
        <v>55.141990625861595</v>
      </c>
      <c r="AC1836" s="5">
        <v>27</v>
      </c>
      <c r="AD1836" s="5">
        <v>744.41687344913146</v>
      </c>
      <c r="AE1836" s="5">
        <v>10</v>
      </c>
      <c r="AF1836" s="5">
        <v>275.70995312930796</v>
      </c>
      <c r="AG1836" s="5">
        <v>15</v>
      </c>
      <c r="AH1836" s="5">
        <v>413.56492969396197</v>
      </c>
      <c r="AI1836" s="5">
        <v>2</v>
      </c>
      <c r="AJ1836" s="5">
        <v>55.141990625861595</v>
      </c>
    </row>
    <row r="1837" spans="1:36" x14ac:dyDescent="0.25">
      <c r="A1837">
        <v>2017</v>
      </c>
      <c r="B1837" t="s">
        <v>71</v>
      </c>
      <c r="C1837" t="s">
        <v>664</v>
      </c>
      <c r="D1837" s="47" t="s">
        <v>5104</v>
      </c>
      <c r="E1837" s="11">
        <v>0</v>
      </c>
      <c r="F1837" s="2">
        <v>0.81079999999999997</v>
      </c>
      <c r="G1837" s="2">
        <v>0.17280000000000001</v>
      </c>
      <c r="H1837" s="2">
        <v>0.6379999999999999</v>
      </c>
      <c r="I1837" s="2">
        <v>0.80689999999999995</v>
      </c>
      <c r="J1837" s="2">
        <v>0.1555</v>
      </c>
      <c r="K1837" s="2">
        <v>0.65139999999999998</v>
      </c>
      <c r="L1837" s="2">
        <v>0.82809999999999995</v>
      </c>
      <c r="M1837" s="2">
        <v>0.1575</v>
      </c>
      <c r="N1837" s="2">
        <v>0.67059999999999997</v>
      </c>
      <c r="O1837" s="2">
        <v>0.65333333333333332</v>
      </c>
      <c r="P1837" s="2" t="s">
        <v>4792</v>
      </c>
      <c r="Q1837" s="5">
        <v>3628</v>
      </c>
      <c r="R1837" s="5" t="s">
        <v>4791</v>
      </c>
      <c r="S1837" s="5">
        <v>1</v>
      </c>
      <c r="T1837" s="5">
        <v>27.563395810363836</v>
      </c>
      <c r="U1837" s="5">
        <v>0</v>
      </c>
      <c r="V1837" s="5">
        <v>0</v>
      </c>
      <c r="W1837" s="5">
        <v>1</v>
      </c>
      <c r="X1837" s="5">
        <v>27.563395810363836</v>
      </c>
      <c r="Y1837" s="5">
        <v>0</v>
      </c>
      <c r="Z1837" s="5">
        <v>0</v>
      </c>
      <c r="AA1837" s="5">
        <v>0</v>
      </c>
      <c r="AB1837" s="5">
        <v>0</v>
      </c>
      <c r="AC1837" s="5">
        <v>16</v>
      </c>
      <c r="AD1837" s="5">
        <v>441.01433296582138</v>
      </c>
      <c r="AE1837" s="5">
        <v>5</v>
      </c>
      <c r="AF1837" s="5">
        <v>137.81697905181917</v>
      </c>
      <c r="AG1837" s="5">
        <v>10</v>
      </c>
      <c r="AH1837" s="5">
        <v>275.63395810363835</v>
      </c>
      <c r="AI1837" s="5">
        <v>1</v>
      </c>
      <c r="AJ1837" s="5">
        <v>27.563395810363836</v>
      </c>
    </row>
    <row r="1838" spans="1:36" x14ac:dyDescent="0.25">
      <c r="A1838">
        <v>2017</v>
      </c>
      <c r="B1838" t="s">
        <v>41</v>
      </c>
      <c r="C1838" t="s">
        <v>6206</v>
      </c>
      <c r="D1838" s="47" t="s">
        <v>5289</v>
      </c>
      <c r="E1838" s="11">
        <v>3.9670000000000001</v>
      </c>
      <c r="F1838" s="2">
        <v>0.36990000000000001</v>
      </c>
      <c r="G1838" s="2">
        <v>0.61060000000000003</v>
      </c>
      <c r="H1838" s="2">
        <v>-0.24070000000000003</v>
      </c>
      <c r="I1838" s="2">
        <v>0.36830000000000002</v>
      </c>
      <c r="J1838" s="2">
        <v>0.57410000000000005</v>
      </c>
      <c r="K1838" s="2">
        <v>-0.20580000000000004</v>
      </c>
      <c r="L1838" s="2">
        <v>0.45140000000000002</v>
      </c>
      <c r="M1838" s="2">
        <v>0.53480000000000005</v>
      </c>
      <c r="N1838" s="2">
        <v>-8.340000000000003E-2</v>
      </c>
      <c r="O1838" s="2">
        <v>-0.17663333333333334</v>
      </c>
      <c r="P1838" s="2" t="s">
        <v>5900</v>
      </c>
      <c r="Q1838" s="5">
        <v>3633</v>
      </c>
      <c r="R1838" s="5">
        <v>915.80539450466347</v>
      </c>
      <c r="S1838" s="5">
        <v>3</v>
      </c>
      <c r="T1838" s="5">
        <v>82.576383154417826</v>
      </c>
      <c r="U1838" s="5">
        <v>0</v>
      </c>
      <c r="V1838" s="5">
        <v>0</v>
      </c>
      <c r="W1838" s="5">
        <v>3</v>
      </c>
      <c r="X1838" s="5">
        <v>82.576383154417826</v>
      </c>
      <c r="Y1838" s="5">
        <v>0</v>
      </c>
      <c r="Z1838" s="5">
        <v>0</v>
      </c>
      <c r="AA1838" s="5">
        <v>0</v>
      </c>
      <c r="AB1838" s="5">
        <v>0</v>
      </c>
      <c r="AC1838" s="5">
        <v>19</v>
      </c>
      <c r="AD1838" s="5">
        <v>522.98375997797962</v>
      </c>
      <c r="AE1838" s="5">
        <v>3</v>
      </c>
      <c r="AF1838" s="5">
        <v>82.576383154417826</v>
      </c>
      <c r="AG1838" s="5">
        <v>15</v>
      </c>
      <c r="AH1838" s="5">
        <v>412.88191577208914</v>
      </c>
      <c r="AI1838" s="5">
        <v>1</v>
      </c>
      <c r="AJ1838" s="5">
        <v>27.525461051472611</v>
      </c>
    </row>
    <row r="1839" spans="1:36" x14ac:dyDescent="0.25">
      <c r="A1839">
        <v>2018</v>
      </c>
      <c r="B1839" t="s">
        <v>49</v>
      </c>
      <c r="C1839" t="s">
        <v>6487</v>
      </c>
      <c r="D1839" s="47" t="s">
        <v>914</v>
      </c>
      <c r="E1839" s="11">
        <v>14.2</v>
      </c>
      <c r="F1839" s="2">
        <v>0.26050000000000001</v>
      </c>
      <c r="G1839" s="2">
        <v>0.69830000000000003</v>
      </c>
      <c r="H1839" s="2">
        <v>-0.43780000000000002</v>
      </c>
      <c r="I1839" s="2">
        <v>0.19900000000000001</v>
      </c>
      <c r="J1839" s="2">
        <v>0.69499999999999995</v>
      </c>
      <c r="K1839" s="2">
        <v>-0.49599999999999994</v>
      </c>
      <c r="L1839" s="2">
        <v>0.217</v>
      </c>
      <c r="M1839" s="2">
        <v>0.73199999999999998</v>
      </c>
      <c r="N1839" s="2">
        <v>-0.51500000000000001</v>
      </c>
      <c r="O1839" s="2">
        <v>-0.48293333333333327</v>
      </c>
      <c r="P1839" s="2" t="s">
        <v>5900</v>
      </c>
      <c r="Q1839" s="5">
        <v>3638</v>
      </c>
      <c r="R1839" s="5">
        <v>256.19718309859155</v>
      </c>
      <c r="S1839" s="5">
        <v>4</v>
      </c>
      <c r="T1839" s="5">
        <v>109.95052226498076</v>
      </c>
      <c r="U1839" s="5">
        <v>0</v>
      </c>
      <c r="V1839" s="5">
        <v>0</v>
      </c>
      <c r="W1839" s="5">
        <v>0</v>
      </c>
      <c r="X1839" s="5">
        <v>0</v>
      </c>
      <c r="Y1839" s="5">
        <v>1</v>
      </c>
      <c r="Z1839" s="5">
        <v>27.487630566245191</v>
      </c>
      <c r="AA1839" s="5">
        <v>3</v>
      </c>
      <c r="AB1839" s="5">
        <v>82.462891698735575</v>
      </c>
      <c r="AC1839" s="5">
        <v>23</v>
      </c>
      <c r="AD1839" s="5">
        <v>632.21550302363937</v>
      </c>
      <c r="AE1839" s="5">
        <v>4</v>
      </c>
      <c r="AF1839" s="5">
        <v>109.95052226498076</v>
      </c>
      <c r="AG1839" s="5">
        <v>18</v>
      </c>
      <c r="AH1839" s="5">
        <v>494.77735019241339</v>
      </c>
      <c r="AI1839" s="5">
        <v>1</v>
      </c>
      <c r="AJ1839" s="5">
        <v>27.487630566245191</v>
      </c>
    </row>
    <row r="1840" spans="1:36" x14ac:dyDescent="0.25">
      <c r="A1840">
        <v>2018</v>
      </c>
      <c r="B1840" t="s">
        <v>71</v>
      </c>
      <c r="C1840" t="s">
        <v>5140</v>
      </c>
      <c r="D1840" s="47" t="s">
        <v>5139</v>
      </c>
      <c r="E1840" s="11">
        <v>0</v>
      </c>
      <c r="F1840" s="2">
        <v>0.85560000000000003</v>
      </c>
      <c r="G1840" s="2">
        <v>0.1351</v>
      </c>
      <c r="H1840" s="2">
        <v>0.72050000000000003</v>
      </c>
      <c r="I1840" s="2">
        <v>0.84389999999999998</v>
      </c>
      <c r="J1840" s="2">
        <v>0.12790000000000001</v>
      </c>
      <c r="K1840" s="2">
        <v>0.71599999999999997</v>
      </c>
      <c r="L1840" s="2">
        <v>0.82689999999999997</v>
      </c>
      <c r="M1840" s="2">
        <v>0.1615</v>
      </c>
      <c r="N1840" s="2">
        <v>0.66539999999999999</v>
      </c>
      <c r="O1840" s="2">
        <v>0.70063333333333333</v>
      </c>
      <c r="P1840" s="2" t="s">
        <v>4792</v>
      </c>
      <c r="Q1840" s="5">
        <v>3639</v>
      </c>
      <c r="R1840" s="5" t="s">
        <v>4791</v>
      </c>
      <c r="S1840" s="5">
        <v>9</v>
      </c>
      <c r="T1840" s="5">
        <v>247.32069249793898</v>
      </c>
      <c r="U1840" s="5">
        <v>0</v>
      </c>
      <c r="V1840" s="5">
        <v>0</v>
      </c>
      <c r="W1840" s="5">
        <v>3</v>
      </c>
      <c r="X1840" s="5">
        <v>82.440230832646336</v>
      </c>
      <c r="Y1840" s="5">
        <v>0</v>
      </c>
      <c r="Z1840" s="5">
        <v>0</v>
      </c>
      <c r="AA1840" s="5">
        <v>6</v>
      </c>
      <c r="AB1840" s="5">
        <v>164.88046166529267</v>
      </c>
      <c r="AC1840" s="5">
        <v>22</v>
      </c>
      <c r="AD1840" s="5">
        <v>604.56169277273978</v>
      </c>
      <c r="AE1840" s="5">
        <v>8</v>
      </c>
      <c r="AF1840" s="5">
        <v>219.84061555372355</v>
      </c>
      <c r="AG1840" s="5">
        <v>13</v>
      </c>
      <c r="AH1840" s="5">
        <v>357.2410002748008</v>
      </c>
      <c r="AI1840" s="5">
        <v>1</v>
      </c>
      <c r="AJ1840" s="5">
        <v>27.480076944215444</v>
      </c>
    </row>
    <row r="1841" spans="1:36" x14ac:dyDescent="0.25">
      <c r="A1841">
        <v>2018</v>
      </c>
      <c r="B1841" t="s">
        <v>71</v>
      </c>
      <c r="C1841" t="s">
        <v>5140</v>
      </c>
      <c r="D1841" s="47" t="s">
        <v>5139</v>
      </c>
      <c r="E1841" s="11">
        <v>0</v>
      </c>
      <c r="F1841" s="2">
        <v>0.85560000000000003</v>
      </c>
      <c r="G1841" s="2">
        <v>0.1351</v>
      </c>
      <c r="H1841" s="2">
        <v>0.72050000000000003</v>
      </c>
      <c r="I1841" s="2">
        <v>0.84389999999999998</v>
      </c>
      <c r="J1841" s="2">
        <v>0.12790000000000001</v>
      </c>
      <c r="K1841" s="2">
        <v>0.71599999999999997</v>
      </c>
      <c r="L1841" s="2">
        <v>0.82689999999999997</v>
      </c>
      <c r="M1841" s="2">
        <v>0.1615</v>
      </c>
      <c r="N1841" s="2">
        <v>0.66539999999999999</v>
      </c>
      <c r="O1841" s="2">
        <v>0.70063333333333333</v>
      </c>
      <c r="P1841" s="2" t="s">
        <v>4792</v>
      </c>
      <c r="Q1841" s="5">
        <v>3639</v>
      </c>
      <c r="R1841" s="5" t="s">
        <v>4791</v>
      </c>
      <c r="S1841" s="5">
        <v>9</v>
      </c>
      <c r="T1841" s="5">
        <v>247.32069249793898</v>
      </c>
      <c r="U1841" s="5">
        <v>0</v>
      </c>
      <c r="V1841" s="5">
        <v>0</v>
      </c>
      <c r="W1841" s="5">
        <v>3</v>
      </c>
      <c r="X1841" s="5">
        <v>82.440230832646336</v>
      </c>
      <c r="Y1841" s="5">
        <v>0</v>
      </c>
      <c r="Z1841" s="5">
        <v>0</v>
      </c>
      <c r="AA1841" s="5">
        <v>6</v>
      </c>
      <c r="AB1841" s="5">
        <v>164.88046166529267</v>
      </c>
      <c r="AC1841" s="5">
        <v>22</v>
      </c>
      <c r="AD1841" s="5">
        <v>604.56169277273978</v>
      </c>
      <c r="AE1841" s="5">
        <v>8</v>
      </c>
      <c r="AF1841" s="5">
        <v>219.84061555372355</v>
      </c>
      <c r="AG1841" s="5">
        <v>13</v>
      </c>
      <c r="AH1841" s="5">
        <v>357.2410002748008</v>
      </c>
      <c r="AI1841" s="5">
        <v>1</v>
      </c>
      <c r="AJ1841" s="5">
        <v>27.480076944215444</v>
      </c>
    </row>
    <row r="1842" spans="1:36" x14ac:dyDescent="0.25">
      <c r="A1842">
        <v>2018</v>
      </c>
      <c r="B1842" t="s">
        <v>71</v>
      </c>
      <c r="C1842" t="s">
        <v>5159</v>
      </c>
      <c r="D1842" s="47" t="s">
        <v>5157</v>
      </c>
      <c r="E1842" s="11">
        <v>0</v>
      </c>
      <c r="F1842" s="2">
        <v>0.86350000000000005</v>
      </c>
      <c r="G1842" s="2">
        <v>0.12520000000000001</v>
      </c>
      <c r="H1842" s="2">
        <v>0.73830000000000007</v>
      </c>
      <c r="I1842" s="2">
        <v>0.85929999999999995</v>
      </c>
      <c r="J1842" s="2">
        <v>0.1198</v>
      </c>
      <c r="K1842" s="2">
        <v>0.73949999999999994</v>
      </c>
      <c r="L1842" s="2">
        <v>0.84619999999999995</v>
      </c>
      <c r="M1842" s="2">
        <v>0.14149999999999999</v>
      </c>
      <c r="N1842" s="2">
        <v>0.70469999999999999</v>
      </c>
      <c r="O1842" s="2">
        <v>0.72750000000000004</v>
      </c>
      <c r="P1842" s="2" t="s">
        <v>4792</v>
      </c>
      <c r="Q1842" s="5">
        <v>3640</v>
      </c>
      <c r="R1842" s="5" t="s">
        <v>4791</v>
      </c>
      <c r="S1842" s="5">
        <v>14</v>
      </c>
      <c r="T1842" s="5">
        <v>384.61538461538464</v>
      </c>
      <c r="U1842" s="5">
        <v>0</v>
      </c>
      <c r="V1842" s="5">
        <v>0</v>
      </c>
      <c r="W1842" s="5">
        <v>0</v>
      </c>
      <c r="X1842" s="5">
        <v>0</v>
      </c>
      <c r="Y1842" s="5">
        <v>0</v>
      </c>
      <c r="Z1842" s="5">
        <v>0</v>
      </c>
      <c r="AA1842" s="5">
        <v>14</v>
      </c>
      <c r="AB1842" s="5">
        <v>384.61538461538464</v>
      </c>
      <c r="AC1842" s="5">
        <v>65</v>
      </c>
      <c r="AD1842" s="5">
        <v>1785.7142857142856</v>
      </c>
      <c r="AE1842" s="5">
        <v>18</v>
      </c>
      <c r="AF1842" s="5">
        <v>494.50549450549448</v>
      </c>
      <c r="AG1842" s="5">
        <v>44</v>
      </c>
      <c r="AH1842" s="5">
        <v>1208.7912087912089</v>
      </c>
      <c r="AI1842" s="5">
        <v>3</v>
      </c>
      <c r="AJ1842" s="5">
        <v>82.417582417582423</v>
      </c>
    </row>
    <row r="1843" spans="1:36" x14ac:dyDescent="0.25">
      <c r="A1843">
        <v>2018</v>
      </c>
      <c r="B1843" t="s">
        <v>71</v>
      </c>
      <c r="C1843" t="s">
        <v>5159</v>
      </c>
      <c r="D1843" s="47" t="s">
        <v>5157</v>
      </c>
      <c r="E1843" s="11">
        <v>0</v>
      </c>
      <c r="F1843" s="2">
        <v>0.86350000000000005</v>
      </c>
      <c r="G1843" s="2">
        <v>0.12520000000000001</v>
      </c>
      <c r="H1843" s="2">
        <v>0.73830000000000007</v>
      </c>
      <c r="I1843" s="2">
        <v>0.85929999999999995</v>
      </c>
      <c r="J1843" s="2">
        <v>0.1198</v>
      </c>
      <c r="K1843" s="2">
        <v>0.73949999999999994</v>
      </c>
      <c r="L1843" s="2">
        <v>0.84619999999999995</v>
      </c>
      <c r="M1843" s="2">
        <v>0.14149999999999999</v>
      </c>
      <c r="N1843" s="2">
        <v>0.70469999999999999</v>
      </c>
      <c r="O1843" s="2">
        <v>0.72750000000000004</v>
      </c>
      <c r="P1843" s="2" t="s">
        <v>4792</v>
      </c>
      <c r="Q1843" s="5">
        <v>3640</v>
      </c>
      <c r="R1843" s="5" t="s">
        <v>4791</v>
      </c>
      <c r="S1843" s="5">
        <v>14</v>
      </c>
      <c r="T1843" s="5">
        <v>384.61538461538464</v>
      </c>
      <c r="U1843" s="5">
        <v>0</v>
      </c>
      <c r="V1843" s="5">
        <v>0</v>
      </c>
      <c r="W1843" s="5">
        <v>0</v>
      </c>
      <c r="X1843" s="5">
        <v>0</v>
      </c>
      <c r="Y1843" s="5">
        <v>0</v>
      </c>
      <c r="Z1843" s="5">
        <v>0</v>
      </c>
      <c r="AA1843" s="5">
        <v>14</v>
      </c>
      <c r="AB1843" s="5">
        <v>384.61538461538464</v>
      </c>
      <c r="AC1843" s="5">
        <v>65</v>
      </c>
      <c r="AD1843" s="5">
        <v>1785.7142857142856</v>
      </c>
      <c r="AE1843" s="5">
        <v>18</v>
      </c>
      <c r="AF1843" s="5">
        <v>494.50549450549448</v>
      </c>
      <c r="AG1843" s="5">
        <v>44</v>
      </c>
      <c r="AH1843" s="5">
        <v>1208.7912087912089</v>
      </c>
      <c r="AI1843" s="5">
        <v>3</v>
      </c>
      <c r="AJ1843" s="5">
        <v>82.417582417582423</v>
      </c>
    </row>
    <row r="1844" spans="1:36" x14ac:dyDescent="0.25">
      <c r="A1844">
        <v>2018</v>
      </c>
      <c r="B1844" t="s">
        <v>41</v>
      </c>
      <c r="C1844" t="s">
        <v>6152</v>
      </c>
      <c r="D1844" s="47" t="s">
        <v>5289</v>
      </c>
      <c r="E1844" s="11">
        <v>1.847</v>
      </c>
      <c r="F1844" s="2">
        <v>0.36990000000000001</v>
      </c>
      <c r="G1844" s="2">
        <v>0.61060000000000003</v>
      </c>
      <c r="H1844" s="2">
        <v>-0.24070000000000003</v>
      </c>
      <c r="I1844" s="2">
        <v>0.36830000000000002</v>
      </c>
      <c r="J1844" s="2">
        <v>0.57410000000000005</v>
      </c>
      <c r="K1844" s="2">
        <v>-0.20580000000000004</v>
      </c>
      <c r="L1844" s="2">
        <v>0.45140000000000002</v>
      </c>
      <c r="M1844" s="2">
        <v>0.53480000000000005</v>
      </c>
      <c r="N1844" s="2">
        <v>-8.340000000000003E-2</v>
      </c>
      <c r="O1844" s="2">
        <v>-0.17663333333333334</v>
      </c>
      <c r="P1844" s="2" t="s">
        <v>5900</v>
      </c>
      <c r="Q1844" s="5">
        <v>3640</v>
      </c>
      <c r="R1844" s="5">
        <v>1970.7634001082838</v>
      </c>
      <c r="S1844" s="5">
        <v>0</v>
      </c>
      <c r="T1844" s="5">
        <v>0</v>
      </c>
      <c r="U1844" s="5">
        <v>0</v>
      </c>
      <c r="V1844" s="5">
        <v>0</v>
      </c>
      <c r="W1844" s="5">
        <v>0</v>
      </c>
      <c r="X1844" s="5">
        <v>0</v>
      </c>
      <c r="Y1844" s="5">
        <v>0</v>
      </c>
      <c r="Z1844" s="5">
        <v>0</v>
      </c>
      <c r="AA1844" s="5">
        <v>0</v>
      </c>
      <c r="AB1844" s="5">
        <v>0</v>
      </c>
      <c r="AC1844" s="5">
        <v>46</v>
      </c>
      <c r="AD1844" s="5">
        <v>1263.7362637362637</v>
      </c>
      <c r="AE1844" s="5">
        <v>5</v>
      </c>
      <c r="AF1844" s="5">
        <v>137.36263736263737</v>
      </c>
      <c r="AG1844" s="5">
        <v>39</v>
      </c>
      <c r="AH1844" s="5">
        <v>1071.4285714285713</v>
      </c>
      <c r="AI1844" s="5">
        <v>2</v>
      </c>
      <c r="AJ1844" s="5">
        <v>54.945054945054942</v>
      </c>
    </row>
    <row r="1845" spans="1:36" x14ac:dyDescent="0.25">
      <c r="A1845">
        <v>2018</v>
      </c>
      <c r="B1845" t="s">
        <v>71</v>
      </c>
      <c r="C1845" t="s">
        <v>676</v>
      </c>
      <c r="D1845" s="47" t="s">
        <v>34</v>
      </c>
      <c r="E1845" s="11">
        <v>0</v>
      </c>
      <c r="F1845" s="2">
        <v>0.74909999999999999</v>
      </c>
      <c r="G1845" s="2">
        <v>0.24260000000000001</v>
      </c>
      <c r="H1845" s="2">
        <v>0.50649999999999995</v>
      </c>
      <c r="I1845" s="2">
        <v>0.74299999999999999</v>
      </c>
      <c r="J1845" s="2">
        <v>0.2334</v>
      </c>
      <c r="K1845" s="2">
        <v>0.50960000000000005</v>
      </c>
      <c r="L1845" s="2">
        <v>0.74239999999999995</v>
      </c>
      <c r="M1845" s="2">
        <v>0.25</v>
      </c>
      <c r="N1845" s="2">
        <v>0.49239999999999995</v>
      </c>
      <c r="O1845" s="2">
        <v>0.50283333333333335</v>
      </c>
      <c r="P1845" s="2" t="s">
        <v>4792</v>
      </c>
      <c r="Q1845" s="5">
        <v>3654</v>
      </c>
      <c r="R1845" s="5" t="s">
        <v>4791</v>
      </c>
      <c r="S1845" s="5">
        <v>9</v>
      </c>
      <c r="T1845" s="5">
        <v>246.30541871921181</v>
      </c>
      <c r="U1845" s="5">
        <v>0</v>
      </c>
      <c r="V1845" s="5">
        <v>0</v>
      </c>
      <c r="W1845" s="5">
        <v>1</v>
      </c>
      <c r="X1845" s="5">
        <v>27.367268746579093</v>
      </c>
      <c r="Y1845" s="5">
        <v>2</v>
      </c>
      <c r="Z1845" s="5">
        <v>54.734537493158186</v>
      </c>
      <c r="AA1845" s="5">
        <v>6</v>
      </c>
      <c r="AB1845" s="5">
        <v>164.20361247947454</v>
      </c>
      <c r="AC1845" s="5">
        <v>69</v>
      </c>
      <c r="AD1845" s="5">
        <v>1888.3415435139575</v>
      </c>
      <c r="AE1845" s="5">
        <v>12</v>
      </c>
      <c r="AF1845" s="5">
        <v>328.40722495894909</v>
      </c>
      <c r="AG1845" s="5">
        <v>52</v>
      </c>
      <c r="AH1845" s="5">
        <v>1423.0979748221127</v>
      </c>
      <c r="AI1845" s="5">
        <v>5</v>
      </c>
      <c r="AJ1845" s="5">
        <v>136.83634373289544</v>
      </c>
    </row>
    <row r="1846" spans="1:36" x14ac:dyDescent="0.25">
      <c r="A1846">
        <v>2018</v>
      </c>
      <c r="B1846" t="s">
        <v>71</v>
      </c>
      <c r="C1846" t="s">
        <v>676</v>
      </c>
      <c r="D1846" s="47" t="s">
        <v>34</v>
      </c>
      <c r="E1846" s="11">
        <v>0</v>
      </c>
      <c r="F1846" s="2">
        <v>0.74909999999999999</v>
      </c>
      <c r="G1846" s="2">
        <v>0.24260000000000001</v>
      </c>
      <c r="H1846" s="2">
        <v>0.50649999999999995</v>
      </c>
      <c r="I1846" s="2">
        <v>0.74299999999999999</v>
      </c>
      <c r="J1846" s="2">
        <v>0.2334</v>
      </c>
      <c r="K1846" s="2">
        <v>0.50960000000000005</v>
      </c>
      <c r="L1846" s="2">
        <v>0.74239999999999995</v>
      </c>
      <c r="M1846" s="2">
        <v>0.25</v>
      </c>
      <c r="N1846" s="2">
        <v>0.49239999999999995</v>
      </c>
      <c r="O1846" s="2">
        <v>0.50283333333333335</v>
      </c>
      <c r="P1846" s="2" t="s">
        <v>4792</v>
      </c>
      <c r="Q1846" s="5">
        <v>3654</v>
      </c>
      <c r="R1846" s="5" t="s">
        <v>4791</v>
      </c>
      <c r="S1846" s="5">
        <v>9</v>
      </c>
      <c r="T1846" s="5">
        <v>246.30541871921181</v>
      </c>
      <c r="U1846" s="5">
        <v>0</v>
      </c>
      <c r="V1846" s="5">
        <v>0</v>
      </c>
      <c r="W1846" s="5">
        <v>1</v>
      </c>
      <c r="X1846" s="5">
        <v>27.367268746579093</v>
      </c>
      <c r="Y1846" s="5">
        <v>2</v>
      </c>
      <c r="Z1846" s="5">
        <v>54.734537493158186</v>
      </c>
      <c r="AA1846" s="5">
        <v>6</v>
      </c>
      <c r="AB1846" s="5">
        <v>164.20361247947454</v>
      </c>
      <c r="AC1846" s="5">
        <v>69</v>
      </c>
      <c r="AD1846" s="5">
        <v>1888.3415435139575</v>
      </c>
      <c r="AE1846" s="5">
        <v>12</v>
      </c>
      <c r="AF1846" s="5">
        <v>328.40722495894909</v>
      </c>
      <c r="AG1846" s="5">
        <v>52</v>
      </c>
      <c r="AH1846" s="5">
        <v>1423.0979748221127</v>
      </c>
      <c r="AI1846" s="5">
        <v>5</v>
      </c>
      <c r="AJ1846" s="5">
        <v>136.83634373289544</v>
      </c>
    </row>
    <row r="1847" spans="1:36" x14ac:dyDescent="0.25">
      <c r="A1847">
        <v>2018</v>
      </c>
      <c r="B1847" t="s">
        <v>49</v>
      </c>
      <c r="C1847" t="s">
        <v>6487</v>
      </c>
      <c r="D1847" s="47" t="s">
        <v>914</v>
      </c>
      <c r="E1847" s="11">
        <v>14.2</v>
      </c>
      <c r="F1847" s="2">
        <v>0.26050000000000001</v>
      </c>
      <c r="G1847" s="2">
        <v>0.69830000000000003</v>
      </c>
      <c r="H1847" s="2">
        <v>-0.43780000000000002</v>
      </c>
      <c r="I1847" s="2">
        <v>0.19900000000000001</v>
      </c>
      <c r="J1847" s="2">
        <v>0.69499999999999995</v>
      </c>
      <c r="K1847" s="2">
        <v>-0.49599999999999994</v>
      </c>
      <c r="L1847" s="2">
        <v>0.217</v>
      </c>
      <c r="M1847" s="2">
        <v>0.73199999999999998</v>
      </c>
      <c r="N1847" s="2">
        <v>-0.51500000000000001</v>
      </c>
      <c r="O1847" s="2">
        <v>-0.48293333333333327</v>
      </c>
      <c r="P1847" s="2" t="s">
        <v>5900</v>
      </c>
      <c r="Q1847" s="5">
        <v>3656</v>
      </c>
      <c r="R1847" s="5">
        <v>257.46478873239437</v>
      </c>
      <c r="S1847" s="5">
        <v>4</v>
      </c>
      <c r="T1847" s="5">
        <v>109.40919037199124</v>
      </c>
      <c r="U1847" s="5">
        <v>0</v>
      </c>
      <c r="V1847" s="5">
        <v>0</v>
      </c>
      <c r="W1847" s="5">
        <v>2</v>
      </c>
      <c r="X1847" s="5">
        <v>54.704595185995622</v>
      </c>
      <c r="Y1847" s="5">
        <v>0</v>
      </c>
      <c r="Z1847" s="5">
        <v>0</v>
      </c>
      <c r="AA1847" s="5">
        <v>2</v>
      </c>
      <c r="AB1847" s="5">
        <v>54.704595185995622</v>
      </c>
      <c r="AC1847" s="5">
        <v>21</v>
      </c>
      <c r="AD1847" s="5">
        <v>574.39824945295402</v>
      </c>
      <c r="AE1847" s="5">
        <v>5</v>
      </c>
      <c r="AF1847" s="5">
        <v>136.76148796498904</v>
      </c>
      <c r="AG1847" s="5">
        <v>13</v>
      </c>
      <c r="AH1847" s="5">
        <v>355.57986870897156</v>
      </c>
      <c r="AI1847" s="5">
        <v>3</v>
      </c>
      <c r="AJ1847" s="5">
        <v>82.056892778993429</v>
      </c>
    </row>
    <row r="1848" spans="1:36" x14ac:dyDescent="0.25">
      <c r="A1848">
        <v>2019</v>
      </c>
      <c r="B1848" t="s">
        <v>70</v>
      </c>
      <c r="C1848" t="s">
        <v>5410</v>
      </c>
      <c r="D1848" s="47" t="s">
        <v>5378</v>
      </c>
      <c r="E1848" s="11">
        <v>5.93</v>
      </c>
      <c r="F1848" s="2">
        <v>0.72809999999999997</v>
      </c>
      <c r="G1848" s="2">
        <v>0.24829999999999999</v>
      </c>
      <c r="H1848" s="2">
        <v>0.4798</v>
      </c>
      <c r="I1848" s="2">
        <v>0.7077</v>
      </c>
      <c r="J1848" s="2">
        <v>0.2525</v>
      </c>
      <c r="K1848" s="2">
        <v>0.45519999999999999</v>
      </c>
      <c r="L1848" s="2">
        <v>0.63339999999999996</v>
      </c>
      <c r="M1848" s="2">
        <v>0.34949999999999998</v>
      </c>
      <c r="N1848" s="2">
        <v>0.28389999999999999</v>
      </c>
      <c r="O1848" s="2">
        <v>0.40630000000000005</v>
      </c>
      <c r="P1848" s="5" t="s">
        <v>4792</v>
      </c>
      <c r="Q1848" s="5">
        <v>3659</v>
      </c>
      <c r="R1848" s="5">
        <v>617.03204047217537</v>
      </c>
      <c r="S1848" s="5">
        <v>7</v>
      </c>
      <c r="T1848" s="5">
        <v>191.30910084722603</v>
      </c>
      <c r="U1848" s="5">
        <v>0</v>
      </c>
      <c r="V1848" s="5">
        <v>0</v>
      </c>
      <c r="W1848" s="5">
        <v>1</v>
      </c>
      <c r="X1848" s="5">
        <v>27.329871549603716</v>
      </c>
      <c r="Y1848" s="5">
        <v>0</v>
      </c>
      <c r="Z1848" s="5">
        <v>0</v>
      </c>
      <c r="AA1848" s="5">
        <v>6</v>
      </c>
      <c r="AB1848" s="5">
        <v>163.97922929762231</v>
      </c>
      <c r="AC1848" s="5">
        <v>40</v>
      </c>
      <c r="AD1848" s="5">
        <v>1093.1948619841487</v>
      </c>
      <c r="AE1848" s="5">
        <v>7</v>
      </c>
      <c r="AF1848" s="5">
        <v>191.30910084722603</v>
      </c>
      <c r="AG1848" s="5">
        <v>29</v>
      </c>
      <c r="AH1848" s="5">
        <v>792.56627493850783</v>
      </c>
      <c r="AI1848" s="5">
        <v>4</v>
      </c>
      <c r="AJ1848" s="5">
        <v>109.31948619841486</v>
      </c>
    </row>
    <row r="1849" spans="1:36" x14ac:dyDescent="0.25">
      <c r="A1849">
        <v>2017</v>
      </c>
      <c r="B1849" t="s">
        <v>41</v>
      </c>
      <c r="C1849" t="s">
        <v>6152</v>
      </c>
      <c r="D1849" s="47" t="s">
        <v>5289</v>
      </c>
      <c r="E1849" s="11">
        <v>1.847</v>
      </c>
      <c r="F1849" s="2">
        <v>0.36990000000000001</v>
      </c>
      <c r="G1849" s="2">
        <v>0.61060000000000003</v>
      </c>
      <c r="H1849" s="2">
        <v>-0.24070000000000003</v>
      </c>
      <c r="I1849" s="2">
        <v>0.36830000000000002</v>
      </c>
      <c r="J1849" s="2">
        <v>0.57410000000000005</v>
      </c>
      <c r="K1849" s="2">
        <v>-0.20580000000000004</v>
      </c>
      <c r="L1849" s="2">
        <v>0.45140000000000002</v>
      </c>
      <c r="M1849" s="2">
        <v>0.53480000000000005</v>
      </c>
      <c r="N1849" s="2">
        <v>-8.340000000000003E-2</v>
      </c>
      <c r="O1849" s="2">
        <v>-0.17663333333333334</v>
      </c>
      <c r="P1849" s="2" t="s">
        <v>5900</v>
      </c>
      <c r="Q1849" s="5">
        <v>3660</v>
      </c>
      <c r="R1849" s="5">
        <v>1981.591770438549</v>
      </c>
      <c r="S1849" s="5">
        <v>7</v>
      </c>
      <c r="T1849" s="5">
        <v>191.2568306010929</v>
      </c>
      <c r="U1849" s="5">
        <v>1</v>
      </c>
      <c r="V1849" s="5">
        <v>27.3224043715847</v>
      </c>
      <c r="W1849" s="5">
        <v>1</v>
      </c>
      <c r="X1849" s="5">
        <v>27.3224043715847</v>
      </c>
      <c r="Y1849" s="5">
        <v>2</v>
      </c>
      <c r="Z1849" s="5">
        <v>54.644808743169399</v>
      </c>
      <c r="AA1849" s="5">
        <v>3</v>
      </c>
      <c r="AB1849" s="5">
        <v>81.967213114754102</v>
      </c>
      <c r="AC1849" s="5">
        <v>44</v>
      </c>
      <c r="AD1849" s="5">
        <v>1202.1857923497269</v>
      </c>
      <c r="AE1849" s="5">
        <v>7</v>
      </c>
      <c r="AF1849" s="5">
        <v>191.2568306010929</v>
      </c>
      <c r="AG1849" s="5">
        <v>37</v>
      </c>
      <c r="AH1849" s="5">
        <v>1010.9289617486338</v>
      </c>
      <c r="AI1849" s="5">
        <v>0</v>
      </c>
      <c r="AJ1849" s="5">
        <v>0</v>
      </c>
    </row>
    <row r="1850" spans="1:36" x14ac:dyDescent="0.25">
      <c r="A1850">
        <v>2017</v>
      </c>
      <c r="B1850" t="s">
        <v>70</v>
      </c>
      <c r="C1850" t="s">
        <v>5397</v>
      </c>
      <c r="D1850" s="47" t="s">
        <v>5396</v>
      </c>
      <c r="E1850" s="11">
        <v>5.35</v>
      </c>
      <c r="F1850" s="2">
        <v>0.79759999999999998</v>
      </c>
      <c r="G1850" s="2">
        <v>0.19109999999999999</v>
      </c>
      <c r="H1850" s="2">
        <v>0.60650000000000004</v>
      </c>
      <c r="I1850" s="2">
        <v>0.77559999999999996</v>
      </c>
      <c r="J1850" s="2">
        <v>0.19259999999999999</v>
      </c>
      <c r="K1850" s="2">
        <v>0.58299999999999996</v>
      </c>
      <c r="L1850" s="2">
        <v>0.66400000000000003</v>
      </c>
      <c r="M1850" s="2">
        <v>0.30830000000000002</v>
      </c>
      <c r="N1850" s="2">
        <v>0.35570000000000002</v>
      </c>
      <c r="O1850" s="2">
        <v>0.51506666666666667</v>
      </c>
      <c r="P1850" s="5" t="s">
        <v>4792</v>
      </c>
      <c r="Q1850" s="5">
        <v>3666</v>
      </c>
      <c r="R1850" s="5">
        <v>685.23364485981313</v>
      </c>
      <c r="S1850" s="5">
        <v>39</v>
      </c>
      <c r="T1850" s="5">
        <v>1063.8297872340424</v>
      </c>
      <c r="U1850" s="5">
        <v>1</v>
      </c>
      <c r="V1850" s="5">
        <v>27.277686852154936</v>
      </c>
      <c r="W1850" s="5">
        <v>2</v>
      </c>
      <c r="X1850" s="5">
        <v>54.555373704309872</v>
      </c>
      <c r="Y1850" s="5">
        <v>0</v>
      </c>
      <c r="Z1850" s="5">
        <v>0</v>
      </c>
      <c r="AA1850" s="5">
        <v>36</v>
      </c>
      <c r="AB1850" s="5">
        <v>981.99672667757773</v>
      </c>
      <c r="AC1850" s="5">
        <v>182</v>
      </c>
      <c r="AD1850" s="5">
        <v>4964.5390070921985</v>
      </c>
      <c r="AE1850" s="5">
        <v>19</v>
      </c>
      <c r="AF1850" s="5">
        <v>518.27605019094381</v>
      </c>
      <c r="AG1850" s="5">
        <v>141</v>
      </c>
      <c r="AH1850" s="5">
        <v>3846.1538461538462</v>
      </c>
      <c r="AI1850" s="5">
        <v>22</v>
      </c>
      <c r="AJ1850" s="5">
        <v>600.10911074740864</v>
      </c>
    </row>
    <row r="1851" spans="1:36" x14ac:dyDescent="0.25">
      <c r="A1851">
        <v>2018</v>
      </c>
      <c r="B1851" t="s">
        <v>70</v>
      </c>
      <c r="C1851" t="s">
        <v>5397</v>
      </c>
      <c r="D1851" s="47" t="s">
        <v>5396</v>
      </c>
      <c r="E1851" s="11">
        <v>5.35</v>
      </c>
      <c r="F1851" s="2">
        <v>0.79759999999999998</v>
      </c>
      <c r="G1851" s="2">
        <v>0.19109999999999999</v>
      </c>
      <c r="H1851" s="2">
        <v>0.60650000000000004</v>
      </c>
      <c r="I1851" s="2">
        <v>0.77559999999999996</v>
      </c>
      <c r="J1851" s="2">
        <v>0.19259999999999999</v>
      </c>
      <c r="K1851" s="2">
        <v>0.58299999999999996</v>
      </c>
      <c r="L1851" s="2">
        <v>0.66400000000000003</v>
      </c>
      <c r="M1851" s="2">
        <v>0.30830000000000002</v>
      </c>
      <c r="N1851" s="2">
        <v>0.35570000000000002</v>
      </c>
      <c r="O1851" s="2">
        <v>0.51506666666666667</v>
      </c>
      <c r="P1851" s="5" t="s">
        <v>4792</v>
      </c>
      <c r="Q1851" s="5">
        <v>3671</v>
      </c>
      <c r="R1851" s="5">
        <v>686.16822429906551</v>
      </c>
      <c r="S1851" s="5">
        <v>25</v>
      </c>
      <c r="T1851" s="5">
        <v>681.01334786161806</v>
      </c>
      <c r="U1851" s="5">
        <v>0</v>
      </c>
      <c r="V1851" s="5">
        <v>0</v>
      </c>
      <c r="W1851" s="5">
        <v>0</v>
      </c>
      <c r="X1851" s="5">
        <v>0</v>
      </c>
      <c r="Y1851" s="5">
        <v>0</v>
      </c>
      <c r="Z1851" s="5">
        <v>0</v>
      </c>
      <c r="AA1851" s="5">
        <v>25</v>
      </c>
      <c r="AB1851" s="5">
        <v>681.01334786161806</v>
      </c>
      <c r="AC1851" s="5">
        <v>113</v>
      </c>
      <c r="AD1851" s="5">
        <v>3078.1803323345139</v>
      </c>
      <c r="AE1851" s="5">
        <v>11</v>
      </c>
      <c r="AF1851" s="5">
        <v>299.64587305911198</v>
      </c>
      <c r="AG1851" s="5">
        <v>86</v>
      </c>
      <c r="AH1851" s="5">
        <v>2342.6859166439663</v>
      </c>
      <c r="AI1851" s="5">
        <v>16</v>
      </c>
      <c r="AJ1851" s="5">
        <v>435.84854263143558</v>
      </c>
    </row>
    <row r="1852" spans="1:36" x14ac:dyDescent="0.25">
      <c r="A1852">
        <v>2018</v>
      </c>
      <c r="B1852" t="s">
        <v>70</v>
      </c>
      <c r="C1852" t="s">
        <v>5467</v>
      </c>
      <c r="D1852" s="47" t="s">
        <v>384</v>
      </c>
      <c r="E1852" s="11">
        <v>9.49</v>
      </c>
      <c r="F1852" s="2">
        <v>0.88419999999999999</v>
      </c>
      <c r="G1852" s="2">
        <v>0.1089</v>
      </c>
      <c r="H1852" s="2">
        <v>0.77529999999999999</v>
      </c>
      <c r="I1852" s="2">
        <v>0.84850000000000003</v>
      </c>
      <c r="J1852" s="2">
        <v>0.13109999999999999</v>
      </c>
      <c r="K1852" s="2">
        <v>0.71740000000000004</v>
      </c>
      <c r="L1852" s="2">
        <v>0.76739999999999997</v>
      </c>
      <c r="M1852" s="2">
        <v>0.21779999999999999</v>
      </c>
      <c r="N1852" s="2">
        <v>0.54959999999999998</v>
      </c>
      <c r="O1852" s="2">
        <v>0.68076666666666663</v>
      </c>
      <c r="P1852" s="5" t="s">
        <v>4792</v>
      </c>
      <c r="Q1852" s="5">
        <v>3673</v>
      </c>
      <c r="R1852" s="5">
        <v>387.03898840885142</v>
      </c>
      <c r="S1852" s="5">
        <v>18</v>
      </c>
      <c r="T1852" s="5">
        <v>490.06261911244218</v>
      </c>
      <c r="U1852" s="5">
        <v>0</v>
      </c>
      <c r="V1852" s="5">
        <v>0</v>
      </c>
      <c r="W1852" s="5">
        <v>0</v>
      </c>
      <c r="X1852" s="5">
        <v>0</v>
      </c>
      <c r="Y1852" s="5">
        <v>1</v>
      </c>
      <c r="Z1852" s="5">
        <v>27.225701061802344</v>
      </c>
      <c r="AA1852" s="5">
        <v>17</v>
      </c>
      <c r="AB1852" s="5">
        <v>462.83691805063984</v>
      </c>
      <c r="AC1852" s="5">
        <v>145</v>
      </c>
      <c r="AD1852" s="5">
        <v>3947.7266539613393</v>
      </c>
      <c r="AE1852" s="5">
        <v>16</v>
      </c>
      <c r="AF1852" s="5">
        <v>435.6112169888375</v>
      </c>
      <c r="AG1852" s="5">
        <v>123</v>
      </c>
      <c r="AH1852" s="5">
        <v>3348.7612306016877</v>
      </c>
      <c r="AI1852" s="5">
        <v>6</v>
      </c>
      <c r="AJ1852" s="5">
        <v>163.35420637081404</v>
      </c>
    </row>
    <row r="1853" spans="1:36" x14ac:dyDescent="0.25">
      <c r="A1853">
        <v>2019</v>
      </c>
      <c r="B1853" t="s">
        <v>70</v>
      </c>
      <c r="C1853" t="s">
        <v>5397</v>
      </c>
      <c r="D1853" s="47" t="s">
        <v>5396</v>
      </c>
      <c r="E1853" s="11">
        <v>5.35</v>
      </c>
      <c r="F1853" s="2">
        <v>0.79759999999999998</v>
      </c>
      <c r="G1853" s="2">
        <v>0.19109999999999999</v>
      </c>
      <c r="H1853" s="2">
        <v>0.60650000000000004</v>
      </c>
      <c r="I1853" s="2">
        <v>0.77559999999999996</v>
      </c>
      <c r="J1853" s="2">
        <v>0.19259999999999999</v>
      </c>
      <c r="K1853" s="2">
        <v>0.58299999999999996</v>
      </c>
      <c r="L1853" s="2">
        <v>0.66400000000000003</v>
      </c>
      <c r="M1853" s="2">
        <v>0.30830000000000002</v>
      </c>
      <c r="N1853" s="2">
        <v>0.35570000000000002</v>
      </c>
      <c r="O1853" s="2">
        <v>0.51506666666666667</v>
      </c>
      <c r="P1853" s="5" t="s">
        <v>4792</v>
      </c>
      <c r="Q1853" s="5">
        <v>3680</v>
      </c>
      <c r="R1853" s="5">
        <v>687.85046728971963</v>
      </c>
      <c r="S1853" s="5">
        <v>22</v>
      </c>
      <c r="T1853" s="5">
        <v>597.82608695652175</v>
      </c>
      <c r="U1853" s="5">
        <v>0</v>
      </c>
      <c r="V1853" s="5">
        <v>0</v>
      </c>
      <c r="W1853" s="5">
        <v>4</v>
      </c>
      <c r="X1853" s="5">
        <v>108.69565217391305</v>
      </c>
      <c r="Y1853" s="5">
        <v>0</v>
      </c>
      <c r="Z1853" s="5">
        <v>0</v>
      </c>
      <c r="AA1853" s="5">
        <v>18</v>
      </c>
      <c r="AB1853" s="5">
        <v>489.13043478260875</v>
      </c>
      <c r="AC1853" s="5">
        <v>125</v>
      </c>
      <c r="AD1853" s="5">
        <v>3396.7391304347825</v>
      </c>
      <c r="AE1853" s="5">
        <v>8</v>
      </c>
      <c r="AF1853" s="5">
        <v>217.39130434782609</v>
      </c>
      <c r="AG1853" s="5">
        <v>106</v>
      </c>
      <c r="AH1853" s="5">
        <v>2880.4347826086955</v>
      </c>
      <c r="AI1853" s="5">
        <v>11</v>
      </c>
      <c r="AJ1853" s="5">
        <v>298.91304347826087</v>
      </c>
    </row>
    <row r="1854" spans="1:36" x14ac:dyDescent="0.25">
      <c r="A1854">
        <v>2018</v>
      </c>
      <c r="B1854" t="s">
        <v>71</v>
      </c>
      <c r="C1854" t="s">
        <v>5031</v>
      </c>
      <c r="D1854" s="47" t="s">
        <v>494</v>
      </c>
      <c r="E1854" s="11">
        <v>0</v>
      </c>
      <c r="F1854" s="2">
        <v>0.75849999999999995</v>
      </c>
      <c r="G1854" s="2">
        <v>0.2286</v>
      </c>
      <c r="H1854" s="2">
        <v>0.52989999999999993</v>
      </c>
      <c r="I1854" s="2">
        <v>0.77039999999999997</v>
      </c>
      <c r="J1854" s="2">
        <v>0.19070000000000001</v>
      </c>
      <c r="K1854" s="2">
        <v>0.57969999999999999</v>
      </c>
      <c r="L1854" s="2">
        <v>0.77110000000000001</v>
      </c>
      <c r="M1854" s="2">
        <v>0.21490000000000001</v>
      </c>
      <c r="N1854" s="2">
        <v>0.55620000000000003</v>
      </c>
      <c r="O1854" s="2">
        <v>0.55526666666666669</v>
      </c>
      <c r="P1854" s="2" t="s">
        <v>4792</v>
      </c>
      <c r="Q1854" s="5">
        <v>3683</v>
      </c>
      <c r="R1854" s="5" t="s">
        <v>4791</v>
      </c>
      <c r="S1854" s="5">
        <v>3</v>
      </c>
      <c r="T1854" s="5">
        <v>81.455335324463746</v>
      </c>
      <c r="U1854" s="5">
        <v>0</v>
      </c>
      <c r="V1854" s="5">
        <v>0</v>
      </c>
      <c r="W1854" s="5">
        <v>0</v>
      </c>
      <c r="X1854" s="5">
        <v>0</v>
      </c>
      <c r="Y1854" s="5">
        <v>0</v>
      </c>
      <c r="Z1854" s="5">
        <v>0</v>
      </c>
      <c r="AA1854" s="5">
        <v>3</v>
      </c>
      <c r="AB1854" s="5">
        <v>81.455335324463746</v>
      </c>
      <c r="AC1854" s="5">
        <v>30</v>
      </c>
      <c r="AD1854" s="5">
        <v>814.55335324463749</v>
      </c>
      <c r="AE1854" s="5">
        <v>2</v>
      </c>
      <c r="AF1854" s="5">
        <v>54.303556882975833</v>
      </c>
      <c r="AG1854" s="5">
        <v>27</v>
      </c>
      <c r="AH1854" s="5">
        <v>733.09801792017379</v>
      </c>
      <c r="AI1854" s="5">
        <v>1</v>
      </c>
      <c r="AJ1854" s="5">
        <v>27.151778441487917</v>
      </c>
    </row>
    <row r="1855" spans="1:36" x14ac:dyDescent="0.25">
      <c r="A1855">
        <v>2018</v>
      </c>
      <c r="B1855" t="s">
        <v>71</v>
      </c>
      <c r="C1855" t="s">
        <v>5031</v>
      </c>
      <c r="D1855" s="47" t="s">
        <v>494</v>
      </c>
      <c r="E1855" s="11">
        <v>0</v>
      </c>
      <c r="F1855" s="2">
        <v>0.75849999999999995</v>
      </c>
      <c r="G1855" s="2">
        <v>0.2286</v>
      </c>
      <c r="H1855" s="2">
        <v>0.52989999999999993</v>
      </c>
      <c r="I1855" s="2">
        <v>0.77039999999999997</v>
      </c>
      <c r="J1855" s="2">
        <v>0.19070000000000001</v>
      </c>
      <c r="K1855" s="2">
        <v>0.57969999999999999</v>
      </c>
      <c r="L1855" s="2">
        <v>0.77110000000000001</v>
      </c>
      <c r="M1855" s="2">
        <v>0.21490000000000001</v>
      </c>
      <c r="N1855" s="2">
        <v>0.55620000000000003</v>
      </c>
      <c r="O1855" s="2">
        <v>0.55526666666666669</v>
      </c>
      <c r="P1855" s="2" t="s">
        <v>4792</v>
      </c>
      <c r="Q1855" s="5">
        <v>3683</v>
      </c>
      <c r="R1855" s="5" t="s">
        <v>4791</v>
      </c>
      <c r="S1855" s="5">
        <v>3</v>
      </c>
      <c r="T1855" s="5">
        <v>81.455335324463746</v>
      </c>
      <c r="U1855" s="5">
        <v>0</v>
      </c>
      <c r="V1855" s="5">
        <v>0</v>
      </c>
      <c r="W1855" s="5">
        <v>0</v>
      </c>
      <c r="X1855" s="5">
        <v>0</v>
      </c>
      <c r="Y1855" s="5">
        <v>0</v>
      </c>
      <c r="Z1855" s="5">
        <v>0</v>
      </c>
      <c r="AA1855" s="5">
        <v>3</v>
      </c>
      <c r="AB1855" s="5">
        <v>81.455335324463746</v>
      </c>
      <c r="AC1855" s="5">
        <v>30</v>
      </c>
      <c r="AD1855" s="5">
        <v>814.55335324463749</v>
      </c>
      <c r="AE1855" s="5">
        <v>2</v>
      </c>
      <c r="AF1855" s="5">
        <v>54.303556882975833</v>
      </c>
      <c r="AG1855" s="5">
        <v>27</v>
      </c>
      <c r="AH1855" s="5">
        <v>733.09801792017379</v>
      </c>
      <c r="AI1855" s="5">
        <v>1</v>
      </c>
      <c r="AJ1855" s="5">
        <v>27.151778441487917</v>
      </c>
    </row>
    <row r="1856" spans="1:36" x14ac:dyDescent="0.25">
      <c r="A1856">
        <v>2019</v>
      </c>
      <c r="B1856" t="s">
        <v>71</v>
      </c>
      <c r="C1856" t="s">
        <v>5140</v>
      </c>
      <c r="D1856" s="47" t="s">
        <v>5139</v>
      </c>
      <c r="E1856" s="11">
        <v>0</v>
      </c>
      <c r="F1856" s="2">
        <v>0.85560000000000003</v>
      </c>
      <c r="G1856" s="2">
        <v>0.1351</v>
      </c>
      <c r="H1856" s="2">
        <v>0.72050000000000003</v>
      </c>
      <c r="I1856" s="2">
        <v>0.84389999999999998</v>
      </c>
      <c r="J1856" s="2">
        <v>0.12790000000000001</v>
      </c>
      <c r="K1856" s="2">
        <v>0.71599999999999997</v>
      </c>
      <c r="L1856" s="2">
        <v>0.82689999999999997</v>
      </c>
      <c r="M1856" s="2">
        <v>0.1615</v>
      </c>
      <c r="N1856" s="2">
        <v>0.66539999999999999</v>
      </c>
      <c r="O1856" s="2">
        <v>0.70063333333333333</v>
      </c>
      <c r="P1856" s="2" t="s">
        <v>4792</v>
      </c>
      <c r="Q1856" s="5">
        <v>3684</v>
      </c>
      <c r="R1856" s="5" t="s">
        <v>4791</v>
      </c>
      <c r="S1856" s="5">
        <v>8</v>
      </c>
      <c r="T1856" s="5">
        <v>217.15526601520088</v>
      </c>
      <c r="U1856" s="5">
        <v>0</v>
      </c>
      <c r="V1856" s="5">
        <v>0</v>
      </c>
      <c r="W1856" s="5">
        <v>0</v>
      </c>
      <c r="X1856" s="5">
        <v>0</v>
      </c>
      <c r="Y1856" s="5">
        <v>1</v>
      </c>
      <c r="Z1856" s="5">
        <v>27.14440825190011</v>
      </c>
      <c r="AA1856" s="5">
        <v>7</v>
      </c>
      <c r="AB1856" s="5">
        <v>190.01085776330075</v>
      </c>
      <c r="AC1856" s="5">
        <v>52</v>
      </c>
      <c r="AD1856" s="5">
        <v>1411.5092290988057</v>
      </c>
      <c r="AE1856" s="5">
        <v>20</v>
      </c>
      <c r="AF1856" s="5">
        <v>542.88816503800217</v>
      </c>
      <c r="AG1856" s="5">
        <v>24</v>
      </c>
      <c r="AH1856" s="5">
        <v>651.46579804560258</v>
      </c>
      <c r="AI1856" s="5">
        <v>8</v>
      </c>
      <c r="AJ1856" s="5">
        <v>217.15526601520088</v>
      </c>
    </row>
    <row r="1857" spans="1:36" x14ac:dyDescent="0.25">
      <c r="A1857">
        <v>2018</v>
      </c>
      <c r="B1857" t="s">
        <v>71</v>
      </c>
      <c r="C1857" t="s">
        <v>3891</v>
      </c>
      <c r="D1857" s="47" t="s">
        <v>3891</v>
      </c>
      <c r="E1857" s="11">
        <v>0</v>
      </c>
      <c r="F1857" s="2">
        <v>0.82969999999999999</v>
      </c>
      <c r="G1857" s="2">
        <v>0.1603</v>
      </c>
      <c r="H1857" s="2">
        <v>0.6694</v>
      </c>
      <c r="I1857" s="2">
        <v>0.75790000000000002</v>
      </c>
      <c r="J1857" s="2">
        <v>0.216</v>
      </c>
      <c r="K1857" s="2">
        <v>0.54190000000000005</v>
      </c>
      <c r="L1857" s="2">
        <v>0.76770000000000005</v>
      </c>
      <c r="M1857" s="2">
        <v>0.21429999999999999</v>
      </c>
      <c r="N1857" s="2">
        <v>0.55340000000000011</v>
      </c>
      <c r="O1857" s="2">
        <v>0.58823333333333339</v>
      </c>
      <c r="P1857" s="2" t="s">
        <v>4792</v>
      </c>
      <c r="Q1857" s="5">
        <v>3692</v>
      </c>
      <c r="R1857" s="5" t="s">
        <v>4791</v>
      </c>
      <c r="S1857" s="5">
        <v>1</v>
      </c>
      <c r="T1857" s="5">
        <v>27.085590465872155</v>
      </c>
      <c r="U1857" s="5">
        <v>0</v>
      </c>
      <c r="V1857" s="5">
        <v>0</v>
      </c>
      <c r="W1857" s="5">
        <v>1</v>
      </c>
      <c r="X1857" s="5">
        <v>27.085590465872155</v>
      </c>
      <c r="Y1857" s="5">
        <v>0</v>
      </c>
      <c r="Z1857" s="5">
        <v>0</v>
      </c>
      <c r="AA1857" s="5">
        <v>0</v>
      </c>
      <c r="AB1857" s="5">
        <v>0</v>
      </c>
      <c r="AC1857" s="5">
        <v>11</v>
      </c>
      <c r="AD1857" s="5">
        <v>297.9414951245937</v>
      </c>
      <c r="AE1857" s="5">
        <v>2</v>
      </c>
      <c r="AF1857" s="5">
        <v>54.17118093174431</v>
      </c>
      <c r="AG1857" s="5">
        <v>8</v>
      </c>
      <c r="AH1857" s="5">
        <v>216.68472372697724</v>
      </c>
      <c r="AI1857" s="5">
        <v>1</v>
      </c>
      <c r="AJ1857" s="5">
        <v>27.085590465872155</v>
      </c>
    </row>
    <row r="1858" spans="1:36" x14ac:dyDescent="0.25">
      <c r="A1858">
        <v>2018</v>
      </c>
      <c r="B1858" t="s">
        <v>71</v>
      </c>
      <c r="C1858" t="s">
        <v>3891</v>
      </c>
      <c r="D1858" s="47" t="s">
        <v>3891</v>
      </c>
      <c r="E1858" s="11">
        <v>0</v>
      </c>
      <c r="F1858" s="2">
        <v>0.82969999999999999</v>
      </c>
      <c r="G1858" s="2">
        <v>0.1603</v>
      </c>
      <c r="H1858" s="2">
        <v>0.6694</v>
      </c>
      <c r="I1858" s="2">
        <v>0.75790000000000002</v>
      </c>
      <c r="J1858" s="2">
        <v>0.216</v>
      </c>
      <c r="K1858" s="2">
        <v>0.54190000000000005</v>
      </c>
      <c r="L1858" s="2">
        <v>0.76770000000000005</v>
      </c>
      <c r="M1858" s="2">
        <v>0.21429999999999999</v>
      </c>
      <c r="N1858" s="2">
        <v>0.55340000000000011</v>
      </c>
      <c r="O1858" s="2">
        <v>0.58823333333333339</v>
      </c>
      <c r="P1858" s="2" t="s">
        <v>4792</v>
      </c>
      <c r="Q1858" s="5">
        <v>3692</v>
      </c>
      <c r="R1858" s="5" t="s">
        <v>4791</v>
      </c>
      <c r="S1858" s="5">
        <v>1</v>
      </c>
      <c r="T1858" s="5">
        <v>27.085590465872155</v>
      </c>
      <c r="U1858" s="5">
        <v>0</v>
      </c>
      <c r="V1858" s="5">
        <v>0</v>
      </c>
      <c r="W1858" s="5">
        <v>1</v>
      </c>
      <c r="X1858" s="5">
        <v>27.085590465872155</v>
      </c>
      <c r="Y1858" s="5">
        <v>0</v>
      </c>
      <c r="Z1858" s="5">
        <v>0</v>
      </c>
      <c r="AA1858" s="5">
        <v>0</v>
      </c>
      <c r="AB1858" s="5">
        <v>0</v>
      </c>
      <c r="AC1858" s="5">
        <v>11</v>
      </c>
      <c r="AD1858" s="5">
        <v>297.9414951245937</v>
      </c>
      <c r="AE1858" s="5">
        <v>2</v>
      </c>
      <c r="AF1858" s="5">
        <v>54.17118093174431</v>
      </c>
      <c r="AG1858" s="5">
        <v>8</v>
      </c>
      <c r="AH1858" s="5">
        <v>216.68472372697724</v>
      </c>
      <c r="AI1858" s="5">
        <v>1</v>
      </c>
      <c r="AJ1858" s="5">
        <v>27.085590465872155</v>
      </c>
    </row>
    <row r="1859" spans="1:36" x14ac:dyDescent="0.25">
      <c r="A1859">
        <v>2017</v>
      </c>
      <c r="B1859" t="s">
        <v>71</v>
      </c>
      <c r="C1859" t="s">
        <v>4991</v>
      </c>
      <c r="D1859" s="47" t="s">
        <v>4989</v>
      </c>
      <c r="E1859" s="11">
        <v>0</v>
      </c>
      <c r="F1859" s="2">
        <v>0.74260000000000004</v>
      </c>
      <c r="G1859" s="2">
        <v>0.24390000000000001</v>
      </c>
      <c r="H1859" s="2">
        <v>0.49870000000000003</v>
      </c>
      <c r="I1859" s="2">
        <v>0.745</v>
      </c>
      <c r="J1859" s="2">
        <v>0.2172</v>
      </c>
      <c r="K1859" s="2">
        <v>0.52780000000000005</v>
      </c>
      <c r="L1859" s="2">
        <v>0.73199999999999998</v>
      </c>
      <c r="M1859" s="2">
        <v>0.2525</v>
      </c>
      <c r="N1859" s="2">
        <v>0.47949999999999998</v>
      </c>
      <c r="O1859" s="2">
        <v>0.502</v>
      </c>
      <c r="P1859" s="2" t="s">
        <v>4792</v>
      </c>
      <c r="Q1859" s="5">
        <v>3700</v>
      </c>
      <c r="R1859" s="5" t="s">
        <v>4791</v>
      </c>
      <c r="S1859" s="5">
        <v>3</v>
      </c>
      <c r="T1859" s="5">
        <v>81.081081081081081</v>
      </c>
      <c r="U1859" s="5">
        <v>0</v>
      </c>
      <c r="V1859" s="5">
        <v>0</v>
      </c>
      <c r="W1859" s="5">
        <v>0</v>
      </c>
      <c r="X1859" s="5">
        <v>0</v>
      </c>
      <c r="Y1859" s="5">
        <v>0</v>
      </c>
      <c r="Z1859" s="5">
        <v>0</v>
      </c>
      <c r="AA1859" s="5">
        <v>3</v>
      </c>
      <c r="AB1859" s="5">
        <v>81.081081081081081</v>
      </c>
      <c r="AC1859" s="5">
        <v>47</v>
      </c>
      <c r="AD1859" s="5">
        <v>1270.2702702702702</v>
      </c>
      <c r="AE1859" s="5">
        <v>8</v>
      </c>
      <c r="AF1859" s="5">
        <v>216.21621621621622</v>
      </c>
      <c r="AG1859" s="5">
        <v>36</v>
      </c>
      <c r="AH1859" s="5">
        <v>972.97297297297291</v>
      </c>
      <c r="AI1859" s="5">
        <v>3</v>
      </c>
      <c r="AJ1859" s="5">
        <v>81.081081081081081</v>
      </c>
    </row>
    <row r="1860" spans="1:36" x14ac:dyDescent="0.25">
      <c r="A1860">
        <v>2019</v>
      </c>
      <c r="B1860" t="s">
        <v>70</v>
      </c>
      <c r="C1860" t="s">
        <v>5467</v>
      </c>
      <c r="D1860" s="47" t="s">
        <v>384</v>
      </c>
      <c r="E1860" s="11">
        <v>9.49</v>
      </c>
      <c r="F1860" s="2">
        <v>0.88419999999999999</v>
      </c>
      <c r="G1860" s="2">
        <v>0.1089</v>
      </c>
      <c r="H1860" s="2">
        <v>0.77529999999999999</v>
      </c>
      <c r="I1860" s="2">
        <v>0.84850000000000003</v>
      </c>
      <c r="J1860" s="2">
        <v>0.13109999999999999</v>
      </c>
      <c r="K1860" s="2">
        <v>0.71740000000000004</v>
      </c>
      <c r="L1860" s="2">
        <v>0.76739999999999997</v>
      </c>
      <c r="M1860" s="2">
        <v>0.21779999999999999</v>
      </c>
      <c r="N1860" s="2">
        <v>0.54959999999999998</v>
      </c>
      <c r="O1860" s="2">
        <v>0.68076666666666663</v>
      </c>
      <c r="P1860" s="5" t="s">
        <v>4792</v>
      </c>
      <c r="Q1860" s="5">
        <v>3704</v>
      </c>
      <c r="R1860" s="5">
        <v>390.30558482613276</v>
      </c>
      <c r="S1860" s="5">
        <v>10</v>
      </c>
      <c r="T1860" s="5">
        <v>269.97840172786175</v>
      </c>
      <c r="U1860" s="5">
        <v>0</v>
      </c>
      <c r="V1860" s="5">
        <v>0</v>
      </c>
      <c r="W1860" s="5">
        <v>1</v>
      </c>
      <c r="X1860" s="5">
        <v>26.99784017278618</v>
      </c>
      <c r="Y1860" s="5">
        <v>0</v>
      </c>
      <c r="Z1860" s="5">
        <v>0</v>
      </c>
      <c r="AA1860" s="5">
        <v>9</v>
      </c>
      <c r="AB1860" s="5">
        <v>242.98056155507558</v>
      </c>
      <c r="AC1860" s="5">
        <v>116</v>
      </c>
      <c r="AD1860" s="5">
        <v>3131.7494600431964</v>
      </c>
      <c r="AE1860" s="5">
        <v>28</v>
      </c>
      <c r="AF1860" s="5">
        <v>755.93952483801297</v>
      </c>
      <c r="AG1860" s="5">
        <v>85</v>
      </c>
      <c r="AH1860" s="5">
        <v>2294.8164146868248</v>
      </c>
      <c r="AI1860" s="5">
        <v>3</v>
      </c>
      <c r="AJ1860" s="5">
        <v>80.993520518358537</v>
      </c>
    </row>
    <row r="1861" spans="1:36" x14ac:dyDescent="0.25">
      <c r="A1861">
        <v>2019</v>
      </c>
      <c r="B1861" t="s">
        <v>41</v>
      </c>
      <c r="C1861" t="s">
        <v>5621</v>
      </c>
      <c r="D1861" s="47" t="s">
        <v>5511</v>
      </c>
      <c r="E1861" s="11">
        <v>2.6459999999999999</v>
      </c>
      <c r="F1861" s="2">
        <v>0.51060000000000005</v>
      </c>
      <c r="G1861" s="2">
        <v>0.46700000000000003</v>
      </c>
      <c r="H1861" s="2">
        <v>4.3600000000000028E-2</v>
      </c>
      <c r="I1861" s="2">
        <v>0.50770000000000004</v>
      </c>
      <c r="J1861" s="2">
        <v>0.4158</v>
      </c>
      <c r="K1861" s="2">
        <v>9.1900000000000037E-2</v>
      </c>
      <c r="L1861" s="2">
        <v>0.53259999999999996</v>
      </c>
      <c r="M1861" s="2">
        <v>0.44650000000000001</v>
      </c>
      <c r="N1861" s="2">
        <v>8.6099999999999954E-2</v>
      </c>
      <c r="O1861" s="2">
        <v>7.3866666666666678E-2</v>
      </c>
      <c r="P1861" s="2" t="s">
        <v>4792</v>
      </c>
      <c r="Q1861" s="5">
        <v>3714</v>
      </c>
      <c r="R1861" s="5">
        <v>1403.6281179138323</v>
      </c>
      <c r="S1861" s="5">
        <v>4</v>
      </c>
      <c r="T1861" s="5">
        <v>107.70059235325795</v>
      </c>
      <c r="U1861" s="5">
        <v>0</v>
      </c>
      <c r="V1861" s="5">
        <v>0</v>
      </c>
      <c r="W1861" s="5">
        <v>1</v>
      </c>
      <c r="X1861" s="5">
        <v>26.925148088314486</v>
      </c>
      <c r="Y1861" s="5">
        <v>2</v>
      </c>
      <c r="Z1861" s="5">
        <v>53.850296176628973</v>
      </c>
      <c r="AA1861" s="5">
        <v>1</v>
      </c>
      <c r="AB1861" s="5">
        <v>26.925148088314486</v>
      </c>
      <c r="AC1861" s="5">
        <v>23</v>
      </c>
      <c r="AD1861" s="5">
        <v>619.27840603123309</v>
      </c>
      <c r="AE1861" s="5">
        <v>1</v>
      </c>
      <c r="AF1861" s="5">
        <v>26.925148088314486</v>
      </c>
      <c r="AG1861" s="5">
        <v>22</v>
      </c>
      <c r="AH1861" s="5">
        <v>592.35325794291862</v>
      </c>
      <c r="AI1861" s="5">
        <v>0</v>
      </c>
      <c r="AJ1861" s="5">
        <v>0</v>
      </c>
    </row>
    <row r="1862" spans="1:36" x14ac:dyDescent="0.25">
      <c r="A1862">
        <v>2017</v>
      </c>
      <c r="B1862" t="s">
        <v>70</v>
      </c>
      <c r="C1862" t="s">
        <v>5467</v>
      </c>
      <c r="D1862" s="47" t="s">
        <v>384</v>
      </c>
      <c r="E1862" s="11">
        <v>9.49</v>
      </c>
      <c r="F1862" s="2">
        <v>0.88419999999999999</v>
      </c>
      <c r="G1862" s="2">
        <v>0.1089</v>
      </c>
      <c r="H1862" s="2">
        <v>0.77529999999999999</v>
      </c>
      <c r="I1862" s="2">
        <v>0.84850000000000003</v>
      </c>
      <c r="J1862" s="2">
        <v>0.13109999999999999</v>
      </c>
      <c r="K1862" s="2">
        <v>0.71740000000000004</v>
      </c>
      <c r="L1862" s="2">
        <v>0.76739999999999997</v>
      </c>
      <c r="M1862" s="2">
        <v>0.21779999999999999</v>
      </c>
      <c r="N1862" s="2">
        <v>0.54959999999999998</v>
      </c>
      <c r="O1862" s="2">
        <v>0.68076666666666663</v>
      </c>
      <c r="P1862" s="5" t="s">
        <v>4792</v>
      </c>
      <c r="Q1862" s="5">
        <v>3716</v>
      </c>
      <c r="R1862" s="5">
        <v>391.57007376185459</v>
      </c>
      <c r="S1862" s="5">
        <v>11</v>
      </c>
      <c r="T1862" s="5">
        <v>296.01722282023678</v>
      </c>
      <c r="U1862" s="5">
        <v>0</v>
      </c>
      <c r="V1862" s="5">
        <v>0</v>
      </c>
      <c r="W1862" s="5">
        <v>0</v>
      </c>
      <c r="X1862" s="5">
        <v>0</v>
      </c>
      <c r="Y1862" s="5">
        <v>0</v>
      </c>
      <c r="Z1862" s="5">
        <v>0</v>
      </c>
      <c r="AA1862" s="5">
        <v>11</v>
      </c>
      <c r="AB1862" s="5">
        <v>296.01722282023678</v>
      </c>
      <c r="AC1862" s="5">
        <v>155</v>
      </c>
      <c r="AD1862" s="5">
        <v>4171.1517761033374</v>
      </c>
      <c r="AE1862" s="5">
        <v>11</v>
      </c>
      <c r="AF1862" s="5">
        <v>296.01722282023678</v>
      </c>
      <c r="AG1862" s="5">
        <v>136</v>
      </c>
      <c r="AH1862" s="5">
        <v>3659.8493003229282</v>
      </c>
      <c r="AI1862" s="5">
        <v>8</v>
      </c>
      <c r="AJ1862" s="5">
        <v>215.28525296017222</v>
      </c>
    </row>
    <row r="1863" spans="1:36" x14ac:dyDescent="0.25">
      <c r="A1863">
        <v>2019</v>
      </c>
      <c r="B1863" t="s">
        <v>71</v>
      </c>
      <c r="C1863" t="s">
        <v>4988</v>
      </c>
      <c r="D1863" s="47" t="s">
        <v>34</v>
      </c>
      <c r="E1863" s="11">
        <v>0</v>
      </c>
      <c r="F1863" s="2">
        <v>0.74909999999999999</v>
      </c>
      <c r="G1863" s="2">
        <v>0.24260000000000001</v>
      </c>
      <c r="H1863" s="2">
        <v>0.50649999999999995</v>
      </c>
      <c r="I1863" s="2">
        <v>0.74299999999999999</v>
      </c>
      <c r="J1863" s="2">
        <v>0.2334</v>
      </c>
      <c r="K1863" s="2">
        <v>0.50960000000000005</v>
      </c>
      <c r="L1863" s="2">
        <v>0.74239999999999995</v>
      </c>
      <c r="M1863" s="2">
        <v>0.25</v>
      </c>
      <c r="N1863" s="2">
        <v>0.49239999999999995</v>
      </c>
      <c r="O1863" s="2">
        <v>0.50283333333333335</v>
      </c>
      <c r="P1863" s="2" t="s">
        <v>4792</v>
      </c>
      <c r="Q1863" s="5">
        <v>3719</v>
      </c>
      <c r="R1863" s="5" t="s">
        <v>4791</v>
      </c>
      <c r="S1863" s="5">
        <v>6</v>
      </c>
      <c r="T1863" s="5">
        <v>161.33369185264857</v>
      </c>
      <c r="U1863" s="5">
        <v>0</v>
      </c>
      <c r="V1863" s="5">
        <v>0</v>
      </c>
      <c r="W1863" s="5">
        <v>0</v>
      </c>
      <c r="X1863" s="5">
        <v>0</v>
      </c>
      <c r="Y1863" s="5">
        <v>0</v>
      </c>
      <c r="Z1863" s="5">
        <v>0</v>
      </c>
      <c r="AA1863" s="5">
        <v>6</v>
      </c>
      <c r="AB1863" s="5">
        <v>161.33369185264857</v>
      </c>
      <c r="AC1863" s="5">
        <v>51</v>
      </c>
      <c r="AD1863" s="5">
        <v>1371.3363807475127</v>
      </c>
      <c r="AE1863" s="5">
        <v>17</v>
      </c>
      <c r="AF1863" s="5">
        <v>457.11212691583762</v>
      </c>
      <c r="AG1863" s="5">
        <v>30</v>
      </c>
      <c r="AH1863" s="5">
        <v>806.66845926324288</v>
      </c>
      <c r="AI1863" s="5">
        <v>4</v>
      </c>
      <c r="AJ1863" s="5">
        <v>107.55579456843238</v>
      </c>
    </row>
    <row r="1864" spans="1:36" x14ac:dyDescent="0.25">
      <c r="A1864">
        <v>2018</v>
      </c>
      <c r="B1864" t="s">
        <v>71</v>
      </c>
      <c r="C1864" t="s">
        <v>4935</v>
      </c>
      <c r="D1864" s="47" t="s">
        <v>4933</v>
      </c>
      <c r="E1864" s="11">
        <v>0</v>
      </c>
      <c r="F1864" s="2">
        <v>0.66339999999999999</v>
      </c>
      <c r="G1864" s="2">
        <v>0.32450000000000001</v>
      </c>
      <c r="H1864" s="2">
        <v>0.33889999999999998</v>
      </c>
      <c r="I1864" s="2">
        <v>0.71699999999999997</v>
      </c>
      <c r="J1864" s="2">
        <v>0.24909999999999999</v>
      </c>
      <c r="K1864" s="2">
        <v>0.46789999999999998</v>
      </c>
      <c r="L1864" s="2">
        <v>0.71660000000000001</v>
      </c>
      <c r="M1864" s="2">
        <v>0.2732</v>
      </c>
      <c r="N1864" s="2">
        <v>0.44340000000000002</v>
      </c>
      <c r="O1864" s="2">
        <v>0.41673333333333334</v>
      </c>
      <c r="P1864" s="2" t="s">
        <v>4792</v>
      </c>
      <c r="Q1864" s="5">
        <v>3721</v>
      </c>
      <c r="R1864" s="5" t="s">
        <v>4791</v>
      </c>
      <c r="S1864" s="5">
        <v>6</v>
      </c>
      <c r="T1864" s="5">
        <v>161.24697661918839</v>
      </c>
      <c r="U1864" s="5">
        <v>0</v>
      </c>
      <c r="V1864" s="5">
        <v>0</v>
      </c>
      <c r="W1864" s="5">
        <v>1</v>
      </c>
      <c r="X1864" s="5">
        <v>26.874496103198062</v>
      </c>
      <c r="Y1864" s="5">
        <v>1</v>
      </c>
      <c r="Z1864" s="5">
        <v>26.874496103198062</v>
      </c>
      <c r="AA1864" s="5">
        <v>4</v>
      </c>
      <c r="AB1864" s="5">
        <v>107.49798441279225</v>
      </c>
      <c r="AC1864" s="5">
        <v>31</v>
      </c>
      <c r="AD1864" s="5">
        <v>833.10937919914011</v>
      </c>
      <c r="AE1864" s="5">
        <v>6</v>
      </c>
      <c r="AF1864" s="5">
        <v>161.24697661918839</v>
      </c>
      <c r="AG1864" s="5">
        <v>20</v>
      </c>
      <c r="AH1864" s="5">
        <v>537.48992206396133</v>
      </c>
      <c r="AI1864" s="5">
        <v>5</v>
      </c>
      <c r="AJ1864" s="5">
        <v>134.37248051599033</v>
      </c>
    </row>
    <row r="1865" spans="1:36" x14ac:dyDescent="0.25">
      <c r="A1865">
        <v>2018</v>
      </c>
      <c r="B1865" t="s">
        <v>71</v>
      </c>
      <c r="C1865" t="s">
        <v>4935</v>
      </c>
      <c r="D1865" s="47" t="s">
        <v>4933</v>
      </c>
      <c r="E1865" s="11">
        <v>0</v>
      </c>
      <c r="F1865" s="2">
        <v>0.66339999999999999</v>
      </c>
      <c r="G1865" s="2">
        <v>0.32450000000000001</v>
      </c>
      <c r="H1865" s="2">
        <v>0.33889999999999998</v>
      </c>
      <c r="I1865" s="2">
        <v>0.71699999999999997</v>
      </c>
      <c r="J1865" s="2">
        <v>0.24909999999999999</v>
      </c>
      <c r="K1865" s="2">
        <v>0.46789999999999998</v>
      </c>
      <c r="L1865" s="2">
        <v>0.71660000000000001</v>
      </c>
      <c r="M1865" s="2">
        <v>0.2732</v>
      </c>
      <c r="N1865" s="2">
        <v>0.44340000000000002</v>
      </c>
      <c r="O1865" s="2">
        <v>0.41673333333333334</v>
      </c>
      <c r="P1865" s="2" t="s">
        <v>4792</v>
      </c>
      <c r="Q1865" s="5">
        <v>3721</v>
      </c>
      <c r="R1865" s="5" t="s">
        <v>4791</v>
      </c>
      <c r="S1865" s="5">
        <v>6</v>
      </c>
      <c r="T1865" s="5">
        <v>161.24697661918839</v>
      </c>
      <c r="U1865" s="5">
        <v>0</v>
      </c>
      <c r="V1865" s="5">
        <v>0</v>
      </c>
      <c r="W1865" s="5">
        <v>1</v>
      </c>
      <c r="X1865" s="5">
        <v>26.874496103198062</v>
      </c>
      <c r="Y1865" s="5">
        <v>1</v>
      </c>
      <c r="Z1865" s="5">
        <v>26.874496103198062</v>
      </c>
      <c r="AA1865" s="5">
        <v>4</v>
      </c>
      <c r="AB1865" s="5">
        <v>107.49798441279225</v>
      </c>
      <c r="AC1865" s="5">
        <v>31</v>
      </c>
      <c r="AD1865" s="5">
        <v>833.10937919914011</v>
      </c>
      <c r="AE1865" s="5">
        <v>6</v>
      </c>
      <c r="AF1865" s="5">
        <v>161.24697661918839</v>
      </c>
      <c r="AG1865" s="5">
        <v>20</v>
      </c>
      <c r="AH1865" s="5">
        <v>537.48992206396133</v>
      </c>
      <c r="AI1865" s="5">
        <v>5</v>
      </c>
      <c r="AJ1865" s="5">
        <v>134.37248051599033</v>
      </c>
    </row>
    <row r="1866" spans="1:36" x14ac:dyDescent="0.25">
      <c r="A1866">
        <v>2017</v>
      </c>
      <c r="B1866" t="s">
        <v>41</v>
      </c>
      <c r="C1866" t="s">
        <v>6189</v>
      </c>
      <c r="D1866" s="47" t="s">
        <v>6126</v>
      </c>
      <c r="E1866" s="11">
        <v>3.1120000000000001</v>
      </c>
      <c r="F1866" s="2">
        <v>0.42849999999999999</v>
      </c>
      <c r="G1866" s="2">
        <v>0.54959999999999998</v>
      </c>
      <c r="H1866" s="2">
        <v>-0.12109999999999999</v>
      </c>
      <c r="I1866" s="2">
        <v>0.42820000000000003</v>
      </c>
      <c r="J1866" s="2">
        <v>0.51229999999999998</v>
      </c>
      <c r="K1866" s="2">
        <v>-8.4099999999999953E-2</v>
      </c>
      <c r="L1866" s="2">
        <v>0.38229999999999997</v>
      </c>
      <c r="M1866" s="2">
        <v>0.60040000000000004</v>
      </c>
      <c r="N1866" s="2">
        <v>-0.21810000000000007</v>
      </c>
      <c r="O1866" s="2">
        <v>-0.1411</v>
      </c>
      <c r="P1866" s="2" t="s">
        <v>5900</v>
      </c>
      <c r="Q1866" s="5">
        <v>3721</v>
      </c>
      <c r="R1866" s="5">
        <v>1195.694087403599</v>
      </c>
      <c r="S1866" s="5">
        <v>7</v>
      </c>
      <c r="T1866" s="5">
        <v>188.12147272238647</v>
      </c>
      <c r="U1866" s="5">
        <v>0</v>
      </c>
      <c r="V1866" s="5">
        <v>0</v>
      </c>
      <c r="W1866" s="5">
        <v>0</v>
      </c>
      <c r="X1866" s="5">
        <v>0</v>
      </c>
      <c r="Y1866" s="5">
        <v>0</v>
      </c>
      <c r="Z1866" s="5">
        <v>0</v>
      </c>
      <c r="AA1866" s="5">
        <v>7</v>
      </c>
      <c r="AB1866" s="5">
        <v>188.12147272238647</v>
      </c>
      <c r="AC1866" s="5">
        <v>22</v>
      </c>
      <c r="AD1866" s="5">
        <v>591.23891427035744</v>
      </c>
      <c r="AE1866" s="5">
        <v>6</v>
      </c>
      <c r="AF1866" s="5">
        <v>161.24697661918839</v>
      </c>
      <c r="AG1866" s="5">
        <v>15</v>
      </c>
      <c r="AH1866" s="5">
        <v>403.117441547971</v>
      </c>
      <c r="AI1866" s="5">
        <v>1</v>
      </c>
      <c r="AJ1866" s="5">
        <v>26.874496103198062</v>
      </c>
    </row>
    <row r="1867" spans="1:36" x14ac:dyDescent="0.25">
      <c r="A1867">
        <v>2017</v>
      </c>
      <c r="B1867" t="s">
        <v>71</v>
      </c>
      <c r="C1867" t="s">
        <v>4988</v>
      </c>
      <c r="D1867" s="47" t="s">
        <v>34</v>
      </c>
      <c r="E1867" s="11">
        <v>0</v>
      </c>
      <c r="F1867" s="2">
        <v>0.74909999999999999</v>
      </c>
      <c r="G1867" s="2">
        <v>0.24260000000000001</v>
      </c>
      <c r="H1867" s="2">
        <v>0.50649999999999995</v>
      </c>
      <c r="I1867" s="2">
        <v>0.74299999999999999</v>
      </c>
      <c r="J1867" s="2">
        <v>0.2334</v>
      </c>
      <c r="K1867" s="2">
        <v>0.50960000000000005</v>
      </c>
      <c r="L1867" s="2">
        <v>0.74239999999999995</v>
      </c>
      <c r="M1867" s="2">
        <v>0.25</v>
      </c>
      <c r="N1867" s="2">
        <v>0.49239999999999995</v>
      </c>
      <c r="O1867" s="2">
        <v>0.50283333333333335</v>
      </c>
      <c r="P1867" s="2" t="s">
        <v>4792</v>
      </c>
      <c r="Q1867" s="5">
        <v>3722</v>
      </c>
      <c r="R1867" s="5" t="s">
        <v>4791</v>
      </c>
      <c r="S1867" s="5">
        <v>11</v>
      </c>
      <c r="T1867" s="5">
        <v>295.5400322407308</v>
      </c>
      <c r="U1867" s="5">
        <v>0</v>
      </c>
      <c r="V1867" s="5">
        <v>0</v>
      </c>
      <c r="W1867" s="5">
        <v>0</v>
      </c>
      <c r="X1867" s="5">
        <v>0</v>
      </c>
      <c r="Y1867" s="5">
        <v>1</v>
      </c>
      <c r="Z1867" s="5">
        <v>26.867275658248257</v>
      </c>
      <c r="AA1867" s="5">
        <v>10</v>
      </c>
      <c r="AB1867" s="5">
        <v>268.67275658248252</v>
      </c>
      <c r="AC1867" s="5">
        <v>3</v>
      </c>
      <c r="AD1867" s="5">
        <v>80.601826974744768</v>
      </c>
      <c r="AE1867" s="5">
        <v>0</v>
      </c>
      <c r="AF1867" s="5">
        <v>0</v>
      </c>
      <c r="AG1867" s="5">
        <v>3</v>
      </c>
      <c r="AH1867" s="5">
        <v>80.601826974744768</v>
      </c>
      <c r="AI1867" s="5">
        <v>0</v>
      </c>
      <c r="AJ1867" s="5">
        <v>0</v>
      </c>
    </row>
    <row r="1868" spans="1:36" x14ac:dyDescent="0.25">
      <c r="A1868">
        <v>2019</v>
      </c>
      <c r="B1868" t="s">
        <v>71</v>
      </c>
      <c r="C1868" t="s">
        <v>4914</v>
      </c>
      <c r="D1868" s="47" t="s">
        <v>426</v>
      </c>
      <c r="E1868" s="11">
        <v>0</v>
      </c>
      <c r="F1868" s="2">
        <v>0.6885</v>
      </c>
      <c r="G1868" s="2">
        <v>0.29520000000000002</v>
      </c>
      <c r="H1868" s="2">
        <v>0.39329999999999998</v>
      </c>
      <c r="I1868" s="2">
        <v>0.69520000000000004</v>
      </c>
      <c r="J1868" s="2">
        <v>0.2631</v>
      </c>
      <c r="K1868" s="2">
        <v>0.43210000000000004</v>
      </c>
      <c r="L1868" s="2">
        <v>0.72019999999999995</v>
      </c>
      <c r="M1868" s="2">
        <v>0.26950000000000002</v>
      </c>
      <c r="N1868" s="2">
        <v>0.45069999999999993</v>
      </c>
      <c r="O1868" s="2">
        <v>0.42536666666666667</v>
      </c>
      <c r="P1868" s="2" t="s">
        <v>4792</v>
      </c>
      <c r="Q1868" s="5">
        <v>3722</v>
      </c>
      <c r="R1868" s="5" t="s">
        <v>4791</v>
      </c>
      <c r="S1868" s="5">
        <v>7</v>
      </c>
      <c r="T1868" s="5">
        <v>188.07092960773778</v>
      </c>
      <c r="U1868" s="5">
        <v>0</v>
      </c>
      <c r="V1868" s="5">
        <v>0</v>
      </c>
      <c r="W1868" s="5">
        <v>0</v>
      </c>
      <c r="X1868" s="5">
        <v>0</v>
      </c>
      <c r="Y1868" s="5">
        <v>1</v>
      </c>
      <c r="Z1868" s="5">
        <v>26.867275658248257</v>
      </c>
      <c r="AA1868" s="5">
        <v>6</v>
      </c>
      <c r="AB1868" s="5">
        <v>161.20365394948954</v>
      </c>
      <c r="AC1868" s="5">
        <v>22</v>
      </c>
      <c r="AD1868" s="5">
        <v>591.08006448146159</v>
      </c>
      <c r="AE1868" s="5">
        <v>12</v>
      </c>
      <c r="AF1868" s="5">
        <v>322.40730789897907</v>
      </c>
      <c r="AG1868" s="5">
        <v>9</v>
      </c>
      <c r="AH1868" s="5">
        <v>241.80548092423427</v>
      </c>
      <c r="AI1868" s="5">
        <v>1</v>
      </c>
      <c r="AJ1868" s="5">
        <v>26.867275658248257</v>
      </c>
    </row>
    <row r="1869" spans="1:36" x14ac:dyDescent="0.25">
      <c r="A1869">
        <v>2017</v>
      </c>
      <c r="B1869" t="s">
        <v>71</v>
      </c>
      <c r="C1869" t="s">
        <v>5159</v>
      </c>
      <c r="D1869" s="47" t="s">
        <v>5157</v>
      </c>
      <c r="E1869" s="11">
        <v>0</v>
      </c>
      <c r="F1869" s="2">
        <v>0.86350000000000005</v>
      </c>
      <c r="G1869" s="2">
        <v>0.12520000000000001</v>
      </c>
      <c r="H1869" s="2">
        <v>0.73830000000000007</v>
      </c>
      <c r="I1869" s="2">
        <v>0.85929999999999995</v>
      </c>
      <c r="J1869" s="2">
        <v>0.1198</v>
      </c>
      <c r="K1869" s="2">
        <v>0.73949999999999994</v>
      </c>
      <c r="L1869" s="2">
        <v>0.84619999999999995</v>
      </c>
      <c r="M1869" s="2">
        <v>0.14149999999999999</v>
      </c>
      <c r="N1869" s="2">
        <v>0.70469999999999999</v>
      </c>
      <c r="O1869" s="2">
        <v>0.72750000000000004</v>
      </c>
      <c r="P1869" s="2" t="s">
        <v>4792</v>
      </c>
      <c r="Q1869" s="5">
        <v>3725</v>
      </c>
      <c r="R1869" s="5" t="s">
        <v>4791</v>
      </c>
      <c r="S1869" s="5">
        <v>6</v>
      </c>
      <c r="T1869" s="5">
        <v>161.07382550335569</v>
      </c>
      <c r="U1869" s="5">
        <v>0</v>
      </c>
      <c r="V1869" s="5">
        <v>0</v>
      </c>
      <c r="W1869" s="5">
        <v>0</v>
      </c>
      <c r="X1869" s="5">
        <v>0</v>
      </c>
      <c r="Y1869" s="5">
        <v>0</v>
      </c>
      <c r="Z1869" s="5">
        <v>0</v>
      </c>
      <c r="AA1869" s="5">
        <v>6</v>
      </c>
      <c r="AB1869" s="5">
        <v>161.07382550335569</v>
      </c>
      <c r="AC1869" s="5">
        <v>44</v>
      </c>
      <c r="AD1869" s="5">
        <v>1181.2080536912752</v>
      </c>
      <c r="AE1869" s="5">
        <v>11</v>
      </c>
      <c r="AF1869" s="5">
        <v>295.30201342281879</v>
      </c>
      <c r="AG1869" s="5">
        <v>32</v>
      </c>
      <c r="AH1869" s="5">
        <v>859.06040268456366</v>
      </c>
      <c r="AI1869" s="5">
        <v>1</v>
      </c>
      <c r="AJ1869" s="5">
        <v>26.845637583892614</v>
      </c>
    </row>
    <row r="1870" spans="1:36" x14ac:dyDescent="0.25">
      <c r="A1870">
        <v>2019</v>
      </c>
      <c r="B1870" t="s">
        <v>71</v>
      </c>
      <c r="C1870" t="s">
        <v>3891</v>
      </c>
      <c r="D1870" s="47" t="s">
        <v>3891</v>
      </c>
      <c r="E1870" s="11">
        <v>0</v>
      </c>
      <c r="F1870" s="2">
        <v>0.82969999999999999</v>
      </c>
      <c r="G1870" s="2">
        <v>0.1603</v>
      </c>
      <c r="H1870" s="2">
        <v>0.6694</v>
      </c>
      <c r="I1870" s="2">
        <v>0.75790000000000002</v>
      </c>
      <c r="J1870" s="2">
        <v>0.216</v>
      </c>
      <c r="K1870" s="2">
        <v>0.54190000000000005</v>
      </c>
      <c r="L1870" s="2">
        <v>0.76770000000000005</v>
      </c>
      <c r="M1870" s="2">
        <v>0.21429999999999999</v>
      </c>
      <c r="N1870" s="2">
        <v>0.55340000000000011</v>
      </c>
      <c r="O1870" s="2">
        <v>0.58823333333333339</v>
      </c>
      <c r="P1870" s="2" t="s">
        <v>4792</v>
      </c>
      <c r="Q1870" s="5">
        <v>3725</v>
      </c>
      <c r="R1870" s="5" t="s">
        <v>4791</v>
      </c>
      <c r="S1870" s="5">
        <v>6</v>
      </c>
      <c r="T1870" s="5">
        <v>161.07382550335569</v>
      </c>
      <c r="U1870" s="5">
        <v>0</v>
      </c>
      <c r="V1870" s="5">
        <v>0</v>
      </c>
      <c r="W1870" s="5">
        <v>3</v>
      </c>
      <c r="X1870" s="5">
        <v>80.536912751677846</v>
      </c>
      <c r="Y1870" s="5">
        <v>0</v>
      </c>
      <c r="Z1870" s="5">
        <v>0</v>
      </c>
      <c r="AA1870" s="5">
        <v>3</v>
      </c>
      <c r="AB1870" s="5">
        <v>80.536912751677846</v>
      </c>
      <c r="AC1870" s="5">
        <v>13</v>
      </c>
      <c r="AD1870" s="5">
        <v>348.99328859060404</v>
      </c>
      <c r="AE1870" s="5">
        <v>4</v>
      </c>
      <c r="AF1870" s="5">
        <v>107.38255033557046</v>
      </c>
      <c r="AG1870" s="5">
        <v>5</v>
      </c>
      <c r="AH1870" s="5">
        <v>134.22818791946307</v>
      </c>
      <c r="AI1870" s="5">
        <v>4</v>
      </c>
      <c r="AJ1870" s="5">
        <v>107.38255033557046</v>
      </c>
    </row>
    <row r="1871" spans="1:36" x14ac:dyDescent="0.25">
      <c r="A1871">
        <v>2018</v>
      </c>
      <c r="B1871" t="s">
        <v>71</v>
      </c>
      <c r="C1871" t="s">
        <v>4988</v>
      </c>
      <c r="D1871" s="47" t="s">
        <v>34</v>
      </c>
      <c r="E1871" s="11">
        <v>0</v>
      </c>
      <c r="F1871" s="2">
        <v>0.74909999999999999</v>
      </c>
      <c r="G1871" s="2">
        <v>0.24260000000000001</v>
      </c>
      <c r="H1871" s="2">
        <v>0.50649999999999995</v>
      </c>
      <c r="I1871" s="2">
        <v>0.74299999999999999</v>
      </c>
      <c r="J1871" s="2">
        <v>0.2334</v>
      </c>
      <c r="K1871" s="2">
        <v>0.50960000000000005</v>
      </c>
      <c r="L1871" s="2">
        <v>0.74239999999999995</v>
      </c>
      <c r="M1871" s="2">
        <v>0.25</v>
      </c>
      <c r="N1871" s="2">
        <v>0.49239999999999995</v>
      </c>
      <c r="O1871" s="2">
        <v>0.50283333333333335</v>
      </c>
      <c r="P1871" s="2" t="s">
        <v>4792</v>
      </c>
      <c r="Q1871" s="5">
        <v>3731</v>
      </c>
      <c r="R1871" s="5" t="s">
        <v>4791</v>
      </c>
      <c r="S1871" s="5">
        <v>0</v>
      </c>
      <c r="T1871" s="5">
        <v>0</v>
      </c>
      <c r="U1871" s="5">
        <v>0</v>
      </c>
      <c r="V1871" s="5">
        <v>0</v>
      </c>
      <c r="W1871" s="5">
        <v>0</v>
      </c>
      <c r="X1871" s="5">
        <v>0</v>
      </c>
      <c r="Y1871" s="5">
        <v>0</v>
      </c>
      <c r="Z1871" s="5">
        <v>0</v>
      </c>
      <c r="AA1871" s="5">
        <v>0</v>
      </c>
      <c r="AB1871" s="5">
        <v>0</v>
      </c>
      <c r="AC1871" s="5">
        <v>5</v>
      </c>
      <c r="AD1871" s="5">
        <v>134.01232913428035</v>
      </c>
      <c r="AE1871" s="5">
        <v>4</v>
      </c>
      <c r="AF1871" s="5">
        <v>107.20986330742429</v>
      </c>
      <c r="AG1871" s="5">
        <v>1</v>
      </c>
      <c r="AH1871" s="5">
        <v>26.802465826856071</v>
      </c>
      <c r="AI1871" s="5">
        <v>0</v>
      </c>
      <c r="AJ1871" s="5">
        <v>0</v>
      </c>
    </row>
    <row r="1872" spans="1:36" x14ac:dyDescent="0.25">
      <c r="A1872">
        <v>2018</v>
      </c>
      <c r="B1872" t="s">
        <v>71</v>
      </c>
      <c r="C1872" t="s">
        <v>4988</v>
      </c>
      <c r="D1872" s="47" t="s">
        <v>34</v>
      </c>
      <c r="E1872" s="11">
        <v>0</v>
      </c>
      <c r="F1872" s="2">
        <v>0.74909999999999999</v>
      </c>
      <c r="G1872" s="2">
        <v>0.24260000000000001</v>
      </c>
      <c r="H1872" s="2">
        <v>0.50649999999999995</v>
      </c>
      <c r="I1872" s="2">
        <v>0.74299999999999999</v>
      </c>
      <c r="J1872" s="2">
        <v>0.2334</v>
      </c>
      <c r="K1872" s="2">
        <v>0.50960000000000005</v>
      </c>
      <c r="L1872" s="2">
        <v>0.74239999999999995</v>
      </c>
      <c r="M1872" s="2">
        <v>0.25</v>
      </c>
      <c r="N1872" s="2">
        <v>0.49239999999999995</v>
      </c>
      <c r="O1872" s="2">
        <v>0.50283333333333335</v>
      </c>
      <c r="P1872" s="2" t="s">
        <v>4792</v>
      </c>
      <c r="Q1872" s="5">
        <v>3731</v>
      </c>
      <c r="R1872" s="5" t="s">
        <v>4791</v>
      </c>
      <c r="S1872" s="5">
        <v>0</v>
      </c>
      <c r="T1872" s="5">
        <v>0</v>
      </c>
      <c r="U1872" s="5">
        <v>0</v>
      </c>
      <c r="V1872" s="5">
        <v>0</v>
      </c>
      <c r="W1872" s="5">
        <v>0</v>
      </c>
      <c r="X1872" s="5">
        <v>0</v>
      </c>
      <c r="Y1872" s="5">
        <v>0</v>
      </c>
      <c r="Z1872" s="5">
        <v>0</v>
      </c>
      <c r="AA1872" s="5">
        <v>0</v>
      </c>
      <c r="AB1872" s="5">
        <v>0</v>
      </c>
      <c r="AC1872" s="5">
        <v>5</v>
      </c>
      <c r="AD1872" s="5">
        <v>134.01232913428035</v>
      </c>
      <c r="AE1872" s="5">
        <v>4</v>
      </c>
      <c r="AF1872" s="5">
        <v>107.20986330742429</v>
      </c>
      <c r="AG1872" s="5">
        <v>1</v>
      </c>
      <c r="AH1872" s="5">
        <v>26.802465826856071</v>
      </c>
      <c r="AI1872" s="5">
        <v>0</v>
      </c>
      <c r="AJ1872" s="5">
        <v>0</v>
      </c>
    </row>
    <row r="1873" spans="1:36" x14ac:dyDescent="0.25">
      <c r="A1873">
        <v>2017</v>
      </c>
      <c r="B1873" t="s">
        <v>71</v>
      </c>
      <c r="C1873" t="s">
        <v>5019</v>
      </c>
      <c r="D1873" s="47" t="s">
        <v>5017</v>
      </c>
      <c r="E1873" s="11">
        <v>0</v>
      </c>
      <c r="F1873" s="2">
        <v>0.75929999999999997</v>
      </c>
      <c r="G1873" s="2">
        <v>0.2281</v>
      </c>
      <c r="H1873" s="2">
        <v>0.53120000000000001</v>
      </c>
      <c r="I1873" s="2">
        <v>0.76219999999999999</v>
      </c>
      <c r="J1873" s="2">
        <v>0.19769999999999999</v>
      </c>
      <c r="K1873" s="2">
        <v>0.5645</v>
      </c>
      <c r="L1873" s="2">
        <v>0.76459999999999995</v>
      </c>
      <c r="M1873" s="2">
        <v>0.21870000000000001</v>
      </c>
      <c r="N1873" s="2">
        <v>0.54589999999999994</v>
      </c>
      <c r="O1873" s="2">
        <v>0.54720000000000002</v>
      </c>
      <c r="P1873" s="2" t="s">
        <v>4792</v>
      </c>
      <c r="Q1873" s="5">
        <v>3732</v>
      </c>
      <c r="R1873" s="5" t="s">
        <v>4791</v>
      </c>
      <c r="S1873" s="5">
        <v>14</v>
      </c>
      <c r="T1873" s="5">
        <v>375.13397642015008</v>
      </c>
      <c r="U1873" s="5">
        <v>0</v>
      </c>
      <c r="V1873" s="5">
        <v>0</v>
      </c>
      <c r="W1873" s="5">
        <v>1</v>
      </c>
      <c r="X1873" s="5">
        <v>26.795284030010716</v>
      </c>
      <c r="Y1873" s="5">
        <v>0</v>
      </c>
      <c r="Z1873" s="5">
        <v>0</v>
      </c>
      <c r="AA1873" s="5">
        <v>13</v>
      </c>
      <c r="AB1873" s="5">
        <v>348.33869239013933</v>
      </c>
      <c r="AC1873" s="5">
        <v>48</v>
      </c>
      <c r="AD1873" s="5">
        <v>1286.1736334405145</v>
      </c>
      <c r="AE1873" s="5">
        <v>8</v>
      </c>
      <c r="AF1873" s="5">
        <v>214.36227224008573</v>
      </c>
      <c r="AG1873" s="5">
        <v>38</v>
      </c>
      <c r="AH1873" s="5">
        <v>1018.2207931404072</v>
      </c>
      <c r="AI1873" s="5">
        <v>2</v>
      </c>
      <c r="AJ1873" s="5">
        <v>53.590568060021432</v>
      </c>
    </row>
    <row r="1874" spans="1:36" x14ac:dyDescent="0.25">
      <c r="A1874">
        <v>2018</v>
      </c>
      <c r="B1874" t="s">
        <v>41</v>
      </c>
      <c r="C1874" t="s">
        <v>5621</v>
      </c>
      <c r="D1874" s="47" t="s">
        <v>5511</v>
      </c>
      <c r="E1874" s="11">
        <v>2.6459999999999999</v>
      </c>
      <c r="F1874" s="2">
        <v>0.51060000000000005</v>
      </c>
      <c r="G1874" s="2">
        <v>0.46700000000000003</v>
      </c>
      <c r="H1874" s="2">
        <v>4.3600000000000028E-2</v>
      </c>
      <c r="I1874" s="2">
        <v>0.50770000000000004</v>
      </c>
      <c r="J1874" s="2">
        <v>0.4158</v>
      </c>
      <c r="K1874" s="2">
        <v>9.1900000000000037E-2</v>
      </c>
      <c r="L1874" s="2">
        <v>0.53259999999999996</v>
      </c>
      <c r="M1874" s="2">
        <v>0.44650000000000001</v>
      </c>
      <c r="N1874" s="2">
        <v>8.6099999999999954E-2</v>
      </c>
      <c r="O1874" s="2">
        <v>7.3866666666666678E-2</v>
      </c>
      <c r="P1874" s="2" t="s">
        <v>4792</v>
      </c>
      <c r="Q1874" s="5">
        <v>3733</v>
      </c>
      <c r="R1874" s="5">
        <v>1410.8087679516252</v>
      </c>
      <c r="S1874" s="5">
        <v>2</v>
      </c>
      <c r="T1874" s="5">
        <v>53.576212161800164</v>
      </c>
      <c r="U1874" s="5">
        <v>0</v>
      </c>
      <c r="V1874" s="5">
        <v>0</v>
      </c>
      <c r="W1874" s="5">
        <v>0</v>
      </c>
      <c r="X1874" s="5">
        <v>0</v>
      </c>
      <c r="Y1874" s="5">
        <v>0</v>
      </c>
      <c r="Z1874" s="5">
        <v>0</v>
      </c>
      <c r="AA1874" s="5">
        <v>2</v>
      </c>
      <c r="AB1874" s="5">
        <v>53.576212161800164</v>
      </c>
      <c r="AC1874" s="5">
        <v>18</v>
      </c>
      <c r="AD1874" s="5">
        <v>482.1859094562015</v>
      </c>
      <c r="AE1874" s="5">
        <v>2</v>
      </c>
      <c r="AF1874" s="5">
        <v>53.576212161800164</v>
      </c>
      <c r="AG1874" s="5">
        <v>14</v>
      </c>
      <c r="AH1874" s="5">
        <v>375.03348513260113</v>
      </c>
      <c r="AI1874" s="5">
        <v>2</v>
      </c>
      <c r="AJ1874" s="5">
        <v>53.576212161800164</v>
      </c>
    </row>
    <row r="1875" spans="1:36" x14ac:dyDescent="0.25">
      <c r="A1875">
        <v>2019</v>
      </c>
      <c r="B1875" t="s">
        <v>71</v>
      </c>
      <c r="C1875" t="s">
        <v>5167</v>
      </c>
      <c r="D1875" s="47" t="s">
        <v>5166</v>
      </c>
      <c r="E1875" s="11">
        <v>0</v>
      </c>
      <c r="F1875" s="2">
        <v>0.87270000000000003</v>
      </c>
      <c r="G1875" s="2">
        <v>0.11849999999999999</v>
      </c>
      <c r="H1875" s="2">
        <v>0.75419999999999998</v>
      </c>
      <c r="I1875" s="2">
        <v>0.86329999999999996</v>
      </c>
      <c r="J1875" s="2">
        <v>0.1114</v>
      </c>
      <c r="K1875" s="2">
        <v>0.75190000000000001</v>
      </c>
      <c r="L1875" s="2">
        <v>0.83819999999999995</v>
      </c>
      <c r="M1875" s="2">
        <v>0.14929999999999999</v>
      </c>
      <c r="N1875" s="2">
        <v>0.68889999999999996</v>
      </c>
      <c r="O1875" s="2">
        <v>0.73166666666666658</v>
      </c>
      <c r="P1875" s="2" t="s">
        <v>4792</v>
      </c>
      <c r="Q1875" s="5">
        <v>3735</v>
      </c>
      <c r="R1875" s="5" t="s">
        <v>4791</v>
      </c>
      <c r="S1875" s="5">
        <v>12</v>
      </c>
      <c r="T1875" s="5">
        <v>321.28514056224901</v>
      </c>
      <c r="U1875" s="5">
        <v>0</v>
      </c>
      <c r="V1875" s="5">
        <v>0</v>
      </c>
      <c r="W1875" s="5">
        <v>1</v>
      </c>
      <c r="X1875" s="5">
        <v>26.773761713520752</v>
      </c>
      <c r="Y1875" s="5">
        <v>0</v>
      </c>
      <c r="Z1875" s="5">
        <v>0</v>
      </c>
      <c r="AA1875" s="5">
        <v>11</v>
      </c>
      <c r="AB1875" s="5">
        <v>294.51137884872827</v>
      </c>
      <c r="AC1875" s="5">
        <v>42</v>
      </c>
      <c r="AD1875" s="5">
        <v>1124.4979919678715</v>
      </c>
      <c r="AE1875" s="5">
        <v>16</v>
      </c>
      <c r="AF1875" s="5">
        <v>428.38018741633203</v>
      </c>
      <c r="AG1875" s="5">
        <v>25</v>
      </c>
      <c r="AH1875" s="5">
        <v>669.34404283801871</v>
      </c>
      <c r="AI1875" s="5">
        <v>1</v>
      </c>
      <c r="AJ1875" s="5">
        <v>26.773761713520752</v>
      </c>
    </row>
    <row r="1876" spans="1:36" x14ac:dyDescent="0.25">
      <c r="A1876">
        <v>2019</v>
      </c>
      <c r="B1876" t="s">
        <v>41</v>
      </c>
      <c r="C1876" t="s">
        <v>6075</v>
      </c>
      <c r="D1876" s="47" t="s">
        <v>6005</v>
      </c>
      <c r="E1876" s="11">
        <v>0.93</v>
      </c>
      <c r="F1876" s="2">
        <v>0.24049999999999999</v>
      </c>
      <c r="G1876" s="2">
        <v>0.74350000000000005</v>
      </c>
      <c r="H1876" s="2">
        <v>-0.50300000000000011</v>
      </c>
      <c r="I1876" s="2">
        <v>0.2102</v>
      </c>
      <c r="J1876" s="2">
        <v>0.74750000000000005</v>
      </c>
      <c r="K1876" s="2">
        <v>-0.53730000000000011</v>
      </c>
      <c r="L1876" s="2">
        <v>0.24629999999999999</v>
      </c>
      <c r="M1876" s="2">
        <v>0.74</v>
      </c>
      <c r="N1876" s="2">
        <v>-0.49370000000000003</v>
      </c>
      <c r="O1876" s="2">
        <v>-0.51133333333333342</v>
      </c>
      <c r="P1876" s="2" t="s">
        <v>5900</v>
      </c>
      <c r="Q1876" s="5">
        <v>3742</v>
      </c>
      <c r="R1876" s="5">
        <v>4023.6559139784945</v>
      </c>
      <c r="S1876" s="5">
        <v>1</v>
      </c>
      <c r="T1876" s="5">
        <v>26.723677177979688</v>
      </c>
      <c r="U1876" s="5">
        <v>1</v>
      </c>
      <c r="V1876" s="5">
        <v>26.723677177979688</v>
      </c>
      <c r="W1876" s="5">
        <v>0</v>
      </c>
      <c r="X1876" s="5">
        <v>0</v>
      </c>
      <c r="Y1876" s="5">
        <v>0</v>
      </c>
      <c r="Z1876" s="5">
        <v>0</v>
      </c>
      <c r="AA1876" s="5">
        <v>0</v>
      </c>
      <c r="AB1876" s="5">
        <v>0</v>
      </c>
      <c r="AC1876" s="5">
        <v>30</v>
      </c>
      <c r="AD1876" s="5">
        <v>801.7103153393906</v>
      </c>
      <c r="AE1876" s="5">
        <v>3</v>
      </c>
      <c r="AF1876" s="5">
        <v>80.171031533939072</v>
      </c>
      <c r="AG1876" s="5">
        <v>27</v>
      </c>
      <c r="AH1876" s="5">
        <v>721.53928380545165</v>
      </c>
      <c r="AI1876" s="5">
        <v>0</v>
      </c>
      <c r="AJ1876" s="5">
        <v>0</v>
      </c>
    </row>
    <row r="1877" spans="1:36" x14ac:dyDescent="0.25">
      <c r="A1877">
        <v>2019</v>
      </c>
      <c r="B1877" t="s">
        <v>71</v>
      </c>
      <c r="C1877" t="s">
        <v>4846</v>
      </c>
      <c r="D1877" s="47" t="s">
        <v>4844</v>
      </c>
      <c r="E1877" s="11">
        <v>0</v>
      </c>
      <c r="F1877" s="2">
        <v>0.58350000000000002</v>
      </c>
      <c r="G1877" s="2">
        <v>0.40150000000000002</v>
      </c>
      <c r="H1877" s="2">
        <v>0.182</v>
      </c>
      <c r="I1877" s="2">
        <v>0.60070000000000001</v>
      </c>
      <c r="J1877" s="2">
        <v>0.35649999999999998</v>
      </c>
      <c r="K1877" s="2">
        <v>0.24420000000000003</v>
      </c>
      <c r="L1877" s="2">
        <v>0.66390000000000005</v>
      </c>
      <c r="M1877" s="2">
        <v>0.32250000000000001</v>
      </c>
      <c r="N1877" s="2">
        <v>0.34140000000000004</v>
      </c>
      <c r="O1877" s="2">
        <v>0.25586666666666669</v>
      </c>
      <c r="P1877" s="2" t="s">
        <v>4792</v>
      </c>
      <c r="Q1877" s="5">
        <v>3745</v>
      </c>
      <c r="R1877" s="5" t="s">
        <v>4791</v>
      </c>
      <c r="S1877" s="5">
        <v>8</v>
      </c>
      <c r="T1877" s="5">
        <v>213.61815754339119</v>
      </c>
      <c r="U1877" s="5">
        <v>0</v>
      </c>
      <c r="V1877" s="5">
        <v>0</v>
      </c>
      <c r="W1877" s="5">
        <v>1</v>
      </c>
      <c r="X1877" s="5">
        <v>26.702269692923899</v>
      </c>
      <c r="Y1877" s="5">
        <v>3</v>
      </c>
      <c r="Z1877" s="5">
        <v>80.10680907877169</v>
      </c>
      <c r="AA1877" s="5">
        <v>4</v>
      </c>
      <c r="AB1877" s="5">
        <v>106.8090787716956</v>
      </c>
      <c r="AC1877" s="5">
        <v>68</v>
      </c>
      <c r="AD1877" s="5">
        <v>1815.7543391188251</v>
      </c>
      <c r="AE1877" s="5">
        <v>12</v>
      </c>
      <c r="AF1877" s="5">
        <v>320.42723631508676</v>
      </c>
      <c r="AG1877" s="5">
        <v>55</v>
      </c>
      <c r="AH1877" s="5">
        <v>1468.6248331108143</v>
      </c>
      <c r="AI1877" s="5">
        <v>1</v>
      </c>
      <c r="AJ1877" s="5">
        <v>26.702269692923899</v>
      </c>
    </row>
    <row r="1878" spans="1:36" x14ac:dyDescent="0.25">
      <c r="A1878">
        <v>2018</v>
      </c>
      <c r="B1878" t="s">
        <v>71</v>
      </c>
      <c r="C1878" t="s">
        <v>4846</v>
      </c>
      <c r="D1878" s="47" t="s">
        <v>4844</v>
      </c>
      <c r="E1878" s="11">
        <v>0</v>
      </c>
      <c r="F1878" s="2">
        <v>0.58350000000000002</v>
      </c>
      <c r="G1878" s="2">
        <v>0.40150000000000002</v>
      </c>
      <c r="H1878" s="2">
        <v>0.182</v>
      </c>
      <c r="I1878" s="2">
        <v>0.60070000000000001</v>
      </c>
      <c r="J1878" s="2">
        <v>0.35649999999999998</v>
      </c>
      <c r="K1878" s="2">
        <v>0.24420000000000003</v>
      </c>
      <c r="L1878" s="2">
        <v>0.66390000000000005</v>
      </c>
      <c r="M1878" s="2">
        <v>0.32250000000000001</v>
      </c>
      <c r="N1878" s="2">
        <v>0.34140000000000004</v>
      </c>
      <c r="O1878" s="2">
        <v>0.25586666666666669</v>
      </c>
      <c r="P1878" s="2" t="s">
        <v>4792</v>
      </c>
      <c r="Q1878" s="5">
        <v>3753</v>
      </c>
      <c r="R1878" s="5" t="s">
        <v>4791</v>
      </c>
      <c r="S1878" s="5">
        <v>13</v>
      </c>
      <c r="T1878" s="5">
        <v>346.38955502264855</v>
      </c>
      <c r="U1878" s="5">
        <v>0</v>
      </c>
      <c r="V1878" s="5">
        <v>0</v>
      </c>
      <c r="W1878" s="5">
        <v>5</v>
      </c>
      <c r="X1878" s="5">
        <v>133.2267519317879</v>
      </c>
      <c r="Y1878" s="5">
        <v>1</v>
      </c>
      <c r="Z1878" s="5">
        <v>26.645350386357581</v>
      </c>
      <c r="AA1878" s="5">
        <v>7</v>
      </c>
      <c r="AB1878" s="5">
        <v>186.51745270450306</v>
      </c>
      <c r="AC1878" s="5">
        <v>82</v>
      </c>
      <c r="AD1878" s="5">
        <v>2184.9187316813218</v>
      </c>
      <c r="AE1878" s="5">
        <v>10</v>
      </c>
      <c r="AF1878" s="5">
        <v>266.4535038635758</v>
      </c>
      <c r="AG1878" s="5">
        <v>68</v>
      </c>
      <c r="AH1878" s="5">
        <v>1811.8838262723154</v>
      </c>
      <c r="AI1878" s="5">
        <v>4</v>
      </c>
      <c r="AJ1878" s="5">
        <v>106.58140154543032</v>
      </c>
    </row>
    <row r="1879" spans="1:36" x14ac:dyDescent="0.25">
      <c r="A1879">
        <v>2018</v>
      </c>
      <c r="B1879" t="s">
        <v>71</v>
      </c>
      <c r="C1879" t="s">
        <v>4846</v>
      </c>
      <c r="D1879" s="47" t="s">
        <v>4844</v>
      </c>
      <c r="E1879" s="11">
        <v>0</v>
      </c>
      <c r="F1879" s="2">
        <v>0.58350000000000002</v>
      </c>
      <c r="G1879" s="2">
        <v>0.40150000000000002</v>
      </c>
      <c r="H1879" s="2">
        <v>0.182</v>
      </c>
      <c r="I1879" s="2">
        <v>0.60070000000000001</v>
      </c>
      <c r="J1879" s="2">
        <v>0.35649999999999998</v>
      </c>
      <c r="K1879" s="2">
        <v>0.24420000000000003</v>
      </c>
      <c r="L1879" s="2">
        <v>0.66390000000000005</v>
      </c>
      <c r="M1879" s="2">
        <v>0.32250000000000001</v>
      </c>
      <c r="N1879" s="2">
        <v>0.34140000000000004</v>
      </c>
      <c r="O1879" s="2">
        <v>0.25586666666666669</v>
      </c>
      <c r="P1879" s="2" t="s">
        <v>4792</v>
      </c>
      <c r="Q1879" s="5">
        <v>3753</v>
      </c>
      <c r="R1879" s="5" t="s">
        <v>4791</v>
      </c>
      <c r="S1879" s="5">
        <v>13</v>
      </c>
      <c r="T1879" s="5">
        <v>346.38955502264855</v>
      </c>
      <c r="U1879" s="5">
        <v>0</v>
      </c>
      <c r="V1879" s="5">
        <v>0</v>
      </c>
      <c r="W1879" s="5">
        <v>5</v>
      </c>
      <c r="X1879" s="5">
        <v>133.2267519317879</v>
      </c>
      <c r="Y1879" s="5">
        <v>1</v>
      </c>
      <c r="Z1879" s="5">
        <v>26.645350386357581</v>
      </c>
      <c r="AA1879" s="5">
        <v>7</v>
      </c>
      <c r="AB1879" s="5">
        <v>186.51745270450306</v>
      </c>
      <c r="AC1879" s="5">
        <v>82</v>
      </c>
      <c r="AD1879" s="5">
        <v>2184.9187316813218</v>
      </c>
      <c r="AE1879" s="5">
        <v>10</v>
      </c>
      <c r="AF1879" s="5">
        <v>266.4535038635758</v>
      </c>
      <c r="AG1879" s="5">
        <v>68</v>
      </c>
      <c r="AH1879" s="5">
        <v>1811.8838262723154</v>
      </c>
      <c r="AI1879" s="5">
        <v>4</v>
      </c>
      <c r="AJ1879" s="5">
        <v>106.58140154543032</v>
      </c>
    </row>
    <row r="1880" spans="1:36" x14ac:dyDescent="0.25">
      <c r="A1880">
        <v>2019</v>
      </c>
      <c r="B1880" t="s">
        <v>71</v>
      </c>
      <c r="C1880" t="s">
        <v>4811</v>
      </c>
      <c r="D1880" s="47" t="s">
        <v>4805</v>
      </c>
      <c r="E1880" s="11">
        <v>0</v>
      </c>
      <c r="F1880" s="2">
        <v>0.51259999999999994</v>
      </c>
      <c r="G1880" s="2">
        <v>0.46920000000000001</v>
      </c>
      <c r="H1880" s="2">
        <v>4.3399999999999939E-2</v>
      </c>
      <c r="I1880" s="2">
        <v>0.55620000000000003</v>
      </c>
      <c r="J1880" s="2">
        <v>0.3891</v>
      </c>
      <c r="K1880" s="2">
        <v>0.16710000000000003</v>
      </c>
      <c r="L1880" s="2">
        <v>0.6502</v>
      </c>
      <c r="M1880" s="2">
        <v>0.33489999999999998</v>
      </c>
      <c r="N1880" s="2">
        <v>0.31530000000000002</v>
      </c>
      <c r="O1880" s="2">
        <v>0.17526666666666668</v>
      </c>
      <c r="P1880" s="2" t="s">
        <v>4792</v>
      </c>
      <c r="Q1880" s="5">
        <v>3755</v>
      </c>
      <c r="R1880" s="5" t="s">
        <v>4791</v>
      </c>
      <c r="S1880" s="5">
        <v>4</v>
      </c>
      <c r="T1880" s="5">
        <v>106.52463382157123</v>
      </c>
      <c r="U1880" s="5">
        <v>0</v>
      </c>
      <c r="V1880" s="5">
        <v>0</v>
      </c>
      <c r="W1880" s="5">
        <v>0</v>
      </c>
      <c r="X1880" s="5">
        <v>0</v>
      </c>
      <c r="Y1880" s="5">
        <v>1</v>
      </c>
      <c r="Z1880" s="5">
        <v>26.631158455392807</v>
      </c>
      <c r="AA1880" s="5">
        <v>3</v>
      </c>
      <c r="AB1880" s="5">
        <v>79.893475366178436</v>
      </c>
      <c r="AC1880" s="5">
        <v>22</v>
      </c>
      <c r="AD1880" s="5">
        <v>585.88548601864181</v>
      </c>
      <c r="AE1880" s="5">
        <v>1</v>
      </c>
      <c r="AF1880" s="5">
        <v>26.631158455392807</v>
      </c>
      <c r="AG1880" s="5">
        <v>21</v>
      </c>
      <c r="AH1880" s="5">
        <v>559.25432756324903</v>
      </c>
      <c r="AI1880" s="5">
        <v>0</v>
      </c>
      <c r="AJ1880" s="5">
        <v>0</v>
      </c>
    </row>
    <row r="1881" spans="1:36" x14ac:dyDescent="0.25">
      <c r="A1881">
        <v>2019</v>
      </c>
      <c r="B1881" t="s">
        <v>41</v>
      </c>
      <c r="C1881" t="s">
        <v>6189</v>
      </c>
      <c r="D1881" s="47" t="s">
        <v>6126</v>
      </c>
      <c r="E1881" s="11">
        <v>3.1120000000000001</v>
      </c>
      <c r="F1881" s="2">
        <v>0.42849999999999999</v>
      </c>
      <c r="G1881" s="2">
        <v>0.54959999999999998</v>
      </c>
      <c r="H1881" s="2">
        <v>-0.12109999999999999</v>
      </c>
      <c r="I1881" s="2">
        <v>0.42820000000000003</v>
      </c>
      <c r="J1881" s="2">
        <v>0.51229999999999998</v>
      </c>
      <c r="K1881" s="2">
        <v>-8.4099999999999953E-2</v>
      </c>
      <c r="L1881" s="2">
        <v>0.38229999999999997</v>
      </c>
      <c r="M1881" s="2">
        <v>0.60040000000000004</v>
      </c>
      <c r="N1881" s="2">
        <v>-0.21810000000000007</v>
      </c>
      <c r="O1881" s="2">
        <v>-0.1411</v>
      </c>
      <c r="P1881" s="2" t="s">
        <v>5900</v>
      </c>
      <c r="Q1881" s="5">
        <v>3760</v>
      </c>
      <c r="R1881" s="5">
        <v>1208.2262210796914</v>
      </c>
      <c r="S1881" s="5">
        <v>5</v>
      </c>
      <c r="T1881" s="5">
        <v>132.97872340425531</v>
      </c>
      <c r="U1881" s="5">
        <v>0</v>
      </c>
      <c r="V1881" s="5">
        <v>0</v>
      </c>
      <c r="W1881" s="5">
        <v>0</v>
      </c>
      <c r="X1881" s="5">
        <v>0</v>
      </c>
      <c r="Y1881" s="5">
        <v>1</v>
      </c>
      <c r="Z1881" s="5">
        <v>26.595744680851066</v>
      </c>
      <c r="AA1881" s="5">
        <v>4</v>
      </c>
      <c r="AB1881" s="5">
        <v>106.38297872340426</v>
      </c>
      <c r="AC1881" s="5">
        <v>60</v>
      </c>
      <c r="AD1881" s="5">
        <v>1595.7446808510638</v>
      </c>
      <c r="AE1881" s="5">
        <v>7</v>
      </c>
      <c r="AF1881" s="5">
        <v>186.17021276595744</v>
      </c>
      <c r="AG1881" s="5">
        <v>52</v>
      </c>
      <c r="AH1881" s="5">
        <v>1382.9787234042553</v>
      </c>
      <c r="AI1881" s="5">
        <v>1</v>
      </c>
      <c r="AJ1881" s="5">
        <v>26.595744680851066</v>
      </c>
    </row>
    <row r="1882" spans="1:36" x14ac:dyDescent="0.25">
      <c r="A1882">
        <v>2017</v>
      </c>
      <c r="B1882" t="s">
        <v>49</v>
      </c>
      <c r="C1882" t="s">
        <v>6346</v>
      </c>
      <c r="D1882" s="47" t="s">
        <v>6320</v>
      </c>
      <c r="E1882" s="11">
        <v>34.700000000000003</v>
      </c>
      <c r="F1882" s="2">
        <v>0.39539999999999997</v>
      </c>
      <c r="G1882" s="2">
        <v>0.57040000000000002</v>
      </c>
      <c r="H1882" s="2">
        <v>-0.17500000000000004</v>
      </c>
      <c r="I1882" s="2">
        <v>0.52400000000000002</v>
      </c>
      <c r="J1882" s="2">
        <v>0.373</v>
      </c>
      <c r="K1882" s="2">
        <v>0.15100000000000002</v>
      </c>
      <c r="L1882" s="2">
        <v>0.53600000000000003</v>
      </c>
      <c r="M1882" s="2">
        <v>0.439</v>
      </c>
      <c r="N1882" s="2">
        <v>9.7000000000000031E-2</v>
      </c>
      <c r="O1882" s="2">
        <v>2.4333333333333335E-2</v>
      </c>
      <c r="P1882" s="2" t="s">
        <v>5765</v>
      </c>
      <c r="Q1882" s="5">
        <v>3764</v>
      </c>
      <c r="R1882" s="5">
        <v>108.47262247838616</v>
      </c>
      <c r="S1882" s="5">
        <v>7</v>
      </c>
      <c r="T1882" s="5">
        <v>185.97236981934114</v>
      </c>
      <c r="U1882" s="5">
        <v>0</v>
      </c>
      <c r="V1882" s="5">
        <v>0</v>
      </c>
      <c r="W1882" s="5">
        <v>0</v>
      </c>
      <c r="X1882" s="5">
        <v>0</v>
      </c>
      <c r="Y1882" s="5">
        <v>0</v>
      </c>
      <c r="Z1882" s="5">
        <v>0</v>
      </c>
      <c r="AA1882" s="5">
        <v>7</v>
      </c>
      <c r="AB1882" s="5">
        <v>185.97236981934114</v>
      </c>
      <c r="AC1882" s="5">
        <v>18</v>
      </c>
      <c r="AD1882" s="5">
        <v>478.21466524973437</v>
      </c>
      <c r="AE1882" s="5">
        <v>8</v>
      </c>
      <c r="AF1882" s="5">
        <v>212.53985122210412</v>
      </c>
      <c r="AG1882" s="5">
        <v>10</v>
      </c>
      <c r="AH1882" s="5">
        <v>265.67481402763019</v>
      </c>
      <c r="AI1882" s="5">
        <v>0</v>
      </c>
      <c r="AJ1882" s="5">
        <v>0</v>
      </c>
    </row>
    <row r="1883" spans="1:36" x14ac:dyDescent="0.25">
      <c r="A1883">
        <v>2017</v>
      </c>
      <c r="B1883" t="s">
        <v>41</v>
      </c>
      <c r="C1883" t="s">
        <v>6210</v>
      </c>
      <c r="D1883" s="47" t="s">
        <v>6146</v>
      </c>
      <c r="E1883" s="11">
        <v>4.4349999999999996</v>
      </c>
      <c r="F1883" s="2">
        <v>0.44619999999999999</v>
      </c>
      <c r="G1883" s="2">
        <v>0.53339999999999999</v>
      </c>
      <c r="H1883" s="2">
        <v>-8.72E-2</v>
      </c>
      <c r="I1883" s="2">
        <v>0.44350000000000001</v>
      </c>
      <c r="J1883" s="2">
        <v>0.50029999999999997</v>
      </c>
      <c r="K1883" s="2">
        <v>-5.6799999999999962E-2</v>
      </c>
      <c r="L1883" s="2">
        <v>0.41830000000000001</v>
      </c>
      <c r="M1883" s="2">
        <v>0.5615</v>
      </c>
      <c r="N1883" s="2">
        <v>-0.14319999999999999</v>
      </c>
      <c r="O1883" s="2">
        <v>-9.5733333333333323E-2</v>
      </c>
      <c r="P1883" s="2" t="s">
        <v>5900</v>
      </c>
      <c r="Q1883" s="5">
        <v>3766</v>
      </c>
      <c r="R1883" s="5">
        <v>849.15445321307789</v>
      </c>
      <c r="S1883" s="5">
        <v>0</v>
      </c>
      <c r="T1883" s="5">
        <v>0</v>
      </c>
      <c r="U1883" s="5">
        <v>0</v>
      </c>
      <c r="V1883" s="5">
        <v>0</v>
      </c>
      <c r="W1883" s="5">
        <v>0</v>
      </c>
      <c r="X1883" s="5">
        <v>0</v>
      </c>
      <c r="Y1883" s="5">
        <v>0</v>
      </c>
      <c r="Z1883" s="5">
        <v>0</v>
      </c>
      <c r="AA1883" s="5">
        <v>0</v>
      </c>
      <c r="AB1883" s="5">
        <v>0</v>
      </c>
      <c r="AC1883" s="5">
        <v>14</v>
      </c>
      <c r="AD1883" s="5">
        <v>371.74721189591077</v>
      </c>
      <c r="AE1883" s="5">
        <v>0</v>
      </c>
      <c r="AF1883" s="5">
        <v>0</v>
      </c>
      <c r="AG1883" s="5">
        <v>14</v>
      </c>
      <c r="AH1883" s="5">
        <v>371.74721189591077</v>
      </c>
      <c r="AI1883" s="5">
        <v>0</v>
      </c>
      <c r="AJ1883" s="5">
        <v>0</v>
      </c>
    </row>
    <row r="1884" spans="1:36" x14ac:dyDescent="0.25">
      <c r="A1884">
        <v>2017</v>
      </c>
      <c r="B1884" t="s">
        <v>41</v>
      </c>
      <c r="C1884" t="s">
        <v>5621</v>
      </c>
      <c r="D1884" s="47" t="s">
        <v>5511</v>
      </c>
      <c r="E1884" s="11">
        <v>2.6459999999999999</v>
      </c>
      <c r="F1884" s="2">
        <v>0.51060000000000005</v>
      </c>
      <c r="G1884" s="2">
        <v>0.46700000000000003</v>
      </c>
      <c r="H1884" s="2">
        <v>4.3600000000000028E-2</v>
      </c>
      <c r="I1884" s="2">
        <v>0.50770000000000004</v>
      </c>
      <c r="J1884" s="2">
        <v>0.4158</v>
      </c>
      <c r="K1884" s="2">
        <v>9.1900000000000037E-2</v>
      </c>
      <c r="L1884" s="2">
        <v>0.53259999999999996</v>
      </c>
      <c r="M1884" s="2">
        <v>0.44650000000000001</v>
      </c>
      <c r="N1884" s="2">
        <v>8.6099999999999954E-2</v>
      </c>
      <c r="O1884" s="2">
        <v>7.3866666666666678E-2</v>
      </c>
      <c r="P1884" s="2" t="s">
        <v>4792</v>
      </c>
      <c r="Q1884" s="5">
        <v>3772</v>
      </c>
      <c r="R1884" s="5">
        <v>1425.5479969765684</v>
      </c>
      <c r="S1884" s="5">
        <v>11</v>
      </c>
      <c r="T1884" s="5">
        <v>291.62248144220575</v>
      </c>
      <c r="U1884" s="5">
        <v>0</v>
      </c>
      <c r="V1884" s="5">
        <v>0</v>
      </c>
      <c r="W1884" s="5">
        <v>2</v>
      </c>
      <c r="X1884" s="5">
        <v>53.022269353128316</v>
      </c>
      <c r="Y1884" s="5">
        <v>0</v>
      </c>
      <c r="Z1884" s="5">
        <v>0</v>
      </c>
      <c r="AA1884" s="5">
        <v>9</v>
      </c>
      <c r="AB1884" s="5">
        <v>238.60021208907742</v>
      </c>
      <c r="AC1884" s="5">
        <v>17</v>
      </c>
      <c r="AD1884" s="5">
        <v>450.68928950159068</v>
      </c>
      <c r="AE1884" s="5">
        <v>4</v>
      </c>
      <c r="AF1884" s="5">
        <v>106.04453870625663</v>
      </c>
      <c r="AG1884" s="5">
        <v>10</v>
      </c>
      <c r="AH1884" s="5">
        <v>265.1113467656416</v>
      </c>
      <c r="AI1884" s="5">
        <v>3</v>
      </c>
      <c r="AJ1884" s="5">
        <v>79.533404029692477</v>
      </c>
    </row>
    <row r="1885" spans="1:36" x14ac:dyDescent="0.25">
      <c r="A1885">
        <v>2017</v>
      </c>
      <c r="B1885" t="s">
        <v>71</v>
      </c>
      <c r="C1885" t="s">
        <v>4846</v>
      </c>
      <c r="D1885" s="47" t="s">
        <v>4844</v>
      </c>
      <c r="E1885" s="11">
        <v>0</v>
      </c>
      <c r="F1885" s="2">
        <v>0.58350000000000002</v>
      </c>
      <c r="G1885" s="2">
        <v>0.40150000000000002</v>
      </c>
      <c r="H1885" s="2">
        <v>0.182</v>
      </c>
      <c r="I1885" s="2">
        <v>0.60070000000000001</v>
      </c>
      <c r="J1885" s="2">
        <v>0.35649999999999998</v>
      </c>
      <c r="K1885" s="2">
        <v>0.24420000000000003</v>
      </c>
      <c r="L1885" s="2">
        <v>0.66390000000000005</v>
      </c>
      <c r="M1885" s="2">
        <v>0.32250000000000001</v>
      </c>
      <c r="N1885" s="2">
        <v>0.34140000000000004</v>
      </c>
      <c r="O1885" s="2">
        <v>0.25586666666666669</v>
      </c>
      <c r="P1885" s="2" t="s">
        <v>4792</v>
      </c>
      <c r="Q1885" s="5">
        <v>3773</v>
      </c>
      <c r="R1885" s="5" t="s">
        <v>4791</v>
      </c>
      <c r="S1885" s="5">
        <v>15</v>
      </c>
      <c r="T1885" s="5">
        <v>397.56162205141794</v>
      </c>
      <c r="U1885" s="5">
        <v>0</v>
      </c>
      <c r="V1885" s="5">
        <v>0</v>
      </c>
      <c r="W1885" s="5">
        <v>2</v>
      </c>
      <c r="X1885" s="5">
        <v>53.008216273522393</v>
      </c>
      <c r="Y1885" s="5">
        <v>0</v>
      </c>
      <c r="Z1885" s="5">
        <v>0</v>
      </c>
      <c r="AA1885" s="5">
        <v>13</v>
      </c>
      <c r="AB1885" s="5">
        <v>344.55340577789559</v>
      </c>
      <c r="AC1885" s="5">
        <v>92</v>
      </c>
      <c r="AD1885" s="5">
        <v>2438.3779485820301</v>
      </c>
      <c r="AE1885" s="5">
        <v>13</v>
      </c>
      <c r="AF1885" s="5">
        <v>344.55340577789559</v>
      </c>
      <c r="AG1885" s="5">
        <v>77</v>
      </c>
      <c r="AH1885" s="5">
        <v>2040.8163265306121</v>
      </c>
      <c r="AI1885" s="5">
        <v>2</v>
      </c>
      <c r="AJ1885" s="5">
        <v>53.008216273522393</v>
      </c>
    </row>
    <row r="1886" spans="1:36" x14ac:dyDescent="0.25">
      <c r="A1886">
        <v>2018</v>
      </c>
      <c r="B1886" t="s">
        <v>41</v>
      </c>
      <c r="C1886" t="s">
        <v>6189</v>
      </c>
      <c r="D1886" s="47" t="s">
        <v>6126</v>
      </c>
      <c r="E1886" s="11">
        <v>3.1120000000000001</v>
      </c>
      <c r="F1886" s="2">
        <v>0.42849999999999999</v>
      </c>
      <c r="G1886" s="2">
        <v>0.54959999999999998</v>
      </c>
      <c r="H1886" s="2">
        <v>-0.12109999999999999</v>
      </c>
      <c r="I1886" s="2">
        <v>0.42820000000000003</v>
      </c>
      <c r="J1886" s="2">
        <v>0.51229999999999998</v>
      </c>
      <c r="K1886" s="2">
        <v>-8.4099999999999953E-2</v>
      </c>
      <c r="L1886" s="2">
        <v>0.38229999999999997</v>
      </c>
      <c r="M1886" s="2">
        <v>0.60040000000000004</v>
      </c>
      <c r="N1886" s="2">
        <v>-0.21810000000000007</v>
      </c>
      <c r="O1886" s="2">
        <v>-0.1411</v>
      </c>
      <c r="P1886" s="2" t="s">
        <v>5900</v>
      </c>
      <c r="Q1886" s="5">
        <v>3782</v>
      </c>
      <c r="R1886" s="5">
        <v>1215.2956298200513</v>
      </c>
      <c r="S1886" s="5">
        <v>9</v>
      </c>
      <c r="T1886" s="5">
        <v>237.96932839767319</v>
      </c>
      <c r="U1886" s="5">
        <v>0</v>
      </c>
      <c r="V1886" s="5">
        <v>0</v>
      </c>
      <c r="W1886" s="5">
        <v>4</v>
      </c>
      <c r="X1886" s="5">
        <v>105.76414595452141</v>
      </c>
      <c r="Y1886" s="5">
        <v>0</v>
      </c>
      <c r="Z1886" s="5">
        <v>0</v>
      </c>
      <c r="AA1886" s="5">
        <v>5</v>
      </c>
      <c r="AB1886" s="5">
        <v>132.20518244315178</v>
      </c>
      <c r="AC1886" s="5">
        <v>73</v>
      </c>
      <c r="AD1886" s="5">
        <v>1930.1956636700161</v>
      </c>
      <c r="AE1886" s="5">
        <v>8</v>
      </c>
      <c r="AF1886" s="5">
        <v>211.52829190904282</v>
      </c>
      <c r="AG1886" s="5">
        <v>61</v>
      </c>
      <c r="AH1886" s="5">
        <v>1612.9032258064515</v>
      </c>
      <c r="AI1886" s="5">
        <v>4</v>
      </c>
      <c r="AJ1886" s="5">
        <v>105.76414595452141</v>
      </c>
    </row>
    <row r="1887" spans="1:36" x14ac:dyDescent="0.25">
      <c r="A1887">
        <v>2018</v>
      </c>
      <c r="B1887" t="s">
        <v>41</v>
      </c>
      <c r="C1887" t="s">
        <v>6075</v>
      </c>
      <c r="D1887" s="47" t="s">
        <v>6005</v>
      </c>
      <c r="E1887" s="11">
        <v>0.93</v>
      </c>
      <c r="F1887" s="2">
        <v>0.24049999999999999</v>
      </c>
      <c r="G1887" s="2">
        <v>0.74350000000000005</v>
      </c>
      <c r="H1887" s="2">
        <v>-0.50300000000000011</v>
      </c>
      <c r="I1887" s="2">
        <v>0.2102</v>
      </c>
      <c r="J1887" s="2">
        <v>0.74750000000000005</v>
      </c>
      <c r="K1887" s="2">
        <v>-0.53730000000000011</v>
      </c>
      <c r="L1887" s="2">
        <v>0.24629999999999999</v>
      </c>
      <c r="M1887" s="2">
        <v>0.74</v>
      </c>
      <c r="N1887" s="2">
        <v>-0.49370000000000003</v>
      </c>
      <c r="O1887" s="2">
        <v>-0.51133333333333342</v>
      </c>
      <c r="P1887" s="2" t="s">
        <v>5900</v>
      </c>
      <c r="Q1887" s="5">
        <v>3782</v>
      </c>
      <c r="R1887" s="5">
        <v>4066.6666666666665</v>
      </c>
      <c r="S1887" s="5">
        <v>1</v>
      </c>
      <c r="T1887" s="5">
        <v>26.441036488630353</v>
      </c>
      <c r="U1887" s="5">
        <v>0</v>
      </c>
      <c r="V1887" s="5">
        <v>0</v>
      </c>
      <c r="W1887" s="5">
        <v>0</v>
      </c>
      <c r="X1887" s="5">
        <v>0</v>
      </c>
      <c r="Y1887" s="5">
        <v>0</v>
      </c>
      <c r="Z1887" s="5">
        <v>0</v>
      </c>
      <c r="AA1887" s="5">
        <v>1</v>
      </c>
      <c r="AB1887" s="5">
        <v>26.441036488630353</v>
      </c>
      <c r="AC1887" s="5">
        <v>27</v>
      </c>
      <c r="AD1887" s="5">
        <v>713.90798519301961</v>
      </c>
      <c r="AE1887" s="5">
        <v>4</v>
      </c>
      <c r="AF1887" s="5">
        <v>105.76414595452141</v>
      </c>
      <c r="AG1887" s="5">
        <v>22</v>
      </c>
      <c r="AH1887" s="5">
        <v>581.70280274986783</v>
      </c>
      <c r="AI1887" s="5">
        <v>1</v>
      </c>
      <c r="AJ1887" s="5">
        <v>26.441036488630353</v>
      </c>
    </row>
    <row r="1888" spans="1:36" x14ac:dyDescent="0.25">
      <c r="A1888">
        <v>2019</v>
      </c>
      <c r="B1888" t="s">
        <v>71</v>
      </c>
      <c r="C1888" t="s">
        <v>4942</v>
      </c>
      <c r="D1888" s="47" t="s">
        <v>701</v>
      </c>
      <c r="E1888" s="11">
        <v>0</v>
      </c>
      <c r="F1888" s="2">
        <v>0.7087</v>
      </c>
      <c r="G1888" s="2">
        <v>0.28089999999999998</v>
      </c>
      <c r="H1888" s="2">
        <v>0.42780000000000001</v>
      </c>
      <c r="I1888" s="2">
        <v>0.72030000000000005</v>
      </c>
      <c r="J1888" s="2">
        <v>0.25540000000000002</v>
      </c>
      <c r="K1888" s="2">
        <v>0.46490000000000004</v>
      </c>
      <c r="L1888" s="2">
        <v>0.70240000000000002</v>
      </c>
      <c r="M1888" s="2">
        <v>0.28799999999999998</v>
      </c>
      <c r="N1888" s="2">
        <v>0.41440000000000005</v>
      </c>
      <c r="O1888" s="2">
        <v>0.43570000000000003</v>
      </c>
      <c r="P1888" s="2" t="s">
        <v>4792</v>
      </c>
      <c r="Q1888" s="5">
        <v>3783</v>
      </c>
      <c r="R1888" s="5" t="s">
        <v>4791</v>
      </c>
      <c r="S1888" s="5">
        <v>41</v>
      </c>
      <c r="T1888" s="5">
        <v>1083.7959291567538</v>
      </c>
      <c r="U1888" s="5">
        <v>0</v>
      </c>
      <c r="V1888" s="5">
        <v>0</v>
      </c>
      <c r="W1888" s="5">
        <v>2</v>
      </c>
      <c r="X1888" s="5">
        <v>52.868094105207504</v>
      </c>
      <c r="Y1888" s="5">
        <v>2</v>
      </c>
      <c r="Z1888" s="5">
        <v>52.868094105207504</v>
      </c>
      <c r="AA1888" s="5">
        <v>37</v>
      </c>
      <c r="AB1888" s="5">
        <v>978.05974094633893</v>
      </c>
      <c r="AC1888" s="5">
        <v>58</v>
      </c>
      <c r="AD1888" s="5">
        <v>1533.1747290510177</v>
      </c>
      <c r="AE1888" s="5">
        <v>15</v>
      </c>
      <c r="AF1888" s="5">
        <v>396.51070578905626</v>
      </c>
      <c r="AG1888" s="5">
        <v>43</v>
      </c>
      <c r="AH1888" s="5">
        <v>1136.6640232619613</v>
      </c>
      <c r="AI1888" s="5">
        <v>0</v>
      </c>
      <c r="AJ1888" s="5">
        <v>0</v>
      </c>
    </row>
    <row r="1889" spans="1:36" x14ac:dyDescent="0.25">
      <c r="A1889">
        <v>2019</v>
      </c>
      <c r="B1889" t="s">
        <v>71</v>
      </c>
      <c r="C1889" t="s">
        <v>4832</v>
      </c>
      <c r="D1889" s="47" t="s">
        <v>4818</v>
      </c>
      <c r="E1889" s="11">
        <v>0</v>
      </c>
      <c r="F1889" s="2">
        <v>0.5323</v>
      </c>
      <c r="G1889" s="2">
        <v>0.45150000000000001</v>
      </c>
      <c r="H1889" s="2">
        <v>8.0799999999999983E-2</v>
      </c>
      <c r="I1889" s="2">
        <v>0.57130000000000003</v>
      </c>
      <c r="J1889" s="2">
        <v>0.37130000000000002</v>
      </c>
      <c r="K1889" s="2">
        <v>0.2</v>
      </c>
      <c r="L1889" s="2">
        <v>0.64910000000000001</v>
      </c>
      <c r="M1889" s="2">
        <v>0.33350000000000002</v>
      </c>
      <c r="N1889" s="2">
        <v>0.31559999999999999</v>
      </c>
      <c r="O1889" s="2">
        <v>0.1988</v>
      </c>
      <c r="P1889" s="2" t="s">
        <v>4792</v>
      </c>
      <c r="Q1889" s="5">
        <v>3786</v>
      </c>
      <c r="R1889" s="5" t="s">
        <v>4791</v>
      </c>
      <c r="S1889" s="5">
        <v>7</v>
      </c>
      <c r="T1889" s="5">
        <v>184.89170628631803</v>
      </c>
      <c r="U1889" s="5">
        <v>0</v>
      </c>
      <c r="V1889" s="5">
        <v>0</v>
      </c>
      <c r="W1889" s="5">
        <v>0</v>
      </c>
      <c r="X1889" s="5">
        <v>0</v>
      </c>
      <c r="Y1889" s="5">
        <v>1</v>
      </c>
      <c r="Z1889" s="5">
        <v>26.413100898045432</v>
      </c>
      <c r="AA1889" s="5">
        <v>6</v>
      </c>
      <c r="AB1889" s="5">
        <v>158.4786053882726</v>
      </c>
      <c r="AC1889" s="5">
        <v>12</v>
      </c>
      <c r="AD1889" s="5">
        <v>316.9572107765452</v>
      </c>
      <c r="AE1889" s="5">
        <v>5</v>
      </c>
      <c r="AF1889" s="5">
        <v>132.06550449022717</v>
      </c>
      <c r="AG1889" s="5">
        <v>7</v>
      </c>
      <c r="AH1889" s="5">
        <v>184.89170628631803</v>
      </c>
      <c r="AI1889" s="5">
        <v>0</v>
      </c>
      <c r="AJ1889" s="5">
        <v>0</v>
      </c>
    </row>
    <row r="1890" spans="1:36" x14ac:dyDescent="0.25">
      <c r="A1890">
        <v>2017</v>
      </c>
      <c r="B1890" t="s">
        <v>71</v>
      </c>
      <c r="C1890" t="s">
        <v>5167</v>
      </c>
      <c r="D1890" s="47" t="s">
        <v>5166</v>
      </c>
      <c r="E1890" s="11">
        <v>0</v>
      </c>
      <c r="F1890" s="2">
        <v>0.87270000000000003</v>
      </c>
      <c r="G1890" s="2">
        <v>0.11849999999999999</v>
      </c>
      <c r="H1890" s="2">
        <v>0.75419999999999998</v>
      </c>
      <c r="I1890" s="2">
        <v>0.86329999999999996</v>
      </c>
      <c r="J1890" s="2">
        <v>0.1114</v>
      </c>
      <c r="K1890" s="2">
        <v>0.75190000000000001</v>
      </c>
      <c r="L1890" s="2">
        <v>0.83819999999999995</v>
      </c>
      <c r="M1890" s="2">
        <v>0.14929999999999999</v>
      </c>
      <c r="N1890" s="2">
        <v>0.68889999999999996</v>
      </c>
      <c r="O1890" s="2">
        <v>0.73166666666666658</v>
      </c>
      <c r="P1890" s="2" t="s">
        <v>4792</v>
      </c>
      <c r="Q1890" s="5">
        <v>3788</v>
      </c>
      <c r="R1890" s="5" t="s">
        <v>4791</v>
      </c>
      <c r="S1890" s="5">
        <v>10</v>
      </c>
      <c r="T1890" s="5">
        <v>263.99155227032736</v>
      </c>
      <c r="U1890" s="5">
        <v>0</v>
      </c>
      <c r="V1890" s="5">
        <v>0</v>
      </c>
      <c r="W1890" s="5">
        <v>1</v>
      </c>
      <c r="X1890" s="5">
        <v>26.399155227032733</v>
      </c>
      <c r="Y1890" s="5">
        <v>0</v>
      </c>
      <c r="Z1890" s="5">
        <v>0</v>
      </c>
      <c r="AA1890" s="5">
        <v>9</v>
      </c>
      <c r="AB1890" s="5">
        <v>237.5923970432946</v>
      </c>
      <c r="AC1890" s="5">
        <v>47</v>
      </c>
      <c r="AD1890" s="5">
        <v>1240.7602956705384</v>
      </c>
      <c r="AE1890" s="5">
        <v>10</v>
      </c>
      <c r="AF1890" s="5">
        <v>263.99155227032736</v>
      </c>
      <c r="AG1890" s="5">
        <v>26</v>
      </c>
      <c r="AH1890" s="5">
        <v>686.37803590285102</v>
      </c>
      <c r="AI1890" s="5">
        <v>11</v>
      </c>
      <c r="AJ1890" s="5">
        <v>290.3907074973601</v>
      </c>
    </row>
    <row r="1891" spans="1:36" x14ac:dyDescent="0.25">
      <c r="A1891">
        <v>2018</v>
      </c>
      <c r="B1891" t="s">
        <v>71</v>
      </c>
      <c r="C1891" t="s">
        <v>5167</v>
      </c>
      <c r="D1891" s="47" t="s">
        <v>5166</v>
      </c>
      <c r="E1891" s="11">
        <v>0</v>
      </c>
      <c r="F1891" s="2">
        <v>0.87270000000000003</v>
      </c>
      <c r="G1891" s="2">
        <v>0.11849999999999999</v>
      </c>
      <c r="H1891" s="2">
        <v>0.75419999999999998</v>
      </c>
      <c r="I1891" s="2">
        <v>0.86329999999999996</v>
      </c>
      <c r="J1891" s="2">
        <v>0.1114</v>
      </c>
      <c r="K1891" s="2">
        <v>0.75190000000000001</v>
      </c>
      <c r="L1891" s="2">
        <v>0.83819999999999995</v>
      </c>
      <c r="M1891" s="2">
        <v>0.14929999999999999</v>
      </c>
      <c r="N1891" s="2">
        <v>0.68889999999999996</v>
      </c>
      <c r="O1891" s="2">
        <v>0.73166666666666658</v>
      </c>
      <c r="P1891" s="2" t="s">
        <v>4792</v>
      </c>
      <c r="Q1891" s="5">
        <v>3789</v>
      </c>
      <c r="R1891" s="5" t="s">
        <v>4791</v>
      </c>
      <c r="S1891" s="5">
        <v>10</v>
      </c>
      <c r="T1891" s="5">
        <v>263.92187912377938</v>
      </c>
      <c r="U1891" s="5">
        <v>0</v>
      </c>
      <c r="V1891" s="5">
        <v>0</v>
      </c>
      <c r="W1891" s="5">
        <v>0</v>
      </c>
      <c r="X1891" s="5">
        <v>0</v>
      </c>
      <c r="Y1891" s="5">
        <v>0</v>
      </c>
      <c r="Z1891" s="5">
        <v>0</v>
      </c>
      <c r="AA1891" s="5">
        <v>10</v>
      </c>
      <c r="AB1891" s="5">
        <v>263.92187912377938</v>
      </c>
      <c r="AC1891" s="5">
        <v>30</v>
      </c>
      <c r="AD1891" s="5">
        <v>791.76563737133802</v>
      </c>
      <c r="AE1891" s="5">
        <v>8</v>
      </c>
      <c r="AF1891" s="5">
        <v>211.13750329902351</v>
      </c>
      <c r="AG1891" s="5">
        <v>20</v>
      </c>
      <c r="AH1891" s="5">
        <v>527.84375824755875</v>
      </c>
      <c r="AI1891" s="5">
        <v>2</v>
      </c>
      <c r="AJ1891" s="5">
        <v>52.784375824755877</v>
      </c>
    </row>
    <row r="1892" spans="1:36" x14ac:dyDescent="0.25">
      <c r="A1892">
        <v>2018</v>
      </c>
      <c r="B1892" t="s">
        <v>71</v>
      </c>
      <c r="C1892" t="s">
        <v>5167</v>
      </c>
      <c r="D1892" s="47" t="s">
        <v>5166</v>
      </c>
      <c r="E1892" s="11">
        <v>0</v>
      </c>
      <c r="F1892" s="2">
        <v>0.87270000000000003</v>
      </c>
      <c r="G1892" s="2">
        <v>0.11849999999999999</v>
      </c>
      <c r="H1892" s="2">
        <v>0.75419999999999998</v>
      </c>
      <c r="I1892" s="2">
        <v>0.86329999999999996</v>
      </c>
      <c r="J1892" s="2">
        <v>0.1114</v>
      </c>
      <c r="K1892" s="2">
        <v>0.75190000000000001</v>
      </c>
      <c r="L1892" s="2">
        <v>0.83819999999999995</v>
      </c>
      <c r="M1892" s="2">
        <v>0.14929999999999999</v>
      </c>
      <c r="N1892" s="2">
        <v>0.68889999999999996</v>
      </c>
      <c r="O1892" s="2">
        <v>0.73166666666666658</v>
      </c>
      <c r="P1892" s="2" t="s">
        <v>4792</v>
      </c>
      <c r="Q1892" s="5">
        <v>3789</v>
      </c>
      <c r="R1892" s="5" t="s">
        <v>4791</v>
      </c>
      <c r="S1892" s="5">
        <v>10</v>
      </c>
      <c r="T1892" s="5">
        <v>263.92187912377938</v>
      </c>
      <c r="U1892" s="5">
        <v>0</v>
      </c>
      <c r="V1892" s="5">
        <v>0</v>
      </c>
      <c r="W1892" s="5">
        <v>0</v>
      </c>
      <c r="X1892" s="5">
        <v>0</v>
      </c>
      <c r="Y1892" s="5">
        <v>0</v>
      </c>
      <c r="Z1892" s="5">
        <v>0</v>
      </c>
      <c r="AA1892" s="5">
        <v>10</v>
      </c>
      <c r="AB1892" s="5">
        <v>263.92187912377938</v>
      </c>
      <c r="AC1892" s="5">
        <v>30</v>
      </c>
      <c r="AD1892" s="5">
        <v>791.76563737133802</v>
      </c>
      <c r="AE1892" s="5">
        <v>8</v>
      </c>
      <c r="AF1892" s="5">
        <v>211.13750329902351</v>
      </c>
      <c r="AG1892" s="5">
        <v>20</v>
      </c>
      <c r="AH1892" s="5">
        <v>527.84375824755875</v>
      </c>
      <c r="AI1892" s="5">
        <v>2</v>
      </c>
      <c r="AJ1892" s="5">
        <v>52.784375824755877</v>
      </c>
    </row>
    <row r="1893" spans="1:36" x14ac:dyDescent="0.25">
      <c r="A1893">
        <v>2017</v>
      </c>
      <c r="B1893" t="s">
        <v>71</v>
      </c>
      <c r="C1893" t="s">
        <v>3891</v>
      </c>
      <c r="D1893" s="47" t="s">
        <v>3891</v>
      </c>
      <c r="E1893" s="11">
        <v>0</v>
      </c>
      <c r="F1893" s="2">
        <v>0.82969999999999999</v>
      </c>
      <c r="G1893" s="2">
        <v>0.1603</v>
      </c>
      <c r="H1893" s="2">
        <v>0.6694</v>
      </c>
      <c r="I1893" s="2">
        <v>0.75790000000000002</v>
      </c>
      <c r="J1893" s="2">
        <v>0.216</v>
      </c>
      <c r="K1893" s="2">
        <v>0.54190000000000005</v>
      </c>
      <c r="L1893" s="2">
        <v>0.76770000000000005</v>
      </c>
      <c r="M1893" s="2">
        <v>0.21429999999999999</v>
      </c>
      <c r="N1893" s="2">
        <v>0.55340000000000011</v>
      </c>
      <c r="O1893" s="2">
        <v>0.58823333333333339</v>
      </c>
      <c r="P1893" s="2" t="s">
        <v>4792</v>
      </c>
      <c r="Q1893" s="5">
        <v>3790</v>
      </c>
      <c r="R1893" s="5" t="s">
        <v>4791</v>
      </c>
      <c r="S1893" s="5">
        <v>3</v>
      </c>
      <c r="T1893" s="5">
        <v>79.155672823218993</v>
      </c>
      <c r="U1893" s="5">
        <v>0</v>
      </c>
      <c r="V1893" s="5">
        <v>0</v>
      </c>
      <c r="W1893" s="5">
        <v>0</v>
      </c>
      <c r="X1893" s="5">
        <v>0</v>
      </c>
      <c r="Y1893" s="5">
        <v>0</v>
      </c>
      <c r="Z1893" s="5">
        <v>0</v>
      </c>
      <c r="AA1893" s="5">
        <v>3</v>
      </c>
      <c r="AB1893" s="5">
        <v>79.155672823218993</v>
      </c>
      <c r="AC1893" s="5">
        <v>5</v>
      </c>
      <c r="AD1893" s="5">
        <v>131.92612137203164</v>
      </c>
      <c r="AE1893" s="5">
        <v>1</v>
      </c>
      <c r="AF1893" s="5">
        <v>26.385224274406333</v>
      </c>
      <c r="AG1893" s="5">
        <v>3</v>
      </c>
      <c r="AH1893" s="5">
        <v>79.155672823218993</v>
      </c>
      <c r="AI1893" s="5">
        <v>1</v>
      </c>
      <c r="AJ1893" s="5">
        <v>26.385224274406333</v>
      </c>
    </row>
    <row r="1894" spans="1:36" x14ac:dyDescent="0.25">
      <c r="A1894">
        <v>2017</v>
      </c>
      <c r="B1894" t="s">
        <v>41</v>
      </c>
      <c r="C1894" t="s">
        <v>6075</v>
      </c>
      <c r="D1894" s="47" t="s">
        <v>6005</v>
      </c>
      <c r="E1894" s="11">
        <v>0.93</v>
      </c>
      <c r="F1894" s="2">
        <v>0.24049999999999999</v>
      </c>
      <c r="G1894" s="2">
        <v>0.74350000000000005</v>
      </c>
      <c r="H1894" s="2">
        <v>-0.50300000000000011</v>
      </c>
      <c r="I1894" s="2">
        <v>0.2102</v>
      </c>
      <c r="J1894" s="2">
        <v>0.74750000000000005</v>
      </c>
      <c r="K1894" s="2">
        <v>-0.53730000000000011</v>
      </c>
      <c r="L1894" s="2">
        <v>0.24629999999999999</v>
      </c>
      <c r="M1894" s="2">
        <v>0.74</v>
      </c>
      <c r="N1894" s="2">
        <v>-0.49370000000000003</v>
      </c>
      <c r="O1894" s="2">
        <v>-0.51133333333333342</v>
      </c>
      <c r="P1894" s="2" t="s">
        <v>5900</v>
      </c>
      <c r="Q1894" s="5">
        <v>3799</v>
      </c>
      <c r="R1894" s="5">
        <v>4084.9462365591394</v>
      </c>
      <c r="S1894" s="5">
        <v>0</v>
      </c>
      <c r="T1894" s="5">
        <v>0</v>
      </c>
      <c r="U1894" s="5">
        <v>0</v>
      </c>
      <c r="V1894" s="5">
        <v>0</v>
      </c>
      <c r="W1894" s="5">
        <v>0</v>
      </c>
      <c r="X1894" s="5">
        <v>0</v>
      </c>
      <c r="Y1894" s="5">
        <v>0</v>
      </c>
      <c r="Z1894" s="5">
        <v>0</v>
      </c>
      <c r="AA1894" s="5">
        <v>0</v>
      </c>
      <c r="AB1894" s="5">
        <v>0</v>
      </c>
      <c r="AC1894" s="5">
        <v>17</v>
      </c>
      <c r="AD1894" s="5">
        <v>447.48618057383521</v>
      </c>
      <c r="AE1894" s="5">
        <v>1</v>
      </c>
      <c r="AF1894" s="5">
        <v>26.322716504343248</v>
      </c>
      <c r="AG1894" s="5">
        <v>13</v>
      </c>
      <c r="AH1894" s="5">
        <v>342.19531455646222</v>
      </c>
      <c r="AI1894" s="5">
        <v>3</v>
      </c>
      <c r="AJ1894" s="5">
        <v>78.968149513029744</v>
      </c>
    </row>
    <row r="1895" spans="1:36" x14ac:dyDescent="0.25">
      <c r="A1895">
        <v>2017</v>
      </c>
      <c r="B1895" t="s">
        <v>71</v>
      </c>
      <c r="C1895" t="s">
        <v>5962</v>
      </c>
      <c r="D1895" s="47" t="s">
        <v>5959</v>
      </c>
      <c r="E1895" s="11">
        <v>0</v>
      </c>
      <c r="F1895" s="2">
        <v>0.40050000000000002</v>
      </c>
      <c r="G1895" s="2">
        <v>0.58199999999999996</v>
      </c>
      <c r="H1895" s="2">
        <v>-0.18149999999999994</v>
      </c>
      <c r="I1895" s="2">
        <v>0.40760000000000002</v>
      </c>
      <c r="J1895" s="2">
        <v>0.54190000000000005</v>
      </c>
      <c r="K1895" s="2">
        <v>-0.13430000000000003</v>
      </c>
      <c r="L1895" s="2">
        <v>0.47039999999999998</v>
      </c>
      <c r="M1895" s="2">
        <v>0.51559999999999995</v>
      </c>
      <c r="N1895" s="2">
        <v>-4.5199999999999962E-2</v>
      </c>
      <c r="O1895" s="2">
        <v>-0.12033333333333331</v>
      </c>
      <c r="P1895" s="2" t="s">
        <v>5900</v>
      </c>
      <c r="Q1895" s="5">
        <v>3801</v>
      </c>
      <c r="R1895" s="5" t="s">
        <v>4791</v>
      </c>
      <c r="S1895" s="5">
        <v>1</v>
      </c>
      <c r="T1895" s="5">
        <v>26.308866087871614</v>
      </c>
      <c r="U1895" s="5">
        <v>0</v>
      </c>
      <c r="V1895" s="5">
        <v>0</v>
      </c>
      <c r="W1895" s="5">
        <v>0</v>
      </c>
      <c r="X1895" s="5">
        <v>0</v>
      </c>
      <c r="Y1895" s="5">
        <v>1</v>
      </c>
      <c r="Z1895" s="5">
        <v>26.308866087871614</v>
      </c>
      <c r="AA1895" s="5">
        <v>0</v>
      </c>
      <c r="AB1895" s="5">
        <v>0</v>
      </c>
      <c r="AC1895" s="5">
        <v>36</v>
      </c>
      <c r="AD1895" s="5">
        <v>947.11917916337813</v>
      </c>
      <c r="AE1895" s="5">
        <v>6</v>
      </c>
      <c r="AF1895" s="5">
        <v>157.85319652722967</v>
      </c>
      <c r="AG1895" s="5">
        <v>28</v>
      </c>
      <c r="AH1895" s="5">
        <v>736.64825046040517</v>
      </c>
      <c r="AI1895" s="5">
        <v>2</v>
      </c>
      <c r="AJ1895" s="5">
        <v>52.617732175743228</v>
      </c>
    </row>
    <row r="1896" spans="1:36" x14ac:dyDescent="0.25">
      <c r="A1896">
        <v>2019</v>
      </c>
      <c r="B1896" t="s">
        <v>70</v>
      </c>
      <c r="C1896" t="s">
        <v>5475</v>
      </c>
      <c r="D1896" s="47" t="s">
        <v>5357</v>
      </c>
      <c r="E1896" s="11">
        <v>11.94</v>
      </c>
      <c r="F1896" s="2">
        <v>0.7732</v>
      </c>
      <c r="G1896" s="2">
        <v>0.215</v>
      </c>
      <c r="H1896" s="2">
        <v>0.55820000000000003</v>
      </c>
      <c r="I1896" s="2">
        <v>0.74690000000000001</v>
      </c>
      <c r="J1896" s="2">
        <v>0.22409999999999999</v>
      </c>
      <c r="K1896" s="2">
        <v>0.52280000000000004</v>
      </c>
      <c r="L1896" s="2">
        <v>0.66579999999999995</v>
      </c>
      <c r="M1896" s="2">
        <v>0.32019999999999998</v>
      </c>
      <c r="N1896" s="2">
        <v>0.34559999999999996</v>
      </c>
      <c r="O1896" s="2">
        <v>0.47553333333333331</v>
      </c>
      <c r="P1896" s="5" t="s">
        <v>4792</v>
      </c>
      <c r="Q1896" s="5">
        <v>3805</v>
      </c>
      <c r="R1896" s="5">
        <v>318.67671691792299</v>
      </c>
      <c r="S1896" s="5">
        <v>1</v>
      </c>
      <c r="T1896" s="5">
        <v>26.281208935611037</v>
      </c>
      <c r="U1896" s="5">
        <v>0</v>
      </c>
      <c r="V1896" s="5">
        <v>0</v>
      </c>
      <c r="W1896" s="5">
        <v>0</v>
      </c>
      <c r="X1896" s="5">
        <v>0</v>
      </c>
      <c r="Y1896" s="5">
        <v>0</v>
      </c>
      <c r="Z1896" s="5">
        <v>0</v>
      </c>
      <c r="AA1896" s="5">
        <v>1</v>
      </c>
      <c r="AB1896" s="5">
        <v>26.281208935611037</v>
      </c>
      <c r="AC1896" s="5">
        <v>49</v>
      </c>
      <c r="AD1896" s="5">
        <v>1287.7792378449408</v>
      </c>
      <c r="AE1896" s="5">
        <v>7</v>
      </c>
      <c r="AF1896" s="5">
        <v>183.96846254927726</v>
      </c>
      <c r="AG1896" s="5">
        <v>39</v>
      </c>
      <c r="AH1896" s="5">
        <v>1024.9671484888304</v>
      </c>
      <c r="AI1896" s="5">
        <v>3</v>
      </c>
      <c r="AJ1896" s="5">
        <v>78.843626806833115</v>
      </c>
    </row>
    <row r="1897" spans="1:36" x14ac:dyDescent="0.25">
      <c r="A1897">
        <v>2018</v>
      </c>
      <c r="B1897" t="s">
        <v>70</v>
      </c>
      <c r="C1897" t="s">
        <v>5475</v>
      </c>
      <c r="D1897" s="47" t="s">
        <v>5357</v>
      </c>
      <c r="E1897" s="11">
        <v>11.94</v>
      </c>
      <c r="F1897" s="2">
        <v>0.7732</v>
      </c>
      <c r="G1897" s="2">
        <v>0.215</v>
      </c>
      <c r="H1897" s="2">
        <v>0.55820000000000003</v>
      </c>
      <c r="I1897" s="2">
        <v>0.74690000000000001</v>
      </c>
      <c r="J1897" s="2">
        <v>0.22409999999999999</v>
      </c>
      <c r="K1897" s="2">
        <v>0.52280000000000004</v>
      </c>
      <c r="L1897" s="2">
        <v>0.66579999999999995</v>
      </c>
      <c r="M1897" s="2">
        <v>0.32019999999999998</v>
      </c>
      <c r="N1897" s="2">
        <v>0.34559999999999996</v>
      </c>
      <c r="O1897" s="2">
        <v>0.47553333333333331</v>
      </c>
      <c r="P1897" s="5" t="s">
        <v>4792</v>
      </c>
      <c r="Q1897" s="5">
        <v>3807</v>
      </c>
      <c r="R1897" s="5">
        <v>318.84422110552765</v>
      </c>
      <c r="S1897" s="5">
        <v>1</v>
      </c>
      <c r="T1897" s="5">
        <v>26.267402153926977</v>
      </c>
      <c r="U1897" s="5">
        <v>0</v>
      </c>
      <c r="V1897" s="5">
        <v>0</v>
      </c>
      <c r="W1897" s="5">
        <v>0</v>
      </c>
      <c r="X1897" s="5">
        <v>0</v>
      </c>
      <c r="Y1897" s="5">
        <v>0</v>
      </c>
      <c r="Z1897" s="5">
        <v>0</v>
      </c>
      <c r="AA1897" s="5">
        <v>1</v>
      </c>
      <c r="AB1897" s="5">
        <v>26.267402153926977</v>
      </c>
      <c r="AC1897" s="5">
        <v>64</v>
      </c>
      <c r="AD1897" s="5">
        <v>1681.1137378513265</v>
      </c>
      <c r="AE1897" s="5">
        <v>3</v>
      </c>
      <c r="AF1897" s="5">
        <v>78.802206461780941</v>
      </c>
      <c r="AG1897" s="5">
        <v>58</v>
      </c>
      <c r="AH1897" s="5">
        <v>1523.5093249277647</v>
      </c>
      <c r="AI1897" s="5">
        <v>3</v>
      </c>
      <c r="AJ1897" s="5">
        <v>78.802206461780941</v>
      </c>
    </row>
    <row r="1898" spans="1:36" x14ac:dyDescent="0.25">
      <c r="A1898">
        <v>2019</v>
      </c>
      <c r="B1898" t="s">
        <v>41</v>
      </c>
      <c r="C1898" t="s">
        <v>6221</v>
      </c>
      <c r="D1898" s="47" t="s">
        <v>6146</v>
      </c>
      <c r="E1898" s="11">
        <v>6.3769999999999998</v>
      </c>
      <c r="F1898" s="2">
        <v>0.44619999999999999</v>
      </c>
      <c r="G1898" s="2">
        <v>0.53339999999999999</v>
      </c>
      <c r="H1898" s="2">
        <v>-8.72E-2</v>
      </c>
      <c r="I1898" s="2">
        <v>0.44350000000000001</v>
      </c>
      <c r="J1898" s="2">
        <v>0.50029999999999997</v>
      </c>
      <c r="K1898" s="2">
        <v>-5.6799999999999962E-2</v>
      </c>
      <c r="L1898" s="2">
        <v>0.41830000000000001</v>
      </c>
      <c r="M1898" s="2">
        <v>0.5615</v>
      </c>
      <c r="N1898" s="2">
        <v>-0.14319999999999999</v>
      </c>
      <c r="O1898" s="2">
        <v>-9.5733333333333323E-2</v>
      </c>
      <c r="P1898" s="2" t="s">
        <v>5900</v>
      </c>
      <c r="Q1898" s="5">
        <v>3810</v>
      </c>
      <c r="R1898" s="5">
        <v>597.45962051121217</v>
      </c>
      <c r="S1898" s="5">
        <v>7</v>
      </c>
      <c r="T1898" s="5">
        <v>183.72703412073491</v>
      </c>
      <c r="U1898" s="5">
        <v>0</v>
      </c>
      <c r="V1898" s="5">
        <v>0</v>
      </c>
      <c r="W1898" s="5">
        <v>0</v>
      </c>
      <c r="X1898" s="5">
        <v>0</v>
      </c>
      <c r="Y1898" s="5">
        <v>1</v>
      </c>
      <c r="Z1898" s="5">
        <v>26.246719160104988</v>
      </c>
      <c r="AA1898" s="5">
        <v>6</v>
      </c>
      <c r="AB1898" s="5">
        <v>157.48031496062993</v>
      </c>
      <c r="AC1898" s="5">
        <v>77</v>
      </c>
      <c r="AD1898" s="5">
        <v>2020.997375328084</v>
      </c>
      <c r="AE1898" s="5">
        <v>11</v>
      </c>
      <c r="AF1898" s="5">
        <v>288.71391076115486</v>
      </c>
      <c r="AG1898" s="5">
        <v>57</v>
      </c>
      <c r="AH1898" s="5">
        <v>1496.0629921259842</v>
      </c>
      <c r="AI1898" s="5">
        <v>9</v>
      </c>
      <c r="AJ1898" s="5">
        <v>236.22047244094489</v>
      </c>
    </row>
    <row r="1899" spans="1:36" x14ac:dyDescent="0.25">
      <c r="A1899">
        <v>2018</v>
      </c>
      <c r="B1899" t="s">
        <v>41</v>
      </c>
      <c r="C1899" t="s">
        <v>6210</v>
      </c>
      <c r="D1899" s="47" t="s">
        <v>6146</v>
      </c>
      <c r="E1899" s="11">
        <v>4.4349999999999996</v>
      </c>
      <c r="F1899" s="2">
        <v>0.44619999999999999</v>
      </c>
      <c r="G1899" s="2">
        <v>0.53339999999999999</v>
      </c>
      <c r="H1899" s="2">
        <v>-8.72E-2</v>
      </c>
      <c r="I1899" s="2">
        <v>0.44350000000000001</v>
      </c>
      <c r="J1899" s="2">
        <v>0.50029999999999997</v>
      </c>
      <c r="K1899" s="2">
        <v>-5.6799999999999962E-2</v>
      </c>
      <c r="L1899" s="2">
        <v>0.41830000000000001</v>
      </c>
      <c r="M1899" s="2">
        <v>0.5615</v>
      </c>
      <c r="N1899" s="2">
        <v>-0.14319999999999999</v>
      </c>
      <c r="O1899" s="2">
        <v>-9.5733333333333323E-2</v>
      </c>
      <c r="P1899" s="2" t="s">
        <v>5900</v>
      </c>
      <c r="Q1899" s="5">
        <v>3822</v>
      </c>
      <c r="R1899" s="5">
        <v>861.78128523111616</v>
      </c>
      <c r="S1899" s="5">
        <v>1</v>
      </c>
      <c r="T1899" s="5">
        <v>26.164311878597594</v>
      </c>
      <c r="U1899" s="5">
        <v>0</v>
      </c>
      <c r="V1899" s="5">
        <v>0</v>
      </c>
      <c r="W1899" s="5">
        <v>0</v>
      </c>
      <c r="X1899" s="5">
        <v>0</v>
      </c>
      <c r="Y1899" s="5">
        <v>0</v>
      </c>
      <c r="Z1899" s="5">
        <v>0</v>
      </c>
      <c r="AA1899" s="5">
        <v>1</v>
      </c>
      <c r="AB1899" s="5">
        <v>26.164311878597594</v>
      </c>
      <c r="AC1899" s="5">
        <v>8</v>
      </c>
      <c r="AD1899" s="5">
        <v>209.31449502878075</v>
      </c>
      <c r="AE1899" s="5">
        <v>3</v>
      </c>
      <c r="AF1899" s="5">
        <v>78.49293563579279</v>
      </c>
      <c r="AG1899" s="5">
        <v>5</v>
      </c>
      <c r="AH1899" s="5">
        <v>130.82155939298795</v>
      </c>
      <c r="AI1899" s="5">
        <v>0</v>
      </c>
      <c r="AJ1899" s="5">
        <v>0</v>
      </c>
    </row>
    <row r="1900" spans="1:36" x14ac:dyDescent="0.25">
      <c r="A1900">
        <v>2019</v>
      </c>
      <c r="B1900" t="s">
        <v>71</v>
      </c>
      <c r="C1900" t="s">
        <v>5109</v>
      </c>
      <c r="D1900" s="47" t="s">
        <v>719</v>
      </c>
      <c r="E1900" s="11">
        <v>0</v>
      </c>
      <c r="F1900" s="2">
        <v>0.84140000000000004</v>
      </c>
      <c r="G1900" s="2">
        <v>0.15390000000000001</v>
      </c>
      <c r="H1900" s="2">
        <v>0.6875</v>
      </c>
      <c r="I1900" s="2">
        <v>0.81059999999999999</v>
      </c>
      <c r="J1900" s="2">
        <v>0.16120000000000001</v>
      </c>
      <c r="K1900" s="2">
        <v>0.64939999999999998</v>
      </c>
      <c r="L1900" s="2">
        <v>0.75819999999999999</v>
      </c>
      <c r="M1900" s="2">
        <v>0.23230000000000001</v>
      </c>
      <c r="N1900" s="2">
        <v>0.52590000000000003</v>
      </c>
      <c r="O1900" s="2">
        <v>0.62093333333333334</v>
      </c>
      <c r="P1900" s="2" t="s">
        <v>4792</v>
      </c>
      <c r="Q1900" s="5">
        <v>3831</v>
      </c>
      <c r="R1900" s="5" t="s">
        <v>4791</v>
      </c>
      <c r="S1900" s="5">
        <v>13</v>
      </c>
      <c r="T1900" s="5">
        <v>339.33698773166276</v>
      </c>
      <c r="U1900" s="5">
        <v>0</v>
      </c>
      <c r="V1900" s="5">
        <v>0</v>
      </c>
      <c r="W1900" s="5">
        <v>0</v>
      </c>
      <c r="X1900" s="5">
        <v>0</v>
      </c>
      <c r="Y1900" s="5">
        <v>2</v>
      </c>
      <c r="Z1900" s="5">
        <v>52.205690420255813</v>
      </c>
      <c r="AA1900" s="5">
        <v>11</v>
      </c>
      <c r="AB1900" s="5">
        <v>287.13129731140691</v>
      </c>
      <c r="AC1900" s="5">
        <v>130</v>
      </c>
      <c r="AD1900" s="5">
        <v>3393.369877316627</v>
      </c>
      <c r="AE1900" s="5">
        <v>40</v>
      </c>
      <c r="AF1900" s="5">
        <v>1044.1138084051161</v>
      </c>
      <c r="AG1900" s="5">
        <v>81</v>
      </c>
      <c r="AH1900" s="5">
        <v>2114.3304620203603</v>
      </c>
      <c r="AI1900" s="5">
        <v>9</v>
      </c>
      <c r="AJ1900" s="5">
        <v>234.92560689115115</v>
      </c>
    </row>
    <row r="1901" spans="1:36" x14ac:dyDescent="0.25">
      <c r="A1901">
        <v>2019</v>
      </c>
      <c r="B1901" t="s">
        <v>41</v>
      </c>
      <c r="C1901" t="s">
        <v>500</v>
      </c>
      <c r="D1901" s="47" t="s">
        <v>981</v>
      </c>
      <c r="E1901" s="11">
        <v>3.6659999999999999</v>
      </c>
      <c r="F1901" s="2">
        <v>0.74519999999999997</v>
      </c>
      <c r="G1901" s="2">
        <v>0.23849999999999999</v>
      </c>
      <c r="H1901" s="2">
        <v>0.50669999999999993</v>
      </c>
      <c r="I1901" s="2">
        <v>0.71850000000000003</v>
      </c>
      <c r="J1901" s="2">
        <v>0.2399</v>
      </c>
      <c r="K1901" s="2">
        <v>0.47860000000000003</v>
      </c>
      <c r="L1901" s="2">
        <v>0.65229999999999999</v>
      </c>
      <c r="M1901" s="2">
        <v>0.3286</v>
      </c>
      <c r="N1901" s="2">
        <v>0.32369999999999999</v>
      </c>
      <c r="O1901" s="2">
        <v>0.4363333333333333</v>
      </c>
      <c r="P1901" s="2" t="s">
        <v>4792</v>
      </c>
      <c r="Q1901" s="5">
        <v>3833</v>
      </c>
      <c r="R1901" s="5">
        <v>1045.5537370430989</v>
      </c>
      <c r="S1901" s="5">
        <v>4</v>
      </c>
      <c r="T1901" s="5">
        <v>104.35690060005217</v>
      </c>
      <c r="U1901" s="5">
        <v>0</v>
      </c>
      <c r="V1901" s="5">
        <v>0</v>
      </c>
      <c r="W1901" s="5">
        <v>0</v>
      </c>
      <c r="X1901" s="5">
        <v>0</v>
      </c>
      <c r="Y1901" s="5">
        <v>0</v>
      </c>
      <c r="Z1901" s="5">
        <v>0</v>
      </c>
      <c r="AA1901" s="5">
        <v>4</v>
      </c>
      <c r="AB1901" s="5">
        <v>104.35690060005217</v>
      </c>
      <c r="AC1901" s="5">
        <v>35</v>
      </c>
      <c r="AD1901" s="5">
        <v>913.12288025045666</v>
      </c>
      <c r="AE1901" s="5">
        <v>5</v>
      </c>
      <c r="AF1901" s="5">
        <v>130.44612575006522</v>
      </c>
      <c r="AG1901" s="5">
        <v>29</v>
      </c>
      <c r="AH1901" s="5">
        <v>756.5875293503783</v>
      </c>
      <c r="AI1901" s="5">
        <v>1</v>
      </c>
      <c r="AJ1901" s="5">
        <v>26.089225150013043</v>
      </c>
    </row>
    <row r="1902" spans="1:36" x14ac:dyDescent="0.25">
      <c r="A1902">
        <v>2019</v>
      </c>
      <c r="B1902" t="s">
        <v>41</v>
      </c>
      <c r="C1902" t="s">
        <v>6210</v>
      </c>
      <c r="D1902" s="47" t="s">
        <v>6146</v>
      </c>
      <c r="E1902" s="11">
        <v>4.4349999999999996</v>
      </c>
      <c r="F1902" s="2">
        <v>0.44619999999999999</v>
      </c>
      <c r="G1902" s="2">
        <v>0.53339999999999999</v>
      </c>
      <c r="H1902" s="2">
        <v>-8.72E-2</v>
      </c>
      <c r="I1902" s="2">
        <v>0.44350000000000001</v>
      </c>
      <c r="J1902" s="2">
        <v>0.50029999999999997</v>
      </c>
      <c r="K1902" s="2">
        <v>-5.6799999999999962E-2</v>
      </c>
      <c r="L1902" s="2">
        <v>0.41830000000000001</v>
      </c>
      <c r="M1902" s="2">
        <v>0.5615</v>
      </c>
      <c r="N1902" s="2">
        <v>-0.14319999999999999</v>
      </c>
      <c r="O1902" s="2">
        <v>-9.5733333333333323E-2</v>
      </c>
      <c r="P1902" s="2" t="s">
        <v>5900</v>
      </c>
      <c r="Q1902" s="5">
        <v>3836</v>
      </c>
      <c r="R1902" s="5">
        <v>864.93799323562575</v>
      </c>
      <c r="S1902" s="5">
        <v>0</v>
      </c>
      <c r="T1902" s="5">
        <v>0</v>
      </c>
      <c r="U1902" s="5">
        <v>0</v>
      </c>
      <c r="V1902" s="5">
        <v>0</v>
      </c>
      <c r="W1902" s="5">
        <v>0</v>
      </c>
      <c r="X1902" s="5">
        <v>0</v>
      </c>
      <c r="Y1902" s="5">
        <v>0</v>
      </c>
      <c r="Z1902" s="5">
        <v>0</v>
      </c>
      <c r="AA1902" s="5">
        <v>0</v>
      </c>
      <c r="AB1902" s="5">
        <v>0</v>
      </c>
      <c r="AC1902" s="5">
        <v>15</v>
      </c>
      <c r="AD1902" s="5">
        <v>391.03232533889474</v>
      </c>
      <c r="AE1902" s="5">
        <v>3</v>
      </c>
      <c r="AF1902" s="5">
        <v>78.206465067778936</v>
      </c>
      <c r="AG1902" s="5">
        <v>12</v>
      </c>
      <c r="AH1902" s="5">
        <v>312.82586027111574</v>
      </c>
      <c r="AI1902" s="5">
        <v>0</v>
      </c>
      <c r="AJ1902" s="5">
        <v>0</v>
      </c>
    </row>
    <row r="1903" spans="1:36" x14ac:dyDescent="0.25">
      <c r="A1903">
        <v>2018</v>
      </c>
      <c r="B1903" t="s">
        <v>41</v>
      </c>
      <c r="C1903" t="s">
        <v>6221</v>
      </c>
      <c r="D1903" s="47" t="s">
        <v>6146</v>
      </c>
      <c r="E1903" s="11">
        <v>6.3769999999999998</v>
      </c>
      <c r="F1903" s="2">
        <v>0.44619999999999999</v>
      </c>
      <c r="G1903" s="2">
        <v>0.53339999999999999</v>
      </c>
      <c r="H1903" s="2">
        <v>-8.72E-2</v>
      </c>
      <c r="I1903" s="2">
        <v>0.44350000000000001</v>
      </c>
      <c r="J1903" s="2">
        <v>0.50029999999999997</v>
      </c>
      <c r="K1903" s="2">
        <v>-5.6799999999999962E-2</v>
      </c>
      <c r="L1903" s="2">
        <v>0.41830000000000001</v>
      </c>
      <c r="M1903" s="2">
        <v>0.5615</v>
      </c>
      <c r="N1903" s="2">
        <v>-0.14319999999999999</v>
      </c>
      <c r="O1903" s="2">
        <v>-9.5733333333333323E-2</v>
      </c>
      <c r="P1903" s="2" t="s">
        <v>5900</v>
      </c>
      <c r="Q1903" s="5">
        <v>3844</v>
      </c>
      <c r="R1903" s="5">
        <v>602.79128116669278</v>
      </c>
      <c r="S1903" s="5">
        <v>4</v>
      </c>
      <c r="T1903" s="5">
        <v>104.0582726326743</v>
      </c>
      <c r="U1903" s="5">
        <v>0</v>
      </c>
      <c r="V1903" s="5">
        <v>0</v>
      </c>
      <c r="W1903" s="5">
        <v>0</v>
      </c>
      <c r="X1903" s="5">
        <v>0</v>
      </c>
      <c r="Y1903" s="5">
        <v>0</v>
      </c>
      <c r="Z1903" s="5">
        <v>0</v>
      </c>
      <c r="AA1903" s="5">
        <v>4</v>
      </c>
      <c r="AB1903" s="5">
        <v>104.0582726326743</v>
      </c>
      <c r="AC1903" s="5">
        <v>82</v>
      </c>
      <c r="AD1903" s="5">
        <v>2133.1945889698231</v>
      </c>
      <c r="AE1903" s="5">
        <v>17</v>
      </c>
      <c r="AF1903" s="5">
        <v>442.24765868886573</v>
      </c>
      <c r="AG1903" s="5">
        <v>59</v>
      </c>
      <c r="AH1903" s="5">
        <v>1534.8595213319459</v>
      </c>
      <c r="AI1903" s="5">
        <v>6</v>
      </c>
      <c r="AJ1903" s="5">
        <v>156.08740894901143</v>
      </c>
    </row>
    <row r="1904" spans="1:36" x14ac:dyDescent="0.25">
      <c r="A1904">
        <v>2017</v>
      </c>
      <c r="B1904" t="s">
        <v>41</v>
      </c>
      <c r="C1904" t="s">
        <v>6221</v>
      </c>
      <c r="D1904" s="47" t="s">
        <v>6146</v>
      </c>
      <c r="E1904" s="11">
        <v>6.3769999999999998</v>
      </c>
      <c r="F1904" s="2">
        <v>0.44619999999999999</v>
      </c>
      <c r="G1904" s="2">
        <v>0.53339999999999999</v>
      </c>
      <c r="H1904" s="2">
        <v>-8.72E-2</v>
      </c>
      <c r="I1904" s="2">
        <v>0.44350000000000001</v>
      </c>
      <c r="J1904" s="2">
        <v>0.50029999999999997</v>
      </c>
      <c r="K1904" s="2">
        <v>-5.6799999999999962E-2</v>
      </c>
      <c r="L1904" s="2">
        <v>0.41830000000000001</v>
      </c>
      <c r="M1904" s="2">
        <v>0.5615</v>
      </c>
      <c r="N1904" s="2">
        <v>-0.14319999999999999</v>
      </c>
      <c r="O1904" s="2">
        <v>-9.5733333333333323E-2</v>
      </c>
      <c r="P1904" s="2" t="s">
        <v>5900</v>
      </c>
      <c r="Q1904" s="5">
        <v>3848</v>
      </c>
      <c r="R1904" s="5">
        <v>603.41853536145527</v>
      </c>
      <c r="S1904" s="5">
        <v>6</v>
      </c>
      <c r="T1904" s="5">
        <v>155.92515592515593</v>
      </c>
      <c r="U1904" s="5">
        <v>0</v>
      </c>
      <c r="V1904" s="5">
        <v>0</v>
      </c>
      <c r="W1904" s="5">
        <v>0</v>
      </c>
      <c r="X1904" s="5">
        <v>0</v>
      </c>
      <c r="Y1904" s="5">
        <v>1</v>
      </c>
      <c r="Z1904" s="5">
        <v>25.987525987525988</v>
      </c>
      <c r="AA1904" s="5">
        <v>5</v>
      </c>
      <c r="AB1904" s="5">
        <v>129.93762993762994</v>
      </c>
      <c r="AC1904" s="5">
        <v>96</v>
      </c>
      <c r="AD1904" s="5">
        <v>2494.8024948024949</v>
      </c>
      <c r="AE1904" s="5">
        <v>19</v>
      </c>
      <c r="AF1904" s="5">
        <v>493.7629937629938</v>
      </c>
      <c r="AG1904" s="5">
        <v>70</v>
      </c>
      <c r="AH1904" s="5">
        <v>1819.1268191268193</v>
      </c>
      <c r="AI1904" s="5">
        <v>7</v>
      </c>
      <c r="AJ1904" s="5">
        <v>181.91268191268193</v>
      </c>
    </row>
    <row r="1905" spans="1:36" x14ac:dyDescent="0.25">
      <c r="A1905">
        <v>2018</v>
      </c>
      <c r="B1905" t="s">
        <v>41</v>
      </c>
      <c r="C1905" t="s">
        <v>500</v>
      </c>
      <c r="D1905" s="47" t="s">
        <v>981</v>
      </c>
      <c r="E1905" s="11">
        <v>3.6659999999999999</v>
      </c>
      <c r="F1905" s="2">
        <v>0.74519999999999997</v>
      </c>
      <c r="G1905" s="2">
        <v>0.23849999999999999</v>
      </c>
      <c r="H1905" s="2">
        <v>0.50669999999999993</v>
      </c>
      <c r="I1905" s="2">
        <v>0.71850000000000003</v>
      </c>
      <c r="J1905" s="2">
        <v>0.2399</v>
      </c>
      <c r="K1905" s="2">
        <v>0.47860000000000003</v>
      </c>
      <c r="L1905" s="2">
        <v>0.65229999999999999</v>
      </c>
      <c r="M1905" s="2">
        <v>0.3286</v>
      </c>
      <c r="N1905" s="2">
        <v>0.32369999999999999</v>
      </c>
      <c r="O1905" s="2">
        <v>0.4363333333333333</v>
      </c>
      <c r="P1905" s="2" t="s">
        <v>4792</v>
      </c>
      <c r="Q1905" s="5">
        <v>3851</v>
      </c>
      <c r="R1905" s="5">
        <v>1050.4637206764867</v>
      </c>
      <c r="S1905" s="5">
        <v>4</v>
      </c>
      <c r="T1905" s="5">
        <v>103.8691249026227</v>
      </c>
      <c r="U1905" s="5">
        <v>0</v>
      </c>
      <c r="V1905" s="5">
        <v>0</v>
      </c>
      <c r="W1905" s="5">
        <v>0</v>
      </c>
      <c r="X1905" s="5">
        <v>0</v>
      </c>
      <c r="Y1905" s="5">
        <v>0</v>
      </c>
      <c r="Z1905" s="5">
        <v>0</v>
      </c>
      <c r="AA1905" s="5">
        <v>4</v>
      </c>
      <c r="AB1905" s="5">
        <v>103.8691249026227</v>
      </c>
      <c r="AC1905" s="5">
        <v>25</v>
      </c>
      <c r="AD1905" s="5">
        <v>649.18203064139186</v>
      </c>
      <c r="AE1905" s="5">
        <v>3</v>
      </c>
      <c r="AF1905" s="5">
        <v>77.901843676967033</v>
      </c>
      <c r="AG1905" s="5">
        <v>19</v>
      </c>
      <c r="AH1905" s="5">
        <v>493.37834328745777</v>
      </c>
      <c r="AI1905" s="5">
        <v>3</v>
      </c>
      <c r="AJ1905" s="5">
        <v>77.901843676967033</v>
      </c>
    </row>
    <row r="1906" spans="1:36" x14ac:dyDescent="0.25">
      <c r="A1906">
        <v>2017</v>
      </c>
      <c r="B1906" t="s">
        <v>41</v>
      </c>
      <c r="C1906" t="s">
        <v>6201</v>
      </c>
      <c r="D1906" s="47" t="s">
        <v>6146</v>
      </c>
      <c r="E1906" s="11">
        <v>3.4910000000000001</v>
      </c>
      <c r="F1906" s="2">
        <v>0.44619999999999999</v>
      </c>
      <c r="G1906" s="2">
        <v>0.53339999999999999</v>
      </c>
      <c r="H1906" s="2">
        <v>-8.72E-2</v>
      </c>
      <c r="I1906" s="2">
        <v>0.44350000000000001</v>
      </c>
      <c r="J1906" s="2">
        <v>0.50029999999999997</v>
      </c>
      <c r="K1906" s="2">
        <v>-5.6799999999999962E-2</v>
      </c>
      <c r="L1906" s="2">
        <v>0.41830000000000001</v>
      </c>
      <c r="M1906" s="2">
        <v>0.5615</v>
      </c>
      <c r="N1906" s="2">
        <v>-0.14319999999999999</v>
      </c>
      <c r="O1906" s="2">
        <v>-9.5733333333333323E-2</v>
      </c>
      <c r="P1906" s="2" t="s">
        <v>5900</v>
      </c>
      <c r="Q1906" s="5">
        <v>3859</v>
      </c>
      <c r="R1906" s="5">
        <v>1105.4139215124605</v>
      </c>
      <c r="S1906" s="5">
        <v>3</v>
      </c>
      <c r="T1906" s="5">
        <v>77.740347240217673</v>
      </c>
      <c r="U1906" s="5">
        <v>0</v>
      </c>
      <c r="V1906" s="5">
        <v>0</v>
      </c>
      <c r="W1906" s="5">
        <v>2</v>
      </c>
      <c r="X1906" s="5">
        <v>51.82689816014512</v>
      </c>
      <c r="Y1906" s="5">
        <v>0</v>
      </c>
      <c r="Z1906" s="5">
        <v>0</v>
      </c>
      <c r="AA1906" s="5">
        <v>1</v>
      </c>
      <c r="AB1906" s="5">
        <v>25.91344908007256</v>
      </c>
      <c r="AC1906" s="5">
        <v>22</v>
      </c>
      <c r="AD1906" s="5">
        <v>570.09587976159628</v>
      </c>
      <c r="AE1906" s="5">
        <v>3</v>
      </c>
      <c r="AF1906" s="5">
        <v>77.740347240217673</v>
      </c>
      <c r="AG1906" s="5">
        <v>19</v>
      </c>
      <c r="AH1906" s="5">
        <v>492.35553252137862</v>
      </c>
      <c r="AI1906" s="5">
        <v>0</v>
      </c>
      <c r="AJ1906" s="5">
        <v>0</v>
      </c>
    </row>
    <row r="1907" spans="1:36" x14ac:dyDescent="0.25">
      <c r="A1907">
        <v>2019</v>
      </c>
      <c r="B1907" t="s">
        <v>71</v>
      </c>
      <c r="C1907" t="s">
        <v>4935</v>
      </c>
      <c r="D1907" s="47" t="s">
        <v>4933</v>
      </c>
      <c r="E1907" s="11">
        <v>0</v>
      </c>
      <c r="F1907" s="2">
        <v>0.66339999999999999</v>
      </c>
      <c r="G1907" s="2">
        <v>0.32450000000000001</v>
      </c>
      <c r="H1907" s="2">
        <v>0.33889999999999998</v>
      </c>
      <c r="I1907" s="2">
        <v>0.71699999999999997</v>
      </c>
      <c r="J1907" s="2">
        <v>0.24909999999999999</v>
      </c>
      <c r="K1907" s="2">
        <v>0.46789999999999998</v>
      </c>
      <c r="L1907" s="2">
        <v>0.71660000000000001</v>
      </c>
      <c r="M1907" s="2">
        <v>0.2732</v>
      </c>
      <c r="N1907" s="2">
        <v>0.44340000000000002</v>
      </c>
      <c r="O1907" s="2">
        <v>0.41673333333333334</v>
      </c>
      <c r="P1907" s="2" t="s">
        <v>4792</v>
      </c>
      <c r="Q1907" s="5">
        <v>3861</v>
      </c>
      <c r="R1907" s="5" t="s">
        <v>4791</v>
      </c>
      <c r="S1907" s="5">
        <v>16</v>
      </c>
      <c r="T1907" s="5">
        <v>414.40041440041443</v>
      </c>
      <c r="U1907" s="5">
        <v>0</v>
      </c>
      <c r="V1907" s="5">
        <v>0</v>
      </c>
      <c r="W1907" s="5">
        <v>6</v>
      </c>
      <c r="X1907" s="5">
        <v>155.4001554001554</v>
      </c>
      <c r="Y1907" s="5">
        <v>3</v>
      </c>
      <c r="Z1907" s="5">
        <v>77.700077700077699</v>
      </c>
      <c r="AA1907" s="5">
        <v>7</v>
      </c>
      <c r="AB1907" s="5">
        <v>181.30018130018129</v>
      </c>
      <c r="AC1907" s="5">
        <v>78</v>
      </c>
      <c r="AD1907" s="5">
        <v>2020.2020202020203</v>
      </c>
      <c r="AE1907" s="5">
        <v>18</v>
      </c>
      <c r="AF1907" s="5">
        <v>466.20046620046622</v>
      </c>
      <c r="AG1907" s="5">
        <v>54</v>
      </c>
      <c r="AH1907" s="5">
        <v>1398.6013986013986</v>
      </c>
      <c r="AI1907" s="5">
        <v>6</v>
      </c>
      <c r="AJ1907" s="5">
        <v>155.4001554001554</v>
      </c>
    </row>
    <row r="1908" spans="1:36" x14ac:dyDescent="0.25">
      <c r="A1908">
        <v>2017</v>
      </c>
      <c r="B1908" t="s">
        <v>71</v>
      </c>
      <c r="C1908" t="s">
        <v>5040</v>
      </c>
      <c r="D1908" s="47" t="s">
        <v>5039</v>
      </c>
      <c r="E1908" s="11">
        <v>0</v>
      </c>
      <c r="F1908" s="2">
        <v>0.80569999999999997</v>
      </c>
      <c r="G1908" s="2">
        <v>0.1842</v>
      </c>
      <c r="H1908" s="2">
        <v>0.62149999999999994</v>
      </c>
      <c r="I1908" s="2">
        <v>0.77659999999999996</v>
      </c>
      <c r="J1908" s="2">
        <v>0.19670000000000001</v>
      </c>
      <c r="K1908" s="2">
        <v>0.57989999999999997</v>
      </c>
      <c r="L1908" s="2">
        <v>0.78739999999999999</v>
      </c>
      <c r="M1908" s="2">
        <v>0.20710000000000001</v>
      </c>
      <c r="N1908" s="2">
        <v>0.58030000000000004</v>
      </c>
      <c r="O1908" s="2">
        <v>0.59389999999999998</v>
      </c>
      <c r="P1908" s="2" t="s">
        <v>4792</v>
      </c>
      <c r="Q1908" s="5">
        <v>3862</v>
      </c>
      <c r="R1908" s="5" t="s">
        <v>4791</v>
      </c>
      <c r="S1908" s="5">
        <v>5</v>
      </c>
      <c r="T1908" s="5">
        <v>129.46659761781461</v>
      </c>
      <c r="U1908" s="5">
        <v>0</v>
      </c>
      <c r="V1908" s="5">
        <v>0</v>
      </c>
      <c r="W1908" s="5">
        <v>3</v>
      </c>
      <c r="X1908" s="5">
        <v>77.679958570688768</v>
      </c>
      <c r="Y1908" s="5">
        <v>0</v>
      </c>
      <c r="Z1908" s="5">
        <v>0</v>
      </c>
      <c r="AA1908" s="5">
        <v>2</v>
      </c>
      <c r="AB1908" s="5">
        <v>51.786639047125838</v>
      </c>
      <c r="AC1908" s="5">
        <v>22</v>
      </c>
      <c r="AD1908" s="5">
        <v>569.6530295183843</v>
      </c>
      <c r="AE1908" s="5">
        <v>13</v>
      </c>
      <c r="AF1908" s="5">
        <v>336.61315380631794</v>
      </c>
      <c r="AG1908" s="5">
        <v>8</v>
      </c>
      <c r="AH1908" s="5">
        <v>207.14655618850335</v>
      </c>
      <c r="AI1908" s="5">
        <v>1</v>
      </c>
      <c r="AJ1908" s="5">
        <v>25.893319523562919</v>
      </c>
    </row>
    <row r="1909" spans="1:36" x14ac:dyDescent="0.25">
      <c r="A1909">
        <v>2017</v>
      </c>
      <c r="B1909" t="s">
        <v>71</v>
      </c>
      <c r="C1909" t="s">
        <v>936</v>
      </c>
      <c r="D1909" s="47" t="s">
        <v>5169</v>
      </c>
      <c r="E1909" s="11">
        <v>0</v>
      </c>
      <c r="F1909" s="2">
        <v>0.87919999999999998</v>
      </c>
      <c r="G1909" s="2">
        <v>0.10730000000000001</v>
      </c>
      <c r="H1909" s="2">
        <v>0.77190000000000003</v>
      </c>
      <c r="I1909" s="2">
        <v>0.872</v>
      </c>
      <c r="J1909" s="2">
        <v>0.10199999999999999</v>
      </c>
      <c r="K1909" s="2">
        <v>0.77</v>
      </c>
      <c r="L1909" s="2">
        <v>0.84240000000000004</v>
      </c>
      <c r="M1909" s="2">
        <v>0.14449999999999999</v>
      </c>
      <c r="N1909" s="2">
        <v>0.69790000000000008</v>
      </c>
      <c r="O1909" s="2">
        <v>0.74660000000000004</v>
      </c>
      <c r="P1909" s="2" t="s">
        <v>4792</v>
      </c>
      <c r="Q1909" s="5">
        <v>3865</v>
      </c>
      <c r="R1909" s="5" t="s">
        <v>4791</v>
      </c>
      <c r="S1909" s="5">
        <v>5</v>
      </c>
      <c r="T1909" s="5">
        <v>129.366106080207</v>
      </c>
      <c r="U1909" s="5">
        <v>0</v>
      </c>
      <c r="V1909" s="5">
        <v>0</v>
      </c>
      <c r="W1909" s="5">
        <v>2</v>
      </c>
      <c r="X1909" s="5">
        <v>51.746442432082794</v>
      </c>
      <c r="Y1909" s="5">
        <v>0</v>
      </c>
      <c r="Z1909" s="5">
        <v>0</v>
      </c>
      <c r="AA1909" s="5">
        <v>3</v>
      </c>
      <c r="AB1909" s="5">
        <v>77.619663648124188</v>
      </c>
      <c r="AC1909" s="5">
        <v>71</v>
      </c>
      <c r="AD1909" s="5">
        <v>1836.9987063389392</v>
      </c>
      <c r="AE1909" s="5">
        <v>33</v>
      </c>
      <c r="AF1909" s="5">
        <v>853.81630012936614</v>
      </c>
      <c r="AG1909" s="5">
        <v>36</v>
      </c>
      <c r="AH1909" s="5">
        <v>931.43596377749031</v>
      </c>
      <c r="AI1909" s="5">
        <v>2</v>
      </c>
      <c r="AJ1909" s="5">
        <v>51.746442432082794</v>
      </c>
    </row>
    <row r="1910" spans="1:36" x14ac:dyDescent="0.25">
      <c r="A1910">
        <v>2019</v>
      </c>
      <c r="B1910" t="s">
        <v>71</v>
      </c>
      <c r="C1910" t="s">
        <v>936</v>
      </c>
      <c r="D1910" s="47" t="s">
        <v>5169</v>
      </c>
      <c r="E1910" s="11">
        <v>0</v>
      </c>
      <c r="F1910" s="2">
        <v>0.87919999999999998</v>
      </c>
      <c r="G1910" s="2">
        <v>0.10730000000000001</v>
      </c>
      <c r="H1910" s="2">
        <v>0.77190000000000003</v>
      </c>
      <c r="I1910" s="2">
        <v>0.872</v>
      </c>
      <c r="J1910" s="2">
        <v>0.10199999999999999</v>
      </c>
      <c r="K1910" s="2">
        <v>0.77</v>
      </c>
      <c r="L1910" s="2">
        <v>0.84240000000000004</v>
      </c>
      <c r="M1910" s="2">
        <v>0.14449999999999999</v>
      </c>
      <c r="N1910" s="2">
        <v>0.69790000000000008</v>
      </c>
      <c r="O1910" s="2">
        <v>0.74660000000000004</v>
      </c>
      <c r="P1910" s="2" t="s">
        <v>4792</v>
      </c>
      <c r="Q1910" s="5">
        <v>3868</v>
      </c>
      <c r="R1910" s="5" t="s">
        <v>4791</v>
      </c>
      <c r="S1910" s="5">
        <v>1</v>
      </c>
      <c r="T1910" s="5">
        <v>25.853154084798348</v>
      </c>
      <c r="U1910" s="5">
        <v>0</v>
      </c>
      <c r="V1910" s="5">
        <v>0</v>
      </c>
      <c r="W1910" s="5">
        <v>0</v>
      </c>
      <c r="X1910" s="5">
        <v>0</v>
      </c>
      <c r="Y1910" s="5">
        <v>0</v>
      </c>
      <c r="Z1910" s="5">
        <v>0</v>
      </c>
      <c r="AA1910" s="5">
        <v>1</v>
      </c>
      <c r="AB1910" s="5">
        <v>25.853154084798348</v>
      </c>
      <c r="AC1910" s="5">
        <v>66</v>
      </c>
      <c r="AD1910" s="5">
        <v>1706.3081695966907</v>
      </c>
      <c r="AE1910" s="5">
        <v>36</v>
      </c>
      <c r="AF1910" s="5">
        <v>930.71354705274041</v>
      </c>
      <c r="AG1910" s="5">
        <v>28</v>
      </c>
      <c r="AH1910" s="5">
        <v>723.88831437435363</v>
      </c>
      <c r="AI1910" s="5">
        <v>2</v>
      </c>
      <c r="AJ1910" s="5">
        <v>51.706308169596696</v>
      </c>
    </row>
    <row r="1911" spans="1:36" x14ac:dyDescent="0.25">
      <c r="A1911">
        <v>2019</v>
      </c>
      <c r="B1911" t="s">
        <v>41</v>
      </c>
      <c r="C1911" t="s">
        <v>6201</v>
      </c>
      <c r="D1911" s="47" t="s">
        <v>6146</v>
      </c>
      <c r="E1911" s="11">
        <v>3.4910000000000001</v>
      </c>
      <c r="F1911" s="2">
        <v>0.44619999999999999</v>
      </c>
      <c r="G1911" s="2">
        <v>0.53339999999999999</v>
      </c>
      <c r="H1911" s="2">
        <v>-8.72E-2</v>
      </c>
      <c r="I1911" s="2">
        <v>0.44350000000000001</v>
      </c>
      <c r="J1911" s="2">
        <v>0.50029999999999997</v>
      </c>
      <c r="K1911" s="2">
        <v>-5.6799999999999962E-2</v>
      </c>
      <c r="L1911" s="2">
        <v>0.41830000000000001</v>
      </c>
      <c r="M1911" s="2">
        <v>0.5615</v>
      </c>
      <c r="N1911" s="2">
        <v>-0.14319999999999999</v>
      </c>
      <c r="O1911" s="2">
        <v>-9.5733333333333323E-2</v>
      </c>
      <c r="P1911" s="2" t="s">
        <v>5900</v>
      </c>
      <c r="Q1911" s="5">
        <v>3869</v>
      </c>
      <c r="R1911" s="5">
        <v>1108.2784302492123</v>
      </c>
      <c r="S1911" s="5">
        <v>16</v>
      </c>
      <c r="T1911" s="5">
        <v>413.54355130524687</v>
      </c>
      <c r="U1911" s="5">
        <v>0</v>
      </c>
      <c r="V1911" s="5">
        <v>0</v>
      </c>
      <c r="W1911" s="5">
        <v>2</v>
      </c>
      <c r="X1911" s="5">
        <v>51.692943913155858</v>
      </c>
      <c r="Y1911" s="5">
        <v>1</v>
      </c>
      <c r="Z1911" s="5">
        <v>25.846471956577929</v>
      </c>
      <c r="AA1911" s="5">
        <v>13</v>
      </c>
      <c r="AB1911" s="5">
        <v>336.00413543551304</v>
      </c>
      <c r="AC1911" s="5">
        <v>20</v>
      </c>
      <c r="AD1911" s="5">
        <v>516.92943913155852</v>
      </c>
      <c r="AE1911" s="5">
        <v>6</v>
      </c>
      <c r="AF1911" s="5">
        <v>155.07883173946757</v>
      </c>
      <c r="AG1911" s="5">
        <v>14</v>
      </c>
      <c r="AH1911" s="5">
        <v>361.85060739209098</v>
      </c>
      <c r="AI1911" s="5">
        <v>0</v>
      </c>
      <c r="AJ1911" s="5">
        <v>0</v>
      </c>
    </row>
    <row r="1912" spans="1:36" x14ac:dyDescent="0.25">
      <c r="A1912">
        <v>2017</v>
      </c>
      <c r="B1912" t="s">
        <v>41</v>
      </c>
      <c r="C1912" t="s">
        <v>5711</v>
      </c>
      <c r="D1912" s="47" t="s">
        <v>1044</v>
      </c>
      <c r="E1912" s="11">
        <v>4.5869999999999997</v>
      </c>
      <c r="F1912" s="2">
        <v>0.502</v>
      </c>
      <c r="G1912" s="2">
        <v>0.47689999999999999</v>
      </c>
      <c r="H1912" s="2">
        <v>2.5100000000000011E-2</v>
      </c>
      <c r="I1912" s="2">
        <v>0.50519999999999998</v>
      </c>
      <c r="J1912" s="2">
        <v>0.4289</v>
      </c>
      <c r="K1912" s="2">
        <v>7.6299999999999979E-2</v>
      </c>
      <c r="L1912" s="2">
        <v>0.53339999999999999</v>
      </c>
      <c r="M1912" s="2">
        <v>0.44550000000000001</v>
      </c>
      <c r="N1912" s="2">
        <v>8.7899999999999978E-2</v>
      </c>
      <c r="O1912" s="2">
        <v>6.3099999999999989E-2</v>
      </c>
      <c r="P1912" s="2" t="s">
        <v>4792</v>
      </c>
      <c r="Q1912" s="5">
        <v>3878</v>
      </c>
      <c r="R1912" s="5">
        <v>845.43274471332029</v>
      </c>
      <c r="S1912" s="5">
        <v>2</v>
      </c>
      <c r="T1912" s="5">
        <v>51.572975760701397</v>
      </c>
      <c r="U1912" s="5">
        <v>0</v>
      </c>
      <c r="V1912" s="5">
        <v>0</v>
      </c>
      <c r="W1912" s="5">
        <v>1</v>
      </c>
      <c r="X1912" s="5">
        <v>25.786487880350698</v>
      </c>
      <c r="Y1912" s="5">
        <v>0</v>
      </c>
      <c r="Z1912" s="5">
        <v>0</v>
      </c>
      <c r="AA1912" s="5">
        <v>1</v>
      </c>
      <c r="AB1912" s="5">
        <v>25.786487880350698</v>
      </c>
      <c r="AC1912" s="5">
        <v>13</v>
      </c>
      <c r="AD1912" s="5">
        <v>335.22434244455906</v>
      </c>
      <c r="AE1912" s="5">
        <v>1</v>
      </c>
      <c r="AF1912" s="5">
        <v>25.786487880350698</v>
      </c>
      <c r="AG1912" s="5">
        <v>12</v>
      </c>
      <c r="AH1912" s="5">
        <v>309.43785456420835</v>
      </c>
      <c r="AI1912" s="5">
        <v>0</v>
      </c>
      <c r="AJ1912" s="5">
        <v>0</v>
      </c>
    </row>
    <row r="1913" spans="1:36" x14ac:dyDescent="0.25">
      <c r="A1913">
        <v>2017</v>
      </c>
      <c r="B1913" t="s">
        <v>71</v>
      </c>
      <c r="C1913" t="s">
        <v>5166</v>
      </c>
      <c r="D1913" s="47" t="s">
        <v>5166</v>
      </c>
      <c r="E1913" s="11">
        <v>0</v>
      </c>
      <c r="F1913" s="2">
        <v>0.87270000000000003</v>
      </c>
      <c r="G1913" s="2">
        <v>0.11849999999999999</v>
      </c>
      <c r="H1913" s="2">
        <v>0.75419999999999998</v>
      </c>
      <c r="I1913" s="2">
        <v>0.86329999999999996</v>
      </c>
      <c r="J1913" s="2">
        <v>0.1114</v>
      </c>
      <c r="K1913" s="2">
        <v>0.75190000000000001</v>
      </c>
      <c r="L1913" s="2">
        <v>0.83819999999999995</v>
      </c>
      <c r="M1913" s="2">
        <v>0.14929999999999999</v>
      </c>
      <c r="N1913" s="2">
        <v>0.68889999999999996</v>
      </c>
      <c r="O1913" s="2">
        <v>0.73166666666666658</v>
      </c>
      <c r="P1913" s="2" t="s">
        <v>4792</v>
      </c>
      <c r="Q1913" s="5">
        <v>3878</v>
      </c>
      <c r="R1913" s="5" t="s">
        <v>4791</v>
      </c>
      <c r="S1913" s="5">
        <v>8</v>
      </c>
      <c r="T1913" s="5">
        <v>206.29190304280559</v>
      </c>
      <c r="U1913" s="5">
        <v>0</v>
      </c>
      <c r="V1913" s="5">
        <v>0</v>
      </c>
      <c r="W1913" s="5">
        <v>5</v>
      </c>
      <c r="X1913" s="5">
        <v>128.9324394017535</v>
      </c>
      <c r="Y1913" s="5">
        <v>0</v>
      </c>
      <c r="Z1913" s="5">
        <v>0</v>
      </c>
      <c r="AA1913" s="5">
        <v>3</v>
      </c>
      <c r="AB1913" s="5">
        <v>77.359463641052088</v>
      </c>
      <c r="AC1913" s="5">
        <v>95</v>
      </c>
      <c r="AD1913" s="5">
        <v>2449.7163486333161</v>
      </c>
      <c r="AE1913" s="5">
        <v>19</v>
      </c>
      <c r="AF1913" s="5">
        <v>489.94326972666317</v>
      </c>
      <c r="AG1913" s="5">
        <v>75</v>
      </c>
      <c r="AH1913" s="5">
        <v>1933.9865910263022</v>
      </c>
      <c r="AI1913" s="5">
        <v>1</v>
      </c>
      <c r="AJ1913" s="5">
        <v>25.786487880350698</v>
      </c>
    </row>
    <row r="1914" spans="1:36" x14ac:dyDescent="0.25">
      <c r="A1914">
        <v>2018</v>
      </c>
      <c r="B1914" t="s">
        <v>71</v>
      </c>
      <c r="C1914" t="s">
        <v>5040</v>
      </c>
      <c r="D1914" s="47" t="s">
        <v>5039</v>
      </c>
      <c r="E1914" s="11">
        <v>0</v>
      </c>
      <c r="F1914" s="2">
        <v>0.80569999999999997</v>
      </c>
      <c r="G1914" s="2">
        <v>0.1842</v>
      </c>
      <c r="H1914" s="2">
        <v>0.62149999999999994</v>
      </c>
      <c r="I1914" s="2">
        <v>0.77659999999999996</v>
      </c>
      <c r="J1914" s="2">
        <v>0.19670000000000001</v>
      </c>
      <c r="K1914" s="2">
        <v>0.57989999999999997</v>
      </c>
      <c r="L1914" s="2">
        <v>0.78739999999999999</v>
      </c>
      <c r="M1914" s="2">
        <v>0.20710000000000001</v>
      </c>
      <c r="N1914" s="2">
        <v>0.58030000000000004</v>
      </c>
      <c r="O1914" s="2">
        <v>0.59389999999999998</v>
      </c>
      <c r="P1914" s="2" t="s">
        <v>4792</v>
      </c>
      <c r="Q1914" s="5">
        <v>3881</v>
      </c>
      <c r="R1914" s="5" t="s">
        <v>4791</v>
      </c>
      <c r="S1914" s="5">
        <v>5</v>
      </c>
      <c r="T1914" s="5">
        <v>128.83277505797477</v>
      </c>
      <c r="U1914" s="5">
        <v>0</v>
      </c>
      <c r="V1914" s="5">
        <v>0</v>
      </c>
      <c r="W1914" s="5">
        <v>1</v>
      </c>
      <c r="X1914" s="5">
        <v>25.766555011594949</v>
      </c>
      <c r="Y1914" s="5">
        <v>1</v>
      </c>
      <c r="Z1914" s="5">
        <v>25.766555011594949</v>
      </c>
      <c r="AA1914" s="5">
        <v>3</v>
      </c>
      <c r="AB1914" s="5">
        <v>77.299665034784852</v>
      </c>
      <c r="AC1914" s="5">
        <v>20</v>
      </c>
      <c r="AD1914" s="5">
        <v>515.33110023189909</v>
      </c>
      <c r="AE1914" s="5">
        <v>8</v>
      </c>
      <c r="AF1914" s="5">
        <v>206.13244009275959</v>
      </c>
      <c r="AG1914" s="5">
        <v>11</v>
      </c>
      <c r="AH1914" s="5">
        <v>283.43210512754445</v>
      </c>
      <c r="AI1914" s="5">
        <v>1</v>
      </c>
      <c r="AJ1914" s="5">
        <v>25.766555011594949</v>
      </c>
    </row>
    <row r="1915" spans="1:36" x14ac:dyDescent="0.25">
      <c r="A1915">
        <v>2018</v>
      </c>
      <c r="B1915" t="s">
        <v>71</v>
      </c>
      <c r="C1915" t="s">
        <v>5040</v>
      </c>
      <c r="D1915" s="47" t="s">
        <v>5039</v>
      </c>
      <c r="E1915" s="11">
        <v>0</v>
      </c>
      <c r="F1915" s="2">
        <v>0.80569999999999997</v>
      </c>
      <c r="G1915" s="2">
        <v>0.1842</v>
      </c>
      <c r="H1915" s="2">
        <v>0.62149999999999994</v>
      </c>
      <c r="I1915" s="2">
        <v>0.77659999999999996</v>
      </c>
      <c r="J1915" s="2">
        <v>0.19670000000000001</v>
      </c>
      <c r="K1915" s="2">
        <v>0.57989999999999997</v>
      </c>
      <c r="L1915" s="2">
        <v>0.78739999999999999</v>
      </c>
      <c r="M1915" s="2">
        <v>0.20710000000000001</v>
      </c>
      <c r="N1915" s="2">
        <v>0.58030000000000004</v>
      </c>
      <c r="O1915" s="2">
        <v>0.59389999999999998</v>
      </c>
      <c r="P1915" s="2" t="s">
        <v>4792</v>
      </c>
      <c r="Q1915" s="5">
        <v>3881</v>
      </c>
      <c r="R1915" s="5" t="s">
        <v>4791</v>
      </c>
      <c r="S1915" s="5">
        <v>5</v>
      </c>
      <c r="T1915" s="5">
        <v>128.83277505797477</v>
      </c>
      <c r="U1915" s="5">
        <v>0</v>
      </c>
      <c r="V1915" s="5">
        <v>0</v>
      </c>
      <c r="W1915" s="5">
        <v>1</v>
      </c>
      <c r="X1915" s="5">
        <v>25.766555011594949</v>
      </c>
      <c r="Y1915" s="5">
        <v>1</v>
      </c>
      <c r="Z1915" s="5">
        <v>25.766555011594949</v>
      </c>
      <c r="AA1915" s="5">
        <v>3</v>
      </c>
      <c r="AB1915" s="5">
        <v>77.299665034784852</v>
      </c>
      <c r="AC1915" s="5">
        <v>20</v>
      </c>
      <c r="AD1915" s="5">
        <v>515.33110023189909</v>
      </c>
      <c r="AE1915" s="5">
        <v>8</v>
      </c>
      <c r="AF1915" s="5">
        <v>206.13244009275959</v>
      </c>
      <c r="AG1915" s="5">
        <v>11</v>
      </c>
      <c r="AH1915" s="5">
        <v>283.43210512754445</v>
      </c>
      <c r="AI1915" s="5">
        <v>1</v>
      </c>
      <c r="AJ1915" s="5">
        <v>25.766555011594949</v>
      </c>
    </row>
    <row r="1916" spans="1:36" x14ac:dyDescent="0.25">
      <c r="A1916">
        <v>2019</v>
      </c>
      <c r="B1916" t="s">
        <v>71</v>
      </c>
      <c r="C1916" t="s">
        <v>4845</v>
      </c>
      <c r="D1916" s="47" t="s">
        <v>4844</v>
      </c>
      <c r="E1916" s="11">
        <v>0</v>
      </c>
      <c r="F1916" s="2">
        <v>0.58350000000000002</v>
      </c>
      <c r="G1916" s="2">
        <v>0.40150000000000002</v>
      </c>
      <c r="H1916" s="2">
        <v>0.182</v>
      </c>
      <c r="I1916" s="2">
        <v>0.60070000000000001</v>
      </c>
      <c r="J1916" s="2">
        <v>0.35649999999999998</v>
      </c>
      <c r="K1916" s="2">
        <v>0.24420000000000003</v>
      </c>
      <c r="L1916" s="2">
        <v>0.66390000000000005</v>
      </c>
      <c r="M1916" s="2">
        <v>0.32250000000000001</v>
      </c>
      <c r="N1916" s="2">
        <v>0.34140000000000004</v>
      </c>
      <c r="O1916" s="2">
        <v>0.25586666666666669</v>
      </c>
      <c r="P1916" s="2" t="s">
        <v>4792</v>
      </c>
      <c r="Q1916" s="5">
        <v>3881</v>
      </c>
      <c r="R1916" s="5" t="s">
        <v>4791</v>
      </c>
      <c r="S1916" s="5">
        <v>11</v>
      </c>
      <c r="T1916" s="5">
        <v>283.43210512754445</v>
      </c>
      <c r="U1916" s="5">
        <v>0</v>
      </c>
      <c r="V1916" s="5">
        <v>0</v>
      </c>
      <c r="W1916" s="5">
        <v>4</v>
      </c>
      <c r="X1916" s="5">
        <v>103.0662200463798</v>
      </c>
      <c r="Y1916" s="5">
        <v>1</v>
      </c>
      <c r="Z1916" s="5">
        <v>25.766555011594949</v>
      </c>
      <c r="AA1916" s="5">
        <v>6</v>
      </c>
      <c r="AB1916" s="5">
        <v>154.5993300695697</v>
      </c>
      <c r="AC1916" s="5">
        <v>64</v>
      </c>
      <c r="AD1916" s="5">
        <v>1649.0595207420768</v>
      </c>
      <c r="AE1916" s="5">
        <v>11</v>
      </c>
      <c r="AF1916" s="5">
        <v>283.43210512754445</v>
      </c>
      <c r="AG1916" s="5">
        <v>44</v>
      </c>
      <c r="AH1916" s="5">
        <v>1133.7284205101778</v>
      </c>
      <c r="AI1916" s="5">
        <v>9</v>
      </c>
      <c r="AJ1916" s="5">
        <v>231.89899510435455</v>
      </c>
    </row>
    <row r="1917" spans="1:36" x14ac:dyDescent="0.25">
      <c r="A1917">
        <v>2017</v>
      </c>
      <c r="B1917" t="s">
        <v>71</v>
      </c>
      <c r="C1917" t="s">
        <v>5142</v>
      </c>
      <c r="D1917" s="47" t="s">
        <v>5139</v>
      </c>
      <c r="E1917" s="11">
        <v>0</v>
      </c>
      <c r="F1917" s="2">
        <v>0.85560000000000003</v>
      </c>
      <c r="G1917" s="2">
        <v>0.1351</v>
      </c>
      <c r="H1917" s="2">
        <v>0.72050000000000003</v>
      </c>
      <c r="I1917" s="2">
        <v>0.84389999999999998</v>
      </c>
      <c r="J1917" s="2">
        <v>0.12790000000000001</v>
      </c>
      <c r="K1917" s="2">
        <v>0.71599999999999997</v>
      </c>
      <c r="L1917" s="2">
        <v>0.82689999999999997</v>
      </c>
      <c r="M1917" s="2">
        <v>0.1615</v>
      </c>
      <c r="N1917" s="2">
        <v>0.66539999999999999</v>
      </c>
      <c r="O1917" s="2">
        <v>0.70063333333333333</v>
      </c>
      <c r="P1917" s="2" t="s">
        <v>4792</v>
      </c>
      <c r="Q1917" s="5">
        <v>3882</v>
      </c>
      <c r="R1917" s="5" t="s">
        <v>4791</v>
      </c>
      <c r="S1917" s="5">
        <v>14</v>
      </c>
      <c r="T1917" s="5">
        <v>360.63884595569294</v>
      </c>
      <c r="U1917" s="5">
        <v>0</v>
      </c>
      <c r="V1917" s="5">
        <v>0</v>
      </c>
      <c r="W1917" s="5">
        <v>2</v>
      </c>
      <c r="X1917" s="5">
        <v>51.519835136527568</v>
      </c>
      <c r="Y1917" s="5">
        <v>0</v>
      </c>
      <c r="Z1917" s="5">
        <v>0</v>
      </c>
      <c r="AA1917" s="5">
        <v>12</v>
      </c>
      <c r="AB1917" s="5">
        <v>309.1190108191654</v>
      </c>
      <c r="AC1917" s="5">
        <v>73</v>
      </c>
      <c r="AD1917" s="5">
        <v>1880.4739824832561</v>
      </c>
      <c r="AE1917" s="5">
        <v>10</v>
      </c>
      <c r="AF1917" s="5">
        <v>257.59917568263779</v>
      </c>
      <c r="AG1917" s="5">
        <v>60</v>
      </c>
      <c r="AH1917" s="5">
        <v>1545.595054095827</v>
      </c>
      <c r="AI1917" s="5">
        <v>3</v>
      </c>
      <c r="AJ1917" s="5">
        <v>77.279752704791349</v>
      </c>
    </row>
    <row r="1918" spans="1:36" x14ac:dyDescent="0.25">
      <c r="A1918">
        <v>2017</v>
      </c>
      <c r="B1918" t="s">
        <v>71</v>
      </c>
      <c r="C1918" t="s">
        <v>5923</v>
      </c>
      <c r="D1918" s="47" t="s">
        <v>5923</v>
      </c>
      <c r="E1918" s="11">
        <v>0</v>
      </c>
      <c r="F1918" s="2">
        <v>0.32519999999999999</v>
      </c>
      <c r="G1918" s="2">
        <v>0.65990000000000004</v>
      </c>
      <c r="H1918" s="2">
        <v>-0.33470000000000005</v>
      </c>
      <c r="I1918" s="2">
        <v>0.29530000000000001</v>
      </c>
      <c r="J1918" s="2">
        <v>0.6603</v>
      </c>
      <c r="K1918" s="2">
        <v>-0.36499999999999999</v>
      </c>
      <c r="L1918" s="2">
        <v>0.27739999999999998</v>
      </c>
      <c r="M1918" s="2">
        <v>0.7056</v>
      </c>
      <c r="N1918" s="2">
        <v>-0.42820000000000003</v>
      </c>
      <c r="O1918" s="2">
        <v>-0.37596666666666662</v>
      </c>
      <c r="P1918" s="2" t="s">
        <v>5900</v>
      </c>
      <c r="Q1918" s="5">
        <v>3882</v>
      </c>
      <c r="R1918" s="5" t="s">
        <v>4791</v>
      </c>
      <c r="S1918" s="5">
        <v>2</v>
      </c>
      <c r="T1918" s="5">
        <v>51.519835136527568</v>
      </c>
      <c r="U1918" s="5">
        <v>0</v>
      </c>
      <c r="V1918" s="5">
        <v>0</v>
      </c>
      <c r="W1918" s="5">
        <v>1</v>
      </c>
      <c r="X1918" s="5">
        <v>25.759917568263784</v>
      </c>
      <c r="Y1918" s="5">
        <v>0</v>
      </c>
      <c r="Z1918" s="5">
        <v>0</v>
      </c>
      <c r="AA1918" s="5">
        <v>1</v>
      </c>
      <c r="AB1918" s="5">
        <v>25.759917568263784</v>
      </c>
      <c r="AC1918" s="5">
        <v>9</v>
      </c>
      <c r="AD1918" s="5">
        <v>231.83925811437402</v>
      </c>
      <c r="AE1918" s="5">
        <v>1</v>
      </c>
      <c r="AF1918" s="5">
        <v>25.759917568263784</v>
      </c>
      <c r="AG1918" s="5">
        <v>7</v>
      </c>
      <c r="AH1918" s="5">
        <v>180.31942297784647</v>
      </c>
      <c r="AI1918" s="5">
        <v>1</v>
      </c>
      <c r="AJ1918" s="5">
        <v>25.759917568263784</v>
      </c>
    </row>
    <row r="1919" spans="1:36" x14ac:dyDescent="0.25">
      <c r="A1919">
        <v>2019</v>
      </c>
      <c r="B1919" t="s">
        <v>71</v>
      </c>
      <c r="C1919" t="s">
        <v>5040</v>
      </c>
      <c r="D1919" s="47" t="s">
        <v>5039</v>
      </c>
      <c r="E1919" s="11">
        <v>0</v>
      </c>
      <c r="F1919" s="2">
        <v>0.80569999999999997</v>
      </c>
      <c r="G1919" s="2">
        <v>0.1842</v>
      </c>
      <c r="H1919" s="2">
        <v>0.62149999999999994</v>
      </c>
      <c r="I1919" s="2">
        <v>0.77659999999999996</v>
      </c>
      <c r="J1919" s="2">
        <v>0.19670000000000001</v>
      </c>
      <c r="K1919" s="2">
        <v>0.57989999999999997</v>
      </c>
      <c r="L1919" s="2">
        <v>0.78739999999999999</v>
      </c>
      <c r="M1919" s="2">
        <v>0.20710000000000001</v>
      </c>
      <c r="N1919" s="2">
        <v>0.58030000000000004</v>
      </c>
      <c r="O1919" s="2">
        <v>0.59389999999999998</v>
      </c>
      <c r="P1919" s="2" t="s">
        <v>4792</v>
      </c>
      <c r="Q1919" s="5">
        <v>3888</v>
      </c>
      <c r="R1919" s="5" t="s">
        <v>4791</v>
      </c>
      <c r="S1919" s="5">
        <v>3</v>
      </c>
      <c r="T1919" s="5">
        <v>77.160493827160494</v>
      </c>
      <c r="U1919" s="5">
        <v>0</v>
      </c>
      <c r="V1919" s="5">
        <v>0</v>
      </c>
      <c r="W1919" s="5">
        <v>1</v>
      </c>
      <c r="X1919" s="5">
        <v>25.720164609053501</v>
      </c>
      <c r="Y1919" s="5">
        <v>0</v>
      </c>
      <c r="Z1919" s="5">
        <v>0</v>
      </c>
      <c r="AA1919" s="5">
        <v>2</v>
      </c>
      <c r="AB1919" s="5">
        <v>51.440329218107003</v>
      </c>
      <c r="AC1919" s="5">
        <v>17</v>
      </c>
      <c r="AD1919" s="5">
        <v>437.24279835390945</v>
      </c>
      <c r="AE1919" s="5">
        <v>5</v>
      </c>
      <c r="AF1919" s="5">
        <v>128.6008230452675</v>
      </c>
      <c r="AG1919" s="5">
        <v>11</v>
      </c>
      <c r="AH1919" s="5">
        <v>282.92181069958849</v>
      </c>
      <c r="AI1919" s="5">
        <v>1</v>
      </c>
      <c r="AJ1919" s="5">
        <v>25.720164609053501</v>
      </c>
    </row>
    <row r="1920" spans="1:36" x14ac:dyDescent="0.25">
      <c r="A1920">
        <v>2018</v>
      </c>
      <c r="B1920" t="s">
        <v>71</v>
      </c>
      <c r="C1920" t="s">
        <v>936</v>
      </c>
      <c r="D1920" s="47" t="s">
        <v>5169</v>
      </c>
      <c r="E1920" s="11">
        <v>0</v>
      </c>
      <c r="F1920" s="2">
        <v>0.87919999999999998</v>
      </c>
      <c r="G1920" s="2">
        <v>0.10730000000000001</v>
      </c>
      <c r="H1920" s="2">
        <v>0.77190000000000003</v>
      </c>
      <c r="I1920" s="2">
        <v>0.872</v>
      </c>
      <c r="J1920" s="2">
        <v>0.10199999999999999</v>
      </c>
      <c r="K1920" s="2">
        <v>0.77</v>
      </c>
      <c r="L1920" s="2">
        <v>0.84240000000000004</v>
      </c>
      <c r="M1920" s="2">
        <v>0.14449999999999999</v>
      </c>
      <c r="N1920" s="2">
        <v>0.69790000000000008</v>
      </c>
      <c r="O1920" s="2">
        <v>0.74660000000000004</v>
      </c>
      <c r="P1920" s="2" t="s">
        <v>4792</v>
      </c>
      <c r="Q1920" s="5">
        <v>3890</v>
      </c>
      <c r="R1920" s="5" t="s">
        <v>4791</v>
      </c>
      <c r="S1920" s="5">
        <v>1</v>
      </c>
      <c r="T1920" s="5">
        <v>25.706940874035986</v>
      </c>
      <c r="U1920" s="5">
        <v>0</v>
      </c>
      <c r="V1920" s="5">
        <v>0</v>
      </c>
      <c r="W1920" s="5">
        <v>0</v>
      </c>
      <c r="X1920" s="5">
        <v>0</v>
      </c>
      <c r="Y1920" s="5">
        <v>0</v>
      </c>
      <c r="Z1920" s="5">
        <v>0</v>
      </c>
      <c r="AA1920" s="5">
        <v>1</v>
      </c>
      <c r="AB1920" s="5">
        <v>25.706940874035986</v>
      </c>
      <c r="AC1920" s="5">
        <v>78</v>
      </c>
      <c r="AD1920" s="5">
        <v>2005.1413881748072</v>
      </c>
      <c r="AE1920" s="5">
        <v>41</v>
      </c>
      <c r="AF1920" s="5">
        <v>1053.9845758354757</v>
      </c>
      <c r="AG1920" s="5">
        <v>31</v>
      </c>
      <c r="AH1920" s="5">
        <v>796.91516709511563</v>
      </c>
      <c r="AI1920" s="5">
        <v>6</v>
      </c>
      <c r="AJ1920" s="5">
        <v>154.24164524421596</v>
      </c>
    </row>
    <row r="1921" spans="1:36" x14ac:dyDescent="0.25">
      <c r="A1921">
        <v>2018</v>
      </c>
      <c r="B1921" t="s">
        <v>71</v>
      </c>
      <c r="C1921" t="s">
        <v>936</v>
      </c>
      <c r="D1921" s="47" t="s">
        <v>5169</v>
      </c>
      <c r="E1921" s="11">
        <v>0</v>
      </c>
      <c r="F1921" s="2">
        <v>0.87919999999999998</v>
      </c>
      <c r="G1921" s="2">
        <v>0.10730000000000001</v>
      </c>
      <c r="H1921" s="2">
        <v>0.77190000000000003</v>
      </c>
      <c r="I1921" s="2">
        <v>0.872</v>
      </c>
      <c r="J1921" s="2">
        <v>0.10199999999999999</v>
      </c>
      <c r="K1921" s="2">
        <v>0.77</v>
      </c>
      <c r="L1921" s="2">
        <v>0.84240000000000004</v>
      </c>
      <c r="M1921" s="2">
        <v>0.14449999999999999</v>
      </c>
      <c r="N1921" s="2">
        <v>0.69790000000000008</v>
      </c>
      <c r="O1921" s="2">
        <v>0.74660000000000004</v>
      </c>
      <c r="P1921" s="2" t="s">
        <v>4792</v>
      </c>
      <c r="Q1921" s="5">
        <v>3890</v>
      </c>
      <c r="R1921" s="5" t="s">
        <v>4791</v>
      </c>
      <c r="S1921" s="5">
        <v>1</v>
      </c>
      <c r="T1921" s="5">
        <v>25.706940874035986</v>
      </c>
      <c r="U1921" s="5">
        <v>0</v>
      </c>
      <c r="V1921" s="5">
        <v>0</v>
      </c>
      <c r="W1921" s="5">
        <v>0</v>
      </c>
      <c r="X1921" s="5">
        <v>0</v>
      </c>
      <c r="Y1921" s="5">
        <v>0</v>
      </c>
      <c r="Z1921" s="5">
        <v>0</v>
      </c>
      <c r="AA1921" s="5">
        <v>1</v>
      </c>
      <c r="AB1921" s="5">
        <v>25.706940874035986</v>
      </c>
      <c r="AC1921" s="5">
        <v>78</v>
      </c>
      <c r="AD1921" s="5">
        <v>2005.1413881748072</v>
      </c>
      <c r="AE1921" s="5">
        <v>41</v>
      </c>
      <c r="AF1921" s="5">
        <v>1053.9845758354757</v>
      </c>
      <c r="AG1921" s="5">
        <v>31</v>
      </c>
      <c r="AH1921" s="5">
        <v>796.91516709511563</v>
      </c>
      <c r="AI1921" s="5">
        <v>6</v>
      </c>
      <c r="AJ1921" s="5">
        <v>154.24164524421596</v>
      </c>
    </row>
    <row r="1922" spans="1:36" x14ac:dyDescent="0.25">
      <c r="A1922">
        <v>2017</v>
      </c>
      <c r="B1922" t="s">
        <v>70</v>
      </c>
      <c r="C1922" t="s">
        <v>5475</v>
      </c>
      <c r="D1922" s="47" t="s">
        <v>5357</v>
      </c>
      <c r="E1922" s="11">
        <v>11.94</v>
      </c>
      <c r="F1922" s="2">
        <v>0.7732</v>
      </c>
      <c r="G1922" s="2">
        <v>0.215</v>
      </c>
      <c r="H1922" s="2">
        <v>0.55820000000000003</v>
      </c>
      <c r="I1922" s="2">
        <v>0.74690000000000001</v>
      </c>
      <c r="J1922" s="2">
        <v>0.22409999999999999</v>
      </c>
      <c r="K1922" s="2">
        <v>0.52280000000000004</v>
      </c>
      <c r="L1922" s="2">
        <v>0.66579999999999995</v>
      </c>
      <c r="M1922" s="2">
        <v>0.32019999999999998</v>
      </c>
      <c r="N1922" s="2">
        <v>0.34559999999999996</v>
      </c>
      <c r="O1922" s="2">
        <v>0.47553333333333331</v>
      </c>
      <c r="P1922" s="5" t="s">
        <v>4792</v>
      </c>
      <c r="Q1922" s="5">
        <v>3899</v>
      </c>
      <c r="R1922" s="5">
        <v>326.54941373534342</v>
      </c>
      <c r="S1922" s="5">
        <v>8</v>
      </c>
      <c r="T1922" s="5">
        <v>205.18081559374195</v>
      </c>
      <c r="U1922" s="5">
        <v>0</v>
      </c>
      <c r="V1922" s="5">
        <v>0</v>
      </c>
      <c r="W1922" s="5">
        <v>0</v>
      </c>
      <c r="X1922" s="5">
        <v>0</v>
      </c>
      <c r="Y1922" s="5">
        <v>1</v>
      </c>
      <c r="Z1922" s="5">
        <v>25.647601949217744</v>
      </c>
      <c r="AA1922" s="5">
        <v>7</v>
      </c>
      <c r="AB1922" s="5">
        <v>179.53321364452424</v>
      </c>
      <c r="AC1922" s="5">
        <v>123</v>
      </c>
      <c r="AD1922" s="5">
        <v>3154.6550397537831</v>
      </c>
      <c r="AE1922" s="5">
        <v>7</v>
      </c>
      <c r="AF1922" s="5">
        <v>179.53321364452424</v>
      </c>
      <c r="AG1922" s="5">
        <v>112</v>
      </c>
      <c r="AH1922" s="5">
        <v>2872.5314183123878</v>
      </c>
      <c r="AI1922" s="5">
        <v>4</v>
      </c>
      <c r="AJ1922" s="5">
        <v>102.59040779687098</v>
      </c>
    </row>
    <row r="1923" spans="1:36" x14ac:dyDescent="0.25">
      <c r="A1923">
        <v>2018</v>
      </c>
      <c r="B1923" t="s">
        <v>71</v>
      </c>
      <c r="C1923" t="s">
        <v>4845</v>
      </c>
      <c r="D1923" s="47" t="s">
        <v>4844</v>
      </c>
      <c r="E1923" s="11">
        <v>0</v>
      </c>
      <c r="F1923" s="2">
        <v>0.58350000000000002</v>
      </c>
      <c r="G1923" s="2">
        <v>0.40150000000000002</v>
      </c>
      <c r="H1923" s="2">
        <v>0.182</v>
      </c>
      <c r="I1923" s="2">
        <v>0.60070000000000001</v>
      </c>
      <c r="J1923" s="2">
        <v>0.35649999999999998</v>
      </c>
      <c r="K1923" s="2">
        <v>0.24420000000000003</v>
      </c>
      <c r="L1923" s="2">
        <v>0.66390000000000005</v>
      </c>
      <c r="M1923" s="2">
        <v>0.32250000000000001</v>
      </c>
      <c r="N1923" s="2">
        <v>0.34140000000000004</v>
      </c>
      <c r="O1923" s="2">
        <v>0.25586666666666669</v>
      </c>
      <c r="P1923" s="2" t="s">
        <v>4792</v>
      </c>
      <c r="Q1923" s="5">
        <v>3899</v>
      </c>
      <c r="R1923" s="5" t="s">
        <v>4791</v>
      </c>
      <c r="S1923" s="5">
        <v>3</v>
      </c>
      <c r="T1923" s="5">
        <v>76.942805847653247</v>
      </c>
      <c r="U1923" s="5">
        <v>0</v>
      </c>
      <c r="V1923" s="5">
        <v>0</v>
      </c>
      <c r="W1923" s="5">
        <v>2</v>
      </c>
      <c r="X1923" s="5">
        <v>51.295203898435489</v>
      </c>
      <c r="Y1923" s="5">
        <v>0</v>
      </c>
      <c r="Z1923" s="5">
        <v>0</v>
      </c>
      <c r="AA1923" s="5">
        <v>1</v>
      </c>
      <c r="AB1923" s="5">
        <v>25.647601949217744</v>
      </c>
      <c r="AC1923" s="5">
        <v>97</v>
      </c>
      <c r="AD1923" s="5">
        <v>2487.8173890741218</v>
      </c>
      <c r="AE1923" s="5">
        <v>24</v>
      </c>
      <c r="AF1923" s="5">
        <v>615.54244678122598</v>
      </c>
      <c r="AG1923" s="5">
        <v>69</v>
      </c>
      <c r="AH1923" s="5">
        <v>1769.6845344960248</v>
      </c>
      <c r="AI1923" s="5">
        <v>4</v>
      </c>
      <c r="AJ1923" s="5">
        <v>102.59040779687098</v>
      </c>
    </row>
    <row r="1924" spans="1:36" x14ac:dyDescent="0.25">
      <c r="A1924">
        <v>2018</v>
      </c>
      <c r="B1924" t="s">
        <v>71</v>
      </c>
      <c r="C1924" t="s">
        <v>4845</v>
      </c>
      <c r="D1924" s="47" t="s">
        <v>4844</v>
      </c>
      <c r="E1924" s="11">
        <v>0</v>
      </c>
      <c r="F1924" s="2">
        <v>0.58350000000000002</v>
      </c>
      <c r="G1924" s="2">
        <v>0.40150000000000002</v>
      </c>
      <c r="H1924" s="2">
        <v>0.182</v>
      </c>
      <c r="I1924" s="2">
        <v>0.60070000000000001</v>
      </c>
      <c r="J1924" s="2">
        <v>0.35649999999999998</v>
      </c>
      <c r="K1924" s="2">
        <v>0.24420000000000003</v>
      </c>
      <c r="L1924" s="2">
        <v>0.66390000000000005</v>
      </c>
      <c r="M1924" s="2">
        <v>0.32250000000000001</v>
      </c>
      <c r="N1924" s="2">
        <v>0.34140000000000004</v>
      </c>
      <c r="O1924" s="2">
        <v>0.25586666666666669</v>
      </c>
      <c r="P1924" s="2" t="s">
        <v>4792</v>
      </c>
      <c r="Q1924" s="5">
        <v>3899</v>
      </c>
      <c r="R1924" s="5" t="s">
        <v>4791</v>
      </c>
      <c r="S1924" s="5">
        <v>3</v>
      </c>
      <c r="T1924" s="5">
        <v>76.942805847653247</v>
      </c>
      <c r="U1924" s="5">
        <v>0</v>
      </c>
      <c r="V1924" s="5">
        <v>0</v>
      </c>
      <c r="W1924" s="5">
        <v>2</v>
      </c>
      <c r="X1924" s="5">
        <v>51.295203898435489</v>
      </c>
      <c r="Y1924" s="5">
        <v>0</v>
      </c>
      <c r="Z1924" s="5">
        <v>0</v>
      </c>
      <c r="AA1924" s="5">
        <v>1</v>
      </c>
      <c r="AB1924" s="5">
        <v>25.647601949217744</v>
      </c>
      <c r="AC1924" s="5">
        <v>97</v>
      </c>
      <c r="AD1924" s="5">
        <v>2487.8173890741218</v>
      </c>
      <c r="AE1924" s="5">
        <v>24</v>
      </c>
      <c r="AF1924" s="5">
        <v>615.54244678122598</v>
      </c>
      <c r="AG1924" s="5">
        <v>69</v>
      </c>
      <c r="AH1924" s="5">
        <v>1769.6845344960248</v>
      </c>
      <c r="AI1924" s="5">
        <v>4</v>
      </c>
      <c r="AJ1924" s="5">
        <v>102.59040779687098</v>
      </c>
    </row>
    <row r="1925" spans="1:36" x14ac:dyDescent="0.25">
      <c r="A1925">
        <v>2019</v>
      </c>
      <c r="B1925" t="s">
        <v>71</v>
      </c>
      <c r="C1925" t="s">
        <v>5142</v>
      </c>
      <c r="D1925" s="47" t="s">
        <v>5139</v>
      </c>
      <c r="E1925" s="11">
        <v>0</v>
      </c>
      <c r="F1925" s="2">
        <v>0.85560000000000003</v>
      </c>
      <c r="G1925" s="2">
        <v>0.1351</v>
      </c>
      <c r="H1925" s="2">
        <v>0.72050000000000003</v>
      </c>
      <c r="I1925" s="2">
        <v>0.84389999999999998</v>
      </c>
      <c r="J1925" s="2">
        <v>0.12790000000000001</v>
      </c>
      <c r="K1925" s="2">
        <v>0.71599999999999997</v>
      </c>
      <c r="L1925" s="2">
        <v>0.82689999999999997</v>
      </c>
      <c r="M1925" s="2">
        <v>0.1615</v>
      </c>
      <c r="N1925" s="2">
        <v>0.66539999999999999</v>
      </c>
      <c r="O1925" s="2">
        <v>0.70063333333333333</v>
      </c>
      <c r="P1925" s="2" t="s">
        <v>4792</v>
      </c>
      <c r="Q1925" s="5">
        <v>3909</v>
      </c>
      <c r="R1925" s="5" t="s">
        <v>4791</v>
      </c>
      <c r="S1925" s="5">
        <v>0</v>
      </c>
      <c r="T1925" s="5">
        <v>0</v>
      </c>
      <c r="U1925" s="5">
        <v>0</v>
      </c>
      <c r="V1925" s="5">
        <v>0</v>
      </c>
      <c r="W1925" s="5">
        <v>0</v>
      </c>
      <c r="X1925" s="5">
        <v>0</v>
      </c>
      <c r="Y1925" s="5">
        <v>0</v>
      </c>
      <c r="Z1925" s="5">
        <v>0</v>
      </c>
      <c r="AA1925" s="5">
        <v>0</v>
      </c>
      <c r="AB1925" s="5">
        <v>0</v>
      </c>
      <c r="AC1925" s="5">
        <v>128</v>
      </c>
      <c r="AD1925" s="5">
        <v>3274.4947556919929</v>
      </c>
      <c r="AE1925" s="5">
        <v>0</v>
      </c>
      <c r="AF1925" s="5">
        <v>0</v>
      </c>
      <c r="AG1925" s="5">
        <v>126</v>
      </c>
      <c r="AH1925" s="5">
        <v>3223.3307751343054</v>
      </c>
      <c r="AI1925" s="5">
        <v>2</v>
      </c>
      <c r="AJ1925" s="5">
        <v>51.163980557687388</v>
      </c>
    </row>
    <row r="1926" spans="1:36" x14ac:dyDescent="0.25">
      <c r="A1926">
        <v>2019</v>
      </c>
      <c r="B1926" t="s">
        <v>71</v>
      </c>
      <c r="C1926" t="s">
        <v>5166</v>
      </c>
      <c r="D1926" s="47" t="s">
        <v>5166</v>
      </c>
      <c r="E1926" s="11">
        <v>0</v>
      </c>
      <c r="F1926" s="2">
        <v>0.87270000000000003</v>
      </c>
      <c r="G1926" s="2">
        <v>0.11849999999999999</v>
      </c>
      <c r="H1926" s="2">
        <v>0.75419999999999998</v>
      </c>
      <c r="I1926" s="2">
        <v>0.86329999999999996</v>
      </c>
      <c r="J1926" s="2">
        <v>0.1114</v>
      </c>
      <c r="K1926" s="2">
        <v>0.75190000000000001</v>
      </c>
      <c r="L1926" s="2">
        <v>0.83819999999999995</v>
      </c>
      <c r="M1926" s="2">
        <v>0.14929999999999999</v>
      </c>
      <c r="N1926" s="2">
        <v>0.68889999999999996</v>
      </c>
      <c r="O1926" s="2">
        <v>0.73166666666666658</v>
      </c>
      <c r="P1926" s="2" t="s">
        <v>4792</v>
      </c>
      <c r="Q1926" s="5">
        <v>3913</v>
      </c>
      <c r="R1926" s="5" t="s">
        <v>4791</v>
      </c>
      <c r="S1926" s="5">
        <v>8</v>
      </c>
      <c r="T1926" s="5">
        <v>204.44671607462305</v>
      </c>
      <c r="U1926" s="5">
        <v>1</v>
      </c>
      <c r="V1926" s="5">
        <v>25.555839509327882</v>
      </c>
      <c r="W1926" s="5">
        <v>5</v>
      </c>
      <c r="X1926" s="5">
        <v>127.7791975466394</v>
      </c>
      <c r="Y1926" s="5">
        <v>1</v>
      </c>
      <c r="Z1926" s="5">
        <v>25.555839509327882</v>
      </c>
      <c r="AA1926" s="5">
        <v>1</v>
      </c>
      <c r="AB1926" s="5">
        <v>25.555839509327882</v>
      </c>
      <c r="AC1926" s="5">
        <v>84</v>
      </c>
      <c r="AD1926" s="5">
        <v>2146.6905187835418</v>
      </c>
      <c r="AE1926" s="5">
        <v>34</v>
      </c>
      <c r="AF1926" s="5">
        <v>868.89854331714798</v>
      </c>
      <c r="AG1926" s="5">
        <v>47</v>
      </c>
      <c r="AH1926" s="5">
        <v>1201.1244569384105</v>
      </c>
      <c r="AI1926" s="5">
        <v>3</v>
      </c>
      <c r="AJ1926" s="5">
        <v>76.667518527983646</v>
      </c>
    </row>
    <row r="1927" spans="1:36" x14ac:dyDescent="0.25">
      <c r="A1927">
        <v>2018</v>
      </c>
      <c r="B1927" t="s">
        <v>71</v>
      </c>
      <c r="C1927" t="s">
        <v>5962</v>
      </c>
      <c r="D1927" s="47" t="s">
        <v>5959</v>
      </c>
      <c r="E1927" s="11">
        <v>0</v>
      </c>
      <c r="F1927" s="2">
        <v>0.40050000000000002</v>
      </c>
      <c r="G1927" s="2">
        <v>0.58199999999999996</v>
      </c>
      <c r="H1927" s="2">
        <v>-0.18149999999999994</v>
      </c>
      <c r="I1927" s="2">
        <v>0.40760000000000002</v>
      </c>
      <c r="J1927" s="2">
        <v>0.54190000000000005</v>
      </c>
      <c r="K1927" s="2">
        <v>-0.13430000000000003</v>
      </c>
      <c r="L1927" s="2">
        <v>0.47039999999999998</v>
      </c>
      <c r="M1927" s="2">
        <v>0.51559999999999995</v>
      </c>
      <c r="N1927" s="2">
        <v>-4.5199999999999962E-2</v>
      </c>
      <c r="O1927" s="2">
        <v>-0.12033333333333331</v>
      </c>
      <c r="P1927" s="2" t="s">
        <v>5900</v>
      </c>
      <c r="Q1927" s="5">
        <v>3913</v>
      </c>
      <c r="R1927" s="5" t="s">
        <v>4791</v>
      </c>
      <c r="S1927" s="5">
        <v>2</v>
      </c>
      <c r="T1927" s="5">
        <v>51.111679018655764</v>
      </c>
      <c r="U1927" s="5">
        <v>0</v>
      </c>
      <c r="V1927" s="5">
        <v>0</v>
      </c>
      <c r="W1927" s="5">
        <v>0</v>
      </c>
      <c r="X1927" s="5">
        <v>0</v>
      </c>
      <c r="Y1927" s="5">
        <v>0</v>
      </c>
      <c r="Z1927" s="5">
        <v>0</v>
      </c>
      <c r="AA1927" s="5">
        <v>2</v>
      </c>
      <c r="AB1927" s="5">
        <v>51.111679018655764</v>
      </c>
      <c r="AC1927" s="5">
        <v>22</v>
      </c>
      <c r="AD1927" s="5">
        <v>562.2284692052134</v>
      </c>
      <c r="AE1927" s="5">
        <v>6</v>
      </c>
      <c r="AF1927" s="5">
        <v>153.33503705596729</v>
      </c>
      <c r="AG1927" s="5">
        <v>16</v>
      </c>
      <c r="AH1927" s="5">
        <v>408.89343214924611</v>
      </c>
      <c r="AI1927" s="5">
        <v>0</v>
      </c>
      <c r="AJ1927" s="5">
        <v>0</v>
      </c>
    </row>
    <row r="1928" spans="1:36" x14ac:dyDescent="0.25">
      <c r="A1928">
        <v>2018</v>
      </c>
      <c r="B1928" t="s">
        <v>71</v>
      </c>
      <c r="C1928" t="s">
        <v>5962</v>
      </c>
      <c r="D1928" s="47" t="s">
        <v>5959</v>
      </c>
      <c r="E1928" s="11">
        <v>0</v>
      </c>
      <c r="F1928" s="2">
        <v>0.40050000000000002</v>
      </c>
      <c r="G1928" s="2">
        <v>0.58199999999999996</v>
      </c>
      <c r="H1928" s="2">
        <v>-0.18149999999999994</v>
      </c>
      <c r="I1928" s="2">
        <v>0.40760000000000002</v>
      </c>
      <c r="J1928" s="2">
        <v>0.54190000000000005</v>
      </c>
      <c r="K1928" s="2">
        <v>-0.13430000000000003</v>
      </c>
      <c r="L1928" s="2">
        <v>0.47039999999999998</v>
      </c>
      <c r="M1928" s="2">
        <v>0.51559999999999995</v>
      </c>
      <c r="N1928" s="2">
        <v>-4.5199999999999962E-2</v>
      </c>
      <c r="O1928" s="2">
        <v>-0.12033333333333331</v>
      </c>
      <c r="P1928" s="2" t="s">
        <v>5900</v>
      </c>
      <c r="Q1928" s="5">
        <v>3913</v>
      </c>
      <c r="R1928" s="5" t="s">
        <v>4791</v>
      </c>
      <c r="S1928" s="5">
        <v>2</v>
      </c>
      <c r="T1928" s="5">
        <v>51.111679018655764</v>
      </c>
      <c r="U1928" s="5">
        <v>0</v>
      </c>
      <c r="V1928" s="5">
        <v>0</v>
      </c>
      <c r="W1928" s="5">
        <v>0</v>
      </c>
      <c r="X1928" s="5">
        <v>0</v>
      </c>
      <c r="Y1928" s="5">
        <v>0</v>
      </c>
      <c r="Z1928" s="5">
        <v>0</v>
      </c>
      <c r="AA1928" s="5">
        <v>2</v>
      </c>
      <c r="AB1928" s="5">
        <v>51.111679018655764</v>
      </c>
      <c r="AC1928" s="5">
        <v>22</v>
      </c>
      <c r="AD1928" s="5">
        <v>562.2284692052134</v>
      </c>
      <c r="AE1928" s="5">
        <v>6</v>
      </c>
      <c r="AF1928" s="5">
        <v>153.33503705596729</v>
      </c>
      <c r="AG1928" s="5">
        <v>16</v>
      </c>
      <c r="AH1928" s="5">
        <v>408.89343214924611</v>
      </c>
      <c r="AI1928" s="5">
        <v>0</v>
      </c>
      <c r="AJ1928" s="5">
        <v>0</v>
      </c>
    </row>
    <row r="1929" spans="1:36" x14ac:dyDescent="0.25">
      <c r="A1929">
        <v>2018</v>
      </c>
      <c r="B1929" t="s">
        <v>71</v>
      </c>
      <c r="C1929" t="s">
        <v>5109</v>
      </c>
      <c r="D1929" s="47" t="s">
        <v>719</v>
      </c>
      <c r="E1929" s="11">
        <v>0</v>
      </c>
      <c r="F1929" s="2">
        <v>0.84140000000000004</v>
      </c>
      <c r="G1929" s="2">
        <v>0.15390000000000001</v>
      </c>
      <c r="H1929" s="2">
        <v>0.6875</v>
      </c>
      <c r="I1929" s="2">
        <v>0.81059999999999999</v>
      </c>
      <c r="J1929" s="2">
        <v>0.16120000000000001</v>
      </c>
      <c r="K1929" s="2">
        <v>0.64939999999999998</v>
      </c>
      <c r="L1929" s="2">
        <v>0.75819999999999999</v>
      </c>
      <c r="M1929" s="2">
        <v>0.23230000000000001</v>
      </c>
      <c r="N1929" s="2">
        <v>0.52590000000000003</v>
      </c>
      <c r="O1929" s="2">
        <v>0.62093333333333334</v>
      </c>
      <c r="P1929" s="2" t="s">
        <v>4792</v>
      </c>
      <c r="Q1929" s="5">
        <v>3915</v>
      </c>
      <c r="R1929" s="5" t="s">
        <v>4791</v>
      </c>
      <c r="S1929" s="5">
        <v>7</v>
      </c>
      <c r="T1929" s="5">
        <v>178.79948914431674</v>
      </c>
      <c r="U1929" s="5">
        <v>0</v>
      </c>
      <c r="V1929" s="5">
        <v>0</v>
      </c>
      <c r="W1929" s="5">
        <v>0</v>
      </c>
      <c r="X1929" s="5">
        <v>0</v>
      </c>
      <c r="Y1929" s="5">
        <v>1</v>
      </c>
      <c r="Z1929" s="5">
        <v>25.542784163473822</v>
      </c>
      <c r="AA1929" s="5">
        <v>6</v>
      </c>
      <c r="AB1929" s="5">
        <v>153.25670498084293</v>
      </c>
      <c r="AC1929" s="5">
        <v>122</v>
      </c>
      <c r="AD1929" s="5">
        <v>3116.2196679438057</v>
      </c>
      <c r="AE1929" s="5">
        <v>33</v>
      </c>
      <c r="AF1929" s="5">
        <v>842.91187739463589</v>
      </c>
      <c r="AG1929" s="5">
        <v>86</v>
      </c>
      <c r="AH1929" s="5">
        <v>2196.6794380587485</v>
      </c>
      <c r="AI1929" s="5">
        <v>3</v>
      </c>
      <c r="AJ1929" s="5">
        <v>76.628352490421463</v>
      </c>
    </row>
    <row r="1930" spans="1:36" x14ac:dyDescent="0.25">
      <c r="A1930">
        <v>2018</v>
      </c>
      <c r="B1930" t="s">
        <v>71</v>
      </c>
      <c r="C1930" t="s">
        <v>5109</v>
      </c>
      <c r="D1930" s="47" t="s">
        <v>719</v>
      </c>
      <c r="E1930" s="11">
        <v>0</v>
      </c>
      <c r="F1930" s="2">
        <v>0.84140000000000004</v>
      </c>
      <c r="G1930" s="2">
        <v>0.15390000000000001</v>
      </c>
      <c r="H1930" s="2">
        <v>0.6875</v>
      </c>
      <c r="I1930" s="2">
        <v>0.81059999999999999</v>
      </c>
      <c r="J1930" s="2">
        <v>0.16120000000000001</v>
      </c>
      <c r="K1930" s="2">
        <v>0.64939999999999998</v>
      </c>
      <c r="L1930" s="2">
        <v>0.75819999999999999</v>
      </c>
      <c r="M1930" s="2">
        <v>0.23230000000000001</v>
      </c>
      <c r="N1930" s="2">
        <v>0.52590000000000003</v>
      </c>
      <c r="O1930" s="2">
        <v>0.62093333333333334</v>
      </c>
      <c r="P1930" s="2" t="s">
        <v>4792</v>
      </c>
      <c r="Q1930" s="5">
        <v>3915</v>
      </c>
      <c r="R1930" s="5" t="s">
        <v>4791</v>
      </c>
      <c r="S1930" s="5">
        <v>7</v>
      </c>
      <c r="T1930" s="5">
        <v>178.79948914431674</v>
      </c>
      <c r="U1930" s="5">
        <v>0</v>
      </c>
      <c r="V1930" s="5">
        <v>0</v>
      </c>
      <c r="W1930" s="5">
        <v>0</v>
      </c>
      <c r="X1930" s="5">
        <v>0</v>
      </c>
      <c r="Y1930" s="5">
        <v>1</v>
      </c>
      <c r="Z1930" s="5">
        <v>25.542784163473822</v>
      </c>
      <c r="AA1930" s="5">
        <v>6</v>
      </c>
      <c r="AB1930" s="5">
        <v>153.25670498084293</v>
      </c>
      <c r="AC1930" s="5">
        <v>122</v>
      </c>
      <c r="AD1930" s="5">
        <v>3116.2196679438057</v>
      </c>
      <c r="AE1930" s="5">
        <v>33</v>
      </c>
      <c r="AF1930" s="5">
        <v>842.91187739463589</v>
      </c>
      <c r="AG1930" s="5">
        <v>86</v>
      </c>
      <c r="AH1930" s="5">
        <v>2196.6794380587485</v>
      </c>
      <c r="AI1930" s="5">
        <v>3</v>
      </c>
      <c r="AJ1930" s="5">
        <v>76.628352490421463</v>
      </c>
    </row>
    <row r="1931" spans="1:36" x14ac:dyDescent="0.25">
      <c r="A1931">
        <v>2017</v>
      </c>
      <c r="B1931" t="s">
        <v>41</v>
      </c>
      <c r="C1931" t="s">
        <v>6172</v>
      </c>
      <c r="D1931" s="47" t="s">
        <v>6146</v>
      </c>
      <c r="E1931" s="11">
        <v>2.5209999999999999</v>
      </c>
      <c r="F1931" s="2">
        <v>0.44619999999999999</v>
      </c>
      <c r="G1931" s="2">
        <v>0.53339999999999999</v>
      </c>
      <c r="H1931" s="2">
        <v>-8.72E-2</v>
      </c>
      <c r="I1931" s="2">
        <v>0.44350000000000001</v>
      </c>
      <c r="J1931" s="2">
        <v>0.50029999999999997</v>
      </c>
      <c r="K1931" s="2">
        <v>-5.6799999999999962E-2</v>
      </c>
      <c r="L1931" s="2">
        <v>0.41830000000000001</v>
      </c>
      <c r="M1931" s="2">
        <v>0.5615</v>
      </c>
      <c r="N1931" s="2">
        <v>-0.14319999999999999</v>
      </c>
      <c r="O1931" s="2">
        <v>-9.5733333333333323E-2</v>
      </c>
      <c r="P1931" s="2" t="s">
        <v>5900</v>
      </c>
      <c r="Q1931" s="5">
        <v>3917</v>
      </c>
      <c r="R1931" s="5">
        <v>1553.7485124950417</v>
      </c>
      <c r="S1931" s="5">
        <v>37</v>
      </c>
      <c r="T1931" s="5">
        <v>944.60045953535871</v>
      </c>
      <c r="U1931" s="5">
        <v>1</v>
      </c>
      <c r="V1931" s="5">
        <v>25.529742149604292</v>
      </c>
      <c r="W1931" s="5">
        <v>1</v>
      </c>
      <c r="X1931" s="5">
        <v>25.529742149604292</v>
      </c>
      <c r="Y1931" s="5">
        <v>6</v>
      </c>
      <c r="Z1931" s="5">
        <v>153.17845289762573</v>
      </c>
      <c r="AA1931" s="5">
        <v>29</v>
      </c>
      <c r="AB1931" s="5">
        <v>740.3625223385244</v>
      </c>
      <c r="AC1931" s="5">
        <v>53</v>
      </c>
      <c r="AD1931" s="5">
        <v>1353.0763339290272</v>
      </c>
      <c r="AE1931" s="5">
        <v>11</v>
      </c>
      <c r="AF1931" s="5">
        <v>280.8271636456472</v>
      </c>
      <c r="AG1931" s="5">
        <v>24</v>
      </c>
      <c r="AH1931" s="5">
        <v>612.71381159050293</v>
      </c>
      <c r="AI1931" s="5">
        <v>18</v>
      </c>
      <c r="AJ1931" s="5">
        <v>459.5353586928772</v>
      </c>
    </row>
    <row r="1932" spans="1:36" x14ac:dyDescent="0.25">
      <c r="A1932">
        <v>2018</v>
      </c>
      <c r="B1932" t="s">
        <v>71</v>
      </c>
      <c r="C1932" t="s">
        <v>5142</v>
      </c>
      <c r="D1932" s="47" t="s">
        <v>5139</v>
      </c>
      <c r="E1932" s="11">
        <v>0</v>
      </c>
      <c r="F1932" s="2">
        <v>0.85560000000000003</v>
      </c>
      <c r="G1932" s="2">
        <v>0.1351</v>
      </c>
      <c r="H1932" s="2">
        <v>0.72050000000000003</v>
      </c>
      <c r="I1932" s="2">
        <v>0.84389999999999998</v>
      </c>
      <c r="J1932" s="2">
        <v>0.12790000000000001</v>
      </c>
      <c r="K1932" s="2">
        <v>0.71599999999999997</v>
      </c>
      <c r="L1932" s="2">
        <v>0.82689999999999997</v>
      </c>
      <c r="M1932" s="2">
        <v>0.1615</v>
      </c>
      <c r="N1932" s="2">
        <v>0.66539999999999999</v>
      </c>
      <c r="O1932" s="2">
        <v>0.70063333333333333</v>
      </c>
      <c r="P1932" s="2" t="s">
        <v>4792</v>
      </c>
      <c r="Q1932" s="5">
        <v>3924</v>
      </c>
      <c r="R1932" s="5" t="s">
        <v>4791</v>
      </c>
      <c r="S1932" s="5">
        <v>4</v>
      </c>
      <c r="T1932" s="5">
        <v>101.93679918450562</v>
      </c>
      <c r="U1932" s="5">
        <v>0</v>
      </c>
      <c r="V1932" s="5">
        <v>0</v>
      </c>
      <c r="W1932" s="5">
        <v>0</v>
      </c>
      <c r="X1932" s="5">
        <v>0</v>
      </c>
      <c r="Y1932" s="5">
        <v>2</v>
      </c>
      <c r="Z1932" s="5">
        <v>50.968399592252808</v>
      </c>
      <c r="AA1932" s="5">
        <v>2</v>
      </c>
      <c r="AB1932" s="5">
        <v>50.968399592252808</v>
      </c>
      <c r="AC1932" s="5">
        <v>99</v>
      </c>
      <c r="AD1932" s="5">
        <v>2522.9357798165138</v>
      </c>
      <c r="AE1932" s="5">
        <v>12</v>
      </c>
      <c r="AF1932" s="5">
        <v>305.81039755351685</v>
      </c>
      <c r="AG1932" s="5">
        <v>77</v>
      </c>
      <c r="AH1932" s="5">
        <v>1962.2833843017329</v>
      </c>
      <c r="AI1932" s="5">
        <v>10</v>
      </c>
      <c r="AJ1932" s="5">
        <v>254.84199796126401</v>
      </c>
    </row>
    <row r="1933" spans="1:36" x14ac:dyDescent="0.25">
      <c r="A1933">
        <v>2018</v>
      </c>
      <c r="B1933" t="s">
        <v>71</v>
      </c>
      <c r="C1933" t="s">
        <v>5142</v>
      </c>
      <c r="D1933" s="47" t="s">
        <v>5139</v>
      </c>
      <c r="E1933" s="11">
        <v>0</v>
      </c>
      <c r="F1933" s="2">
        <v>0.85560000000000003</v>
      </c>
      <c r="G1933" s="2">
        <v>0.1351</v>
      </c>
      <c r="H1933" s="2">
        <v>0.72050000000000003</v>
      </c>
      <c r="I1933" s="2">
        <v>0.84389999999999998</v>
      </c>
      <c r="J1933" s="2">
        <v>0.12790000000000001</v>
      </c>
      <c r="K1933" s="2">
        <v>0.71599999999999997</v>
      </c>
      <c r="L1933" s="2">
        <v>0.82689999999999997</v>
      </c>
      <c r="M1933" s="2">
        <v>0.1615</v>
      </c>
      <c r="N1933" s="2">
        <v>0.66539999999999999</v>
      </c>
      <c r="O1933" s="2">
        <v>0.70063333333333333</v>
      </c>
      <c r="P1933" s="2" t="s">
        <v>4792</v>
      </c>
      <c r="Q1933" s="5">
        <v>3924</v>
      </c>
      <c r="R1933" s="5" t="s">
        <v>4791</v>
      </c>
      <c r="S1933" s="5">
        <v>4</v>
      </c>
      <c r="T1933" s="5">
        <v>101.93679918450562</v>
      </c>
      <c r="U1933" s="5">
        <v>0</v>
      </c>
      <c r="V1933" s="5">
        <v>0</v>
      </c>
      <c r="W1933" s="5">
        <v>0</v>
      </c>
      <c r="X1933" s="5">
        <v>0</v>
      </c>
      <c r="Y1933" s="5">
        <v>2</v>
      </c>
      <c r="Z1933" s="5">
        <v>50.968399592252808</v>
      </c>
      <c r="AA1933" s="5">
        <v>2</v>
      </c>
      <c r="AB1933" s="5">
        <v>50.968399592252808</v>
      </c>
      <c r="AC1933" s="5">
        <v>99</v>
      </c>
      <c r="AD1933" s="5">
        <v>2522.9357798165138</v>
      </c>
      <c r="AE1933" s="5">
        <v>12</v>
      </c>
      <c r="AF1933" s="5">
        <v>305.81039755351685</v>
      </c>
      <c r="AG1933" s="5">
        <v>77</v>
      </c>
      <c r="AH1933" s="5">
        <v>1962.2833843017329</v>
      </c>
      <c r="AI1933" s="5">
        <v>10</v>
      </c>
      <c r="AJ1933" s="5">
        <v>254.84199796126401</v>
      </c>
    </row>
    <row r="1934" spans="1:36" x14ac:dyDescent="0.25">
      <c r="A1934">
        <v>2018</v>
      </c>
      <c r="B1934" t="s">
        <v>71</v>
      </c>
      <c r="C1934" t="s">
        <v>5166</v>
      </c>
      <c r="D1934" s="47" t="s">
        <v>5166</v>
      </c>
      <c r="E1934" s="11">
        <v>0</v>
      </c>
      <c r="F1934" s="2">
        <v>0.87270000000000003</v>
      </c>
      <c r="G1934" s="2">
        <v>0.11849999999999999</v>
      </c>
      <c r="H1934" s="2">
        <v>0.75419999999999998</v>
      </c>
      <c r="I1934" s="2">
        <v>0.86329999999999996</v>
      </c>
      <c r="J1934" s="2">
        <v>0.1114</v>
      </c>
      <c r="K1934" s="2">
        <v>0.75190000000000001</v>
      </c>
      <c r="L1934" s="2">
        <v>0.83819999999999995</v>
      </c>
      <c r="M1934" s="2">
        <v>0.14929999999999999</v>
      </c>
      <c r="N1934" s="2">
        <v>0.68889999999999996</v>
      </c>
      <c r="O1934" s="2">
        <v>0.73166666666666658</v>
      </c>
      <c r="P1934" s="2" t="s">
        <v>4792</v>
      </c>
      <c r="Q1934" s="5">
        <v>3929</v>
      </c>
      <c r="R1934" s="5" t="s">
        <v>4791</v>
      </c>
      <c r="S1934" s="5">
        <v>10</v>
      </c>
      <c r="T1934" s="5">
        <v>254.51768897938408</v>
      </c>
      <c r="U1934" s="5">
        <v>0</v>
      </c>
      <c r="V1934" s="5">
        <v>0</v>
      </c>
      <c r="W1934" s="5">
        <v>6</v>
      </c>
      <c r="X1934" s="5">
        <v>152.71061338763045</v>
      </c>
      <c r="Y1934" s="5">
        <v>1</v>
      </c>
      <c r="Z1934" s="5">
        <v>25.451768897938408</v>
      </c>
      <c r="AA1934" s="5">
        <v>3</v>
      </c>
      <c r="AB1934" s="5">
        <v>76.355306693815223</v>
      </c>
      <c r="AC1934" s="5">
        <v>90</v>
      </c>
      <c r="AD1934" s="5">
        <v>2290.6592008144567</v>
      </c>
      <c r="AE1934" s="5">
        <v>28</v>
      </c>
      <c r="AF1934" s="5">
        <v>712.64952914227536</v>
      </c>
      <c r="AG1934" s="5">
        <v>57</v>
      </c>
      <c r="AH1934" s="5">
        <v>1450.750827182489</v>
      </c>
      <c r="AI1934" s="5">
        <v>5</v>
      </c>
      <c r="AJ1934" s="5">
        <v>127.25884448969204</v>
      </c>
    </row>
    <row r="1935" spans="1:36" x14ac:dyDescent="0.25">
      <c r="A1935">
        <v>2018</v>
      </c>
      <c r="B1935" t="s">
        <v>71</v>
      </c>
      <c r="C1935" t="s">
        <v>5166</v>
      </c>
      <c r="D1935" s="47" t="s">
        <v>5166</v>
      </c>
      <c r="E1935" s="11">
        <v>0</v>
      </c>
      <c r="F1935" s="2">
        <v>0.87270000000000003</v>
      </c>
      <c r="G1935" s="2">
        <v>0.11849999999999999</v>
      </c>
      <c r="H1935" s="2">
        <v>0.75419999999999998</v>
      </c>
      <c r="I1935" s="2">
        <v>0.86329999999999996</v>
      </c>
      <c r="J1935" s="2">
        <v>0.1114</v>
      </c>
      <c r="K1935" s="2">
        <v>0.75190000000000001</v>
      </c>
      <c r="L1935" s="2">
        <v>0.83819999999999995</v>
      </c>
      <c r="M1935" s="2">
        <v>0.14929999999999999</v>
      </c>
      <c r="N1935" s="2">
        <v>0.68889999999999996</v>
      </c>
      <c r="O1935" s="2">
        <v>0.73166666666666658</v>
      </c>
      <c r="P1935" s="2" t="s">
        <v>4792</v>
      </c>
      <c r="Q1935" s="5">
        <v>3929</v>
      </c>
      <c r="R1935" s="5" t="s">
        <v>4791</v>
      </c>
      <c r="S1935" s="5">
        <v>10</v>
      </c>
      <c r="T1935" s="5">
        <v>254.51768897938408</v>
      </c>
      <c r="U1935" s="5">
        <v>0</v>
      </c>
      <c r="V1935" s="5">
        <v>0</v>
      </c>
      <c r="W1935" s="5">
        <v>6</v>
      </c>
      <c r="X1935" s="5">
        <v>152.71061338763045</v>
      </c>
      <c r="Y1935" s="5">
        <v>1</v>
      </c>
      <c r="Z1935" s="5">
        <v>25.451768897938408</v>
      </c>
      <c r="AA1935" s="5">
        <v>3</v>
      </c>
      <c r="AB1935" s="5">
        <v>76.355306693815223</v>
      </c>
      <c r="AC1935" s="5">
        <v>90</v>
      </c>
      <c r="AD1935" s="5">
        <v>2290.6592008144567</v>
      </c>
      <c r="AE1935" s="5">
        <v>28</v>
      </c>
      <c r="AF1935" s="5">
        <v>712.64952914227536</v>
      </c>
      <c r="AG1935" s="5">
        <v>57</v>
      </c>
      <c r="AH1935" s="5">
        <v>1450.750827182489</v>
      </c>
      <c r="AI1935" s="5">
        <v>5</v>
      </c>
      <c r="AJ1935" s="5">
        <v>127.25884448969204</v>
      </c>
    </row>
    <row r="1936" spans="1:36" x14ac:dyDescent="0.25">
      <c r="A1936">
        <v>2018</v>
      </c>
      <c r="B1936" t="s">
        <v>71</v>
      </c>
      <c r="C1936" t="s">
        <v>5019</v>
      </c>
      <c r="D1936" s="47" t="s">
        <v>5017</v>
      </c>
      <c r="E1936" s="11">
        <v>0</v>
      </c>
      <c r="F1936" s="2">
        <v>0.75929999999999997</v>
      </c>
      <c r="G1936" s="2">
        <v>0.2281</v>
      </c>
      <c r="H1936" s="2">
        <v>0.53120000000000001</v>
      </c>
      <c r="I1936" s="2">
        <v>0.76219999999999999</v>
      </c>
      <c r="J1936" s="2">
        <v>0.19769999999999999</v>
      </c>
      <c r="K1936" s="2">
        <v>0.5645</v>
      </c>
      <c r="L1936" s="2">
        <v>0.76459999999999995</v>
      </c>
      <c r="M1936" s="2">
        <v>0.21870000000000001</v>
      </c>
      <c r="N1936" s="2">
        <v>0.54589999999999994</v>
      </c>
      <c r="O1936" s="2">
        <v>0.54720000000000002</v>
      </c>
      <c r="P1936" s="2" t="s">
        <v>4792</v>
      </c>
      <c r="Q1936" s="5">
        <v>3936</v>
      </c>
      <c r="R1936" s="5" t="s">
        <v>4791</v>
      </c>
      <c r="S1936" s="5">
        <v>10</v>
      </c>
      <c r="T1936" s="5">
        <v>254.0650406504065</v>
      </c>
      <c r="U1936" s="5">
        <v>0</v>
      </c>
      <c r="V1936" s="5">
        <v>0</v>
      </c>
      <c r="W1936" s="5">
        <v>0</v>
      </c>
      <c r="X1936" s="5">
        <v>0</v>
      </c>
      <c r="Y1936" s="5">
        <v>1</v>
      </c>
      <c r="Z1936" s="5">
        <v>25.406504065040654</v>
      </c>
      <c r="AA1936" s="5">
        <v>9</v>
      </c>
      <c r="AB1936" s="5">
        <v>228.65853658536585</v>
      </c>
      <c r="AC1936" s="5">
        <v>50</v>
      </c>
      <c r="AD1936" s="5">
        <v>1270.3252032520325</v>
      </c>
      <c r="AE1936" s="5">
        <v>5</v>
      </c>
      <c r="AF1936" s="5">
        <v>127.03252032520325</v>
      </c>
      <c r="AG1936" s="5">
        <v>41</v>
      </c>
      <c r="AH1936" s="5">
        <v>1041.6666666666665</v>
      </c>
      <c r="AI1936" s="5">
        <v>4</v>
      </c>
      <c r="AJ1936" s="5">
        <v>101.62601626016261</v>
      </c>
    </row>
    <row r="1937" spans="1:36" x14ac:dyDescent="0.25">
      <c r="A1937">
        <v>2018</v>
      </c>
      <c r="B1937" t="s">
        <v>71</v>
      </c>
      <c r="C1937" t="s">
        <v>5019</v>
      </c>
      <c r="D1937" s="47" t="s">
        <v>5017</v>
      </c>
      <c r="E1937" s="11">
        <v>0</v>
      </c>
      <c r="F1937" s="2">
        <v>0.75929999999999997</v>
      </c>
      <c r="G1937" s="2">
        <v>0.2281</v>
      </c>
      <c r="H1937" s="2">
        <v>0.53120000000000001</v>
      </c>
      <c r="I1937" s="2">
        <v>0.76219999999999999</v>
      </c>
      <c r="J1937" s="2">
        <v>0.19769999999999999</v>
      </c>
      <c r="K1937" s="2">
        <v>0.5645</v>
      </c>
      <c r="L1937" s="2">
        <v>0.76459999999999995</v>
      </c>
      <c r="M1937" s="2">
        <v>0.21870000000000001</v>
      </c>
      <c r="N1937" s="2">
        <v>0.54589999999999994</v>
      </c>
      <c r="O1937" s="2">
        <v>0.54720000000000002</v>
      </c>
      <c r="P1937" s="2" t="s">
        <v>4792</v>
      </c>
      <c r="Q1937" s="5">
        <v>3936</v>
      </c>
      <c r="R1937" s="5" t="s">
        <v>4791</v>
      </c>
      <c r="S1937" s="5">
        <v>10</v>
      </c>
      <c r="T1937" s="5">
        <v>254.0650406504065</v>
      </c>
      <c r="U1937" s="5">
        <v>0</v>
      </c>
      <c r="V1937" s="5">
        <v>0</v>
      </c>
      <c r="W1937" s="5">
        <v>0</v>
      </c>
      <c r="X1937" s="5">
        <v>0</v>
      </c>
      <c r="Y1937" s="5">
        <v>1</v>
      </c>
      <c r="Z1937" s="5">
        <v>25.406504065040654</v>
      </c>
      <c r="AA1937" s="5">
        <v>9</v>
      </c>
      <c r="AB1937" s="5">
        <v>228.65853658536585</v>
      </c>
      <c r="AC1937" s="5">
        <v>50</v>
      </c>
      <c r="AD1937" s="5">
        <v>1270.3252032520325</v>
      </c>
      <c r="AE1937" s="5">
        <v>5</v>
      </c>
      <c r="AF1937" s="5">
        <v>127.03252032520325</v>
      </c>
      <c r="AG1937" s="5">
        <v>41</v>
      </c>
      <c r="AH1937" s="5">
        <v>1041.6666666666665</v>
      </c>
      <c r="AI1937" s="5">
        <v>4</v>
      </c>
      <c r="AJ1937" s="5">
        <v>101.62601626016261</v>
      </c>
    </row>
    <row r="1938" spans="1:36" x14ac:dyDescent="0.25">
      <c r="A1938">
        <v>2019</v>
      </c>
      <c r="B1938" t="s">
        <v>41</v>
      </c>
      <c r="C1938" t="s">
        <v>5595</v>
      </c>
      <c r="D1938" s="47" t="s">
        <v>5594</v>
      </c>
      <c r="E1938" s="11">
        <v>2.5030000000000001</v>
      </c>
      <c r="F1938" s="2">
        <v>0.73219999999999996</v>
      </c>
      <c r="G1938" s="2">
        <v>0.252</v>
      </c>
      <c r="H1938" s="2">
        <v>0.48019999999999996</v>
      </c>
      <c r="I1938" s="2">
        <v>0.72699999999999998</v>
      </c>
      <c r="J1938" s="2">
        <v>0.22589999999999999</v>
      </c>
      <c r="K1938" s="2">
        <v>0.50109999999999999</v>
      </c>
      <c r="L1938" s="2">
        <v>0.63490000000000002</v>
      </c>
      <c r="M1938" s="2">
        <v>0.34520000000000001</v>
      </c>
      <c r="N1938" s="2">
        <v>0.28970000000000001</v>
      </c>
      <c r="O1938" s="2">
        <v>0.42366666666666664</v>
      </c>
      <c r="P1938" s="2" t="s">
        <v>4792</v>
      </c>
      <c r="Q1938" s="5">
        <v>3941</v>
      </c>
      <c r="R1938" s="5">
        <v>1574.5105872952456</v>
      </c>
      <c r="S1938" s="5">
        <v>7</v>
      </c>
      <c r="T1938" s="5">
        <v>177.61989342806396</v>
      </c>
      <c r="U1938" s="5">
        <v>0</v>
      </c>
      <c r="V1938" s="5">
        <v>0</v>
      </c>
      <c r="W1938" s="5">
        <v>0</v>
      </c>
      <c r="X1938" s="5">
        <v>0</v>
      </c>
      <c r="Y1938" s="5">
        <v>0</v>
      </c>
      <c r="Z1938" s="5">
        <v>0</v>
      </c>
      <c r="AA1938" s="5">
        <v>7</v>
      </c>
      <c r="AB1938" s="5">
        <v>177.61989342806396</v>
      </c>
      <c r="AC1938" s="5">
        <v>103</v>
      </c>
      <c r="AD1938" s="5">
        <v>2613.549860441512</v>
      </c>
      <c r="AE1938" s="5">
        <v>36</v>
      </c>
      <c r="AF1938" s="5">
        <v>913.47373763004327</v>
      </c>
      <c r="AG1938" s="5">
        <v>61</v>
      </c>
      <c r="AH1938" s="5">
        <v>1547.8304998731287</v>
      </c>
      <c r="AI1938" s="5">
        <v>6</v>
      </c>
      <c r="AJ1938" s="5">
        <v>152.24562293834052</v>
      </c>
    </row>
    <row r="1939" spans="1:36" x14ac:dyDescent="0.25">
      <c r="A1939">
        <v>2018</v>
      </c>
      <c r="B1939" t="s">
        <v>41</v>
      </c>
      <c r="C1939" t="s">
        <v>5711</v>
      </c>
      <c r="D1939" s="47" t="s">
        <v>1044</v>
      </c>
      <c r="E1939" s="11">
        <v>4.5869999999999997</v>
      </c>
      <c r="F1939" s="2">
        <v>0.502</v>
      </c>
      <c r="G1939" s="2">
        <v>0.47689999999999999</v>
      </c>
      <c r="H1939" s="2">
        <v>2.5100000000000011E-2</v>
      </c>
      <c r="I1939" s="2">
        <v>0.50519999999999998</v>
      </c>
      <c r="J1939" s="2">
        <v>0.4289</v>
      </c>
      <c r="K1939" s="2">
        <v>7.6299999999999979E-2</v>
      </c>
      <c r="L1939" s="2">
        <v>0.53339999999999999</v>
      </c>
      <c r="M1939" s="2">
        <v>0.44550000000000001</v>
      </c>
      <c r="N1939" s="2">
        <v>8.7899999999999978E-2</v>
      </c>
      <c r="O1939" s="2">
        <v>6.3099999999999989E-2</v>
      </c>
      <c r="P1939" s="2" t="s">
        <v>4792</v>
      </c>
      <c r="Q1939" s="5">
        <v>3945</v>
      </c>
      <c r="R1939" s="5">
        <v>860.03924133420537</v>
      </c>
      <c r="S1939" s="5">
        <v>4</v>
      </c>
      <c r="T1939" s="5">
        <v>101.39416983523446</v>
      </c>
      <c r="U1939" s="5">
        <v>0</v>
      </c>
      <c r="V1939" s="5">
        <v>0</v>
      </c>
      <c r="W1939" s="5">
        <v>0</v>
      </c>
      <c r="X1939" s="5">
        <v>0</v>
      </c>
      <c r="Y1939" s="5">
        <v>0</v>
      </c>
      <c r="Z1939" s="5">
        <v>0</v>
      </c>
      <c r="AA1939" s="5">
        <v>4</v>
      </c>
      <c r="AB1939" s="5">
        <v>101.39416983523446</v>
      </c>
      <c r="AC1939" s="5">
        <v>21</v>
      </c>
      <c r="AD1939" s="5">
        <v>532.319391634981</v>
      </c>
      <c r="AE1939" s="5">
        <v>2</v>
      </c>
      <c r="AF1939" s="5">
        <v>50.697084917617232</v>
      </c>
      <c r="AG1939" s="5">
        <v>19</v>
      </c>
      <c r="AH1939" s="5">
        <v>481.62230671736381</v>
      </c>
      <c r="AI1939" s="5">
        <v>0</v>
      </c>
      <c r="AJ1939" s="5">
        <v>0</v>
      </c>
    </row>
    <row r="1940" spans="1:36" x14ac:dyDescent="0.25">
      <c r="A1940">
        <v>2019</v>
      </c>
      <c r="B1940" t="s">
        <v>41</v>
      </c>
      <c r="C1940" t="s">
        <v>1079</v>
      </c>
      <c r="D1940" s="47" t="s">
        <v>5024</v>
      </c>
      <c r="E1940" s="11">
        <v>3.2970000000000002</v>
      </c>
      <c r="F1940" s="2">
        <v>0.71079999999999999</v>
      </c>
      <c r="G1940" s="2">
        <v>0.26869999999999999</v>
      </c>
      <c r="H1940" s="2">
        <v>0.44209999999999999</v>
      </c>
      <c r="I1940" s="2">
        <v>0.67430000000000001</v>
      </c>
      <c r="J1940" s="2">
        <v>0.26579999999999998</v>
      </c>
      <c r="K1940" s="2">
        <v>0.40850000000000003</v>
      </c>
      <c r="L1940" s="2">
        <v>0.64690000000000003</v>
      </c>
      <c r="M1940" s="2">
        <v>0.33300000000000002</v>
      </c>
      <c r="N1940" s="2">
        <v>0.31390000000000001</v>
      </c>
      <c r="O1940" s="2">
        <v>0.38816666666666672</v>
      </c>
      <c r="P1940" s="2" t="s">
        <v>4792</v>
      </c>
      <c r="Q1940" s="5">
        <v>3962</v>
      </c>
      <c r="R1940" s="5">
        <v>1201.6985138004245</v>
      </c>
      <c r="S1940" s="5">
        <v>4</v>
      </c>
      <c r="T1940" s="5">
        <v>100.95911155981827</v>
      </c>
      <c r="U1940" s="5">
        <v>0</v>
      </c>
      <c r="V1940" s="5">
        <v>0</v>
      </c>
      <c r="W1940" s="5">
        <v>2</v>
      </c>
      <c r="X1940" s="5">
        <v>50.479555779909134</v>
      </c>
      <c r="Y1940" s="5">
        <v>1</v>
      </c>
      <c r="Z1940" s="5">
        <v>25.239777889954567</v>
      </c>
      <c r="AA1940" s="5">
        <v>1</v>
      </c>
      <c r="AB1940" s="5">
        <v>25.239777889954567</v>
      </c>
      <c r="AC1940" s="5">
        <v>40</v>
      </c>
      <c r="AD1940" s="5">
        <v>1009.5911155981827</v>
      </c>
      <c r="AE1940" s="5">
        <v>3</v>
      </c>
      <c r="AF1940" s="5">
        <v>75.719333669863701</v>
      </c>
      <c r="AG1940" s="5">
        <v>37</v>
      </c>
      <c r="AH1940" s="5">
        <v>933.87178192831902</v>
      </c>
      <c r="AI1940" s="5">
        <v>0</v>
      </c>
      <c r="AJ1940" s="5">
        <v>0</v>
      </c>
    </row>
    <row r="1941" spans="1:36" x14ac:dyDescent="0.25">
      <c r="A1941">
        <v>2017</v>
      </c>
      <c r="B1941" t="s">
        <v>71</v>
      </c>
      <c r="C1941" t="s">
        <v>4848</v>
      </c>
      <c r="D1941" s="47" t="s">
        <v>4844</v>
      </c>
      <c r="E1941" s="11">
        <v>0</v>
      </c>
      <c r="F1941" s="2">
        <v>0.58350000000000002</v>
      </c>
      <c r="G1941" s="2">
        <v>0.40150000000000002</v>
      </c>
      <c r="H1941" s="2">
        <v>0.182</v>
      </c>
      <c r="I1941" s="2">
        <v>0.60070000000000001</v>
      </c>
      <c r="J1941" s="2">
        <v>0.35649999999999998</v>
      </c>
      <c r="K1941" s="2">
        <v>0.24420000000000003</v>
      </c>
      <c r="L1941" s="2">
        <v>0.66390000000000005</v>
      </c>
      <c r="M1941" s="2">
        <v>0.32250000000000001</v>
      </c>
      <c r="N1941" s="2">
        <v>0.34140000000000004</v>
      </c>
      <c r="O1941" s="2">
        <v>0.25586666666666669</v>
      </c>
      <c r="P1941" s="2" t="s">
        <v>4792</v>
      </c>
      <c r="Q1941" s="5">
        <v>3965</v>
      </c>
      <c r="R1941" s="5" t="s">
        <v>4791</v>
      </c>
      <c r="S1941" s="5">
        <v>7</v>
      </c>
      <c r="T1941" s="5">
        <v>176.54476670870113</v>
      </c>
      <c r="U1941" s="5">
        <v>0</v>
      </c>
      <c r="V1941" s="5">
        <v>0</v>
      </c>
      <c r="W1941" s="5">
        <v>1</v>
      </c>
      <c r="X1941" s="5">
        <v>25.220680958385877</v>
      </c>
      <c r="Y1941" s="5">
        <v>0</v>
      </c>
      <c r="Z1941" s="5">
        <v>0</v>
      </c>
      <c r="AA1941" s="5">
        <v>6</v>
      </c>
      <c r="AB1941" s="5">
        <v>151.32408575031525</v>
      </c>
      <c r="AC1941" s="5">
        <v>39</v>
      </c>
      <c r="AD1941" s="5">
        <v>983.60655737704928</v>
      </c>
      <c r="AE1941" s="5">
        <v>9</v>
      </c>
      <c r="AF1941" s="5">
        <v>226.9861286254729</v>
      </c>
      <c r="AG1941" s="5">
        <v>27</v>
      </c>
      <c r="AH1941" s="5">
        <v>680.95838587641867</v>
      </c>
      <c r="AI1941" s="5">
        <v>3</v>
      </c>
      <c r="AJ1941" s="5">
        <v>75.662042875157624</v>
      </c>
    </row>
    <row r="1942" spans="1:36" x14ac:dyDescent="0.25">
      <c r="A1942">
        <v>2018</v>
      </c>
      <c r="B1942" t="s">
        <v>71</v>
      </c>
      <c r="C1942" t="s">
        <v>4848</v>
      </c>
      <c r="D1942" s="47" t="s">
        <v>4844</v>
      </c>
      <c r="E1942" s="11">
        <v>0</v>
      </c>
      <c r="F1942" s="2">
        <v>0.58350000000000002</v>
      </c>
      <c r="G1942" s="2">
        <v>0.40150000000000002</v>
      </c>
      <c r="H1942" s="2">
        <v>0.182</v>
      </c>
      <c r="I1942" s="2">
        <v>0.60070000000000001</v>
      </c>
      <c r="J1942" s="2">
        <v>0.35649999999999998</v>
      </c>
      <c r="K1942" s="2">
        <v>0.24420000000000003</v>
      </c>
      <c r="L1942" s="2">
        <v>0.66390000000000005</v>
      </c>
      <c r="M1942" s="2">
        <v>0.32250000000000001</v>
      </c>
      <c r="N1942" s="2">
        <v>0.34140000000000004</v>
      </c>
      <c r="O1942" s="2">
        <v>0.25586666666666669</v>
      </c>
      <c r="P1942" s="2" t="s">
        <v>4792</v>
      </c>
      <c r="Q1942" s="5">
        <v>3967</v>
      </c>
      <c r="R1942" s="5" t="s">
        <v>4791</v>
      </c>
      <c r="S1942" s="5">
        <v>4</v>
      </c>
      <c r="T1942" s="5">
        <v>100.83186286866651</v>
      </c>
      <c r="U1942" s="5">
        <v>0</v>
      </c>
      <c r="V1942" s="5">
        <v>0</v>
      </c>
      <c r="W1942" s="5">
        <v>2</v>
      </c>
      <c r="X1942" s="5">
        <v>50.415931434333253</v>
      </c>
      <c r="Y1942" s="5">
        <v>2</v>
      </c>
      <c r="Z1942" s="5">
        <v>50.415931434333253</v>
      </c>
      <c r="AA1942" s="5">
        <v>0</v>
      </c>
      <c r="AB1942" s="5">
        <v>0</v>
      </c>
      <c r="AC1942" s="5">
        <v>35</v>
      </c>
      <c r="AD1942" s="5">
        <v>882.27880010083186</v>
      </c>
      <c r="AE1942" s="5">
        <v>7</v>
      </c>
      <c r="AF1942" s="5">
        <v>176.45576002016637</v>
      </c>
      <c r="AG1942" s="5">
        <v>24</v>
      </c>
      <c r="AH1942" s="5">
        <v>604.991177211999</v>
      </c>
      <c r="AI1942" s="5">
        <v>4</v>
      </c>
      <c r="AJ1942" s="5">
        <v>100.83186286866651</v>
      </c>
    </row>
    <row r="1943" spans="1:36" x14ac:dyDescent="0.25">
      <c r="A1943">
        <v>2018</v>
      </c>
      <c r="B1943" t="s">
        <v>71</v>
      </c>
      <c r="C1943" t="s">
        <v>4848</v>
      </c>
      <c r="D1943" s="47" t="s">
        <v>4844</v>
      </c>
      <c r="E1943" s="11">
        <v>0</v>
      </c>
      <c r="F1943" s="2">
        <v>0.58350000000000002</v>
      </c>
      <c r="G1943" s="2">
        <v>0.40150000000000002</v>
      </c>
      <c r="H1943" s="2">
        <v>0.182</v>
      </c>
      <c r="I1943" s="2">
        <v>0.60070000000000001</v>
      </c>
      <c r="J1943" s="2">
        <v>0.35649999999999998</v>
      </c>
      <c r="K1943" s="2">
        <v>0.24420000000000003</v>
      </c>
      <c r="L1943" s="2">
        <v>0.66390000000000005</v>
      </c>
      <c r="M1943" s="2">
        <v>0.32250000000000001</v>
      </c>
      <c r="N1943" s="2">
        <v>0.34140000000000004</v>
      </c>
      <c r="O1943" s="2">
        <v>0.25586666666666669</v>
      </c>
      <c r="P1943" s="2" t="s">
        <v>4792</v>
      </c>
      <c r="Q1943" s="5">
        <v>3967</v>
      </c>
      <c r="R1943" s="5" t="s">
        <v>4791</v>
      </c>
      <c r="S1943" s="5">
        <v>4</v>
      </c>
      <c r="T1943" s="5">
        <v>100.83186286866651</v>
      </c>
      <c r="U1943" s="5">
        <v>0</v>
      </c>
      <c r="V1943" s="5">
        <v>0</v>
      </c>
      <c r="W1943" s="5">
        <v>2</v>
      </c>
      <c r="X1943" s="5">
        <v>50.415931434333253</v>
      </c>
      <c r="Y1943" s="5">
        <v>2</v>
      </c>
      <c r="Z1943" s="5">
        <v>50.415931434333253</v>
      </c>
      <c r="AA1943" s="5">
        <v>0</v>
      </c>
      <c r="AB1943" s="5">
        <v>0</v>
      </c>
      <c r="AC1943" s="5">
        <v>35</v>
      </c>
      <c r="AD1943" s="5">
        <v>882.27880010083186</v>
      </c>
      <c r="AE1943" s="5">
        <v>7</v>
      </c>
      <c r="AF1943" s="5">
        <v>176.45576002016637</v>
      </c>
      <c r="AG1943" s="5">
        <v>24</v>
      </c>
      <c r="AH1943" s="5">
        <v>604.991177211999</v>
      </c>
      <c r="AI1943" s="5">
        <v>4</v>
      </c>
      <c r="AJ1943" s="5">
        <v>100.83186286866651</v>
      </c>
    </row>
    <row r="1944" spans="1:36" x14ac:dyDescent="0.25">
      <c r="A1944">
        <v>2018</v>
      </c>
      <c r="B1944" t="s">
        <v>41</v>
      </c>
      <c r="C1944" t="s">
        <v>5595</v>
      </c>
      <c r="D1944" s="47" t="s">
        <v>5594</v>
      </c>
      <c r="E1944" s="11">
        <v>2.5030000000000001</v>
      </c>
      <c r="F1944" s="2">
        <v>0.73219999999999996</v>
      </c>
      <c r="G1944" s="2">
        <v>0.252</v>
      </c>
      <c r="H1944" s="2">
        <v>0.48019999999999996</v>
      </c>
      <c r="I1944" s="2">
        <v>0.72699999999999998</v>
      </c>
      <c r="J1944" s="2">
        <v>0.22589999999999999</v>
      </c>
      <c r="K1944" s="2">
        <v>0.50109999999999999</v>
      </c>
      <c r="L1944" s="2">
        <v>0.63490000000000002</v>
      </c>
      <c r="M1944" s="2">
        <v>0.34520000000000001</v>
      </c>
      <c r="N1944" s="2">
        <v>0.28970000000000001</v>
      </c>
      <c r="O1944" s="2">
        <v>0.42366666666666664</v>
      </c>
      <c r="P1944" s="2" t="s">
        <v>4792</v>
      </c>
      <c r="Q1944" s="5">
        <v>3975</v>
      </c>
      <c r="R1944" s="5">
        <v>1588.0942868557729</v>
      </c>
      <c r="S1944" s="5">
        <v>12</v>
      </c>
      <c r="T1944" s="5">
        <v>301.88679245283015</v>
      </c>
      <c r="U1944" s="5">
        <v>0</v>
      </c>
      <c r="V1944" s="5">
        <v>0</v>
      </c>
      <c r="W1944" s="5">
        <v>0</v>
      </c>
      <c r="X1944" s="5">
        <v>0</v>
      </c>
      <c r="Y1944" s="5">
        <v>3</v>
      </c>
      <c r="Z1944" s="5">
        <v>75.471698113207538</v>
      </c>
      <c r="AA1944" s="5">
        <v>9</v>
      </c>
      <c r="AB1944" s="5">
        <v>226.41509433962264</v>
      </c>
      <c r="AC1944" s="5">
        <v>87</v>
      </c>
      <c r="AD1944" s="5">
        <v>2188.6792452830186</v>
      </c>
      <c r="AE1944" s="5">
        <v>32</v>
      </c>
      <c r="AF1944" s="5">
        <v>805.03144654088044</v>
      </c>
      <c r="AG1944" s="5">
        <v>50</v>
      </c>
      <c r="AH1944" s="5">
        <v>1257.8616352201259</v>
      </c>
      <c r="AI1944" s="5">
        <v>5</v>
      </c>
      <c r="AJ1944" s="5">
        <v>125.78616352201257</v>
      </c>
    </row>
    <row r="1945" spans="1:36" x14ac:dyDescent="0.25">
      <c r="A1945">
        <v>2017</v>
      </c>
      <c r="B1945" t="s">
        <v>71</v>
      </c>
      <c r="C1945" t="s">
        <v>5109</v>
      </c>
      <c r="D1945" s="47" t="s">
        <v>719</v>
      </c>
      <c r="E1945" s="11">
        <v>0</v>
      </c>
      <c r="F1945" s="2">
        <v>0.84140000000000004</v>
      </c>
      <c r="G1945" s="2">
        <v>0.15390000000000001</v>
      </c>
      <c r="H1945" s="2">
        <v>0.6875</v>
      </c>
      <c r="I1945" s="2">
        <v>0.81059999999999999</v>
      </c>
      <c r="J1945" s="2">
        <v>0.16120000000000001</v>
      </c>
      <c r="K1945" s="2">
        <v>0.64939999999999998</v>
      </c>
      <c r="L1945" s="2">
        <v>0.75819999999999999</v>
      </c>
      <c r="M1945" s="2">
        <v>0.23230000000000001</v>
      </c>
      <c r="N1945" s="2">
        <v>0.52590000000000003</v>
      </c>
      <c r="O1945" s="2">
        <v>0.62093333333333334</v>
      </c>
      <c r="P1945" s="2" t="s">
        <v>4792</v>
      </c>
      <c r="Q1945" s="5">
        <v>3977</v>
      </c>
      <c r="R1945" s="5" t="s">
        <v>4791</v>
      </c>
      <c r="S1945" s="5">
        <v>9</v>
      </c>
      <c r="T1945" s="5">
        <v>226.3012320844858</v>
      </c>
      <c r="U1945" s="5">
        <v>0</v>
      </c>
      <c r="V1945" s="5">
        <v>0</v>
      </c>
      <c r="W1945" s="5">
        <v>2</v>
      </c>
      <c r="X1945" s="5">
        <v>50.289162685441291</v>
      </c>
      <c r="Y1945" s="5">
        <v>0</v>
      </c>
      <c r="Z1945" s="5">
        <v>0</v>
      </c>
      <c r="AA1945" s="5">
        <v>7</v>
      </c>
      <c r="AB1945" s="5">
        <v>176.01206939904449</v>
      </c>
      <c r="AC1945" s="5">
        <v>154</v>
      </c>
      <c r="AD1945" s="5">
        <v>3872.2655267789792</v>
      </c>
      <c r="AE1945" s="5">
        <v>50</v>
      </c>
      <c r="AF1945" s="5">
        <v>1257.2290671360322</v>
      </c>
      <c r="AG1945" s="5">
        <v>97</v>
      </c>
      <c r="AH1945" s="5">
        <v>2439.0243902439024</v>
      </c>
      <c r="AI1945" s="5">
        <v>7</v>
      </c>
      <c r="AJ1945" s="5">
        <v>176.01206939904449</v>
      </c>
    </row>
    <row r="1946" spans="1:36" x14ac:dyDescent="0.25">
      <c r="A1946">
        <v>2019</v>
      </c>
      <c r="B1946" t="s">
        <v>71</v>
      </c>
      <c r="C1946" t="s">
        <v>5031</v>
      </c>
      <c r="D1946" s="47" t="s">
        <v>494</v>
      </c>
      <c r="E1946" s="11">
        <v>0</v>
      </c>
      <c r="F1946" s="2">
        <v>0.75849999999999995</v>
      </c>
      <c r="G1946" s="2">
        <v>0.2286</v>
      </c>
      <c r="H1946" s="2">
        <v>0.52989999999999993</v>
      </c>
      <c r="I1946" s="2">
        <v>0.77039999999999997</v>
      </c>
      <c r="J1946" s="2">
        <v>0.19070000000000001</v>
      </c>
      <c r="K1946" s="2">
        <v>0.57969999999999999</v>
      </c>
      <c r="L1946" s="2">
        <v>0.77110000000000001</v>
      </c>
      <c r="M1946" s="2">
        <v>0.21490000000000001</v>
      </c>
      <c r="N1946" s="2">
        <v>0.55620000000000003</v>
      </c>
      <c r="O1946" s="2">
        <v>0.55526666666666669</v>
      </c>
      <c r="P1946" s="2" t="s">
        <v>4792</v>
      </c>
      <c r="Q1946" s="5">
        <v>3986</v>
      </c>
      <c r="R1946" s="5" t="s">
        <v>4791</v>
      </c>
      <c r="S1946" s="5">
        <v>6</v>
      </c>
      <c r="T1946" s="5">
        <v>150.52684395383844</v>
      </c>
      <c r="U1946" s="5">
        <v>0</v>
      </c>
      <c r="V1946" s="5">
        <v>0</v>
      </c>
      <c r="W1946" s="5">
        <v>3</v>
      </c>
      <c r="X1946" s="5">
        <v>75.263421976919219</v>
      </c>
      <c r="Y1946" s="5">
        <v>0</v>
      </c>
      <c r="Z1946" s="5">
        <v>0</v>
      </c>
      <c r="AA1946" s="5">
        <v>3</v>
      </c>
      <c r="AB1946" s="5">
        <v>75.263421976919219</v>
      </c>
      <c r="AC1946" s="5">
        <v>20</v>
      </c>
      <c r="AD1946" s="5">
        <v>501.75614651279477</v>
      </c>
      <c r="AE1946" s="5">
        <v>2</v>
      </c>
      <c r="AF1946" s="5">
        <v>50.175614651279474</v>
      </c>
      <c r="AG1946" s="5">
        <v>17</v>
      </c>
      <c r="AH1946" s="5">
        <v>426.4927245358756</v>
      </c>
      <c r="AI1946" s="5">
        <v>1</v>
      </c>
      <c r="AJ1946" s="5">
        <v>25.087807325639737</v>
      </c>
    </row>
    <row r="1947" spans="1:36" x14ac:dyDescent="0.25">
      <c r="A1947">
        <v>2017</v>
      </c>
      <c r="B1947" t="s">
        <v>71</v>
      </c>
      <c r="C1947" t="s">
        <v>4990</v>
      </c>
      <c r="D1947" s="47" t="s">
        <v>4989</v>
      </c>
      <c r="E1947" s="11">
        <v>0</v>
      </c>
      <c r="F1947" s="2">
        <v>0.74260000000000004</v>
      </c>
      <c r="G1947" s="2">
        <v>0.24390000000000001</v>
      </c>
      <c r="H1947" s="2">
        <v>0.49870000000000003</v>
      </c>
      <c r="I1947" s="2">
        <v>0.745</v>
      </c>
      <c r="J1947" s="2">
        <v>0.2172</v>
      </c>
      <c r="K1947" s="2">
        <v>0.52780000000000005</v>
      </c>
      <c r="L1947" s="2">
        <v>0.73199999999999998</v>
      </c>
      <c r="M1947" s="2">
        <v>0.2525</v>
      </c>
      <c r="N1947" s="2">
        <v>0.47949999999999998</v>
      </c>
      <c r="O1947" s="2">
        <v>0.502</v>
      </c>
      <c r="P1947" s="2" t="s">
        <v>4792</v>
      </c>
      <c r="Q1947" s="5">
        <v>4002</v>
      </c>
      <c r="R1947" s="5" t="s">
        <v>4791</v>
      </c>
      <c r="S1947" s="5">
        <v>7</v>
      </c>
      <c r="T1947" s="5">
        <v>174.91254372813594</v>
      </c>
      <c r="U1947" s="5">
        <v>0</v>
      </c>
      <c r="V1947" s="5">
        <v>0</v>
      </c>
      <c r="W1947" s="5">
        <v>0</v>
      </c>
      <c r="X1947" s="5">
        <v>0</v>
      </c>
      <c r="Y1947" s="5">
        <v>0</v>
      </c>
      <c r="Z1947" s="5">
        <v>0</v>
      </c>
      <c r="AA1947" s="5">
        <v>7</v>
      </c>
      <c r="AB1947" s="5">
        <v>174.91254372813594</v>
      </c>
      <c r="AC1947" s="5">
        <v>35</v>
      </c>
      <c r="AD1947" s="5">
        <v>874.56271864067969</v>
      </c>
      <c r="AE1947" s="5">
        <v>2</v>
      </c>
      <c r="AF1947" s="5">
        <v>49.97501249375312</v>
      </c>
      <c r="AG1947" s="5">
        <v>30</v>
      </c>
      <c r="AH1947" s="5">
        <v>749.62518740629685</v>
      </c>
      <c r="AI1947" s="5">
        <v>3</v>
      </c>
      <c r="AJ1947" s="5">
        <v>74.962518740629676</v>
      </c>
    </row>
    <row r="1948" spans="1:36" x14ac:dyDescent="0.25">
      <c r="A1948">
        <v>2019</v>
      </c>
      <c r="B1948" t="s">
        <v>41</v>
      </c>
      <c r="C1948" t="s">
        <v>5711</v>
      </c>
      <c r="D1948" s="47" t="s">
        <v>1044</v>
      </c>
      <c r="E1948" s="11">
        <v>4.5869999999999997</v>
      </c>
      <c r="F1948" s="2">
        <v>0.502</v>
      </c>
      <c r="G1948" s="2">
        <v>0.47689999999999999</v>
      </c>
      <c r="H1948" s="2">
        <v>2.5100000000000011E-2</v>
      </c>
      <c r="I1948" s="2">
        <v>0.50519999999999998</v>
      </c>
      <c r="J1948" s="2">
        <v>0.4289</v>
      </c>
      <c r="K1948" s="2">
        <v>7.6299999999999979E-2</v>
      </c>
      <c r="L1948" s="2">
        <v>0.53339999999999999</v>
      </c>
      <c r="M1948" s="2">
        <v>0.44550000000000001</v>
      </c>
      <c r="N1948" s="2">
        <v>8.7899999999999978E-2</v>
      </c>
      <c r="O1948" s="2">
        <v>6.3099999999999989E-2</v>
      </c>
      <c r="P1948" s="2" t="s">
        <v>4792</v>
      </c>
      <c r="Q1948" s="5">
        <v>4006</v>
      </c>
      <c r="R1948" s="5">
        <v>873.33769348157841</v>
      </c>
      <c r="S1948" s="5">
        <v>1</v>
      </c>
      <c r="T1948" s="5">
        <v>24.962556165751376</v>
      </c>
      <c r="U1948" s="5">
        <v>0</v>
      </c>
      <c r="V1948" s="5">
        <v>0</v>
      </c>
      <c r="W1948" s="5">
        <v>0</v>
      </c>
      <c r="X1948" s="5">
        <v>0</v>
      </c>
      <c r="Y1948" s="5">
        <v>0</v>
      </c>
      <c r="Z1948" s="5">
        <v>0</v>
      </c>
      <c r="AA1948" s="5">
        <v>1</v>
      </c>
      <c r="AB1948" s="5">
        <v>24.962556165751376</v>
      </c>
      <c r="AC1948" s="5">
        <v>22</v>
      </c>
      <c r="AD1948" s="5">
        <v>549.17623564653024</v>
      </c>
      <c r="AE1948" s="5">
        <v>1</v>
      </c>
      <c r="AF1948" s="5">
        <v>24.962556165751376</v>
      </c>
      <c r="AG1948" s="5">
        <v>19</v>
      </c>
      <c r="AH1948" s="5">
        <v>474.2885671492761</v>
      </c>
      <c r="AI1948" s="5">
        <v>2</v>
      </c>
      <c r="AJ1948" s="5">
        <v>49.925112331502753</v>
      </c>
    </row>
    <row r="1949" spans="1:36" x14ac:dyDescent="0.25">
      <c r="A1949">
        <v>2019</v>
      </c>
      <c r="B1949" t="s">
        <v>71</v>
      </c>
      <c r="C1949" t="s">
        <v>4848</v>
      </c>
      <c r="D1949" s="47" t="s">
        <v>4844</v>
      </c>
      <c r="E1949" s="11">
        <v>0</v>
      </c>
      <c r="F1949" s="2">
        <v>0.58350000000000002</v>
      </c>
      <c r="G1949" s="2">
        <v>0.40150000000000002</v>
      </c>
      <c r="H1949" s="2">
        <v>0.182</v>
      </c>
      <c r="I1949" s="2">
        <v>0.60070000000000001</v>
      </c>
      <c r="J1949" s="2">
        <v>0.35649999999999998</v>
      </c>
      <c r="K1949" s="2">
        <v>0.24420000000000003</v>
      </c>
      <c r="L1949" s="2">
        <v>0.66390000000000005</v>
      </c>
      <c r="M1949" s="2">
        <v>0.32250000000000001</v>
      </c>
      <c r="N1949" s="2">
        <v>0.34140000000000004</v>
      </c>
      <c r="O1949" s="2">
        <v>0.25586666666666669</v>
      </c>
      <c r="P1949" s="2" t="s">
        <v>4792</v>
      </c>
      <c r="Q1949" s="5">
        <v>4007</v>
      </c>
      <c r="R1949" s="5" t="s">
        <v>4791</v>
      </c>
      <c r="S1949" s="5">
        <v>3</v>
      </c>
      <c r="T1949" s="5">
        <v>74.868979286249058</v>
      </c>
      <c r="U1949" s="5">
        <v>0</v>
      </c>
      <c r="V1949" s="5">
        <v>0</v>
      </c>
      <c r="W1949" s="5">
        <v>3</v>
      </c>
      <c r="X1949" s="5">
        <v>74.868979286249058</v>
      </c>
      <c r="Y1949" s="5">
        <v>0</v>
      </c>
      <c r="Z1949" s="5">
        <v>0</v>
      </c>
      <c r="AA1949" s="5">
        <v>0</v>
      </c>
      <c r="AB1949" s="5">
        <v>0</v>
      </c>
      <c r="AC1949" s="5">
        <v>69</v>
      </c>
      <c r="AD1949" s="5">
        <v>1721.9865235837285</v>
      </c>
      <c r="AE1949" s="5">
        <v>13</v>
      </c>
      <c r="AF1949" s="5">
        <v>324.43224357374595</v>
      </c>
      <c r="AG1949" s="5">
        <v>49</v>
      </c>
      <c r="AH1949" s="5">
        <v>1222.8599950087348</v>
      </c>
      <c r="AI1949" s="5">
        <v>7</v>
      </c>
      <c r="AJ1949" s="5">
        <v>174.69428500124781</v>
      </c>
    </row>
    <row r="1950" spans="1:36" x14ac:dyDescent="0.25">
      <c r="A1950">
        <v>2018</v>
      </c>
      <c r="B1950" t="s">
        <v>41</v>
      </c>
      <c r="C1950" t="s">
        <v>1079</v>
      </c>
      <c r="D1950" s="47" t="s">
        <v>5024</v>
      </c>
      <c r="E1950" s="11">
        <v>3.2970000000000002</v>
      </c>
      <c r="F1950" s="2">
        <v>0.71079999999999999</v>
      </c>
      <c r="G1950" s="2">
        <v>0.26869999999999999</v>
      </c>
      <c r="H1950" s="2">
        <v>0.44209999999999999</v>
      </c>
      <c r="I1950" s="2">
        <v>0.67430000000000001</v>
      </c>
      <c r="J1950" s="2">
        <v>0.26579999999999998</v>
      </c>
      <c r="K1950" s="2">
        <v>0.40850000000000003</v>
      </c>
      <c r="L1950" s="2">
        <v>0.64690000000000003</v>
      </c>
      <c r="M1950" s="2">
        <v>0.33300000000000002</v>
      </c>
      <c r="N1950" s="2">
        <v>0.31390000000000001</v>
      </c>
      <c r="O1950" s="2">
        <v>0.38816666666666672</v>
      </c>
      <c r="P1950" s="2" t="s">
        <v>4792</v>
      </c>
      <c r="Q1950" s="5">
        <v>4009</v>
      </c>
      <c r="R1950" s="5">
        <v>1215.9538974825598</v>
      </c>
      <c r="S1950" s="5">
        <v>5</v>
      </c>
      <c r="T1950" s="5">
        <v>124.71938139186831</v>
      </c>
      <c r="U1950" s="5">
        <v>0</v>
      </c>
      <c r="V1950" s="5">
        <v>0</v>
      </c>
      <c r="W1950" s="5">
        <v>0</v>
      </c>
      <c r="X1950" s="5">
        <v>0</v>
      </c>
      <c r="Y1950" s="5">
        <v>2</v>
      </c>
      <c r="Z1950" s="5">
        <v>49.887752556747323</v>
      </c>
      <c r="AA1950" s="5">
        <v>3</v>
      </c>
      <c r="AB1950" s="5">
        <v>74.831628835120966</v>
      </c>
      <c r="AC1950" s="5">
        <v>38</v>
      </c>
      <c r="AD1950" s="5">
        <v>947.8672985781991</v>
      </c>
      <c r="AE1950" s="5">
        <v>1</v>
      </c>
      <c r="AF1950" s="5">
        <v>24.943876278373661</v>
      </c>
      <c r="AG1950" s="5">
        <v>30</v>
      </c>
      <c r="AH1950" s="5">
        <v>748.31628835120978</v>
      </c>
      <c r="AI1950" s="5">
        <v>7</v>
      </c>
      <c r="AJ1950" s="5">
        <v>174.6071339486156</v>
      </c>
    </row>
    <row r="1951" spans="1:36" x14ac:dyDescent="0.25">
      <c r="A1951">
        <v>2019</v>
      </c>
      <c r="B1951" t="s">
        <v>70</v>
      </c>
      <c r="C1951" t="s">
        <v>5024</v>
      </c>
      <c r="D1951" s="47" t="s">
        <v>5038</v>
      </c>
      <c r="E1951" s="11">
        <v>6.47</v>
      </c>
      <c r="F1951" s="2">
        <v>0.78890000000000005</v>
      </c>
      <c r="G1951" s="2">
        <v>0.2026</v>
      </c>
      <c r="H1951" s="2">
        <v>0.58630000000000004</v>
      </c>
      <c r="I1951" s="2">
        <v>0.73629999999999995</v>
      </c>
      <c r="J1951" s="2">
        <v>0.2364</v>
      </c>
      <c r="K1951" s="2">
        <v>0.49989999999999996</v>
      </c>
      <c r="L1951" s="2">
        <v>0.623</v>
      </c>
      <c r="M1951" s="2">
        <v>0.36599999999999999</v>
      </c>
      <c r="N1951" s="2">
        <v>0.25700000000000001</v>
      </c>
      <c r="O1951" s="2">
        <v>0.44773333333333332</v>
      </c>
      <c r="P1951" s="5" t="s">
        <v>4792</v>
      </c>
      <c r="Q1951" s="5">
        <v>4014</v>
      </c>
      <c r="R1951" s="5">
        <v>620.40185471406494</v>
      </c>
      <c r="S1951" s="5">
        <v>12</v>
      </c>
      <c r="T1951" s="5">
        <v>298.95366218236177</v>
      </c>
      <c r="U1951" s="5">
        <v>0</v>
      </c>
      <c r="V1951" s="5">
        <v>0</v>
      </c>
      <c r="W1951" s="5">
        <v>1</v>
      </c>
      <c r="X1951" s="5">
        <v>24.912805181863476</v>
      </c>
      <c r="Y1951" s="5">
        <v>1</v>
      </c>
      <c r="Z1951" s="5">
        <v>24.912805181863476</v>
      </c>
      <c r="AA1951" s="5">
        <v>10</v>
      </c>
      <c r="AB1951" s="5">
        <v>249.12805181863479</v>
      </c>
      <c r="AC1951" s="5">
        <v>65</v>
      </c>
      <c r="AD1951" s="5">
        <v>1619.3323368211259</v>
      </c>
      <c r="AE1951" s="5">
        <v>18</v>
      </c>
      <c r="AF1951" s="5">
        <v>448.4304932735426</v>
      </c>
      <c r="AG1951" s="5">
        <v>45</v>
      </c>
      <c r="AH1951" s="5">
        <v>1121.0762331838564</v>
      </c>
      <c r="AI1951" s="5">
        <v>2</v>
      </c>
      <c r="AJ1951" s="5">
        <v>49.825610363726952</v>
      </c>
    </row>
    <row r="1952" spans="1:36" x14ac:dyDescent="0.25">
      <c r="A1952">
        <v>2018</v>
      </c>
      <c r="B1952" t="s">
        <v>70</v>
      </c>
      <c r="C1952" t="s">
        <v>5024</v>
      </c>
      <c r="D1952" s="47" t="s">
        <v>5038</v>
      </c>
      <c r="E1952" s="11">
        <v>6.47</v>
      </c>
      <c r="F1952" s="2">
        <v>0.78890000000000005</v>
      </c>
      <c r="G1952" s="2">
        <v>0.2026</v>
      </c>
      <c r="H1952" s="2">
        <v>0.58630000000000004</v>
      </c>
      <c r="I1952" s="2">
        <v>0.73629999999999995</v>
      </c>
      <c r="J1952" s="2">
        <v>0.2364</v>
      </c>
      <c r="K1952" s="2">
        <v>0.49989999999999996</v>
      </c>
      <c r="L1952" s="2">
        <v>0.623</v>
      </c>
      <c r="M1952" s="2">
        <v>0.36599999999999999</v>
      </c>
      <c r="N1952" s="2">
        <v>0.25700000000000001</v>
      </c>
      <c r="O1952" s="2">
        <v>0.44773333333333332</v>
      </c>
      <c r="P1952" s="5" t="s">
        <v>4792</v>
      </c>
      <c r="Q1952" s="5">
        <v>4016</v>
      </c>
      <c r="R1952" s="5">
        <v>620.71097372488407</v>
      </c>
      <c r="S1952" s="5">
        <v>11</v>
      </c>
      <c r="T1952" s="5">
        <v>273.90438247011951</v>
      </c>
      <c r="U1952" s="5">
        <v>0</v>
      </c>
      <c r="V1952" s="5">
        <v>0</v>
      </c>
      <c r="W1952" s="5">
        <v>0</v>
      </c>
      <c r="X1952" s="5">
        <v>0</v>
      </c>
      <c r="Y1952" s="5">
        <v>0</v>
      </c>
      <c r="Z1952" s="5">
        <v>0</v>
      </c>
      <c r="AA1952" s="5">
        <v>11</v>
      </c>
      <c r="AB1952" s="5">
        <v>273.90438247011951</v>
      </c>
      <c r="AC1952" s="5">
        <v>72</v>
      </c>
      <c r="AD1952" s="5">
        <v>1792.8286852589642</v>
      </c>
      <c r="AE1952" s="5">
        <v>16</v>
      </c>
      <c r="AF1952" s="5">
        <v>398.40637450199205</v>
      </c>
      <c r="AG1952" s="5">
        <v>49</v>
      </c>
      <c r="AH1952" s="5">
        <v>1220.1195219123506</v>
      </c>
      <c r="AI1952" s="5">
        <v>7</v>
      </c>
      <c r="AJ1952" s="5">
        <v>174.30278884462152</v>
      </c>
    </row>
    <row r="1953" spans="1:36" x14ac:dyDescent="0.25">
      <c r="A1953">
        <v>2019</v>
      </c>
      <c r="B1953" t="s">
        <v>70</v>
      </c>
      <c r="C1953" t="s">
        <v>5445</v>
      </c>
      <c r="D1953" s="47" t="s">
        <v>5311</v>
      </c>
      <c r="E1953" s="11">
        <v>8.1999999999999993</v>
      </c>
      <c r="F1953" s="2">
        <v>0.72799999999999998</v>
      </c>
      <c r="G1953" s="2">
        <v>0.25840000000000002</v>
      </c>
      <c r="H1953" s="2">
        <v>0.46959999999999996</v>
      </c>
      <c r="I1953" s="2">
        <v>0.70530000000000004</v>
      </c>
      <c r="J1953" s="2">
        <v>0.26900000000000002</v>
      </c>
      <c r="K1953" s="2">
        <v>0.43630000000000002</v>
      </c>
      <c r="L1953" s="2">
        <v>0.65510000000000002</v>
      </c>
      <c r="M1953" s="2">
        <v>0.33379999999999999</v>
      </c>
      <c r="N1953" s="2">
        <v>0.32130000000000003</v>
      </c>
      <c r="O1953" s="2">
        <v>0.40906666666666663</v>
      </c>
      <c r="P1953" s="5" t="s">
        <v>4792</v>
      </c>
      <c r="Q1953" s="5">
        <v>4022</v>
      </c>
      <c r="R1953" s="5">
        <v>490.48780487804885</v>
      </c>
      <c r="S1953" s="5">
        <v>33</v>
      </c>
      <c r="T1953" s="5">
        <v>820.4873197414222</v>
      </c>
      <c r="U1953" s="5">
        <v>0</v>
      </c>
      <c r="V1953" s="5">
        <v>0</v>
      </c>
      <c r="W1953" s="5">
        <v>1</v>
      </c>
      <c r="X1953" s="5">
        <v>24.863252113376429</v>
      </c>
      <c r="Y1953" s="5">
        <v>3</v>
      </c>
      <c r="Z1953" s="5">
        <v>74.589756340129284</v>
      </c>
      <c r="AA1953" s="5">
        <v>29</v>
      </c>
      <c r="AB1953" s="5">
        <v>721.03431128791647</v>
      </c>
      <c r="AC1953" s="5">
        <v>178</v>
      </c>
      <c r="AD1953" s="5">
        <v>4425.6588761810044</v>
      </c>
      <c r="AE1953" s="5">
        <v>17</v>
      </c>
      <c r="AF1953" s="5">
        <v>422.67528592739933</v>
      </c>
      <c r="AG1953" s="5">
        <v>151</v>
      </c>
      <c r="AH1953" s="5">
        <v>3754.3510691198408</v>
      </c>
      <c r="AI1953" s="5">
        <v>10</v>
      </c>
      <c r="AJ1953" s="5">
        <v>248.6325211337643</v>
      </c>
    </row>
    <row r="1954" spans="1:36" x14ac:dyDescent="0.25">
      <c r="A1954">
        <v>2019</v>
      </c>
      <c r="B1954" t="s">
        <v>41</v>
      </c>
      <c r="C1954" t="s">
        <v>5875</v>
      </c>
      <c r="D1954" s="47" t="s">
        <v>5861</v>
      </c>
      <c r="E1954" s="11">
        <v>2.5179999999999998</v>
      </c>
      <c r="F1954" s="2">
        <v>0.53069999999999995</v>
      </c>
      <c r="G1954" s="2">
        <v>0.4476</v>
      </c>
      <c r="H1954" s="2">
        <v>8.3099999999999952E-2</v>
      </c>
      <c r="I1954" s="2">
        <v>0.49930000000000002</v>
      </c>
      <c r="J1954" s="2">
        <v>0.43680000000000002</v>
      </c>
      <c r="K1954" s="2">
        <v>6.25E-2</v>
      </c>
      <c r="L1954" s="2">
        <v>0.40450000000000003</v>
      </c>
      <c r="M1954" s="2">
        <v>0.57430000000000003</v>
      </c>
      <c r="N1954" s="2">
        <v>-0.16980000000000001</v>
      </c>
      <c r="O1954" s="2">
        <v>-8.0666666666666855E-3</v>
      </c>
      <c r="P1954" s="2" t="s">
        <v>5765</v>
      </c>
      <c r="Q1954" s="5">
        <v>4026</v>
      </c>
      <c r="R1954" s="5">
        <v>1598.8880063542495</v>
      </c>
      <c r="S1954" s="5">
        <v>19</v>
      </c>
      <c r="T1954" s="5">
        <v>471.93243914555393</v>
      </c>
      <c r="U1954" s="5">
        <v>0</v>
      </c>
      <c r="V1954" s="5">
        <v>0</v>
      </c>
      <c r="W1954" s="5">
        <v>3</v>
      </c>
      <c r="X1954" s="5">
        <v>74.515648286140092</v>
      </c>
      <c r="Y1954" s="5">
        <v>1</v>
      </c>
      <c r="Z1954" s="5">
        <v>24.838549428713364</v>
      </c>
      <c r="AA1954" s="5">
        <v>15</v>
      </c>
      <c r="AB1954" s="5">
        <v>372.57824143070047</v>
      </c>
      <c r="AC1954" s="5">
        <v>64</v>
      </c>
      <c r="AD1954" s="5">
        <v>1589.6671634376553</v>
      </c>
      <c r="AE1954" s="5">
        <v>16</v>
      </c>
      <c r="AF1954" s="5">
        <v>397.41679085941382</v>
      </c>
      <c r="AG1954" s="5">
        <v>43</v>
      </c>
      <c r="AH1954" s="5">
        <v>1068.0576254346745</v>
      </c>
      <c r="AI1954" s="5">
        <v>5</v>
      </c>
      <c r="AJ1954" s="5">
        <v>124.19274714356682</v>
      </c>
    </row>
    <row r="1955" spans="1:36" x14ac:dyDescent="0.25">
      <c r="A1955">
        <v>2019</v>
      </c>
      <c r="B1955" t="s">
        <v>41</v>
      </c>
      <c r="C1955" t="s">
        <v>6122</v>
      </c>
      <c r="D1955" s="47" t="s">
        <v>6005</v>
      </c>
      <c r="E1955" s="11">
        <v>1.581</v>
      </c>
      <c r="F1955" s="2">
        <v>0.24049999999999999</v>
      </c>
      <c r="G1955" s="2">
        <v>0.74350000000000005</v>
      </c>
      <c r="H1955" s="2">
        <v>-0.50300000000000011</v>
      </c>
      <c r="I1955" s="2">
        <v>0.2102</v>
      </c>
      <c r="J1955" s="2">
        <v>0.74750000000000005</v>
      </c>
      <c r="K1955" s="2">
        <v>-0.53730000000000011</v>
      </c>
      <c r="L1955" s="2">
        <v>0.24629999999999999</v>
      </c>
      <c r="M1955" s="2">
        <v>0.74</v>
      </c>
      <c r="N1955" s="2">
        <v>-0.49370000000000003</v>
      </c>
      <c r="O1955" s="2">
        <v>-0.51133333333333342</v>
      </c>
      <c r="P1955" s="2" t="s">
        <v>5900</v>
      </c>
      <c r="Q1955" s="5">
        <v>4029</v>
      </c>
      <c r="R1955" s="5">
        <v>2548.3870967741937</v>
      </c>
      <c r="S1955" s="5">
        <v>18</v>
      </c>
      <c r="T1955" s="5">
        <v>446.76098287416232</v>
      </c>
      <c r="U1955" s="5">
        <v>0</v>
      </c>
      <c r="V1955" s="5">
        <v>0</v>
      </c>
      <c r="W1955" s="5">
        <v>5</v>
      </c>
      <c r="X1955" s="5">
        <v>124.10027302060065</v>
      </c>
      <c r="Y1955" s="5">
        <v>3</v>
      </c>
      <c r="Z1955" s="5">
        <v>74.460163812360392</v>
      </c>
      <c r="AA1955" s="5">
        <v>10</v>
      </c>
      <c r="AB1955" s="5">
        <v>248.20054604120131</v>
      </c>
      <c r="AC1955" s="5">
        <v>163</v>
      </c>
      <c r="AD1955" s="5">
        <v>4045.6689004715809</v>
      </c>
      <c r="AE1955" s="5">
        <v>11</v>
      </c>
      <c r="AF1955" s="5">
        <v>273.02060064532139</v>
      </c>
      <c r="AG1955" s="5">
        <v>143</v>
      </c>
      <c r="AH1955" s="5">
        <v>3549.2678083891783</v>
      </c>
      <c r="AI1955" s="5">
        <v>9</v>
      </c>
      <c r="AJ1955" s="5">
        <v>223.38049143708116</v>
      </c>
    </row>
    <row r="1956" spans="1:36" x14ac:dyDescent="0.25">
      <c r="A1956">
        <v>2019</v>
      </c>
      <c r="B1956" t="s">
        <v>71</v>
      </c>
      <c r="C1956" t="s">
        <v>5019</v>
      </c>
      <c r="D1956" s="47" t="s">
        <v>5017</v>
      </c>
      <c r="E1956" s="11">
        <v>0</v>
      </c>
      <c r="F1956" s="2">
        <v>0.75929999999999997</v>
      </c>
      <c r="G1956" s="2">
        <v>0.2281</v>
      </c>
      <c r="H1956" s="2">
        <v>0.53120000000000001</v>
      </c>
      <c r="I1956" s="2">
        <v>0.76219999999999999</v>
      </c>
      <c r="J1956" s="2">
        <v>0.19769999999999999</v>
      </c>
      <c r="K1956" s="2">
        <v>0.5645</v>
      </c>
      <c r="L1956" s="2">
        <v>0.76459999999999995</v>
      </c>
      <c r="M1956" s="2">
        <v>0.21870000000000001</v>
      </c>
      <c r="N1956" s="2">
        <v>0.54589999999999994</v>
      </c>
      <c r="O1956" s="2">
        <v>0.54720000000000002</v>
      </c>
      <c r="P1956" s="2" t="s">
        <v>4792</v>
      </c>
      <c r="Q1956" s="5">
        <v>4030</v>
      </c>
      <c r="R1956" s="5" t="s">
        <v>4791</v>
      </c>
      <c r="S1956" s="5">
        <v>7</v>
      </c>
      <c r="T1956" s="5">
        <v>173.69727047146401</v>
      </c>
      <c r="U1956" s="5">
        <v>0</v>
      </c>
      <c r="V1956" s="5">
        <v>0</v>
      </c>
      <c r="W1956" s="5">
        <v>2</v>
      </c>
      <c r="X1956" s="5">
        <v>49.627791563275437</v>
      </c>
      <c r="Y1956" s="5">
        <v>0</v>
      </c>
      <c r="Z1956" s="5">
        <v>0</v>
      </c>
      <c r="AA1956" s="5">
        <v>5</v>
      </c>
      <c r="AB1956" s="5">
        <v>124.06947890818859</v>
      </c>
      <c r="AC1956" s="5">
        <v>28</v>
      </c>
      <c r="AD1956" s="5">
        <v>694.78908188585604</v>
      </c>
      <c r="AE1956" s="5">
        <v>10</v>
      </c>
      <c r="AF1956" s="5">
        <v>248.13895781637717</v>
      </c>
      <c r="AG1956" s="5">
        <v>17</v>
      </c>
      <c r="AH1956" s="5">
        <v>421.83622828784121</v>
      </c>
      <c r="AI1956" s="5">
        <v>1</v>
      </c>
      <c r="AJ1956" s="5">
        <v>24.813895781637719</v>
      </c>
    </row>
    <row r="1957" spans="1:36" x14ac:dyDescent="0.25">
      <c r="A1957">
        <v>2017</v>
      </c>
      <c r="B1957" t="s">
        <v>49</v>
      </c>
      <c r="C1957" t="s">
        <v>6397</v>
      </c>
      <c r="D1957" s="47" t="s">
        <v>618</v>
      </c>
      <c r="E1957" s="11">
        <v>38.6</v>
      </c>
      <c r="F1957" s="2">
        <v>0.3947</v>
      </c>
      <c r="G1957" s="2">
        <v>0.57199999999999995</v>
      </c>
      <c r="H1957" s="2">
        <v>-0.17729999999999996</v>
      </c>
      <c r="I1957" s="2">
        <v>0.499</v>
      </c>
      <c r="J1957" s="2">
        <v>0.4</v>
      </c>
      <c r="K1957" s="2">
        <v>9.8999999999999977E-2</v>
      </c>
      <c r="L1957" s="2">
        <v>0.42699999999999999</v>
      </c>
      <c r="M1957" s="2">
        <v>0.54200000000000004</v>
      </c>
      <c r="N1957" s="2">
        <v>-0.11500000000000005</v>
      </c>
      <c r="O1957" s="2">
        <v>-6.4433333333333342E-2</v>
      </c>
      <c r="P1957" s="2" t="s">
        <v>5900</v>
      </c>
      <c r="Q1957" s="5">
        <v>4031</v>
      </c>
      <c r="R1957" s="5">
        <v>104.43005181347149</v>
      </c>
      <c r="S1957" s="5">
        <v>24</v>
      </c>
      <c r="T1957" s="5">
        <v>595.38576035723145</v>
      </c>
      <c r="U1957" s="5">
        <v>0</v>
      </c>
      <c r="V1957" s="5">
        <v>0</v>
      </c>
      <c r="W1957" s="5">
        <v>3</v>
      </c>
      <c r="X1957" s="5">
        <v>74.423220044653931</v>
      </c>
      <c r="Y1957" s="5">
        <v>0</v>
      </c>
      <c r="Z1957" s="5">
        <v>0</v>
      </c>
      <c r="AA1957" s="5">
        <v>21</v>
      </c>
      <c r="AB1957" s="5">
        <v>520.96254031257752</v>
      </c>
      <c r="AC1957" s="5">
        <v>35</v>
      </c>
      <c r="AD1957" s="5">
        <v>868.27090052096241</v>
      </c>
      <c r="AE1957" s="5">
        <v>9</v>
      </c>
      <c r="AF1957" s="5">
        <v>223.26966013396179</v>
      </c>
      <c r="AG1957" s="5">
        <v>25</v>
      </c>
      <c r="AH1957" s="5">
        <v>620.19350037211609</v>
      </c>
      <c r="AI1957" s="5">
        <v>1</v>
      </c>
      <c r="AJ1957" s="5">
        <v>24.807740014884644</v>
      </c>
    </row>
    <row r="1958" spans="1:36" x14ac:dyDescent="0.25">
      <c r="A1958">
        <v>2017</v>
      </c>
      <c r="B1958" t="s">
        <v>71</v>
      </c>
      <c r="C1958" t="s">
        <v>5035</v>
      </c>
      <c r="D1958" s="47" t="s">
        <v>494</v>
      </c>
      <c r="E1958" s="11">
        <v>0</v>
      </c>
      <c r="F1958" s="2">
        <v>0.75849999999999995</v>
      </c>
      <c r="G1958" s="2">
        <v>0.2286</v>
      </c>
      <c r="H1958" s="2">
        <v>0.52989999999999993</v>
      </c>
      <c r="I1958" s="2">
        <v>0.77039999999999997</v>
      </c>
      <c r="J1958" s="2">
        <v>0.19070000000000001</v>
      </c>
      <c r="K1958" s="2">
        <v>0.57969999999999999</v>
      </c>
      <c r="L1958" s="2">
        <v>0.77110000000000001</v>
      </c>
      <c r="M1958" s="2">
        <v>0.21490000000000001</v>
      </c>
      <c r="N1958" s="2">
        <v>0.55620000000000003</v>
      </c>
      <c r="O1958" s="2">
        <v>0.55526666666666669</v>
      </c>
      <c r="P1958" s="2" t="s">
        <v>4792</v>
      </c>
      <c r="Q1958" s="5">
        <v>4033</v>
      </c>
      <c r="R1958" s="5" t="s">
        <v>4791</v>
      </c>
      <c r="S1958" s="5">
        <v>18</v>
      </c>
      <c r="T1958" s="5">
        <v>446.3178775105381</v>
      </c>
      <c r="U1958" s="5">
        <v>0</v>
      </c>
      <c r="V1958" s="5">
        <v>0</v>
      </c>
      <c r="W1958" s="5">
        <v>4</v>
      </c>
      <c r="X1958" s="5">
        <v>99.181750557897345</v>
      </c>
      <c r="Y1958" s="5">
        <v>1</v>
      </c>
      <c r="Z1958" s="5">
        <v>24.795437639474336</v>
      </c>
      <c r="AA1958" s="5">
        <v>13</v>
      </c>
      <c r="AB1958" s="5">
        <v>322.34068931316642</v>
      </c>
      <c r="AC1958" s="5">
        <v>94</v>
      </c>
      <c r="AD1958" s="5">
        <v>2330.7711381105878</v>
      </c>
      <c r="AE1958" s="5">
        <v>26</v>
      </c>
      <c r="AF1958" s="5">
        <v>644.68137862633284</v>
      </c>
      <c r="AG1958" s="5">
        <v>55</v>
      </c>
      <c r="AH1958" s="5">
        <v>1363.7490701710885</v>
      </c>
      <c r="AI1958" s="5">
        <v>13</v>
      </c>
      <c r="AJ1958" s="5">
        <v>322.34068931316642</v>
      </c>
    </row>
    <row r="1959" spans="1:36" x14ac:dyDescent="0.25">
      <c r="A1959">
        <v>2019</v>
      </c>
      <c r="B1959" t="s">
        <v>41</v>
      </c>
      <c r="C1959" t="s">
        <v>6205</v>
      </c>
      <c r="D1959" s="47" t="s">
        <v>5289</v>
      </c>
      <c r="E1959" s="11">
        <v>4.2300000000000004</v>
      </c>
      <c r="F1959" s="2">
        <v>0.36990000000000001</v>
      </c>
      <c r="G1959" s="2">
        <v>0.61060000000000003</v>
      </c>
      <c r="H1959" s="2">
        <v>-0.24070000000000003</v>
      </c>
      <c r="I1959" s="2">
        <v>0.36830000000000002</v>
      </c>
      <c r="J1959" s="2">
        <v>0.57410000000000005</v>
      </c>
      <c r="K1959" s="2">
        <v>-0.20580000000000004</v>
      </c>
      <c r="L1959" s="2">
        <v>0.45140000000000002</v>
      </c>
      <c r="M1959" s="2">
        <v>0.53480000000000005</v>
      </c>
      <c r="N1959" s="2">
        <v>-8.340000000000003E-2</v>
      </c>
      <c r="O1959" s="2">
        <v>-0.17663333333333334</v>
      </c>
      <c r="P1959" s="2" t="s">
        <v>5900</v>
      </c>
      <c r="Q1959" s="5">
        <v>4033</v>
      </c>
      <c r="R1959" s="5">
        <v>953.42789598108743</v>
      </c>
      <c r="S1959" s="5">
        <v>0</v>
      </c>
      <c r="T1959" s="5">
        <v>0</v>
      </c>
      <c r="U1959" s="5">
        <v>0</v>
      </c>
      <c r="V1959" s="5">
        <v>0</v>
      </c>
      <c r="W1959" s="5">
        <v>0</v>
      </c>
      <c r="X1959" s="5">
        <v>0</v>
      </c>
      <c r="Y1959" s="5">
        <v>0</v>
      </c>
      <c r="Z1959" s="5">
        <v>0</v>
      </c>
      <c r="AA1959" s="5">
        <v>0</v>
      </c>
      <c r="AB1959" s="5">
        <v>0</v>
      </c>
      <c r="AC1959" s="5">
        <v>42</v>
      </c>
      <c r="AD1959" s="5">
        <v>1041.4083808579221</v>
      </c>
      <c r="AE1959" s="5">
        <v>9</v>
      </c>
      <c r="AF1959" s="5">
        <v>223.15893875526905</v>
      </c>
      <c r="AG1959" s="5">
        <v>33</v>
      </c>
      <c r="AH1959" s="5">
        <v>818.24944210265312</v>
      </c>
      <c r="AI1959" s="5">
        <v>0</v>
      </c>
      <c r="AJ1959" s="5">
        <v>0</v>
      </c>
    </row>
    <row r="1960" spans="1:36" x14ac:dyDescent="0.25">
      <c r="A1960">
        <v>2018</v>
      </c>
      <c r="B1960" t="s">
        <v>41</v>
      </c>
      <c r="C1960" t="s">
        <v>6223</v>
      </c>
      <c r="D1960" s="47" t="s">
        <v>6146</v>
      </c>
      <c r="E1960" s="11">
        <v>7.266</v>
      </c>
      <c r="F1960" s="2">
        <v>0.44619999999999999</v>
      </c>
      <c r="G1960" s="2">
        <v>0.53339999999999999</v>
      </c>
      <c r="H1960" s="2">
        <v>-8.72E-2</v>
      </c>
      <c r="I1960" s="2">
        <v>0.44350000000000001</v>
      </c>
      <c r="J1960" s="2">
        <v>0.50029999999999997</v>
      </c>
      <c r="K1960" s="2">
        <v>-5.6799999999999962E-2</v>
      </c>
      <c r="L1960" s="2">
        <v>0.41830000000000001</v>
      </c>
      <c r="M1960" s="2">
        <v>0.5615</v>
      </c>
      <c r="N1960" s="2">
        <v>-0.14319999999999999</v>
      </c>
      <c r="O1960" s="2">
        <v>-9.5733333333333323E-2</v>
      </c>
      <c r="P1960" s="2" t="s">
        <v>5900</v>
      </c>
      <c r="Q1960" s="5">
        <v>4038</v>
      </c>
      <c r="R1960" s="5">
        <v>555.73905862923209</v>
      </c>
      <c r="S1960" s="5">
        <v>38</v>
      </c>
      <c r="T1960" s="5">
        <v>941.05993065874191</v>
      </c>
      <c r="U1960" s="5">
        <v>0</v>
      </c>
      <c r="V1960" s="5">
        <v>0</v>
      </c>
      <c r="W1960" s="5">
        <v>6</v>
      </c>
      <c r="X1960" s="5">
        <v>148.58841010401187</v>
      </c>
      <c r="Y1960" s="5">
        <v>1</v>
      </c>
      <c r="Z1960" s="5">
        <v>24.764735017335312</v>
      </c>
      <c r="AA1960" s="5">
        <v>31</v>
      </c>
      <c r="AB1960" s="5">
        <v>767.70678553739469</v>
      </c>
      <c r="AC1960" s="5">
        <v>50</v>
      </c>
      <c r="AD1960" s="5">
        <v>1238.2367508667658</v>
      </c>
      <c r="AE1960" s="5">
        <v>8</v>
      </c>
      <c r="AF1960" s="5">
        <v>198.11788013868249</v>
      </c>
      <c r="AG1960" s="5">
        <v>33</v>
      </c>
      <c r="AH1960" s="5">
        <v>817.23625557206537</v>
      </c>
      <c r="AI1960" s="5">
        <v>9</v>
      </c>
      <c r="AJ1960" s="5">
        <v>222.88261515601781</v>
      </c>
    </row>
    <row r="1961" spans="1:36" x14ac:dyDescent="0.25">
      <c r="A1961">
        <v>2018</v>
      </c>
      <c r="B1961" t="s">
        <v>71</v>
      </c>
      <c r="C1961" t="s">
        <v>4990</v>
      </c>
      <c r="D1961" s="47" t="s">
        <v>4989</v>
      </c>
      <c r="E1961" s="11">
        <v>0</v>
      </c>
      <c r="F1961" s="2">
        <v>0.74260000000000004</v>
      </c>
      <c r="G1961" s="2">
        <v>0.24390000000000001</v>
      </c>
      <c r="H1961" s="2">
        <v>0.49870000000000003</v>
      </c>
      <c r="I1961" s="2">
        <v>0.745</v>
      </c>
      <c r="J1961" s="2">
        <v>0.2172</v>
      </c>
      <c r="K1961" s="2">
        <v>0.52780000000000005</v>
      </c>
      <c r="L1961" s="2">
        <v>0.73199999999999998</v>
      </c>
      <c r="M1961" s="2">
        <v>0.2525</v>
      </c>
      <c r="N1961" s="2">
        <v>0.47949999999999998</v>
      </c>
      <c r="O1961" s="2">
        <v>0.502</v>
      </c>
      <c r="P1961" s="2" t="s">
        <v>4792</v>
      </c>
      <c r="Q1961" s="5">
        <v>4039</v>
      </c>
      <c r="R1961" s="5" t="s">
        <v>4791</v>
      </c>
      <c r="S1961" s="5">
        <v>3</v>
      </c>
      <c r="T1961" s="5">
        <v>74.275810844268378</v>
      </c>
      <c r="U1961" s="5">
        <v>0</v>
      </c>
      <c r="V1961" s="5">
        <v>0</v>
      </c>
      <c r="W1961" s="5">
        <v>0</v>
      </c>
      <c r="X1961" s="5">
        <v>0</v>
      </c>
      <c r="Y1961" s="5">
        <v>1</v>
      </c>
      <c r="Z1961" s="5">
        <v>24.758603614756129</v>
      </c>
      <c r="AA1961" s="5">
        <v>2</v>
      </c>
      <c r="AB1961" s="5">
        <v>49.517207229512259</v>
      </c>
      <c r="AC1961" s="5">
        <v>44</v>
      </c>
      <c r="AD1961" s="5">
        <v>1089.3785590492696</v>
      </c>
      <c r="AE1961" s="5">
        <v>6</v>
      </c>
      <c r="AF1961" s="5">
        <v>148.55162168853676</v>
      </c>
      <c r="AG1961" s="5">
        <v>34</v>
      </c>
      <c r="AH1961" s="5">
        <v>841.79252290170825</v>
      </c>
      <c r="AI1961" s="5">
        <v>4</v>
      </c>
      <c r="AJ1961" s="5">
        <v>99.034414459024518</v>
      </c>
    </row>
    <row r="1962" spans="1:36" x14ac:dyDescent="0.25">
      <c r="A1962">
        <v>2018</v>
      </c>
      <c r="B1962" t="s">
        <v>71</v>
      </c>
      <c r="C1962" t="s">
        <v>4990</v>
      </c>
      <c r="D1962" s="47" t="s">
        <v>4989</v>
      </c>
      <c r="E1962" s="11">
        <v>0</v>
      </c>
      <c r="F1962" s="2">
        <v>0.74260000000000004</v>
      </c>
      <c r="G1962" s="2">
        <v>0.24390000000000001</v>
      </c>
      <c r="H1962" s="2">
        <v>0.49870000000000003</v>
      </c>
      <c r="I1962" s="2">
        <v>0.745</v>
      </c>
      <c r="J1962" s="2">
        <v>0.2172</v>
      </c>
      <c r="K1962" s="2">
        <v>0.52780000000000005</v>
      </c>
      <c r="L1962" s="2">
        <v>0.73199999999999998</v>
      </c>
      <c r="M1962" s="2">
        <v>0.2525</v>
      </c>
      <c r="N1962" s="2">
        <v>0.47949999999999998</v>
      </c>
      <c r="O1962" s="2">
        <v>0.502</v>
      </c>
      <c r="P1962" s="2" t="s">
        <v>4792</v>
      </c>
      <c r="Q1962" s="5">
        <v>4039</v>
      </c>
      <c r="R1962" s="5" t="s">
        <v>4791</v>
      </c>
      <c r="S1962" s="5">
        <v>3</v>
      </c>
      <c r="T1962" s="5">
        <v>74.275810844268378</v>
      </c>
      <c r="U1962" s="5">
        <v>0</v>
      </c>
      <c r="V1962" s="5">
        <v>0</v>
      </c>
      <c r="W1962" s="5">
        <v>0</v>
      </c>
      <c r="X1962" s="5">
        <v>0</v>
      </c>
      <c r="Y1962" s="5">
        <v>1</v>
      </c>
      <c r="Z1962" s="5">
        <v>24.758603614756129</v>
      </c>
      <c r="AA1962" s="5">
        <v>2</v>
      </c>
      <c r="AB1962" s="5">
        <v>49.517207229512259</v>
      </c>
      <c r="AC1962" s="5">
        <v>44</v>
      </c>
      <c r="AD1962" s="5">
        <v>1089.3785590492696</v>
      </c>
      <c r="AE1962" s="5">
        <v>6</v>
      </c>
      <c r="AF1962" s="5">
        <v>148.55162168853676</v>
      </c>
      <c r="AG1962" s="5">
        <v>34</v>
      </c>
      <c r="AH1962" s="5">
        <v>841.79252290170825</v>
      </c>
      <c r="AI1962" s="5">
        <v>4</v>
      </c>
      <c r="AJ1962" s="5">
        <v>99.034414459024518</v>
      </c>
    </row>
    <row r="1963" spans="1:36" x14ac:dyDescent="0.25">
      <c r="A1963">
        <v>2018</v>
      </c>
      <c r="B1963" t="s">
        <v>70</v>
      </c>
      <c r="C1963" t="s">
        <v>5445</v>
      </c>
      <c r="D1963" s="47" t="s">
        <v>5311</v>
      </c>
      <c r="E1963" s="11">
        <v>8.1999999999999993</v>
      </c>
      <c r="F1963" s="2">
        <v>0.72799999999999998</v>
      </c>
      <c r="G1963" s="2">
        <v>0.25840000000000002</v>
      </c>
      <c r="H1963" s="2">
        <v>0.46959999999999996</v>
      </c>
      <c r="I1963" s="2">
        <v>0.70530000000000004</v>
      </c>
      <c r="J1963" s="2">
        <v>0.26900000000000002</v>
      </c>
      <c r="K1963" s="2">
        <v>0.43630000000000002</v>
      </c>
      <c r="L1963" s="2">
        <v>0.65510000000000002</v>
      </c>
      <c r="M1963" s="2">
        <v>0.33379999999999999</v>
      </c>
      <c r="N1963" s="2">
        <v>0.32130000000000003</v>
      </c>
      <c r="O1963" s="2">
        <v>0.40906666666666663</v>
      </c>
      <c r="P1963" s="5" t="s">
        <v>4792</v>
      </c>
      <c r="Q1963" s="5">
        <v>4043</v>
      </c>
      <c r="R1963" s="5">
        <v>493.04878048780495</v>
      </c>
      <c r="S1963" s="5">
        <v>20</v>
      </c>
      <c r="T1963" s="5">
        <v>494.68216670789025</v>
      </c>
      <c r="U1963" s="5">
        <v>1</v>
      </c>
      <c r="V1963" s="5">
        <v>24.734108335394509</v>
      </c>
      <c r="W1963" s="5">
        <v>2</v>
      </c>
      <c r="X1963" s="5">
        <v>49.468216670789019</v>
      </c>
      <c r="Y1963" s="5">
        <v>0</v>
      </c>
      <c r="Z1963" s="5">
        <v>0</v>
      </c>
      <c r="AA1963" s="5">
        <v>17</v>
      </c>
      <c r="AB1963" s="5">
        <v>420.47984170170668</v>
      </c>
      <c r="AC1963" s="5">
        <v>91</v>
      </c>
      <c r="AD1963" s="5">
        <v>2250.8038585209006</v>
      </c>
      <c r="AE1963" s="5">
        <v>8</v>
      </c>
      <c r="AF1963" s="5">
        <v>197.87286668315608</v>
      </c>
      <c r="AG1963" s="5">
        <v>79</v>
      </c>
      <c r="AH1963" s="5">
        <v>1953.9945584961663</v>
      </c>
      <c r="AI1963" s="5">
        <v>4</v>
      </c>
      <c r="AJ1963" s="5">
        <v>98.936433341578038</v>
      </c>
    </row>
    <row r="1964" spans="1:36" x14ac:dyDescent="0.25">
      <c r="A1964">
        <v>2019</v>
      </c>
      <c r="B1964" t="s">
        <v>71</v>
      </c>
      <c r="C1964" t="s">
        <v>5962</v>
      </c>
      <c r="D1964" s="47" t="s">
        <v>5959</v>
      </c>
      <c r="E1964" s="11">
        <v>0</v>
      </c>
      <c r="F1964" s="2">
        <v>0.40050000000000002</v>
      </c>
      <c r="G1964" s="2">
        <v>0.58199999999999996</v>
      </c>
      <c r="H1964" s="2">
        <v>-0.18149999999999994</v>
      </c>
      <c r="I1964" s="2">
        <v>0.40760000000000002</v>
      </c>
      <c r="J1964" s="2">
        <v>0.54190000000000005</v>
      </c>
      <c r="K1964" s="2">
        <v>-0.13430000000000003</v>
      </c>
      <c r="L1964" s="2">
        <v>0.47039999999999998</v>
      </c>
      <c r="M1964" s="2">
        <v>0.51559999999999995</v>
      </c>
      <c r="N1964" s="2">
        <v>-4.5199999999999962E-2</v>
      </c>
      <c r="O1964" s="2">
        <v>-0.12033333333333331</v>
      </c>
      <c r="P1964" s="2" t="s">
        <v>5900</v>
      </c>
      <c r="Q1964" s="5">
        <v>4052</v>
      </c>
      <c r="R1964" s="5" t="s">
        <v>4791</v>
      </c>
      <c r="S1964" s="5">
        <v>2</v>
      </c>
      <c r="T1964" s="5">
        <v>49.358341559723591</v>
      </c>
      <c r="U1964" s="5">
        <v>0</v>
      </c>
      <c r="V1964" s="5">
        <v>0</v>
      </c>
      <c r="W1964" s="5">
        <v>0</v>
      </c>
      <c r="X1964" s="5">
        <v>0</v>
      </c>
      <c r="Y1964" s="5">
        <v>0</v>
      </c>
      <c r="Z1964" s="5">
        <v>0</v>
      </c>
      <c r="AA1964" s="5">
        <v>2</v>
      </c>
      <c r="AB1964" s="5">
        <v>49.358341559723591</v>
      </c>
      <c r="AC1964" s="5">
        <v>20</v>
      </c>
      <c r="AD1964" s="5">
        <v>493.5834155972359</v>
      </c>
      <c r="AE1964" s="5">
        <v>4</v>
      </c>
      <c r="AF1964" s="5">
        <v>98.716683119447183</v>
      </c>
      <c r="AG1964" s="5">
        <v>16</v>
      </c>
      <c r="AH1964" s="5">
        <v>394.86673247778873</v>
      </c>
      <c r="AI1964" s="5">
        <v>0</v>
      </c>
      <c r="AJ1964" s="5">
        <v>0</v>
      </c>
    </row>
    <row r="1965" spans="1:36" x14ac:dyDescent="0.25">
      <c r="A1965">
        <v>2018</v>
      </c>
      <c r="B1965" t="s">
        <v>41</v>
      </c>
      <c r="C1965" t="s">
        <v>5875</v>
      </c>
      <c r="D1965" s="47" t="s">
        <v>5861</v>
      </c>
      <c r="E1965" s="11">
        <v>2.5179999999999998</v>
      </c>
      <c r="F1965" s="2">
        <v>0.53069999999999995</v>
      </c>
      <c r="G1965" s="2">
        <v>0.4476</v>
      </c>
      <c r="H1965" s="2">
        <v>8.3099999999999952E-2</v>
      </c>
      <c r="I1965" s="2">
        <v>0.49930000000000002</v>
      </c>
      <c r="J1965" s="2">
        <v>0.43680000000000002</v>
      </c>
      <c r="K1965" s="2">
        <v>6.25E-2</v>
      </c>
      <c r="L1965" s="2">
        <v>0.40450000000000003</v>
      </c>
      <c r="M1965" s="2">
        <v>0.57430000000000003</v>
      </c>
      <c r="N1965" s="2">
        <v>-0.16980000000000001</v>
      </c>
      <c r="O1965" s="2">
        <v>-8.0666666666666855E-3</v>
      </c>
      <c r="P1965" s="2" t="s">
        <v>5765</v>
      </c>
      <c r="Q1965" s="5">
        <v>4054</v>
      </c>
      <c r="R1965" s="5">
        <v>1610.0079428117556</v>
      </c>
      <c r="S1965" s="5">
        <v>10</v>
      </c>
      <c r="T1965" s="5">
        <v>246.66995559940798</v>
      </c>
      <c r="U1965" s="5">
        <v>0</v>
      </c>
      <c r="V1965" s="5">
        <v>0</v>
      </c>
      <c r="W1965" s="5">
        <v>2</v>
      </c>
      <c r="X1965" s="5">
        <v>49.333991119881603</v>
      </c>
      <c r="Y1965" s="5">
        <v>0</v>
      </c>
      <c r="Z1965" s="5">
        <v>0</v>
      </c>
      <c r="AA1965" s="5">
        <v>8</v>
      </c>
      <c r="AB1965" s="5">
        <v>197.33596447952641</v>
      </c>
      <c r="AC1965" s="5">
        <v>61</v>
      </c>
      <c r="AD1965" s="5">
        <v>1504.6867291563888</v>
      </c>
      <c r="AE1965" s="5">
        <v>12</v>
      </c>
      <c r="AF1965" s="5">
        <v>296.00394671928956</v>
      </c>
      <c r="AG1965" s="5">
        <v>48</v>
      </c>
      <c r="AH1965" s="5">
        <v>1184.0157868771582</v>
      </c>
      <c r="AI1965" s="5">
        <v>1</v>
      </c>
      <c r="AJ1965" s="5">
        <v>24.666995559940801</v>
      </c>
    </row>
    <row r="1966" spans="1:36" x14ac:dyDescent="0.25">
      <c r="A1966">
        <v>2018</v>
      </c>
      <c r="B1966" t="s">
        <v>71</v>
      </c>
      <c r="C1966" t="s">
        <v>4956</v>
      </c>
      <c r="D1966" s="47" t="s">
        <v>4954</v>
      </c>
      <c r="E1966" s="11">
        <v>0</v>
      </c>
      <c r="F1966" s="2">
        <v>0.70579999999999998</v>
      </c>
      <c r="G1966" s="2">
        <v>0.27929999999999999</v>
      </c>
      <c r="H1966" s="2">
        <v>0.42649999999999999</v>
      </c>
      <c r="I1966" s="2">
        <v>0.72589999999999999</v>
      </c>
      <c r="J1966" s="2">
        <v>0.22900000000000001</v>
      </c>
      <c r="K1966" s="2">
        <v>0.49690000000000001</v>
      </c>
      <c r="L1966" s="2">
        <v>0.76300000000000001</v>
      </c>
      <c r="M1966" s="2">
        <v>0.22220000000000001</v>
      </c>
      <c r="N1966" s="2">
        <v>0.54079999999999995</v>
      </c>
      <c r="O1966" s="2">
        <v>0.48806666666666665</v>
      </c>
      <c r="P1966" s="2" t="s">
        <v>4792</v>
      </c>
      <c r="Q1966" s="5">
        <v>4055</v>
      </c>
      <c r="R1966" s="5" t="s">
        <v>4791</v>
      </c>
      <c r="S1966" s="5">
        <v>3</v>
      </c>
      <c r="T1966" s="5">
        <v>73.982737361282375</v>
      </c>
      <c r="U1966" s="5">
        <v>0</v>
      </c>
      <c r="V1966" s="5">
        <v>0</v>
      </c>
      <c r="W1966" s="5">
        <v>1</v>
      </c>
      <c r="X1966" s="5">
        <v>24.660912453760787</v>
      </c>
      <c r="Y1966" s="5">
        <v>0</v>
      </c>
      <c r="Z1966" s="5">
        <v>0</v>
      </c>
      <c r="AA1966" s="5">
        <v>2</v>
      </c>
      <c r="AB1966" s="5">
        <v>49.321824907521574</v>
      </c>
      <c r="AC1966" s="5">
        <v>50</v>
      </c>
      <c r="AD1966" s="5">
        <v>1233.0456226880394</v>
      </c>
      <c r="AE1966" s="5">
        <v>12</v>
      </c>
      <c r="AF1966" s="5">
        <v>295.9309494451295</v>
      </c>
      <c r="AG1966" s="5">
        <v>36</v>
      </c>
      <c r="AH1966" s="5">
        <v>887.7928483353885</v>
      </c>
      <c r="AI1966" s="5">
        <v>2</v>
      </c>
      <c r="AJ1966" s="5">
        <v>49.321824907521574</v>
      </c>
    </row>
    <row r="1967" spans="1:36" x14ac:dyDescent="0.25">
      <c r="A1967">
        <v>2018</v>
      </c>
      <c r="B1967" t="s">
        <v>71</v>
      </c>
      <c r="C1967" t="s">
        <v>4956</v>
      </c>
      <c r="D1967" s="47" t="s">
        <v>4954</v>
      </c>
      <c r="E1967" s="11">
        <v>0</v>
      </c>
      <c r="F1967" s="2">
        <v>0.70579999999999998</v>
      </c>
      <c r="G1967" s="2">
        <v>0.27929999999999999</v>
      </c>
      <c r="H1967" s="2">
        <v>0.42649999999999999</v>
      </c>
      <c r="I1967" s="2">
        <v>0.72589999999999999</v>
      </c>
      <c r="J1967" s="2">
        <v>0.22900000000000001</v>
      </c>
      <c r="K1967" s="2">
        <v>0.49690000000000001</v>
      </c>
      <c r="L1967" s="2">
        <v>0.76300000000000001</v>
      </c>
      <c r="M1967" s="2">
        <v>0.22220000000000001</v>
      </c>
      <c r="N1967" s="2">
        <v>0.54079999999999995</v>
      </c>
      <c r="O1967" s="2">
        <v>0.48806666666666665</v>
      </c>
      <c r="P1967" s="2" t="s">
        <v>4792</v>
      </c>
      <c r="Q1967" s="5">
        <v>4055</v>
      </c>
      <c r="R1967" s="5" t="s">
        <v>4791</v>
      </c>
      <c r="S1967" s="5">
        <v>3</v>
      </c>
      <c r="T1967" s="5">
        <v>73.982737361282375</v>
      </c>
      <c r="U1967" s="5">
        <v>0</v>
      </c>
      <c r="V1967" s="5">
        <v>0</v>
      </c>
      <c r="W1967" s="5">
        <v>1</v>
      </c>
      <c r="X1967" s="5">
        <v>24.660912453760787</v>
      </c>
      <c r="Y1967" s="5">
        <v>0</v>
      </c>
      <c r="Z1967" s="5">
        <v>0</v>
      </c>
      <c r="AA1967" s="5">
        <v>2</v>
      </c>
      <c r="AB1967" s="5">
        <v>49.321824907521574</v>
      </c>
      <c r="AC1967" s="5">
        <v>50</v>
      </c>
      <c r="AD1967" s="5">
        <v>1233.0456226880394</v>
      </c>
      <c r="AE1967" s="5">
        <v>12</v>
      </c>
      <c r="AF1967" s="5">
        <v>295.9309494451295</v>
      </c>
      <c r="AG1967" s="5">
        <v>36</v>
      </c>
      <c r="AH1967" s="5">
        <v>887.7928483353885</v>
      </c>
      <c r="AI1967" s="5">
        <v>2</v>
      </c>
      <c r="AJ1967" s="5">
        <v>49.321824907521574</v>
      </c>
    </row>
    <row r="1968" spans="1:36" x14ac:dyDescent="0.25">
      <c r="A1968">
        <v>2018</v>
      </c>
      <c r="B1968" t="s">
        <v>71</v>
      </c>
      <c r="C1968" t="s">
        <v>5842</v>
      </c>
      <c r="D1968" s="47" t="s">
        <v>970</v>
      </c>
      <c r="E1968" s="11">
        <v>0</v>
      </c>
      <c r="F1968" s="2">
        <v>0.4269</v>
      </c>
      <c r="G1968" s="2">
        <v>0.55940000000000001</v>
      </c>
      <c r="H1968" s="2">
        <v>-0.13250000000000001</v>
      </c>
      <c r="I1968" s="2">
        <v>0.41610000000000003</v>
      </c>
      <c r="J1968" s="2">
        <v>0.53949999999999998</v>
      </c>
      <c r="K1968" s="2">
        <v>-0.12339999999999995</v>
      </c>
      <c r="L1968" s="2">
        <v>0.49309999999999998</v>
      </c>
      <c r="M1968" s="2">
        <v>0.49390000000000001</v>
      </c>
      <c r="N1968" s="2">
        <v>-8.0000000000002292E-4</v>
      </c>
      <c r="O1968" s="2">
        <v>-8.5566666666666666E-2</v>
      </c>
      <c r="P1968" s="2" t="s">
        <v>5765</v>
      </c>
      <c r="Q1968" s="5">
        <v>4058</v>
      </c>
      <c r="R1968" s="5" t="s">
        <v>4791</v>
      </c>
      <c r="S1968" s="5">
        <v>16</v>
      </c>
      <c r="T1968" s="5">
        <v>394.28289797930017</v>
      </c>
      <c r="U1968" s="5">
        <v>0</v>
      </c>
      <c r="V1968" s="5">
        <v>0</v>
      </c>
      <c r="W1968" s="5">
        <v>4</v>
      </c>
      <c r="X1968" s="5">
        <v>98.570724494825043</v>
      </c>
      <c r="Y1968" s="5">
        <v>5</v>
      </c>
      <c r="Z1968" s="5">
        <v>123.21340561853128</v>
      </c>
      <c r="AA1968" s="5">
        <v>7</v>
      </c>
      <c r="AB1968" s="5">
        <v>172.49876786594382</v>
      </c>
      <c r="AC1968" s="5">
        <v>102</v>
      </c>
      <c r="AD1968" s="5">
        <v>2513.5534746180388</v>
      </c>
      <c r="AE1968" s="5">
        <v>10</v>
      </c>
      <c r="AF1968" s="5">
        <v>246.42681123706257</v>
      </c>
      <c r="AG1968" s="5">
        <v>84</v>
      </c>
      <c r="AH1968" s="5">
        <v>2069.9852143913258</v>
      </c>
      <c r="AI1968" s="5">
        <v>8</v>
      </c>
      <c r="AJ1968" s="5">
        <v>197.14144898965009</v>
      </c>
    </row>
    <row r="1969" spans="1:36" x14ac:dyDescent="0.25">
      <c r="A1969">
        <v>2018</v>
      </c>
      <c r="B1969" t="s">
        <v>71</v>
      </c>
      <c r="C1969" t="s">
        <v>5842</v>
      </c>
      <c r="D1969" s="47" t="s">
        <v>970</v>
      </c>
      <c r="E1969" s="11">
        <v>0</v>
      </c>
      <c r="F1969" s="2">
        <v>0.4269</v>
      </c>
      <c r="G1969" s="2">
        <v>0.55940000000000001</v>
      </c>
      <c r="H1969" s="2">
        <v>-0.13250000000000001</v>
      </c>
      <c r="I1969" s="2">
        <v>0.41610000000000003</v>
      </c>
      <c r="J1969" s="2">
        <v>0.53949999999999998</v>
      </c>
      <c r="K1969" s="2">
        <v>-0.12339999999999995</v>
      </c>
      <c r="L1969" s="2">
        <v>0.49309999999999998</v>
      </c>
      <c r="M1969" s="2">
        <v>0.49390000000000001</v>
      </c>
      <c r="N1969" s="2">
        <v>-8.0000000000002292E-4</v>
      </c>
      <c r="O1969" s="2">
        <v>-8.5566666666666666E-2</v>
      </c>
      <c r="P1969" s="2" t="s">
        <v>5765</v>
      </c>
      <c r="Q1969" s="5">
        <v>4058</v>
      </c>
      <c r="R1969" s="5" t="s">
        <v>4791</v>
      </c>
      <c r="S1969" s="5">
        <v>16</v>
      </c>
      <c r="T1969" s="5">
        <v>394.28289797930017</v>
      </c>
      <c r="U1969" s="5">
        <v>0</v>
      </c>
      <c r="V1969" s="5">
        <v>0</v>
      </c>
      <c r="W1969" s="5">
        <v>4</v>
      </c>
      <c r="X1969" s="5">
        <v>98.570724494825043</v>
      </c>
      <c r="Y1969" s="5">
        <v>5</v>
      </c>
      <c r="Z1969" s="5">
        <v>123.21340561853128</v>
      </c>
      <c r="AA1969" s="5">
        <v>7</v>
      </c>
      <c r="AB1969" s="5">
        <v>172.49876786594382</v>
      </c>
      <c r="AC1969" s="5">
        <v>102</v>
      </c>
      <c r="AD1969" s="5">
        <v>2513.5534746180388</v>
      </c>
      <c r="AE1969" s="5">
        <v>10</v>
      </c>
      <c r="AF1969" s="5">
        <v>246.42681123706257</v>
      </c>
      <c r="AG1969" s="5">
        <v>84</v>
      </c>
      <c r="AH1969" s="5">
        <v>2069.9852143913258</v>
      </c>
      <c r="AI1969" s="5">
        <v>8</v>
      </c>
      <c r="AJ1969" s="5">
        <v>197.14144898965009</v>
      </c>
    </row>
    <row r="1970" spans="1:36" x14ac:dyDescent="0.25">
      <c r="A1970">
        <v>2017</v>
      </c>
      <c r="B1970" t="s">
        <v>71</v>
      </c>
      <c r="C1970" t="s">
        <v>4921</v>
      </c>
      <c r="D1970" s="47" t="s">
        <v>4920</v>
      </c>
      <c r="E1970" s="11">
        <v>0</v>
      </c>
      <c r="F1970" s="2">
        <v>0.66190000000000004</v>
      </c>
      <c r="G1970" s="2">
        <v>0.32169999999999999</v>
      </c>
      <c r="H1970" s="2">
        <v>0.34020000000000006</v>
      </c>
      <c r="I1970" s="2">
        <v>0.70579999999999998</v>
      </c>
      <c r="J1970" s="2">
        <v>0.25530000000000003</v>
      </c>
      <c r="K1970" s="2">
        <v>0.45049999999999996</v>
      </c>
      <c r="L1970" s="2">
        <v>0.73080000000000001</v>
      </c>
      <c r="M1970" s="2">
        <v>0.25629999999999997</v>
      </c>
      <c r="N1970" s="2">
        <v>0.47450000000000003</v>
      </c>
      <c r="O1970" s="2">
        <v>0.42173333333333335</v>
      </c>
      <c r="P1970" s="2" t="s">
        <v>4792</v>
      </c>
      <c r="Q1970" s="5">
        <v>4060</v>
      </c>
      <c r="R1970" s="5" t="s">
        <v>4791</v>
      </c>
      <c r="S1970" s="5">
        <v>3</v>
      </c>
      <c r="T1970" s="5">
        <v>73.891625615763559</v>
      </c>
      <c r="U1970" s="5">
        <v>0</v>
      </c>
      <c r="V1970" s="5">
        <v>0</v>
      </c>
      <c r="W1970" s="5">
        <v>1</v>
      </c>
      <c r="X1970" s="5">
        <v>24.630541871921181</v>
      </c>
      <c r="Y1970" s="5">
        <v>0</v>
      </c>
      <c r="Z1970" s="5">
        <v>0</v>
      </c>
      <c r="AA1970" s="5">
        <v>2</v>
      </c>
      <c r="AB1970" s="5">
        <v>49.261083743842363</v>
      </c>
      <c r="AC1970" s="5">
        <v>30</v>
      </c>
      <c r="AD1970" s="5">
        <v>738.91625615763542</v>
      </c>
      <c r="AE1970" s="5">
        <v>4</v>
      </c>
      <c r="AF1970" s="5">
        <v>98.522167487684726</v>
      </c>
      <c r="AG1970" s="5">
        <v>24</v>
      </c>
      <c r="AH1970" s="5">
        <v>591.13300492610847</v>
      </c>
      <c r="AI1970" s="5">
        <v>2</v>
      </c>
      <c r="AJ1970" s="5">
        <v>49.261083743842363</v>
      </c>
    </row>
    <row r="1971" spans="1:36" x14ac:dyDescent="0.25">
      <c r="A1971">
        <v>2018</v>
      </c>
      <c r="B1971" t="s">
        <v>41</v>
      </c>
      <c r="C1971" t="s">
        <v>6205</v>
      </c>
      <c r="D1971" s="47" t="s">
        <v>5289</v>
      </c>
      <c r="E1971" s="11">
        <v>4.2300000000000004</v>
      </c>
      <c r="F1971" s="2">
        <v>0.36990000000000001</v>
      </c>
      <c r="G1971" s="2">
        <v>0.61060000000000003</v>
      </c>
      <c r="H1971" s="2">
        <v>-0.24070000000000003</v>
      </c>
      <c r="I1971" s="2">
        <v>0.36830000000000002</v>
      </c>
      <c r="J1971" s="2">
        <v>0.57410000000000005</v>
      </c>
      <c r="K1971" s="2">
        <v>-0.20580000000000004</v>
      </c>
      <c r="L1971" s="2">
        <v>0.45140000000000002</v>
      </c>
      <c r="M1971" s="2">
        <v>0.53480000000000005</v>
      </c>
      <c r="N1971" s="2">
        <v>-8.340000000000003E-2</v>
      </c>
      <c r="O1971" s="2">
        <v>-0.17663333333333334</v>
      </c>
      <c r="P1971" s="2" t="s">
        <v>5900</v>
      </c>
      <c r="Q1971" s="5">
        <v>4060</v>
      </c>
      <c r="R1971" s="5">
        <v>959.81087470449165</v>
      </c>
      <c r="S1971" s="5">
        <v>1</v>
      </c>
      <c r="T1971" s="5">
        <v>24.630541871921181</v>
      </c>
      <c r="U1971" s="5">
        <v>0</v>
      </c>
      <c r="V1971" s="5">
        <v>0</v>
      </c>
      <c r="W1971" s="5">
        <v>0</v>
      </c>
      <c r="X1971" s="5">
        <v>0</v>
      </c>
      <c r="Y1971" s="5">
        <v>0</v>
      </c>
      <c r="Z1971" s="5">
        <v>0</v>
      </c>
      <c r="AA1971" s="5">
        <v>1</v>
      </c>
      <c r="AB1971" s="5">
        <v>24.630541871921181</v>
      </c>
      <c r="AC1971" s="5">
        <v>52</v>
      </c>
      <c r="AD1971" s="5">
        <v>1280.7881773399015</v>
      </c>
      <c r="AE1971" s="5">
        <v>6</v>
      </c>
      <c r="AF1971" s="5">
        <v>147.78325123152712</v>
      </c>
      <c r="AG1971" s="5">
        <v>45</v>
      </c>
      <c r="AH1971" s="5">
        <v>1108.3743842364531</v>
      </c>
      <c r="AI1971" s="5">
        <v>1</v>
      </c>
      <c r="AJ1971" s="5">
        <v>24.630541871921181</v>
      </c>
    </row>
    <row r="1972" spans="1:36" x14ac:dyDescent="0.25">
      <c r="A1972">
        <v>2017</v>
      </c>
      <c r="B1972" t="s">
        <v>70</v>
      </c>
      <c r="C1972" t="s">
        <v>5024</v>
      </c>
      <c r="D1972" s="47" t="s">
        <v>5038</v>
      </c>
      <c r="E1972" s="11">
        <v>6.47</v>
      </c>
      <c r="F1972" s="2">
        <v>0.78890000000000005</v>
      </c>
      <c r="G1972" s="2">
        <v>0.2026</v>
      </c>
      <c r="H1972" s="2">
        <v>0.58630000000000004</v>
      </c>
      <c r="I1972" s="2">
        <v>0.73629999999999995</v>
      </c>
      <c r="J1972" s="2">
        <v>0.2364</v>
      </c>
      <c r="K1972" s="2">
        <v>0.49989999999999996</v>
      </c>
      <c r="L1972" s="2">
        <v>0.623</v>
      </c>
      <c r="M1972" s="2">
        <v>0.36599999999999999</v>
      </c>
      <c r="N1972" s="2">
        <v>0.25700000000000001</v>
      </c>
      <c r="O1972" s="2">
        <v>0.44773333333333332</v>
      </c>
      <c r="P1972" s="5" t="s">
        <v>4792</v>
      </c>
      <c r="Q1972" s="5">
        <v>4061</v>
      </c>
      <c r="R1972" s="5">
        <v>627.66615146831532</v>
      </c>
      <c r="S1972" s="5">
        <v>29</v>
      </c>
      <c r="T1972" s="5">
        <v>714.10982516621527</v>
      </c>
      <c r="U1972" s="5">
        <v>0</v>
      </c>
      <c r="V1972" s="5">
        <v>0</v>
      </c>
      <c r="W1972" s="5">
        <v>4</v>
      </c>
      <c r="X1972" s="5">
        <v>98.49790691947797</v>
      </c>
      <c r="Y1972" s="5">
        <v>0</v>
      </c>
      <c r="Z1972" s="5">
        <v>0</v>
      </c>
      <c r="AA1972" s="5">
        <v>25</v>
      </c>
      <c r="AB1972" s="5">
        <v>615.61191824673722</v>
      </c>
      <c r="AC1972" s="5">
        <v>95</v>
      </c>
      <c r="AD1972" s="5">
        <v>2339.3252893376016</v>
      </c>
      <c r="AE1972" s="5">
        <v>16</v>
      </c>
      <c r="AF1972" s="5">
        <v>393.99162767791188</v>
      </c>
      <c r="AG1972" s="5">
        <v>73</v>
      </c>
      <c r="AH1972" s="5">
        <v>1797.5868012804729</v>
      </c>
      <c r="AI1972" s="5">
        <v>6</v>
      </c>
      <c r="AJ1972" s="5">
        <v>147.74686037921694</v>
      </c>
    </row>
    <row r="1973" spans="1:36" x14ac:dyDescent="0.25">
      <c r="A1973">
        <v>2017</v>
      </c>
      <c r="B1973" t="s">
        <v>71</v>
      </c>
      <c r="C1973" t="s">
        <v>5942</v>
      </c>
      <c r="D1973" s="47" t="s">
        <v>610</v>
      </c>
      <c r="E1973" s="11">
        <v>0</v>
      </c>
      <c r="F1973" s="2">
        <v>0.33289999999999997</v>
      </c>
      <c r="G1973" s="2">
        <v>0.64890000000000003</v>
      </c>
      <c r="H1973" s="2">
        <v>-0.31600000000000006</v>
      </c>
      <c r="I1973" s="2">
        <v>0.34639999999999999</v>
      </c>
      <c r="J1973" s="2">
        <v>0.60750000000000004</v>
      </c>
      <c r="K1973" s="2">
        <v>-0.26110000000000005</v>
      </c>
      <c r="L1973" s="2">
        <v>0.41660000000000003</v>
      </c>
      <c r="M1973" s="2">
        <v>0.57110000000000005</v>
      </c>
      <c r="N1973" s="2">
        <v>-0.15450000000000003</v>
      </c>
      <c r="O1973" s="2">
        <v>-0.24386666666666676</v>
      </c>
      <c r="P1973" s="2" t="s">
        <v>5900</v>
      </c>
      <c r="Q1973" s="5">
        <v>4069</v>
      </c>
      <c r="R1973" s="5" t="s">
        <v>4791</v>
      </c>
      <c r="S1973" s="5">
        <v>4</v>
      </c>
      <c r="T1973" s="5">
        <v>98.30425165888424</v>
      </c>
      <c r="U1973" s="5">
        <v>0</v>
      </c>
      <c r="V1973" s="5">
        <v>0</v>
      </c>
      <c r="W1973" s="5">
        <v>0</v>
      </c>
      <c r="X1973" s="5">
        <v>0</v>
      </c>
      <c r="Y1973" s="5">
        <v>2</v>
      </c>
      <c r="Z1973" s="5">
        <v>49.15212582944212</v>
      </c>
      <c r="AA1973" s="5">
        <v>2</v>
      </c>
      <c r="AB1973" s="5">
        <v>49.15212582944212</v>
      </c>
      <c r="AC1973" s="5">
        <v>83</v>
      </c>
      <c r="AD1973" s="5">
        <v>2039.813221921848</v>
      </c>
      <c r="AE1973" s="5">
        <v>21</v>
      </c>
      <c r="AF1973" s="5">
        <v>516.09732120914225</v>
      </c>
      <c r="AG1973" s="5">
        <v>54</v>
      </c>
      <c r="AH1973" s="5">
        <v>1327.1073973949374</v>
      </c>
      <c r="AI1973" s="5">
        <v>8</v>
      </c>
      <c r="AJ1973" s="5">
        <v>196.60850331776848</v>
      </c>
    </row>
    <row r="1974" spans="1:36" x14ac:dyDescent="0.25">
      <c r="A1974">
        <v>2017</v>
      </c>
      <c r="B1974" t="s">
        <v>41</v>
      </c>
      <c r="C1974" t="s">
        <v>6205</v>
      </c>
      <c r="D1974" s="47" t="s">
        <v>5289</v>
      </c>
      <c r="E1974" s="11">
        <v>4.2300000000000004</v>
      </c>
      <c r="F1974" s="2">
        <v>0.36990000000000001</v>
      </c>
      <c r="G1974" s="2">
        <v>0.61060000000000003</v>
      </c>
      <c r="H1974" s="2">
        <v>-0.24070000000000003</v>
      </c>
      <c r="I1974" s="2">
        <v>0.36830000000000002</v>
      </c>
      <c r="J1974" s="2">
        <v>0.57410000000000005</v>
      </c>
      <c r="K1974" s="2">
        <v>-0.20580000000000004</v>
      </c>
      <c r="L1974" s="2">
        <v>0.45140000000000002</v>
      </c>
      <c r="M1974" s="2">
        <v>0.53480000000000005</v>
      </c>
      <c r="N1974" s="2">
        <v>-8.340000000000003E-2</v>
      </c>
      <c r="O1974" s="2">
        <v>-0.17663333333333334</v>
      </c>
      <c r="P1974" s="2" t="s">
        <v>5900</v>
      </c>
      <c r="Q1974" s="5">
        <v>4072</v>
      </c>
      <c r="R1974" s="5">
        <v>962.64775413711573</v>
      </c>
      <c r="S1974" s="5">
        <v>1</v>
      </c>
      <c r="T1974" s="5">
        <v>24.557956777996068</v>
      </c>
      <c r="U1974" s="5">
        <v>0</v>
      </c>
      <c r="V1974" s="5">
        <v>0</v>
      </c>
      <c r="W1974" s="5">
        <v>0</v>
      </c>
      <c r="X1974" s="5">
        <v>0</v>
      </c>
      <c r="Y1974" s="5">
        <v>0</v>
      </c>
      <c r="Z1974" s="5">
        <v>0</v>
      </c>
      <c r="AA1974" s="5">
        <v>1</v>
      </c>
      <c r="AB1974" s="5">
        <v>24.557956777996068</v>
      </c>
      <c r="AC1974" s="5">
        <v>17</v>
      </c>
      <c r="AD1974" s="5">
        <v>417.48526522593323</v>
      </c>
      <c r="AE1974" s="5">
        <v>3</v>
      </c>
      <c r="AF1974" s="5">
        <v>73.673870333988219</v>
      </c>
      <c r="AG1974" s="5">
        <v>13</v>
      </c>
      <c r="AH1974" s="5">
        <v>319.2534381139489</v>
      </c>
      <c r="AI1974" s="5">
        <v>1</v>
      </c>
      <c r="AJ1974" s="5">
        <v>24.557956777996068</v>
      </c>
    </row>
    <row r="1975" spans="1:36" x14ac:dyDescent="0.25">
      <c r="A1975">
        <v>2017</v>
      </c>
      <c r="B1975" t="s">
        <v>71</v>
      </c>
      <c r="C1975" t="s">
        <v>5842</v>
      </c>
      <c r="D1975" s="47" t="s">
        <v>970</v>
      </c>
      <c r="E1975" s="11">
        <v>0</v>
      </c>
      <c r="F1975" s="2">
        <v>0.4269</v>
      </c>
      <c r="G1975" s="2">
        <v>0.55940000000000001</v>
      </c>
      <c r="H1975" s="2">
        <v>-0.13250000000000001</v>
      </c>
      <c r="I1975" s="2">
        <v>0.41610000000000003</v>
      </c>
      <c r="J1975" s="2">
        <v>0.53949999999999998</v>
      </c>
      <c r="K1975" s="2">
        <v>-0.12339999999999995</v>
      </c>
      <c r="L1975" s="2">
        <v>0.49309999999999998</v>
      </c>
      <c r="M1975" s="2">
        <v>0.49390000000000001</v>
      </c>
      <c r="N1975" s="2">
        <v>-8.0000000000002292E-4</v>
      </c>
      <c r="O1975" s="2">
        <v>-8.5566666666666666E-2</v>
      </c>
      <c r="P1975" s="2" t="s">
        <v>5765</v>
      </c>
      <c r="Q1975" s="5">
        <v>4073</v>
      </c>
      <c r="R1975" s="5" t="s">
        <v>4791</v>
      </c>
      <c r="S1975" s="5">
        <v>6</v>
      </c>
      <c r="T1975" s="5">
        <v>147.31156395777069</v>
      </c>
      <c r="U1975" s="5">
        <v>1</v>
      </c>
      <c r="V1975" s="5">
        <v>24.551927326295115</v>
      </c>
      <c r="W1975" s="5">
        <v>1</v>
      </c>
      <c r="X1975" s="5">
        <v>24.551927326295115</v>
      </c>
      <c r="Y1975" s="5">
        <v>4</v>
      </c>
      <c r="Z1975" s="5">
        <v>98.207709305180458</v>
      </c>
      <c r="AA1975" s="5">
        <v>0</v>
      </c>
      <c r="AB1975" s="5">
        <v>0</v>
      </c>
      <c r="AC1975" s="5">
        <v>115</v>
      </c>
      <c r="AD1975" s="5">
        <v>2823.471642523938</v>
      </c>
      <c r="AE1975" s="5">
        <v>23</v>
      </c>
      <c r="AF1975" s="5">
        <v>564.69432850478768</v>
      </c>
      <c r="AG1975" s="5">
        <v>84</v>
      </c>
      <c r="AH1975" s="5">
        <v>2062.3618954087897</v>
      </c>
      <c r="AI1975" s="5">
        <v>8</v>
      </c>
      <c r="AJ1975" s="5">
        <v>196.41541861036092</v>
      </c>
    </row>
    <row r="1976" spans="1:36" x14ac:dyDescent="0.25">
      <c r="A1976">
        <v>2018</v>
      </c>
      <c r="B1976" t="s">
        <v>41</v>
      </c>
      <c r="C1976" t="s">
        <v>6122</v>
      </c>
      <c r="D1976" s="47" t="s">
        <v>6005</v>
      </c>
      <c r="E1976" s="11">
        <v>1.581</v>
      </c>
      <c r="F1976" s="2">
        <v>0.24049999999999999</v>
      </c>
      <c r="G1976" s="2">
        <v>0.74350000000000005</v>
      </c>
      <c r="H1976" s="2">
        <v>-0.50300000000000011</v>
      </c>
      <c r="I1976" s="2">
        <v>0.2102</v>
      </c>
      <c r="J1976" s="2">
        <v>0.74750000000000005</v>
      </c>
      <c r="K1976" s="2">
        <v>-0.53730000000000011</v>
      </c>
      <c r="L1976" s="2">
        <v>0.24629999999999999</v>
      </c>
      <c r="M1976" s="2">
        <v>0.74</v>
      </c>
      <c r="N1976" s="2">
        <v>-0.49370000000000003</v>
      </c>
      <c r="O1976" s="2">
        <v>-0.51133333333333342</v>
      </c>
      <c r="P1976" s="2" t="s">
        <v>5900</v>
      </c>
      <c r="Q1976" s="5">
        <v>4077</v>
      </c>
      <c r="R1976" s="5">
        <v>2578.7476280834917</v>
      </c>
      <c r="S1976" s="5">
        <v>19</v>
      </c>
      <c r="T1976" s="5">
        <v>466.02894285013485</v>
      </c>
      <c r="U1976" s="5">
        <v>1</v>
      </c>
      <c r="V1976" s="5">
        <v>24.527839097375519</v>
      </c>
      <c r="W1976" s="5">
        <v>1</v>
      </c>
      <c r="X1976" s="5">
        <v>24.527839097375519</v>
      </c>
      <c r="Y1976" s="5">
        <v>8</v>
      </c>
      <c r="Z1976" s="5">
        <v>196.22271277900415</v>
      </c>
      <c r="AA1976" s="5">
        <v>9</v>
      </c>
      <c r="AB1976" s="5">
        <v>220.75055187637969</v>
      </c>
      <c r="AC1976" s="5">
        <v>151</v>
      </c>
      <c r="AD1976" s="5">
        <v>3703.7037037037035</v>
      </c>
      <c r="AE1976" s="5">
        <v>6</v>
      </c>
      <c r="AF1976" s="5">
        <v>147.16703458425312</v>
      </c>
      <c r="AG1976" s="5">
        <v>138</v>
      </c>
      <c r="AH1976" s="5">
        <v>3384.8417954378219</v>
      </c>
      <c r="AI1976" s="5">
        <v>7</v>
      </c>
      <c r="AJ1976" s="5">
        <v>171.69487368162865</v>
      </c>
    </row>
    <row r="1977" spans="1:36" x14ac:dyDescent="0.25">
      <c r="A1977">
        <v>2017</v>
      </c>
      <c r="B1977" t="s">
        <v>71</v>
      </c>
      <c r="C1977" t="s">
        <v>4956</v>
      </c>
      <c r="D1977" s="47" t="s">
        <v>4954</v>
      </c>
      <c r="E1977" s="11">
        <v>0</v>
      </c>
      <c r="F1977" s="2">
        <v>0.70579999999999998</v>
      </c>
      <c r="G1977" s="2">
        <v>0.27929999999999999</v>
      </c>
      <c r="H1977" s="2">
        <v>0.42649999999999999</v>
      </c>
      <c r="I1977" s="2">
        <v>0.72589999999999999</v>
      </c>
      <c r="J1977" s="2">
        <v>0.22900000000000001</v>
      </c>
      <c r="K1977" s="2">
        <v>0.49690000000000001</v>
      </c>
      <c r="L1977" s="2">
        <v>0.76300000000000001</v>
      </c>
      <c r="M1977" s="2">
        <v>0.22220000000000001</v>
      </c>
      <c r="N1977" s="2">
        <v>0.54079999999999995</v>
      </c>
      <c r="O1977" s="2">
        <v>0.48806666666666665</v>
      </c>
      <c r="P1977" s="2" t="s">
        <v>4792</v>
      </c>
      <c r="Q1977" s="5">
        <v>4079</v>
      </c>
      <c r="R1977" s="5" t="s">
        <v>4791</v>
      </c>
      <c r="S1977" s="5">
        <v>3</v>
      </c>
      <c r="T1977" s="5">
        <v>73.547438097572936</v>
      </c>
      <c r="U1977" s="5">
        <v>0</v>
      </c>
      <c r="V1977" s="5">
        <v>0</v>
      </c>
      <c r="W1977" s="5">
        <v>1</v>
      </c>
      <c r="X1977" s="5">
        <v>24.515812699190977</v>
      </c>
      <c r="Y1977" s="5">
        <v>0</v>
      </c>
      <c r="Z1977" s="5">
        <v>0</v>
      </c>
      <c r="AA1977" s="5">
        <v>2</v>
      </c>
      <c r="AB1977" s="5">
        <v>49.031625398381955</v>
      </c>
      <c r="AC1977" s="5">
        <v>47</v>
      </c>
      <c r="AD1977" s="5">
        <v>1152.243196861976</v>
      </c>
      <c r="AE1977" s="5">
        <v>8</v>
      </c>
      <c r="AF1977" s="5">
        <v>196.12650159352782</v>
      </c>
      <c r="AG1977" s="5">
        <v>39</v>
      </c>
      <c r="AH1977" s="5">
        <v>956.1166952684481</v>
      </c>
      <c r="AI1977" s="5">
        <v>0</v>
      </c>
      <c r="AJ1977" s="5">
        <v>0</v>
      </c>
    </row>
    <row r="1978" spans="1:36" x14ac:dyDescent="0.25">
      <c r="A1978">
        <v>2019</v>
      </c>
      <c r="B1978" t="s">
        <v>70</v>
      </c>
      <c r="C1978" t="s">
        <v>5452</v>
      </c>
      <c r="D1978" s="47" t="s">
        <v>5353</v>
      </c>
      <c r="E1978" s="11">
        <v>8.77</v>
      </c>
      <c r="F1978" s="2">
        <v>0.74309999999999998</v>
      </c>
      <c r="G1978" s="2">
        <v>0.24490000000000001</v>
      </c>
      <c r="H1978" s="2">
        <v>0.49819999999999998</v>
      </c>
      <c r="I1978" s="2">
        <v>0.68920000000000003</v>
      </c>
      <c r="J1978" s="2">
        <v>0.27500000000000002</v>
      </c>
      <c r="K1978" s="2">
        <v>0.41420000000000001</v>
      </c>
      <c r="L1978" s="2">
        <v>0.5585</v>
      </c>
      <c r="M1978" s="2">
        <v>0.42330000000000001</v>
      </c>
      <c r="N1978" s="2">
        <v>0.13519999999999999</v>
      </c>
      <c r="O1978" s="2">
        <v>0.34920000000000001</v>
      </c>
      <c r="P1978" s="5" t="s">
        <v>4792</v>
      </c>
      <c r="Q1978" s="5">
        <v>4081</v>
      </c>
      <c r="R1978" s="5">
        <v>465.33637400228054</v>
      </c>
      <c r="S1978" s="5">
        <v>4</v>
      </c>
      <c r="T1978" s="5">
        <v>98.015192354814985</v>
      </c>
      <c r="U1978" s="5">
        <v>0</v>
      </c>
      <c r="V1978" s="5">
        <v>0</v>
      </c>
      <c r="W1978" s="5">
        <v>0</v>
      </c>
      <c r="X1978" s="5">
        <v>0</v>
      </c>
      <c r="Y1978" s="5">
        <v>0</v>
      </c>
      <c r="Z1978" s="5">
        <v>0</v>
      </c>
      <c r="AA1978" s="5">
        <v>4</v>
      </c>
      <c r="AB1978" s="5">
        <v>98.015192354814985</v>
      </c>
      <c r="AC1978" s="5">
        <v>60</v>
      </c>
      <c r="AD1978" s="5">
        <v>1470.2278853222249</v>
      </c>
      <c r="AE1978" s="5">
        <v>9</v>
      </c>
      <c r="AF1978" s="5">
        <v>220.53418279833372</v>
      </c>
      <c r="AG1978" s="5">
        <v>50</v>
      </c>
      <c r="AH1978" s="5">
        <v>1225.1899044351874</v>
      </c>
      <c r="AI1978" s="5">
        <v>1</v>
      </c>
      <c r="AJ1978" s="5">
        <v>24.503798088703746</v>
      </c>
    </row>
    <row r="1979" spans="1:36" x14ac:dyDescent="0.25">
      <c r="A1979">
        <v>2019</v>
      </c>
      <c r="B1979" t="s">
        <v>41</v>
      </c>
      <c r="C1979" t="s">
        <v>6223</v>
      </c>
      <c r="D1979" s="47" t="s">
        <v>6146</v>
      </c>
      <c r="E1979" s="11">
        <v>7.266</v>
      </c>
      <c r="F1979" s="2">
        <v>0.44619999999999999</v>
      </c>
      <c r="G1979" s="2">
        <v>0.53339999999999999</v>
      </c>
      <c r="H1979" s="2">
        <v>-8.72E-2</v>
      </c>
      <c r="I1979" s="2">
        <v>0.44350000000000001</v>
      </c>
      <c r="J1979" s="2">
        <v>0.50029999999999997</v>
      </c>
      <c r="K1979" s="2">
        <v>-5.6799999999999962E-2</v>
      </c>
      <c r="L1979" s="2">
        <v>0.41830000000000001</v>
      </c>
      <c r="M1979" s="2">
        <v>0.5615</v>
      </c>
      <c r="N1979" s="2">
        <v>-0.14319999999999999</v>
      </c>
      <c r="O1979" s="2">
        <v>-9.5733333333333323E-2</v>
      </c>
      <c r="P1979" s="2" t="s">
        <v>5900</v>
      </c>
      <c r="Q1979" s="5">
        <v>4088</v>
      </c>
      <c r="R1979" s="5">
        <v>562.62042389210023</v>
      </c>
      <c r="S1979" s="5">
        <v>23</v>
      </c>
      <c r="T1979" s="5">
        <v>562.62230919765159</v>
      </c>
      <c r="U1979" s="5">
        <v>0</v>
      </c>
      <c r="V1979" s="5">
        <v>0</v>
      </c>
      <c r="W1979" s="5">
        <v>6</v>
      </c>
      <c r="X1979" s="5">
        <v>146.77103718199606</v>
      </c>
      <c r="Y1979" s="5">
        <v>1</v>
      </c>
      <c r="Z1979" s="5">
        <v>24.461839530332679</v>
      </c>
      <c r="AA1979" s="5">
        <v>16</v>
      </c>
      <c r="AB1979" s="5">
        <v>391.38943248532286</v>
      </c>
      <c r="AC1979" s="5">
        <v>68</v>
      </c>
      <c r="AD1979" s="5">
        <v>1663.4050880626223</v>
      </c>
      <c r="AE1979" s="5">
        <v>14</v>
      </c>
      <c r="AF1979" s="5">
        <v>342.46575342465752</v>
      </c>
      <c r="AG1979" s="5">
        <v>42</v>
      </c>
      <c r="AH1979" s="5">
        <v>1027.3972602739725</v>
      </c>
      <c r="AI1979" s="5">
        <v>12</v>
      </c>
      <c r="AJ1979" s="5">
        <v>293.54207436399213</v>
      </c>
    </row>
    <row r="1980" spans="1:36" x14ac:dyDescent="0.25">
      <c r="A1980">
        <v>2018</v>
      </c>
      <c r="B1980" t="s">
        <v>70</v>
      </c>
      <c r="C1980" t="s">
        <v>5452</v>
      </c>
      <c r="D1980" s="47" t="s">
        <v>5353</v>
      </c>
      <c r="E1980" s="11">
        <v>8.77</v>
      </c>
      <c r="F1980" s="2">
        <v>0.74309999999999998</v>
      </c>
      <c r="G1980" s="2">
        <v>0.24490000000000001</v>
      </c>
      <c r="H1980" s="2">
        <v>0.49819999999999998</v>
      </c>
      <c r="I1980" s="2">
        <v>0.68920000000000003</v>
      </c>
      <c r="J1980" s="2">
        <v>0.27500000000000002</v>
      </c>
      <c r="K1980" s="2">
        <v>0.41420000000000001</v>
      </c>
      <c r="L1980" s="2">
        <v>0.5585</v>
      </c>
      <c r="M1980" s="2">
        <v>0.42330000000000001</v>
      </c>
      <c r="N1980" s="2">
        <v>0.13519999999999999</v>
      </c>
      <c r="O1980" s="2">
        <v>0.34920000000000001</v>
      </c>
      <c r="P1980" s="5" t="s">
        <v>4792</v>
      </c>
      <c r="Q1980" s="5">
        <v>4093</v>
      </c>
      <c r="R1980" s="5">
        <v>466.7046750285063</v>
      </c>
      <c r="S1980" s="5">
        <v>9</v>
      </c>
      <c r="T1980" s="5">
        <v>219.88761299780111</v>
      </c>
      <c r="U1980" s="5">
        <v>0</v>
      </c>
      <c r="V1980" s="5">
        <v>0</v>
      </c>
      <c r="W1980" s="5">
        <v>1</v>
      </c>
      <c r="X1980" s="5">
        <v>24.43195699975568</v>
      </c>
      <c r="Y1980" s="5">
        <v>2</v>
      </c>
      <c r="Z1980" s="5">
        <v>48.863913999511361</v>
      </c>
      <c r="AA1980" s="5">
        <v>6</v>
      </c>
      <c r="AB1980" s="5">
        <v>146.59174199853408</v>
      </c>
      <c r="AC1980" s="5">
        <v>79</v>
      </c>
      <c r="AD1980" s="5">
        <v>1930.1246029806987</v>
      </c>
      <c r="AE1980" s="5">
        <v>11</v>
      </c>
      <c r="AF1980" s="5">
        <v>268.75152699731245</v>
      </c>
      <c r="AG1980" s="5">
        <v>65</v>
      </c>
      <c r="AH1980" s="5">
        <v>1588.0772049841191</v>
      </c>
      <c r="AI1980" s="5">
        <v>3</v>
      </c>
      <c r="AJ1980" s="5">
        <v>73.295870999267038</v>
      </c>
    </row>
    <row r="1981" spans="1:36" x14ac:dyDescent="0.25">
      <c r="A1981">
        <v>2019</v>
      </c>
      <c r="B1981" t="s">
        <v>41</v>
      </c>
      <c r="C1981" t="s">
        <v>6136</v>
      </c>
      <c r="D1981" s="47" t="s">
        <v>6005</v>
      </c>
      <c r="E1981" s="11">
        <v>1.792</v>
      </c>
      <c r="F1981" s="2">
        <v>0.24049999999999999</v>
      </c>
      <c r="G1981" s="2">
        <v>0.74350000000000005</v>
      </c>
      <c r="H1981" s="2">
        <v>-0.50300000000000011</v>
      </c>
      <c r="I1981" s="2">
        <v>0.2102</v>
      </c>
      <c r="J1981" s="2">
        <v>0.74750000000000005</v>
      </c>
      <c r="K1981" s="2">
        <v>-0.53730000000000011</v>
      </c>
      <c r="L1981" s="2">
        <v>0.24629999999999999</v>
      </c>
      <c r="M1981" s="2">
        <v>0.74</v>
      </c>
      <c r="N1981" s="2">
        <v>-0.49370000000000003</v>
      </c>
      <c r="O1981" s="2">
        <v>-0.51133333333333342</v>
      </c>
      <c r="P1981" s="2" t="s">
        <v>5900</v>
      </c>
      <c r="Q1981" s="5">
        <v>4094</v>
      </c>
      <c r="R1981" s="5">
        <v>2284.5982142857142</v>
      </c>
      <c r="S1981" s="5">
        <v>36</v>
      </c>
      <c r="T1981" s="5">
        <v>879.33561309233016</v>
      </c>
      <c r="U1981" s="5">
        <v>0</v>
      </c>
      <c r="V1981" s="5">
        <v>0</v>
      </c>
      <c r="W1981" s="5">
        <v>16</v>
      </c>
      <c r="X1981" s="5">
        <v>390.81582804103567</v>
      </c>
      <c r="Y1981" s="5">
        <v>6</v>
      </c>
      <c r="Z1981" s="5">
        <v>146.55593551538837</v>
      </c>
      <c r="AA1981" s="5">
        <v>14</v>
      </c>
      <c r="AB1981" s="5">
        <v>341.96384953590621</v>
      </c>
      <c r="AC1981" s="5">
        <v>504</v>
      </c>
      <c r="AD1981" s="5">
        <v>12310.698583292624</v>
      </c>
      <c r="AE1981" s="5">
        <v>11</v>
      </c>
      <c r="AF1981" s="5">
        <v>268.68588177821204</v>
      </c>
      <c r="AG1981" s="5">
        <v>488</v>
      </c>
      <c r="AH1981" s="5">
        <v>11919.882755251587</v>
      </c>
      <c r="AI1981" s="5">
        <v>5</v>
      </c>
      <c r="AJ1981" s="5">
        <v>122.12994626282364</v>
      </c>
    </row>
    <row r="1982" spans="1:36" x14ac:dyDescent="0.25">
      <c r="A1982">
        <v>2017</v>
      </c>
      <c r="B1982" t="s">
        <v>41</v>
      </c>
      <c r="C1982" t="s">
        <v>6122</v>
      </c>
      <c r="D1982" s="47" t="s">
        <v>6005</v>
      </c>
      <c r="E1982" s="11">
        <v>1.581</v>
      </c>
      <c r="F1982" s="2">
        <v>0.24049999999999999</v>
      </c>
      <c r="G1982" s="2">
        <v>0.74350000000000005</v>
      </c>
      <c r="H1982" s="2">
        <v>-0.50300000000000011</v>
      </c>
      <c r="I1982" s="2">
        <v>0.2102</v>
      </c>
      <c r="J1982" s="2">
        <v>0.74750000000000005</v>
      </c>
      <c r="K1982" s="2">
        <v>-0.53730000000000011</v>
      </c>
      <c r="L1982" s="2">
        <v>0.24629999999999999</v>
      </c>
      <c r="M1982" s="2">
        <v>0.74</v>
      </c>
      <c r="N1982" s="2">
        <v>-0.49370000000000003</v>
      </c>
      <c r="O1982" s="2">
        <v>-0.51133333333333342</v>
      </c>
      <c r="P1982" s="2" t="s">
        <v>5900</v>
      </c>
      <c r="Q1982" s="5">
        <v>4095</v>
      </c>
      <c r="R1982" s="5">
        <v>2590.1328273244781</v>
      </c>
      <c r="S1982" s="5">
        <v>8</v>
      </c>
      <c r="T1982" s="5">
        <v>195.36019536019535</v>
      </c>
      <c r="U1982" s="5">
        <v>0</v>
      </c>
      <c r="V1982" s="5">
        <v>0</v>
      </c>
      <c r="W1982" s="5">
        <v>0</v>
      </c>
      <c r="X1982" s="5">
        <v>0</v>
      </c>
      <c r="Y1982" s="5">
        <v>3</v>
      </c>
      <c r="Z1982" s="5">
        <v>73.260073260073256</v>
      </c>
      <c r="AA1982" s="5">
        <v>5</v>
      </c>
      <c r="AB1982" s="5">
        <v>122.10012210012211</v>
      </c>
      <c r="AC1982" s="5">
        <v>157</v>
      </c>
      <c r="AD1982" s="5">
        <v>3833.9438339438343</v>
      </c>
      <c r="AE1982" s="5">
        <v>8</v>
      </c>
      <c r="AF1982" s="5">
        <v>195.36019536019535</v>
      </c>
      <c r="AG1982" s="5">
        <v>140</v>
      </c>
      <c r="AH1982" s="5">
        <v>3418.8034188034189</v>
      </c>
      <c r="AI1982" s="5">
        <v>9</v>
      </c>
      <c r="AJ1982" s="5">
        <v>219.78021978021977</v>
      </c>
    </row>
    <row r="1983" spans="1:36" x14ac:dyDescent="0.25">
      <c r="A1983">
        <v>2019</v>
      </c>
      <c r="B1983" t="s">
        <v>41</v>
      </c>
      <c r="C1983" t="s">
        <v>866</v>
      </c>
      <c r="D1983" s="47" t="s">
        <v>5457</v>
      </c>
      <c r="E1983" s="11">
        <v>3.5579999999999998</v>
      </c>
      <c r="F1983" s="2">
        <v>0.69330000000000003</v>
      </c>
      <c r="G1983" s="2">
        <v>0.29020000000000001</v>
      </c>
      <c r="H1983" s="2">
        <v>0.40310000000000001</v>
      </c>
      <c r="I1983" s="2">
        <v>0.67810000000000004</v>
      </c>
      <c r="J1983" s="2">
        <v>0.28129999999999999</v>
      </c>
      <c r="K1983" s="2">
        <v>0.39680000000000004</v>
      </c>
      <c r="L1983" s="2">
        <v>0.59589999999999999</v>
      </c>
      <c r="M1983" s="2">
        <v>0.37709999999999999</v>
      </c>
      <c r="N1983" s="2">
        <v>0.21879999999999999</v>
      </c>
      <c r="O1983" s="2">
        <v>0.33956666666666663</v>
      </c>
      <c r="P1983" s="2" t="s">
        <v>4792</v>
      </c>
      <c r="Q1983" s="5">
        <v>4110</v>
      </c>
      <c r="R1983" s="5">
        <v>1155.1433389544688</v>
      </c>
      <c r="S1983" s="5">
        <v>30</v>
      </c>
      <c r="T1983" s="5">
        <v>729.92700729927003</v>
      </c>
      <c r="U1983" s="5">
        <v>0</v>
      </c>
      <c r="V1983" s="5">
        <v>0</v>
      </c>
      <c r="W1983" s="5">
        <v>2</v>
      </c>
      <c r="X1983" s="5">
        <v>48.661800486618006</v>
      </c>
      <c r="Y1983" s="5">
        <v>0</v>
      </c>
      <c r="Z1983" s="5">
        <v>0</v>
      </c>
      <c r="AA1983" s="5">
        <v>28</v>
      </c>
      <c r="AB1983" s="5">
        <v>681.26520681265208</v>
      </c>
      <c r="AC1983" s="5">
        <v>162</v>
      </c>
      <c r="AD1983" s="5">
        <v>3941.6058394160582</v>
      </c>
      <c r="AE1983" s="5">
        <v>42</v>
      </c>
      <c r="AF1983" s="5">
        <v>1021.8978102189781</v>
      </c>
      <c r="AG1983" s="5">
        <v>117</v>
      </c>
      <c r="AH1983" s="5">
        <v>2846.7153284671531</v>
      </c>
      <c r="AI1983" s="5">
        <v>3</v>
      </c>
      <c r="AJ1983" s="5">
        <v>72.992700729927009</v>
      </c>
    </row>
    <row r="1984" spans="1:36" x14ac:dyDescent="0.25">
      <c r="A1984">
        <v>2017</v>
      </c>
      <c r="B1984" t="s">
        <v>49</v>
      </c>
      <c r="C1984" t="s">
        <v>6493</v>
      </c>
      <c r="D1984" s="47" t="s">
        <v>6359</v>
      </c>
      <c r="E1984" s="11">
        <v>6.5</v>
      </c>
      <c r="F1984" s="2">
        <v>0.2044</v>
      </c>
      <c r="G1984" s="2">
        <v>0.77039999999999997</v>
      </c>
      <c r="H1984" s="2">
        <v>-0.56599999999999995</v>
      </c>
      <c r="I1984" s="2">
        <v>0.17899999999999999</v>
      </c>
      <c r="J1984" s="2">
        <v>0.73199999999999998</v>
      </c>
      <c r="K1984" s="2">
        <v>-0.55299999999999994</v>
      </c>
      <c r="L1984" s="2">
        <v>0.23899999999999999</v>
      </c>
      <c r="M1984" s="2">
        <v>0.74199999999999999</v>
      </c>
      <c r="N1984" s="2">
        <v>-0.503</v>
      </c>
      <c r="O1984" s="2">
        <v>-0.54066666666666663</v>
      </c>
      <c r="P1984" s="2" t="s">
        <v>5900</v>
      </c>
      <c r="Q1984" s="5">
        <v>4114</v>
      </c>
      <c r="R1984" s="5">
        <v>632.92307692307691</v>
      </c>
      <c r="S1984" s="5">
        <v>26</v>
      </c>
      <c r="T1984" s="5">
        <v>631.98833252309191</v>
      </c>
      <c r="U1984" s="5">
        <v>0</v>
      </c>
      <c r="V1984" s="5">
        <v>0</v>
      </c>
      <c r="W1984" s="5">
        <v>0</v>
      </c>
      <c r="X1984" s="5">
        <v>0</v>
      </c>
      <c r="Y1984" s="5">
        <v>0</v>
      </c>
      <c r="Z1984" s="5">
        <v>0</v>
      </c>
      <c r="AA1984" s="5">
        <v>26</v>
      </c>
      <c r="AB1984" s="5">
        <v>631.98833252309191</v>
      </c>
      <c r="AC1984" s="5">
        <v>75</v>
      </c>
      <c r="AD1984" s="5">
        <v>1823.0432668935343</v>
      </c>
      <c r="AE1984" s="5">
        <v>14</v>
      </c>
      <c r="AF1984" s="5">
        <v>340.30140982012642</v>
      </c>
      <c r="AG1984" s="5">
        <v>56</v>
      </c>
      <c r="AH1984" s="5">
        <v>1361.2056392805057</v>
      </c>
      <c r="AI1984" s="5">
        <v>5</v>
      </c>
      <c r="AJ1984" s="5">
        <v>121.53621779290229</v>
      </c>
    </row>
    <row r="1985" spans="1:36" x14ac:dyDescent="0.25">
      <c r="A1985">
        <v>2018</v>
      </c>
      <c r="B1985" t="s">
        <v>71</v>
      </c>
      <c r="C1985" t="s">
        <v>4991</v>
      </c>
      <c r="D1985" s="47" t="s">
        <v>4989</v>
      </c>
      <c r="E1985" s="11">
        <v>0</v>
      </c>
      <c r="F1985" s="2">
        <v>0.74260000000000004</v>
      </c>
      <c r="G1985" s="2">
        <v>0.24390000000000001</v>
      </c>
      <c r="H1985" s="2">
        <v>0.49870000000000003</v>
      </c>
      <c r="I1985" s="2">
        <v>0.745</v>
      </c>
      <c r="J1985" s="2">
        <v>0.2172</v>
      </c>
      <c r="K1985" s="2">
        <v>0.52780000000000005</v>
      </c>
      <c r="L1985" s="2">
        <v>0.73199999999999998</v>
      </c>
      <c r="M1985" s="2">
        <v>0.2525</v>
      </c>
      <c r="N1985" s="2">
        <v>0.47949999999999998</v>
      </c>
      <c r="O1985" s="2">
        <v>0.502</v>
      </c>
      <c r="P1985" s="2" t="s">
        <v>4792</v>
      </c>
      <c r="Q1985" s="5">
        <v>4115</v>
      </c>
      <c r="R1985" s="5" t="s">
        <v>4791</v>
      </c>
      <c r="S1985" s="5">
        <v>10</v>
      </c>
      <c r="T1985" s="5">
        <v>243.0133657351154</v>
      </c>
      <c r="U1985" s="5">
        <v>0</v>
      </c>
      <c r="V1985" s="5">
        <v>0</v>
      </c>
      <c r="W1985" s="5">
        <v>0</v>
      </c>
      <c r="X1985" s="5">
        <v>0</v>
      </c>
      <c r="Y1985" s="5">
        <v>3</v>
      </c>
      <c r="Z1985" s="5">
        <v>72.904009720534631</v>
      </c>
      <c r="AA1985" s="5">
        <v>7</v>
      </c>
      <c r="AB1985" s="5">
        <v>170.10935601458081</v>
      </c>
      <c r="AC1985" s="5">
        <v>59</v>
      </c>
      <c r="AD1985" s="5">
        <v>1433.778857837181</v>
      </c>
      <c r="AE1985" s="5">
        <v>17</v>
      </c>
      <c r="AF1985" s="5">
        <v>413.12272174969627</v>
      </c>
      <c r="AG1985" s="5">
        <v>40</v>
      </c>
      <c r="AH1985" s="5">
        <v>972.0534629404616</v>
      </c>
      <c r="AI1985" s="5">
        <v>2</v>
      </c>
      <c r="AJ1985" s="5">
        <v>48.60267314702309</v>
      </c>
    </row>
    <row r="1986" spans="1:36" x14ac:dyDescent="0.25">
      <c r="A1986">
        <v>2018</v>
      </c>
      <c r="B1986" t="s">
        <v>71</v>
      </c>
      <c r="C1986" t="s">
        <v>4991</v>
      </c>
      <c r="D1986" s="47" t="s">
        <v>4989</v>
      </c>
      <c r="E1986" s="11">
        <v>0</v>
      </c>
      <c r="F1986" s="2">
        <v>0.74260000000000004</v>
      </c>
      <c r="G1986" s="2">
        <v>0.24390000000000001</v>
      </c>
      <c r="H1986" s="2">
        <v>0.49870000000000003</v>
      </c>
      <c r="I1986" s="2">
        <v>0.745</v>
      </c>
      <c r="J1986" s="2">
        <v>0.2172</v>
      </c>
      <c r="K1986" s="2">
        <v>0.52780000000000005</v>
      </c>
      <c r="L1986" s="2">
        <v>0.73199999999999998</v>
      </c>
      <c r="M1986" s="2">
        <v>0.2525</v>
      </c>
      <c r="N1986" s="2">
        <v>0.47949999999999998</v>
      </c>
      <c r="O1986" s="2">
        <v>0.502</v>
      </c>
      <c r="P1986" s="2" t="s">
        <v>4792</v>
      </c>
      <c r="Q1986" s="5">
        <v>4115</v>
      </c>
      <c r="R1986" s="5" t="s">
        <v>4791</v>
      </c>
      <c r="S1986" s="5">
        <v>10</v>
      </c>
      <c r="T1986" s="5">
        <v>243.0133657351154</v>
      </c>
      <c r="U1986" s="5">
        <v>0</v>
      </c>
      <c r="V1986" s="5">
        <v>0</v>
      </c>
      <c r="W1986" s="5">
        <v>0</v>
      </c>
      <c r="X1986" s="5">
        <v>0</v>
      </c>
      <c r="Y1986" s="5">
        <v>3</v>
      </c>
      <c r="Z1986" s="5">
        <v>72.904009720534631</v>
      </c>
      <c r="AA1986" s="5">
        <v>7</v>
      </c>
      <c r="AB1986" s="5">
        <v>170.10935601458081</v>
      </c>
      <c r="AC1986" s="5">
        <v>59</v>
      </c>
      <c r="AD1986" s="5">
        <v>1433.778857837181</v>
      </c>
      <c r="AE1986" s="5">
        <v>17</v>
      </c>
      <c r="AF1986" s="5">
        <v>413.12272174969627</v>
      </c>
      <c r="AG1986" s="5">
        <v>40</v>
      </c>
      <c r="AH1986" s="5">
        <v>972.0534629404616</v>
      </c>
      <c r="AI1986" s="5">
        <v>2</v>
      </c>
      <c r="AJ1986" s="5">
        <v>48.60267314702309</v>
      </c>
    </row>
    <row r="1987" spans="1:36" x14ac:dyDescent="0.25">
      <c r="A1987">
        <v>2019</v>
      </c>
      <c r="B1987" t="s">
        <v>71</v>
      </c>
      <c r="C1987" t="s">
        <v>4990</v>
      </c>
      <c r="D1987" s="47" t="s">
        <v>4989</v>
      </c>
      <c r="E1987" s="11">
        <v>0</v>
      </c>
      <c r="F1987" s="2">
        <v>0.74260000000000004</v>
      </c>
      <c r="G1987" s="2">
        <v>0.24390000000000001</v>
      </c>
      <c r="H1987" s="2">
        <v>0.49870000000000003</v>
      </c>
      <c r="I1987" s="2">
        <v>0.745</v>
      </c>
      <c r="J1987" s="2">
        <v>0.2172</v>
      </c>
      <c r="K1987" s="2">
        <v>0.52780000000000005</v>
      </c>
      <c r="L1987" s="2">
        <v>0.73199999999999998</v>
      </c>
      <c r="M1987" s="2">
        <v>0.2525</v>
      </c>
      <c r="N1987" s="2">
        <v>0.47949999999999998</v>
      </c>
      <c r="O1987" s="2">
        <v>0.502</v>
      </c>
      <c r="P1987" s="2" t="s">
        <v>4792</v>
      </c>
      <c r="Q1987" s="5">
        <v>4115</v>
      </c>
      <c r="R1987" s="5" t="s">
        <v>4791</v>
      </c>
      <c r="S1987" s="5">
        <v>6</v>
      </c>
      <c r="T1987" s="5">
        <v>145.80801944106926</v>
      </c>
      <c r="U1987" s="5">
        <v>0</v>
      </c>
      <c r="V1987" s="5">
        <v>0</v>
      </c>
      <c r="W1987" s="5">
        <v>0</v>
      </c>
      <c r="X1987" s="5">
        <v>0</v>
      </c>
      <c r="Y1987" s="5">
        <v>0</v>
      </c>
      <c r="Z1987" s="5">
        <v>0</v>
      </c>
      <c r="AA1987" s="5">
        <v>6</v>
      </c>
      <c r="AB1987" s="5">
        <v>145.80801944106926</v>
      </c>
      <c r="AC1987" s="5">
        <v>29</v>
      </c>
      <c r="AD1987" s="5">
        <v>704.73876063183479</v>
      </c>
      <c r="AE1987" s="5">
        <v>10</v>
      </c>
      <c r="AF1987" s="5">
        <v>243.0133657351154</v>
      </c>
      <c r="AG1987" s="5">
        <v>15</v>
      </c>
      <c r="AH1987" s="5">
        <v>364.52004860267311</v>
      </c>
      <c r="AI1987" s="5">
        <v>4</v>
      </c>
      <c r="AJ1987" s="5">
        <v>97.20534629404618</v>
      </c>
    </row>
    <row r="1988" spans="1:36" x14ac:dyDescent="0.25">
      <c r="A1988">
        <v>2017</v>
      </c>
      <c r="B1988" t="s">
        <v>70</v>
      </c>
      <c r="C1988" t="s">
        <v>5445</v>
      </c>
      <c r="D1988" s="47" t="s">
        <v>5311</v>
      </c>
      <c r="E1988" s="11">
        <v>8.1999999999999993</v>
      </c>
      <c r="F1988" s="2">
        <v>0.72799999999999998</v>
      </c>
      <c r="G1988" s="2">
        <v>0.25840000000000002</v>
      </c>
      <c r="H1988" s="2">
        <v>0.46959999999999996</v>
      </c>
      <c r="I1988" s="2">
        <v>0.70530000000000004</v>
      </c>
      <c r="J1988" s="2">
        <v>0.26900000000000002</v>
      </c>
      <c r="K1988" s="2">
        <v>0.43630000000000002</v>
      </c>
      <c r="L1988" s="2">
        <v>0.65510000000000002</v>
      </c>
      <c r="M1988" s="2">
        <v>0.33379999999999999</v>
      </c>
      <c r="N1988" s="2">
        <v>0.32130000000000003</v>
      </c>
      <c r="O1988" s="2">
        <v>0.40906666666666663</v>
      </c>
      <c r="P1988" s="5" t="s">
        <v>4792</v>
      </c>
      <c r="Q1988" s="5">
        <v>4116</v>
      </c>
      <c r="R1988" s="5">
        <v>501.95121951219517</v>
      </c>
      <c r="S1988" s="5">
        <v>16</v>
      </c>
      <c r="T1988" s="5">
        <v>388.72691933916423</v>
      </c>
      <c r="U1988" s="5">
        <v>0</v>
      </c>
      <c r="V1988" s="5">
        <v>0</v>
      </c>
      <c r="W1988" s="5">
        <v>1</v>
      </c>
      <c r="X1988" s="5">
        <v>24.295432458697764</v>
      </c>
      <c r="Y1988" s="5">
        <v>0</v>
      </c>
      <c r="Z1988" s="5">
        <v>0</v>
      </c>
      <c r="AA1988" s="5">
        <v>15</v>
      </c>
      <c r="AB1988" s="5">
        <v>364.43148688046648</v>
      </c>
      <c r="AC1988" s="5">
        <v>61</v>
      </c>
      <c r="AD1988" s="5">
        <v>1482.0213799805638</v>
      </c>
      <c r="AE1988" s="5">
        <v>6</v>
      </c>
      <c r="AF1988" s="5">
        <v>145.77259475218659</v>
      </c>
      <c r="AG1988" s="5">
        <v>55</v>
      </c>
      <c r="AH1988" s="5">
        <v>1336.2487852283771</v>
      </c>
      <c r="AI1988" s="5">
        <v>0</v>
      </c>
      <c r="AJ1988" s="5">
        <v>0</v>
      </c>
    </row>
    <row r="1989" spans="1:36" x14ac:dyDescent="0.25">
      <c r="A1989">
        <v>2018</v>
      </c>
      <c r="B1989" t="s">
        <v>49</v>
      </c>
      <c r="C1989" t="s">
        <v>6493</v>
      </c>
      <c r="D1989" s="47" t="s">
        <v>6359</v>
      </c>
      <c r="E1989" s="11">
        <v>6.5</v>
      </c>
      <c r="F1989" s="2">
        <v>0.2044</v>
      </c>
      <c r="G1989" s="2">
        <v>0.77039999999999997</v>
      </c>
      <c r="H1989" s="2">
        <v>-0.56599999999999995</v>
      </c>
      <c r="I1989" s="2">
        <v>0.17899999999999999</v>
      </c>
      <c r="J1989" s="2">
        <v>0.73199999999999998</v>
      </c>
      <c r="K1989" s="2">
        <v>-0.55299999999999994</v>
      </c>
      <c r="L1989" s="2">
        <v>0.23899999999999999</v>
      </c>
      <c r="M1989" s="2">
        <v>0.74199999999999999</v>
      </c>
      <c r="N1989" s="2">
        <v>-0.503</v>
      </c>
      <c r="O1989" s="2">
        <v>-0.54066666666666663</v>
      </c>
      <c r="P1989" s="2" t="s">
        <v>5900</v>
      </c>
      <c r="Q1989" s="5">
        <v>4116</v>
      </c>
      <c r="R1989" s="5">
        <v>633.23076923076928</v>
      </c>
      <c r="S1989" s="5">
        <v>30</v>
      </c>
      <c r="T1989" s="5">
        <v>728.86297376093296</v>
      </c>
      <c r="U1989" s="5">
        <v>0</v>
      </c>
      <c r="V1989" s="5">
        <v>0</v>
      </c>
      <c r="W1989" s="5">
        <v>3</v>
      </c>
      <c r="X1989" s="5">
        <v>72.886297376093296</v>
      </c>
      <c r="Y1989" s="5">
        <v>0</v>
      </c>
      <c r="Z1989" s="5">
        <v>0</v>
      </c>
      <c r="AA1989" s="5">
        <v>27</v>
      </c>
      <c r="AB1989" s="5">
        <v>655.97667638483972</v>
      </c>
      <c r="AC1989" s="5">
        <v>31</v>
      </c>
      <c r="AD1989" s="5">
        <v>753.15840621963071</v>
      </c>
      <c r="AE1989" s="5">
        <v>6</v>
      </c>
      <c r="AF1989" s="5">
        <v>145.77259475218659</v>
      </c>
      <c r="AG1989" s="5">
        <v>23</v>
      </c>
      <c r="AH1989" s="5">
        <v>558.79494655004862</v>
      </c>
      <c r="AI1989" s="5">
        <v>2</v>
      </c>
      <c r="AJ1989" s="5">
        <v>48.590864917395528</v>
      </c>
    </row>
    <row r="1990" spans="1:36" x14ac:dyDescent="0.25">
      <c r="A1990">
        <v>2019</v>
      </c>
      <c r="B1990" t="s">
        <v>71</v>
      </c>
      <c r="C1990" t="s">
        <v>4956</v>
      </c>
      <c r="D1990" s="47" t="s">
        <v>4954</v>
      </c>
      <c r="E1990" s="11">
        <v>0</v>
      </c>
      <c r="F1990" s="2">
        <v>0.70579999999999998</v>
      </c>
      <c r="G1990" s="2">
        <v>0.27929999999999999</v>
      </c>
      <c r="H1990" s="2">
        <v>0.42649999999999999</v>
      </c>
      <c r="I1990" s="2">
        <v>0.72589999999999999</v>
      </c>
      <c r="J1990" s="2">
        <v>0.22900000000000001</v>
      </c>
      <c r="K1990" s="2">
        <v>0.49690000000000001</v>
      </c>
      <c r="L1990" s="2">
        <v>0.76300000000000001</v>
      </c>
      <c r="M1990" s="2">
        <v>0.22220000000000001</v>
      </c>
      <c r="N1990" s="2">
        <v>0.54079999999999995</v>
      </c>
      <c r="O1990" s="2">
        <v>0.48806666666666665</v>
      </c>
      <c r="P1990" s="2" t="s">
        <v>4792</v>
      </c>
      <c r="Q1990" s="5">
        <v>4124</v>
      </c>
      <c r="R1990" s="5" t="s">
        <v>4791</v>
      </c>
      <c r="S1990" s="5">
        <v>0</v>
      </c>
      <c r="T1990" s="5">
        <v>0</v>
      </c>
      <c r="U1990" s="5">
        <v>0</v>
      </c>
      <c r="V1990" s="5">
        <v>0</v>
      </c>
      <c r="W1990" s="5">
        <v>0</v>
      </c>
      <c r="X1990" s="5">
        <v>0</v>
      </c>
      <c r="Y1990" s="5">
        <v>0</v>
      </c>
      <c r="Z1990" s="5">
        <v>0</v>
      </c>
      <c r="AA1990" s="5">
        <v>0</v>
      </c>
      <c r="AB1990" s="5">
        <v>0</v>
      </c>
      <c r="AC1990" s="5">
        <v>36</v>
      </c>
      <c r="AD1990" s="5">
        <v>872.93889427740055</v>
      </c>
      <c r="AE1990" s="5">
        <v>9</v>
      </c>
      <c r="AF1990" s="5">
        <v>218.23472356935014</v>
      </c>
      <c r="AG1990" s="5">
        <v>23</v>
      </c>
      <c r="AH1990" s="5">
        <v>557.71096023278369</v>
      </c>
      <c r="AI1990" s="5">
        <v>4</v>
      </c>
      <c r="AJ1990" s="5">
        <v>96.993210475266736</v>
      </c>
    </row>
    <row r="1991" spans="1:36" x14ac:dyDescent="0.25">
      <c r="A1991">
        <v>2018</v>
      </c>
      <c r="B1991" t="s">
        <v>49</v>
      </c>
      <c r="C1991" t="s">
        <v>6493</v>
      </c>
      <c r="D1991" s="47" t="s">
        <v>6359</v>
      </c>
      <c r="E1991" s="11">
        <v>6.5</v>
      </c>
      <c r="F1991" s="2">
        <v>0.2044</v>
      </c>
      <c r="G1991" s="2">
        <v>0.77039999999999997</v>
      </c>
      <c r="H1991" s="2">
        <v>-0.56599999999999995</v>
      </c>
      <c r="I1991" s="2">
        <v>0.17899999999999999</v>
      </c>
      <c r="J1991" s="2">
        <v>0.73199999999999998</v>
      </c>
      <c r="K1991" s="2">
        <v>-0.55299999999999994</v>
      </c>
      <c r="L1991" s="2">
        <v>0.23899999999999999</v>
      </c>
      <c r="M1991" s="2">
        <v>0.74199999999999999</v>
      </c>
      <c r="N1991" s="2">
        <v>-0.503</v>
      </c>
      <c r="O1991" s="2">
        <v>-0.54066666666666663</v>
      </c>
      <c r="P1991" s="2" t="s">
        <v>5900</v>
      </c>
      <c r="Q1991" s="5">
        <v>4131</v>
      </c>
      <c r="R1991" s="5">
        <v>635.53846153846155</v>
      </c>
      <c r="S1991" s="5">
        <v>24</v>
      </c>
      <c r="T1991" s="5">
        <v>580.97312999273788</v>
      </c>
      <c r="U1991" s="5">
        <v>0</v>
      </c>
      <c r="V1991" s="5">
        <v>0</v>
      </c>
      <c r="W1991" s="5">
        <v>4</v>
      </c>
      <c r="X1991" s="5">
        <v>96.828854998789637</v>
      </c>
      <c r="Y1991" s="5">
        <v>0</v>
      </c>
      <c r="Z1991" s="5">
        <v>0</v>
      </c>
      <c r="AA1991" s="5">
        <v>20</v>
      </c>
      <c r="AB1991" s="5">
        <v>484.14427499394816</v>
      </c>
      <c r="AC1991" s="5">
        <v>57</v>
      </c>
      <c r="AD1991" s="5">
        <v>1379.8111837327524</v>
      </c>
      <c r="AE1991" s="5">
        <v>12</v>
      </c>
      <c r="AF1991" s="5">
        <v>290.48656499636894</v>
      </c>
      <c r="AG1991" s="5">
        <v>44</v>
      </c>
      <c r="AH1991" s="5">
        <v>1065.1174049866861</v>
      </c>
      <c r="AI1991" s="5">
        <v>1</v>
      </c>
      <c r="AJ1991" s="5">
        <v>24.207213749697409</v>
      </c>
    </row>
    <row r="1992" spans="1:36" x14ac:dyDescent="0.25">
      <c r="A1992">
        <v>2017</v>
      </c>
      <c r="B1992" t="s">
        <v>41</v>
      </c>
      <c r="C1992" t="s">
        <v>6150</v>
      </c>
      <c r="D1992" s="47" t="s">
        <v>6109</v>
      </c>
      <c r="E1992" s="11">
        <v>2.0009999999999999</v>
      </c>
      <c r="F1992" s="2">
        <v>0.44950000000000001</v>
      </c>
      <c r="G1992" s="2">
        <v>0.53290000000000004</v>
      </c>
      <c r="H1992" s="2">
        <v>-8.340000000000003E-2</v>
      </c>
      <c r="I1992" s="2">
        <v>0.44180000000000003</v>
      </c>
      <c r="J1992" s="2">
        <v>0.50580000000000003</v>
      </c>
      <c r="K1992" s="2">
        <v>-6.4000000000000001E-2</v>
      </c>
      <c r="L1992" s="2">
        <v>0.46360000000000001</v>
      </c>
      <c r="M1992" s="2">
        <v>0.51849999999999996</v>
      </c>
      <c r="N1992" s="2">
        <v>-5.4899999999999949E-2</v>
      </c>
      <c r="O1992" s="2">
        <v>-6.7433333333333331E-2</v>
      </c>
      <c r="P1992" s="2" t="s">
        <v>5900</v>
      </c>
      <c r="Q1992" s="5">
        <v>4132</v>
      </c>
      <c r="R1992" s="5">
        <v>2064.9675162418794</v>
      </c>
      <c r="S1992" s="5">
        <v>6</v>
      </c>
      <c r="T1992" s="5">
        <v>145.20813165537271</v>
      </c>
      <c r="U1992" s="5">
        <v>0</v>
      </c>
      <c r="V1992" s="5">
        <v>0</v>
      </c>
      <c r="W1992" s="5">
        <v>1</v>
      </c>
      <c r="X1992" s="5">
        <v>24.201355275895452</v>
      </c>
      <c r="Y1992" s="5">
        <v>1</v>
      </c>
      <c r="Z1992" s="5">
        <v>24.201355275895452</v>
      </c>
      <c r="AA1992" s="5">
        <v>4</v>
      </c>
      <c r="AB1992" s="5">
        <v>96.805421103581807</v>
      </c>
      <c r="AC1992" s="5">
        <v>39</v>
      </c>
      <c r="AD1992" s="5">
        <v>943.85285575992248</v>
      </c>
      <c r="AE1992" s="5">
        <v>2</v>
      </c>
      <c r="AF1992" s="5">
        <v>48.402710551790904</v>
      </c>
      <c r="AG1992" s="5">
        <v>35</v>
      </c>
      <c r="AH1992" s="5">
        <v>847.04743465634067</v>
      </c>
      <c r="AI1992" s="5">
        <v>2</v>
      </c>
      <c r="AJ1992" s="5">
        <v>48.402710551790904</v>
      </c>
    </row>
    <row r="1993" spans="1:36" x14ac:dyDescent="0.25">
      <c r="A1993">
        <v>2019</v>
      </c>
      <c r="B1993" t="s">
        <v>41</v>
      </c>
      <c r="C1993" t="s">
        <v>6150</v>
      </c>
      <c r="D1993" s="47" t="s">
        <v>6109</v>
      </c>
      <c r="E1993" s="11">
        <v>2.0009999999999999</v>
      </c>
      <c r="F1993" s="2">
        <v>0.44950000000000001</v>
      </c>
      <c r="G1993" s="2">
        <v>0.53290000000000004</v>
      </c>
      <c r="H1993" s="2">
        <v>-8.340000000000003E-2</v>
      </c>
      <c r="I1993" s="2">
        <v>0.44180000000000003</v>
      </c>
      <c r="J1993" s="2">
        <v>0.50580000000000003</v>
      </c>
      <c r="K1993" s="2">
        <v>-6.4000000000000001E-2</v>
      </c>
      <c r="L1993" s="2">
        <v>0.46360000000000001</v>
      </c>
      <c r="M1993" s="2">
        <v>0.51849999999999996</v>
      </c>
      <c r="N1993" s="2">
        <v>-5.4899999999999949E-2</v>
      </c>
      <c r="O1993" s="2">
        <v>-6.7433333333333331E-2</v>
      </c>
      <c r="P1993" s="2" t="s">
        <v>5900</v>
      </c>
      <c r="Q1993" s="5">
        <v>4135</v>
      </c>
      <c r="R1993" s="5">
        <v>2066.466766616692</v>
      </c>
      <c r="S1993" s="5">
        <v>0</v>
      </c>
      <c r="T1993" s="5">
        <v>0</v>
      </c>
      <c r="U1993" s="5">
        <v>0</v>
      </c>
      <c r="V1993" s="5">
        <v>0</v>
      </c>
      <c r="W1993" s="5">
        <v>0</v>
      </c>
      <c r="X1993" s="5">
        <v>0</v>
      </c>
      <c r="Y1993" s="5">
        <v>0</v>
      </c>
      <c r="Z1993" s="5">
        <v>0</v>
      </c>
      <c r="AA1993" s="5">
        <v>0</v>
      </c>
      <c r="AB1993" s="5">
        <v>0</v>
      </c>
      <c r="AC1993" s="5">
        <v>41</v>
      </c>
      <c r="AD1993" s="5">
        <v>991.53567110036272</v>
      </c>
      <c r="AE1993" s="5">
        <v>8</v>
      </c>
      <c r="AF1993" s="5">
        <v>193.47037484885126</v>
      </c>
      <c r="AG1993" s="5">
        <v>20</v>
      </c>
      <c r="AH1993" s="5">
        <v>483.67593712212818</v>
      </c>
      <c r="AI1993" s="5">
        <v>13</v>
      </c>
      <c r="AJ1993" s="5">
        <v>314.38935912938331</v>
      </c>
    </row>
    <row r="1994" spans="1:36" x14ac:dyDescent="0.25">
      <c r="A1994">
        <v>2017</v>
      </c>
      <c r="B1994" t="s">
        <v>70</v>
      </c>
      <c r="C1994" t="s">
        <v>5452</v>
      </c>
      <c r="D1994" s="47" t="s">
        <v>5353</v>
      </c>
      <c r="E1994" s="11">
        <v>8.77</v>
      </c>
      <c r="F1994" s="2">
        <v>0.74309999999999998</v>
      </c>
      <c r="G1994" s="2">
        <v>0.24490000000000001</v>
      </c>
      <c r="H1994" s="2">
        <v>0.49819999999999998</v>
      </c>
      <c r="I1994" s="2">
        <v>0.68920000000000003</v>
      </c>
      <c r="J1994" s="2">
        <v>0.27500000000000002</v>
      </c>
      <c r="K1994" s="2">
        <v>0.41420000000000001</v>
      </c>
      <c r="L1994" s="2">
        <v>0.5585</v>
      </c>
      <c r="M1994" s="2">
        <v>0.42330000000000001</v>
      </c>
      <c r="N1994" s="2">
        <v>0.13519999999999999</v>
      </c>
      <c r="O1994" s="2">
        <v>0.34920000000000001</v>
      </c>
      <c r="P1994" s="5" t="s">
        <v>4792</v>
      </c>
      <c r="Q1994" s="5">
        <v>4139</v>
      </c>
      <c r="R1994" s="5">
        <v>471.94982896237173</v>
      </c>
      <c r="S1994" s="5">
        <v>10</v>
      </c>
      <c r="T1994" s="5">
        <v>241.60425223483935</v>
      </c>
      <c r="U1994" s="5">
        <v>1</v>
      </c>
      <c r="V1994" s="5">
        <v>24.160425223483934</v>
      </c>
      <c r="W1994" s="5">
        <v>0</v>
      </c>
      <c r="X1994" s="5">
        <v>0</v>
      </c>
      <c r="Y1994" s="5">
        <v>0</v>
      </c>
      <c r="Z1994" s="5">
        <v>0</v>
      </c>
      <c r="AA1994" s="5">
        <v>9</v>
      </c>
      <c r="AB1994" s="5">
        <v>217.44382701135538</v>
      </c>
      <c r="AC1994" s="5">
        <v>125</v>
      </c>
      <c r="AD1994" s="5">
        <v>3020.0531529354917</v>
      </c>
      <c r="AE1994" s="5">
        <v>21</v>
      </c>
      <c r="AF1994" s="5">
        <v>507.36892969316261</v>
      </c>
      <c r="AG1994" s="5">
        <v>96</v>
      </c>
      <c r="AH1994" s="5">
        <v>2319.4008214544574</v>
      </c>
      <c r="AI1994" s="5">
        <v>8</v>
      </c>
      <c r="AJ1994" s="5">
        <v>193.28340178787147</v>
      </c>
    </row>
    <row r="1995" spans="1:36" x14ac:dyDescent="0.25">
      <c r="A1995">
        <v>2018</v>
      </c>
      <c r="B1995" t="s">
        <v>41</v>
      </c>
      <c r="C1995" t="s">
        <v>6136</v>
      </c>
      <c r="D1995" s="47" t="s">
        <v>6005</v>
      </c>
      <c r="E1995" s="11">
        <v>1.792</v>
      </c>
      <c r="F1995" s="2">
        <v>0.24049999999999999</v>
      </c>
      <c r="G1995" s="2">
        <v>0.74350000000000005</v>
      </c>
      <c r="H1995" s="2">
        <v>-0.50300000000000011</v>
      </c>
      <c r="I1995" s="2">
        <v>0.2102</v>
      </c>
      <c r="J1995" s="2">
        <v>0.74750000000000005</v>
      </c>
      <c r="K1995" s="2">
        <v>-0.53730000000000011</v>
      </c>
      <c r="L1995" s="2">
        <v>0.24629999999999999</v>
      </c>
      <c r="M1995" s="2">
        <v>0.74</v>
      </c>
      <c r="N1995" s="2">
        <v>-0.49370000000000003</v>
      </c>
      <c r="O1995" s="2">
        <v>-0.51133333333333342</v>
      </c>
      <c r="P1995" s="2" t="s">
        <v>5900</v>
      </c>
      <c r="Q1995" s="5">
        <v>4143</v>
      </c>
      <c r="R1995" s="5">
        <v>2311.9419642857142</v>
      </c>
      <c r="S1995" s="5">
        <v>42</v>
      </c>
      <c r="T1995" s="5">
        <v>1013.7581462708182</v>
      </c>
      <c r="U1995" s="5">
        <v>0</v>
      </c>
      <c r="V1995" s="5">
        <v>0</v>
      </c>
      <c r="W1995" s="5">
        <v>10</v>
      </c>
      <c r="X1995" s="5">
        <v>241.37098720733766</v>
      </c>
      <c r="Y1995" s="5">
        <v>8</v>
      </c>
      <c r="Z1995" s="5">
        <v>193.09678976587014</v>
      </c>
      <c r="AA1995" s="5">
        <v>24</v>
      </c>
      <c r="AB1995" s="5">
        <v>579.29036929761037</v>
      </c>
      <c r="AC1995" s="5">
        <v>411</v>
      </c>
      <c r="AD1995" s="5">
        <v>9920.3475742215796</v>
      </c>
      <c r="AE1995" s="5">
        <v>8</v>
      </c>
      <c r="AF1995" s="5">
        <v>193.09678976587014</v>
      </c>
      <c r="AG1995" s="5">
        <v>396</v>
      </c>
      <c r="AH1995" s="5">
        <v>9558.2910934105712</v>
      </c>
      <c r="AI1995" s="5">
        <v>7</v>
      </c>
      <c r="AJ1995" s="5">
        <v>168.9596910451364</v>
      </c>
    </row>
    <row r="1996" spans="1:36" x14ac:dyDescent="0.25">
      <c r="A1996">
        <v>2017</v>
      </c>
      <c r="B1996" t="s">
        <v>71</v>
      </c>
      <c r="C1996" t="s">
        <v>5190</v>
      </c>
      <c r="D1996" s="47" t="s">
        <v>4818</v>
      </c>
      <c r="E1996" s="11">
        <v>0</v>
      </c>
      <c r="F1996">
        <v>0.5323</v>
      </c>
      <c r="G1996">
        <v>0.45150000000000001</v>
      </c>
      <c r="H1996">
        <v>8.0799999999999983E-2</v>
      </c>
      <c r="I1996" s="2">
        <v>0.57130000000000003</v>
      </c>
      <c r="J1996" s="2">
        <v>0.37130000000000002</v>
      </c>
      <c r="K1996" s="2">
        <v>0.2</v>
      </c>
      <c r="L1996" s="2">
        <v>0.64910000000000001</v>
      </c>
      <c r="M1996" s="2">
        <v>0.33350000000000002</v>
      </c>
      <c r="N1996" s="2">
        <v>0.31559999999999999</v>
      </c>
      <c r="O1996" s="2">
        <v>0.1988</v>
      </c>
      <c r="P1996" s="2" t="s">
        <v>4792</v>
      </c>
      <c r="Q1996" s="5">
        <v>4145</v>
      </c>
      <c r="R1996" s="5" t="s">
        <v>4791</v>
      </c>
      <c r="S1996" s="5">
        <v>3</v>
      </c>
      <c r="T1996" s="5">
        <v>72.376357056694815</v>
      </c>
      <c r="U1996" s="5">
        <v>1</v>
      </c>
      <c r="V1996" s="5">
        <v>24.125452352231605</v>
      </c>
      <c r="W1996" s="5">
        <v>0</v>
      </c>
      <c r="X1996" s="5">
        <v>0</v>
      </c>
      <c r="Y1996" s="5">
        <v>1</v>
      </c>
      <c r="Z1996" s="5">
        <v>24.125452352231605</v>
      </c>
      <c r="AA1996" s="5">
        <v>1</v>
      </c>
      <c r="AB1996" s="5">
        <v>24.125452352231605</v>
      </c>
      <c r="AC1996" s="5">
        <v>28</v>
      </c>
      <c r="AD1996" s="5">
        <v>675.51266586248494</v>
      </c>
      <c r="AE1996" s="5">
        <v>3</v>
      </c>
      <c r="AF1996" s="5">
        <v>72.376357056694815</v>
      </c>
      <c r="AG1996" s="5">
        <v>23</v>
      </c>
      <c r="AH1996" s="5">
        <v>554.88540410132691</v>
      </c>
      <c r="AI1996" s="5">
        <v>2</v>
      </c>
      <c r="AJ1996" s="5">
        <v>48.25090470446321</v>
      </c>
    </row>
    <row r="1997" spans="1:36" x14ac:dyDescent="0.25">
      <c r="A1997">
        <v>2019</v>
      </c>
      <c r="B1997" t="s">
        <v>71</v>
      </c>
      <c r="C1997" t="s">
        <v>4927</v>
      </c>
      <c r="D1997" s="47" t="s">
        <v>1107</v>
      </c>
      <c r="E1997" s="11">
        <v>0</v>
      </c>
      <c r="F1997" s="2">
        <v>0.76910000000000001</v>
      </c>
      <c r="G1997" s="2">
        <v>0.22370000000000001</v>
      </c>
      <c r="H1997" s="2">
        <v>0.5454</v>
      </c>
      <c r="I1997" s="2">
        <v>0.70809999999999995</v>
      </c>
      <c r="J1997" s="2">
        <v>0.26340000000000002</v>
      </c>
      <c r="K1997" s="2">
        <v>0.44469999999999993</v>
      </c>
      <c r="L1997" s="2">
        <v>0.69369999999999998</v>
      </c>
      <c r="M1997" s="2">
        <v>0.29730000000000001</v>
      </c>
      <c r="N1997" s="2">
        <v>0.39639999999999997</v>
      </c>
      <c r="O1997" s="2">
        <v>0.46216666666666661</v>
      </c>
      <c r="P1997" s="2" t="s">
        <v>4792</v>
      </c>
      <c r="Q1997" s="5">
        <v>4146</v>
      </c>
      <c r="R1997" s="5" t="s">
        <v>4791</v>
      </c>
      <c r="S1997" s="5">
        <v>23</v>
      </c>
      <c r="T1997" s="5">
        <v>554.75156777616974</v>
      </c>
      <c r="U1997" s="5">
        <v>0</v>
      </c>
      <c r="V1997" s="5">
        <v>0</v>
      </c>
      <c r="W1997" s="5">
        <v>4</v>
      </c>
      <c r="X1997" s="5">
        <v>96.478533526290406</v>
      </c>
      <c r="Y1997" s="5">
        <v>0</v>
      </c>
      <c r="Z1997" s="5">
        <v>0</v>
      </c>
      <c r="AA1997" s="5">
        <v>19</v>
      </c>
      <c r="AB1997" s="5">
        <v>458.2730342498794</v>
      </c>
      <c r="AC1997" s="5">
        <v>25</v>
      </c>
      <c r="AD1997" s="5">
        <v>602.99083453931507</v>
      </c>
      <c r="AE1997" s="5">
        <v>11</v>
      </c>
      <c r="AF1997" s="5">
        <v>265.31596719729862</v>
      </c>
      <c r="AG1997" s="5">
        <v>12</v>
      </c>
      <c r="AH1997" s="5">
        <v>289.43560057887117</v>
      </c>
      <c r="AI1997" s="5">
        <v>2</v>
      </c>
      <c r="AJ1997" s="5">
        <v>48.239266763145203</v>
      </c>
    </row>
    <row r="1998" spans="1:36" x14ac:dyDescent="0.25">
      <c r="A1998">
        <v>2019</v>
      </c>
      <c r="B1998" t="s">
        <v>71</v>
      </c>
      <c r="C1998" t="s">
        <v>5125</v>
      </c>
      <c r="D1998" s="47" t="s">
        <v>5125</v>
      </c>
      <c r="E1998" s="11">
        <v>0</v>
      </c>
      <c r="F1998" s="2">
        <v>0.85060000000000002</v>
      </c>
      <c r="G1998" s="2">
        <v>0.14019999999999999</v>
      </c>
      <c r="H1998" s="2">
        <v>0.71040000000000003</v>
      </c>
      <c r="I1998" s="2">
        <v>0.82740000000000002</v>
      </c>
      <c r="J1998" s="2">
        <v>0.1507</v>
      </c>
      <c r="K1998" s="2">
        <v>0.67670000000000008</v>
      </c>
      <c r="L1998" s="2">
        <v>0.80389999999999995</v>
      </c>
      <c r="M1998" s="2">
        <v>0.18140000000000001</v>
      </c>
      <c r="N1998" s="2">
        <v>0.62249999999999994</v>
      </c>
      <c r="O1998" s="2">
        <v>0.66986666666666672</v>
      </c>
      <c r="P1998" s="2" t="s">
        <v>4792</v>
      </c>
      <c r="Q1998" s="5">
        <v>4151</v>
      </c>
      <c r="R1998" s="5" t="s">
        <v>4791</v>
      </c>
      <c r="S1998" s="5">
        <v>13</v>
      </c>
      <c r="T1998" s="5">
        <v>313.17754757889668</v>
      </c>
      <c r="U1998" s="5">
        <v>2</v>
      </c>
      <c r="V1998" s="5">
        <v>48.181161165984101</v>
      </c>
      <c r="W1998" s="5">
        <v>1</v>
      </c>
      <c r="X1998" s="5">
        <v>24.09058058299205</v>
      </c>
      <c r="Y1998" s="5">
        <v>1</v>
      </c>
      <c r="Z1998" s="5">
        <v>24.09058058299205</v>
      </c>
      <c r="AA1998" s="5">
        <v>9</v>
      </c>
      <c r="AB1998" s="5">
        <v>216.81522524692846</v>
      </c>
      <c r="AC1998" s="5">
        <v>101</v>
      </c>
      <c r="AD1998" s="5">
        <v>2433.1486388821972</v>
      </c>
      <c r="AE1998" s="5">
        <v>16</v>
      </c>
      <c r="AF1998" s="5">
        <v>385.4492893278728</v>
      </c>
      <c r="AG1998" s="5">
        <v>80</v>
      </c>
      <c r="AH1998" s="5">
        <v>1927.246446639364</v>
      </c>
      <c r="AI1998" s="5">
        <v>5</v>
      </c>
      <c r="AJ1998" s="5">
        <v>120.45290291496025</v>
      </c>
    </row>
    <row r="1999" spans="1:36" x14ac:dyDescent="0.25">
      <c r="A1999">
        <v>2018</v>
      </c>
      <c r="B1999" t="s">
        <v>41</v>
      </c>
      <c r="C1999" t="s">
        <v>6150</v>
      </c>
      <c r="D1999" s="47" t="s">
        <v>6109</v>
      </c>
      <c r="E1999" s="11">
        <v>2.0009999999999999</v>
      </c>
      <c r="F1999" s="2">
        <v>0.44950000000000001</v>
      </c>
      <c r="G1999" s="2">
        <v>0.53290000000000004</v>
      </c>
      <c r="H1999" s="2">
        <v>-8.340000000000003E-2</v>
      </c>
      <c r="I1999" s="2">
        <v>0.44180000000000003</v>
      </c>
      <c r="J1999" s="2">
        <v>0.50580000000000003</v>
      </c>
      <c r="K1999" s="2">
        <v>-6.4000000000000001E-2</v>
      </c>
      <c r="L1999" s="2">
        <v>0.46360000000000001</v>
      </c>
      <c r="M1999" s="2">
        <v>0.51849999999999996</v>
      </c>
      <c r="N1999" s="2">
        <v>-5.4899999999999949E-2</v>
      </c>
      <c r="O1999" s="2">
        <v>-6.7433333333333331E-2</v>
      </c>
      <c r="P1999" s="2" t="s">
        <v>5900</v>
      </c>
      <c r="Q1999" s="5">
        <v>4152</v>
      </c>
      <c r="R1999" s="5">
        <v>2074.96251874063</v>
      </c>
      <c r="S1999" s="5">
        <v>3</v>
      </c>
      <c r="T1999" s="5">
        <v>72.25433526011561</v>
      </c>
      <c r="U1999" s="5">
        <v>0</v>
      </c>
      <c r="V1999" s="5">
        <v>0</v>
      </c>
      <c r="W1999" s="5">
        <v>2</v>
      </c>
      <c r="X1999" s="5">
        <v>48.169556840077071</v>
      </c>
      <c r="Y1999" s="5">
        <v>0</v>
      </c>
      <c r="Z1999" s="5">
        <v>0</v>
      </c>
      <c r="AA1999" s="5">
        <v>1</v>
      </c>
      <c r="AB1999" s="5">
        <v>24.084778420038536</v>
      </c>
      <c r="AC1999" s="5">
        <v>23</v>
      </c>
      <c r="AD1999" s="5">
        <v>553.94990366088632</v>
      </c>
      <c r="AE1999" s="5">
        <v>4</v>
      </c>
      <c r="AF1999" s="5">
        <v>96.339113680154142</v>
      </c>
      <c r="AG1999" s="5">
        <v>19</v>
      </c>
      <c r="AH1999" s="5">
        <v>457.61078998073219</v>
      </c>
      <c r="AI1999" s="5">
        <v>0</v>
      </c>
      <c r="AJ1999" s="5">
        <v>0</v>
      </c>
    </row>
    <row r="2000" spans="1:36" x14ac:dyDescent="0.25">
      <c r="A2000">
        <v>2019</v>
      </c>
      <c r="B2000" t="s">
        <v>71</v>
      </c>
      <c r="C2000" t="s">
        <v>5916</v>
      </c>
      <c r="D2000" s="47" t="s">
        <v>5914</v>
      </c>
      <c r="E2000" s="11">
        <v>0</v>
      </c>
      <c r="F2000" s="2">
        <v>0.4098</v>
      </c>
      <c r="G2000" s="2">
        <v>0.58040000000000003</v>
      </c>
      <c r="H2000" s="2">
        <v>-0.17060000000000003</v>
      </c>
      <c r="I2000" s="2">
        <v>0.28050000000000003</v>
      </c>
      <c r="J2000" s="2">
        <v>0.68500000000000005</v>
      </c>
      <c r="K2000" s="2">
        <v>-0.40450000000000003</v>
      </c>
      <c r="L2000" s="2">
        <v>0.28649999999999998</v>
      </c>
      <c r="M2000" s="2">
        <v>0.70399999999999996</v>
      </c>
      <c r="N2000" s="2">
        <v>-0.41749999999999998</v>
      </c>
      <c r="O2000" s="2">
        <v>-0.3308666666666667</v>
      </c>
      <c r="P2000" s="2" t="s">
        <v>5900</v>
      </c>
      <c r="Q2000" s="5">
        <v>4152</v>
      </c>
      <c r="R2000" s="5" t="s">
        <v>4791</v>
      </c>
      <c r="S2000" s="5">
        <v>44</v>
      </c>
      <c r="T2000" s="5">
        <v>1059.7302504816955</v>
      </c>
      <c r="U2000" s="5">
        <v>0</v>
      </c>
      <c r="V2000" s="5">
        <v>0</v>
      </c>
      <c r="W2000" s="5">
        <v>4</v>
      </c>
      <c r="X2000" s="5">
        <v>96.339113680154142</v>
      </c>
      <c r="Y2000" s="5">
        <v>0</v>
      </c>
      <c r="Z2000" s="5">
        <v>0</v>
      </c>
      <c r="AA2000" s="5">
        <v>40</v>
      </c>
      <c r="AB2000" s="5">
        <v>963.39113680154139</v>
      </c>
      <c r="AC2000" s="5">
        <v>59</v>
      </c>
      <c r="AD2000" s="5">
        <v>1421.0019267822736</v>
      </c>
      <c r="AE2000" s="5">
        <v>10</v>
      </c>
      <c r="AF2000" s="5">
        <v>240.84778420038535</v>
      </c>
      <c r="AG2000" s="5">
        <v>47</v>
      </c>
      <c r="AH2000" s="5">
        <v>1131.9845857418113</v>
      </c>
      <c r="AI2000" s="5">
        <v>2</v>
      </c>
      <c r="AJ2000" s="5">
        <v>48.169556840077071</v>
      </c>
    </row>
    <row r="2001" spans="1:36" x14ac:dyDescent="0.25">
      <c r="A2001">
        <v>2018</v>
      </c>
      <c r="B2001" t="s">
        <v>41</v>
      </c>
      <c r="C2001" t="s">
        <v>866</v>
      </c>
      <c r="D2001" s="47" t="s">
        <v>5457</v>
      </c>
      <c r="E2001" s="11">
        <v>3.5579999999999998</v>
      </c>
      <c r="F2001" s="2">
        <v>0.69330000000000003</v>
      </c>
      <c r="G2001" s="2">
        <v>0.29020000000000001</v>
      </c>
      <c r="H2001" s="2">
        <v>0.40310000000000001</v>
      </c>
      <c r="I2001" s="2">
        <v>0.67810000000000004</v>
      </c>
      <c r="J2001" s="2">
        <v>0.28129999999999999</v>
      </c>
      <c r="K2001" s="2">
        <v>0.39680000000000004</v>
      </c>
      <c r="L2001" s="2">
        <v>0.59589999999999999</v>
      </c>
      <c r="M2001" s="2">
        <v>0.37709999999999999</v>
      </c>
      <c r="N2001" s="2">
        <v>0.21879999999999999</v>
      </c>
      <c r="O2001" s="2">
        <v>0.33956666666666663</v>
      </c>
      <c r="P2001" s="2" t="s">
        <v>4792</v>
      </c>
      <c r="Q2001" s="5">
        <v>4155</v>
      </c>
      <c r="R2001" s="5">
        <v>1167.7908937605396</v>
      </c>
      <c r="S2001" s="5">
        <v>14</v>
      </c>
      <c r="T2001" s="5">
        <v>336.94344163658241</v>
      </c>
      <c r="U2001" s="5">
        <v>0</v>
      </c>
      <c r="V2001" s="5">
        <v>0</v>
      </c>
      <c r="W2001" s="5">
        <v>2</v>
      </c>
      <c r="X2001" s="5">
        <v>48.134777376654633</v>
      </c>
      <c r="Y2001" s="5">
        <v>2</v>
      </c>
      <c r="Z2001" s="5">
        <v>48.134777376654633</v>
      </c>
      <c r="AA2001" s="5">
        <v>10</v>
      </c>
      <c r="AB2001" s="5">
        <v>240.67388688327318</v>
      </c>
      <c r="AC2001" s="5">
        <v>147</v>
      </c>
      <c r="AD2001" s="5">
        <v>3537.9061371841158</v>
      </c>
      <c r="AE2001" s="5">
        <v>26</v>
      </c>
      <c r="AF2001" s="5">
        <v>625.75210589651022</v>
      </c>
      <c r="AG2001" s="5">
        <v>118</v>
      </c>
      <c r="AH2001" s="5">
        <v>2839.9518652226234</v>
      </c>
      <c r="AI2001" s="5">
        <v>3</v>
      </c>
      <c r="AJ2001" s="5">
        <v>72.202166064981952</v>
      </c>
    </row>
    <row r="2002" spans="1:36" x14ac:dyDescent="0.25">
      <c r="A2002">
        <v>2017</v>
      </c>
      <c r="B2002" t="s">
        <v>71</v>
      </c>
      <c r="C2002" t="s">
        <v>5804</v>
      </c>
      <c r="D2002" s="47" t="s">
        <v>5803</v>
      </c>
      <c r="E2002" s="11">
        <v>0</v>
      </c>
      <c r="F2002" s="2">
        <v>0.50749999999999995</v>
      </c>
      <c r="G2002" s="2">
        <v>0.47849999999999998</v>
      </c>
      <c r="H2002" s="2">
        <v>2.899999999999997E-2</v>
      </c>
      <c r="I2002" s="2">
        <v>0.48620000000000002</v>
      </c>
      <c r="J2002" s="2">
        <v>0.47120000000000001</v>
      </c>
      <c r="K2002" s="2">
        <v>1.5000000000000013E-2</v>
      </c>
      <c r="L2002" s="2">
        <v>0.50949999999999995</v>
      </c>
      <c r="M2002" s="2">
        <v>0.4763</v>
      </c>
      <c r="N2002" s="2">
        <v>3.3199999999999952E-2</v>
      </c>
      <c r="O2002" s="2">
        <v>2.5733333333333313E-2</v>
      </c>
      <c r="P2002" s="2" t="s">
        <v>5765</v>
      </c>
      <c r="Q2002" s="5">
        <v>4156</v>
      </c>
      <c r="R2002" s="5" t="s">
        <v>4791</v>
      </c>
      <c r="S2002" s="5">
        <v>10</v>
      </c>
      <c r="T2002" s="5">
        <v>240.6159769008662</v>
      </c>
      <c r="U2002" s="5">
        <v>0</v>
      </c>
      <c r="V2002" s="5">
        <v>0</v>
      </c>
      <c r="W2002" s="5">
        <v>5</v>
      </c>
      <c r="X2002" s="5">
        <v>120.3079884504331</v>
      </c>
      <c r="Y2002" s="5">
        <v>0</v>
      </c>
      <c r="Z2002" s="5">
        <v>0</v>
      </c>
      <c r="AA2002" s="5">
        <v>5</v>
      </c>
      <c r="AB2002" s="5">
        <v>120.3079884504331</v>
      </c>
      <c r="AC2002" s="5">
        <v>359</v>
      </c>
      <c r="AD2002" s="5">
        <v>8638.1135707410976</v>
      </c>
      <c r="AE2002" s="5">
        <v>60</v>
      </c>
      <c r="AF2002" s="5">
        <v>1443.6958614051973</v>
      </c>
      <c r="AG2002" s="5">
        <v>272</v>
      </c>
      <c r="AH2002" s="5">
        <v>6544.7545717035609</v>
      </c>
      <c r="AI2002" s="5">
        <v>27</v>
      </c>
      <c r="AJ2002" s="5">
        <v>649.6631376323387</v>
      </c>
    </row>
    <row r="2003" spans="1:36" x14ac:dyDescent="0.25">
      <c r="A2003">
        <v>2017</v>
      </c>
      <c r="B2003" t="s">
        <v>41</v>
      </c>
      <c r="C2003" t="s">
        <v>6136</v>
      </c>
      <c r="D2003" s="47" t="s">
        <v>6005</v>
      </c>
      <c r="E2003" s="11">
        <v>1.792</v>
      </c>
      <c r="F2003" s="2">
        <v>0.24049999999999999</v>
      </c>
      <c r="G2003" s="2">
        <v>0.74350000000000005</v>
      </c>
      <c r="H2003" s="2">
        <v>-0.50300000000000011</v>
      </c>
      <c r="I2003" s="2">
        <v>0.2102</v>
      </c>
      <c r="J2003" s="2">
        <v>0.74750000000000005</v>
      </c>
      <c r="K2003" s="2">
        <v>-0.53730000000000011</v>
      </c>
      <c r="L2003" s="2">
        <v>0.24629999999999999</v>
      </c>
      <c r="M2003" s="2">
        <v>0.74</v>
      </c>
      <c r="N2003" s="2">
        <v>-0.49370000000000003</v>
      </c>
      <c r="O2003" s="2">
        <v>-0.51133333333333342</v>
      </c>
      <c r="P2003" s="2" t="s">
        <v>5900</v>
      </c>
      <c r="Q2003" s="5">
        <v>4162</v>
      </c>
      <c r="R2003" s="5">
        <v>2322.5446428571427</v>
      </c>
      <c r="S2003" s="5">
        <v>33</v>
      </c>
      <c r="T2003" s="5">
        <v>792.88803459875055</v>
      </c>
      <c r="U2003" s="5">
        <v>0</v>
      </c>
      <c r="V2003" s="5">
        <v>0</v>
      </c>
      <c r="W2003" s="5">
        <v>5</v>
      </c>
      <c r="X2003" s="5">
        <v>120.13455069678041</v>
      </c>
      <c r="Y2003" s="5">
        <v>7</v>
      </c>
      <c r="Z2003" s="5">
        <v>168.18837097549255</v>
      </c>
      <c r="AA2003" s="5">
        <v>21</v>
      </c>
      <c r="AB2003" s="5">
        <v>504.5651129264777</v>
      </c>
      <c r="AC2003" s="5">
        <v>388</v>
      </c>
      <c r="AD2003" s="5">
        <v>9322.441134070159</v>
      </c>
      <c r="AE2003" s="5">
        <v>5</v>
      </c>
      <c r="AF2003" s="5">
        <v>120.13455069678041</v>
      </c>
      <c r="AG2003" s="5">
        <v>375</v>
      </c>
      <c r="AH2003" s="5">
        <v>9010.09130225853</v>
      </c>
      <c r="AI2003" s="5">
        <v>8</v>
      </c>
      <c r="AJ2003" s="5">
        <v>192.21528111484864</v>
      </c>
    </row>
    <row r="2004" spans="1:36" x14ac:dyDescent="0.25">
      <c r="A2004">
        <v>2019</v>
      </c>
      <c r="B2004" t="s">
        <v>70</v>
      </c>
      <c r="C2004" t="s">
        <v>5464</v>
      </c>
      <c r="D2004" s="47" t="s">
        <v>5393</v>
      </c>
      <c r="E2004" s="11">
        <v>10.35</v>
      </c>
      <c r="F2004" s="2">
        <v>0.77600000000000002</v>
      </c>
      <c r="G2004" s="2">
        <v>0.20030000000000001</v>
      </c>
      <c r="H2004" s="2">
        <v>0.57569999999999999</v>
      </c>
      <c r="I2004" s="2">
        <v>0.78839999999999999</v>
      </c>
      <c r="J2004" s="2">
        <v>0.1734</v>
      </c>
      <c r="K2004" s="2">
        <v>0.61499999999999999</v>
      </c>
      <c r="L2004" s="2">
        <v>0.76729999999999998</v>
      </c>
      <c r="M2004" s="2">
        <v>0.21909999999999999</v>
      </c>
      <c r="N2004" s="2">
        <v>0.54820000000000002</v>
      </c>
      <c r="O2004" s="2">
        <v>0.57963333333333333</v>
      </c>
      <c r="P2004" s="5" t="s">
        <v>4792</v>
      </c>
      <c r="Q2004" s="5">
        <v>4163</v>
      </c>
      <c r="R2004" s="5">
        <v>402.22222222222223</v>
      </c>
      <c r="S2004" s="5">
        <v>20</v>
      </c>
      <c r="T2004" s="5">
        <v>480.42277203939472</v>
      </c>
      <c r="U2004" s="5">
        <v>0</v>
      </c>
      <c r="V2004" s="5">
        <v>0</v>
      </c>
      <c r="W2004" s="5">
        <v>3</v>
      </c>
      <c r="X2004" s="5">
        <v>72.063415805909202</v>
      </c>
      <c r="Y2004" s="5">
        <v>0</v>
      </c>
      <c r="Z2004" s="5">
        <v>0</v>
      </c>
      <c r="AA2004" s="5">
        <v>17</v>
      </c>
      <c r="AB2004" s="5">
        <v>408.35935623348547</v>
      </c>
      <c r="AC2004" s="5">
        <v>192</v>
      </c>
      <c r="AD2004" s="5">
        <v>4612.0586115781889</v>
      </c>
      <c r="AE2004" s="5">
        <v>25</v>
      </c>
      <c r="AF2004" s="5">
        <v>600.52846504924332</v>
      </c>
      <c r="AG2004" s="5">
        <v>152</v>
      </c>
      <c r="AH2004" s="5">
        <v>3651.2130674993996</v>
      </c>
      <c r="AI2004" s="5">
        <v>15</v>
      </c>
      <c r="AJ2004" s="5">
        <v>360.31707902954599</v>
      </c>
    </row>
    <row r="2005" spans="1:36" x14ac:dyDescent="0.25">
      <c r="A2005">
        <v>2017</v>
      </c>
      <c r="B2005" t="s">
        <v>71</v>
      </c>
      <c r="C2005" t="s">
        <v>4927</v>
      </c>
      <c r="D2005" s="47" t="s">
        <v>1107</v>
      </c>
      <c r="E2005" s="11">
        <v>0</v>
      </c>
      <c r="F2005" s="2">
        <v>0.76910000000000001</v>
      </c>
      <c r="G2005" s="2">
        <v>0.22370000000000001</v>
      </c>
      <c r="H2005" s="2">
        <v>0.5454</v>
      </c>
      <c r="I2005" s="2">
        <v>0.70809999999999995</v>
      </c>
      <c r="J2005" s="2">
        <v>0.26340000000000002</v>
      </c>
      <c r="K2005" s="2">
        <v>0.44469999999999993</v>
      </c>
      <c r="L2005" s="2">
        <v>0.69369999999999998</v>
      </c>
      <c r="M2005" s="2">
        <v>0.29730000000000001</v>
      </c>
      <c r="N2005" s="2">
        <v>0.39639999999999997</v>
      </c>
      <c r="O2005" s="2">
        <v>0.46216666666666661</v>
      </c>
      <c r="P2005" s="2" t="s">
        <v>4792</v>
      </c>
      <c r="Q2005" s="5">
        <v>4164</v>
      </c>
      <c r="R2005" s="5" t="s">
        <v>4791</v>
      </c>
      <c r="S2005" s="5">
        <v>2</v>
      </c>
      <c r="T2005" s="5">
        <v>48.030739673390968</v>
      </c>
      <c r="U2005" s="5">
        <v>0</v>
      </c>
      <c r="V2005" s="5">
        <v>0</v>
      </c>
      <c r="W2005" s="5">
        <v>0</v>
      </c>
      <c r="X2005" s="5">
        <v>0</v>
      </c>
      <c r="Y2005" s="5">
        <v>0</v>
      </c>
      <c r="Z2005" s="5">
        <v>0</v>
      </c>
      <c r="AA2005" s="5">
        <v>2</v>
      </c>
      <c r="AB2005" s="5">
        <v>48.030739673390968</v>
      </c>
      <c r="AC2005" s="5">
        <v>97</v>
      </c>
      <c r="AD2005" s="5">
        <v>2329.4908741594622</v>
      </c>
      <c r="AE2005" s="5">
        <v>34</v>
      </c>
      <c r="AF2005" s="5">
        <v>816.52257444764643</v>
      </c>
      <c r="AG2005" s="5">
        <v>54</v>
      </c>
      <c r="AH2005" s="5">
        <v>1296.8299711815562</v>
      </c>
      <c r="AI2005" s="5">
        <v>9</v>
      </c>
      <c r="AJ2005" s="5">
        <v>216.13832853025937</v>
      </c>
    </row>
    <row r="2006" spans="1:36" x14ac:dyDescent="0.25">
      <c r="A2006">
        <v>2018</v>
      </c>
      <c r="B2006" t="s">
        <v>71</v>
      </c>
      <c r="C2006" t="s">
        <v>5916</v>
      </c>
      <c r="D2006" s="47" t="s">
        <v>5914</v>
      </c>
      <c r="E2006" s="11">
        <v>0</v>
      </c>
      <c r="F2006" s="2">
        <v>0.4098</v>
      </c>
      <c r="G2006" s="2">
        <v>0.58040000000000003</v>
      </c>
      <c r="H2006" s="2">
        <v>-0.17060000000000003</v>
      </c>
      <c r="I2006" s="2">
        <v>0.28050000000000003</v>
      </c>
      <c r="J2006" s="2">
        <v>0.68500000000000005</v>
      </c>
      <c r="K2006" s="2">
        <v>-0.40450000000000003</v>
      </c>
      <c r="L2006" s="2">
        <v>0.28649999999999998</v>
      </c>
      <c r="M2006" s="2">
        <v>0.70399999999999996</v>
      </c>
      <c r="N2006" s="2">
        <v>-0.41749999999999998</v>
      </c>
      <c r="O2006" s="2">
        <v>-0.3308666666666667</v>
      </c>
      <c r="P2006" s="2" t="s">
        <v>5900</v>
      </c>
      <c r="Q2006" s="5">
        <v>4172</v>
      </c>
      <c r="R2006" s="5" t="s">
        <v>4791</v>
      </c>
      <c r="S2006" s="5">
        <v>29</v>
      </c>
      <c r="T2006" s="5">
        <v>695.11025886864809</v>
      </c>
      <c r="U2006" s="5">
        <v>0</v>
      </c>
      <c r="V2006" s="5">
        <v>0</v>
      </c>
      <c r="W2006" s="5">
        <v>5</v>
      </c>
      <c r="X2006" s="5">
        <v>119.84659635666348</v>
      </c>
      <c r="Y2006" s="5">
        <v>1</v>
      </c>
      <c r="Z2006" s="5">
        <v>23.969319271332694</v>
      </c>
      <c r="AA2006" s="5">
        <v>23</v>
      </c>
      <c r="AB2006" s="5">
        <v>551.29434324065198</v>
      </c>
      <c r="AC2006" s="5">
        <v>91</v>
      </c>
      <c r="AD2006" s="5">
        <v>2181.2080536912749</v>
      </c>
      <c r="AE2006" s="5">
        <v>25</v>
      </c>
      <c r="AF2006" s="5">
        <v>599.23298178331743</v>
      </c>
      <c r="AG2006" s="5">
        <v>62</v>
      </c>
      <c r="AH2006" s="5">
        <v>1486.0977948226271</v>
      </c>
      <c r="AI2006" s="5">
        <v>4</v>
      </c>
      <c r="AJ2006" s="5">
        <v>95.877277085330775</v>
      </c>
    </row>
    <row r="2007" spans="1:36" x14ac:dyDescent="0.25">
      <c r="A2007">
        <v>2018</v>
      </c>
      <c r="B2007" t="s">
        <v>71</v>
      </c>
      <c r="C2007" t="s">
        <v>5916</v>
      </c>
      <c r="D2007" s="47" t="s">
        <v>5914</v>
      </c>
      <c r="E2007" s="11">
        <v>0</v>
      </c>
      <c r="F2007" s="2">
        <v>0.4098</v>
      </c>
      <c r="G2007" s="2">
        <v>0.58040000000000003</v>
      </c>
      <c r="H2007" s="2">
        <v>-0.17060000000000003</v>
      </c>
      <c r="I2007" s="2">
        <v>0.28050000000000003</v>
      </c>
      <c r="J2007" s="2">
        <v>0.68500000000000005</v>
      </c>
      <c r="K2007" s="2">
        <v>-0.40450000000000003</v>
      </c>
      <c r="L2007" s="2">
        <v>0.28649999999999998</v>
      </c>
      <c r="M2007" s="2">
        <v>0.70399999999999996</v>
      </c>
      <c r="N2007" s="2">
        <v>-0.41749999999999998</v>
      </c>
      <c r="O2007" s="2">
        <v>-0.3308666666666667</v>
      </c>
      <c r="P2007" s="2" t="s">
        <v>5900</v>
      </c>
      <c r="Q2007" s="5">
        <v>4172</v>
      </c>
      <c r="R2007" s="5" t="s">
        <v>4791</v>
      </c>
      <c r="S2007" s="5">
        <v>29</v>
      </c>
      <c r="T2007" s="5">
        <v>695.11025886864809</v>
      </c>
      <c r="U2007" s="5">
        <v>0</v>
      </c>
      <c r="V2007" s="5">
        <v>0</v>
      </c>
      <c r="W2007" s="5">
        <v>5</v>
      </c>
      <c r="X2007" s="5">
        <v>119.84659635666348</v>
      </c>
      <c r="Y2007" s="5">
        <v>1</v>
      </c>
      <c r="Z2007" s="5">
        <v>23.969319271332694</v>
      </c>
      <c r="AA2007" s="5">
        <v>23</v>
      </c>
      <c r="AB2007" s="5">
        <v>551.29434324065198</v>
      </c>
      <c r="AC2007" s="5">
        <v>91</v>
      </c>
      <c r="AD2007" s="5">
        <v>2181.2080536912749</v>
      </c>
      <c r="AE2007" s="5">
        <v>25</v>
      </c>
      <c r="AF2007" s="5">
        <v>599.23298178331743</v>
      </c>
      <c r="AG2007" s="5">
        <v>62</v>
      </c>
      <c r="AH2007" s="5">
        <v>1486.0977948226271</v>
      </c>
      <c r="AI2007" s="5">
        <v>4</v>
      </c>
      <c r="AJ2007" s="5">
        <v>95.877277085330775</v>
      </c>
    </row>
    <row r="2008" spans="1:36" x14ac:dyDescent="0.25">
      <c r="A2008">
        <v>2018</v>
      </c>
      <c r="B2008" t="s">
        <v>71</v>
      </c>
      <c r="C2008" t="s">
        <v>5035</v>
      </c>
      <c r="D2008" s="47" t="s">
        <v>494</v>
      </c>
      <c r="E2008" s="11">
        <v>0</v>
      </c>
      <c r="F2008" s="2">
        <v>0.75849999999999995</v>
      </c>
      <c r="G2008" s="2">
        <v>0.2286</v>
      </c>
      <c r="H2008" s="2">
        <v>0.52989999999999993</v>
      </c>
      <c r="I2008" s="2">
        <v>0.77039999999999997</v>
      </c>
      <c r="J2008" s="2">
        <v>0.19070000000000001</v>
      </c>
      <c r="K2008" s="2">
        <v>0.57969999999999999</v>
      </c>
      <c r="L2008" s="2">
        <v>0.77110000000000001</v>
      </c>
      <c r="M2008" s="2">
        <v>0.21490000000000001</v>
      </c>
      <c r="N2008" s="2">
        <v>0.55620000000000003</v>
      </c>
      <c r="O2008" s="2">
        <v>0.55526666666666669</v>
      </c>
      <c r="P2008" s="2" t="s">
        <v>4792</v>
      </c>
      <c r="Q2008" s="5">
        <v>4179</v>
      </c>
      <c r="R2008" s="5" t="s">
        <v>4791</v>
      </c>
      <c r="S2008" s="5">
        <v>6</v>
      </c>
      <c r="T2008" s="5">
        <v>143.57501794687724</v>
      </c>
      <c r="U2008" s="5">
        <v>0</v>
      </c>
      <c r="V2008" s="5">
        <v>0</v>
      </c>
      <c r="W2008" s="5">
        <v>2</v>
      </c>
      <c r="X2008" s="5">
        <v>47.858339315625749</v>
      </c>
      <c r="Y2008" s="5">
        <v>2</v>
      </c>
      <c r="Z2008" s="5">
        <v>47.858339315625749</v>
      </c>
      <c r="AA2008" s="5">
        <v>2</v>
      </c>
      <c r="AB2008" s="5">
        <v>47.858339315625749</v>
      </c>
      <c r="AC2008" s="5">
        <v>81</v>
      </c>
      <c r="AD2008" s="5">
        <v>1938.2627422828427</v>
      </c>
      <c r="AE2008" s="5">
        <v>21</v>
      </c>
      <c r="AF2008" s="5">
        <v>502.51256281407035</v>
      </c>
      <c r="AG2008" s="5">
        <v>50</v>
      </c>
      <c r="AH2008" s="5">
        <v>1196.4584828906436</v>
      </c>
      <c r="AI2008" s="5">
        <v>10</v>
      </c>
      <c r="AJ2008" s="5">
        <v>239.29169657812875</v>
      </c>
    </row>
    <row r="2009" spans="1:36" x14ac:dyDescent="0.25">
      <c r="A2009">
        <v>2018</v>
      </c>
      <c r="B2009" t="s">
        <v>71</v>
      </c>
      <c r="C2009" t="s">
        <v>5035</v>
      </c>
      <c r="D2009" s="47" t="s">
        <v>494</v>
      </c>
      <c r="E2009" s="11">
        <v>0</v>
      </c>
      <c r="F2009" s="2">
        <v>0.75849999999999995</v>
      </c>
      <c r="G2009" s="2">
        <v>0.2286</v>
      </c>
      <c r="H2009" s="2">
        <v>0.52989999999999993</v>
      </c>
      <c r="I2009" s="2">
        <v>0.77039999999999997</v>
      </c>
      <c r="J2009" s="2">
        <v>0.19070000000000001</v>
      </c>
      <c r="K2009" s="2">
        <v>0.57969999999999999</v>
      </c>
      <c r="L2009" s="2">
        <v>0.77110000000000001</v>
      </c>
      <c r="M2009" s="2">
        <v>0.21490000000000001</v>
      </c>
      <c r="N2009" s="2">
        <v>0.55620000000000003</v>
      </c>
      <c r="O2009" s="2">
        <v>0.55526666666666669</v>
      </c>
      <c r="P2009" s="2" t="s">
        <v>4792</v>
      </c>
      <c r="Q2009" s="5">
        <v>4179</v>
      </c>
      <c r="R2009" s="5" t="s">
        <v>4791</v>
      </c>
      <c r="S2009" s="5">
        <v>6</v>
      </c>
      <c r="T2009" s="5">
        <v>143.57501794687724</v>
      </c>
      <c r="U2009" s="5">
        <v>0</v>
      </c>
      <c r="V2009" s="5">
        <v>0</v>
      </c>
      <c r="W2009" s="5">
        <v>2</v>
      </c>
      <c r="X2009" s="5">
        <v>47.858339315625749</v>
      </c>
      <c r="Y2009" s="5">
        <v>2</v>
      </c>
      <c r="Z2009" s="5">
        <v>47.858339315625749</v>
      </c>
      <c r="AA2009" s="5">
        <v>2</v>
      </c>
      <c r="AB2009" s="5">
        <v>47.858339315625749</v>
      </c>
      <c r="AC2009" s="5">
        <v>81</v>
      </c>
      <c r="AD2009" s="5">
        <v>1938.2627422828427</v>
      </c>
      <c r="AE2009" s="5">
        <v>21</v>
      </c>
      <c r="AF2009" s="5">
        <v>502.51256281407035</v>
      </c>
      <c r="AG2009" s="5">
        <v>50</v>
      </c>
      <c r="AH2009" s="5">
        <v>1196.4584828906436</v>
      </c>
      <c r="AI2009" s="5">
        <v>10</v>
      </c>
      <c r="AJ2009" s="5">
        <v>239.29169657812875</v>
      </c>
    </row>
    <row r="2010" spans="1:36" x14ac:dyDescent="0.25">
      <c r="A2010">
        <v>2018</v>
      </c>
      <c r="B2010" t="s">
        <v>41</v>
      </c>
      <c r="C2010" t="s">
        <v>5632</v>
      </c>
      <c r="D2010" s="47" t="s">
        <v>5613</v>
      </c>
      <c r="E2010" s="11">
        <v>3.036</v>
      </c>
      <c r="F2010" s="2">
        <v>0.72599999999999998</v>
      </c>
      <c r="G2010" s="2">
        <v>0.25230000000000002</v>
      </c>
      <c r="H2010" s="2">
        <v>0.47369999999999995</v>
      </c>
      <c r="I2010" s="2">
        <v>0.7107</v>
      </c>
      <c r="J2010" s="2">
        <v>0.2243</v>
      </c>
      <c r="K2010" s="2">
        <v>0.4864</v>
      </c>
      <c r="L2010" s="2">
        <v>0.70199999999999996</v>
      </c>
      <c r="M2010" s="2">
        <v>0.27489999999999998</v>
      </c>
      <c r="N2010" s="2">
        <v>0.42709999999999998</v>
      </c>
      <c r="O2010" s="2">
        <v>0.46239999999999998</v>
      </c>
      <c r="P2010" s="2" t="s">
        <v>4792</v>
      </c>
      <c r="Q2010" s="5">
        <v>4180</v>
      </c>
      <c r="R2010" s="5">
        <v>1376.8115942028985</v>
      </c>
      <c r="S2010" s="5">
        <v>11</v>
      </c>
      <c r="T2010" s="5">
        <v>263.15789473684208</v>
      </c>
      <c r="U2010" s="5">
        <v>0</v>
      </c>
      <c r="V2010" s="5">
        <v>0</v>
      </c>
      <c r="W2010" s="5">
        <v>3</v>
      </c>
      <c r="X2010" s="5">
        <v>71.770334928229659</v>
      </c>
      <c r="Y2010" s="5">
        <v>0</v>
      </c>
      <c r="Z2010" s="5">
        <v>0</v>
      </c>
      <c r="AA2010" s="5">
        <v>8</v>
      </c>
      <c r="AB2010" s="5">
        <v>191.38755980861245</v>
      </c>
      <c r="AC2010" s="5">
        <v>48</v>
      </c>
      <c r="AD2010" s="5">
        <v>1148.3253588516745</v>
      </c>
      <c r="AE2010" s="5">
        <v>18</v>
      </c>
      <c r="AF2010" s="5">
        <v>430.62200956937795</v>
      </c>
      <c r="AG2010" s="5">
        <v>28</v>
      </c>
      <c r="AH2010" s="5">
        <v>669.85645933014359</v>
      </c>
      <c r="AI2010" s="5">
        <v>2</v>
      </c>
      <c r="AJ2010" s="5">
        <v>47.846889952153113</v>
      </c>
    </row>
    <row r="2011" spans="1:36" x14ac:dyDescent="0.25">
      <c r="A2011">
        <v>2017</v>
      </c>
      <c r="B2011" t="s">
        <v>71</v>
      </c>
      <c r="C2011" t="s">
        <v>5125</v>
      </c>
      <c r="D2011" s="47" t="s">
        <v>5125</v>
      </c>
      <c r="E2011" s="11">
        <v>0</v>
      </c>
      <c r="F2011" s="2">
        <v>0.85060000000000002</v>
      </c>
      <c r="G2011" s="2">
        <v>0.14019999999999999</v>
      </c>
      <c r="H2011" s="2">
        <v>0.71040000000000003</v>
      </c>
      <c r="I2011" s="2">
        <v>0.82740000000000002</v>
      </c>
      <c r="J2011" s="2">
        <v>0.1507</v>
      </c>
      <c r="K2011" s="2">
        <v>0.67670000000000008</v>
      </c>
      <c r="L2011" s="2">
        <v>0.80389999999999995</v>
      </c>
      <c r="M2011" s="2">
        <v>0.18140000000000001</v>
      </c>
      <c r="N2011" s="2">
        <v>0.62249999999999994</v>
      </c>
      <c r="O2011" s="2">
        <v>0.66986666666666672</v>
      </c>
      <c r="P2011" s="2" t="s">
        <v>4792</v>
      </c>
      <c r="Q2011" s="5">
        <v>4186</v>
      </c>
      <c r="R2011" s="5" t="s">
        <v>4791</v>
      </c>
      <c r="S2011" s="5">
        <v>29</v>
      </c>
      <c r="T2011" s="5">
        <v>692.78547539417104</v>
      </c>
      <c r="U2011" s="5">
        <v>0</v>
      </c>
      <c r="V2011" s="5">
        <v>0</v>
      </c>
      <c r="W2011" s="5">
        <v>5</v>
      </c>
      <c r="X2011" s="5">
        <v>119.44577161968468</v>
      </c>
      <c r="Y2011" s="5">
        <v>2</v>
      </c>
      <c r="Z2011" s="5">
        <v>47.778308647873864</v>
      </c>
      <c r="AA2011" s="5">
        <v>22</v>
      </c>
      <c r="AB2011" s="5">
        <v>525.56139512661252</v>
      </c>
      <c r="AC2011" s="5">
        <v>113</v>
      </c>
      <c r="AD2011" s="5">
        <v>2699.4744386048733</v>
      </c>
      <c r="AE2011" s="5">
        <v>22</v>
      </c>
      <c r="AF2011" s="5">
        <v>525.56139512661252</v>
      </c>
      <c r="AG2011" s="5">
        <v>90</v>
      </c>
      <c r="AH2011" s="5">
        <v>2150.023889154324</v>
      </c>
      <c r="AI2011" s="5">
        <v>1</v>
      </c>
      <c r="AJ2011" s="5">
        <v>23.889154323936932</v>
      </c>
    </row>
    <row r="2012" spans="1:36" x14ac:dyDescent="0.25">
      <c r="A2012">
        <v>2018</v>
      </c>
      <c r="B2012" t="s">
        <v>71</v>
      </c>
      <c r="C2012" t="s">
        <v>5125</v>
      </c>
      <c r="D2012" s="47" t="s">
        <v>5125</v>
      </c>
      <c r="E2012" s="11">
        <v>0</v>
      </c>
      <c r="F2012" s="2">
        <v>0.85060000000000002</v>
      </c>
      <c r="G2012" s="2">
        <v>0.14019999999999999</v>
      </c>
      <c r="H2012" s="2">
        <v>0.71040000000000003</v>
      </c>
      <c r="I2012" s="2">
        <v>0.82740000000000002</v>
      </c>
      <c r="J2012" s="2">
        <v>0.1507</v>
      </c>
      <c r="K2012" s="2">
        <v>0.67670000000000008</v>
      </c>
      <c r="L2012" s="2">
        <v>0.80389999999999995</v>
      </c>
      <c r="M2012" s="2">
        <v>0.18140000000000001</v>
      </c>
      <c r="N2012" s="2">
        <v>0.62249999999999994</v>
      </c>
      <c r="O2012" s="2">
        <v>0.66986666666666672</v>
      </c>
      <c r="P2012" s="2" t="s">
        <v>4792</v>
      </c>
      <c r="Q2012" s="5">
        <v>4188</v>
      </c>
      <c r="R2012" s="5" t="s">
        <v>4791</v>
      </c>
      <c r="S2012" s="5">
        <v>19</v>
      </c>
      <c r="T2012" s="5">
        <v>453.67717287488063</v>
      </c>
      <c r="U2012" s="5">
        <v>0</v>
      </c>
      <c r="V2012" s="5">
        <v>0</v>
      </c>
      <c r="W2012" s="5">
        <v>0</v>
      </c>
      <c r="X2012" s="5">
        <v>0</v>
      </c>
      <c r="Y2012" s="5">
        <v>1</v>
      </c>
      <c r="Z2012" s="5">
        <v>23.877745940783189</v>
      </c>
      <c r="AA2012" s="5">
        <v>18</v>
      </c>
      <c r="AB2012" s="5">
        <v>429.79942693409743</v>
      </c>
      <c r="AC2012" s="5">
        <v>81</v>
      </c>
      <c r="AD2012" s="5">
        <v>1934.0974212034384</v>
      </c>
      <c r="AE2012" s="5">
        <v>28</v>
      </c>
      <c r="AF2012" s="5">
        <v>668.57688634192937</v>
      </c>
      <c r="AG2012" s="5">
        <v>51</v>
      </c>
      <c r="AH2012" s="5">
        <v>1217.7650429799428</v>
      </c>
      <c r="AI2012" s="5">
        <v>2</v>
      </c>
      <c r="AJ2012" s="5">
        <v>47.755491881566378</v>
      </c>
    </row>
    <row r="2013" spans="1:36" x14ac:dyDescent="0.25">
      <c r="A2013">
        <v>2018</v>
      </c>
      <c r="B2013" t="s">
        <v>71</v>
      </c>
      <c r="C2013" t="s">
        <v>5125</v>
      </c>
      <c r="D2013" s="47" t="s">
        <v>5125</v>
      </c>
      <c r="E2013" s="11">
        <v>0</v>
      </c>
      <c r="F2013" s="2">
        <v>0.85060000000000002</v>
      </c>
      <c r="G2013" s="2">
        <v>0.14019999999999999</v>
      </c>
      <c r="H2013" s="2">
        <v>0.71040000000000003</v>
      </c>
      <c r="I2013" s="2">
        <v>0.82740000000000002</v>
      </c>
      <c r="J2013" s="2">
        <v>0.1507</v>
      </c>
      <c r="K2013" s="2">
        <v>0.67670000000000008</v>
      </c>
      <c r="L2013" s="2">
        <v>0.80389999999999995</v>
      </c>
      <c r="M2013" s="2">
        <v>0.18140000000000001</v>
      </c>
      <c r="N2013" s="2">
        <v>0.62249999999999994</v>
      </c>
      <c r="O2013" s="2">
        <v>0.66986666666666672</v>
      </c>
      <c r="P2013" s="2" t="s">
        <v>4792</v>
      </c>
      <c r="Q2013" s="5">
        <v>4188</v>
      </c>
      <c r="R2013" s="5" t="s">
        <v>4791</v>
      </c>
      <c r="S2013" s="5">
        <v>19</v>
      </c>
      <c r="T2013" s="5">
        <v>453.67717287488063</v>
      </c>
      <c r="U2013" s="5">
        <v>0</v>
      </c>
      <c r="V2013" s="5">
        <v>0</v>
      </c>
      <c r="W2013" s="5">
        <v>0</v>
      </c>
      <c r="X2013" s="5">
        <v>0</v>
      </c>
      <c r="Y2013" s="5">
        <v>1</v>
      </c>
      <c r="Z2013" s="5">
        <v>23.877745940783189</v>
      </c>
      <c r="AA2013" s="5">
        <v>18</v>
      </c>
      <c r="AB2013" s="5">
        <v>429.79942693409743</v>
      </c>
      <c r="AC2013" s="5">
        <v>81</v>
      </c>
      <c r="AD2013" s="5">
        <v>1934.0974212034384</v>
      </c>
      <c r="AE2013" s="5">
        <v>28</v>
      </c>
      <c r="AF2013" s="5">
        <v>668.57688634192937</v>
      </c>
      <c r="AG2013" s="5">
        <v>51</v>
      </c>
      <c r="AH2013" s="5">
        <v>1217.7650429799428</v>
      </c>
      <c r="AI2013" s="5">
        <v>2</v>
      </c>
      <c r="AJ2013" s="5">
        <v>47.755491881566378</v>
      </c>
    </row>
    <row r="2014" spans="1:36" x14ac:dyDescent="0.25">
      <c r="A2014">
        <v>2018</v>
      </c>
      <c r="B2014" t="s">
        <v>70</v>
      </c>
      <c r="C2014" t="s">
        <v>5464</v>
      </c>
      <c r="D2014" s="47" t="s">
        <v>5393</v>
      </c>
      <c r="E2014" s="11">
        <v>10.35</v>
      </c>
      <c r="F2014" s="2">
        <v>0.77600000000000002</v>
      </c>
      <c r="G2014" s="2">
        <v>0.20030000000000001</v>
      </c>
      <c r="H2014" s="2">
        <v>0.57569999999999999</v>
      </c>
      <c r="I2014" s="2">
        <v>0.78839999999999999</v>
      </c>
      <c r="J2014" s="2">
        <v>0.1734</v>
      </c>
      <c r="K2014" s="2">
        <v>0.61499999999999999</v>
      </c>
      <c r="L2014" s="2">
        <v>0.76729999999999998</v>
      </c>
      <c r="M2014" s="2">
        <v>0.21909999999999999</v>
      </c>
      <c r="N2014" s="2">
        <v>0.54820000000000002</v>
      </c>
      <c r="O2014" s="2">
        <v>0.57963333333333333</v>
      </c>
      <c r="P2014" s="5" t="s">
        <v>4792</v>
      </c>
      <c r="Q2014" s="5">
        <v>4192</v>
      </c>
      <c r="R2014" s="5">
        <v>405.02415458937202</v>
      </c>
      <c r="S2014" s="5">
        <v>16</v>
      </c>
      <c r="T2014" s="5">
        <v>381.67938931297709</v>
      </c>
      <c r="U2014" s="5">
        <v>0</v>
      </c>
      <c r="V2014" s="5">
        <v>0</v>
      </c>
      <c r="W2014" s="5">
        <v>3</v>
      </c>
      <c r="X2014" s="5">
        <v>71.564885496183209</v>
      </c>
      <c r="Y2014" s="5">
        <v>1</v>
      </c>
      <c r="Z2014" s="5">
        <v>23.854961832061068</v>
      </c>
      <c r="AA2014" s="5">
        <v>12</v>
      </c>
      <c r="AB2014" s="5">
        <v>286.25954198473283</v>
      </c>
      <c r="AC2014" s="5">
        <v>233</v>
      </c>
      <c r="AD2014" s="5">
        <v>5558.2061068702287</v>
      </c>
      <c r="AE2014" s="5">
        <v>39</v>
      </c>
      <c r="AF2014" s="5">
        <v>930.3435114503817</v>
      </c>
      <c r="AG2014" s="5">
        <v>182</v>
      </c>
      <c r="AH2014" s="5">
        <v>4341.6030534351148</v>
      </c>
      <c r="AI2014" s="5">
        <v>12</v>
      </c>
      <c r="AJ2014" s="5">
        <v>286.25954198473283</v>
      </c>
    </row>
    <row r="2015" spans="1:36" x14ac:dyDescent="0.25">
      <c r="A2015">
        <v>2019</v>
      </c>
      <c r="B2015" t="s">
        <v>41</v>
      </c>
      <c r="C2015" t="s">
        <v>5632</v>
      </c>
      <c r="D2015" s="47" t="s">
        <v>5613</v>
      </c>
      <c r="E2015" s="11">
        <v>3.036</v>
      </c>
      <c r="F2015" s="2">
        <v>0.72599999999999998</v>
      </c>
      <c r="G2015" s="2">
        <v>0.25230000000000002</v>
      </c>
      <c r="H2015" s="2">
        <v>0.47369999999999995</v>
      </c>
      <c r="I2015" s="2">
        <v>0.7107</v>
      </c>
      <c r="J2015" s="2">
        <v>0.2243</v>
      </c>
      <c r="K2015" s="2">
        <v>0.4864</v>
      </c>
      <c r="L2015" s="2">
        <v>0.70199999999999996</v>
      </c>
      <c r="M2015" s="2">
        <v>0.27489999999999998</v>
      </c>
      <c r="N2015" s="2">
        <v>0.42709999999999998</v>
      </c>
      <c r="O2015" s="2">
        <v>0.46239999999999998</v>
      </c>
      <c r="P2015" s="2" t="s">
        <v>4792</v>
      </c>
      <c r="Q2015" s="5">
        <v>4196</v>
      </c>
      <c r="R2015" s="5">
        <v>1382.0816864295125</v>
      </c>
      <c r="S2015" s="5">
        <v>12</v>
      </c>
      <c r="T2015" s="5">
        <v>285.9866539561487</v>
      </c>
      <c r="U2015" s="5">
        <v>0</v>
      </c>
      <c r="V2015" s="5">
        <v>0</v>
      </c>
      <c r="W2015" s="5">
        <v>3</v>
      </c>
      <c r="X2015" s="5">
        <v>71.496663489037175</v>
      </c>
      <c r="Y2015" s="5">
        <v>0</v>
      </c>
      <c r="Z2015" s="5">
        <v>0</v>
      </c>
      <c r="AA2015" s="5">
        <v>9</v>
      </c>
      <c r="AB2015" s="5">
        <v>214.48999046711154</v>
      </c>
      <c r="AC2015" s="5">
        <v>42</v>
      </c>
      <c r="AD2015" s="5">
        <v>1000.9532888465205</v>
      </c>
      <c r="AE2015" s="5">
        <v>8</v>
      </c>
      <c r="AF2015" s="5">
        <v>190.65776930409913</v>
      </c>
      <c r="AG2015" s="5">
        <v>32</v>
      </c>
      <c r="AH2015" s="5">
        <v>762.63107721639653</v>
      </c>
      <c r="AI2015" s="5">
        <v>2</v>
      </c>
      <c r="AJ2015" s="5">
        <v>47.664442326024783</v>
      </c>
    </row>
    <row r="2016" spans="1:36" x14ac:dyDescent="0.25">
      <c r="A2016">
        <v>2018</v>
      </c>
      <c r="B2016" t="s">
        <v>71</v>
      </c>
      <c r="C2016" t="s">
        <v>5942</v>
      </c>
      <c r="D2016" s="47" t="s">
        <v>610</v>
      </c>
      <c r="E2016" s="11">
        <v>0</v>
      </c>
      <c r="F2016" s="2">
        <v>0.33289999999999997</v>
      </c>
      <c r="G2016" s="2">
        <v>0.64890000000000003</v>
      </c>
      <c r="H2016" s="2">
        <v>-0.31600000000000006</v>
      </c>
      <c r="I2016" s="2">
        <v>0.34639999999999999</v>
      </c>
      <c r="J2016" s="2">
        <v>0.60750000000000004</v>
      </c>
      <c r="K2016" s="2">
        <v>-0.26110000000000005</v>
      </c>
      <c r="L2016" s="2">
        <v>0.41660000000000003</v>
      </c>
      <c r="M2016" s="2">
        <v>0.57110000000000005</v>
      </c>
      <c r="N2016" s="2">
        <v>-0.15450000000000003</v>
      </c>
      <c r="O2016" s="2">
        <v>-0.24386666666666676</v>
      </c>
      <c r="P2016" s="2" t="s">
        <v>5900</v>
      </c>
      <c r="Q2016" s="5">
        <v>4199</v>
      </c>
      <c r="R2016" s="5" t="s">
        <v>4791</v>
      </c>
      <c r="S2016" s="5">
        <v>9</v>
      </c>
      <c r="T2016" s="5">
        <v>214.33674684448678</v>
      </c>
      <c r="U2016" s="5">
        <v>0</v>
      </c>
      <c r="V2016" s="5">
        <v>0</v>
      </c>
      <c r="W2016" s="5">
        <v>0</v>
      </c>
      <c r="X2016" s="5">
        <v>0</v>
      </c>
      <c r="Y2016" s="5">
        <v>2</v>
      </c>
      <c r="Z2016" s="5">
        <v>47.630388187663726</v>
      </c>
      <c r="AA2016" s="5">
        <v>7</v>
      </c>
      <c r="AB2016" s="5">
        <v>166.70635865682306</v>
      </c>
      <c r="AC2016" s="5">
        <v>93</v>
      </c>
      <c r="AD2016" s="5">
        <v>2214.8130507263636</v>
      </c>
      <c r="AE2016" s="5">
        <v>16</v>
      </c>
      <c r="AF2016" s="5">
        <v>381.04310550130981</v>
      </c>
      <c r="AG2016" s="5">
        <v>68</v>
      </c>
      <c r="AH2016" s="5">
        <v>1619.4331983805669</v>
      </c>
      <c r="AI2016" s="5">
        <v>9</v>
      </c>
      <c r="AJ2016" s="5">
        <v>214.33674684448678</v>
      </c>
    </row>
    <row r="2017" spans="1:36" x14ac:dyDescent="0.25">
      <c r="A2017">
        <v>2018</v>
      </c>
      <c r="B2017" t="s">
        <v>71</v>
      </c>
      <c r="C2017" t="s">
        <v>5942</v>
      </c>
      <c r="D2017" s="47" t="s">
        <v>610</v>
      </c>
      <c r="E2017" s="11">
        <v>0</v>
      </c>
      <c r="F2017" s="2">
        <v>0.33289999999999997</v>
      </c>
      <c r="G2017" s="2">
        <v>0.64890000000000003</v>
      </c>
      <c r="H2017" s="2">
        <v>-0.31600000000000006</v>
      </c>
      <c r="I2017" s="2">
        <v>0.34639999999999999</v>
      </c>
      <c r="J2017" s="2">
        <v>0.60750000000000004</v>
      </c>
      <c r="K2017" s="2">
        <v>-0.26110000000000005</v>
      </c>
      <c r="L2017" s="2">
        <v>0.41660000000000003</v>
      </c>
      <c r="M2017" s="2">
        <v>0.57110000000000005</v>
      </c>
      <c r="N2017" s="2">
        <v>-0.15450000000000003</v>
      </c>
      <c r="O2017" s="2">
        <v>-0.24386666666666676</v>
      </c>
      <c r="P2017" s="2" t="s">
        <v>5900</v>
      </c>
      <c r="Q2017" s="5">
        <v>4199</v>
      </c>
      <c r="R2017" s="5" t="s">
        <v>4791</v>
      </c>
      <c r="S2017" s="5">
        <v>9</v>
      </c>
      <c r="T2017" s="5">
        <v>214.33674684448678</v>
      </c>
      <c r="U2017" s="5">
        <v>0</v>
      </c>
      <c r="V2017" s="5">
        <v>0</v>
      </c>
      <c r="W2017" s="5">
        <v>0</v>
      </c>
      <c r="X2017" s="5">
        <v>0</v>
      </c>
      <c r="Y2017" s="5">
        <v>2</v>
      </c>
      <c r="Z2017" s="5">
        <v>47.630388187663726</v>
      </c>
      <c r="AA2017" s="5">
        <v>7</v>
      </c>
      <c r="AB2017" s="5">
        <v>166.70635865682306</v>
      </c>
      <c r="AC2017" s="5">
        <v>93</v>
      </c>
      <c r="AD2017" s="5">
        <v>2214.8130507263636</v>
      </c>
      <c r="AE2017" s="5">
        <v>16</v>
      </c>
      <c r="AF2017" s="5">
        <v>381.04310550130981</v>
      </c>
      <c r="AG2017" s="5">
        <v>68</v>
      </c>
      <c r="AH2017" s="5">
        <v>1619.4331983805669</v>
      </c>
      <c r="AI2017" s="5">
        <v>9</v>
      </c>
      <c r="AJ2017" s="5">
        <v>214.33674684448678</v>
      </c>
    </row>
    <row r="2018" spans="1:36" x14ac:dyDescent="0.25">
      <c r="A2018">
        <v>2019</v>
      </c>
      <c r="B2018" t="s">
        <v>41</v>
      </c>
      <c r="C2018" t="s">
        <v>6228</v>
      </c>
      <c r="D2018" s="47" t="s">
        <v>6005</v>
      </c>
      <c r="E2018" s="11">
        <v>27.004000000000001</v>
      </c>
      <c r="F2018" s="2">
        <v>0.24049999999999999</v>
      </c>
      <c r="G2018" s="2">
        <v>0.74350000000000005</v>
      </c>
      <c r="H2018" s="2">
        <v>-0.50300000000000011</v>
      </c>
      <c r="I2018" s="2">
        <v>0.2102</v>
      </c>
      <c r="J2018" s="2">
        <v>0.74750000000000005</v>
      </c>
      <c r="K2018" s="2">
        <v>-0.53730000000000011</v>
      </c>
      <c r="L2018" s="2">
        <v>0.24629999999999999</v>
      </c>
      <c r="M2018" s="2">
        <v>0.74</v>
      </c>
      <c r="N2018" s="2">
        <v>-0.49370000000000003</v>
      </c>
      <c r="O2018" s="2">
        <v>-0.51133333333333342</v>
      </c>
      <c r="P2018" s="2" t="s">
        <v>5900</v>
      </c>
      <c r="Q2018" s="5">
        <v>4205</v>
      </c>
      <c r="R2018" s="5">
        <v>155.71767145608058</v>
      </c>
      <c r="S2018" s="5">
        <v>0</v>
      </c>
      <c r="T2018" s="5">
        <v>0</v>
      </c>
      <c r="U2018" s="5">
        <v>0</v>
      </c>
      <c r="V2018" s="5">
        <v>0</v>
      </c>
      <c r="W2018" s="5">
        <v>0</v>
      </c>
      <c r="X2018" s="5">
        <v>0</v>
      </c>
      <c r="Y2018" s="5">
        <v>0</v>
      </c>
      <c r="Z2018" s="5">
        <v>0</v>
      </c>
      <c r="AA2018" s="5">
        <v>0</v>
      </c>
      <c r="AB2018" s="5">
        <v>0</v>
      </c>
      <c r="AC2018" s="5">
        <v>18</v>
      </c>
      <c r="AD2018" s="5">
        <v>428.06183115338882</v>
      </c>
      <c r="AE2018" s="5">
        <v>0</v>
      </c>
      <c r="AF2018" s="5">
        <v>0</v>
      </c>
      <c r="AG2018" s="5">
        <v>18</v>
      </c>
      <c r="AH2018" s="5">
        <v>428.06183115338882</v>
      </c>
      <c r="AI2018" s="5">
        <v>0</v>
      </c>
      <c r="AJ2018" s="5">
        <v>0</v>
      </c>
    </row>
    <row r="2019" spans="1:36" x14ac:dyDescent="0.25">
      <c r="A2019">
        <v>2018</v>
      </c>
      <c r="B2019" t="s">
        <v>71</v>
      </c>
      <c r="C2019" t="s">
        <v>4921</v>
      </c>
      <c r="D2019" s="47" t="s">
        <v>4920</v>
      </c>
      <c r="E2019" s="11">
        <v>0</v>
      </c>
      <c r="F2019" s="2">
        <v>0.66190000000000004</v>
      </c>
      <c r="G2019" s="2">
        <v>0.32169999999999999</v>
      </c>
      <c r="H2019" s="2">
        <v>0.34020000000000006</v>
      </c>
      <c r="I2019" s="2">
        <v>0.70579999999999998</v>
      </c>
      <c r="J2019" s="2">
        <v>0.25530000000000003</v>
      </c>
      <c r="K2019" s="2">
        <v>0.45049999999999996</v>
      </c>
      <c r="L2019" s="2">
        <v>0.73080000000000001</v>
      </c>
      <c r="M2019" s="2">
        <v>0.25629999999999997</v>
      </c>
      <c r="N2019" s="2">
        <v>0.47450000000000003</v>
      </c>
      <c r="O2019" s="2">
        <v>0.42173333333333335</v>
      </c>
      <c r="P2019" s="2" t="s">
        <v>4792</v>
      </c>
      <c r="Q2019" s="5">
        <v>4207</v>
      </c>
      <c r="R2019" s="5" t="s">
        <v>4791</v>
      </c>
      <c r="S2019" s="5">
        <v>2</v>
      </c>
      <c r="T2019" s="5">
        <v>47.539814594723076</v>
      </c>
      <c r="U2019" s="5">
        <v>0</v>
      </c>
      <c r="V2019" s="5">
        <v>0</v>
      </c>
      <c r="W2019" s="5">
        <v>0</v>
      </c>
      <c r="X2019" s="5">
        <v>0</v>
      </c>
      <c r="Y2019" s="5">
        <v>0</v>
      </c>
      <c r="Z2019" s="5">
        <v>0</v>
      </c>
      <c r="AA2019" s="5">
        <v>2</v>
      </c>
      <c r="AB2019" s="5">
        <v>47.539814594723076</v>
      </c>
      <c r="AC2019" s="5">
        <v>21</v>
      </c>
      <c r="AD2019" s="5">
        <v>499.16805324459233</v>
      </c>
      <c r="AE2019" s="5">
        <v>1</v>
      </c>
      <c r="AF2019" s="5">
        <v>23.769907297361538</v>
      </c>
      <c r="AG2019" s="5">
        <v>17</v>
      </c>
      <c r="AH2019" s="5">
        <v>404.08842405514622</v>
      </c>
      <c r="AI2019" s="5">
        <v>3</v>
      </c>
      <c r="AJ2019" s="5">
        <v>71.309721892084625</v>
      </c>
    </row>
    <row r="2020" spans="1:36" x14ac:dyDescent="0.25">
      <c r="A2020">
        <v>2018</v>
      </c>
      <c r="B2020" t="s">
        <v>71</v>
      </c>
      <c r="C2020" t="s">
        <v>4921</v>
      </c>
      <c r="D2020" s="47" t="s">
        <v>4920</v>
      </c>
      <c r="E2020" s="11">
        <v>0</v>
      </c>
      <c r="F2020" s="2">
        <v>0.66190000000000004</v>
      </c>
      <c r="G2020" s="2">
        <v>0.32169999999999999</v>
      </c>
      <c r="H2020" s="2">
        <v>0.34020000000000006</v>
      </c>
      <c r="I2020" s="2">
        <v>0.70579999999999998</v>
      </c>
      <c r="J2020" s="2">
        <v>0.25530000000000003</v>
      </c>
      <c r="K2020" s="2">
        <v>0.45049999999999996</v>
      </c>
      <c r="L2020" s="2">
        <v>0.73080000000000001</v>
      </c>
      <c r="M2020" s="2">
        <v>0.25629999999999997</v>
      </c>
      <c r="N2020" s="2">
        <v>0.47450000000000003</v>
      </c>
      <c r="O2020" s="2">
        <v>0.42173333333333335</v>
      </c>
      <c r="P2020" s="2" t="s">
        <v>4792</v>
      </c>
      <c r="Q2020" s="5">
        <v>4207</v>
      </c>
      <c r="R2020" s="5" t="s">
        <v>4791</v>
      </c>
      <c r="S2020" s="5">
        <v>2</v>
      </c>
      <c r="T2020" s="5">
        <v>47.539814594723076</v>
      </c>
      <c r="U2020" s="5">
        <v>0</v>
      </c>
      <c r="V2020" s="5">
        <v>0</v>
      </c>
      <c r="W2020" s="5">
        <v>0</v>
      </c>
      <c r="X2020" s="5">
        <v>0</v>
      </c>
      <c r="Y2020" s="5">
        <v>0</v>
      </c>
      <c r="Z2020" s="5">
        <v>0</v>
      </c>
      <c r="AA2020" s="5">
        <v>2</v>
      </c>
      <c r="AB2020" s="5">
        <v>47.539814594723076</v>
      </c>
      <c r="AC2020" s="5">
        <v>21</v>
      </c>
      <c r="AD2020" s="5">
        <v>499.16805324459233</v>
      </c>
      <c r="AE2020" s="5">
        <v>1</v>
      </c>
      <c r="AF2020" s="5">
        <v>23.769907297361538</v>
      </c>
      <c r="AG2020" s="5">
        <v>17</v>
      </c>
      <c r="AH2020" s="5">
        <v>404.08842405514622</v>
      </c>
      <c r="AI2020" s="5">
        <v>3</v>
      </c>
      <c r="AJ2020" s="5">
        <v>71.309721892084625</v>
      </c>
    </row>
    <row r="2021" spans="1:36" x14ac:dyDescent="0.25">
      <c r="A2021">
        <v>2017</v>
      </c>
      <c r="B2021" t="s">
        <v>41</v>
      </c>
      <c r="C2021" t="s">
        <v>6220</v>
      </c>
      <c r="D2021" s="47" t="s">
        <v>6146</v>
      </c>
      <c r="E2021" s="11">
        <v>6.8360000000000003</v>
      </c>
      <c r="F2021" s="2">
        <v>0.44619999999999999</v>
      </c>
      <c r="G2021" s="2">
        <v>0.53339999999999999</v>
      </c>
      <c r="H2021" s="2">
        <v>-8.72E-2</v>
      </c>
      <c r="I2021" s="2">
        <v>0.44350000000000001</v>
      </c>
      <c r="J2021" s="2">
        <v>0.50029999999999997</v>
      </c>
      <c r="K2021" s="2">
        <v>-5.6799999999999962E-2</v>
      </c>
      <c r="L2021" s="2">
        <v>0.41830000000000001</v>
      </c>
      <c r="M2021" s="2">
        <v>0.5615</v>
      </c>
      <c r="N2021" s="2">
        <v>-0.14319999999999999</v>
      </c>
      <c r="O2021" s="2">
        <v>-9.5733333333333323E-2</v>
      </c>
      <c r="P2021" s="2" t="s">
        <v>5900</v>
      </c>
      <c r="Q2021" s="5">
        <v>4211</v>
      </c>
      <c r="R2021" s="5">
        <v>616.0035108250438</v>
      </c>
      <c r="S2021" s="5">
        <v>2</v>
      </c>
      <c r="T2021" s="5">
        <v>47.494656851104253</v>
      </c>
      <c r="U2021" s="5">
        <v>0</v>
      </c>
      <c r="V2021" s="5">
        <v>0</v>
      </c>
      <c r="W2021" s="5">
        <v>0</v>
      </c>
      <c r="X2021" s="5">
        <v>0</v>
      </c>
      <c r="Y2021" s="5">
        <v>0</v>
      </c>
      <c r="Z2021" s="5">
        <v>0</v>
      </c>
      <c r="AA2021" s="5">
        <v>2</v>
      </c>
      <c r="AB2021" s="5">
        <v>47.494656851104253</v>
      </c>
      <c r="AC2021" s="5">
        <v>40</v>
      </c>
      <c r="AD2021" s="5">
        <v>949.89313702208506</v>
      </c>
      <c r="AE2021" s="5">
        <v>2</v>
      </c>
      <c r="AF2021" s="5">
        <v>47.494656851104253</v>
      </c>
      <c r="AG2021" s="5">
        <v>36</v>
      </c>
      <c r="AH2021" s="5">
        <v>854.90382331987655</v>
      </c>
      <c r="AI2021" s="5">
        <v>2</v>
      </c>
      <c r="AJ2021" s="5">
        <v>47.494656851104253</v>
      </c>
    </row>
    <row r="2022" spans="1:36" x14ac:dyDescent="0.25">
      <c r="A2022">
        <v>2018</v>
      </c>
      <c r="B2022" t="s">
        <v>41</v>
      </c>
      <c r="C2022" t="s">
        <v>6228</v>
      </c>
      <c r="D2022" s="47" t="s">
        <v>6005</v>
      </c>
      <c r="E2022" s="11">
        <v>27.004000000000001</v>
      </c>
      <c r="F2022" s="2">
        <v>0.24049999999999999</v>
      </c>
      <c r="G2022" s="2">
        <v>0.74350000000000005</v>
      </c>
      <c r="H2022" s="2">
        <v>-0.50300000000000011</v>
      </c>
      <c r="I2022" s="2">
        <v>0.2102</v>
      </c>
      <c r="J2022" s="2">
        <v>0.74750000000000005</v>
      </c>
      <c r="K2022" s="2">
        <v>-0.53730000000000011</v>
      </c>
      <c r="L2022" s="2">
        <v>0.24629999999999999</v>
      </c>
      <c r="M2022" s="2">
        <v>0.74</v>
      </c>
      <c r="N2022" s="2">
        <v>-0.49370000000000003</v>
      </c>
      <c r="O2022" s="2">
        <v>-0.51133333333333342</v>
      </c>
      <c r="P2022" s="2" t="s">
        <v>5900</v>
      </c>
      <c r="Q2022" s="5">
        <v>4219</v>
      </c>
      <c r="R2022" s="5">
        <v>156.23611316841948</v>
      </c>
      <c r="S2022" s="5">
        <v>1</v>
      </c>
      <c r="T2022" s="5">
        <v>23.702299123014932</v>
      </c>
      <c r="U2022" s="5">
        <v>0</v>
      </c>
      <c r="V2022" s="5">
        <v>0</v>
      </c>
      <c r="W2022" s="5">
        <v>0</v>
      </c>
      <c r="X2022" s="5">
        <v>0</v>
      </c>
      <c r="Y2022" s="5">
        <v>0</v>
      </c>
      <c r="Z2022" s="5">
        <v>0</v>
      </c>
      <c r="AA2022" s="5">
        <v>1</v>
      </c>
      <c r="AB2022" s="5">
        <v>23.702299123014932</v>
      </c>
      <c r="AC2022" s="5">
        <v>23</v>
      </c>
      <c r="AD2022" s="5">
        <v>545.15287982934342</v>
      </c>
      <c r="AE2022" s="5">
        <v>3</v>
      </c>
      <c r="AF2022" s="5">
        <v>71.106897369044802</v>
      </c>
      <c r="AG2022" s="5">
        <v>20</v>
      </c>
      <c r="AH2022" s="5">
        <v>474.04598246029866</v>
      </c>
      <c r="AI2022" s="5">
        <v>0</v>
      </c>
      <c r="AJ2022" s="5">
        <v>0</v>
      </c>
    </row>
    <row r="2023" spans="1:36" x14ac:dyDescent="0.25">
      <c r="A2023">
        <v>2017</v>
      </c>
      <c r="B2023" t="s">
        <v>41</v>
      </c>
      <c r="C2023" t="s">
        <v>6228</v>
      </c>
      <c r="D2023" s="47" t="s">
        <v>6005</v>
      </c>
      <c r="E2023" s="11">
        <v>27.004000000000001</v>
      </c>
      <c r="F2023" s="2">
        <v>0.24049999999999999</v>
      </c>
      <c r="G2023" s="2">
        <v>0.74350000000000005</v>
      </c>
      <c r="H2023" s="2">
        <v>-0.50300000000000011</v>
      </c>
      <c r="I2023" s="2">
        <v>0.2102</v>
      </c>
      <c r="J2023" s="2">
        <v>0.74750000000000005</v>
      </c>
      <c r="K2023" s="2">
        <v>-0.53730000000000011</v>
      </c>
      <c r="L2023" s="2">
        <v>0.24629999999999999</v>
      </c>
      <c r="M2023" s="2">
        <v>0.74</v>
      </c>
      <c r="N2023" s="2">
        <v>-0.49370000000000003</v>
      </c>
      <c r="O2023" s="2">
        <v>-0.51133333333333342</v>
      </c>
      <c r="P2023" s="2" t="s">
        <v>5900</v>
      </c>
      <c r="Q2023" s="5">
        <v>4221</v>
      </c>
      <c r="R2023" s="5">
        <v>156.31017627018218</v>
      </c>
      <c r="S2023" s="5">
        <v>0</v>
      </c>
      <c r="T2023" s="5">
        <v>0</v>
      </c>
      <c r="U2023" s="5">
        <v>0</v>
      </c>
      <c r="V2023" s="5">
        <v>0</v>
      </c>
      <c r="W2023" s="5">
        <v>0</v>
      </c>
      <c r="X2023" s="5">
        <v>0</v>
      </c>
      <c r="Y2023" s="5">
        <v>0</v>
      </c>
      <c r="Z2023" s="5">
        <v>0</v>
      </c>
      <c r="AA2023" s="5">
        <v>0</v>
      </c>
      <c r="AB2023" s="5">
        <v>0</v>
      </c>
      <c r="AC2023" s="5">
        <v>24</v>
      </c>
      <c r="AD2023" s="5">
        <v>568.5856432125089</v>
      </c>
      <c r="AE2023" s="5">
        <v>4</v>
      </c>
      <c r="AF2023" s="5">
        <v>94.764273868751488</v>
      </c>
      <c r="AG2023" s="5">
        <v>18</v>
      </c>
      <c r="AH2023" s="5">
        <v>426.43923240938165</v>
      </c>
      <c r="AI2023" s="5">
        <v>2</v>
      </c>
      <c r="AJ2023" s="5">
        <v>47.382136934375744</v>
      </c>
    </row>
    <row r="2024" spans="1:36" x14ac:dyDescent="0.25">
      <c r="A2024">
        <v>2017</v>
      </c>
      <c r="B2024" t="s">
        <v>71</v>
      </c>
      <c r="C2024" t="s">
        <v>5916</v>
      </c>
      <c r="D2024" s="47" t="s">
        <v>5914</v>
      </c>
      <c r="E2024" s="11">
        <v>0</v>
      </c>
      <c r="F2024" s="2">
        <v>0.4098</v>
      </c>
      <c r="G2024" s="2">
        <v>0.58040000000000003</v>
      </c>
      <c r="H2024" s="2">
        <v>-0.17060000000000003</v>
      </c>
      <c r="I2024" s="2">
        <v>0.28050000000000003</v>
      </c>
      <c r="J2024" s="2">
        <v>0.68500000000000005</v>
      </c>
      <c r="K2024" s="2">
        <v>-0.40450000000000003</v>
      </c>
      <c r="L2024" s="2">
        <v>0.28649999999999998</v>
      </c>
      <c r="M2024" s="2">
        <v>0.70399999999999996</v>
      </c>
      <c r="N2024" s="2">
        <v>-0.41749999999999998</v>
      </c>
      <c r="O2024" s="2">
        <v>-0.3308666666666667</v>
      </c>
      <c r="P2024" s="2" t="s">
        <v>5900</v>
      </c>
      <c r="Q2024" s="5">
        <v>4223</v>
      </c>
      <c r="R2024" s="5" t="s">
        <v>4791</v>
      </c>
      <c r="S2024" s="5">
        <v>36</v>
      </c>
      <c r="T2024" s="5">
        <v>852.47454416291725</v>
      </c>
      <c r="U2024" s="5">
        <v>0</v>
      </c>
      <c r="V2024" s="5">
        <v>0</v>
      </c>
      <c r="W2024" s="5">
        <v>2</v>
      </c>
      <c r="X2024" s="5">
        <v>47.359696897939855</v>
      </c>
      <c r="Y2024" s="5">
        <v>0</v>
      </c>
      <c r="Z2024" s="5">
        <v>0</v>
      </c>
      <c r="AA2024" s="5">
        <v>34</v>
      </c>
      <c r="AB2024" s="5">
        <v>805.11484726497747</v>
      </c>
      <c r="AC2024" s="5">
        <v>75</v>
      </c>
      <c r="AD2024" s="5">
        <v>1775.9886336727443</v>
      </c>
      <c r="AE2024" s="5">
        <v>17</v>
      </c>
      <c r="AF2024" s="5">
        <v>402.55742363248874</v>
      </c>
      <c r="AG2024" s="5">
        <v>54</v>
      </c>
      <c r="AH2024" s="5">
        <v>1278.711816244376</v>
      </c>
      <c r="AI2024" s="5">
        <v>4</v>
      </c>
      <c r="AJ2024" s="5">
        <v>94.719393795879711</v>
      </c>
    </row>
    <row r="2025" spans="1:36" x14ac:dyDescent="0.25">
      <c r="A2025">
        <v>2019</v>
      </c>
      <c r="B2025" t="s">
        <v>71</v>
      </c>
      <c r="C2025" t="s">
        <v>667</v>
      </c>
      <c r="D2025" s="47" t="s">
        <v>5928</v>
      </c>
      <c r="E2025" s="11">
        <v>0</v>
      </c>
      <c r="F2025" s="2">
        <v>0.48349999999999999</v>
      </c>
      <c r="G2025" s="2">
        <v>0.50960000000000005</v>
      </c>
      <c r="H2025" s="2">
        <v>-2.6100000000000068E-2</v>
      </c>
      <c r="I2025" s="2">
        <v>0.31569999999999998</v>
      </c>
      <c r="J2025" s="2">
        <v>0.66769999999999996</v>
      </c>
      <c r="K2025" s="2">
        <v>-0.35199999999999998</v>
      </c>
      <c r="L2025" s="2">
        <v>0.22559999999999999</v>
      </c>
      <c r="M2025" s="2">
        <v>0.76680000000000004</v>
      </c>
      <c r="N2025" s="2">
        <v>-0.54120000000000001</v>
      </c>
      <c r="O2025" s="2">
        <v>-0.30643333333333334</v>
      </c>
      <c r="P2025" s="2" t="s">
        <v>5900</v>
      </c>
      <c r="Q2025" s="5">
        <v>4226</v>
      </c>
      <c r="R2025" s="5" t="s">
        <v>4791</v>
      </c>
      <c r="S2025" s="5">
        <v>7</v>
      </c>
      <c r="T2025" s="5">
        <v>165.6412683388547</v>
      </c>
      <c r="U2025" s="5">
        <v>0</v>
      </c>
      <c r="V2025" s="5">
        <v>0</v>
      </c>
      <c r="W2025" s="5">
        <v>0</v>
      </c>
      <c r="X2025" s="5">
        <v>0</v>
      </c>
      <c r="Y2025" s="5">
        <v>0</v>
      </c>
      <c r="Z2025" s="5">
        <v>0</v>
      </c>
      <c r="AA2025" s="5">
        <v>7</v>
      </c>
      <c r="AB2025" s="5">
        <v>165.6412683388547</v>
      </c>
      <c r="AC2025" s="5">
        <v>0</v>
      </c>
      <c r="AD2025" s="5">
        <v>0</v>
      </c>
      <c r="AE2025" s="5">
        <v>0</v>
      </c>
      <c r="AF2025" s="5">
        <v>0</v>
      </c>
      <c r="AG2025" s="5">
        <v>0</v>
      </c>
      <c r="AH2025" s="5">
        <v>0</v>
      </c>
      <c r="AI2025" s="5">
        <v>0</v>
      </c>
      <c r="AJ2025" s="5">
        <v>0</v>
      </c>
    </row>
    <row r="2026" spans="1:36" x14ac:dyDescent="0.25">
      <c r="A2026">
        <v>2019</v>
      </c>
      <c r="B2026" t="s">
        <v>41</v>
      </c>
      <c r="C2026" t="s">
        <v>5702</v>
      </c>
      <c r="D2026" s="47" t="s">
        <v>5659</v>
      </c>
      <c r="E2026" s="11">
        <v>4.782</v>
      </c>
      <c r="F2026" s="2">
        <v>0.79659999999999997</v>
      </c>
      <c r="G2026" s="2">
        <v>0.1867</v>
      </c>
      <c r="H2026" s="2">
        <v>0.6099</v>
      </c>
      <c r="I2026" s="2">
        <v>0.77080000000000004</v>
      </c>
      <c r="J2026" s="2">
        <v>0.1893</v>
      </c>
      <c r="K2026" s="2">
        <v>0.58150000000000002</v>
      </c>
      <c r="L2026" s="2">
        <v>0.66559999999999997</v>
      </c>
      <c r="M2026" s="2">
        <v>0.312</v>
      </c>
      <c r="N2026" s="2">
        <v>0.35359999999999997</v>
      </c>
      <c r="O2026" s="2">
        <v>0.51500000000000001</v>
      </c>
      <c r="P2026" s="2" t="s">
        <v>4792</v>
      </c>
      <c r="Q2026" s="5">
        <v>4228</v>
      </c>
      <c r="R2026" s="5">
        <v>884.14889167712249</v>
      </c>
      <c r="S2026" s="5">
        <v>5</v>
      </c>
      <c r="T2026" s="5">
        <v>118.25922421948913</v>
      </c>
      <c r="U2026" s="5">
        <v>1</v>
      </c>
      <c r="V2026" s="5">
        <v>23.651844843897823</v>
      </c>
      <c r="W2026" s="5">
        <v>1</v>
      </c>
      <c r="X2026" s="5">
        <v>23.651844843897823</v>
      </c>
      <c r="Y2026" s="5">
        <v>0</v>
      </c>
      <c r="Z2026" s="5">
        <v>0</v>
      </c>
      <c r="AA2026" s="5">
        <v>3</v>
      </c>
      <c r="AB2026" s="5">
        <v>70.955534531693473</v>
      </c>
      <c r="AC2026" s="5">
        <v>44</v>
      </c>
      <c r="AD2026" s="5">
        <v>1040.6811731315042</v>
      </c>
      <c r="AE2026" s="5">
        <v>4</v>
      </c>
      <c r="AF2026" s="5">
        <v>94.607379375591293</v>
      </c>
      <c r="AG2026" s="5">
        <v>38</v>
      </c>
      <c r="AH2026" s="5">
        <v>898.77010406811723</v>
      </c>
      <c r="AI2026" s="5">
        <v>2</v>
      </c>
      <c r="AJ2026" s="5">
        <v>47.303689687795647</v>
      </c>
    </row>
    <row r="2027" spans="1:36" x14ac:dyDescent="0.25">
      <c r="A2027">
        <v>2019</v>
      </c>
      <c r="B2027" t="s">
        <v>71</v>
      </c>
      <c r="C2027" t="s">
        <v>4921</v>
      </c>
      <c r="D2027" s="47" t="s">
        <v>4920</v>
      </c>
      <c r="E2027" s="11">
        <v>0</v>
      </c>
      <c r="F2027" s="2">
        <v>0.66190000000000004</v>
      </c>
      <c r="G2027" s="2">
        <v>0.32169999999999999</v>
      </c>
      <c r="H2027" s="2">
        <v>0.34020000000000006</v>
      </c>
      <c r="I2027" s="2">
        <v>0.70579999999999998</v>
      </c>
      <c r="J2027" s="2">
        <v>0.25530000000000003</v>
      </c>
      <c r="K2027" s="2">
        <v>0.45049999999999996</v>
      </c>
      <c r="L2027" s="2">
        <v>0.73080000000000001</v>
      </c>
      <c r="M2027" s="2">
        <v>0.25629999999999997</v>
      </c>
      <c r="N2027" s="2">
        <v>0.47450000000000003</v>
      </c>
      <c r="O2027" s="2">
        <v>0.42173333333333335</v>
      </c>
      <c r="P2027" s="2" t="s">
        <v>4792</v>
      </c>
      <c r="Q2027" s="5">
        <v>4232</v>
      </c>
      <c r="R2027" s="5" t="s">
        <v>4791</v>
      </c>
      <c r="S2027" s="5">
        <v>1</v>
      </c>
      <c r="T2027" s="5">
        <v>23.629489603024574</v>
      </c>
      <c r="U2027" s="5">
        <v>0</v>
      </c>
      <c r="V2027" s="5">
        <v>0</v>
      </c>
      <c r="W2027" s="5">
        <v>0</v>
      </c>
      <c r="X2027" s="5">
        <v>0</v>
      </c>
      <c r="Y2027" s="5">
        <v>0</v>
      </c>
      <c r="Z2027" s="5">
        <v>0</v>
      </c>
      <c r="AA2027" s="5">
        <v>1</v>
      </c>
      <c r="AB2027" s="5">
        <v>23.629489603024574</v>
      </c>
      <c r="AC2027" s="5">
        <v>12</v>
      </c>
      <c r="AD2027" s="5">
        <v>283.55387523629491</v>
      </c>
      <c r="AE2027" s="5">
        <v>2</v>
      </c>
      <c r="AF2027" s="5">
        <v>47.258979206049148</v>
      </c>
      <c r="AG2027" s="5">
        <v>10</v>
      </c>
      <c r="AH2027" s="5">
        <v>236.29489603024575</v>
      </c>
      <c r="AI2027" s="5">
        <v>0</v>
      </c>
      <c r="AJ2027" s="5">
        <v>0</v>
      </c>
    </row>
    <row r="2028" spans="1:36" x14ac:dyDescent="0.25">
      <c r="A2028">
        <v>2018</v>
      </c>
      <c r="B2028" t="s">
        <v>71</v>
      </c>
      <c r="C2028" t="s">
        <v>5190</v>
      </c>
      <c r="D2028" s="47" t="s">
        <v>4818</v>
      </c>
      <c r="E2028" s="11">
        <v>0</v>
      </c>
      <c r="F2028" s="2">
        <v>0.5323</v>
      </c>
      <c r="G2028" s="2">
        <v>0.45150000000000001</v>
      </c>
      <c r="H2028" s="2">
        <v>8.0799999999999983E-2</v>
      </c>
      <c r="I2028" s="2">
        <v>0.57130000000000003</v>
      </c>
      <c r="J2028" s="2">
        <v>0.37130000000000002</v>
      </c>
      <c r="K2028" s="2">
        <v>0.2</v>
      </c>
      <c r="L2028" s="2">
        <v>0.64910000000000001</v>
      </c>
      <c r="M2028" s="2">
        <v>0.33350000000000002</v>
      </c>
      <c r="N2028" s="2">
        <v>0.31559999999999999</v>
      </c>
      <c r="O2028" s="2">
        <v>0.1988</v>
      </c>
      <c r="P2028" s="2" t="s">
        <v>4792</v>
      </c>
      <c r="Q2028" s="5">
        <v>4236</v>
      </c>
      <c r="R2028" s="5" t="s">
        <v>4791</v>
      </c>
      <c r="S2028" s="5">
        <v>0</v>
      </c>
      <c r="T2028" s="5">
        <v>0</v>
      </c>
      <c r="U2028" s="5">
        <v>0</v>
      </c>
      <c r="V2028" s="5">
        <v>0</v>
      </c>
      <c r="W2028" s="5">
        <v>0</v>
      </c>
      <c r="X2028" s="5">
        <v>0</v>
      </c>
      <c r="Y2028" s="5">
        <v>0</v>
      </c>
      <c r="Z2028" s="5">
        <v>0</v>
      </c>
      <c r="AA2028" s="5">
        <v>0</v>
      </c>
      <c r="AB2028" s="5">
        <v>0</v>
      </c>
      <c r="AC2028" s="5">
        <v>17</v>
      </c>
      <c r="AD2028" s="5">
        <v>401.32200188857416</v>
      </c>
      <c r="AE2028" s="5">
        <v>7</v>
      </c>
      <c r="AF2028" s="5">
        <v>165.25023607176581</v>
      </c>
      <c r="AG2028" s="5">
        <v>9</v>
      </c>
      <c r="AH2028" s="5">
        <v>212.46458923512751</v>
      </c>
      <c r="AI2028" s="5">
        <v>1</v>
      </c>
      <c r="AJ2028" s="5">
        <v>23.607176581680832</v>
      </c>
    </row>
    <row r="2029" spans="1:36" x14ac:dyDescent="0.25">
      <c r="A2029">
        <v>2018</v>
      </c>
      <c r="B2029" t="s">
        <v>71</v>
      </c>
      <c r="C2029" t="s">
        <v>5190</v>
      </c>
      <c r="D2029" s="47" t="s">
        <v>4818</v>
      </c>
      <c r="E2029" s="11">
        <v>0</v>
      </c>
      <c r="F2029" s="2">
        <v>0.5323</v>
      </c>
      <c r="G2029" s="2">
        <v>0.45150000000000001</v>
      </c>
      <c r="H2029" s="2">
        <v>8.0799999999999983E-2</v>
      </c>
      <c r="I2029" s="2">
        <v>0.57130000000000003</v>
      </c>
      <c r="J2029" s="2">
        <v>0.37130000000000002</v>
      </c>
      <c r="K2029" s="2">
        <v>0.2</v>
      </c>
      <c r="L2029" s="2">
        <v>0.64910000000000001</v>
      </c>
      <c r="M2029" s="2">
        <v>0.33350000000000002</v>
      </c>
      <c r="N2029" s="2">
        <v>0.31559999999999999</v>
      </c>
      <c r="O2029" s="2">
        <v>0.1988</v>
      </c>
      <c r="P2029" s="2" t="s">
        <v>4792</v>
      </c>
      <c r="Q2029" s="5">
        <v>4236</v>
      </c>
      <c r="R2029" s="5" t="s">
        <v>4791</v>
      </c>
      <c r="S2029" s="5">
        <v>0</v>
      </c>
      <c r="T2029" s="5">
        <v>0</v>
      </c>
      <c r="U2029" s="5">
        <v>0</v>
      </c>
      <c r="V2029" s="5">
        <v>0</v>
      </c>
      <c r="W2029" s="5">
        <v>0</v>
      </c>
      <c r="X2029" s="5">
        <v>0</v>
      </c>
      <c r="Y2029" s="5">
        <v>0</v>
      </c>
      <c r="Z2029" s="5">
        <v>0</v>
      </c>
      <c r="AA2029" s="5">
        <v>0</v>
      </c>
      <c r="AB2029" s="5">
        <v>0</v>
      </c>
      <c r="AC2029" s="5">
        <v>17</v>
      </c>
      <c r="AD2029" s="5">
        <v>401.32200188857416</v>
      </c>
      <c r="AE2029" s="5">
        <v>7</v>
      </c>
      <c r="AF2029" s="5">
        <v>165.25023607176581</v>
      </c>
      <c r="AG2029" s="5">
        <v>9</v>
      </c>
      <c r="AH2029" s="5">
        <v>212.46458923512751</v>
      </c>
      <c r="AI2029" s="5">
        <v>1</v>
      </c>
      <c r="AJ2029" s="5">
        <v>23.607176581680832</v>
      </c>
    </row>
    <row r="2030" spans="1:36" x14ac:dyDescent="0.25">
      <c r="A2030">
        <v>2019</v>
      </c>
      <c r="B2030" t="s">
        <v>41</v>
      </c>
      <c r="C2030" t="s">
        <v>6220</v>
      </c>
      <c r="D2030" s="47" t="s">
        <v>6146</v>
      </c>
      <c r="E2030" s="11">
        <v>6.8360000000000003</v>
      </c>
      <c r="F2030" s="2">
        <v>0.44619999999999999</v>
      </c>
      <c r="G2030" s="2">
        <v>0.53339999999999999</v>
      </c>
      <c r="H2030" s="2">
        <v>-8.72E-2</v>
      </c>
      <c r="I2030" s="2">
        <v>0.44350000000000001</v>
      </c>
      <c r="J2030" s="2">
        <v>0.50029999999999997</v>
      </c>
      <c r="K2030" s="2">
        <v>-5.6799999999999962E-2</v>
      </c>
      <c r="L2030" s="2">
        <v>0.41830000000000001</v>
      </c>
      <c r="M2030" s="2">
        <v>0.5615</v>
      </c>
      <c r="N2030" s="2">
        <v>-0.14319999999999999</v>
      </c>
      <c r="O2030" s="2">
        <v>-9.5733333333333323E-2</v>
      </c>
      <c r="P2030" s="2" t="s">
        <v>5900</v>
      </c>
      <c r="Q2030" s="5">
        <v>4240</v>
      </c>
      <c r="R2030" s="5">
        <v>620.24575775307198</v>
      </c>
      <c r="S2030" s="5">
        <v>3</v>
      </c>
      <c r="T2030" s="5">
        <v>70.754716981132077</v>
      </c>
      <c r="U2030" s="5">
        <v>0</v>
      </c>
      <c r="V2030" s="5">
        <v>0</v>
      </c>
      <c r="W2030" s="5">
        <v>0</v>
      </c>
      <c r="X2030" s="5">
        <v>0</v>
      </c>
      <c r="Y2030" s="5">
        <v>1</v>
      </c>
      <c r="Z2030" s="5">
        <v>23.584905660377359</v>
      </c>
      <c r="AA2030" s="5">
        <v>2</v>
      </c>
      <c r="AB2030" s="5">
        <v>47.169811320754718</v>
      </c>
      <c r="AC2030" s="5">
        <v>24</v>
      </c>
      <c r="AD2030" s="5">
        <v>566.03773584905662</v>
      </c>
      <c r="AE2030" s="5">
        <v>5</v>
      </c>
      <c r="AF2030" s="5">
        <v>117.92452830188678</v>
      </c>
      <c r="AG2030" s="5">
        <v>18</v>
      </c>
      <c r="AH2030" s="5">
        <v>424.52830188679246</v>
      </c>
      <c r="AI2030" s="5">
        <v>1</v>
      </c>
      <c r="AJ2030" s="5">
        <v>23.584905660377359</v>
      </c>
    </row>
    <row r="2031" spans="1:36" x14ac:dyDescent="0.25">
      <c r="A2031">
        <v>2017</v>
      </c>
      <c r="B2031" t="s">
        <v>41</v>
      </c>
      <c r="C2031" t="s">
        <v>866</v>
      </c>
      <c r="D2031" s="47" t="s">
        <v>5457</v>
      </c>
      <c r="E2031" s="11">
        <v>3.5579999999999998</v>
      </c>
      <c r="F2031" s="2">
        <v>0.69330000000000003</v>
      </c>
      <c r="G2031" s="2">
        <v>0.29020000000000001</v>
      </c>
      <c r="H2031" s="2">
        <v>0.40310000000000001</v>
      </c>
      <c r="I2031" s="2">
        <v>0.67810000000000004</v>
      </c>
      <c r="J2031" s="2">
        <v>0.28129999999999999</v>
      </c>
      <c r="K2031" s="2">
        <v>0.39680000000000004</v>
      </c>
      <c r="L2031" s="2">
        <v>0.59589999999999999</v>
      </c>
      <c r="M2031" s="2">
        <v>0.37709999999999999</v>
      </c>
      <c r="N2031" s="2">
        <v>0.21879999999999999</v>
      </c>
      <c r="O2031" s="2">
        <v>0.33956666666666663</v>
      </c>
      <c r="P2031" s="2" t="s">
        <v>4792</v>
      </c>
      <c r="Q2031" s="5">
        <v>4244</v>
      </c>
      <c r="R2031" s="5">
        <v>1192.8049465992131</v>
      </c>
      <c r="S2031" s="5">
        <v>11</v>
      </c>
      <c r="T2031" s="5">
        <v>259.18944392082943</v>
      </c>
      <c r="U2031" s="5">
        <v>0</v>
      </c>
      <c r="V2031" s="5">
        <v>0</v>
      </c>
      <c r="W2031" s="5">
        <v>3</v>
      </c>
      <c r="X2031" s="5">
        <v>70.688030160226205</v>
      </c>
      <c r="Y2031" s="5">
        <v>0</v>
      </c>
      <c r="Z2031" s="5">
        <v>0</v>
      </c>
      <c r="AA2031" s="5">
        <v>8</v>
      </c>
      <c r="AB2031" s="5">
        <v>188.50141376060321</v>
      </c>
      <c r="AC2031" s="5">
        <v>121</v>
      </c>
      <c r="AD2031" s="5">
        <v>2851.0838831291235</v>
      </c>
      <c r="AE2031" s="5">
        <v>20</v>
      </c>
      <c r="AF2031" s="5">
        <v>471.25353440150798</v>
      </c>
      <c r="AG2031" s="5">
        <v>98</v>
      </c>
      <c r="AH2031" s="5">
        <v>2309.1423185673893</v>
      </c>
      <c r="AI2031" s="5">
        <v>3</v>
      </c>
      <c r="AJ2031" s="5">
        <v>70.688030160226205</v>
      </c>
    </row>
    <row r="2032" spans="1:36" x14ac:dyDescent="0.25">
      <c r="A2032">
        <v>2018</v>
      </c>
      <c r="B2032" t="s">
        <v>71</v>
      </c>
      <c r="C2032" t="s">
        <v>5804</v>
      </c>
      <c r="D2032" s="47" t="s">
        <v>5803</v>
      </c>
      <c r="E2032" s="11">
        <v>0</v>
      </c>
      <c r="F2032" s="2">
        <v>0.50749999999999995</v>
      </c>
      <c r="G2032" s="2">
        <v>0.47849999999999998</v>
      </c>
      <c r="H2032" s="2">
        <v>2.899999999999997E-2</v>
      </c>
      <c r="I2032" s="2">
        <v>0.48620000000000002</v>
      </c>
      <c r="J2032" s="2">
        <v>0.47120000000000001</v>
      </c>
      <c r="K2032" s="2">
        <v>1.5000000000000013E-2</v>
      </c>
      <c r="L2032" s="2">
        <v>0.50949999999999995</v>
      </c>
      <c r="M2032" s="2">
        <v>0.4763</v>
      </c>
      <c r="N2032" s="2">
        <v>3.3199999999999952E-2</v>
      </c>
      <c r="O2032" s="2">
        <v>2.5733333333333313E-2</v>
      </c>
      <c r="P2032" s="2" t="s">
        <v>5765</v>
      </c>
      <c r="Q2032" s="5">
        <v>4245</v>
      </c>
      <c r="R2032" s="5" t="s">
        <v>4791</v>
      </c>
      <c r="S2032" s="5">
        <v>15</v>
      </c>
      <c r="T2032" s="5">
        <v>353.35689045936397</v>
      </c>
      <c r="U2032" s="5">
        <v>0</v>
      </c>
      <c r="V2032" s="5">
        <v>0</v>
      </c>
      <c r="W2032" s="5">
        <v>3</v>
      </c>
      <c r="X2032" s="5">
        <v>70.671378091872782</v>
      </c>
      <c r="Y2032" s="5">
        <v>1</v>
      </c>
      <c r="Z2032" s="5">
        <v>23.557126030624264</v>
      </c>
      <c r="AA2032" s="5">
        <v>11</v>
      </c>
      <c r="AB2032" s="5">
        <v>259.12838633686687</v>
      </c>
      <c r="AC2032" s="5">
        <v>279</v>
      </c>
      <c r="AD2032" s="5">
        <v>6572.4381625441692</v>
      </c>
      <c r="AE2032" s="5">
        <v>38</v>
      </c>
      <c r="AF2032" s="5">
        <v>895.17078916372202</v>
      </c>
      <c r="AG2032" s="5">
        <v>216</v>
      </c>
      <c r="AH2032" s="5">
        <v>5088.3392226148408</v>
      </c>
      <c r="AI2032" s="5">
        <v>25</v>
      </c>
      <c r="AJ2032" s="5">
        <v>588.92815076560657</v>
      </c>
    </row>
    <row r="2033" spans="1:36" x14ac:dyDescent="0.25">
      <c r="A2033">
        <v>2018</v>
      </c>
      <c r="B2033" t="s">
        <v>71</v>
      </c>
      <c r="C2033" t="s">
        <v>5804</v>
      </c>
      <c r="D2033" s="47" t="s">
        <v>5803</v>
      </c>
      <c r="E2033" s="11">
        <v>0</v>
      </c>
      <c r="F2033" s="2">
        <v>0.50749999999999995</v>
      </c>
      <c r="G2033" s="2">
        <v>0.47849999999999998</v>
      </c>
      <c r="H2033" s="2">
        <v>2.899999999999997E-2</v>
      </c>
      <c r="I2033" s="2">
        <v>0.48620000000000002</v>
      </c>
      <c r="J2033" s="2">
        <v>0.47120000000000001</v>
      </c>
      <c r="K2033" s="2">
        <v>1.5000000000000013E-2</v>
      </c>
      <c r="L2033" s="2">
        <v>0.50949999999999995</v>
      </c>
      <c r="M2033" s="2">
        <v>0.4763</v>
      </c>
      <c r="N2033" s="2">
        <v>3.3199999999999952E-2</v>
      </c>
      <c r="O2033" s="2">
        <v>2.5733333333333313E-2</v>
      </c>
      <c r="P2033" s="2" t="s">
        <v>5765</v>
      </c>
      <c r="Q2033" s="5">
        <v>4245</v>
      </c>
      <c r="R2033" s="5" t="s">
        <v>4791</v>
      </c>
      <c r="S2033" s="5">
        <v>15</v>
      </c>
      <c r="T2033" s="5">
        <v>353.35689045936397</v>
      </c>
      <c r="U2033" s="5">
        <v>0</v>
      </c>
      <c r="V2033" s="5">
        <v>0</v>
      </c>
      <c r="W2033" s="5">
        <v>3</v>
      </c>
      <c r="X2033" s="5">
        <v>70.671378091872782</v>
      </c>
      <c r="Y2033" s="5">
        <v>1</v>
      </c>
      <c r="Z2033" s="5">
        <v>23.557126030624264</v>
      </c>
      <c r="AA2033" s="5">
        <v>11</v>
      </c>
      <c r="AB2033" s="5">
        <v>259.12838633686687</v>
      </c>
      <c r="AC2033" s="5">
        <v>279</v>
      </c>
      <c r="AD2033" s="5">
        <v>6572.4381625441692</v>
      </c>
      <c r="AE2033" s="5">
        <v>38</v>
      </c>
      <c r="AF2033" s="5">
        <v>895.17078916372202</v>
      </c>
      <c r="AG2033" s="5">
        <v>216</v>
      </c>
      <c r="AH2033" s="5">
        <v>5088.3392226148408</v>
      </c>
      <c r="AI2033" s="5">
        <v>25</v>
      </c>
      <c r="AJ2033" s="5">
        <v>588.92815076560657</v>
      </c>
    </row>
    <row r="2034" spans="1:36" x14ac:dyDescent="0.25">
      <c r="A2034">
        <v>2018</v>
      </c>
      <c r="B2034" t="s">
        <v>41</v>
      </c>
      <c r="C2034" t="s">
        <v>6220</v>
      </c>
      <c r="D2034" s="47" t="s">
        <v>6146</v>
      </c>
      <c r="E2034" s="11">
        <v>6.8360000000000003</v>
      </c>
      <c r="F2034" s="2">
        <v>0.44619999999999999</v>
      </c>
      <c r="G2034" s="2">
        <v>0.53339999999999999</v>
      </c>
      <c r="H2034" s="2">
        <v>-8.72E-2</v>
      </c>
      <c r="I2034" s="2">
        <v>0.44350000000000001</v>
      </c>
      <c r="J2034" s="2">
        <v>0.50029999999999997</v>
      </c>
      <c r="K2034" s="2">
        <v>-5.6799999999999962E-2</v>
      </c>
      <c r="L2034" s="2">
        <v>0.41830000000000001</v>
      </c>
      <c r="M2034" s="2">
        <v>0.5615</v>
      </c>
      <c r="N2034" s="2">
        <v>-0.14319999999999999</v>
      </c>
      <c r="O2034" s="2">
        <v>-9.5733333333333323E-2</v>
      </c>
      <c r="P2034" s="2" t="s">
        <v>5900</v>
      </c>
      <c r="Q2034" s="5">
        <v>4246</v>
      </c>
      <c r="R2034" s="5">
        <v>621.12346401404329</v>
      </c>
      <c r="S2034" s="5">
        <v>2</v>
      </c>
      <c r="T2034" s="5">
        <v>47.103155911446066</v>
      </c>
      <c r="U2034" s="5">
        <v>0</v>
      </c>
      <c r="V2034" s="5">
        <v>0</v>
      </c>
      <c r="W2034" s="5">
        <v>0</v>
      </c>
      <c r="X2034" s="5">
        <v>0</v>
      </c>
      <c r="Y2034" s="5">
        <v>1</v>
      </c>
      <c r="Z2034" s="5">
        <v>23.551577955723033</v>
      </c>
      <c r="AA2034" s="5">
        <v>1</v>
      </c>
      <c r="AB2034" s="5">
        <v>23.551577955723033</v>
      </c>
      <c r="AC2034" s="5">
        <v>29</v>
      </c>
      <c r="AD2034" s="5">
        <v>682.995760715968</v>
      </c>
      <c r="AE2034" s="5">
        <v>7</v>
      </c>
      <c r="AF2034" s="5">
        <v>164.86104569006125</v>
      </c>
      <c r="AG2034" s="5">
        <v>18</v>
      </c>
      <c r="AH2034" s="5">
        <v>423.92840320301462</v>
      </c>
      <c r="AI2034" s="5">
        <v>4</v>
      </c>
      <c r="AJ2034" s="5">
        <v>94.206311822892133</v>
      </c>
    </row>
    <row r="2035" spans="1:36" x14ac:dyDescent="0.25">
      <c r="A2035">
        <v>2017</v>
      </c>
      <c r="B2035" t="s">
        <v>70</v>
      </c>
      <c r="C2035" t="s">
        <v>5464</v>
      </c>
      <c r="D2035" s="47" t="s">
        <v>5393</v>
      </c>
      <c r="E2035" s="11">
        <v>10.35</v>
      </c>
      <c r="F2035" s="2">
        <v>0.77600000000000002</v>
      </c>
      <c r="G2035" s="2">
        <v>0.20030000000000001</v>
      </c>
      <c r="H2035" s="2">
        <v>0.57569999999999999</v>
      </c>
      <c r="I2035" s="2">
        <v>0.78839999999999999</v>
      </c>
      <c r="J2035" s="2">
        <v>0.1734</v>
      </c>
      <c r="K2035" s="2">
        <v>0.61499999999999999</v>
      </c>
      <c r="L2035" s="2">
        <v>0.76729999999999998</v>
      </c>
      <c r="M2035" s="2">
        <v>0.21909999999999999</v>
      </c>
      <c r="N2035" s="2">
        <v>0.54820000000000002</v>
      </c>
      <c r="O2035" s="2">
        <v>0.57963333333333333</v>
      </c>
      <c r="P2035" s="5" t="s">
        <v>4792</v>
      </c>
      <c r="Q2035" s="5">
        <v>4247</v>
      </c>
      <c r="R2035" s="5">
        <v>410.33816425120773</v>
      </c>
      <c r="S2035" s="5">
        <v>31</v>
      </c>
      <c r="T2035" s="5">
        <v>729.92700729927003</v>
      </c>
      <c r="U2035" s="5">
        <v>1</v>
      </c>
      <c r="V2035" s="5">
        <v>23.546032493524841</v>
      </c>
      <c r="W2035" s="5">
        <v>6</v>
      </c>
      <c r="X2035" s="5">
        <v>141.27619496114903</v>
      </c>
      <c r="Y2035" s="5">
        <v>5</v>
      </c>
      <c r="Z2035" s="5">
        <v>117.73016246762421</v>
      </c>
      <c r="AA2035" s="5">
        <v>19</v>
      </c>
      <c r="AB2035" s="5">
        <v>447.37461737697197</v>
      </c>
      <c r="AC2035" s="5">
        <v>241</v>
      </c>
      <c r="AD2035" s="5">
        <v>5674.5938309394869</v>
      </c>
      <c r="AE2035" s="5">
        <v>45</v>
      </c>
      <c r="AF2035" s="5">
        <v>1059.571462208618</v>
      </c>
      <c r="AG2035" s="5">
        <v>179</v>
      </c>
      <c r="AH2035" s="5">
        <v>4214.7398163409462</v>
      </c>
      <c r="AI2035" s="5">
        <v>17</v>
      </c>
      <c r="AJ2035" s="5">
        <v>400.28255238992233</v>
      </c>
    </row>
    <row r="2036" spans="1:36" x14ac:dyDescent="0.25">
      <c r="A2036">
        <v>2017</v>
      </c>
      <c r="B2036" t="s">
        <v>71</v>
      </c>
      <c r="C2036" t="s">
        <v>5215</v>
      </c>
      <c r="D2036" s="47" t="s">
        <v>1815</v>
      </c>
      <c r="E2036" s="11">
        <v>0</v>
      </c>
      <c r="F2036" s="2">
        <v>0.72230000000000005</v>
      </c>
      <c r="G2036" s="2">
        <v>0.2661</v>
      </c>
      <c r="H2036" s="2">
        <v>0.45620000000000005</v>
      </c>
      <c r="I2036" s="2">
        <v>0.70620000000000005</v>
      </c>
      <c r="J2036" s="2">
        <v>0.26939999999999997</v>
      </c>
      <c r="K2036" s="2">
        <v>0.43680000000000008</v>
      </c>
      <c r="L2036" s="2">
        <v>0.66920000000000002</v>
      </c>
      <c r="M2036" s="2">
        <v>0.3231</v>
      </c>
      <c r="N2036" s="2">
        <v>0.34610000000000002</v>
      </c>
      <c r="O2036" s="2">
        <v>0.41303333333333336</v>
      </c>
      <c r="P2036" s="2" t="s">
        <v>4792</v>
      </c>
      <c r="Q2036" s="5">
        <v>4254</v>
      </c>
      <c r="R2036" s="5" t="s">
        <v>4791</v>
      </c>
      <c r="S2036" s="5">
        <v>3</v>
      </c>
      <c r="T2036" s="5">
        <v>70.521861777150917</v>
      </c>
      <c r="U2036" s="5">
        <v>0</v>
      </c>
      <c r="V2036" s="5">
        <v>0</v>
      </c>
      <c r="W2036" s="5">
        <v>1</v>
      </c>
      <c r="X2036" s="5">
        <v>23.507287259050305</v>
      </c>
      <c r="Y2036" s="5">
        <v>0</v>
      </c>
      <c r="Z2036" s="5">
        <v>0</v>
      </c>
      <c r="AA2036" s="5">
        <v>2</v>
      </c>
      <c r="AB2036" s="5">
        <v>47.014574518100609</v>
      </c>
      <c r="AC2036" s="5">
        <v>55</v>
      </c>
      <c r="AD2036" s="5">
        <v>1292.9007992477668</v>
      </c>
      <c r="AE2036" s="5">
        <v>18</v>
      </c>
      <c r="AF2036" s="5">
        <v>423.13117066290556</v>
      </c>
      <c r="AG2036" s="5">
        <v>34</v>
      </c>
      <c r="AH2036" s="5">
        <v>799.24776680771038</v>
      </c>
      <c r="AI2036" s="5">
        <v>3</v>
      </c>
      <c r="AJ2036" s="5">
        <v>70.521861777150917</v>
      </c>
    </row>
    <row r="2037" spans="1:36" x14ac:dyDescent="0.25">
      <c r="A2037">
        <v>2018</v>
      </c>
      <c r="B2037" t="s">
        <v>71</v>
      </c>
      <c r="C2037" t="s">
        <v>4927</v>
      </c>
      <c r="D2037" s="47" t="s">
        <v>1107</v>
      </c>
      <c r="E2037" s="11">
        <v>0</v>
      </c>
      <c r="F2037" s="2">
        <v>0.76910000000000001</v>
      </c>
      <c r="G2037" s="2">
        <v>0.22370000000000001</v>
      </c>
      <c r="H2037" s="2">
        <v>0.5454</v>
      </c>
      <c r="I2037" s="2">
        <v>0.70809999999999995</v>
      </c>
      <c r="J2037" s="2">
        <v>0.26340000000000002</v>
      </c>
      <c r="K2037" s="2">
        <v>0.44469999999999993</v>
      </c>
      <c r="L2037" s="2">
        <v>0.69369999999999998</v>
      </c>
      <c r="M2037" s="2">
        <v>0.29730000000000001</v>
      </c>
      <c r="N2037" s="2">
        <v>0.39639999999999997</v>
      </c>
      <c r="O2037" s="2">
        <v>0.46216666666666661</v>
      </c>
      <c r="P2037" s="2" t="s">
        <v>4792</v>
      </c>
      <c r="Q2037" s="5">
        <v>4255</v>
      </c>
      <c r="R2037" s="5" t="s">
        <v>4791</v>
      </c>
      <c r="S2037" s="5">
        <v>13</v>
      </c>
      <c r="T2037" s="5">
        <v>305.52291421856637</v>
      </c>
      <c r="U2037" s="5">
        <v>0</v>
      </c>
      <c r="V2037" s="5">
        <v>0</v>
      </c>
      <c r="W2037" s="5">
        <v>3</v>
      </c>
      <c r="X2037" s="5">
        <v>70.50528789659225</v>
      </c>
      <c r="Y2037" s="5">
        <v>0</v>
      </c>
      <c r="Z2037" s="5">
        <v>0</v>
      </c>
      <c r="AA2037" s="5">
        <v>10</v>
      </c>
      <c r="AB2037" s="5">
        <v>235.01762632197415</v>
      </c>
      <c r="AC2037" s="5">
        <v>68</v>
      </c>
      <c r="AD2037" s="5">
        <v>1598.1198589894243</v>
      </c>
      <c r="AE2037" s="5">
        <v>18</v>
      </c>
      <c r="AF2037" s="5">
        <v>423.0317273795535</v>
      </c>
      <c r="AG2037" s="5">
        <v>40</v>
      </c>
      <c r="AH2037" s="5">
        <v>940.07050528789659</v>
      </c>
      <c r="AI2037" s="5">
        <v>10</v>
      </c>
      <c r="AJ2037" s="5">
        <v>235.01762632197415</v>
      </c>
    </row>
    <row r="2038" spans="1:36" x14ac:dyDescent="0.25">
      <c r="A2038">
        <v>2018</v>
      </c>
      <c r="B2038" t="s">
        <v>71</v>
      </c>
      <c r="C2038" t="s">
        <v>4927</v>
      </c>
      <c r="D2038" s="47" t="s">
        <v>1107</v>
      </c>
      <c r="E2038" s="11">
        <v>0</v>
      </c>
      <c r="F2038" s="2">
        <v>0.76910000000000001</v>
      </c>
      <c r="G2038" s="2">
        <v>0.22370000000000001</v>
      </c>
      <c r="H2038" s="2">
        <v>0.5454</v>
      </c>
      <c r="I2038" s="2">
        <v>0.70809999999999995</v>
      </c>
      <c r="J2038" s="2">
        <v>0.26340000000000002</v>
      </c>
      <c r="K2038" s="2">
        <v>0.44469999999999993</v>
      </c>
      <c r="L2038" s="2">
        <v>0.69369999999999998</v>
      </c>
      <c r="M2038" s="2">
        <v>0.29730000000000001</v>
      </c>
      <c r="N2038" s="2">
        <v>0.39639999999999997</v>
      </c>
      <c r="O2038" s="2">
        <v>0.46216666666666661</v>
      </c>
      <c r="P2038" s="2" t="s">
        <v>4792</v>
      </c>
      <c r="Q2038" s="5">
        <v>4255</v>
      </c>
      <c r="R2038" s="5" t="s">
        <v>4791</v>
      </c>
      <c r="S2038" s="5">
        <v>13</v>
      </c>
      <c r="T2038" s="5">
        <v>305.52291421856637</v>
      </c>
      <c r="U2038" s="5">
        <v>0</v>
      </c>
      <c r="V2038" s="5">
        <v>0</v>
      </c>
      <c r="W2038" s="5">
        <v>3</v>
      </c>
      <c r="X2038" s="5">
        <v>70.50528789659225</v>
      </c>
      <c r="Y2038" s="5">
        <v>0</v>
      </c>
      <c r="Z2038" s="5">
        <v>0</v>
      </c>
      <c r="AA2038" s="5">
        <v>10</v>
      </c>
      <c r="AB2038" s="5">
        <v>235.01762632197415</v>
      </c>
      <c r="AC2038" s="5">
        <v>68</v>
      </c>
      <c r="AD2038" s="5">
        <v>1598.1198589894243</v>
      </c>
      <c r="AE2038" s="5">
        <v>18</v>
      </c>
      <c r="AF2038" s="5">
        <v>423.0317273795535</v>
      </c>
      <c r="AG2038" s="5">
        <v>40</v>
      </c>
      <c r="AH2038" s="5">
        <v>940.07050528789659</v>
      </c>
      <c r="AI2038" s="5">
        <v>10</v>
      </c>
      <c r="AJ2038" s="5">
        <v>235.01762632197415</v>
      </c>
    </row>
    <row r="2039" spans="1:36" x14ac:dyDescent="0.25">
      <c r="A2039">
        <v>2018</v>
      </c>
      <c r="B2039" t="s">
        <v>71</v>
      </c>
      <c r="C2039" t="s">
        <v>5065</v>
      </c>
      <c r="D2039" s="47" t="s">
        <v>615</v>
      </c>
      <c r="E2039" s="11">
        <v>0</v>
      </c>
      <c r="F2039" s="2">
        <v>0.78480000000000005</v>
      </c>
      <c r="G2039" s="2">
        <v>0.20230000000000001</v>
      </c>
      <c r="H2039" s="2">
        <v>0.58250000000000002</v>
      </c>
      <c r="I2039" s="2">
        <v>0.78520000000000001</v>
      </c>
      <c r="J2039" s="2">
        <v>0.189</v>
      </c>
      <c r="K2039" s="2">
        <v>0.59620000000000006</v>
      </c>
      <c r="L2039" s="2">
        <v>0.79530000000000001</v>
      </c>
      <c r="M2039" s="2">
        <v>0.1933</v>
      </c>
      <c r="N2039" s="2">
        <v>0.60199999999999998</v>
      </c>
      <c r="O2039" s="2">
        <v>0.59356666666666669</v>
      </c>
      <c r="P2039" s="2" t="s">
        <v>4792</v>
      </c>
      <c r="Q2039" s="5">
        <v>4257</v>
      </c>
      <c r="R2039" s="5" t="s">
        <v>4791</v>
      </c>
      <c r="S2039" s="5">
        <v>13</v>
      </c>
      <c r="T2039" s="5">
        <v>305.37937514681704</v>
      </c>
      <c r="U2039" s="5">
        <v>0</v>
      </c>
      <c r="V2039" s="5">
        <v>0</v>
      </c>
      <c r="W2039" s="5">
        <v>3</v>
      </c>
      <c r="X2039" s="5">
        <v>70.472163495419309</v>
      </c>
      <c r="Y2039" s="5">
        <v>0</v>
      </c>
      <c r="Z2039" s="5">
        <v>0</v>
      </c>
      <c r="AA2039" s="5">
        <v>10</v>
      </c>
      <c r="AB2039" s="5">
        <v>234.90721165139772</v>
      </c>
      <c r="AC2039" s="5">
        <v>52</v>
      </c>
      <c r="AD2039" s="5">
        <v>1221.5175005872682</v>
      </c>
      <c r="AE2039" s="5">
        <v>5</v>
      </c>
      <c r="AF2039" s="5">
        <v>117.45360582569886</v>
      </c>
      <c r="AG2039" s="5">
        <v>42</v>
      </c>
      <c r="AH2039" s="5">
        <v>986.61028893587024</v>
      </c>
      <c r="AI2039" s="5">
        <v>5</v>
      </c>
      <c r="AJ2039" s="5">
        <v>117.45360582569886</v>
      </c>
    </row>
    <row r="2040" spans="1:36" x14ac:dyDescent="0.25">
      <c r="A2040">
        <v>2018</v>
      </c>
      <c r="B2040" t="s">
        <v>71</v>
      </c>
      <c r="C2040" t="s">
        <v>5065</v>
      </c>
      <c r="D2040" s="47" t="s">
        <v>615</v>
      </c>
      <c r="E2040" s="11">
        <v>0</v>
      </c>
      <c r="F2040" s="2">
        <v>0.78480000000000005</v>
      </c>
      <c r="G2040" s="2">
        <v>0.20230000000000001</v>
      </c>
      <c r="H2040" s="2">
        <v>0.58250000000000002</v>
      </c>
      <c r="I2040" s="2">
        <v>0.78520000000000001</v>
      </c>
      <c r="J2040" s="2">
        <v>0.189</v>
      </c>
      <c r="K2040" s="2">
        <v>0.59620000000000006</v>
      </c>
      <c r="L2040" s="2">
        <v>0.79530000000000001</v>
      </c>
      <c r="M2040" s="2">
        <v>0.1933</v>
      </c>
      <c r="N2040" s="2">
        <v>0.60199999999999998</v>
      </c>
      <c r="O2040" s="2">
        <v>0.59356666666666669</v>
      </c>
      <c r="P2040" s="2" t="s">
        <v>4792</v>
      </c>
      <c r="Q2040" s="5">
        <v>4257</v>
      </c>
      <c r="R2040" s="5" t="s">
        <v>4791</v>
      </c>
      <c r="S2040" s="5">
        <v>13</v>
      </c>
      <c r="T2040" s="5">
        <v>305.37937514681704</v>
      </c>
      <c r="U2040" s="5">
        <v>0</v>
      </c>
      <c r="V2040" s="5">
        <v>0</v>
      </c>
      <c r="W2040" s="5">
        <v>3</v>
      </c>
      <c r="X2040" s="5">
        <v>70.472163495419309</v>
      </c>
      <c r="Y2040" s="5">
        <v>0</v>
      </c>
      <c r="Z2040" s="5">
        <v>0</v>
      </c>
      <c r="AA2040" s="5">
        <v>10</v>
      </c>
      <c r="AB2040" s="5">
        <v>234.90721165139772</v>
      </c>
      <c r="AC2040" s="5">
        <v>52</v>
      </c>
      <c r="AD2040" s="5">
        <v>1221.5175005872682</v>
      </c>
      <c r="AE2040" s="5">
        <v>5</v>
      </c>
      <c r="AF2040" s="5">
        <v>117.45360582569886</v>
      </c>
      <c r="AG2040" s="5">
        <v>42</v>
      </c>
      <c r="AH2040" s="5">
        <v>986.61028893587024</v>
      </c>
      <c r="AI2040" s="5">
        <v>5</v>
      </c>
      <c r="AJ2040" s="5">
        <v>117.45360582569886</v>
      </c>
    </row>
    <row r="2041" spans="1:36" x14ac:dyDescent="0.25">
      <c r="A2041">
        <v>2019</v>
      </c>
      <c r="B2041" t="s">
        <v>41</v>
      </c>
      <c r="C2041" t="s">
        <v>5352</v>
      </c>
      <c r="D2041" s="47" t="s">
        <v>6146</v>
      </c>
      <c r="E2041" s="11">
        <v>2.6949999999999998</v>
      </c>
      <c r="F2041" s="2">
        <v>0.44619999999999999</v>
      </c>
      <c r="G2041" s="2">
        <v>0.53339999999999999</v>
      </c>
      <c r="H2041" s="2">
        <v>-8.72E-2</v>
      </c>
      <c r="I2041" s="2">
        <v>0.44350000000000001</v>
      </c>
      <c r="J2041" s="2">
        <v>0.50029999999999997</v>
      </c>
      <c r="K2041" s="2">
        <v>-5.6799999999999962E-2</v>
      </c>
      <c r="L2041" s="2">
        <v>0.41830000000000001</v>
      </c>
      <c r="M2041" s="2">
        <v>0.5615</v>
      </c>
      <c r="N2041" s="2">
        <v>-0.14319999999999999</v>
      </c>
      <c r="O2041" s="2">
        <v>-9.5733333333333323E-2</v>
      </c>
      <c r="P2041" s="2" t="s">
        <v>5900</v>
      </c>
      <c r="Q2041" s="5">
        <v>4257</v>
      </c>
      <c r="R2041" s="5">
        <v>1579.591836734694</v>
      </c>
      <c r="S2041" s="5">
        <v>3</v>
      </c>
      <c r="T2041" s="5">
        <v>70.472163495419309</v>
      </c>
      <c r="U2041" s="5">
        <v>0</v>
      </c>
      <c r="V2041" s="5">
        <v>0</v>
      </c>
      <c r="W2041" s="5">
        <v>0</v>
      </c>
      <c r="X2041" s="5">
        <v>0</v>
      </c>
      <c r="Y2041" s="5">
        <v>0</v>
      </c>
      <c r="Z2041" s="5">
        <v>0</v>
      </c>
      <c r="AA2041" s="5">
        <v>3</v>
      </c>
      <c r="AB2041" s="5">
        <v>70.472163495419309</v>
      </c>
      <c r="AC2041" s="5">
        <v>55</v>
      </c>
      <c r="AD2041" s="5">
        <v>1291.9896640826873</v>
      </c>
      <c r="AE2041" s="5">
        <v>9</v>
      </c>
      <c r="AF2041" s="5">
        <v>211.41649048625794</v>
      </c>
      <c r="AG2041" s="5">
        <v>45</v>
      </c>
      <c r="AH2041" s="5">
        <v>1057.0824524312895</v>
      </c>
      <c r="AI2041" s="5">
        <v>1</v>
      </c>
      <c r="AJ2041" s="5">
        <v>23.490721165139771</v>
      </c>
    </row>
    <row r="2042" spans="1:36" x14ac:dyDescent="0.25">
      <c r="A2042">
        <v>2018</v>
      </c>
      <c r="B2042" t="s">
        <v>71</v>
      </c>
      <c r="C2042" t="s">
        <v>5996</v>
      </c>
      <c r="D2042" s="47" t="s">
        <v>610</v>
      </c>
      <c r="E2042" s="11">
        <v>0</v>
      </c>
      <c r="F2042" s="2">
        <v>0.33289999999999997</v>
      </c>
      <c r="G2042" s="2">
        <v>0.64890000000000003</v>
      </c>
      <c r="H2042" s="2">
        <v>-0.31600000000000006</v>
      </c>
      <c r="I2042" s="2">
        <v>0.34639999999999999</v>
      </c>
      <c r="J2042" s="2">
        <v>0.60750000000000004</v>
      </c>
      <c r="K2042" s="2">
        <v>-0.26110000000000005</v>
      </c>
      <c r="L2042" s="2">
        <v>0.41660000000000003</v>
      </c>
      <c r="M2042" s="2">
        <v>0.57110000000000005</v>
      </c>
      <c r="N2042" s="2">
        <v>-0.15450000000000003</v>
      </c>
      <c r="O2042" s="2">
        <v>-0.24386666666666676</v>
      </c>
      <c r="P2042" s="2" t="s">
        <v>5900</v>
      </c>
      <c r="Q2042" s="5">
        <v>4259</v>
      </c>
      <c r="R2042" s="5" t="s">
        <v>4791</v>
      </c>
      <c r="S2042" s="5">
        <v>18</v>
      </c>
      <c r="T2042" s="5">
        <v>422.63442122563981</v>
      </c>
      <c r="U2042" s="5">
        <v>0</v>
      </c>
      <c r="V2042" s="5">
        <v>0</v>
      </c>
      <c r="W2042" s="5">
        <v>3</v>
      </c>
      <c r="X2042" s="5">
        <v>70.439070204273307</v>
      </c>
      <c r="Y2042" s="5">
        <v>8</v>
      </c>
      <c r="Z2042" s="5">
        <v>187.83752054472882</v>
      </c>
      <c r="AA2042" s="5">
        <v>7</v>
      </c>
      <c r="AB2042" s="5">
        <v>164.3578304766377</v>
      </c>
      <c r="AC2042" s="5">
        <v>106</v>
      </c>
      <c r="AD2042" s="5">
        <v>2488.8471472176566</v>
      </c>
      <c r="AE2042" s="5">
        <v>17</v>
      </c>
      <c r="AF2042" s="5">
        <v>399.15473115754872</v>
      </c>
      <c r="AG2042" s="5">
        <v>71</v>
      </c>
      <c r="AH2042" s="5">
        <v>1667.0579948344682</v>
      </c>
      <c r="AI2042" s="5">
        <v>18</v>
      </c>
      <c r="AJ2042" s="5">
        <v>422.63442122563981</v>
      </c>
    </row>
    <row r="2043" spans="1:36" x14ac:dyDescent="0.25">
      <c r="A2043">
        <v>2018</v>
      </c>
      <c r="B2043" t="s">
        <v>71</v>
      </c>
      <c r="C2043" t="s">
        <v>5996</v>
      </c>
      <c r="D2043" s="47" t="s">
        <v>610</v>
      </c>
      <c r="E2043" s="11">
        <v>0</v>
      </c>
      <c r="F2043" s="2">
        <v>0.33289999999999997</v>
      </c>
      <c r="G2043" s="2">
        <v>0.64890000000000003</v>
      </c>
      <c r="H2043" s="2">
        <v>-0.31600000000000006</v>
      </c>
      <c r="I2043" s="2">
        <v>0.34639999999999999</v>
      </c>
      <c r="J2043" s="2">
        <v>0.60750000000000004</v>
      </c>
      <c r="K2043" s="2">
        <v>-0.26110000000000005</v>
      </c>
      <c r="L2043" s="2">
        <v>0.41660000000000003</v>
      </c>
      <c r="M2043" s="2">
        <v>0.57110000000000005</v>
      </c>
      <c r="N2043" s="2">
        <v>-0.15450000000000003</v>
      </c>
      <c r="O2043" s="2">
        <v>-0.24386666666666676</v>
      </c>
      <c r="P2043" s="2" t="s">
        <v>5900</v>
      </c>
      <c r="Q2043" s="5">
        <v>4259</v>
      </c>
      <c r="R2043" s="5" t="s">
        <v>4791</v>
      </c>
      <c r="S2043" s="5">
        <v>18</v>
      </c>
      <c r="T2043" s="5">
        <v>422.63442122563981</v>
      </c>
      <c r="U2043" s="5">
        <v>0</v>
      </c>
      <c r="V2043" s="5">
        <v>0</v>
      </c>
      <c r="W2043" s="5">
        <v>3</v>
      </c>
      <c r="X2043" s="5">
        <v>70.439070204273307</v>
      </c>
      <c r="Y2043" s="5">
        <v>8</v>
      </c>
      <c r="Z2043" s="5">
        <v>187.83752054472882</v>
      </c>
      <c r="AA2043" s="5">
        <v>7</v>
      </c>
      <c r="AB2043" s="5">
        <v>164.3578304766377</v>
      </c>
      <c r="AC2043" s="5">
        <v>106</v>
      </c>
      <c r="AD2043" s="5">
        <v>2488.8471472176566</v>
      </c>
      <c r="AE2043" s="5">
        <v>17</v>
      </c>
      <c r="AF2043" s="5">
        <v>399.15473115754872</v>
      </c>
      <c r="AG2043" s="5">
        <v>71</v>
      </c>
      <c r="AH2043" s="5">
        <v>1667.0579948344682</v>
      </c>
      <c r="AI2043" s="5">
        <v>18</v>
      </c>
      <c r="AJ2043" s="5">
        <v>422.63442122563981</v>
      </c>
    </row>
    <row r="2044" spans="1:36" x14ac:dyDescent="0.25">
      <c r="A2044">
        <v>2019</v>
      </c>
      <c r="B2044" t="s">
        <v>71</v>
      </c>
      <c r="C2044" t="s">
        <v>5804</v>
      </c>
      <c r="D2044" s="47" t="s">
        <v>5803</v>
      </c>
      <c r="E2044" s="11">
        <v>0</v>
      </c>
      <c r="F2044" s="2">
        <v>0.50749999999999995</v>
      </c>
      <c r="G2044" s="2">
        <v>0.47849999999999998</v>
      </c>
      <c r="H2044" s="2">
        <v>2.899999999999997E-2</v>
      </c>
      <c r="I2044" s="2">
        <v>0.48620000000000002</v>
      </c>
      <c r="J2044" s="2">
        <v>0.47120000000000001</v>
      </c>
      <c r="K2044" s="2">
        <v>1.5000000000000013E-2</v>
      </c>
      <c r="L2044" s="2">
        <v>0.50949999999999995</v>
      </c>
      <c r="M2044" s="2">
        <v>0.4763</v>
      </c>
      <c r="N2044" s="2">
        <v>3.3199999999999952E-2</v>
      </c>
      <c r="O2044" s="2">
        <v>2.5733333333333313E-2</v>
      </c>
      <c r="P2044" s="2" t="s">
        <v>5765</v>
      </c>
      <c r="Q2044" s="5">
        <v>4260</v>
      </c>
      <c r="R2044" s="5" t="s">
        <v>4791</v>
      </c>
      <c r="S2044" s="5">
        <v>7</v>
      </c>
      <c r="T2044" s="5">
        <v>164.31924882629107</v>
      </c>
      <c r="U2044" s="5">
        <v>0</v>
      </c>
      <c r="V2044" s="5">
        <v>0</v>
      </c>
      <c r="W2044" s="5">
        <v>0</v>
      </c>
      <c r="X2044" s="5">
        <v>0</v>
      </c>
      <c r="Y2044" s="5">
        <v>0</v>
      </c>
      <c r="Z2044" s="5">
        <v>0</v>
      </c>
      <c r="AA2044" s="5">
        <v>7</v>
      </c>
      <c r="AB2044" s="5">
        <v>164.31924882629107</v>
      </c>
      <c r="AC2044" s="5">
        <v>205</v>
      </c>
      <c r="AD2044" s="5">
        <v>4812.2065727699528</v>
      </c>
      <c r="AE2044" s="5">
        <v>14</v>
      </c>
      <c r="AF2044" s="5">
        <v>328.63849765258215</v>
      </c>
      <c r="AG2044" s="5">
        <v>164</v>
      </c>
      <c r="AH2044" s="5">
        <v>3849.7652582159626</v>
      </c>
      <c r="AI2044" s="5">
        <v>27</v>
      </c>
      <c r="AJ2044" s="5">
        <v>633.80281690140851</v>
      </c>
    </row>
    <row r="2045" spans="1:36" x14ac:dyDescent="0.25">
      <c r="A2045">
        <v>2018</v>
      </c>
      <c r="B2045" t="s">
        <v>71</v>
      </c>
      <c r="C2045" t="s">
        <v>667</v>
      </c>
      <c r="D2045" s="47" t="s">
        <v>5928</v>
      </c>
      <c r="E2045" s="11">
        <v>0</v>
      </c>
      <c r="F2045" s="2">
        <v>0.48349999999999999</v>
      </c>
      <c r="G2045" s="2">
        <v>0.50960000000000005</v>
      </c>
      <c r="H2045" s="2">
        <v>-2.6100000000000068E-2</v>
      </c>
      <c r="I2045" s="2">
        <v>0.31569999999999998</v>
      </c>
      <c r="J2045" s="2">
        <v>0.66769999999999996</v>
      </c>
      <c r="K2045" s="2">
        <v>-0.35199999999999998</v>
      </c>
      <c r="L2045" s="2">
        <v>0.22559999999999999</v>
      </c>
      <c r="M2045" s="2">
        <v>0.76680000000000004</v>
      </c>
      <c r="N2045" s="2">
        <v>-0.54120000000000001</v>
      </c>
      <c r="O2045" s="2">
        <v>-0.30643333333333334</v>
      </c>
      <c r="P2045" s="2" t="s">
        <v>5900</v>
      </c>
      <c r="Q2045" s="5">
        <v>4261</v>
      </c>
      <c r="R2045" s="5" t="s">
        <v>4791</v>
      </c>
      <c r="S2045" s="5">
        <v>13</v>
      </c>
      <c r="T2045" s="5">
        <v>305.09270124383949</v>
      </c>
      <c r="U2045" s="5">
        <v>0</v>
      </c>
      <c r="V2045" s="5">
        <v>0</v>
      </c>
      <c r="W2045" s="5">
        <v>0</v>
      </c>
      <c r="X2045" s="5">
        <v>0</v>
      </c>
      <c r="Y2045" s="5">
        <v>1</v>
      </c>
      <c r="Z2045" s="5">
        <v>23.468669326449191</v>
      </c>
      <c r="AA2045" s="5">
        <v>12</v>
      </c>
      <c r="AB2045" s="5">
        <v>281.62403191739025</v>
      </c>
      <c r="AC2045" s="5">
        <v>3</v>
      </c>
      <c r="AD2045" s="5">
        <v>70.406007979347564</v>
      </c>
      <c r="AE2045" s="5">
        <v>3</v>
      </c>
      <c r="AF2045" s="5">
        <v>70.406007979347564</v>
      </c>
      <c r="AG2045" s="5">
        <v>0</v>
      </c>
      <c r="AH2045" s="5">
        <v>0</v>
      </c>
      <c r="AI2045" s="5">
        <v>0</v>
      </c>
      <c r="AJ2045" s="5">
        <v>0</v>
      </c>
    </row>
    <row r="2046" spans="1:36" x14ac:dyDescent="0.25">
      <c r="A2046">
        <v>2018</v>
      </c>
      <c r="B2046" t="s">
        <v>71</v>
      </c>
      <c r="C2046" t="s">
        <v>667</v>
      </c>
      <c r="D2046" s="47" t="s">
        <v>5928</v>
      </c>
      <c r="E2046" s="11">
        <v>0</v>
      </c>
      <c r="F2046" s="2">
        <v>0.48349999999999999</v>
      </c>
      <c r="G2046" s="2">
        <v>0.50960000000000005</v>
      </c>
      <c r="H2046" s="2">
        <v>-2.6100000000000068E-2</v>
      </c>
      <c r="I2046" s="2">
        <v>0.31569999999999998</v>
      </c>
      <c r="J2046" s="2">
        <v>0.66769999999999996</v>
      </c>
      <c r="K2046" s="2">
        <v>-0.35199999999999998</v>
      </c>
      <c r="L2046" s="2">
        <v>0.22559999999999999</v>
      </c>
      <c r="M2046" s="2">
        <v>0.76680000000000004</v>
      </c>
      <c r="N2046" s="2">
        <v>-0.54120000000000001</v>
      </c>
      <c r="O2046" s="2">
        <v>-0.30643333333333334</v>
      </c>
      <c r="P2046" s="2" t="s">
        <v>5900</v>
      </c>
      <c r="Q2046" s="5">
        <v>4261</v>
      </c>
      <c r="R2046" s="5" t="s">
        <v>4791</v>
      </c>
      <c r="S2046" s="5">
        <v>13</v>
      </c>
      <c r="T2046" s="5">
        <v>305.09270124383949</v>
      </c>
      <c r="U2046" s="5">
        <v>0</v>
      </c>
      <c r="V2046" s="5">
        <v>0</v>
      </c>
      <c r="W2046" s="5">
        <v>0</v>
      </c>
      <c r="X2046" s="5">
        <v>0</v>
      </c>
      <c r="Y2046" s="5">
        <v>1</v>
      </c>
      <c r="Z2046" s="5">
        <v>23.468669326449191</v>
      </c>
      <c r="AA2046" s="5">
        <v>12</v>
      </c>
      <c r="AB2046" s="5">
        <v>281.62403191739025</v>
      </c>
      <c r="AC2046" s="5">
        <v>3</v>
      </c>
      <c r="AD2046" s="5">
        <v>70.406007979347564</v>
      </c>
      <c r="AE2046" s="5">
        <v>3</v>
      </c>
      <c r="AF2046" s="5">
        <v>70.406007979347564</v>
      </c>
      <c r="AG2046" s="5">
        <v>0</v>
      </c>
      <c r="AH2046" s="5">
        <v>0</v>
      </c>
      <c r="AI2046" s="5">
        <v>0</v>
      </c>
      <c r="AJ2046" s="5">
        <v>0</v>
      </c>
    </row>
    <row r="2047" spans="1:36" x14ac:dyDescent="0.25">
      <c r="A2047">
        <v>2018</v>
      </c>
      <c r="B2047" t="s">
        <v>41</v>
      </c>
      <c r="C2047" t="s">
        <v>6012</v>
      </c>
      <c r="D2047" s="47" t="s">
        <v>6005</v>
      </c>
      <c r="E2047" s="11">
        <v>0.47899999999999998</v>
      </c>
      <c r="F2047" s="2">
        <v>0.24049999999999999</v>
      </c>
      <c r="G2047" s="2">
        <v>0.74350000000000005</v>
      </c>
      <c r="H2047" s="2">
        <v>-0.50300000000000011</v>
      </c>
      <c r="I2047" s="2">
        <v>0.2102</v>
      </c>
      <c r="J2047" s="2">
        <v>0.74750000000000005</v>
      </c>
      <c r="K2047" s="2">
        <v>-0.53730000000000011</v>
      </c>
      <c r="L2047" s="2">
        <v>0.24629999999999999</v>
      </c>
      <c r="M2047" s="2">
        <v>0.74</v>
      </c>
      <c r="N2047" s="2">
        <v>-0.49370000000000003</v>
      </c>
      <c r="O2047" s="2">
        <v>-0.51133333333333342</v>
      </c>
      <c r="P2047" s="2" t="s">
        <v>5900</v>
      </c>
      <c r="Q2047" s="5">
        <v>4263</v>
      </c>
      <c r="R2047" s="5">
        <v>8899.7912317327773</v>
      </c>
      <c r="S2047" s="5">
        <v>3</v>
      </c>
      <c r="T2047" s="5">
        <v>70.372976776917668</v>
      </c>
      <c r="U2047" s="5">
        <v>0</v>
      </c>
      <c r="V2047" s="5">
        <v>0</v>
      </c>
      <c r="W2047" s="5">
        <v>0</v>
      </c>
      <c r="X2047" s="5">
        <v>0</v>
      </c>
      <c r="Y2047" s="5">
        <v>2</v>
      </c>
      <c r="Z2047" s="5">
        <v>46.915317851278438</v>
      </c>
      <c r="AA2047" s="5">
        <v>1</v>
      </c>
      <c r="AB2047" s="5">
        <v>23.457658925639219</v>
      </c>
      <c r="AC2047" s="5">
        <v>15</v>
      </c>
      <c r="AD2047" s="5">
        <v>351.86488388458832</v>
      </c>
      <c r="AE2047" s="5">
        <v>3</v>
      </c>
      <c r="AF2047" s="5">
        <v>70.372976776917668</v>
      </c>
      <c r="AG2047" s="5">
        <v>12</v>
      </c>
      <c r="AH2047" s="5">
        <v>281.49190710767067</v>
      </c>
      <c r="AI2047" s="5">
        <v>0</v>
      </c>
      <c r="AJ2047" s="5">
        <v>0</v>
      </c>
    </row>
    <row r="2048" spans="1:36" x14ac:dyDescent="0.25">
      <c r="A2048">
        <v>2018</v>
      </c>
      <c r="B2048" t="s">
        <v>70</v>
      </c>
      <c r="C2048" t="s">
        <v>5316</v>
      </c>
      <c r="D2048" s="47" t="s">
        <v>5137</v>
      </c>
      <c r="E2048" s="11">
        <v>3.4</v>
      </c>
      <c r="F2048" s="2">
        <v>0.82199999999999995</v>
      </c>
      <c r="G2048" s="2">
        <v>0.16450000000000001</v>
      </c>
      <c r="H2048" s="2">
        <v>0.65749999999999997</v>
      </c>
      <c r="I2048" s="2">
        <v>0.8014</v>
      </c>
      <c r="J2048" s="2">
        <v>0.16880000000000001</v>
      </c>
      <c r="K2048" s="2">
        <v>0.63260000000000005</v>
      </c>
      <c r="L2048" s="2">
        <v>0.72650000000000003</v>
      </c>
      <c r="M2048" s="2">
        <v>0.25700000000000001</v>
      </c>
      <c r="N2048" s="2">
        <v>0.46950000000000003</v>
      </c>
      <c r="O2048" s="2">
        <v>0.58653333333333335</v>
      </c>
      <c r="P2048" s="5" t="s">
        <v>4792</v>
      </c>
      <c r="Q2048" s="5">
        <v>4264</v>
      </c>
      <c r="R2048" s="5">
        <v>1254.1176470588236</v>
      </c>
      <c r="S2048" s="5">
        <v>23</v>
      </c>
      <c r="T2048" s="5">
        <v>539.39962476547851</v>
      </c>
      <c r="U2048" s="5">
        <v>0</v>
      </c>
      <c r="V2048" s="5">
        <v>0</v>
      </c>
      <c r="W2048" s="5">
        <v>0</v>
      </c>
      <c r="X2048" s="5">
        <v>0</v>
      </c>
      <c r="Y2048" s="5">
        <v>3</v>
      </c>
      <c r="Z2048" s="5">
        <v>70.356472795497183</v>
      </c>
      <c r="AA2048" s="5">
        <v>20</v>
      </c>
      <c r="AB2048" s="5">
        <v>469.0431519699813</v>
      </c>
      <c r="AC2048" s="5">
        <v>224</v>
      </c>
      <c r="AD2048" s="5">
        <v>5253.28330206379</v>
      </c>
      <c r="AE2048" s="5">
        <v>33</v>
      </c>
      <c r="AF2048" s="5">
        <v>773.92120075046898</v>
      </c>
      <c r="AG2048" s="5">
        <v>177</v>
      </c>
      <c r="AH2048" s="5">
        <v>4151.0318949343336</v>
      </c>
      <c r="AI2048" s="5">
        <v>14</v>
      </c>
      <c r="AJ2048" s="5">
        <v>328.33020637898687</v>
      </c>
    </row>
    <row r="2049" spans="1:36" x14ac:dyDescent="0.25">
      <c r="A2049">
        <v>2019</v>
      </c>
      <c r="B2049" t="s">
        <v>70</v>
      </c>
      <c r="C2049" t="s">
        <v>5316</v>
      </c>
      <c r="D2049" s="47" t="s">
        <v>5137</v>
      </c>
      <c r="E2049" s="11">
        <v>3.4</v>
      </c>
      <c r="F2049" s="2">
        <v>0.82199999999999995</v>
      </c>
      <c r="G2049" s="2">
        <v>0.16450000000000001</v>
      </c>
      <c r="H2049" s="2">
        <v>0.65749999999999997</v>
      </c>
      <c r="I2049" s="2">
        <v>0.8014</v>
      </c>
      <c r="J2049" s="2">
        <v>0.16880000000000001</v>
      </c>
      <c r="K2049" s="2">
        <v>0.63260000000000005</v>
      </c>
      <c r="L2049" s="2">
        <v>0.72650000000000003</v>
      </c>
      <c r="M2049" s="2">
        <v>0.25700000000000001</v>
      </c>
      <c r="N2049" s="2">
        <v>0.46950000000000003</v>
      </c>
      <c r="O2049" s="2">
        <v>0.58653333333333335</v>
      </c>
      <c r="P2049" s="5" t="s">
        <v>4792</v>
      </c>
      <c r="Q2049" s="5">
        <v>4277</v>
      </c>
      <c r="R2049" s="5">
        <v>1257.9411764705883</v>
      </c>
      <c r="S2049" s="5">
        <v>13</v>
      </c>
      <c r="T2049" s="5">
        <v>303.951367781155</v>
      </c>
      <c r="U2049" s="5">
        <v>0</v>
      </c>
      <c r="V2049" s="5">
        <v>0</v>
      </c>
      <c r="W2049" s="5">
        <v>1</v>
      </c>
      <c r="X2049" s="5">
        <v>23.380874444704233</v>
      </c>
      <c r="Y2049" s="5">
        <v>2</v>
      </c>
      <c r="Z2049" s="5">
        <v>46.761748889408466</v>
      </c>
      <c r="AA2049" s="5">
        <v>10</v>
      </c>
      <c r="AB2049" s="5">
        <v>233.8087444470423</v>
      </c>
      <c r="AC2049" s="5">
        <v>208</v>
      </c>
      <c r="AD2049" s="5">
        <v>4863.22188449848</v>
      </c>
      <c r="AE2049" s="5">
        <v>18</v>
      </c>
      <c r="AF2049" s="5">
        <v>420.85574000467619</v>
      </c>
      <c r="AG2049" s="5">
        <v>170</v>
      </c>
      <c r="AH2049" s="5">
        <v>3974.7486555997193</v>
      </c>
      <c r="AI2049" s="5">
        <v>20</v>
      </c>
      <c r="AJ2049" s="5">
        <v>467.6174888940846</v>
      </c>
    </row>
    <row r="2050" spans="1:36" x14ac:dyDescent="0.25">
      <c r="A2050">
        <v>2019</v>
      </c>
      <c r="B2050" t="s">
        <v>70</v>
      </c>
      <c r="C2050" t="s">
        <v>5290</v>
      </c>
      <c r="D2050" s="47" t="s">
        <v>5289</v>
      </c>
      <c r="E2050" s="11">
        <v>2.0499999999999998</v>
      </c>
      <c r="F2050" s="2">
        <v>0.73350000000000004</v>
      </c>
      <c r="G2050" s="2">
        <v>0.2586</v>
      </c>
      <c r="H2050" s="2">
        <v>0.47490000000000004</v>
      </c>
      <c r="I2050" s="2">
        <v>0.68879999999999997</v>
      </c>
      <c r="J2050" s="2">
        <v>0.29289999999999999</v>
      </c>
      <c r="K2050" s="2">
        <v>0.39589999999999997</v>
      </c>
      <c r="L2050" s="2">
        <v>0.55730000000000002</v>
      </c>
      <c r="M2050" s="2">
        <v>0.42359999999999998</v>
      </c>
      <c r="N2050" s="2">
        <v>0.13370000000000004</v>
      </c>
      <c r="O2050" s="2">
        <v>0.33483333333333337</v>
      </c>
      <c r="P2050" s="5" t="s">
        <v>4792</v>
      </c>
      <c r="Q2050" s="5">
        <v>4286</v>
      </c>
      <c r="R2050" s="5">
        <v>2090.7317073170734</v>
      </c>
      <c r="S2050" s="5">
        <v>15</v>
      </c>
      <c r="T2050" s="5">
        <v>349.97666822211852</v>
      </c>
      <c r="U2050" s="5">
        <v>0</v>
      </c>
      <c r="V2050" s="5">
        <v>0</v>
      </c>
      <c r="W2050" s="5">
        <v>0</v>
      </c>
      <c r="X2050" s="5">
        <v>0</v>
      </c>
      <c r="Y2050" s="5">
        <v>4</v>
      </c>
      <c r="Z2050" s="5">
        <v>93.327111525898275</v>
      </c>
      <c r="AA2050" s="5">
        <v>11</v>
      </c>
      <c r="AB2050" s="5">
        <v>256.64955669622026</v>
      </c>
      <c r="AC2050" s="5">
        <v>29</v>
      </c>
      <c r="AD2050" s="5">
        <v>676.6215585627624</v>
      </c>
      <c r="AE2050" s="5">
        <v>9</v>
      </c>
      <c r="AF2050" s="5">
        <v>209.9860009332711</v>
      </c>
      <c r="AG2050" s="5">
        <v>18</v>
      </c>
      <c r="AH2050" s="5">
        <v>419.9720018665422</v>
      </c>
      <c r="AI2050" s="5">
        <v>2</v>
      </c>
      <c r="AJ2050" s="5">
        <v>46.663555762949137</v>
      </c>
    </row>
    <row r="2051" spans="1:36" x14ac:dyDescent="0.25">
      <c r="A2051">
        <v>2017</v>
      </c>
      <c r="B2051" t="s">
        <v>71</v>
      </c>
      <c r="C2051" t="s">
        <v>4834</v>
      </c>
      <c r="D2051" s="47" t="s">
        <v>4833</v>
      </c>
      <c r="E2051" s="11">
        <v>0</v>
      </c>
      <c r="F2051" s="2">
        <v>0.55810000000000004</v>
      </c>
      <c r="G2051" s="2">
        <v>0.4209</v>
      </c>
      <c r="H2051" s="2">
        <v>0.13720000000000004</v>
      </c>
      <c r="I2051" s="2">
        <v>0.57379999999999998</v>
      </c>
      <c r="J2051" s="2">
        <v>0.37140000000000001</v>
      </c>
      <c r="K2051" s="2">
        <v>0.20239999999999997</v>
      </c>
      <c r="L2051" s="2">
        <v>0.57320000000000004</v>
      </c>
      <c r="M2051" s="2">
        <v>0.40289999999999998</v>
      </c>
      <c r="N2051" s="2">
        <v>0.17030000000000006</v>
      </c>
      <c r="O2051" s="2">
        <v>0.16996666666666668</v>
      </c>
      <c r="P2051" s="2" t="s">
        <v>4792</v>
      </c>
      <c r="Q2051" s="5">
        <v>4288</v>
      </c>
      <c r="R2051" s="5" t="s">
        <v>4791</v>
      </c>
      <c r="S2051" s="5">
        <v>9</v>
      </c>
      <c r="T2051" s="5">
        <v>209.88805970149252</v>
      </c>
      <c r="U2051" s="5">
        <v>0</v>
      </c>
      <c r="V2051" s="5">
        <v>0</v>
      </c>
      <c r="W2051" s="5">
        <v>0</v>
      </c>
      <c r="X2051" s="5">
        <v>0</v>
      </c>
      <c r="Y2051" s="5">
        <v>2</v>
      </c>
      <c r="Z2051" s="5">
        <v>46.64179104477612</v>
      </c>
      <c r="AA2051" s="5">
        <v>7</v>
      </c>
      <c r="AB2051" s="5">
        <v>163.24626865671641</v>
      </c>
      <c r="AC2051" s="5">
        <v>73</v>
      </c>
      <c r="AD2051" s="5">
        <v>1702.4253731343283</v>
      </c>
      <c r="AE2051" s="5">
        <v>16</v>
      </c>
      <c r="AF2051" s="5">
        <v>373.13432835820896</v>
      </c>
      <c r="AG2051" s="5">
        <v>55</v>
      </c>
      <c r="AH2051" s="5">
        <v>1282.6492537313434</v>
      </c>
      <c r="AI2051" s="5">
        <v>2</v>
      </c>
      <c r="AJ2051" s="5">
        <v>46.64179104477612</v>
      </c>
    </row>
    <row r="2052" spans="1:36" x14ac:dyDescent="0.25">
      <c r="A2052">
        <v>2019</v>
      </c>
      <c r="B2052" t="s">
        <v>71</v>
      </c>
      <c r="C2052" t="s">
        <v>5065</v>
      </c>
      <c r="D2052" s="47" t="s">
        <v>615</v>
      </c>
      <c r="E2052" s="11">
        <v>0</v>
      </c>
      <c r="F2052" s="2">
        <v>0.78480000000000005</v>
      </c>
      <c r="G2052" s="2">
        <v>0.20230000000000001</v>
      </c>
      <c r="H2052" s="2">
        <v>0.58250000000000002</v>
      </c>
      <c r="I2052" s="2">
        <v>0.78520000000000001</v>
      </c>
      <c r="J2052" s="2">
        <v>0.189</v>
      </c>
      <c r="K2052" s="2">
        <v>0.59620000000000006</v>
      </c>
      <c r="L2052" s="2">
        <v>0.79530000000000001</v>
      </c>
      <c r="M2052" s="2">
        <v>0.1933</v>
      </c>
      <c r="N2052" s="2">
        <v>0.60199999999999998</v>
      </c>
      <c r="O2052" s="2">
        <v>0.59356666666666669</v>
      </c>
      <c r="P2052" s="2" t="s">
        <v>4792</v>
      </c>
      <c r="Q2052" s="5">
        <v>4288</v>
      </c>
      <c r="R2052" s="5" t="s">
        <v>4791</v>
      </c>
      <c r="S2052" s="5">
        <v>12</v>
      </c>
      <c r="T2052" s="5">
        <v>279.85074626865668</v>
      </c>
      <c r="U2052" s="5">
        <v>0</v>
      </c>
      <c r="V2052" s="5">
        <v>0</v>
      </c>
      <c r="W2052" s="5">
        <v>3</v>
      </c>
      <c r="X2052" s="5">
        <v>69.96268656716417</v>
      </c>
      <c r="Y2052" s="5">
        <v>1</v>
      </c>
      <c r="Z2052" s="5">
        <v>23.32089552238806</v>
      </c>
      <c r="AA2052" s="5">
        <v>8</v>
      </c>
      <c r="AB2052" s="5">
        <v>186.56716417910448</v>
      </c>
      <c r="AC2052" s="5">
        <v>40</v>
      </c>
      <c r="AD2052" s="5">
        <v>932.83582089552226</v>
      </c>
      <c r="AE2052" s="5">
        <v>2</v>
      </c>
      <c r="AF2052" s="5">
        <v>46.64179104477612</v>
      </c>
      <c r="AG2052" s="5">
        <v>38</v>
      </c>
      <c r="AH2052" s="5">
        <v>886.19402985074623</v>
      </c>
      <c r="AI2052" s="5">
        <v>0</v>
      </c>
      <c r="AJ2052" s="5">
        <v>0</v>
      </c>
    </row>
    <row r="2053" spans="1:36" x14ac:dyDescent="0.25">
      <c r="A2053">
        <v>2017</v>
      </c>
      <c r="B2053" t="s">
        <v>41</v>
      </c>
      <c r="C2053" t="s">
        <v>6012</v>
      </c>
      <c r="D2053" s="47" t="s">
        <v>6005</v>
      </c>
      <c r="E2053" s="11">
        <v>0.47899999999999998</v>
      </c>
      <c r="F2053" s="2">
        <v>0.24049999999999999</v>
      </c>
      <c r="G2053" s="2">
        <v>0.74350000000000005</v>
      </c>
      <c r="H2053" s="2">
        <v>-0.50300000000000011</v>
      </c>
      <c r="I2053" s="2">
        <v>0.2102</v>
      </c>
      <c r="J2053" s="2">
        <v>0.74750000000000005</v>
      </c>
      <c r="K2053" s="2">
        <v>-0.53730000000000011</v>
      </c>
      <c r="L2053" s="2">
        <v>0.24629999999999999</v>
      </c>
      <c r="M2053" s="2">
        <v>0.74</v>
      </c>
      <c r="N2053" s="2">
        <v>-0.49370000000000003</v>
      </c>
      <c r="O2053" s="2">
        <v>-0.51133333333333342</v>
      </c>
      <c r="P2053" s="2" t="s">
        <v>5900</v>
      </c>
      <c r="Q2053" s="5">
        <v>4289</v>
      </c>
      <c r="R2053" s="5">
        <v>8954.0709812108562</v>
      </c>
      <c r="S2053" s="5">
        <v>5</v>
      </c>
      <c r="T2053" s="5">
        <v>116.57729074376311</v>
      </c>
      <c r="U2053" s="5">
        <v>0</v>
      </c>
      <c r="V2053" s="5">
        <v>0</v>
      </c>
      <c r="W2053" s="5">
        <v>0</v>
      </c>
      <c r="X2053" s="5">
        <v>0</v>
      </c>
      <c r="Y2053" s="5">
        <v>3</v>
      </c>
      <c r="Z2053" s="5">
        <v>69.946374446257877</v>
      </c>
      <c r="AA2053" s="5">
        <v>2</v>
      </c>
      <c r="AB2053" s="5">
        <v>46.630916297505244</v>
      </c>
      <c r="AC2053" s="5">
        <v>28</v>
      </c>
      <c r="AD2053" s="5">
        <v>652.83282816507347</v>
      </c>
      <c r="AE2053" s="5">
        <v>2</v>
      </c>
      <c r="AF2053" s="5">
        <v>46.630916297505244</v>
      </c>
      <c r="AG2053" s="5">
        <v>26</v>
      </c>
      <c r="AH2053" s="5">
        <v>606.20191186756824</v>
      </c>
      <c r="AI2053" s="5">
        <v>0</v>
      </c>
      <c r="AJ2053" s="5">
        <v>0</v>
      </c>
    </row>
    <row r="2054" spans="1:36" x14ac:dyDescent="0.25">
      <c r="A2054">
        <v>2017</v>
      </c>
      <c r="B2054" t="s">
        <v>70</v>
      </c>
      <c r="C2054" t="s">
        <v>663</v>
      </c>
      <c r="D2054" s="47" t="s">
        <v>5311</v>
      </c>
      <c r="E2054" s="11">
        <v>3.17</v>
      </c>
      <c r="F2054" s="2">
        <v>0.72799999999999998</v>
      </c>
      <c r="G2054" s="2">
        <v>0.25840000000000002</v>
      </c>
      <c r="H2054" s="2">
        <v>0.46959999999999996</v>
      </c>
      <c r="I2054" s="2">
        <v>0.70530000000000004</v>
      </c>
      <c r="J2054" s="2">
        <v>0.26900000000000002</v>
      </c>
      <c r="K2054" s="2">
        <v>0.43630000000000002</v>
      </c>
      <c r="L2054" s="2">
        <v>0.65510000000000002</v>
      </c>
      <c r="M2054" s="2">
        <v>0.33379999999999999</v>
      </c>
      <c r="N2054" s="2">
        <v>0.32130000000000003</v>
      </c>
      <c r="O2054" s="2">
        <v>0.40906666666666663</v>
      </c>
      <c r="P2054" s="5" t="s">
        <v>4792</v>
      </c>
      <c r="Q2054" s="5">
        <v>4290</v>
      </c>
      <c r="R2054" s="5">
        <v>1353.3123028391167</v>
      </c>
      <c r="S2054" s="5">
        <v>8</v>
      </c>
      <c r="T2054" s="5">
        <v>186.48018648018649</v>
      </c>
      <c r="U2054" s="5">
        <v>0</v>
      </c>
      <c r="V2054" s="5">
        <v>0</v>
      </c>
      <c r="W2054" s="5">
        <v>1</v>
      </c>
      <c r="X2054" s="5">
        <v>23.310023310023311</v>
      </c>
      <c r="Y2054" s="5">
        <v>0</v>
      </c>
      <c r="Z2054" s="5">
        <v>0</v>
      </c>
      <c r="AA2054" s="5">
        <v>7</v>
      </c>
      <c r="AB2054" s="5">
        <v>163.17016317016316</v>
      </c>
      <c r="AC2054" s="5">
        <v>37</v>
      </c>
      <c r="AD2054" s="5">
        <v>862.47086247086247</v>
      </c>
      <c r="AE2054" s="5">
        <v>7</v>
      </c>
      <c r="AF2054" s="5">
        <v>163.17016317016316</v>
      </c>
      <c r="AG2054" s="5">
        <v>28</v>
      </c>
      <c r="AH2054" s="5">
        <v>652.68065268065266</v>
      </c>
      <c r="AI2054" s="5">
        <v>2</v>
      </c>
      <c r="AJ2054" s="5">
        <v>46.620046620046622</v>
      </c>
    </row>
    <row r="2055" spans="1:36" x14ac:dyDescent="0.25">
      <c r="A2055">
        <v>2017</v>
      </c>
      <c r="B2055" t="s">
        <v>71</v>
      </c>
      <c r="C2055" t="s">
        <v>5996</v>
      </c>
      <c r="D2055" s="47" t="s">
        <v>610</v>
      </c>
      <c r="E2055" s="11">
        <v>0</v>
      </c>
      <c r="F2055" s="2">
        <v>0.33289999999999997</v>
      </c>
      <c r="G2055" s="2">
        <v>0.64890000000000003</v>
      </c>
      <c r="H2055" s="2">
        <v>-0.31600000000000006</v>
      </c>
      <c r="I2055" s="2">
        <v>0.34639999999999999</v>
      </c>
      <c r="J2055" s="2">
        <v>0.60750000000000004</v>
      </c>
      <c r="K2055" s="2">
        <v>-0.26110000000000005</v>
      </c>
      <c r="L2055" s="2">
        <v>0.41660000000000003</v>
      </c>
      <c r="M2055" s="2">
        <v>0.57110000000000005</v>
      </c>
      <c r="N2055" s="2">
        <v>-0.15450000000000003</v>
      </c>
      <c r="O2055" s="2">
        <v>-0.24386666666666676</v>
      </c>
      <c r="P2055" s="2" t="s">
        <v>5900</v>
      </c>
      <c r="Q2055" s="5">
        <v>4294</v>
      </c>
      <c r="R2055" s="5" t="s">
        <v>4791</v>
      </c>
      <c r="S2055" s="5">
        <v>13</v>
      </c>
      <c r="T2055" s="5">
        <v>302.74802049371215</v>
      </c>
      <c r="U2055" s="5">
        <v>0</v>
      </c>
      <c r="V2055" s="5">
        <v>0</v>
      </c>
      <c r="W2055" s="5">
        <v>2</v>
      </c>
      <c r="X2055" s="5">
        <v>46.576618537494177</v>
      </c>
      <c r="Y2055" s="5">
        <v>6</v>
      </c>
      <c r="Z2055" s="5">
        <v>139.72985561248254</v>
      </c>
      <c r="AA2055" s="5">
        <v>5</v>
      </c>
      <c r="AB2055" s="5">
        <v>116.44154634373545</v>
      </c>
      <c r="AC2055" s="5">
        <v>127</v>
      </c>
      <c r="AD2055" s="5">
        <v>2957.6152771308803</v>
      </c>
      <c r="AE2055" s="5">
        <v>17</v>
      </c>
      <c r="AF2055" s="5">
        <v>395.90125756870054</v>
      </c>
      <c r="AG2055" s="5">
        <v>95</v>
      </c>
      <c r="AH2055" s="5">
        <v>2212.3893805309735</v>
      </c>
      <c r="AI2055" s="5">
        <v>15</v>
      </c>
      <c r="AJ2055" s="5">
        <v>349.32463903120635</v>
      </c>
    </row>
    <row r="2056" spans="1:36" x14ac:dyDescent="0.25">
      <c r="A2056">
        <v>2019</v>
      </c>
      <c r="B2056" t="s">
        <v>71</v>
      </c>
      <c r="C2056" t="s">
        <v>5000</v>
      </c>
      <c r="D2056" s="47" t="s">
        <v>4999</v>
      </c>
      <c r="E2056" s="11">
        <v>0</v>
      </c>
      <c r="F2056" s="2">
        <v>0.74650000000000005</v>
      </c>
      <c r="G2056" s="2">
        <v>0.24329999999999999</v>
      </c>
      <c r="H2056" s="2">
        <v>0.50320000000000009</v>
      </c>
      <c r="I2056" s="2">
        <v>0.74890000000000001</v>
      </c>
      <c r="J2056" s="2">
        <v>0.22969999999999999</v>
      </c>
      <c r="K2056" s="2">
        <v>0.51919999999999999</v>
      </c>
      <c r="L2056" s="2">
        <v>0.69920000000000004</v>
      </c>
      <c r="M2056" s="2">
        <v>0.29189999999999999</v>
      </c>
      <c r="N2056" s="2">
        <v>0.40730000000000005</v>
      </c>
      <c r="O2056" s="2">
        <v>0.47656666666666675</v>
      </c>
      <c r="P2056" s="2" t="s">
        <v>4792</v>
      </c>
      <c r="Q2056" s="5">
        <v>4302</v>
      </c>
      <c r="R2056" s="5" t="s">
        <v>4791</v>
      </c>
      <c r="S2056" s="5">
        <v>5</v>
      </c>
      <c r="T2056" s="5">
        <v>116.22501162250117</v>
      </c>
      <c r="U2056" s="5">
        <v>0</v>
      </c>
      <c r="V2056" s="5">
        <v>0</v>
      </c>
      <c r="W2056" s="5">
        <v>0</v>
      </c>
      <c r="X2056" s="5">
        <v>0</v>
      </c>
      <c r="Y2056" s="5">
        <v>0</v>
      </c>
      <c r="Z2056" s="5">
        <v>0</v>
      </c>
      <c r="AA2056" s="5">
        <v>5</v>
      </c>
      <c r="AB2056" s="5">
        <v>116.22501162250117</v>
      </c>
      <c r="AC2056" s="5">
        <v>55</v>
      </c>
      <c r="AD2056" s="5">
        <v>1278.4751278475128</v>
      </c>
      <c r="AE2056" s="5">
        <v>6</v>
      </c>
      <c r="AF2056" s="5">
        <v>139.47001394700138</v>
      </c>
      <c r="AG2056" s="5">
        <v>46</v>
      </c>
      <c r="AH2056" s="5">
        <v>1069.2701069270108</v>
      </c>
      <c r="AI2056" s="5">
        <v>3</v>
      </c>
      <c r="AJ2056" s="5">
        <v>69.735006973500688</v>
      </c>
    </row>
    <row r="2057" spans="1:36" x14ac:dyDescent="0.25">
      <c r="A2057">
        <v>2017</v>
      </c>
      <c r="B2057" t="s">
        <v>71</v>
      </c>
      <c r="C2057" t="s">
        <v>5065</v>
      </c>
      <c r="D2057" s="47" t="s">
        <v>615</v>
      </c>
      <c r="E2057" s="11">
        <v>0</v>
      </c>
      <c r="F2057" s="2">
        <v>0.78480000000000005</v>
      </c>
      <c r="G2057" s="2">
        <v>0.20230000000000001</v>
      </c>
      <c r="H2057" s="2">
        <v>0.58250000000000002</v>
      </c>
      <c r="I2057" s="2">
        <v>0.78520000000000001</v>
      </c>
      <c r="J2057" s="2">
        <v>0.189</v>
      </c>
      <c r="K2057" s="2">
        <v>0.59620000000000006</v>
      </c>
      <c r="L2057" s="2">
        <v>0.79530000000000001</v>
      </c>
      <c r="M2057" s="2">
        <v>0.1933</v>
      </c>
      <c r="N2057" s="2">
        <v>0.60199999999999998</v>
      </c>
      <c r="O2057" s="2">
        <v>0.59356666666666669</v>
      </c>
      <c r="P2057" s="2" t="s">
        <v>4792</v>
      </c>
      <c r="Q2057" s="5">
        <v>4304</v>
      </c>
      <c r="R2057" s="5" t="s">
        <v>4791</v>
      </c>
      <c r="S2057" s="5">
        <v>12</v>
      </c>
      <c r="T2057" s="5">
        <v>278.81040892193306</v>
      </c>
      <c r="U2057" s="5">
        <v>0</v>
      </c>
      <c r="V2057" s="5">
        <v>0</v>
      </c>
      <c r="W2057" s="5">
        <v>8</v>
      </c>
      <c r="X2057" s="5">
        <v>185.87360594795538</v>
      </c>
      <c r="Y2057" s="5">
        <v>0</v>
      </c>
      <c r="Z2057" s="5">
        <v>0</v>
      </c>
      <c r="AA2057" s="5">
        <v>4</v>
      </c>
      <c r="AB2057" s="5">
        <v>92.936802973977692</v>
      </c>
      <c r="AC2057" s="5">
        <v>57</v>
      </c>
      <c r="AD2057" s="5">
        <v>1324.3494423791822</v>
      </c>
      <c r="AE2057" s="5">
        <v>15</v>
      </c>
      <c r="AF2057" s="5">
        <v>348.51301115241637</v>
      </c>
      <c r="AG2057" s="5">
        <v>42</v>
      </c>
      <c r="AH2057" s="5">
        <v>975.83643122676585</v>
      </c>
      <c r="AI2057" s="5">
        <v>0</v>
      </c>
      <c r="AJ2057" s="5">
        <v>0</v>
      </c>
    </row>
    <row r="2058" spans="1:36" x14ac:dyDescent="0.25">
      <c r="A2058">
        <v>2018</v>
      </c>
      <c r="B2058" t="s">
        <v>70</v>
      </c>
      <c r="C2058" t="s">
        <v>5290</v>
      </c>
      <c r="D2058" s="47" t="s">
        <v>5289</v>
      </c>
      <c r="E2058" s="11">
        <v>2.0499999999999998</v>
      </c>
      <c r="F2058" s="2">
        <v>0.73350000000000004</v>
      </c>
      <c r="G2058" s="2">
        <v>0.2586</v>
      </c>
      <c r="H2058" s="2">
        <v>0.47490000000000004</v>
      </c>
      <c r="I2058" s="2">
        <v>0.68879999999999997</v>
      </c>
      <c r="J2058" s="2">
        <v>0.29289999999999999</v>
      </c>
      <c r="K2058" s="2">
        <v>0.39589999999999997</v>
      </c>
      <c r="L2058" s="2">
        <v>0.55730000000000002</v>
      </c>
      <c r="M2058" s="2">
        <v>0.42359999999999998</v>
      </c>
      <c r="N2058" s="2">
        <v>0.13370000000000004</v>
      </c>
      <c r="O2058" s="2">
        <v>0.33483333333333337</v>
      </c>
      <c r="P2058" s="5" t="s">
        <v>4792</v>
      </c>
      <c r="Q2058" s="5">
        <v>4304</v>
      </c>
      <c r="R2058" s="5">
        <v>2099.5121951219512</v>
      </c>
      <c r="S2058" s="5">
        <v>8</v>
      </c>
      <c r="T2058" s="5">
        <v>185.87360594795538</v>
      </c>
      <c r="U2058" s="5">
        <v>0</v>
      </c>
      <c r="V2058" s="5">
        <v>0</v>
      </c>
      <c r="W2058" s="5">
        <v>0</v>
      </c>
      <c r="X2058" s="5">
        <v>0</v>
      </c>
      <c r="Y2058" s="5">
        <v>0</v>
      </c>
      <c r="Z2058" s="5">
        <v>0</v>
      </c>
      <c r="AA2058" s="5">
        <v>8</v>
      </c>
      <c r="AB2058" s="5">
        <v>185.87360594795538</v>
      </c>
      <c r="AC2058" s="5">
        <v>32</v>
      </c>
      <c r="AD2058" s="5">
        <v>743.49442379182153</v>
      </c>
      <c r="AE2058" s="5">
        <v>8</v>
      </c>
      <c r="AF2058" s="5">
        <v>185.87360594795538</v>
      </c>
      <c r="AG2058" s="5">
        <v>22</v>
      </c>
      <c r="AH2058" s="5">
        <v>511.15241635687732</v>
      </c>
      <c r="AI2058" s="5">
        <v>2</v>
      </c>
      <c r="AJ2058" s="5">
        <v>46.468401486988846</v>
      </c>
    </row>
    <row r="2059" spans="1:36" x14ac:dyDescent="0.25">
      <c r="A2059">
        <v>2017</v>
      </c>
      <c r="B2059" t="s">
        <v>71</v>
      </c>
      <c r="C2059" t="s">
        <v>5783</v>
      </c>
      <c r="D2059" s="47" t="s">
        <v>5781</v>
      </c>
      <c r="E2059" s="11">
        <v>0</v>
      </c>
      <c r="F2059" s="2">
        <v>0.53480000000000005</v>
      </c>
      <c r="G2059" s="2">
        <v>0.45879999999999999</v>
      </c>
      <c r="H2059" s="2">
        <v>7.6000000000000068E-2</v>
      </c>
      <c r="I2059" s="2">
        <v>0.42180000000000001</v>
      </c>
      <c r="J2059" s="2">
        <v>0.55549999999999999</v>
      </c>
      <c r="K2059" s="2">
        <v>-0.13369999999999999</v>
      </c>
      <c r="L2059" s="2">
        <v>0.39290000000000003</v>
      </c>
      <c r="M2059" s="2">
        <v>0.5988</v>
      </c>
      <c r="N2059" s="2">
        <v>-0.20589999999999997</v>
      </c>
      <c r="O2059" s="2">
        <v>-8.7866666666666635E-2</v>
      </c>
      <c r="P2059" s="2" t="s">
        <v>5765</v>
      </c>
      <c r="Q2059" s="5">
        <v>4309</v>
      </c>
      <c r="R2059" s="5" t="s">
        <v>4791</v>
      </c>
      <c r="S2059" s="5">
        <v>15</v>
      </c>
      <c r="T2059" s="5">
        <v>348.10860988628457</v>
      </c>
      <c r="U2059" s="5">
        <v>0</v>
      </c>
      <c r="V2059" s="5">
        <v>0</v>
      </c>
      <c r="W2059" s="5">
        <v>0</v>
      </c>
      <c r="X2059" s="5">
        <v>0</v>
      </c>
      <c r="Y2059" s="5">
        <v>0</v>
      </c>
      <c r="Z2059" s="5">
        <v>0</v>
      </c>
      <c r="AA2059" s="5">
        <v>15</v>
      </c>
      <c r="AB2059" s="5">
        <v>348.10860988628457</v>
      </c>
      <c r="AC2059" s="5">
        <v>73</v>
      </c>
      <c r="AD2059" s="5">
        <v>1694.1285681132513</v>
      </c>
      <c r="AE2059" s="5">
        <v>21</v>
      </c>
      <c r="AF2059" s="5">
        <v>487.35205384079831</v>
      </c>
      <c r="AG2059" s="5">
        <v>47</v>
      </c>
      <c r="AH2059" s="5">
        <v>1090.7403109770248</v>
      </c>
      <c r="AI2059" s="5">
        <v>5</v>
      </c>
      <c r="AJ2059" s="5">
        <v>116.03620329542818</v>
      </c>
    </row>
    <row r="2060" spans="1:36" x14ac:dyDescent="0.25">
      <c r="A2060">
        <v>2017</v>
      </c>
      <c r="B2060" t="s">
        <v>71</v>
      </c>
      <c r="C2060" t="s">
        <v>5278</v>
      </c>
      <c r="D2060" s="47" t="s">
        <v>4791</v>
      </c>
      <c r="E2060" s="11">
        <v>0</v>
      </c>
      <c r="F2060" s="2">
        <v>0</v>
      </c>
      <c r="G2060" s="2">
        <v>0</v>
      </c>
      <c r="H2060" s="2">
        <v>0</v>
      </c>
      <c r="I2060" s="2">
        <v>0</v>
      </c>
      <c r="J2060" s="2">
        <v>0</v>
      </c>
      <c r="K2060" s="2">
        <v>0</v>
      </c>
      <c r="L2060" s="2">
        <v>0</v>
      </c>
      <c r="M2060" s="2">
        <v>0</v>
      </c>
      <c r="N2060" s="2">
        <v>0</v>
      </c>
      <c r="O2060" s="2">
        <v>0</v>
      </c>
      <c r="P2060" s="2" t="s">
        <v>4791</v>
      </c>
      <c r="Q2060" s="5">
        <v>4312</v>
      </c>
      <c r="R2060" s="5" t="s">
        <v>4791</v>
      </c>
      <c r="S2060" s="5">
        <v>4</v>
      </c>
      <c r="T2060" s="5">
        <v>92.764378478664199</v>
      </c>
      <c r="U2060" s="5">
        <v>0</v>
      </c>
      <c r="V2060" s="5">
        <v>0</v>
      </c>
      <c r="W2060" s="5">
        <v>0</v>
      </c>
      <c r="X2060" s="5">
        <v>0</v>
      </c>
      <c r="Y2060" s="5">
        <v>2</v>
      </c>
      <c r="Z2060" s="5">
        <v>46.382189239332099</v>
      </c>
      <c r="AA2060" s="5">
        <v>2</v>
      </c>
      <c r="AB2060" s="5">
        <v>46.382189239332099</v>
      </c>
      <c r="AC2060" s="5">
        <v>72</v>
      </c>
      <c r="AD2060" s="5">
        <v>1669.7588126159553</v>
      </c>
      <c r="AE2060" s="5">
        <v>4</v>
      </c>
      <c r="AF2060" s="5">
        <v>92.764378478664199</v>
      </c>
      <c r="AG2060" s="5">
        <v>64</v>
      </c>
      <c r="AH2060" s="5">
        <v>1484.2300556586272</v>
      </c>
      <c r="AI2060" s="5">
        <v>4</v>
      </c>
      <c r="AJ2060" s="5">
        <v>92.764378478664199</v>
      </c>
    </row>
    <row r="2061" spans="1:36" x14ac:dyDescent="0.25">
      <c r="A2061">
        <v>2017</v>
      </c>
      <c r="B2061" t="s">
        <v>71</v>
      </c>
      <c r="C2061" t="s">
        <v>634</v>
      </c>
      <c r="D2061" s="47" t="s">
        <v>4818</v>
      </c>
      <c r="E2061" s="11">
        <v>0</v>
      </c>
      <c r="F2061" s="2">
        <v>0.5323</v>
      </c>
      <c r="G2061" s="2">
        <v>0.45150000000000001</v>
      </c>
      <c r="H2061" s="2">
        <v>8.0799999999999983E-2</v>
      </c>
      <c r="I2061" s="2">
        <v>0.57130000000000003</v>
      </c>
      <c r="J2061" s="2">
        <v>0.37130000000000002</v>
      </c>
      <c r="K2061" s="2">
        <v>0.2</v>
      </c>
      <c r="L2061" s="2">
        <v>0.64910000000000001</v>
      </c>
      <c r="M2061" s="2">
        <v>0.33350000000000002</v>
      </c>
      <c r="N2061" s="2">
        <v>0.31559999999999999</v>
      </c>
      <c r="O2061" s="2">
        <v>0.1988</v>
      </c>
      <c r="P2061" s="2" t="s">
        <v>4792</v>
      </c>
      <c r="Q2061" s="5">
        <v>4313</v>
      </c>
      <c r="R2061" s="5" t="s">
        <v>4791</v>
      </c>
      <c r="S2061" s="5">
        <v>5</v>
      </c>
      <c r="T2061" s="5">
        <v>115.92858798979829</v>
      </c>
      <c r="U2061" s="5">
        <v>0</v>
      </c>
      <c r="V2061" s="5">
        <v>0</v>
      </c>
      <c r="W2061" s="5">
        <v>3</v>
      </c>
      <c r="X2061" s="5">
        <v>69.55715279387897</v>
      </c>
      <c r="Y2061" s="5">
        <v>0</v>
      </c>
      <c r="Z2061" s="5">
        <v>0</v>
      </c>
      <c r="AA2061" s="5">
        <v>2</v>
      </c>
      <c r="AB2061" s="5">
        <v>46.371435195919311</v>
      </c>
      <c r="AC2061" s="5">
        <v>37</v>
      </c>
      <c r="AD2061" s="5">
        <v>857.87155112450728</v>
      </c>
      <c r="AE2061" s="5">
        <v>11</v>
      </c>
      <c r="AF2061" s="5">
        <v>255.04289357755621</v>
      </c>
      <c r="AG2061" s="5">
        <v>25</v>
      </c>
      <c r="AH2061" s="5">
        <v>579.6429399489914</v>
      </c>
      <c r="AI2061" s="5">
        <v>1</v>
      </c>
      <c r="AJ2061" s="5">
        <v>23.185717597959655</v>
      </c>
    </row>
    <row r="2062" spans="1:36" x14ac:dyDescent="0.25">
      <c r="A2062">
        <v>2018</v>
      </c>
      <c r="B2062" t="s">
        <v>70</v>
      </c>
      <c r="C2062" t="s">
        <v>663</v>
      </c>
      <c r="D2062" s="47" t="s">
        <v>5311</v>
      </c>
      <c r="E2062" s="11">
        <v>3.17</v>
      </c>
      <c r="F2062" s="2">
        <v>0.72799999999999998</v>
      </c>
      <c r="G2062" s="2">
        <v>0.25840000000000002</v>
      </c>
      <c r="H2062" s="2">
        <v>0.46959999999999996</v>
      </c>
      <c r="I2062" s="2">
        <v>0.70530000000000004</v>
      </c>
      <c r="J2062" s="2">
        <v>0.26900000000000002</v>
      </c>
      <c r="K2062" s="2">
        <v>0.43630000000000002</v>
      </c>
      <c r="L2062" s="2">
        <v>0.65510000000000002</v>
      </c>
      <c r="M2062" s="2">
        <v>0.33379999999999999</v>
      </c>
      <c r="N2062" s="2">
        <v>0.32130000000000003</v>
      </c>
      <c r="O2062" s="2">
        <v>0.40906666666666663</v>
      </c>
      <c r="P2062" s="5" t="s">
        <v>4792</v>
      </c>
      <c r="Q2062" s="5">
        <v>4313</v>
      </c>
      <c r="R2062" s="5">
        <v>1360.5678233438487</v>
      </c>
      <c r="S2062" s="5">
        <v>11</v>
      </c>
      <c r="T2062" s="5">
        <v>255.04289357755621</v>
      </c>
      <c r="U2062" s="5">
        <v>0</v>
      </c>
      <c r="V2062" s="5">
        <v>0</v>
      </c>
      <c r="W2062" s="5">
        <v>3</v>
      </c>
      <c r="X2062" s="5">
        <v>69.55715279387897</v>
      </c>
      <c r="Y2062" s="5">
        <v>0</v>
      </c>
      <c r="Z2062" s="5">
        <v>0</v>
      </c>
      <c r="AA2062" s="5">
        <v>8</v>
      </c>
      <c r="AB2062" s="5">
        <v>185.48574078367724</v>
      </c>
      <c r="AC2062" s="5">
        <v>28</v>
      </c>
      <c r="AD2062" s="5">
        <v>649.20009274287031</v>
      </c>
      <c r="AE2062" s="5">
        <v>10</v>
      </c>
      <c r="AF2062" s="5">
        <v>231.85717597959658</v>
      </c>
      <c r="AG2062" s="5">
        <v>16</v>
      </c>
      <c r="AH2062" s="5">
        <v>370.97148156735449</v>
      </c>
      <c r="AI2062" s="5">
        <v>2</v>
      </c>
      <c r="AJ2062" s="5">
        <v>46.371435195919311</v>
      </c>
    </row>
    <row r="2063" spans="1:36" x14ac:dyDescent="0.25">
      <c r="A2063">
        <v>2018</v>
      </c>
      <c r="B2063" t="s">
        <v>71</v>
      </c>
      <c r="C2063" t="s">
        <v>5000</v>
      </c>
      <c r="D2063" s="47" t="s">
        <v>4999</v>
      </c>
      <c r="E2063" s="11">
        <v>0</v>
      </c>
      <c r="F2063" s="2">
        <v>0.74650000000000005</v>
      </c>
      <c r="G2063" s="2">
        <v>0.24329999999999999</v>
      </c>
      <c r="H2063" s="2">
        <v>0.50320000000000009</v>
      </c>
      <c r="I2063" s="2">
        <v>0.74890000000000001</v>
      </c>
      <c r="J2063" s="2">
        <v>0.22969999999999999</v>
      </c>
      <c r="K2063" s="2">
        <v>0.51919999999999999</v>
      </c>
      <c r="L2063" s="2">
        <v>0.69920000000000004</v>
      </c>
      <c r="M2063" s="2">
        <v>0.29189999999999999</v>
      </c>
      <c r="N2063" s="2">
        <v>0.40730000000000005</v>
      </c>
      <c r="O2063" s="2">
        <v>0.47656666666666675</v>
      </c>
      <c r="P2063" s="2" t="s">
        <v>4792</v>
      </c>
      <c r="Q2063" s="5">
        <v>4316</v>
      </c>
      <c r="R2063" s="5" t="s">
        <v>4791</v>
      </c>
      <c r="S2063" s="5">
        <v>10</v>
      </c>
      <c r="T2063" s="5">
        <v>231.69601482854492</v>
      </c>
      <c r="U2063" s="5">
        <v>0</v>
      </c>
      <c r="V2063" s="5">
        <v>0</v>
      </c>
      <c r="W2063" s="5">
        <v>5</v>
      </c>
      <c r="X2063" s="5">
        <v>115.84800741427246</v>
      </c>
      <c r="Y2063" s="5">
        <v>0</v>
      </c>
      <c r="Z2063" s="5">
        <v>0</v>
      </c>
      <c r="AA2063" s="5">
        <v>5</v>
      </c>
      <c r="AB2063" s="5">
        <v>115.84800741427246</v>
      </c>
      <c r="AC2063" s="5">
        <v>101</v>
      </c>
      <c r="AD2063" s="5">
        <v>2340.129749768304</v>
      </c>
      <c r="AE2063" s="5">
        <v>36</v>
      </c>
      <c r="AF2063" s="5">
        <v>834.10565338276183</v>
      </c>
      <c r="AG2063" s="5">
        <v>58</v>
      </c>
      <c r="AH2063" s="5">
        <v>1343.8368860055607</v>
      </c>
      <c r="AI2063" s="5">
        <v>7</v>
      </c>
      <c r="AJ2063" s="5">
        <v>162.18721037998145</v>
      </c>
    </row>
    <row r="2064" spans="1:36" x14ac:dyDescent="0.25">
      <c r="A2064">
        <v>2018</v>
      </c>
      <c r="B2064" t="s">
        <v>71</v>
      </c>
      <c r="C2064" t="s">
        <v>5000</v>
      </c>
      <c r="D2064" s="47" t="s">
        <v>4999</v>
      </c>
      <c r="E2064" s="11">
        <v>0</v>
      </c>
      <c r="F2064" s="2">
        <v>0.74650000000000005</v>
      </c>
      <c r="G2064" s="2">
        <v>0.24329999999999999</v>
      </c>
      <c r="H2064" s="2">
        <v>0.50320000000000009</v>
      </c>
      <c r="I2064" s="2">
        <v>0.74890000000000001</v>
      </c>
      <c r="J2064" s="2">
        <v>0.22969999999999999</v>
      </c>
      <c r="K2064" s="2">
        <v>0.51919999999999999</v>
      </c>
      <c r="L2064" s="2">
        <v>0.69920000000000004</v>
      </c>
      <c r="M2064" s="2">
        <v>0.29189999999999999</v>
      </c>
      <c r="N2064" s="2">
        <v>0.40730000000000005</v>
      </c>
      <c r="O2064" s="2">
        <v>0.47656666666666675</v>
      </c>
      <c r="P2064" s="2" t="s">
        <v>4792</v>
      </c>
      <c r="Q2064" s="5">
        <v>4316</v>
      </c>
      <c r="R2064" s="5" t="s">
        <v>4791</v>
      </c>
      <c r="S2064" s="5">
        <v>10</v>
      </c>
      <c r="T2064" s="5">
        <v>231.69601482854492</v>
      </c>
      <c r="U2064" s="5">
        <v>0</v>
      </c>
      <c r="V2064" s="5">
        <v>0</v>
      </c>
      <c r="W2064" s="5">
        <v>5</v>
      </c>
      <c r="X2064" s="5">
        <v>115.84800741427246</v>
      </c>
      <c r="Y2064" s="5">
        <v>0</v>
      </c>
      <c r="Z2064" s="5">
        <v>0</v>
      </c>
      <c r="AA2064" s="5">
        <v>5</v>
      </c>
      <c r="AB2064" s="5">
        <v>115.84800741427246</v>
      </c>
      <c r="AC2064" s="5">
        <v>101</v>
      </c>
      <c r="AD2064" s="5">
        <v>2340.129749768304</v>
      </c>
      <c r="AE2064" s="5">
        <v>36</v>
      </c>
      <c r="AF2064" s="5">
        <v>834.10565338276183</v>
      </c>
      <c r="AG2064" s="5">
        <v>58</v>
      </c>
      <c r="AH2064" s="5">
        <v>1343.8368860055607</v>
      </c>
      <c r="AI2064" s="5">
        <v>7</v>
      </c>
      <c r="AJ2064" s="5">
        <v>162.18721037998145</v>
      </c>
    </row>
    <row r="2065" spans="1:36" x14ac:dyDescent="0.25">
      <c r="A2065">
        <v>2017</v>
      </c>
      <c r="B2065" t="s">
        <v>49</v>
      </c>
      <c r="C2065" t="s">
        <v>6473</v>
      </c>
      <c r="D2065" s="47" t="s">
        <v>6316</v>
      </c>
      <c r="E2065" s="11">
        <v>16</v>
      </c>
      <c r="F2065" s="2">
        <v>0.2611</v>
      </c>
      <c r="G2065" s="2">
        <v>0.71</v>
      </c>
      <c r="H2065" s="2">
        <v>-0.44889999999999997</v>
      </c>
      <c r="I2065" s="2">
        <v>0.22700000000000001</v>
      </c>
      <c r="J2065" s="2">
        <v>0.64900000000000002</v>
      </c>
      <c r="K2065" s="2">
        <v>-0.42200000000000004</v>
      </c>
      <c r="L2065" s="2">
        <v>0.44400000000000001</v>
      </c>
      <c r="M2065" s="2">
        <v>0.53900000000000003</v>
      </c>
      <c r="N2065" s="2">
        <v>-9.5000000000000029E-2</v>
      </c>
      <c r="O2065" s="2">
        <v>-0.32196666666666668</v>
      </c>
      <c r="P2065" s="2" t="s">
        <v>5900</v>
      </c>
      <c r="Q2065" s="5">
        <v>4318</v>
      </c>
      <c r="R2065" s="5">
        <v>269.875</v>
      </c>
      <c r="S2065" s="5">
        <v>6</v>
      </c>
      <c r="T2065" s="5">
        <v>138.95321908290876</v>
      </c>
      <c r="U2065" s="5">
        <v>0</v>
      </c>
      <c r="V2065" s="5">
        <v>0</v>
      </c>
      <c r="W2065" s="5">
        <v>1</v>
      </c>
      <c r="X2065" s="5">
        <v>23.158869847151458</v>
      </c>
      <c r="Y2065" s="5">
        <v>0</v>
      </c>
      <c r="Z2065" s="5">
        <v>0</v>
      </c>
      <c r="AA2065" s="5">
        <v>5</v>
      </c>
      <c r="AB2065" s="5">
        <v>115.79434923575729</v>
      </c>
      <c r="AC2065" s="5">
        <v>7</v>
      </c>
      <c r="AD2065" s="5">
        <v>162.11208893006022</v>
      </c>
      <c r="AE2065" s="5">
        <v>0</v>
      </c>
      <c r="AF2065" s="5">
        <v>0</v>
      </c>
      <c r="AG2065" s="5">
        <v>7</v>
      </c>
      <c r="AH2065" s="5">
        <v>162.11208893006022</v>
      </c>
      <c r="AI2065" s="5">
        <v>0</v>
      </c>
      <c r="AJ2065" s="5">
        <v>0</v>
      </c>
    </row>
    <row r="2066" spans="1:36" x14ac:dyDescent="0.25">
      <c r="A2066">
        <v>2017</v>
      </c>
      <c r="B2066" t="s">
        <v>71</v>
      </c>
      <c r="C2066" t="s">
        <v>5000</v>
      </c>
      <c r="D2066" s="47" t="s">
        <v>4999</v>
      </c>
      <c r="E2066" s="11">
        <v>0</v>
      </c>
      <c r="F2066" s="2">
        <v>0.74650000000000005</v>
      </c>
      <c r="G2066" s="2">
        <v>0.24329999999999999</v>
      </c>
      <c r="H2066" s="2">
        <v>0.50320000000000009</v>
      </c>
      <c r="I2066" s="2">
        <v>0.74890000000000001</v>
      </c>
      <c r="J2066" s="2">
        <v>0.22969999999999999</v>
      </c>
      <c r="K2066" s="2">
        <v>0.51919999999999999</v>
      </c>
      <c r="L2066" s="2">
        <v>0.69920000000000004</v>
      </c>
      <c r="M2066" s="2">
        <v>0.29189999999999999</v>
      </c>
      <c r="N2066" s="2">
        <v>0.40730000000000005</v>
      </c>
      <c r="O2066" s="2">
        <v>0.47656666666666675</v>
      </c>
      <c r="P2066" s="2" t="s">
        <v>4792</v>
      </c>
      <c r="Q2066" s="5">
        <v>4320</v>
      </c>
      <c r="R2066" s="5" t="s">
        <v>4791</v>
      </c>
      <c r="S2066" s="5">
        <v>8</v>
      </c>
      <c r="T2066" s="5">
        <v>185.18518518518519</v>
      </c>
      <c r="U2066" s="5">
        <v>0</v>
      </c>
      <c r="V2066" s="5">
        <v>0</v>
      </c>
      <c r="W2066" s="5">
        <v>4</v>
      </c>
      <c r="X2066" s="5">
        <v>92.592592592592595</v>
      </c>
      <c r="Y2066" s="5">
        <v>1</v>
      </c>
      <c r="Z2066" s="5">
        <v>23.148148148148149</v>
      </c>
      <c r="AA2066" s="5">
        <v>3</v>
      </c>
      <c r="AB2066" s="5">
        <v>69.444444444444443</v>
      </c>
      <c r="AC2066" s="5">
        <v>117</v>
      </c>
      <c r="AD2066" s="5">
        <v>2708.3333333333335</v>
      </c>
      <c r="AE2066" s="5">
        <v>28</v>
      </c>
      <c r="AF2066" s="5">
        <v>648.14814814814815</v>
      </c>
      <c r="AG2066" s="5">
        <v>86</v>
      </c>
      <c r="AH2066" s="5">
        <v>1990.7407407407409</v>
      </c>
      <c r="AI2066" s="5">
        <v>3</v>
      </c>
      <c r="AJ2066" s="5">
        <v>69.444444444444443</v>
      </c>
    </row>
    <row r="2067" spans="1:36" x14ac:dyDescent="0.25">
      <c r="A2067">
        <v>2018</v>
      </c>
      <c r="B2067" t="s">
        <v>71</v>
      </c>
      <c r="C2067" t="s">
        <v>4834</v>
      </c>
      <c r="D2067" s="47" t="s">
        <v>4833</v>
      </c>
      <c r="E2067" s="11">
        <v>0</v>
      </c>
      <c r="F2067" s="2">
        <v>0.55810000000000004</v>
      </c>
      <c r="G2067" s="2">
        <v>0.4209</v>
      </c>
      <c r="H2067" s="2">
        <v>0.13720000000000004</v>
      </c>
      <c r="I2067" s="2">
        <v>0.57379999999999998</v>
      </c>
      <c r="J2067" s="2">
        <v>0.37140000000000001</v>
      </c>
      <c r="K2067" s="2">
        <v>0.20239999999999997</v>
      </c>
      <c r="L2067" s="2">
        <v>0.57320000000000004</v>
      </c>
      <c r="M2067" s="2">
        <v>0.40289999999999998</v>
      </c>
      <c r="N2067" s="2">
        <v>0.17030000000000006</v>
      </c>
      <c r="O2067" s="2">
        <v>0.16996666666666668</v>
      </c>
      <c r="P2067" s="2" t="s">
        <v>4792</v>
      </c>
      <c r="Q2067" s="5">
        <v>4322</v>
      </c>
      <c r="R2067" s="5" t="s">
        <v>4791</v>
      </c>
      <c r="S2067" s="5">
        <v>15</v>
      </c>
      <c r="T2067" s="5">
        <v>347.06154558074968</v>
      </c>
      <c r="U2067" s="5">
        <v>1</v>
      </c>
      <c r="V2067" s="5">
        <v>23.137436372049976</v>
      </c>
      <c r="W2067" s="5">
        <v>3</v>
      </c>
      <c r="X2067" s="5">
        <v>69.412309116149927</v>
      </c>
      <c r="Y2067" s="5">
        <v>1</v>
      </c>
      <c r="Z2067" s="5">
        <v>23.137436372049976</v>
      </c>
      <c r="AA2067" s="5">
        <v>10</v>
      </c>
      <c r="AB2067" s="5">
        <v>231.37436372049976</v>
      </c>
      <c r="AC2067" s="5">
        <v>87</v>
      </c>
      <c r="AD2067" s="5">
        <v>2012.9569643683481</v>
      </c>
      <c r="AE2067" s="5">
        <v>18</v>
      </c>
      <c r="AF2067" s="5">
        <v>416.47385469689954</v>
      </c>
      <c r="AG2067" s="5">
        <v>63</v>
      </c>
      <c r="AH2067" s="5">
        <v>1457.6584914391485</v>
      </c>
      <c r="AI2067" s="5">
        <v>6</v>
      </c>
      <c r="AJ2067" s="5">
        <v>138.82461823229985</v>
      </c>
    </row>
    <row r="2068" spans="1:36" x14ac:dyDescent="0.25">
      <c r="A2068">
        <v>2018</v>
      </c>
      <c r="B2068" t="s">
        <v>71</v>
      </c>
      <c r="C2068" t="s">
        <v>4834</v>
      </c>
      <c r="D2068" s="47" t="s">
        <v>4833</v>
      </c>
      <c r="E2068" s="11">
        <v>0</v>
      </c>
      <c r="F2068" s="2">
        <v>0.55810000000000004</v>
      </c>
      <c r="G2068" s="2">
        <v>0.4209</v>
      </c>
      <c r="H2068" s="2">
        <v>0.13720000000000004</v>
      </c>
      <c r="I2068" s="2">
        <v>0.57379999999999998</v>
      </c>
      <c r="J2068" s="2">
        <v>0.37140000000000001</v>
      </c>
      <c r="K2068" s="2">
        <v>0.20239999999999997</v>
      </c>
      <c r="L2068" s="2">
        <v>0.57320000000000004</v>
      </c>
      <c r="M2068" s="2">
        <v>0.40289999999999998</v>
      </c>
      <c r="N2068" s="2">
        <v>0.17030000000000006</v>
      </c>
      <c r="O2068" s="2">
        <v>0.16996666666666668</v>
      </c>
      <c r="P2068" s="2" t="s">
        <v>4792</v>
      </c>
      <c r="Q2068" s="5">
        <v>4322</v>
      </c>
      <c r="R2068" s="5" t="s">
        <v>4791</v>
      </c>
      <c r="S2068" s="5">
        <v>15</v>
      </c>
      <c r="T2068" s="5">
        <v>347.06154558074968</v>
      </c>
      <c r="U2068" s="5">
        <v>1</v>
      </c>
      <c r="V2068" s="5">
        <v>23.137436372049976</v>
      </c>
      <c r="W2068" s="5">
        <v>3</v>
      </c>
      <c r="X2068" s="5">
        <v>69.412309116149927</v>
      </c>
      <c r="Y2068" s="5">
        <v>1</v>
      </c>
      <c r="Z2068" s="5">
        <v>23.137436372049976</v>
      </c>
      <c r="AA2068" s="5">
        <v>10</v>
      </c>
      <c r="AB2068" s="5">
        <v>231.37436372049976</v>
      </c>
      <c r="AC2068" s="5">
        <v>87</v>
      </c>
      <c r="AD2068" s="5">
        <v>2012.9569643683481</v>
      </c>
      <c r="AE2068" s="5">
        <v>18</v>
      </c>
      <c r="AF2068" s="5">
        <v>416.47385469689954</v>
      </c>
      <c r="AG2068" s="5">
        <v>63</v>
      </c>
      <c r="AH2068" s="5">
        <v>1457.6584914391485</v>
      </c>
      <c r="AI2068" s="5">
        <v>6</v>
      </c>
      <c r="AJ2068" s="5">
        <v>138.82461823229985</v>
      </c>
    </row>
    <row r="2069" spans="1:36" x14ac:dyDescent="0.25">
      <c r="A2069">
        <v>2017</v>
      </c>
      <c r="B2069" t="s">
        <v>70</v>
      </c>
      <c r="C2069" t="s">
        <v>5328</v>
      </c>
      <c r="D2069" s="47" t="s">
        <v>5327</v>
      </c>
      <c r="E2069" s="11">
        <v>4.03</v>
      </c>
      <c r="F2069" s="2">
        <v>0.70730000000000004</v>
      </c>
      <c r="G2069" s="2">
        <v>0.27339999999999998</v>
      </c>
      <c r="H2069" s="2">
        <v>0.43390000000000006</v>
      </c>
      <c r="I2069" s="2">
        <v>0.69830000000000003</v>
      </c>
      <c r="J2069" s="2">
        <v>0.25180000000000002</v>
      </c>
      <c r="K2069" s="2">
        <v>0.44650000000000001</v>
      </c>
      <c r="L2069" s="2">
        <v>0.67659999999999998</v>
      </c>
      <c r="M2069" s="2">
        <v>0.30599999999999999</v>
      </c>
      <c r="N2069" s="2">
        <v>0.37059999999999998</v>
      </c>
      <c r="O2069" s="2">
        <v>0.41700000000000004</v>
      </c>
      <c r="P2069" s="5" t="s">
        <v>4792</v>
      </c>
      <c r="Q2069" s="5">
        <v>4323</v>
      </c>
      <c r="R2069" s="5">
        <v>1072.7047146401985</v>
      </c>
      <c r="S2069" s="5">
        <v>8</v>
      </c>
      <c r="T2069" s="5">
        <v>185.05667360629192</v>
      </c>
      <c r="U2069" s="5">
        <v>0</v>
      </c>
      <c r="V2069" s="5">
        <v>0</v>
      </c>
      <c r="W2069" s="5">
        <v>1</v>
      </c>
      <c r="X2069" s="5">
        <v>23.13208420078649</v>
      </c>
      <c r="Y2069" s="5">
        <v>1</v>
      </c>
      <c r="Z2069" s="5">
        <v>23.13208420078649</v>
      </c>
      <c r="AA2069" s="5">
        <v>6</v>
      </c>
      <c r="AB2069" s="5">
        <v>138.79250520471894</v>
      </c>
      <c r="AC2069" s="5">
        <v>129</v>
      </c>
      <c r="AD2069" s="5">
        <v>2984.0388619014575</v>
      </c>
      <c r="AE2069" s="5">
        <v>9</v>
      </c>
      <c r="AF2069" s="5">
        <v>208.18875780707842</v>
      </c>
      <c r="AG2069" s="5">
        <v>118</v>
      </c>
      <c r="AH2069" s="5">
        <v>2729.5859356928058</v>
      </c>
      <c r="AI2069" s="5">
        <v>2</v>
      </c>
      <c r="AJ2069" s="5">
        <v>46.264168401572981</v>
      </c>
    </row>
    <row r="2070" spans="1:36" x14ac:dyDescent="0.25">
      <c r="A2070">
        <v>2017</v>
      </c>
      <c r="B2070" t="s">
        <v>71</v>
      </c>
      <c r="C2070" t="s">
        <v>5182</v>
      </c>
      <c r="D2070" s="47" t="s">
        <v>465</v>
      </c>
      <c r="E2070" s="11">
        <v>0</v>
      </c>
      <c r="F2070" s="2">
        <v>0.90380000000000005</v>
      </c>
      <c r="G2070" s="2">
        <v>8.7499999999999994E-2</v>
      </c>
      <c r="H2070" s="2">
        <v>0.81630000000000003</v>
      </c>
      <c r="I2070" s="2">
        <v>0.88749999999999996</v>
      </c>
      <c r="J2070" s="2">
        <v>9.3700000000000006E-2</v>
      </c>
      <c r="K2070" s="2">
        <v>0.79379999999999995</v>
      </c>
      <c r="L2070" s="2">
        <v>0.88719999999999999</v>
      </c>
      <c r="M2070" s="2">
        <v>0.1042</v>
      </c>
      <c r="N2070" s="2">
        <v>0.78300000000000003</v>
      </c>
      <c r="O2070" s="2">
        <v>0.79769999999999996</v>
      </c>
      <c r="P2070" s="2" t="s">
        <v>4792</v>
      </c>
      <c r="Q2070" s="5">
        <v>4323</v>
      </c>
      <c r="R2070" s="5" t="s">
        <v>4791</v>
      </c>
      <c r="S2070" s="5">
        <v>9</v>
      </c>
      <c r="T2070" s="5">
        <v>208.18875780707842</v>
      </c>
      <c r="U2070" s="5">
        <v>0</v>
      </c>
      <c r="V2070" s="5">
        <v>0</v>
      </c>
      <c r="W2070" s="5">
        <v>3</v>
      </c>
      <c r="X2070" s="5">
        <v>69.396252602359468</v>
      </c>
      <c r="Y2070" s="5">
        <v>0</v>
      </c>
      <c r="Z2070" s="5">
        <v>0</v>
      </c>
      <c r="AA2070" s="5">
        <v>6</v>
      </c>
      <c r="AB2070" s="5">
        <v>138.79250520471894</v>
      </c>
      <c r="AC2070" s="5">
        <v>65</v>
      </c>
      <c r="AD2070" s="5">
        <v>1503.5854730511219</v>
      </c>
      <c r="AE2070" s="5">
        <v>9</v>
      </c>
      <c r="AF2070" s="5">
        <v>208.18875780707842</v>
      </c>
      <c r="AG2070" s="5">
        <v>52</v>
      </c>
      <c r="AH2070" s="5">
        <v>1202.8683784408975</v>
      </c>
      <c r="AI2070" s="5">
        <v>4</v>
      </c>
      <c r="AJ2070" s="5">
        <v>92.528336803145962</v>
      </c>
    </row>
    <row r="2071" spans="1:36" x14ac:dyDescent="0.25">
      <c r="A2071">
        <v>2017</v>
      </c>
      <c r="B2071" t="s">
        <v>49</v>
      </c>
      <c r="C2071" t="s">
        <v>6376</v>
      </c>
      <c r="D2071" s="47" t="s">
        <v>6377</v>
      </c>
      <c r="E2071" s="11">
        <v>27</v>
      </c>
      <c r="F2071" s="2">
        <v>0</v>
      </c>
      <c r="G2071" s="2">
        <v>0</v>
      </c>
      <c r="H2071" s="2">
        <v>0</v>
      </c>
      <c r="I2071" s="2">
        <v>0.27700000000000002</v>
      </c>
      <c r="J2071" s="2">
        <v>0.63600000000000001</v>
      </c>
      <c r="K2071" s="2">
        <v>-0.35899999999999999</v>
      </c>
      <c r="L2071" s="2">
        <v>0.32300000000000001</v>
      </c>
      <c r="M2071" s="2">
        <v>0.66300000000000003</v>
      </c>
      <c r="N2071" s="2">
        <v>-0.34</v>
      </c>
      <c r="O2071" s="2">
        <v>-0.23300000000000001</v>
      </c>
      <c r="P2071" s="2" t="s">
        <v>5900</v>
      </c>
      <c r="Q2071" s="5">
        <v>4323</v>
      </c>
      <c r="R2071" s="5">
        <v>160.11111111111111</v>
      </c>
      <c r="S2071" s="5">
        <v>16</v>
      </c>
      <c r="T2071" s="5">
        <v>370.11334721258385</v>
      </c>
      <c r="U2071" s="5">
        <v>0</v>
      </c>
      <c r="V2071" s="5">
        <v>0</v>
      </c>
      <c r="W2071" s="5">
        <v>2</v>
      </c>
      <c r="X2071" s="5">
        <v>46.264168401572981</v>
      </c>
      <c r="Y2071" s="5">
        <v>0</v>
      </c>
      <c r="Z2071" s="5">
        <v>0</v>
      </c>
      <c r="AA2071" s="5">
        <v>14</v>
      </c>
      <c r="AB2071" s="5">
        <v>323.84917881101092</v>
      </c>
      <c r="AC2071" s="5">
        <v>71</v>
      </c>
      <c r="AD2071" s="5">
        <v>1642.3779782558411</v>
      </c>
      <c r="AE2071" s="5">
        <v>11</v>
      </c>
      <c r="AF2071" s="5">
        <v>254.45292620865141</v>
      </c>
      <c r="AG2071" s="5">
        <v>57</v>
      </c>
      <c r="AH2071" s="5">
        <v>1318.5287994448299</v>
      </c>
      <c r="AI2071" s="5">
        <v>3</v>
      </c>
      <c r="AJ2071" s="5">
        <v>69.396252602359468</v>
      </c>
    </row>
    <row r="2072" spans="1:36" x14ac:dyDescent="0.25">
      <c r="A2072">
        <v>2018</v>
      </c>
      <c r="B2072" t="s">
        <v>71</v>
      </c>
      <c r="C2072" t="s">
        <v>5988</v>
      </c>
      <c r="D2072" s="47" t="s">
        <v>5914</v>
      </c>
      <c r="E2072" s="11">
        <v>0</v>
      </c>
      <c r="F2072" s="2">
        <v>0.4098</v>
      </c>
      <c r="G2072" s="2">
        <v>0.58040000000000003</v>
      </c>
      <c r="H2072" s="2">
        <v>-0.17060000000000003</v>
      </c>
      <c r="I2072" s="2">
        <v>0.28050000000000003</v>
      </c>
      <c r="J2072" s="2">
        <v>0.68500000000000005</v>
      </c>
      <c r="K2072" s="2">
        <v>-0.40450000000000003</v>
      </c>
      <c r="L2072" s="2">
        <v>0.28649999999999998</v>
      </c>
      <c r="M2072" s="2">
        <v>0.70399999999999996</v>
      </c>
      <c r="N2072" s="2">
        <v>-0.41749999999999998</v>
      </c>
      <c r="O2072" s="2">
        <v>-0.3308666666666667</v>
      </c>
      <c r="P2072" s="2" t="s">
        <v>5900</v>
      </c>
      <c r="Q2072" s="5">
        <v>4328</v>
      </c>
      <c r="R2072" s="5" t="s">
        <v>4791</v>
      </c>
      <c r="S2072" s="5">
        <v>40</v>
      </c>
      <c r="T2072" s="5">
        <v>924.21441774491689</v>
      </c>
      <c r="U2072" s="5">
        <v>0</v>
      </c>
      <c r="V2072" s="5">
        <v>0</v>
      </c>
      <c r="W2072" s="5">
        <v>5</v>
      </c>
      <c r="X2072" s="5">
        <v>115.52680221811461</v>
      </c>
      <c r="Y2072" s="5">
        <v>2</v>
      </c>
      <c r="Z2072" s="5">
        <v>46.210720887245841</v>
      </c>
      <c r="AA2072" s="5">
        <v>33</v>
      </c>
      <c r="AB2072" s="5">
        <v>762.47689463955635</v>
      </c>
      <c r="AC2072" s="5">
        <v>61</v>
      </c>
      <c r="AD2072" s="5">
        <v>1409.426987060998</v>
      </c>
      <c r="AE2072" s="5">
        <v>10</v>
      </c>
      <c r="AF2072" s="5">
        <v>231.05360443622922</v>
      </c>
      <c r="AG2072" s="5">
        <v>51</v>
      </c>
      <c r="AH2072" s="5">
        <v>1178.373382624769</v>
      </c>
      <c r="AI2072" s="5">
        <v>0</v>
      </c>
      <c r="AJ2072" s="5">
        <v>0</v>
      </c>
    </row>
    <row r="2073" spans="1:36" x14ac:dyDescent="0.25">
      <c r="A2073">
        <v>2018</v>
      </c>
      <c r="B2073" t="s">
        <v>71</v>
      </c>
      <c r="C2073" t="s">
        <v>5988</v>
      </c>
      <c r="D2073" s="47" t="s">
        <v>5914</v>
      </c>
      <c r="E2073" s="11">
        <v>0</v>
      </c>
      <c r="F2073" s="2">
        <v>0.4098</v>
      </c>
      <c r="G2073" s="2">
        <v>0.58040000000000003</v>
      </c>
      <c r="H2073" s="2">
        <v>-0.17060000000000003</v>
      </c>
      <c r="I2073" s="2">
        <v>0.28050000000000003</v>
      </c>
      <c r="J2073" s="2">
        <v>0.68500000000000005</v>
      </c>
      <c r="K2073" s="2">
        <v>-0.40450000000000003</v>
      </c>
      <c r="L2073" s="2">
        <v>0.28649999999999998</v>
      </c>
      <c r="M2073" s="2">
        <v>0.70399999999999996</v>
      </c>
      <c r="N2073" s="2">
        <v>-0.41749999999999998</v>
      </c>
      <c r="O2073" s="2">
        <v>-0.3308666666666667</v>
      </c>
      <c r="P2073" s="2" t="s">
        <v>5900</v>
      </c>
      <c r="Q2073" s="5">
        <v>4328</v>
      </c>
      <c r="R2073" s="5" t="s">
        <v>4791</v>
      </c>
      <c r="S2073" s="5">
        <v>40</v>
      </c>
      <c r="T2073" s="5">
        <v>924.21441774491689</v>
      </c>
      <c r="U2073" s="5">
        <v>0</v>
      </c>
      <c r="V2073" s="5">
        <v>0</v>
      </c>
      <c r="W2073" s="5">
        <v>5</v>
      </c>
      <c r="X2073" s="5">
        <v>115.52680221811461</v>
      </c>
      <c r="Y2073" s="5">
        <v>2</v>
      </c>
      <c r="Z2073" s="5">
        <v>46.210720887245841</v>
      </c>
      <c r="AA2073" s="5">
        <v>33</v>
      </c>
      <c r="AB2073" s="5">
        <v>762.47689463955635</v>
      </c>
      <c r="AC2073" s="5">
        <v>61</v>
      </c>
      <c r="AD2073" s="5">
        <v>1409.426987060998</v>
      </c>
      <c r="AE2073" s="5">
        <v>10</v>
      </c>
      <c r="AF2073" s="5">
        <v>231.05360443622922</v>
      </c>
      <c r="AG2073" s="5">
        <v>51</v>
      </c>
      <c r="AH2073" s="5">
        <v>1178.373382624769</v>
      </c>
      <c r="AI2073" s="5">
        <v>0</v>
      </c>
      <c r="AJ2073" s="5">
        <v>0</v>
      </c>
    </row>
    <row r="2074" spans="1:36" x14ac:dyDescent="0.25">
      <c r="A2074">
        <v>2017</v>
      </c>
      <c r="B2074" t="s">
        <v>70</v>
      </c>
      <c r="C2074" t="s">
        <v>5290</v>
      </c>
      <c r="D2074" s="47" t="s">
        <v>5289</v>
      </c>
      <c r="E2074" s="11">
        <v>2.0499999999999998</v>
      </c>
      <c r="F2074" s="2">
        <v>0.73350000000000004</v>
      </c>
      <c r="G2074" s="2">
        <v>0.2586</v>
      </c>
      <c r="H2074" s="2">
        <v>0.47490000000000004</v>
      </c>
      <c r="I2074" s="2">
        <v>0.68879999999999997</v>
      </c>
      <c r="J2074" s="2">
        <v>0.29289999999999999</v>
      </c>
      <c r="K2074" s="2">
        <v>0.39589999999999997</v>
      </c>
      <c r="L2074" s="2">
        <v>0.55730000000000002</v>
      </c>
      <c r="M2074" s="2">
        <v>0.42359999999999998</v>
      </c>
      <c r="N2074" s="2">
        <v>0.13370000000000004</v>
      </c>
      <c r="O2074" s="2">
        <v>0.33483333333333337</v>
      </c>
      <c r="P2074" s="5" t="s">
        <v>4792</v>
      </c>
      <c r="Q2074" s="5">
        <v>4331</v>
      </c>
      <c r="R2074" s="5">
        <v>2112.6829268292686</v>
      </c>
      <c r="S2074" s="5">
        <v>12</v>
      </c>
      <c r="T2074" s="5">
        <v>277.07226968367581</v>
      </c>
      <c r="U2074" s="5">
        <v>0</v>
      </c>
      <c r="V2074" s="5">
        <v>0</v>
      </c>
      <c r="W2074" s="5">
        <v>5</v>
      </c>
      <c r="X2074" s="5">
        <v>115.44677903486493</v>
      </c>
      <c r="Y2074" s="5">
        <v>2</v>
      </c>
      <c r="Z2074" s="5">
        <v>46.178711613945971</v>
      </c>
      <c r="AA2074" s="5">
        <v>5</v>
      </c>
      <c r="AB2074" s="5">
        <v>115.44677903486493</v>
      </c>
      <c r="AC2074" s="5">
        <v>34</v>
      </c>
      <c r="AD2074" s="5">
        <v>785.03809743708155</v>
      </c>
      <c r="AE2074" s="5">
        <v>7</v>
      </c>
      <c r="AF2074" s="5">
        <v>161.62549064881088</v>
      </c>
      <c r="AG2074" s="5">
        <v>25</v>
      </c>
      <c r="AH2074" s="5">
        <v>577.23389517432463</v>
      </c>
      <c r="AI2074" s="5">
        <v>2</v>
      </c>
      <c r="AJ2074" s="5">
        <v>46.178711613945971</v>
      </c>
    </row>
    <row r="2075" spans="1:36" x14ac:dyDescent="0.25">
      <c r="A2075">
        <v>2017</v>
      </c>
      <c r="B2075" t="s">
        <v>41</v>
      </c>
      <c r="C2075" t="s">
        <v>5887</v>
      </c>
      <c r="D2075" s="47" t="s">
        <v>5374</v>
      </c>
      <c r="E2075" s="11">
        <v>3.649</v>
      </c>
      <c r="F2075" s="2">
        <v>0.45810000000000001</v>
      </c>
      <c r="G2075" s="2">
        <v>0.51529999999999998</v>
      </c>
      <c r="H2075" s="2">
        <v>-5.7199999999999973E-2</v>
      </c>
      <c r="I2075" s="2">
        <v>0.4461</v>
      </c>
      <c r="J2075" s="2">
        <v>0.47820000000000001</v>
      </c>
      <c r="K2075" s="2">
        <v>-3.2100000000000017E-2</v>
      </c>
      <c r="L2075" s="2">
        <v>0.46079999999999999</v>
      </c>
      <c r="M2075" s="2">
        <v>0.5161</v>
      </c>
      <c r="N2075" s="2">
        <v>-5.5300000000000016E-2</v>
      </c>
      <c r="O2075" s="2">
        <v>-4.82E-2</v>
      </c>
      <c r="P2075" s="2" t="s">
        <v>5765</v>
      </c>
      <c r="Q2075" s="5">
        <v>4331</v>
      </c>
      <c r="R2075" s="5">
        <v>1186.9005206906002</v>
      </c>
      <c r="S2075" s="5">
        <v>3</v>
      </c>
      <c r="T2075" s="5">
        <v>69.268067420918953</v>
      </c>
      <c r="U2075" s="5">
        <v>0</v>
      </c>
      <c r="V2075" s="5">
        <v>0</v>
      </c>
      <c r="W2075" s="5">
        <v>0</v>
      </c>
      <c r="X2075" s="5">
        <v>0</v>
      </c>
      <c r="Y2075" s="5">
        <v>0</v>
      </c>
      <c r="Z2075" s="5">
        <v>0</v>
      </c>
      <c r="AA2075" s="5">
        <v>3</v>
      </c>
      <c r="AB2075" s="5">
        <v>69.268067420918953</v>
      </c>
      <c r="AC2075" s="5">
        <v>57</v>
      </c>
      <c r="AD2075" s="5">
        <v>1316.0932809974602</v>
      </c>
      <c r="AE2075" s="5">
        <v>8</v>
      </c>
      <c r="AF2075" s="5">
        <v>184.71484645578388</v>
      </c>
      <c r="AG2075" s="5">
        <v>49</v>
      </c>
      <c r="AH2075" s="5">
        <v>1131.3784345416764</v>
      </c>
      <c r="AI2075" s="5">
        <v>0</v>
      </c>
      <c r="AJ2075" s="5">
        <v>0</v>
      </c>
    </row>
    <row r="2076" spans="1:36" x14ac:dyDescent="0.25">
      <c r="A2076">
        <v>2019</v>
      </c>
      <c r="B2076" t="s">
        <v>70</v>
      </c>
      <c r="C2076" t="s">
        <v>663</v>
      </c>
      <c r="D2076" s="47" t="s">
        <v>5311</v>
      </c>
      <c r="E2076" s="11">
        <v>3.17</v>
      </c>
      <c r="F2076" s="2">
        <v>0.72799999999999998</v>
      </c>
      <c r="G2076" s="2">
        <v>0.25840000000000002</v>
      </c>
      <c r="H2076" s="2">
        <v>0.46959999999999996</v>
      </c>
      <c r="I2076" s="2">
        <v>0.70530000000000004</v>
      </c>
      <c r="J2076" s="2">
        <v>0.26900000000000002</v>
      </c>
      <c r="K2076" s="2">
        <v>0.43630000000000002</v>
      </c>
      <c r="L2076" s="2">
        <v>0.65510000000000002</v>
      </c>
      <c r="M2076" s="2">
        <v>0.33379999999999999</v>
      </c>
      <c r="N2076" s="2">
        <v>0.32130000000000003</v>
      </c>
      <c r="O2076" s="2">
        <v>0.40906666666666663</v>
      </c>
      <c r="P2076" s="5" t="s">
        <v>4792</v>
      </c>
      <c r="Q2076" s="5">
        <v>4334</v>
      </c>
      <c r="R2076" s="5">
        <v>1367.192429022082</v>
      </c>
      <c r="S2076" s="5">
        <v>13</v>
      </c>
      <c r="T2076" s="5">
        <v>299.95385325334564</v>
      </c>
      <c r="U2076" s="5">
        <v>0</v>
      </c>
      <c r="V2076" s="5">
        <v>0</v>
      </c>
      <c r="W2076" s="5">
        <v>0</v>
      </c>
      <c r="X2076" s="5">
        <v>0</v>
      </c>
      <c r="Y2076" s="5">
        <v>0</v>
      </c>
      <c r="Z2076" s="5">
        <v>0</v>
      </c>
      <c r="AA2076" s="5">
        <v>13</v>
      </c>
      <c r="AB2076" s="5">
        <v>299.95385325334564</v>
      </c>
      <c r="AC2076" s="5">
        <v>14</v>
      </c>
      <c r="AD2076" s="5">
        <v>323.02722658052608</v>
      </c>
      <c r="AE2076" s="5">
        <v>6</v>
      </c>
      <c r="AF2076" s="5">
        <v>138.4402399630826</v>
      </c>
      <c r="AG2076" s="5">
        <v>8</v>
      </c>
      <c r="AH2076" s="5">
        <v>184.58698661744347</v>
      </c>
      <c r="AI2076" s="5">
        <v>0</v>
      </c>
      <c r="AJ2076" s="5">
        <v>0</v>
      </c>
    </row>
    <row r="2077" spans="1:36" x14ac:dyDescent="0.25">
      <c r="A2077">
        <v>2019</v>
      </c>
      <c r="B2077" t="s">
        <v>41</v>
      </c>
      <c r="C2077" t="s">
        <v>5602</v>
      </c>
      <c r="D2077" s="47" t="s">
        <v>5577</v>
      </c>
      <c r="E2077" s="11">
        <v>2.8780000000000001</v>
      </c>
      <c r="F2077" s="2">
        <v>0.71260000000000001</v>
      </c>
      <c r="G2077" s="2">
        <v>0.26719999999999999</v>
      </c>
      <c r="H2077" s="2">
        <v>0.44540000000000002</v>
      </c>
      <c r="I2077" s="2">
        <v>0.70320000000000005</v>
      </c>
      <c r="J2077" s="2">
        <v>0.24049999999999999</v>
      </c>
      <c r="K2077" s="2">
        <v>0.46270000000000006</v>
      </c>
      <c r="L2077" s="2">
        <v>0.6754</v>
      </c>
      <c r="M2077" s="2">
        <v>0.30769999999999997</v>
      </c>
      <c r="N2077" s="2">
        <v>0.36770000000000003</v>
      </c>
      <c r="O2077" s="2">
        <v>0.42526666666666674</v>
      </c>
      <c r="P2077" s="2" t="s">
        <v>4792</v>
      </c>
      <c r="Q2077" s="5">
        <v>4336</v>
      </c>
      <c r="R2077" s="5">
        <v>1506.6018068102849</v>
      </c>
      <c r="S2077" s="5">
        <v>15</v>
      </c>
      <c r="T2077" s="5">
        <v>345.94095940959409</v>
      </c>
      <c r="U2077" s="5">
        <v>0</v>
      </c>
      <c r="V2077" s="5">
        <v>0</v>
      </c>
      <c r="W2077" s="5">
        <v>2</v>
      </c>
      <c r="X2077" s="5">
        <v>46.125461254612546</v>
      </c>
      <c r="Y2077" s="5">
        <v>0</v>
      </c>
      <c r="Z2077" s="5">
        <v>0</v>
      </c>
      <c r="AA2077" s="5">
        <v>13</v>
      </c>
      <c r="AB2077" s="5">
        <v>299.81549815498158</v>
      </c>
      <c r="AC2077" s="5">
        <v>54</v>
      </c>
      <c r="AD2077" s="5">
        <v>1245.3874538745388</v>
      </c>
      <c r="AE2077" s="5">
        <v>15</v>
      </c>
      <c r="AF2077" s="5">
        <v>345.94095940959409</v>
      </c>
      <c r="AG2077" s="5">
        <v>33</v>
      </c>
      <c r="AH2077" s="5">
        <v>761.07011070110707</v>
      </c>
      <c r="AI2077" s="5">
        <v>6</v>
      </c>
      <c r="AJ2077" s="5">
        <v>138.37638376383762</v>
      </c>
    </row>
    <row r="2078" spans="1:36" x14ac:dyDescent="0.25">
      <c r="A2078">
        <v>2018</v>
      </c>
      <c r="B2078" t="s">
        <v>71</v>
      </c>
      <c r="C2078" t="s">
        <v>5182</v>
      </c>
      <c r="D2078" s="47" t="s">
        <v>465</v>
      </c>
      <c r="E2078" s="11">
        <v>0</v>
      </c>
      <c r="F2078" s="2">
        <v>0.90380000000000005</v>
      </c>
      <c r="G2078" s="2">
        <v>8.7499999999999994E-2</v>
      </c>
      <c r="H2078" s="2">
        <v>0.81630000000000003</v>
      </c>
      <c r="I2078" s="2">
        <v>0.88749999999999996</v>
      </c>
      <c r="J2078" s="2">
        <v>9.3700000000000006E-2</v>
      </c>
      <c r="K2078" s="2">
        <v>0.79379999999999995</v>
      </c>
      <c r="L2078" s="2">
        <v>0.88719999999999999</v>
      </c>
      <c r="M2078" s="2">
        <v>0.1042</v>
      </c>
      <c r="N2078" s="2">
        <v>0.78300000000000003</v>
      </c>
      <c r="O2078" s="2">
        <v>0.79769999999999996</v>
      </c>
      <c r="P2078" s="2" t="s">
        <v>4792</v>
      </c>
      <c r="Q2078" s="5">
        <v>4338</v>
      </c>
      <c r="R2078" s="5" t="s">
        <v>4791</v>
      </c>
      <c r="S2078" s="5">
        <v>7</v>
      </c>
      <c r="T2078" s="5">
        <v>161.36468418626094</v>
      </c>
      <c r="U2078" s="5">
        <v>0</v>
      </c>
      <c r="V2078" s="5">
        <v>0</v>
      </c>
      <c r="W2078" s="5">
        <v>1</v>
      </c>
      <c r="X2078" s="5">
        <v>23.052097740894421</v>
      </c>
      <c r="Y2078" s="5">
        <v>0</v>
      </c>
      <c r="Z2078" s="5">
        <v>0</v>
      </c>
      <c r="AA2078" s="5">
        <v>6</v>
      </c>
      <c r="AB2078" s="5">
        <v>138.31258644536655</v>
      </c>
      <c r="AC2078" s="5">
        <v>46</v>
      </c>
      <c r="AD2078" s="5">
        <v>1060.3964960811434</v>
      </c>
      <c r="AE2078" s="5">
        <v>12</v>
      </c>
      <c r="AF2078" s="5">
        <v>276.6251728907331</v>
      </c>
      <c r="AG2078" s="5">
        <v>31</v>
      </c>
      <c r="AH2078" s="5">
        <v>714.61502996772708</v>
      </c>
      <c r="AI2078" s="5">
        <v>3</v>
      </c>
      <c r="AJ2078" s="5">
        <v>69.156293222683274</v>
      </c>
    </row>
    <row r="2079" spans="1:36" x14ac:dyDescent="0.25">
      <c r="A2079">
        <v>2018</v>
      </c>
      <c r="B2079" t="s">
        <v>71</v>
      </c>
      <c r="C2079" t="s">
        <v>5182</v>
      </c>
      <c r="D2079" s="47" t="s">
        <v>465</v>
      </c>
      <c r="E2079" s="11">
        <v>0</v>
      </c>
      <c r="F2079" s="2">
        <v>0.90380000000000005</v>
      </c>
      <c r="G2079" s="2">
        <v>8.7499999999999994E-2</v>
      </c>
      <c r="H2079" s="2">
        <v>0.81630000000000003</v>
      </c>
      <c r="I2079" s="2">
        <v>0.88749999999999996</v>
      </c>
      <c r="J2079" s="2">
        <v>9.3700000000000006E-2</v>
      </c>
      <c r="K2079" s="2">
        <v>0.79379999999999995</v>
      </c>
      <c r="L2079" s="2">
        <v>0.88719999999999999</v>
      </c>
      <c r="M2079" s="2">
        <v>0.1042</v>
      </c>
      <c r="N2079" s="2">
        <v>0.78300000000000003</v>
      </c>
      <c r="O2079" s="2">
        <v>0.79769999999999996</v>
      </c>
      <c r="P2079" s="2" t="s">
        <v>4792</v>
      </c>
      <c r="Q2079" s="5">
        <v>4338</v>
      </c>
      <c r="R2079" s="5" t="s">
        <v>4791</v>
      </c>
      <c r="S2079" s="5">
        <v>7</v>
      </c>
      <c r="T2079" s="5">
        <v>161.36468418626094</v>
      </c>
      <c r="U2079" s="5">
        <v>0</v>
      </c>
      <c r="V2079" s="5">
        <v>0</v>
      </c>
      <c r="W2079" s="5">
        <v>1</v>
      </c>
      <c r="X2079" s="5">
        <v>23.052097740894421</v>
      </c>
      <c r="Y2079" s="5">
        <v>0</v>
      </c>
      <c r="Z2079" s="5">
        <v>0</v>
      </c>
      <c r="AA2079" s="5">
        <v>6</v>
      </c>
      <c r="AB2079" s="5">
        <v>138.31258644536655</v>
      </c>
      <c r="AC2079" s="5">
        <v>46</v>
      </c>
      <c r="AD2079" s="5">
        <v>1060.3964960811434</v>
      </c>
      <c r="AE2079" s="5">
        <v>12</v>
      </c>
      <c r="AF2079" s="5">
        <v>276.6251728907331</v>
      </c>
      <c r="AG2079" s="5">
        <v>31</v>
      </c>
      <c r="AH2079" s="5">
        <v>714.61502996772708</v>
      </c>
      <c r="AI2079" s="5">
        <v>3</v>
      </c>
      <c r="AJ2079" s="5">
        <v>69.156293222683274</v>
      </c>
    </row>
    <row r="2080" spans="1:36" x14ac:dyDescent="0.25">
      <c r="A2080">
        <v>2019</v>
      </c>
      <c r="B2080" t="s">
        <v>71</v>
      </c>
      <c r="C2080" t="s">
        <v>5170</v>
      </c>
      <c r="D2080" s="47" t="s">
        <v>5170</v>
      </c>
      <c r="E2080" s="11">
        <v>0</v>
      </c>
      <c r="F2080" s="2">
        <v>0.88180000000000003</v>
      </c>
      <c r="G2080" s="2">
        <v>0.10920000000000001</v>
      </c>
      <c r="H2080" s="2">
        <v>0.77260000000000006</v>
      </c>
      <c r="I2080" s="2">
        <v>0.87209999999999999</v>
      </c>
      <c r="J2080" s="2">
        <v>0.1065</v>
      </c>
      <c r="K2080" s="2">
        <v>0.76559999999999995</v>
      </c>
      <c r="L2080" s="2">
        <v>0.86250000000000004</v>
      </c>
      <c r="M2080" s="2">
        <v>0.12659999999999999</v>
      </c>
      <c r="N2080" s="2">
        <v>0.7359</v>
      </c>
      <c r="O2080" s="2">
        <v>0.75803333333333323</v>
      </c>
      <c r="P2080" s="2" t="s">
        <v>4792</v>
      </c>
      <c r="Q2080" s="5">
        <v>4341</v>
      </c>
      <c r="R2080" s="5" t="s">
        <v>4791</v>
      </c>
      <c r="S2080" s="5">
        <v>24</v>
      </c>
      <c r="T2080" s="5">
        <v>552.86800276433996</v>
      </c>
      <c r="U2080" s="5">
        <v>1</v>
      </c>
      <c r="V2080" s="5">
        <v>23.036166781847498</v>
      </c>
      <c r="W2080" s="5">
        <v>3</v>
      </c>
      <c r="X2080" s="5">
        <v>69.108500345542495</v>
      </c>
      <c r="Y2080" s="5">
        <v>0</v>
      </c>
      <c r="Z2080" s="5">
        <v>0</v>
      </c>
      <c r="AA2080" s="5">
        <v>20</v>
      </c>
      <c r="AB2080" s="5">
        <v>460.72333563695003</v>
      </c>
      <c r="AC2080" s="5">
        <v>33</v>
      </c>
      <c r="AD2080" s="5">
        <v>760.19350380096751</v>
      </c>
      <c r="AE2080" s="5">
        <v>17</v>
      </c>
      <c r="AF2080" s="5">
        <v>391.61483529140753</v>
      </c>
      <c r="AG2080" s="5">
        <v>15</v>
      </c>
      <c r="AH2080" s="5">
        <v>345.54250172771253</v>
      </c>
      <c r="AI2080" s="5">
        <v>1</v>
      </c>
      <c r="AJ2080" s="5">
        <v>23.036166781847498</v>
      </c>
    </row>
    <row r="2081" spans="1:36" x14ac:dyDescent="0.25">
      <c r="A2081">
        <v>2018</v>
      </c>
      <c r="B2081" t="s">
        <v>41</v>
      </c>
      <c r="C2081" t="s">
        <v>5887</v>
      </c>
      <c r="D2081" s="47" t="s">
        <v>5374</v>
      </c>
      <c r="E2081" s="11">
        <v>3.649</v>
      </c>
      <c r="F2081" s="2">
        <v>0.45810000000000001</v>
      </c>
      <c r="G2081" s="2">
        <v>0.51529999999999998</v>
      </c>
      <c r="H2081" s="2">
        <v>-5.7199999999999973E-2</v>
      </c>
      <c r="I2081" s="2">
        <v>0.4461</v>
      </c>
      <c r="J2081" s="2">
        <v>0.47820000000000001</v>
      </c>
      <c r="K2081" s="2">
        <v>-3.2100000000000017E-2</v>
      </c>
      <c r="L2081" s="2">
        <v>0.46079999999999999</v>
      </c>
      <c r="M2081" s="2">
        <v>0.5161</v>
      </c>
      <c r="N2081" s="2">
        <v>-5.5300000000000016E-2</v>
      </c>
      <c r="O2081" s="2">
        <v>-4.82E-2</v>
      </c>
      <c r="P2081" s="2" t="s">
        <v>5765</v>
      </c>
      <c r="Q2081" s="5">
        <v>4342</v>
      </c>
      <c r="R2081" s="5">
        <v>1189.9150452178678</v>
      </c>
      <c r="S2081" s="5">
        <v>2</v>
      </c>
      <c r="T2081" s="5">
        <v>46.061722708429294</v>
      </c>
      <c r="U2081" s="5">
        <v>0</v>
      </c>
      <c r="V2081" s="5">
        <v>0</v>
      </c>
      <c r="W2081" s="5">
        <v>0</v>
      </c>
      <c r="X2081" s="5">
        <v>0</v>
      </c>
      <c r="Y2081" s="5">
        <v>0</v>
      </c>
      <c r="Z2081" s="5">
        <v>0</v>
      </c>
      <c r="AA2081" s="5">
        <v>2</v>
      </c>
      <c r="AB2081" s="5">
        <v>46.061722708429294</v>
      </c>
      <c r="AC2081" s="5">
        <v>28</v>
      </c>
      <c r="AD2081" s="5">
        <v>644.86411791801015</v>
      </c>
      <c r="AE2081" s="5">
        <v>5</v>
      </c>
      <c r="AF2081" s="5">
        <v>115.15430677107322</v>
      </c>
      <c r="AG2081" s="5">
        <v>23</v>
      </c>
      <c r="AH2081" s="5">
        <v>529.70981114693689</v>
      </c>
      <c r="AI2081" s="5">
        <v>0</v>
      </c>
      <c r="AJ2081" s="5">
        <v>0</v>
      </c>
    </row>
    <row r="2082" spans="1:36" x14ac:dyDescent="0.25">
      <c r="A2082">
        <v>2017</v>
      </c>
      <c r="B2082" t="s">
        <v>71</v>
      </c>
      <c r="C2082" t="s">
        <v>5988</v>
      </c>
      <c r="D2082" s="47" t="s">
        <v>5914</v>
      </c>
      <c r="E2082" s="11">
        <v>0</v>
      </c>
      <c r="F2082" s="2">
        <v>0.4098</v>
      </c>
      <c r="G2082" s="2">
        <v>0.58040000000000003</v>
      </c>
      <c r="H2082" s="2">
        <v>-0.17060000000000003</v>
      </c>
      <c r="I2082" s="2">
        <v>0.28050000000000003</v>
      </c>
      <c r="J2082" s="2">
        <v>0.68500000000000005</v>
      </c>
      <c r="K2082" s="2">
        <v>-0.40450000000000003</v>
      </c>
      <c r="L2082" s="2">
        <v>0.28649999999999998</v>
      </c>
      <c r="M2082" s="2">
        <v>0.70399999999999996</v>
      </c>
      <c r="N2082" s="2">
        <v>-0.41749999999999998</v>
      </c>
      <c r="O2082" s="2">
        <v>-0.3308666666666667</v>
      </c>
      <c r="P2082" s="2" t="s">
        <v>5900</v>
      </c>
      <c r="Q2082" s="5">
        <v>4343</v>
      </c>
      <c r="R2082" s="5" t="s">
        <v>4791</v>
      </c>
      <c r="S2082" s="5">
        <v>10</v>
      </c>
      <c r="T2082" s="5">
        <v>230.25558369790468</v>
      </c>
      <c r="U2082" s="5">
        <v>0</v>
      </c>
      <c r="V2082" s="5">
        <v>0</v>
      </c>
      <c r="W2082" s="5">
        <v>1</v>
      </c>
      <c r="X2082" s="5">
        <v>23.025558369790467</v>
      </c>
      <c r="Y2082" s="5">
        <v>0</v>
      </c>
      <c r="Z2082" s="5">
        <v>0</v>
      </c>
      <c r="AA2082" s="5">
        <v>9</v>
      </c>
      <c r="AB2082" s="5">
        <v>207.23002532811421</v>
      </c>
      <c r="AC2082" s="5">
        <v>69</v>
      </c>
      <c r="AD2082" s="5">
        <v>1588.7635275155424</v>
      </c>
      <c r="AE2082" s="5">
        <v>11</v>
      </c>
      <c r="AF2082" s="5">
        <v>253.28114206769516</v>
      </c>
      <c r="AG2082" s="5">
        <v>57</v>
      </c>
      <c r="AH2082" s="5">
        <v>1312.4568270780567</v>
      </c>
      <c r="AI2082" s="5">
        <v>1</v>
      </c>
      <c r="AJ2082" s="5">
        <v>23.025558369790467</v>
      </c>
    </row>
    <row r="2083" spans="1:36" x14ac:dyDescent="0.25">
      <c r="A2083">
        <v>2018</v>
      </c>
      <c r="B2083" t="s">
        <v>71</v>
      </c>
      <c r="C2083" t="s">
        <v>5215</v>
      </c>
      <c r="D2083" s="47" t="s">
        <v>1815</v>
      </c>
      <c r="E2083" s="11">
        <v>0</v>
      </c>
      <c r="F2083" s="2">
        <v>0.72230000000000005</v>
      </c>
      <c r="G2083" s="2">
        <v>0.2661</v>
      </c>
      <c r="H2083" s="2">
        <v>0.45620000000000005</v>
      </c>
      <c r="I2083" s="2">
        <v>0.70620000000000005</v>
      </c>
      <c r="J2083" s="2">
        <v>0.26939999999999997</v>
      </c>
      <c r="K2083" s="2">
        <v>0.43680000000000008</v>
      </c>
      <c r="L2083" s="2">
        <v>0.66920000000000002</v>
      </c>
      <c r="M2083" s="2">
        <v>0.3231</v>
      </c>
      <c r="N2083" s="2">
        <v>0.34610000000000002</v>
      </c>
      <c r="O2083" s="2">
        <v>0.41303333333333336</v>
      </c>
      <c r="P2083" s="2" t="s">
        <v>4792</v>
      </c>
      <c r="Q2083" s="5">
        <v>4344</v>
      </c>
      <c r="R2083" s="5" t="s">
        <v>4791</v>
      </c>
      <c r="S2083" s="5">
        <v>6</v>
      </c>
      <c r="T2083" s="5">
        <v>138.12154696132595</v>
      </c>
      <c r="U2083" s="5">
        <v>0</v>
      </c>
      <c r="V2083" s="5">
        <v>0</v>
      </c>
      <c r="W2083" s="5">
        <v>2</v>
      </c>
      <c r="X2083" s="5">
        <v>46.040515653775323</v>
      </c>
      <c r="Y2083" s="5">
        <v>0</v>
      </c>
      <c r="Z2083" s="5">
        <v>0</v>
      </c>
      <c r="AA2083" s="5">
        <v>4</v>
      </c>
      <c r="AB2083" s="5">
        <v>92.081031307550646</v>
      </c>
      <c r="AC2083" s="5">
        <v>0</v>
      </c>
      <c r="AD2083" s="5">
        <v>0</v>
      </c>
      <c r="AE2083" s="5">
        <v>14</v>
      </c>
      <c r="AF2083" s="5">
        <v>322.28360957642724</v>
      </c>
      <c r="AG2083" s="5">
        <v>0</v>
      </c>
      <c r="AH2083" s="5">
        <v>0</v>
      </c>
      <c r="AI2083" s="5">
        <v>2</v>
      </c>
      <c r="AJ2083" s="5">
        <v>46.040515653775323</v>
      </c>
    </row>
    <row r="2084" spans="1:36" x14ac:dyDescent="0.25">
      <c r="A2084">
        <v>2018</v>
      </c>
      <c r="B2084" t="s">
        <v>71</v>
      </c>
      <c r="C2084" t="s">
        <v>5215</v>
      </c>
      <c r="D2084" s="47" t="s">
        <v>1815</v>
      </c>
      <c r="E2084" s="11">
        <v>0</v>
      </c>
      <c r="F2084" s="2">
        <v>0.72230000000000005</v>
      </c>
      <c r="G2084" s="2">
        <v>0.2661</v>
      </c>
      <c r="H2084" s="2">
        <v>0.45620000000000005</v>
      </c>
      <c r="I2084" s="2">
        <v>0.70620000000000005</v>
      </c>
      <c r="J2084" s="2">
        <v>0.26939999999999997</v>
      </c>
      <c r="K2084" s="2">
        <v>0.43680000000000008</v>
      </c>
      <c r="L2084" s="2">
        <v>0.66920000000000002</v>
      </c>
      <c r="M2084" s="2">
        <v>0.3231</v>
      </c>
      <c r="N2084" s="2">
        <v>0.34610000000000002</v>
      </c>
      <c r="O2084" s="2">
        <v>0.41303333333333336</v>
      </c>
      <c r="P2084" s="2" t="s">
        <v>4792</v>
      </c>
      <c r="Q2084" s="5">
        <v>4344</v>
      </c>
      <c r="R2084" s="5" t="s">
        <v>4791</v>
      </c>
      <c r="S2084" s="5">
        <v>6</v>
      </c>
      <c r="T2084" s="5">
        <v>138.12154696132595</v>
      </c>
      <c r="U2084" s="5">
        <v>0</v>
      </c>
      <c r="V2084" s="5">
        <v>0</v>
      </c>
      <c r="W2084" s="5">
        <v>2</v>
      </c>
      <c r="X2084" s="5">
        <v>46.040515653775323</v>
      </c>
      <c r="Y2084" s="5">
        <v>0</v>
      </c>
      <c r="Z2084" s="5">
        <v>0</v>
      </c>
      <c r="AA2084" s="5">
        <v>4</v>
      </c>
      <c r="AB2084" s="5">
        <v>92.081031307550646</v>
      </c>
      <c r="AC2084" s="5">
        <v>0</v>
      </c>
      <c r="AD2084" s="5">
        <v>0</v>
      </c>
      <c r="AE2084" s="5">
        <v>14</v>
      </c>
      <c r="AF2084" s="5">
        <v>322.28360957642724</v>
      </c>
      <c r="AG2084" s="5">
        <v>0</v>
      </c>
      <c r="AH2084" s="5">
        <v>0</v>
      </c>
      <c r="AI2084" s="5">
        <v>2</v>
      </c>
      <c r="AJ2084" s="5">
        <v>46.040515653775323</v>
      </c>
    </row>
    <row r="2085" spans="1:36" x14ac:dyDescent="0.25">
      <c r="A2085">
        <v>2018</v>
      </c>
      <c r="B2085" t="s">
        <v>71</v>
      </c>
      <c r="C2085" t="s">
        <v>5214</v>
      </c>
      <c r="D2085" s="47" t="s">
        <v>1815</v>
      </c>
      <c r="E2085" s="11">
        <v>0</v>
      </c>
      <c r="F2085" s="2">
        <v>0.72230000000000005</v>
      </c>
      <c r="G2085" s="2">
        <v>0.2661</v>
      </c>
      <c r="H2085" s="2">
        <v>0.45620000000000005</v>
      </c>
      <c r="I2085" s="2">
        <v>0.70620000000000005</v>
      </c>
      <c r="J2085" s="2">
        <v>0.26939999999999997</v>
      </c>
      <c r="K2085" s="2">
        <v>0.43680000000000008</v>
      </c>
      <c r="L2085" s="2">
        <v>0.66920000000000002</v>
      </c>
      <c r="M2085" s="2">
        <v>0.3231</v>
      </c>
      <c r="N2085" s="2">
        <v>0.34610000000000002</v>
      </c>
      <c r="O2085" s="2">
        <v>0.41303333333333336</v>
      </c>
      <c r="P2085" s="2" t="s">
        <v>4792</v>
      </c>
      <c r="Q2085" s="5">
        <v>4344</v>
      </c>
      <c r="R2085" s="5" t="s">
        <v>4791</v>
      </c>
      <c r="S2085" s="5">
        <v>6</v>
      </c>
      <c r="T2085" s="5">
        <v>93.926111458985602</v>
      </c>
      <c r="U2085" s="5">
        <v>0</v>
      </c>
      <c r="V2085" s="5">
        <v>0</v>
      </c>
      <c r="W2085" s="5">
        <v>2</v>
      </c>
      <c r="X2085" s="5">
        <v>31.308703819661865</v>
      </c>
      <c r="Y2085" s="5">
        <v>1</v>
      </c>
      <c r="Z2085" s="5">
        <v>15.654351909830932</v>
      </c>
      <c r="AA2085" s="5">
        <v>3</v>
      </c>
      <c r="AB2085" s="5">
        <v>46.963055729492801</v>
      </c>
      <c r="AC2085" s="5">
        <v>54</v>
      </c>
      <c r="AD2085" s="5">
        <v>845.3350031308704</v>
      </c>
      <c r="AE2085" s="5">
        <v>8</v>
      </c>
      <c r="AF2085" s="5">
        <v>125.23481527864746</v>
      </c>
      <c r="AG2085" s="5">
        <v>41</v>
      </c>
      <c r="AH2085" s="5">
        <v>641.82842830306834</v>
      </c>
      <c r="AI2085" s="5">
        <v>5</v>
      </c>
      <c r="AJ2085" s="5">
        <v>78.271759549154666</v>
      </c>
    </row>
    <row r="2086" spans="1:36" x14ac:dyDescent="0.25">
      <c r="A2086">
        <v>2019</v>
      </c>
      <c r="B2086" t="s">
        <v>71</v>
      </c>
      <c r="C2086" t="s">
        <v>5214</v>
      </c>
      <c r="D2086" s="47" t="s">
        <v>1815</v>
      </c>
      <c r="E2086" s="11">
        <v>1</v>
      </c>
      <c r="F2086" s="2">
        <v>0.72230000000000005</v>
      </c>
      <c r="G2086" s="2">
        <v>0.2661</v>
      </c>
      <c r="H2086" s="2">
        <v>0.45620000000000005</v>
      </c>
      <c r="I2086" s="2">
        <v>0.70620000000000005</v>
      </c>
      <c r="J2086" s="2">
        <v>0.26939999999999997</v>
      </c>
      <c r="K2086" s="2">
        <v>0.43680000000000008</v>
      </c>
      <c r="L2086" s="2">
        <v>0.66920000000000002</v>
      </c>
      <c r="M2086" s="2">
        <v>0.3231</v>
      </c>
      <c r="N2086" s="2">
        <v>0.34610000000000002</v>
      </c>
      <c r="O2086" s="2">
        <v>0.41303333333333336</v>
      </c>
      <c r="P2086" s="2" t="s">
        <v>4792</v>
      </c>
      <c r="Q2086" s="5">
        <v>4345</v>
      </c>
      <c r="R2086" s="5" t="s">
        <v>4791</v>
      </c>
      <c r="S2086" s="5">
        <v>5</v>
      </c>
      <c r="T2086" s="5">
        <v>78.603993082848618</v>
      </c>
      <c r="U2086" s="5">
        <v>0</v>
      </c>
      <c r="V2086" s="5">
        <v>0</v>
      </c>
      <c r="W2086" s="5">
        <v>1</v>
      </c>
      <c r="X2086" s="5">
        <v>15.720798616569724</v>
      </c>
      <c r="Y2086" s="5">
        <v>0</v>
      </c>
      <c r="Z2086" s="5">
        <v>0</v>
      </c>
      <c r="AA2086" s="5">
        <v>4</v>
      </c>
      <c r="AB2086" s="5">
        <v>62.883194466278894</v>
      </c>
      <c r="AC2086" s="5">
        <v>48</v>
      </c>
      <c r="AD2086" s="5">
        <v>754.59833359534662</v>
      </c>
      <c r="AE2086" s="5">
        <v>5</v>
      </c>
      <c r="AF2086" s="5">
        <v>78.603993082848618</v>
      </c>
      <c r="AG2086" s="5">
        <v>39</v>
      </c>
      <c r="AH2086" s="5">
        <v>613.11114604621912</v>
      </c>
      <c r="AI2086" s="5">
        <v>4</v>
      </c>
      <c r="AJ2086" s="5">
        <v>62.883194466278894</v>
      </c>
    </row>
    <row r="2087" spans="1:36" x14ac:dyDescent="0.25">
      <c r="A2087">
        <v>2018</v>
      </c>
      <c r="B2087" t="s">
        <v>71</v>
      </c>
      <c r="C2087" t="s">
        <v>5214</v>
      </c>
      <c r="D2087" s="47" t="s">
        <v>1815</v>
      </c>
      <c r="E2087" s="11">
        <v>2</v>
      </c>
      <c r="F2087" s="2">
        <v>0.72230000000000005</v>
      </c>
      <c r="G2087" s="2">
        <v>0.2661</v>
      </c>
      <c r="H2087" s="2">
        <v>0.45620000000000005</v>
      </c>
      <c r="I2087" s="2">
        <v>0.70620000000000005</v>
      </c>
      <c r="J2087" s="2">
        <v>0.26939999999999997</v>
      </c>
      <c r="K2087" s="2">
        <v>0.43680000000000008</v>
      </c>
      <c r="L2087" s="2">
        <v>0.66920000000000002</v>
      </c>
      <c r="M2087" s="2">
        <v>0.3231</v>
      </c>
      <c r="N2087" s="2">
        <v>0.34610000000000002</v>
      </c>
      <c r="O2087" s="2">
        <v>0.41303333333333336</v>
      </c>
      <c r="P2087" s="2" t="s">
        <v>4792</v>
      </c>
      <c r="Q2087" s="5">
        <v>4346</v>
      </c>
      <c r="R2087" s="5" t="s">
        <v>4791</v>
      </c>
      <c r="S2087" s="5">
        <v>6</v>
      </c>
      <c r="T2087" s="5">
        <v>93.926111458985602</v>
      </c>
      <c r="U2087" s="5">
        <v>0</v>
      </c>
      <c r="V2087" s="5">
        <v>0</v>
      </c>
      <c r="W2087" s="5">
        <v>2</v>
      </c>
      <c r="X2087" s="5">
        <v>31.308703819661865</v>
      </c>
      <c r="Y2087" s="5">
        <v>1</v>
      </c>
      <c r="Z2087" s="5">
        <v>15.654351909830932</v>
      </c>
      <c r="AA2087" s="5">
        <v>3</v>
      </c>
      <c r="AB2087" s="5">
        <v>46.963055729492801</v>
      </c>
      <c r="AC2087" s="5">
        <v>54</v>
      </c>
      <c r="AD2087" s="5">
        <v>845.3350031308704</v>
      </c>
      <c r="AE2087" s="5">
        <v>8</v>
      </c>
      <c r="AF2087" s="5">
        <v>125.23481527864746</v>
      </c>
      <c r="AG2087" s="5">
        <v>41</v>
      </c>
      <c r="AH2087" s="5">
        <v>641.82842830306834</v>
      </c>
      <c r="AI2087" s="5">
        <v>5</v>
      </c>
      <c r="AJ2087" s="5">
        <v>78.271759549154666</v>
      </c>
    </row>
    <row r="2088" spans="1:36" x14ac:dyDescent="0.25">
      <c r="A2088">
        <v>2018</v>
      </c>
      <c r="B2088" t="s">
        <v>49</v>
      </c>
      <c r="C2088" t="s">
        <v>6473</v>
      </c>
      <c r="D2088" s="47" t="s">
        <v>6316</v>
      </c>
      <c r="E2088" s="11">
        <v>16</v>
      </c>
      <c r="F2088" s="2">
        <v>0.2611</v>
      </c>
      <c r="G2088" s="2">
        <v>0.71</v>
      </c>
      <c r="H2088" s="2">
        <v>-0.44889999999999997</v>
      </c>
      <c r="I2088" s="2">
        <v>0.22700000000000001</v>
      </c>
      <c r="J2088" s="2">
        <v>0.64900000000000002</v>
      </c>
      <c r="K2088" s="2">
        <v>-0.42200000000000004</v>
      </c>
      <c r="L2088" s="2">
        <v>0.44400000000000001</v>
      </c>
      <c r="M2088" s="2">
        <v>0.53900000000000003</v>
      </c>
      <c r="N2088" s="2">
        <v>-9.5000000000000029E-2</v>
      </c>
      <c r="O2088" s="2">
        <v>-0.32196666666666668</v>
      </c>
      <c r="P2088" s="2" t="s">
        <v>5900</v>
      </c>
      <c r="Q2088" s="5">
        <v>4351</v>
      </c>
      <c r="R2088" s="5">
        <v>271.9375</v>
      </c>
      <c r="S2088" s="5">
        <v>8</v>
      </c>
      <c r="T2088" s="5">
        <v>183.86577798207307</v>
      </c>
      <c r="U2088" s="5">
        <v>0</v>
      </c>
      <c r="V2088" s="5">
        <v>0</v>
      </c>
      <c r="W2088" s="5">
        <v>1</v>
      </c>
      <c r="X2088" s="5">
        <v>22.983222247759134</v>
      </c>
      <c r="Y2088" s="5">
        <v>1</v>
      </c>
      <c r="Z2088" s="5">
        <v>22.983222247759134</v>
      </c>
      <c r="AA2088" s="5">
        <v>6</v>
      </c>
      <c r="AB2088" s="5">
        <v>137.89933348655481</v>
      </c>
      <c r="AC2088" s="5">
        <v>23</v>
      </c>
      <c r="AD2088" s="5">
        <v>528.61411169846008</v>
      </c>
      <c r="AE2088" s="5">
        <v>3</v>
      </c>
      <c r="AF2088" s="5">
        <v>68.949666743277405</v>
      </c>
      <c r="AG2088" s="5">
        <v>19</v>
      </c>
      <c r="AH2088" s="5">
        <v>436.68122270742356</v>
      </c>
      <c r="AI2088" s="5">
        <v>1</v>
      </c>
      <c r="AJ2088" s="5">
        <v>22.983222247759134</v>
      </c>
    </row>
    <row r="2089" spans="1:36" x14ac:dyDescent="0.25">
      <c r="A2089">
        <v>2019</v>
      </c>
      <c r="B2089" t="s">
        <v>71</v>
      </c>
      <c r="C2089" t="s">
        <v>5182</v>
      </c>
      <c r="D2089" s="47" t="s">
        <v>465</v>
      </c>
      <c r="E2089" s="11">
        <v>0</v>
      </c>
      <c r="F2089" s="2">
        <v>0.90380000000000005</v>
      </c>
      <c r="G2089" s="2">
        <v>8.7499999999999994E-2</v>
      </c>
      <c r="H2089" s="2">
        <v>0.81630000000000003</v>
      </c>
      <c r="I2089" s="2">
        <v>0.88749999999999996</v>
      </c>
      <c r="J2089" s="2">
        <v>9.3700000000000006E-2</v>
      </c>
      <c r="K2089" s="2">
        <v>0.79379999999999995</v>
      </c>
      <c r="L2089" s="2">
        <v>0.88719999999999999</v>
      </c>
      <c r="M2089" s="2">
        <v>0.1042</v>
      </c>
      <c r="N2089" s="2">
        <v>0.78300000000000003</v>
      </c>
      <c r="O2089" s="2">
        <v>0.79769999999999996</v>
      </c>
      <c r="P2089" s="2" t="s">
        <v>4792</v>
      </c>
      <c r="Q2089" s="5">
        <v>4353</v>
      </c>
      <c r="R2089" s="5" t="s">
        <v>4791</v>
      </c>
      <c r="S2089" s="5">
        <v>6</v>
      </c>
      <c r="T2089" s="5">
        <v>137.83597518952448</v>
      </c>
      <c r="U2089" s="5">
        <v>0</v>
      </c>
      <c r="V2089" s="5">
        <v>0</v>
      </c>
      <c r="W2089" s="5">
        <v>2</v>
      </c>
      <c r="X2089" s="5">
        <v>45.94532506317482</v>
      </c>
      <c r="Y2089" s="5">
        <v>0</v>
      </c>
      <c r="Z2089" s="5">
        <v>0</v>
      </c>
      <c r="AA2089" s="5">
        <v>4</v>
      </c>
      <c r="AB2089" s="5">
        <v>91.890650126349641</v>
      </c>
      <c r="AC2089" s="5">
        <v>34</v>
      </c>
      <c r="AD2089" s="5">
        <v>781.07052607397202</v>
      </c>
      <c r="AE2089" s="5">
        <v>10</v>
      </c>
      <c r="AF2089" s="5">
        <v>229.72662531587409</v>
      </c>
      <c r="AG2089" s="5">
        <v>21</v>
      </c>
      <c r="AH2089" s="5">
        <v>482.42591316333562</v>
      </c>
      <c r="AI2089" s="5">
        <v>3</v>
      </c>
      <c r="AJ2089" s="5">
        <v>68.917987594762238</v>
      </c>
    </row>
    <row r="2090" spans="1:36" x14ac:dyDescent="0.25">
      <c r="A2090">
        <v>2018</v>
      </c>
      <c r="B2090" t="s">
        <v>49</v>
      </c>
      <c r="C2090" t="s">
        <v>6376</v>
      </c>
      <c r="D2090" s="47" t="s">
        <v>6377</v>
      </c>
      <c r="E2090" s="11">
        <v>27</v>
      </c>
      <c r="F2090" s="2">
        <v>0</v>
      </c>
      <c r="G2090" s="2">
        <v>0</v>
      </c>
      <c r="H2090" s="2">
        <v>0</v>
      </c>
      <c r="I2090" s="2">
        <v>0.27700000000000002</v>
      </c>
      <c r="J2090" s="2">
        <v>0.63600000000000001</v>
      </c>
      <c r="K2090" s="2">
        <v>-0.35899999999999999</v>
      </c>
      <c r="L2090" s="2">
        <v>0.32300000000000001</v>
      </c>
      <c r="M2090" s="2">
        <v>0.66300000000000003</v>
      </c>
      <c r="N2090" s="2">
        <v>-0.34</v>
      </c>
      <c r="O2090" s="2">
        <v>-0.23300000000000001</v>
      </c>
      <c r="P2090" s="2" t="s">
        <v>5900</v>
      </c>
      <c r="Q2090" s="5">
        <v>4357</v>
      </c>
      <c r="R2090" s="5">
        <v>161.37037037037038</v>
      </c>
      <c r="S2090" s="5">
        <v>27</v>
      </c>
      <c r="T2090" s="5">
        <v>619.69244893275186</v>
      </c>
      <c r="U2090" s="5">
        <v>0</v>
      </c>
      <c r="V2090" s="5">
        <v>0</v>
      </c>
      <c r="W2090" s="5">
        <v>4</v>
      </c>
      <c r="X2090" s="5">
        <v>91.806288730778064</v>
      </c>
      <c r="Y2090" s="5">
        <v>1</v>
      </c>
      <c r="Z2090" s="5">
        <v>22.951572182694516</v>
      </c>
      <c r="AA2090" s="5">
        <v>22</v>
      </c>
      <c r="AB2090" s="5">
        <v>504.93458801927932</v>
      </c>
      <c r="AC2090" s="5">
        <v>91</v>
      </c>
      <c r="AD2090" s="5">
        <v>2088.5930686252009</v>
      </c>
      <c r="AE2090" s="5">
        <v>11</v>
      </c>
      <c r="AF2090" s="5">
        <v>252.46729400963966</v>
      </c>
      <c r="AG2090" s="5">
        <v>78</v>
      </c>
      <c r="AH2090" s="5">
        <v>1790.2226302501722</v>
      </c>
      <c r="AI2090" s="5">
        <v>2</v>
      </c>
      <c r="AJ2090" s="5">
        <v>45.903144365389032</v>
      </c>
    </row>
    <row r="2091" spans="1:36" x14ac:dyDescent="0.25">
      <c r="A2091">
        <v>2018</v>
      </c>
      <c r="B2091" t="s">
        <v>71</v>
      </c>
      <c r="C2091" t="s">
        <v>4802</v>
      </c>
      <c r="D2091" s="47" t="s">
        <v>5021</v>
      </c>
      <c r="E2091" s="11">
        <v>0</v>
      </c>
      <c r="F2091" s="2">
        <v>0.7833</v>
      </c>
      <c r="G2091" s="2">
        <v>0.2077</v>
      </c>
      <c r="H2091" s="2">
        <v>0.5756</v>
      </c>
      <c r="I2091" s="2">
        <v>0.76380000000000003</v>
      </c>
      <c r="J2091" s="2">
        <v>0.2142</v>
      </c>
      <c r="K2091" s="2">
        <v>0.54960000000000009</v>
      </c>
      <c r="L2091" s="2">
        <v>0.72350000000000003</v>
      </c>
      <c r="M2091" s="2">
        <v>0.2641</v>
      </c>
      <c r="N2091" s="2">
        <v>0.45940000000000003</v>
      </c>
      <c r="O2091" s="2">
        <v>0.5282</v>
      </c>
      <c r="P2091" s="2" t="s">
        <v>4792</v>
      </c>
      <c r="Q2091" s="5">
        <v>4361</v>
      </c>
      <c r="R2091" s="5" t="s">
        <v>4791</v>
      </c>
      <c r="S2091" s="5">
        <v>3</v>
      </c>
      <c r="T2091" s="5">
        <v>68.791561568447605</v>
      </c>
      <c r="U2091" s="5">
        <v>0</v>
      </c>
      <c r="V2091" s="5">
        <v>0</v>
      </c>
      <c r="W2091" s="5">
        <v>0</v>
      </c>
      <c r="X2091" s="5">
        <v>0</v>
      </c>
      <c r="Y2091" s="5">
        <v>1</v>
      </c>
      <c r="Z2091" s="5">
        <v>22.930520522815868</v>
      </c>
      <c r="AA2091" s="5">
        <v>2</v>
      </c>
      <c r="AB2091" s="5">
        <v>45.861041045631737</v>
      </c>
      <c r="AC2091" s="5">
        <v>45</v>
      </c>
      <c r="AD2091" s="5">
        <v>1031.8734235267141</v>
      </c>
      <c r="AE2091" s="5">
        <v>0</v>
      </c>
      <c r="AF2091" s="5">
        <v>0</v>
      </c>
      <c r="AG2091" s="5">
        <v>45</v>
      </c>
      <c r="AH2091" s="5">
        <v>1031.8734235267141</v>
      </c>
      <c r="AI2091" s="5">
        <v>0</v>
      </c>
      <c r="AJ2091" s="5">
        <v>0</v>
      </c>
    </row>
    <row r="2092" spans="1:36" x14ac:dyDescent="0.25">
      <c r="A2092">
        <v>2018</v>
      </c>
      <c r="B2092" t="s">
        <v>71</v>
      </c>
      <c r="C2092" t="s">
        <v>4802</v>
      </c>
      <c r="D2092" s="47" t="s">
        <v>5021</v>
      </c>
      <c r="E2092" s="11">
        <v>0</v>
      </c>
      <c r="F2092" s="2">
        <v>0.7833</v>
      </c>
      <c r="G2092" s="2">
        <v>0.2077</v>
      </c>
      <c r="H2092" s="2">
        <v>0.5756</v>
      </c>
      <c r="I2092" s="2">
        <v>0.76380000000000003</v>
      </c>
      <c r="J2092" s="2">
        <v>0.2142</v>
      </c>
      <c r="K2092" s="2">
        <v>0.54960000000000009</v>
      </c>
      <c r="L2092" s="2">
        <v>0.72350000000000003</v>
      </c>
      <c r="M2092" s="2">
        <v>0.2641</v>
      </c>
      <c r="N2092" s="2">
        <v>0.45940000000000003</v>
      </c>
      <c r="O2092" s="2">
        <v>0.5282</v>
      </c>
      <c r="P2092" s="2" t="s">
        <v>4792</v>
      </c>
      <c r="Q2092" s="5">
        <v>4361</v>
      </c>
      <c r="R2092" s="5" t="s">
        <v>4791</v>
      </c>
      <c r="S2092" s="5">
        <v>3</v>
      </c>
      <c r="T2092" s="5">
        <v>68.791561568447605</v>
      </c>
      <c r="U2092" s="5">
        <v>0</v>
      </c>
      <c r="V2092" s="5">
        <v>0</v>
      </c>
      <c r="W2092" s="5">
        <v>0</v>
      </c>
      <c r="X2092" s="5">
        <v>0</v>
      </c>
      <c r="Y2092" s="5">
        <v>1</v>
      </c>
      <c r="Z2092" s="5">
        <v>22.930520522815868</v>
      </c>
      <c r="AA2092" s="5">
        <v>2</v>
      </c>
      <c r="AB2092" s="5">
        <v>45.861041045631737</v>
      </c>
      <c r="AC2092" s="5">
        <v>45</v>
      </c>
      <c r="AD2092" s="5">
        <v>1031.8734235267141</v>
      </c>
      <c r="AE2092" s="5">
        <v>0</v>
      </c>
      <c r="AF2092" s="5">
        <v>0</v>
      </c>
      <c r="AG2092" s="5">
        <v>45</v>
      </c>
      <c r="AH2092" s="5">
        <v>1031.8734235267141</v>
      </c>
      <c r="AI2092" s="5">
        <v>0</v>
      </c>
      <c r="AJ2092" s="5">
        <v>0</v>
      </c>
    </row>
    <row r="2093" spans="1:36" x14ac:dyDescent="0.25">
      <c r="A2093">
        <v>2017</v>
      </c>
      <c r="B2093" t="s">
        <v>71</v>
      </c>
      <c r="C2093" t="s">
        <v>4802</v>
      </c>
      <c r="D2093" s="47" t="s">
        <v>5021</v>
      </c>
      <c r="E2093" s="11">
        <v>0</v>
      </c>
      <c r="F2093" s="2">
        <v>0.7833</v>
      </c>
      <c r="G2093" s="2">
        <v>0.2077</v>
      </c>
      <c r="H2093" s="2">
        <v>0.5756</v>
      </c>
      <c r="I2093" s="2">
        <v>0.76380000000000003</v>
      </c>
      <c r="J2093" s="2">
        <v>0.2142</v>
      </c>
      <c r="K2093" s="2">
        <v>0.54960000000000009</v>
      </c>
      <c r="L2093" s="2">
        <v>0.72350000000000003</v>
      </c>
      <c r="M2093" s="2">
        <v>0.2641</v>
      </c>
      <c r="N2093" s="2">
        <v>0.45940000000000003</v>
      </c>
      <c r="O2093" s="2">
        <v>0.5282</v>
      </c>
      <c r="P2093" s="2" t="s">
        <v>4792</v>
      </c>
      <c r="Q2093" s="5">
        <v>4362</v>
      </c>
      <c r="R2093" s="5" t="s">
        <v>4791</v>
      </c>
      <c r="S2093" s="5">
        <v>14</v>
      </c>
      <c r="T2093" s="5">
        <v>320.95369096744616</v>
      </c>
      <c r="U2093" s="5">
        <v>0</v>
      </c>
      <c r="V2093" s="5">
        <v>0</v>
      </c>
      <c r="W2093" s="5">
        <v>1</v>
      </c>
      <c r="X2093" s="5">
        <v>22.925263640531867</v>
      </c>
      <c r="Y2093" s="5">
        <v>1</v>
      </c>
      <c r="Z2093" s="5">
        <v>22.925263640531867</v>
      </c>
      <c r="AA2093" s="5">
        <v>12</v>
      </c>
      <c r="AB2093" s="5">
        <v>275.1031636863824</v>
      </c>
      <c r="AC2093" s="5">
        <v>21</v>
      </c>
      <c r="AD2093" s="5">
        <v>481.43053645116919</v>
      </c>
      <c r="AE2093" s="5">
        <v>2</v>
      </c>
      <c r="AF2093" s="5">
        <v>45.850527281063734</v>
      </c>
      <c r="AG2093" s="5">
        <v>19</v>
      </c>
      <c r="AH2093" s="5">
        <v>435.58000917010548</v>
      </c>
      <c r="AI2093" s="5">
        <v>0</v>
      </c>
      <c r="AJ2093" s="5">
        <v>0</v>
      </c>
    </row>
    <row r="2094" spans="1:36" x14ac:dyDescent="0.25">
      <c r="A2094">
        <v>2018</v>
      </c>
      <c r="B2094" t="s">
        <v>49</v>
      </c>
      <c r="C2094" t="s">
        <v>6376</v>
      </c>
      <c r="D2094" s="47" t="s">
        <v>6377</v>
      </c>
      <c r="E2094" s="11">
        <v>27</v>
      </c>
      <c r="F2094" s="2">
        <v>0</v>
      </c>
      <c r="G2094" s="2">
        <v>0</v>
      </c>
      <c r="H2094" s="2">
        <v>0</v>
      </c>
      <c r="I2094" s="2">
        <v>0.27700000000000002</v>
      </c>
      <c r="J2094" s="2">
        <v>0.63600000000000001</v>
      </c>
      <c r="K2094" s="2">
        <v>-0.35899999999999999</v>
      </c>
      <c r="L2094" s="2">
        <v>0.32300000000000001</v>
      </c>
      <c r="M2094" s="2">
        <v>0.66300000000000003</v>
      </c>
      <c r="N2094" s="2">
        <v>-0.34</v>
      </c>
      <c r="O2094" s="2">
        <v>-0.23300000000000001</v>
      </c>
      <c r="P2094" s="2" t="s">
        <v>5900</v>
      </c>
      <c r="Q2094" s="5">
        <v>4362</v>
      </c>
      <c r="R2094" s="5">
        <v>161.55555555555554</v>
      </c>
      <c r="S2094" s="5">
        <v>20</v>
      </c>
      <c r="T2094" s="5">
        <v>458.50527281063728</v>
      </c>
      <c r="U2094" s="5">
        <v>0</v>
      </c>
      <c r="V2094" s="5">
        <v>0</v>
      </c>
      <c r="W2094" s="5">
        <v>3</v>
      </c>
      <c r="X2094" s="5">
        <v>68.7757909215956</v>
      </c>
      <c r="Y2094" s="5">
        <v>1</v>
      </c>
      <c r="Z2094" s="5">
        <v>22.925263640531867</v>
      </c>
      <c r="AA2094" s="5">
        <v>16</v>
      </c>
      <c r="AB2094" s="5">
        <v>366.80421824850987</v>
      </c>
      <c r="AC2094" s="5">
        <v>60</v>
      </c>
      <c r="AD2094" s="5">
        <v>1375.5158184319118</v>
      </c>
      <c r="AE2094" s="5">
        <v>9</v>
      </c>
      <c r="AF2094" s="5">
        <v>206.32737276478679</v>
      </c>
      <c r="AG2094" s="5">
        <v>47</v>
      </c>
      <c r="AH2094" s="5">
        <v>1077.4873911049979</v>
      </c>
      <c r="AI2094" s="5">
        <v>4</v>
      </c>
      <c r="AJ2094" s="5">
        <v>91.701054562127467</v>
      </c>
    </row>
    <row r="2095" spans="1:36" x14ac:dyDescent="0.25">
      <c r="A2095">
        <v>2018</v>
      </c>
      <c r="B2095" t="s">
        <v>71</v>
      </c>
      <c r="C2095" t="s">
        <v>5278</v>
      </c>
      <c r="D2095" s="47" t="s">
        <v>4791</v>
      </c>
      <c r="E2095" s="47" t="s">
        <v>4791</v>
      </c>
      <c r="F2095" s="47" t="s">
        <v>4791</v>
      </c>
      <c r="G2095" s="47" t="s">
        <v>4791</v>
      </c>
      <c r="H2095" s="47" t="s">
        <v>4791</v>
      </c>
      <c r="I2095" s="47" t="s">
        <v>4791</v>
      </c>
      <c r="J2095" s="47" t="s">
        <v>4791</v>
      </c>
      <c r="K2095" s="47" t="s">
        <v>4791</v>
      </c>
      <c r="L2095" s="47" t="s">
        <v>4791</v>
      </c>
      <c r="M2095" s="47" t="s">
        <v>4791</v>
      </c>
      <c r="N2095" s="47" t="s">
        <v>4791</v>
      </c>
      <c r="O2095" s="47" t="s">
        <v>4791</v>
      </c>
      <c r="P2095" s="2" t="s">
        <v>4792</v>
      </c>
      <c r="Q2095" s="5">
        <v>4363</v>
      </c>
      <c r="R2095" s="5" t="s">
        <v>4791</v>
      </c>
      <c r="S2095" s="5">
        <v>3</v>
      </c>
      <c r="T2095" s="5">
        <v>68.760027504011006</v>
      </c>
      <c r="U2095" s="5">
        <v>0</v>
      </c>
      <c r="V2095" s="5">
        <v>0</v>
      </c>
      <c r="W2095" s="5">
        <v>0</v>
      </c>
      <c r="X2095" s="5">
        <v>0</v>
      </c>
      <c r="Y2095" s="5">
        <v>1</v>
      </c>
      <c r="Z2095" s="5">
        <v>22.920009168003666</v>
      </c>
      <c r="AA2095" s="5">
        <v>2</v>
      </c>
      <c r="AB2095" s="5">
        <v>45.840018336007333</v>
      </c>
      <c r="AC2095" s="5">
        <v>73</v>
      </c>
      <c r="AD2095" s="5">
        <v>1673.1606692642677</v>
      </c>
      <c r="AE2095" s="5">
        <v>11</v>
      </c>
      <c r="AF2095" s="5">
        <v>252.12010084804032</v>
      </c>
      <c r="AG2095" s="5">
        <v>57</v>
      </c>
      <c r="AH2095" s="5">
        <v>1306.4405225762091</v>
      </c>
      <c r="AI2095" s="5">
        <v>5</v>
      </c>
      <c r="AJ2095" s="5">
        <v>114.60004584001834</v>
      </c>
    </row>
    <row r="2096" spans="1:36" x14ac:dyDescent="0.25">
      <c r="A2096">
        <v>2018</v>
      </c>
      <c r="B2096" t="s">
        <v>71</v>
      </c>
      <c r="C2096" t="s">
        <v>5278</v>
      </c>
      <c r="D2096" s="47" t="s">
        <v>4791</v>
      </c>
      <c r="E2096" s="47" t="s">
        <v>4791</v>
      </c>
      <c r="F2096" s="47" t="s">
        <v>4791</v>
      </c>
      <c r="G2096" s="47" t="s">
        <v>4791</v>
      </c>
      <c r="H2096" s="47" t="s">
        <v>4791</v>
      </c>
      <c r="I2096" s="47" t="s">
        <v>4791</v>
      </c>
      <c r="J2096" s="47" t="s">
        <v>4791</v>
      </c>
      <c r="K2096" s="47" t="s">
        <v>4791</v>
      </c>
      <c r="L2096" s="47" t="s">
        <v>4791</v>
      </c>
      <c r="M2096" s="47" t="s">
        <v>4791</v>
      </c>
      <c r="N2096" s="47" t="s">
        <v>4791</v>
      </c>
      <c r="O2096" s="47" t="s">
        <v>4791</v>
      </c>
      <c r="P2096" s="2" t="s">
        <v>4792</v>
      </c>
      <c r="Q2096" s="5">
        <v>4363</v>
      </c>
      <c r="R2096" s="5" t="s">
        <v>4791</v>
      </c>
      <c r="S2096" s="5">
        <v>3</v>
      </c>
      <c r="T2096" s="5">
        <v>68.760027504011006</v>
      </c>
      <c r="U2096" s="5">
        <v>0</v>
      </c>
      <c r="V2096" s="5">
        <v>0</v>
      </c>
      <c r="W2096" s="5">
        <v>0</v>
      </c>
      <c r="X2096" s="5">
        <v>0</v>
      </c>
      <c r="Y2096" s="5">
        <v>1</v>
      </c>
      <c r="Z2096" s="5">
        <v>22.920009168003666</v>
      </c>
      <c r="AA2096" s="5">
        <v>2</v>
      </c>
      <c r="AB2096" s="5">
        <v>45.840018336007333</v>
      </c>
      <c r="AC2096" s="5">
        <v>73</v>
      </c>
      <c r="AD2096" s="5">
        <v>1673.1606692642677</v>
      </c>
      <c r="AE2096" s="5">
        <v>11</v>
      </c>
      <c r="AF2096" s="5">
        <v>252.12010084804032</v>
      </c>
      <c r="AG2096" s="5">
        <v>57</v>
      </c>
      <c r="AH2096" s="5">
        <v>1306.4405225762091</v>
      </c>
      <c r="AI2096" s="5">
        <v>5</v>
      </c>
      <c r="AJ2096" s="5">
        <v>114.60004584001834</v>
      </c>
    </row>
    <row r="2097" spans="1:36" x14ac:dyDescent="0.25">
      <c r="A2097">
        <v>2018</v>
      </c>
      <c r="B2097" t="s">
        <v>71</v>
      </c>
      <c r="C2097" t="s">
        <v>5170</v>
      </c>
      <c r="D2097" s="47" t="s">
        <v>5170</v>
      </c>
      <c r="E2097" s="11">
        <v>0</v>
      </c>
      <c r="F2097" s="2">
        <v>0.88180000000000003</v>
      </c>
      <c r="G2097" s="2">
        <v>0.10920000000000001</v>
      </c>
      <c r="H2097" s="2">
        <v>0.77260000000000006</v>
      </c>
      <c r="I2097" s="2">
        <v>0.87209999999999999</v>
      </c>
      <c r="J2097" s="2">
        <v>0.1065</v>
      </c>
      <c r="K2097" s="2">
        <v>0.76559999999999995</v>
      </c>
      <c r="L2097" s="2">
        <v>0.86250000000000004</v>
      </c>
      <c r="M2097" s="2">
        <v>0.12659999999999999</v>
      </c>
      <c r="N2097" s="2">
        <v>0.7359</v>
      </c>
      <c r="O2097" s="2">
        <v>0.75803333333333323</v>
      </c>
      <c r="P2097" s="2" t="s">
        <v>4792</v>
      </c>
      <c r="Q2097" s="5">
        <v>4366</v>
      </c>
      <c r="R2097" s="5" t="s">
        <v>4791</v>
      </c>
      <c r="S2097" s="5">
        <v>17</v>
      </c>
      <c r="T2097" s="5">
        <v>389.37242327072835</v>
      </c>
      <c r="U2097" s="5">
        <v>0</v>
      </c>
      <c r="V2097" s="5">
        <v>0</v>
      </c>
      <c r="W2097" s="5">
        <v>3</v>
      </c>
      <c r="X2097" s="5">
        <v>68.71278057718736</v>
      </c>
      <c r="Y2097" s="5">
        <v>1</v>
      </c>
      <c r="Z2097" s="5">
        <v>22.904260192395785</v>
      </c>
      <c r="AA2097" s="5">
        <v>13</v>
      </c>
      <c r="AB2097" s="5">
        <v>297.75538250114522</v>
      </c>
      <c r="AC2097" s="5">
        <v>40</v>
      </c>
      <c r="AD2097" s="5">
        <v>916.17040769583139</v>
      </c>
      <c r="AE2097" s="5">
        <v>31</v>
      </c>
      <c r="AF2097" s="5">
        <v>710.03206596426935</v>
      </c>
      <c r="AG2097" s="5">
        <v>6</v>
      </c>
      <c r="AH2097" s="5">
        <v>137.42556115437472</v>
      </c>
      <c r="AI2097" s="5">
        <v>3</v>
      </c>
      <c r="AJ2097" s="5">
        <v>68.71278057718736</v>
      </c>
    </row>
    <row r="2098" spans="1:36" x14ac:dyDescent="0.25">
      <c r="A2098">
        <v>2018</v>
      </c>
      <c r="B2098" t="s">
        <v>71</v>
      </c>
      <c r="C2098" t="s">
        <v>5170</v>
      </c>
      <c r="D2098" s="47" t="s">
        <v>5170</v>
      </c>
      <c r="E2098" s="11">
        <v>0</v>
      </c>
      <c r="F2098" s="2">
        <v>0.88180000000000003</v>
      </c>
      <c r="G2098" s="2">
        <v>0.10920000000000001</v>
      </c>
      <c r="H2098" s="2">
        <v>0.77260000000000006</v>
      </c>
      <c r="I2098" s="2">
        <v>0.87209999999999999</v>
      </c>
      <c r="J2098" s="2">
        <v>0.1065</v>
      </c>
      <c r="K2098" s="2">
        <v>0.76559999999999995</v>
      </c>
      <c r="L2098" s="2">
        <v>0.86250000000000004</v>
      </c>
      <c r="M2098" s="2">
        <v>0.12659999999999999</v>
      </c>
      <c r="N2098" s="2">
        <v>0.7359</v>
      </c>
      <c r="O2098" s="2">
        <v>0.75803333333333323</v>
      </c>
      <c r="P2098" s="2" t="s">
        <v>4792</v>
      </c>
      <c r="Q2098" s="5">
        <v>4366</v>
      </c>
      <c r="R2098" s="5" t="s">
        <v>4791</v>
      </c>
      <c r="S2098" s="5">
        <v>17</v>
      </c>
      <c r="T2098" s="5">
        <v>389.37242327072835</v>
      </c>
      <c r="U2098" s="5">
        <v>0</v>
      </c>
      <c r="V2098" s="5">
        <v>0</v>
      </c>
      <c r="W2098" s="5">
        <v>3</v>
      </c>
      <c r="X2098" s="5">
        <v>68.71278057718736</v>
      </c>
      <c r="Y2098" s="5">
        <v>1</v>
      </c>
      <c r="Z2098" s="5">
        <v>22.904260192395785</v>
      </c>
      <c r="AA2098" s="5">
        <v>13</v>
      </c>
      <c r="AB2098" s="5">
        <v>297.75538250114522</v>
      </c>
      <c r="AC2098" s="5">
        <v>40</v>
      </c>
      <c r="AD2098" s="5">
        <v>916.17040769583139</v>
      </c>
      <c r="AE2098" s="5">
        <v>31</v>
      </c>
      <c r="AF2098" s="5">
        <v>710.03206596426935</v>
      </c>
      <c r="AG2098" s="5">
        <v>6</v>
      </c>
      <c r="AH2098" s="5">
        <v>137.42556115437472</v>
      </c>
      <c r="AI2098" s="5">
        <v>3</v>
      </c>
      <c r="AJ2098" s="5">
        <v>68.71278057718736</v>
      </c>
    </row>
    <row r="2099" spans="1:36" x14ac:dyDescent="0.25">
      <c r="A2099">
        <v>2017</v>
      </c>
      <c r="B2099" t="s">
        <v>70</v>
      </c>
      <c r="C2099" t="s">
        <v>5316</v>
      </c>
      <c r="D2099" s="47" t="s">
        <v>5137</v>
      </c>
      <c r="E2099" s="11">
        <v>3.4</v>
      </c>
      <c r="F2099" s="2">
        <v>0.82199999999999995</v>
      </c>
      <c r="G2099" s="2">
        <v>0.16450000000000001</v>
      </c>
      <c r="H2099" s="2">
        <v>0.65749999999999997</v>
      </c>
      <c r="I2099" s="2">
        <v>0.8014</v>
      </c>
      <c r="J2099" s="2">
        <v>0.16880000000000001</v>
      </c>
      <c r="K2099" s="2">
        <v>0.63260000000000005</v>
      </c>
      <c r="L2099" s="2">
        <v>0.72650000000000003</v>
      </c>
      <c r="M2099" s="2">
        <v>0.25700000000000001</v>
      </c>
      <c r="N2099" s="2">
        <v>0.46950000000000003</v>
      </c>
      <c r="O2099" s="2">
        <v>0.58653333333333335</v>
      </c>
      <c r="P2099" s="5" t="s">
        <v>4792</v>
      </c>
      <c r="Q2099" s="5">
        <v>4367</v>
      </c>
      <c r="R2099" s="5">
        <v>1284.4117647058824</v>
      </c>
      <c r="S2099" s="5">
        <v>24</v>
      </c>
      <c r="T2099" s="5">
        <v>549.57636821616677</v>
      </c>
      <c r="U2099" s="5">
        <v>0</v>
      </c>
      <c r="V2099" s="5">
        <v>0</v>
      </c>
      <c r="W2099" s="5">
        <v>0</v>
      </c>
      <c r="X2099" s="5">
        <v>0</v>
      </c>
      <c r="Y2099" s="5">
        <v>0</v>
      </c>
      <c r="Z2099" s="5">
        <v>0</v>
      </c>
      <c r="AA2099" s="5">
        <v>24</v>
      </c>
      <c r="AB2099" s="5">
        <v>549.57636821616677</v>
      </c>
      <c r="AC2099" s="5">
        <v>228</v>
      </c>
      <c r="AD2099" s="5">
        <v>5220.9754980535836</v>
      </c>
      <c r="AE2099" s="5">
        <v>46</v>
      </c>
      <c r="AF2099" s="5">
        <v>1053.3547057476528</v>
      </c>
      <c r="AG2099" s="5">
        <v>174</v>
      </c>
      <c r="AH2099" s="5">
        <v>3984.428669567209</v>
      </c>
      <c r="AI2099" s="5">
        <v>8</v>
      </c>
      <c r="AJ2099" s="5">
        <v>183.19212273872225</v>
      </c>
    </row>
    <row r="2100" spans="1:36" x14ac:dyDescent="0.25">
      <c r="A2100">
        <v>2019</v>
      </c>
      <c r="B2100" t="s">
        <v>41</v>
      </c>
      <c r="C2100" t="s">
        <v>5887</v>
      </c>
      <c r="D2100" s="47" t="s">
        <v>5374</v>
      </c>
      <c r="E2100" s="11">
        <v>3.649</v>
      </c>
      <c r="F2100" s="2">
        <v>0.45810000000000001</v>
      </c>
      <c r="G2100" s="2">
        <v>0.51529999999999998</v>
      </c>
      <c r="H2100" s="2">
        <v>-5.7199999999999973E-2</v>
      </c>
      <c r="I2100" s="2">
        <v>0.4461</v>
      </c>
      <c r="J2100" s="2">
        <v>0.47820000000000001</v>
      </c>
      <c r="K2100" s="2">
        <v>-3.2100000000000017E-2</v>
      </c>
      <c r="L2100" s="2">
        <v>0.46079999999999999</v>
      </c>
      <c r="M2100" s="2">
        <v>0.5161</v>
      </c>
      <c r="N2100" s="2">
        <v>-5.5300000000000016E-2</v>
      </c>
      <c r="O2100" s="2">
        <v>-4.82E-2</v>
      </c>
      <c r="P2100" s="2" t="s">
        <v>5765</v>
      </c>
      <c r="Q2100" s="5">
        <v>4369</v>
      </c>
      <c r="R2100" s="5">
        <v>1197.3143326938887</v>
      </c>
      <c r="S2100" s="5">
        <v>2</v>
      </c>
      <c r="T2100" s="5">
        <v>45.777065690089266</v>
      </c>
      <c r="U2100" s="5">
        <v>0</v>
      </c>
      <c r="V2100" s="5">
        <v>0</v>
      </c>
      <c r="W2100" s="5">
        <v>0</v>
      </c>
      <c r="X2100" s="5">
        <v>0</v>
      </c>
      <c r="Y2100" s="5">
        <v>0</v>
      </c>
      <c r="Z2100" s="5">
        <v>0</v>
      </c>
      <c r="AA2100" s="5">
        <v>2</v>
      </c>
      <c r="AB2100" s="5">
        <v>45.777065690089266</v>
      </c>
      <c r="AC2100" s="5">
        <v>43</v>
      </c>
      <c r="AD2100" s="5">
        <v>984.20691233691923</v>
      </c>
      <c r="AE2100" s="5">
        <v>1</v>
      </c>
      <c r="AF2100" s="5">
        <v>22.888532845044633</v>
      </c>
      <c r="AG2100" s="5">
        <v>41</v>
      </c>
      <c r="AH2100" s="5">
        <v>938.4298466468299</v>
      </c>
      <c r="AI2100" s="5">
        <v>1</v>
      </c>
      <c r="AJ2100" s="5">
        <v>22.888532845044633</v>
      </c>
    </row>
    <row r="2101" spans="1:36" x14ac:dyDescent="0.25">
      <c r="A2101">
        <v>2017</v>
      </c>
      <c r="B2101" t="s">
        <v>71</v>
      </c>
      <c r="C2101" t="s">
        <v>667</v>
      </c>
      <c r="D2101" s="47" t="s">
        <v>5928</v>
      </c>
      <c r="E2101" s="11">
        <v>0</v>
      </c>
      <c r="F2101" s="2">
        <v>0.48349999999999999</v>
      </c>
      <c r="G2101" s="2">
        <v>0.50960000000000005</v>
      </c>
      <c r="H2101" s="2">
        <v>-2.6100000000000068E-2</v>
      </c>
      <c r="I2101" s="2">
        <v>0.31569999999999998</v>
      </c>
      <c r="J2101" s="2">
        <v>0.66769999999999996</v>
      </c>
      <c r="K2101" s="2">
        <v>-0.35199999999999998</v>
      </c>
      <c r="L2101" s="2">
        <v>0.22559999999999999</v>
      </c>
      <c r="M2101" s="2">
        <v>0.76680000000000004</v>
      </c>
      <c r="N2101" s="2">
        <v>-0.54120000000000001</v>
      </c>
      <c r="O2101" s="2">
        <v>-0.30643333333333334</v>
      </c>
      <c r="P2101" s="2" t="s">
        <v>5900</v>
      </c>
      <c r="Q2101" s="5">
        <v>4369</v>
      </c>
      <c r="R2101" s="5" t="s">
        <v>4791</v>
      </c>
      <c r="S2101" s="5">
        <v>6</v>
      </c>
      <c r="T2101" s="5">
        <v>137.33119707026782</v>
      </c>
      <c r="U2101" s="5">
        <v>0</v>
      </c>
      <c r="V2101" s="5">
        <v>0</v>
      </c>
      <c r="W2101" s="5">
        <v>0</v>
      </c>
      <c r="X2101" s="5">
        <v>0</v>
      </c>
      <c r="Y2101" s="5">
        <v>2</v>
      </c>
      <c r="Z2101" s="5">
        <v>45.777065690089266</v>
      </c>
      <c r="AA2101" s="5">
        <v>4</v>
      </c>
      <c r="AB2101" s="5">
        <v>91.554131380178532</v>
      </c>
      <c r="AC2101" s="5">
        <v>6</v>
      </c>
      <c r="AD2101" s="5">
        <v>137.33119707026782</v>
      </c>
      <c r="AE2101" s="5">
        <v>5</v>
      </c>
      <c r="AF2101" s="5">
        <v>114.44266422522317</v>
      </c>
      <c r="AG2101" s="5">
        <v>1</v>
      </c>
      <c r="AH2101" s="5">
        <v>22.888532845044633</v>
      </c>
      <c r="AI2101" s="5">
        <v>0</v>
      </c>
      <c r="AJ2101" s="5">
        <v>0</v>
      </c>
    </row>
    <row r="2102" spans="1:36" x14ac:dyDescent="0.25">
      <c r="A2102">
        <v>2017</v>
      </c>
      <c r="B2102" t="s">
        <v>70</v>
      </c>
      <c r="C2102" t="s">
        <v>5470</v>
      </c>
      <c r="D2102" s="47" t="s">
        <v>5460</v>
      </c>
      <c r="E2102" s="11">
        <v>12.52</v>
      </c>
      <c r="F2102" s="2">
        <v>0.71260000000000001</v>
      </c>
      <c r="G2102" s="2">
        <v>0.2722</v>
      </c>
      <c r="H2102" s="2">
        <v>0.44040000000000001</v>
      </c>
      <c r="I2102" s="2">
        <v>0.70940000000000003</v>
      </c>
      <c r="J2102" s="2">
        <v>0.24349999999999999</v>
      </c>
      <c r="K2102" s="2">
        <v>0.46590000000000004</v>
      </c>
      <c r="L2102" s="2">
        <v>0.67630000000000001</v>
      </c>
      <c r="M2102" s="2">
        <v>0.30690000000000001</v>
      </c>
      <c r="N2102" s="2">
        <v>0.36940000000000001</v>
      </c>
      <c r="O2102" s="2">
        <v>0.42523333333333335</v>
      </c>
      <c r="P2102" s="5" t="s">
        <v>4792</v>
      </c>
      <c r="Q2102" s="5">
        <v>4382</v>
      </c>
      <c r="R2102" s="5">
        <v>350</v>
      </c>
      <c r="S2102" s="5">
        <v>1</v>
      </c>
      <c r="T2102" s="5">
        <v>22.820629849383842</v>
      </c>
      <c r="U2102" s="5">
        <v>0</v>
      </c>
      <c r="V2102" s="5">
        <v>0</v>
      </c>
      <c r="W2102" s="5">
        <v>0</v>
      </c>
      <c r="X2102" s="5">
        <v>0</v>
      </c>
      <c r="Y2102" s="5">
        <v>0</v>
      </c>
      <c r="Z2102" s="5">
        <v>0</v>
      </c>
      <c r="AA2102" s="5">
        <v>1</v>
      </c>
      <c r="AB2102" s="5">
        <v>22.820629849383842</v>
      </c>
      <c r="AC2102" s="5">
        <v>66</v>
      </c>
      <c r="AD2102" s="5">
        <v>1506.1615700593338</v>
      </c>
      <c r="AE2102" s="5">
        <v>17</v>
      </c>
      <c r="AF2102" s="5">
        <v>387.95070743952533</v>
      </c>
      <c r="AG2102" s="5">
        <v>43</v>
      </c>
      <c r="AH2102" s="5">
        <v>981.2870835235052</v>
      </c>
      <c r="AI2102" s="5">
        <v>6</v>
      </c>
      <c r="AJ2102" s="5">
        <v>136.92377909630306</v>
      </c>
    </row>
    <row r="2103" spans="1:36" x14ac:dyDescent="0.25">
      <c r="A2103">
        <v>2018</v>
      </c>
      <c r="B2103" t="s">
        <v>71</v>
      </c>
      <c r="C2103" t="s">
        <v>634</v>
      </c>
      <c r="D2103" s="47" t="s">
        <v>4818</v>
      </c>
      <c r="E2103" s="11">
        <v>0</v>
      </c>
      <c r="F2103" s="2">
        <v>0.5323</v>
      </c>
      <c r="G2103" s="2">
        <v>0.45150000000000001</v>
      </c>
      <c r="H2103" s="2">
        <v>8.0799999999999983E-2</v>
      </c>
      <c r="I2103" s="2">
        <v>0.57130000000000003</v>
      </c>
      <c r="J2103" s="2">
        <v>0.37130000000000002</v>
      </c>
      <c r="K2103" s="2">
        <v>0.2</v>
      </c>
      <c r="L2103" s="2">
        <v>0.64910000000000001</v>
      </c>
      <c r="M2103" s="2">
        <v>0.33350000000000002</v>
      </c>
      <c r="N2103" s="2">
        <v>0.31559999999999999</v>
      </c>
      <c r="O2103" s="2">
        <v>0.1988</v>
      </c>
      <c r="P2103" s="2" t="s">
        <v>4792</v>
      </c>
      <c r="Q2103" s="5">
        <v>4387</v>
      </c>
      <c r="R2103" s="5" t="s">
        <v>4791</v>
      </c>
      <c r="S2103" s="5">
        <v>0</v>
      </c>
      <c r="T2103" s="5">
        <v>0</v>
      </c>
      <c r="U2103" s="5">
        <v>0</v>
      </c>
      <c r="V2103" s="5">
        <v>0</v>
      </c>
      <c r="W2103" s="5">
        <v>0</v>
      </c>
      <c r="X2103" s="5">
        <v>0</v>
      </c>
      <c r="Y2103" s="5">
        <v>0</v>
      </c>
      <c r="Z2103" s="5">
        <v>0</v>
      </c>
      <c r="AA2103" s="5">
        <v>0</v>
      </c>
      <c r="AB2103" s="5">
        <v>0</v>
      </c>
      <c r="AC2103" s="5">
        <v>11</v>
      </c>
      <c r="AD2103" s="5">
        <v>250.74082516526099</v>
      </c>
      <c r="AE2103" s="5">
        <v>3</v>
      </c>
      <c r="AF2103" s="5">
        <v>68.383861408707546</v>
      </c>
      <c r="AG2103" s="5">
        <v>7</v>
      </c>
      <c r="AH2103" s="5">
        <v>159.56234328698426</v>
      </c>
      <c r="AI2103" s="5">
        <v>1</v>
      </c>
      <c r="AJ2103" s="5">
        <v>22.794620469569182</v>
      </c>
    </row>
    <row r="2104" spans="1:36" x14ac:dyDescent="0.25">
      <c r="A2104">
        <v>2018</v>
      </c>
      <c r="B2104" t="s">
        <v>71</v>
      </c>
      <c r="C2104" t="s">
        <v>634</v>
      </c>
      <c r="D2104" s="47" t="s">
        <v>4818</v>
      </c>
      <c r="E2104" s="11">
        <v>0</v>
      </c>
      <c r="F2104" s="2">
        <v>0.5323</v>
      </c>
      <c r="G2104" s="2">
        <v>0.45150000000000001</v>
      </c>
      <c r="H2104" s="2">
        <v>8.0799999999999983E-2</v>
      </c>
      <c r="I2104" s="2">
        <v>0.57130000000000003</v>
      </c>
      <c r="J2104" s="2">
        <v>0.37130000000000002</v>
      </c>
      <c r="K2104" s="2">
        <v>0.2</v>
      </c>
      <c r="L2104" s="2">
        <v>0.64910000000000001</v>
      </c>
      <c r="M2104" s="2">
        <v>0.33350000000000002</v>
      </c>
      <c r="N2104" s="2">
        <v>0.31559999999999999</v>
      </c>
      <c r="O2104" s="2">
        <v>0.1988</v>
      </c>
      <c r="P2104" s="2" t="s">
        <v>4792</v>
      </c>
      <c r="Q2104" s="5">
        <v>4387</v>
      </c>
      <c r="R2104" s="5" t="s">
        <v>4791</v>
      </c>
      <c r="S2104" s="5">
        <v>0</v>
      </c>
      <c r="T2104" s="5">
        <v>0</v>
      </c>
      <c r="U2104" s="5">
        <v>0</v>
      </c>
      <c r="V2104" s="5">
        <v>0</v>
      </c>
      <c r="W2104" s="5">
        <v>0</v>
      </c>
      <c r="X2104" s="5">
        <v>0</v>
      </c>
      <c r="Y2104" s="5">
        <v>0</v>
      </c>
      <c r="Z2104" s="5">
        <v>0</v>
      </c>
      <c r="AA2104" s="5">
        <v>0</v>
      </c>
      <c r="AB2104" s="5">
        <v>0</v>
      </c>
      <c r="AC2104" s="5">
        <v>11</v>
      </c>
      <c r="AD2104" s="5">
        <v>250.74082516526099</v>
      </c>
      <c r="AE2104" s="5">
        <v>3</v>
      </c>
      <c r="AF2104" s="5">
        <v>68.383861408707546</v>
      </c>
      <c r="AG2104" s="5">
        <v>7</v>
      </c>
      <c r="AH2104" s="5">
        <v>159.56234328698426</v>
      </c>
      <c r="AI2104" s="5">
        <v>1</v>
      </c>
      <c r="AJ2104" s="5">
        <v>22.794620469569182</v>
      </c>
    </row>
    <row r="2105" spans="1:36" x14ac:dyDescent="0.25">
      <c r="A2105">
        <v>2017</v>
      </c>
      <c r="B2105" t="s">
        <v>71</v>
      </c>
      <c r="C2105" t="s">
        <v>5170</v>
      </c>
      <c r="D2105" s="47" t="s">
        <v>5170</v>
      </c>
      <c r="E2105" s="11">
        <v>0</v>
      </c>
      <c r="F2105" s="2">
        <v>0.88180000000000003</v>
      </c>
      <c r="G2105" s="2">
        <v>0.10920000000000001</v>
      </c>
      <c r="H2105" s="2">
        <v>0.77260000000000006</v>
      </c>
      <c r="I2105" s="2">
        <v>0.87209999999999999</v>
      </c>
      <c r="J2105" s="2">
        <v>0.1065</v>
      </c>
      <c r="K2105" s="2">
        <v>0.76559999999999995</v>
      </c>
      <c r="L2105" s="2">
        <v>0.86250000000000004</v>
      </c>
      <c r="M2105" s="2">
        <v>0.12659999999999999</v>
      </c>
      <c r="N2105" s="2">
        <v>0.7359</v>
      </c>
      <c r="O2105" s="2">
        <v>0.75803333333333323</v>
      </c>
      <c r="P2105" s="2" t="s">
        <v>4792</v>
      </c>
      <c r="Q2105" s="5">
        <v>4388</v>
      </c>
      <c r="R2105" s="5" t="s">
        <v>4791</v>
      </c>
      <c r="S2105" s="5">
        <v>21</v>
      </c>
      <c r="T2105" s="5">
        <v>478.57793983591614</v>
      </c>
      <c r="U2105" s="5">
        <v>0</v>
      </c>
      <c r="V2105" s="5">
        <v>0</v>
      </c>
      <c r="W2105" s="5">
        <v>0</v>
      </c>
      <c r="X2105" s="5">
        <v>0</v>
      </c>
      <c r="Y2105" s="5">
        <v>0</v>
      </c>
      <c r="Z2105" s="5">
        <v>0</v>
      </c>
      <c r="AA2105" s="5">
        <v>21</v>
      </c>
      <c r="AB2105" s="5">
        <v>478.57793983591614</v>
      </c>
      <c r="AC2105" s="5">
        <v>40</v>
      </c>
      <c r="AD2105" s="5">
        <v>911.57702825888782</v>
      </c>
      <c r="AE2105" s="5">
        <v>20</v>
      </c>
      <c r="AF2105" s="5">
        <v>455.78851412944391</v>
      </c>
      <c r="AG2105" s="5">
        <v>19</v>
      </c>
      <c r="AH2105" s="5">
        <v>432.99908842297179</v>
      </c>
      <c r="AI2105" s="5">
        <v>1</v>
      </c>
      <c r="AJ2105" s="5">
        <v>22.789425706472198</v>
      </c>
    </row>
    <row r="2106" spans="1:36" x14ac:dyDescent="0.25">
      <c r="A2106">
        <v>2018</v>
      </c>
      <c r="B2106" t="s">
        <v>41</v>
      </c>
      <c r="C2106" t="s">
        <v>5702</v>
      </c>
      <c r="D2106" s="47" t="s">
        <v>5659</v>
      </c>
      <c r="E2106" s="11">
        <v>4.782</v>
      </c>
      <c r="F2106" s="2">
        <v>0.79659999999999997</v>
      </c>
      <c r="G2106" s="2">
        <v>0.1867</v>
      </c>
      <c r="H2106" s="2">
        <v>0.6099</v>
      </c>
      <c r="I2106" s="2">
        <v>0.77080000000000004</v>
      </c>
      <c r="J2106" s="2">
        <v>0.1893</v>
      </c>
      <c r="K2106" s="2">
        <v>0.58150000000000002</v>
      </c>
      <c r="L2106" s="2">
        <v>0.66559999999999997</v>
      </c>
      <c r="M2106" s="2">
        <v>0.312</v>
      </c>
      <c r="N2106" s="2">
        <v>0.35359999999999997</v>
      </c>
      <c r="O2106" s="2">
        <v>0.51500000000000001</v>
      </c>
      <c r="P2106" s="2" t="s">
        <v>4792</v>
      </c>
      <c r="Q2106" s="5">
        <v>4397</v>
      </c>
      <c r="R2106" s="5">
        <v>919.48975324132164</v>
      </c>
      <c r="S2106" s="5">
        <v>7</v>
      </c>
      <c r="T2106" s="5">
        <v>159.19945417329998</v>
      </c>
      <c r="U2106" s="5">
        <v>1</v>
      </c>
      <c r="V2106" s="5">
        <v>22.74277916761428</v>
      </c>
      <c r="W2106" s="5">
        <v>3</v>
      </c>
      <c r="X2106" s="5">
        <v>68.228337502842848</v>
      </c>
      <c r="Y2106" s="5">
        <v>0</v>
      </c>
      <c r="Z2106" s="5">
        <v>0</v>
      </c>
      <c r="AA2106" s="5">
        <v>3</v>
      </c>
      <c r="AB2106" s="5">
        <v>68.228337502842848</v>
      </c>
      <c r="AC2106" s="5">
        <v>31</v>
      </c>
      <c r="AD2106" s="5">
        <v>705.02615419604274</v>
      </c>
      <c r="AE2106" s="5">
        <v>8</v>
      </c>
      <c r="AF2106" s="5">
        <v>181.94223334091424</v>
      </c>
      <c r="AG2106" s="5">
        <v>22</v>
      </c>
      <c r="AH2106" s="5">
        <v>500.34114168751421</v>
      </c>
      <c r="AI2106" s="5">
        <v>1</v>
      </c>
      <c r="AJ2106" s="5">
        <v>22.74277916761428</v>
      </c>
    </row>
    <row r="2107" spans="1:36" x14ac:dyDescent="0.25">
      <c r="A2107">
        <v>2018</v>
      </c>
      <c r="B2107" t="s">
        <v>41</v>
      </c>
      <c r="C2107" t="s">
        <v>5602</v>
      </c>
      <c r="D2107" s="47" t="s">
        <v>5577</v>
      </c>
      <c r="E2107" s="11">
        <v>2.8780000000000001</v>
      </c>
      <c r="F2107" s="2">
        <v>0.71260000000000001</v>
      </c>
      <c r="G2107" s="2">
        <v>0.26719999999999999</v>
      </c>
      <c r="H2107" s="2">
        <v>0.44540000000000002</v>
      </c>
      <c r="I2107" s="2">
        <v>0.70320000000000005</v>
      </c>
      <c r="J2107" s="2">
        <v>0.24049999999999999</v>
      </c>
      <c r="K2107" s="2">
        <v>0.46270000000000006</v>
      </c>
      <c r="L2107" s="2">
        <v>0.6754</v>
      </c>
      <c r="M2107" s="2">
        <v>0.30769999999999997</v>
      </c>
      <c r="N2107" s="2">
        <v>0.36770000000000003</v>
      </c>
      <c r="O2107" s="2">
        <v>0.42526666666666674</v>
      </c>
      <c r="P2107" s="2" t="s">
        <v>4792</v>
      </c>
      <c r="Q2107" s="5">
        <v>4399</v>
      </c>
      <c r="R2107" s="5">
        <v>1528.4920083391244</v>
      </c>
      <c r="S2107" s="5">
        <v>28</v>
      </c>
      <c r="T2107" s="5">
        <v>636.50829734030458</v>
      </c>
      <c r="U2107" s="5">
        <v>0</v>
      </c>
      <c r="V2107" s="5">
        <v>0</v>
      </c>
      <c r="W2107" s="5">
        <v>0</v>
      </c>
      <c r="X2107" s="5">
        <v>0</v>
      </c>
      <c r="Y2107" s="5">
        <v>2</v>
      </c>
      <c r="Z2107" s="5">
        <v>45.464878381450333</v>
      </c>
      <c r="AA2107" s="5">
        <v>26</v>
      </c>
      <c r="AB2107" s="5">
        <v>591.04341895885432</v>
      </c>
      <c r="AC2107" s="5">
        <v>74</v>
      </c>
      <c r="AD2107" s="5">
        <v>1682.2005001136622</v>
      </c>
      <c r="AE2107" s="5">
        <v>12</v>
      </c>
      <c r="AF2107" s="5">
        <v>272.78927028870197</v>
      </c>
      <c r="AG2107" s="5">
        <v>58</v>
      </c>
      <c r="AH2107" s="5">
        <v>1318.4814730620594</v>
      </c>
      <c r="AI2107" s="5">
        <v>4</v>
      </c>
      <c r="AJ2107" s="5">
        <v>90.929756762900666</v>
      </c>
    </row>
    <row r="2108" spans="1:36" x14ac:dyDescent="0.25">
      <c r="A2108">
        <v>2019</v>
      </c>
      <c r="B2108" t="s">
        <v>70</v>
      </c>
      <c r="C2108" t="s">
        <v>5454</v>
      </c>
      <c r="D2108" s="47" t="s">
        <v>5453</v>
      </c>
      <c r="E2108" s="11">
        <v>9.7899999999999991</v>
      </c>
      <c r="F2108" s="2">
        <v>0.80649999999999999</v>
      </c>
      <c r="G2108" s="2">
        <v>0.17230000000000001</v>
      </c>
      <c r="H2108" s="2">
        <v>0.63419999999999999</v>
      </c>
      <c r="I2108" s="2">
        <v>0.78110000000000002</v>
      </c>
      <c r="J2108" s="2">
        <v>0.18410000000000001</v>
      </c>
      <c r="K2108" s="2">
        <v>0.59699999999999998</v>
      </c>
      <c r="L2108" s="2">
        <v>0.7157</v>
      </c>
      <c r="M2108" s="2">
        <v>0.26979999999999998</v>
      </c>
      <c r="N2108" s="2">
        <v>0.44590000000000002</v>
      </c>
      <c r="O2108" s="2">
        <v>0.55903333333333327</v>
      </c>
      <c r="P2108" s="5" t="s">
        <v>4792</v>
      </c>
      <c r="Q2108" s="5">
        <v>4401</v>
      </c>
      <c r="R2108" s="5">
        <v>449.54034729315634</v>
      </c>
      <c r="S2108" s="5">
        <v>19</v>
      </c>
      <c r="T2108" s="5">
        <v>431.7200636219041</v>
      </c>
      <c r="U2108" s="5">
        <v>1</v>
      </c>
      <c r="V2108" s="5">
        <v>22.722108611679165</v>
      </c>
      <c r="W2108" s="5">
        <v>2</v>
      </c>
      <c r="X2108" s="5">
        <v>45.444217223358329</v>
      </c>
      <c r="Y2108" s="5">
        <v>0</v>
      </c>
      <c r="Z2108" s="5">
        <v>0</v>
      </c>
      <c r="AA2108" s="5">
        <v>16</v>
      </c>
      <c r="AB2108" s="5">
        <v>363.55373778686663</v>
      </c>
      <c r="AC2108" s="5">
        <v>118</v>
      </c>
      <c r="AD2108" s="5">
        <v>2681.2088161781412</v>
      </c>
      <c r="AE2108" s="5">
        <v>12</v>
      </c>
      <c r="AF2108" s="5">
        <v>272.66530334014999</v>
      </c>
      <c r="AG2108" s="5">
        <v>93</v>
      </c>
      <c r="AH2108" s="5">
        <v>2113.1561008861622</v>
      </c>
      <c r="AI2108" s="5">
        <v>13</v>
      </c>
      <c r="AJ2108" s="5">
        <v>295.38741195182911</v>
      </c>
    </row>
    <row r="2109" spans="1:36" x14ac:dyDescent="0.25">
      <c r="A2109">
        <v>2018</v>
      </c>
      <c r="B2109" t="s">
        <v>71</v>
      </c>
      <c r="C2109" t="s">
        <v>4879</v>
      </c>
      <c r="D2109" s="47" t="s">
        <v>4875</v>
      </c>
      <c r="E2109" s="11">
        <v>0</v>
      </c>
      <c r="F2109" s="2">
        <v>0.66369999999999996</v>
      </c>
      <c r="G2109" s="2">
        <v>0.32400000000000001</v>
      </c>
      <c r="H2109" s="2">
        <v>0.33969999999999995</v>
      </c>
      <c r="I2109" s="2">
        <v>0.63029999999999997</v>
      </c>
      <c r="J2109" s="2">
        <v>0.3402</v>
      </c>
      <c r="K2109" s="2">
        <v>0.29009999999999997</v>
      </c>
      <c r="L2109" s="2">
        <v>0.58650000000000002</v>
      </c>
      <c r="M2109" s="2">
        <v>0.40350000000000003</v>
      </c>
      <c r="N2109" s="2">
        <v>0.183</v>
      </c>
      <c r="O2109" s="2">
        <v>0.2709333333333333</v>
      </c>
      <c r="P2109" s="2" t="s">
        <v>4792</v>
      </c>
      <c r="Q2109" s="5">
        <v>4403</v>
      </c>
      <c r="R2109" s="5" t="s">
        <v>4791</v>
      </c>
      <c r="S2109" s="5">
        <v>0</v>
      </c>
      <c r="T2109" s="5">
        <v>0</v>
      </c>
      <c r="U2109" s="5">
        <v>0</v>
      </c>
      <c r="V2109" s="5">
        <v>0</v>
      </c>
      <c r="W2109" s="5">
        <v>0</v>
      </c>
      <c r="X2109" s="5">
        <v>0</v>
      </c>
      <c r="Y2109" s="5">
        <v>0</v>
      </c>
      <c r="Z2109" s="5">
        <v>0</v>
      </c>
      <c r="AA2109" s="5">
        <v>0</v>
      </c>
      <c r="AB2109" s="5">
        <v>0</v>
      </c>
      <c r="AC2109" s="5">
        <v>2</v>
      </c>
      <c r="AD2109" s="5">
        <v>45.423574835339544</v>
      </c>
      <c r="AE2109" s="5">
        <v>0</v>
      </c>
      <c r="AF2109" s="5">
        <v>0</v>
      </c>
      <c r="AG2109" s="5">
        <v>2</v>
      </c>
      <c r="AH2109" s="5">
        <v>45.423574835339544</v>
      </c>
      <c r="AI2109" s="5">
        <v>0</v>
      </c>
      <c r="AJ2109" s="5">
        <v>0</v>
      </c>
    </row>
    <row r="2110" spans="1:36" x14ac:dyDescent="0.25">
      <c r="A2110">
        <v>2018</v>
      </c>
      <c r="B2110" t="s">
        <v>71</v>
      </c>
      <c r="C2110" t="s">
        <v>4879</v>
      </c>
      <c r="D2110" s="47" t="s">
        <v>4875</v>
      </c>
      <c r="E2110" s="11">
        <v>0</v>
      </c>
      <c r="F2110" s="2">
        <v>0.66369999999999996</v>
      </c>
      <c r="G2110" s="2">
        <v>0.32400000000000001</v>
      </c>
      <c r="H2110" s="2">
        <v>0.33969999999999995</v>
      </c>
      <c r="I2110" s="2">
        <v>0.63029999999999997</v>
      </c>
      <c r="J2110" s="2">
        <v>0.3402</v>
      </c>
      <c r="K2110" s="2">
        <v>0.29009999999999997</v>
      </c>
      <c r="L2110" s="2">
        <v>0.58650000000000002</v>
      </c>
      <c r="M2110" s="2">
        <v>0.40350000000000003</v>
      </c>
      <c r="N2110" s="2">
        <v>0.183</v>
      </c>
      <c r="O2110" s="2">
        <v>0.2709333333333333</v>
      </c>
      <c r="P2110" s="2" t="s">
        <v>4792</v>
      </c>
      <c r="Q2110" s="5">
        <v>4403</v>
      </c>
      <c r="R2110" s="5" t="s">
        <v>4791</v>
      </c>
      <c r="S2110" s="5">
        <v>0</v>
      </c>
      <c r="T2110" s="5">
        <v>0</v>
      </c>
      <c r="U2110" s="5">
        <v>0</v>
      </c>
      <c r="V2110" s="5">
        <v>0</v>
      </c>
      <c r="W2110" s="5">
        <v>0</v>
      </c>
      <c r="X2110" s="5">
        <v>0</v>
      </c>
      <c r="Y2110" s="5">
        <v>0</v>
      </c>
      <c r="Z2110" s="5">
        <v>0</v>
      </c>
      <c r="AA2110" s="5">
        <v>0</v>
      </c>
      <c r="AB2110" s="5">
        <v>0</v>
      </c>
      <c r="AC2110" s="5">
        <v>2</v>
      </c>
      <c r="AD2110" s="5">
        <v>45.423574835339544</v>
      </c>
      <c r="AE2110" s="5">
        <v>0</v>
      </c>
      <c r="AF2110" s="5">
        <v>0</v>
      </c>
      <c r="AG2110" s="5">
        <v>2</v>
      </c>
      <c r="AH2110" s="5">
        <v>45.423574835339544</v>
      </c>
      <c r="AI2110" s="5">
        <v>0</v>
      </c>
      <c r="AJ2110" s="5">
        <v>0</v>
      </c>
    </row>
    <row r="2111" spans="1:36" x14ac:dyDescent="0.25">
      <c r="A2111">
        <v>2017</v>
      </c>
      <c r="B2111" t="s">
        <v>71</v>
      </c>
      <c r="C2111" t="s">
        <v>4879</v>
      </c>
      <c r="D2111" s="47" t="s">
        <v>4875</v>
      </c>
      <c r="E2111" s="11">
        <v>0</v>
      </c>
      <c r="F2111" s="2">
        <v>0.66369999999999996</v>
      </c>
      <c r="G2111" s="2">
        <v>0.32400000000000001</v>
      </c>
      <c r="H2111" s="2">
        <v>0.33969999999999995</v>
      </c>
      <c r="I2111" s="2">
        <v>0.63029999999999997</v>
      </c>
      <c r="J2111" s="2">
        <v>0.3402</v>
      </c>
      <c r="K2111" s="2">
        <v>0.29009999999999997</v>
      </c>
      <c r="L2111" s="2">
        <v>0.58650000000000002</v>
      </c>
      <c r="M2111" s="2">
        <v>0.40350000000000003</v>
      </c>
      <c r="N2111" s="2">
        <v>0.183</v>
      </c>
      <c r="O2111" s="2">
        <v>0.2709333333333333</v>
      </c>
      <c r="P2111" s="2" t="s">
        <v>4792</v>
      </c>
      <c r="Q2111" s="5">
        <v>4404</v>
      </c>
      <c r="R2111" s="5" t="s">
        <v>4791</v>
      </c>
      <c r="S2111" s="5">
        <v>3</v>
      </c>
      <c r="T2111" s="5">
        <v>68.119891008174378</v>
      </c>
      <c r="U2111" s="5">
        <v>0</v>
      </c>
      <c r="V2111" s="5">
        <v>0</v>
      </c>
      <c r="W2111" s="5">
        <v>0</v>
      </c>
      <c r="X2111" s="5">
        <v>0</v>
      </c>
      <c r="Y2111" s="5">
        <v>1</v>
      </c>
      <c r="Z2111" s="5">
        <v>22.706630336058129</v>
      </c>
      <c r="AA2111" s="5">
        <v>2</v>
      </c>
      <c r="AB2111" s="5">
        <v>45.413260672116259</v>
      </c>
      <c r="AC2111" s="5">
        <v>3</v>
      </c>
      <c r="AD2111" s="5">
        <v>68.119891008174378</v>
      </c>
      <c r="AE2111" s="5">
        <v>0</v>
      </c>
      <c r="AF2111" s="5">
        <v>0</v>
      </c>
      <c r="AG2111" s="5">
        <v>3</v>
      </c>
      <c r="AH2111" s="5">
        <v>68.119891008174378</v>
      </c>
      <c r="AI2111" s="5">
        <v>0</v>
      </c>
      <c r="AJ2111" s="5">
        <v>0</v>
      </c>
    </row>
    <row r="2112" spans="1:36" x14ac:dyDescent="0.25">
      <c r="A2112">
        <v>2017</v>
      </c>
      <c r="B2112" t="s">
        <v>71</v>
      </c>
      <c r="C2112" t="s">
        <v>4827</v>
      </c>
      <c r="D2112" s="47" t="s">
        <v>4818</v>
      </c>
      <c r="E2112" s="11">
        <v>0</v>
      </c>
      <c r="F2112" s="2">
        <v>0.5323</v>
      </c>
      <c r="G2112" s="2">
        <v>0.45150000000000001</v>
      </c>
      <c r="H2112" s="2">
        <v>8.0799999999999983E-2</v>
      </c>
      <c r="I2112" s="2">
        <v>0.57130000000000003</v>
      </c>
      <c r="J2112" s="2">
        <v>0.37130000000000002</v>
      </c>
      <c r="K2112" s="2">
        <v>0.2</v>
      </c>
      <c r="L2112" s="2">
        <v>0.64910000000000001</v>
      </c>
      <c r="M2112" s="2">
        <v>0.33350000000000002</v>
      </c>
      <c r="N2112" s="2">
        <v>0.31559999999999999</v>
      </c>
      <c r="O2112" s="2">
        <v>0.1988</v>
      </c>
      <c r="P2112" s="2" t="s">
        <v>4792</v>
      </c>
      <c r="Q2112" s="5">
        <v>4413</v>
      </c>
      <c r="R2112" s="5" t="s">
        <v>4791</v>
      </c>
      <c r="S2112" s="5">
        <v>6</v>
      </c>
      <c r="T2112" s="5">
        <v>135.96193065941534</v>
      </c>
      <c r="U2112" s="5">
        <v>0</v>
      </c>
      <c r="V2112" s="5">
        <v>0</v>
      </c>
      <c r="W2112" s="5">
        <v>2</v>
      </c>
      <c r="X2112" s="5">
        <v>45.320643553138453</v>
      </c>
      <c r="Y2112" s="5">
        <v>1</v>
      </c>
      <c r="Z2112" s="5">
        <v>22.660321776569226</v>
      </c>
      <c r="AA2112" s="5">
        <v>3</v>
      </c>
      <c r="AB2112" s="5">
        <v>67.980965329707672</v>
      </c>
      <c r="AC2112" s="5">
        <v>78</v>
      </c>
      <c r="AD2112" s="5">
        <v>1767.5050985723997</v>
      </c>
      <c r="AE2112" s="5">
        <v>6</v>
      </c>
      <c r="AF2112" s="5">
        <v>135.96193065941534</v>
      </c>
      <c r="AG2112" s="5">
        <v>66</v>
      </c>
      <c r="AH2112" s="5">
        <v>1495.581237253569</v>
      </c>
      <c r="AI2112" s="5">
        <v>6</v>
      </c>
      <c r="AJ2112" s="5">
        <v>135.96193065941534</v>
      </c>
    </row>
    <row r="2113" spans="1:36" x14ac:dyDescent="0.25">
      <c r="A2113">
        <v>2019</v>
      </c>
      <c r="B2113" t="s">
        <v>71</v>
      </c>
      <c r="C2113" t="s">
        <v>5278</v>
      </c>
      <c r="D2113" s="47" t="s">
        <v>4791</v>
      </c>
      <c r="E2113" s="47" t="s">
        <v>4791</v>
      </c>
      <c r="F2113" s="47" t="s">
        <v>4791</v>
      </c>
      <c r="G2113" s="47" t="s">
        <v>4791</v>
      </c>
      <c r="H2113" s="47" t="s">
        <v>4791</v>
      </c>
      <c r="I2113" s="47" t="s">
        <v>4791</v>
      </c>
      <c r="J2113" s="47" t="s">
        <v>4791</v>
      </c>
      <c r="K2113" s="47" t="s">
        <v>4791</v>
      </c>
      <c r="L2113" s="47" t="s">
        <v>4791</v>
      </c>
      <c r="M2113" s="47" t="s">
        <v>4791</v>
      </c>
      <c r="N2113" s="47" t="s">
        <v>4791</v>
      </c>
      <c r="O2113" s="47" t="s">
        <v>4791</v>
      </c>
      <c r="P2113" s="2" t="s">
        <v>4792</v>
      </c>
      <c r="Q2113" s="5">
        <v>4414</v>
      </c>
      <c r="R2113" s="5" t="s">
        <v>4791</v>
      </c>
      <c r="S2113" s="5">
        <v>1</v>
      </c>
      <c r="T2113" s="5">
        <v>22.655188038060718</v>
      </c>
      <c r="U2113" s="5">
        <v>0</v>
      </c>
      <c r="V2113" s="5">
        <v>0</v>
      </c>
      <c r="W2113" s="5">
        <v>0</v>
      </c>
      <c r="X2113" s="5">
        <v>0</v>
      </c>
      <c r="Y2113" s="5">
        <v>1</v>
      </c>
      <c r="Z2113" s="5">
        <v>22.655188038060718</v>
      </c>
      <c r="AA2113" s="5">
        <v>0</v>
      </c>
      <c r="AB2113" s="5">
        <v>0</v>
      </c>
      <c r="AC2113" s="5">
        <v>85</v>
      </c>
      <c r="AD2113" s="5">
        <v>1925.6909832351607</v>
      </c>
      <c r="AE2113" s="5">
        <v>3</v>
      </c>
      <c r="AF2113" s="5">
        <v>67.965564114182158</v>
      </c>
      <c r="AG2113" s="5">
        <v>70</v>
      </c>
      <c r="AH2113" s="5">
        <v>1585.86316266425</v>
      </c>
      <c r="AI2113" s="5">
        <v>12</v>
      </c>
      <c r="AJ2113" s="5">
        <v>271.86225645672863</v>
      </c>
    </row>
    <row r="2114" spans="1:36" x14ac:dyDescent="0.25">
      <c r="A2114">
        <v>2018</v>
      </c>
      <c r="B2114" t="s">
        <v>71</v>
      </c>
      <c r="C2114" t="s">
        <v>5783</v>
      </c>
      <c r="D2114" s="47" t="s">
        <v>5781</v>
      </c>
      <c r="E2114" s="11">
        <v>0</v>
      </c>
      <c r="F2114" s="2">
        <v>0.53480000000000005</v>
      </c>
      <c r="G2114" s="2">
        <v>0.45879999999999999</v>
      </c>
      <c r="H2114" s="2">
        <v>7.6000000000000068E-2</v>
      </c>
      <c r="I2114" s="2">
        <v>0.42180000000000001</v>
      </c>
      <c r="J2114" s="2">
        <v>0.55549999999999999</v>
      </c>
      <c r="K2114" s="2">
        <v>-0.13369999999999999</v>
      </c>
      <c r="L2114" s="2">
        <v>0.39290000000000003</v>
      </c>
      <c r="M2114" s="2">
        <v>0.5988</v>
      </c>
      <c r="N2114" s="2">
        <v>-0.20589999999999997</v>
      </c>
      <c r="O2114" s="2">
        <v>-8.7866666666666635E-2</v>
      </c>
      <c r="P2114" s="2" t="s">
        <v>5765</v>
      </c>
      <c r="Q2114" s="5">
        <v>4427</v>
      </c>
      <c r="R2114" s="5" t="s">
        <v>4791</v>
      </c>
      <c r="S2114" s="5">
        <v>11</v>
      </c>
      <c r="T2114" s="5">
        <v>248.47526541676078</v>
      </c>
      <c r="U2114" s="5">
        <v>0</v>
      </c>
      <c r="V2114" s="5">
        <v>0</v>
      </c>
      <c r="W2114" s="5">
        <v>0</v>
      </c>
      <c r="X2114" s="5">
        <v>0</v>
      </c>
      <c r="Y2114" s="5">
        <v>2</v>
      </c>
      <c r="Z2114" s="5">
        <v>45.177320984865595</v>
      </c>
      <c r="AA2114" s="5">
        <v>9</v>
      </c>
      <c r="AB2114" s="5">
        <v>203.29794443189516</v>
      </c>
      <c r="AC2114" s="5">
        <v>53</v>
      </c>
      <c r="AD2114" s="5">
        <v>1197.1990060989383</v>
      </c>
      <c r="AE2114" s="5">
        <v>24</v>
      </c>
      <c r="AF2114" s="5">
        <v>542.12785181838717</v>
      </c>
      <c r="AG2114" s="5">
        <v>27</v>
      </c>
      <c r="AH2114" s="5">
        <v>609.89383329568557</v>
      </c>
      <c r="AI2114" s="5">
        <v>2</v>
      </c>
      <c r="AJ2114" s="5">
        <v>45.177320984865595</v>
      </c>
    </row>
    <row r="2115" spans="1:36" x14ac:dyDescent="0.25">
      <c r="A2115">
        <v>2018</v>
      </c>
      <c r="B2115" t="s">
        <v>71</v>
      </c>
      <c r="C2115" t="s">
        <v>5783</v>
      </c>
      <c r="D2115" s="47" t="s">
        <v>5781</v>
      </c>
      <c r="E2115" s="11">
        <v>0</v>
      </c>
      <c r="F2115" s="2">
        <v>0.53480000000000005</v>
      </c>
      <c r="G2115" s="2">
        <v>0.45879999999999999</v>
      </c>
      <c r="H2115" s="2">
        <v>7.6000000000000068E-2</v>
      </c>
      <c r="I2115" s="2">
        <v>0.42180000000000001</v>
      </c>
      <c r="J2115" s="2">
        <v>0.55549999999999999</v>
      </c>
      <c r="K2115" s="2">
        <v>-0.13369999999999999</v>
      </c>
      <c r="L2115" s="2">
        <v>0.39290000000000003</v>
      </c>
      <c r="M2115" s="2">
        <v>0.5988</v>
      </c>
      <c r="N2115" s="2">
        <v>-0.20589999999999997</v>
      </c>
      <c r="O2115" s="2">
        <v>-8.7866666666666635E-2</v>
      </c>
      <c r="P2115" s="2" t="s">
        <v>5765</v>
      </c>
      <c r="Q2115" s="5">
        <v>4427</v>
      </c>
      <c r="R2115" s="5" t="s">
        <v>4791</v>
      </c>
      <c r="S2115" s="5">
        <v>11</v>
      </c>
      <c r="T2115" s="5">
        <v>248.47526541676078</v>
      </c>
      <c r="U2115" s="5">
        <v>0</v>
      </c>
      <c r="V2115" s="5">
        <v>0</v>
      </c>
      <c r="W2115" s="5">
        <v>0</v>
      </c>
      <c r="X2115" s="5">
        <v>0</v>
      </c>
      <c r="Y2115" s="5">
        <v>2</v>
      </c>
      <c r="Z2115" s="5">
        <v>45.177320984865595</v>
      </c>
      <c r="AA2115" s="5">
        <v>9</v>
      </c>
      <c r="AB2115" s="5">
        <v>203.29794443189516</v>
      </c>
      <c r="AC2115" s="5">
        <v>53</v>
      </c>
      <c r="AD2115" s="5">
        <v>1197.1990060989383</v>
      </c>
      <c r="AE2115" s="5">
        <v>24</v>
      </c>
      <c r="AF2115" s="5">
        <v>542.12785181838717</v>
      </c>
      <c r="AG2115" s="5">
        <v>27</v>
      </c>
      <c r="AH2115" s="5">
        <v>609.89383329568557</v>
      </c>
      <c r="AI2115" s="5">
        <v>2</v>
      </c>
      <c r="AJ2115" s="5">
        <v>45.177320984865595</v>
      </c>
    </row>
    <row r="2116" spans="1:36" x14ac:dyDescent="0.25">
      <c r="A2116">
        <v>2017</v>
      </c>
      <c r="B2116" t="s">
        <v>41</v>
      </c>
      <c r="C2116" t="s">
        <v>5352</v>
      </c>
      <c r="D2116" s="47" t="s">
        <v>6146</v>
      </c>
      <c r="E2116" s="11">
        <v>2.6949999999999998</v>
      </c>
      <c r="F2116" s="2">
        <v>0.44619999999999999</v>
      </c>
      <c r="G2116" s="2">
        <v>0.53339999999999999</v>
      </c>
      <c r="H2116" s="2">
        <v>-8.72E-2</v>
      </c>
      <c r="I2116" s="2">
        <v>0.44350000000000001</v>
      </c>
      <c r="J2116" s="2">
        <v>0.50029999999999997</v>
      </c>
      <c r="K2116" s="2">
        <v>-5.6799999999999962E-2</v>
      </c>
      <c r="L2116" s="2">
        <v>0.41830000000000001</v>
      </c>
      <c r="M2116" s="2">
        <v>0.5615</v>
      </c>
      <c r="N2116" s="2">
        <v>-0.14319999999999999</v>
      </c>
      <c r="O2116" s="2">
        <v>-9.5733333333333323E-2</v>
      </c>
      <c r="P2116" s="2" t="s">
        <v>5900</v>
      </c>
      <c r="Q2116" s="5">
        <v>4427</v>
      </c>
      <c r="R2116" s="5">
        <v>1642.6716141001857</v>
      </c>
      <c r="S2116" s="5">
        <v>6</v>
      </c>
      <c r="T2116" s="5">
        <v>135.53196295459679</v>
      </c>
      <c r="U2116" s="5">
        <v>0</v>
      </c>
      <c r="V2116" s="5">
        <v>0</v>
      </c>
      <c r="W2116" s="5">
        <v>4</v>
      </c>
      <c r="X2116" s="5">
        <v>90.35464196973119</v>
      </c>
      <c r="Y2116" s="5">
        <v>0</v>
      </c>
      <c r="Z2116" s="5">
        <v>0</v>
      </c>
      <c r="AA2116" s="5">
        <v>2</v>
      </c>
      <c r="AB2116" s="5">
        <v>45.177320984865595</v>
      </c>
      <c r="AC2116" s="5">
        <v>48</v>
      </c>
      <c r="AD2116" s="5">
        <v>1084.2557036367743</v>
      </c>
      <c r="AE2116" s="5">
        <v>23</v>
      </c>
      <c r="AF2116" s="5">
        <v>519.53919132595445</v>
      </c>
      <c r="AG2116" s="5">
        <v>22</v>
      </c>
      <c r="AH2116" s="5">
        <v>496.95053083352155</v>
      </c>
      <c r="AI2116" s="5">
        <v>3</v>
      </c>
      <c r="AJ2116" s="5">
        <v>67.765981477298396</v>
      </c>
    </row>
    <row r="2117" spans="1:36" x14ac:dyDescent="0.25">
      <c r="A2117">
        <v>2019</v>
      </c>
      <c r="B2117" t="s">
        <v>71</v>
      </c>
      <c r="C2117" t="s">
        <v>4802</v>
      </c>
      <c r="D2117" s="47" t="s">
        <v>5021</v>
      </c>
      <c r="E2117" s="11">
        <v>0</v>
      </c>
      <c r="F2117" s="2">
        <v>0.7833</v>
      </c>
      <c r="G2117" s="2">
        <v>0.2077</v>
      </c>
      <c r="H2117" s="2">
        <v>0.5756</v>
      </c>
      <c r="I2117" s="2">
        <v>0.76380000000000003</v>
      </c>
      <c r="J2117" s="2">
        <v>0.2142</v>
      </c>
      <c r="K2117" s="2">
        <v>0.54960000000000009</v>
      </c>
      <c r="L2117" s="2">
        <v>0.72350000000000003</v>
      </c>
      <c r="M2117" s="2">
        <v>0.2641</v>
      </c>
      <c r="N2117" s="2">
        <v>0.45940000000000003</v>
      </c>
      <c r="O2117" s="2">
        <v>0.5282</v>
      </c>
      <c r="P2117" s="2" t="s">
        <v>4792</v>
      </c>
      <c r="Q2117" s="5">
        <v>4433</v>
      </c>
      <c r="R2117" s="5" t="s">
        <v>4791</v>
      </c>
      <c r="S2117" s="5">
        <v>3</v>
      </c>
      <c r="T2117" s="5">
        <v>67.674261222648326</v>
      </c>
      <c r="U2117" s="5">
        <v>0</v>
      </c>
      <c r="V2117" s="5">
        <v>0</v>
      </c>
      <c r="W2117" s="5">
        <v>0</v>
      </c>
      <c r="X2117" s="5">
        <v>0</v>
      </c>
      <c r="Y2117" s="5">
        <v>0</v>
      </c>
      <c r="Z2117" s="5">
        <v>0</v>
      </c>
      <c r="AA2117" s="5">
        <v>3</v>
      </c>
      <c r="AB2117" s="5">
        <v>67.674261222648326</v>
      </c>
      <c r="AC2117" s="5">
        <v>13</v>
      </c>
      <c r="AD2117" s="5">
        <v>293.25513196480938</v>
      </c>
      <c r="AE2117" s="5">
        <v>2</v>
      </c>
      <c r="AF2117" s="5">
        <v>45.116174148432215</v>
      </c>
      <c r="AG2117" s="5">
        <v>11</v>
      </c>
      <c r="AH2117" s="5">
        <v>248.13895781637717</v>
      </c>
      <c r="AI2117" s="5">
        <v>0</v>
      </c>
      <c r="AJ2117" s="5">
        <v>0</v>
      </c>
    </row>
    <row r="2118" spans="1:36" x14ac:dyDescent="0.25">
      <c r="A2118">
        <v>2019</v>
      </c>
      <c r="B2118" t="s">
        <v>71</v>
      </c>
      <c r="C2118" t="s">
        <v>4991</v>
      </c>
      <c r="D2118" s="47" t="s">
        <v>4989</v>
      </c>
      <c r="E2118" s="11">
        <v>0</v>
      </c>
      <c r="F2118" s="2">
        <v>0.74260000000000004</v>
      </c>
      <c r="G2118" s="2">
        <v>0.24390000000000001</v>
      </c>
      <c r="H2118" s="2">
        <v>0.49870000000000003</v>
      </c>
      <c r="I2118" s="2">
        <v>0.745</v>
      </c>
      <c r="J2118" s="2">
        <v>0.2172</v>
      </c>
      <c r="K2118" s="2">
        <v>0.52780000000000005</v>
      </c>
      <c r="L2118" s="2">
        <v>0.73199999999999998</v>
      </c>
      <c r="M2118" s="2">
        <v>0.2525</v>
      </c>
      <c r="N2118" s="2">
        <v>0.47949999999999998</v>
      </c>
      <c r="O2118" s="2">
        <v>0.502</v>
      </c>
      <c r="P2118" s="2" t="s">
        <v>4792</v>
      </c>
      <c r="Q2118" s="5">
        <v>4437</v>
      </c>
      <c r="R2118" s="5" t="s">
        <v>4791</v>
      </c>
      <c r="S2118" s="5">
        <v>9</v>
      </c>
      <c r="T2118" s="5">
        <v>202.83975659229208</v>
      </c>
      <c r="U2118" s="5">
        <v>0</v>
      </c>
      <c r="V2118" s="5">
        <v>0</v>
      </c>
      <c r="W2118" s="5">
        <v>1</v>
      </c>
      <c r="X2118" s="5">
        <v>22.537750732476898</v>
      </c>
      <c r="Y2118" s="5">
        <v>1</v>
      </c>
      <c r="Z2118" s="5">
        <v>22.537750732476898</v>
      </c>
      <c r="AA2118" s="5">
        <v>7</v>
      </c>
      <c r="AB2118" s="5">
        <v>157.76425512733829</v>
      </c>
      <c r="AC2118" s="5">
        <v>47</v>
      </c>
      <c r="AD2118" s="5">
        <v>1059.2742844264142</v>
      </c>
      <c r="AE2118" s="5">
        <v>5</v>
      </c>
      <c r="AF2118" s="5">
        <v>112.6887536623845</v>
      </c>
      <c r="AG2118" s="5">
        <v>40</v>
      </c>
      <c r="AH2118" s="5">
        <v>901.510029299076</v>
      </c>
      <c r="AI2118" s="5">
        <v>2</v>
      </c>
      <c r="AJ2118" s="5">
        <v>45.075501464953796</v>
      </c>
    </row>
    <row r="2119" spans="1:36" x14ac:dyDescent="0.25">
      <c r="A2119">
        <v>2018</v>
      </c>
      <c r="B2119" t="s">
        <v>70</v>
      </c>
      <c r="C2119" t="s">
        <v>5454</v>
      </c>
      <c r="D2119" s="47" t="s">
        <v>5453</v>
      </c>
      <c r="E2119" s="11">
        <v>9.7899999999999991</v>
      </c>
      <c r="F2119" s="2">
        <v>0.80649999999999999</v>
      </c>
      <c r="G2119" s="2">
        <v>0.17230000000000001</v>
      </c>
      <c r="H2119" s="2">
        <v>0.63419999999999999</v>
      </c>
      <c r="I2119" s="2">
        <v>0.78110000000000002</v>
      </c>
      <c r="J2119" s="2">
        <v>0.18410000000000001</v>
      </c>
      <c r="K2119" s="2">
        <v>0.59699999999999998</v>
      </c>
      <c r="L2119" s="2">
        <v>0.7157</v>
      </c>
      <c r="M2119" s="2">
        <v>0.26979999999999998</v>
      </c>
      <c r="N2119" s="2">
        <v>0.44590000000000002</v>
      </c>
      <c r="O2119" s="2">
        <v>0.55903333333333327</v>
      </c>
      <c r="P2119" s="5" t="s">
        <v>4792</v>
      </c>
      <c r="Q2119" s="5">
        <v>4445</v>
      </c>
      <c r="R2119" s="5">
        <v>454.03472931562823</v>
      </c>
      <c r="S2119" s="5">
        <v>40</v>
      </c>
      <c r="T2119" s="5">
        <v>899.88751406074255</v>
      </c>
      <c r="U2119" s="5">
        <v>0</v>
      </c>
      <c r="V2119" s="5">
        <v>0</v>
      </c>
      <c r="W2119" s="5">
        <v>2</v>
      </c>
      <c r="X2119" s="5">
        <v>44.994375703037122</v>
      </c>
      <c r="Y2119" s="5">
        <v>3</v>
      </c>
      <c r="Z2119" s="5">
        <v>67.491563554555682</v>
      </c>
      <c r="AA2119" s="5">
        <v>35</v>
      </c>
      <c r="AB2119" s="5">
        <v>787.40157480314963</v>
      </c>
      <c r="AC2119" s="5">
        <v>149</v>
      </c>
      <c r="AD2119" s="5">
        <v>3352.0809898762654</v>
      </c>
      <c r="AE2119" s="5">
        <v>27</v>
      </c>
      <c r="AF2119" s="5">
        <v>607.42407199100114</v>
      </c>
      <c r="AG2119" s="5">
        <v>114</v>
      </c>
      <c r="AH2119" s="5">
        <v>2564.6794150731157</v>
      </c>
      <c r="AI2119" s="5">
        <v>8</v>
      </c>
      <c r="AJ2119" s="5">
        <v>179.97750281214849</v>
      </c>
    </row>
    <row r="2120" spans="1:36" x14ac:dyDescent="0.25">
      <c r="A2120">
        <v>2018</v>
      </c>
      <c r="B2120" t="s">
        <v>70</v>
      </c>
      <c r="C2120" t="s">
        <v>5470</v>
      </c>
      <c r="D2120" s="47" t="s">
        <v>5460</v>
      </c>
      <c r="E2120" s="11">
        <v>12.52</v>
      </c>
      <c r="F2120" s="2">
        <v>0.71260000000000001</v>
      </c>
      <c r="G2120" s="2">
        <v>0.2722</v>
      </c>
      <c r="H2120" s="2">
        <v>0.44040000000000001</v>
      </c>
      <c r="I2120" s="2">
        <v>0.70940000000000003</v>
      </c>
      <c r="J2120" s="2">
        <v>0.24349999999999999</v>
      </c>
      <c r="K2120" s="2">
        <v>0.46590000000000004</v>
      </c>
      <c r="L2120" s="2">
        <v>0.67630000000000001</v>
      </c>
      <c r="M2120" s="2">
        <v>0.30690000000000001</v>
      </c>
      <c r="N2120" s="2">
        <v>0.36940000000000001</v>
      </c>
      <c r="O2120" s="2">
        <v>0.42523333333333335</v>
      </c>
      <c r="P2120" s="5" t="s">
        <v>4792</v>
      </c>
      <c r="Q2120" s="5">
        <v>4449</v>
      </c>
      <c r="R2120" s="5">
        <v>355.3514376996805</v>
      </c>
      <c r="S2120" s="5">
        <v>3</v>
      </c>
      <c r="T2120" s="5">
        <v>67.430883344571811</v>
      </c>
      <c r="U2120" s="5">
        <v>0</v>
      </c>
      <c r="V2120" s="5">
        <v>0</v>
      </c>
      <c r="W2120" s="5">
        <v>0</v>
      </c>
      <c r="X2120" s="5">
        <v>0</v>
      </c>
      <c r="Y2120" s="5">
        <v>0</v>
      </c>
      <c r="Z2120" s="5">
        <v>0</v>
      </c>
      <c r="AA2120" s="5">
        <v>3</v>
      </c>
      <c r="AB2120" s="5">
        <v>67.430883344571811</v>
      </c>
      <c r="AC2120" s="5">
        <v>49</v>
      </c>
      <c r="AD2120" s="5">
        <v>1101.3710946280062</v>
      </c>
      <c r="AE2120" s="5">
        <v>6</v>
      </c>
      <c r="AF2120" s="5">
        <v>134.86176668914362</v>
      </c>
      <c r="AG2120" s="5">
        <v>38</v>
      </c>
      <c r="AH2120" s="5">
        <v>854.12452236457625</v>
      </c>
      <c r="AI2120" s="5">
        <v>5</v>
      </c>
      <c r="AJ2120" s="5">
        <v>112.38480557428636</v>
      </c>
    </row>
    <row r="2121" spans="1:36" x14ac:dyDescent="0.25">
      <c r="A2121">
        <v>2017</v>
      </c>
      <c r="B2121" t="s">
        <v>70</v>
      </c>
      <c r="C2121" t="s">
        <v>5502</v>
      </c>
      <c r="D2121" s="47" t="s">
        <v>4889</v>
      </c>
      <c r="E2121" s="11">
        <v>31.49</v>
      </c>
      <c r="F2121" s="2">
        <v>0.72770000000000001</v>
      </c>
      <c r="G2121" s="2">
        <v>0.25779999999999997</v>
      </c>
      <c r="H2121" s="2">
        <v>0.46990000000000004</v>
      </c>
      <c r="I2121" s="2">
        <v>0.71589999999999998</v>
      </c>
      <c r="J2121" s="2">
        <v>0.24479999999999999</v>
      </c>
      <c r="K2121" s="2">
        <v>0.47109999999999996</v>
      </c>
      <c r="L2121" s="2">
        <v>0.67110000000000003</v>
      </c>
      <c r="M2121" s="2">
        <v>0.31530000000000002</v>
      </c>
      <c r="N2121" s="2">
        <v>0.35580000000000001</v>
      </c>
      <c r="O2121" s="2">
        <v>0.43226666666666674</v>
      </c>
      <c r="P2121" s="5" t="s">
        <v>4792</v>
      </c>
      <c r="Q2121" s="5">
        <v>4455</v>
      </c>
      <c r="R2121" s="5">
        <v>141.47348364560179</v>
      </c>
      <c r="S2121" s="5">
        <v>4</v>
      </c>
      <c r="T2121" s="5">
        <v>89.786756453423124</v>
      </c>
      <c r="U2121" s="5">
        <v>0</v>
      </c>
      <c r="V2121" s="5">
        <v>0</v>
      </c>
      <c r="W2121" s="5">
        <v>0</v>
      </c>
      <c r="X2121" s="5">
        <v>0</v>
      </c>
      <c r="Y2121" s="5">
        <v>0</v>
      </c>
      <c r="Z2121" s="5">
        <v>0</v>
      </c>
      <c r="AA2121" s="5">
        <v>4</v>
      </c>
      <c r="AB2121" s="5">
        <v>89.786756453423124</v>
      </c>
      <c r="AC2121" s="5">
        <v>18</v>
      </c>
      <c r="AD2121" s="5">
        <v>404.04040404040404</v>
      </c>
      <c r="AE2121" s="5">
        <v>9</v>
      </c>
      <c r="AF2121" s="5">
        <v>202.02020202020202</v>
      </c>
      <c r="AG2121" s="5">
        <v>8</v>
      </c>
      <c r="AH2121" s="5">
        <v>179.57351290684625</v>
      </c>
      <c r="AI2121" s="5">
        <v>1</v>
      </c>
      <c r="AJ2121" s="5">
        <v>22.446689113355781</v>
      </c>
    </row>
    <row r="2122" spans="1:36" x14ac:dyDescent="0.25">
      <c r="A2122">
        <v>2018</v>
      </c>
      <c r="B2122" t="s">
        <v>41</v>
      </c>
      <c r="C2122" t="s">
        <v>359</v>
      </c>
      <c r="D2122" s="47" t="s">
        <v>5543</v>
      </c>
      <c r="E2122" s="11">
        <v>2.7690000000000001</v>
      </c>
      <c r="F2122" s="2">
        <v>0.73609999999999998</v>
      </c>
      <c r="G2122" s="2">
        <v>0.24640000000000001</v>
      </c>
      <c r="H2122" s="2">
        <v>0.48969999999999997</v>
      </c>
      <c r="I2122" s="2">
        <v>0.71650000000000003</v>
      </c>
      <c r="J2122" s="2">
        <v>0.2382</v>
      </c>
      <c r="K2122" s="2">
        <v>0.47830000000000006</v>
      </c>
      <c r="L2122" s="2">
        <v>0.62290000000000001</v>
      </c>
      <c r="M2122" s="2">
        <v>0.35289999999999999</v>
      </c>
      <c r="N2122" s="2">
        <v>0.27</v>
      </c>
      <c r="O2122" s="2">
        <v>0.41266666666666668</v>
      </c>
      <c r="P2122" s="2" t="s">
        <v>4792</v>
      </c>
      <c r="Q2122" s="5">
        <v>4459</v>
      </c>
      <c r="R2122" s="5">
        <v>1610.3286384976525</v>
      </c>
      <c r="S2122" s="5">
        <v>46</v>
      </c>
      <c r="T2122" s="5">
        <v>1031.6214397847052</v>
      </c>
      <c r="U2122" s="5">
        <v>0</v>
      </c>
      <c r="V2122" s="5">
        <v>0</v>
      </c>
      <c r="W2122" s="5">
        <v>1</v>
      </c>
      <c r="X2122" s="5">
        <v>22.426553038797937</v>
      </c>
      <c r="Y2122" s="5">
        <v>0</v>
      </c>
      <c r="Z2122" s="5">
        <v>0</v>
      </c>
      <c r="AA2122" s="5">
        <v>45</v>
      </c>
      <c r="AB2122" s="5">
        <v>1009.1948867459072</v>
      </c>
      <c r="AC2122" s="5">
        <v>49</v>
      </c>
      <c r="AD2122" s="5">
        <v>1098.901098901099</v>
      </c>
      <c r="AE2122" s="5">
        <v>4</v>
      </c>
      <c r="AF2122" s="5">
        <v>89.70621215519175</v>
      </c>
      <c r="AG2122" s="5">
        <v>44</v>
      </c>
      <c r="AH2122" s="5">
        <v>986.76833370710915</v>
      </c>
      <c r="AI2122" s="5">
        <v>1</v>
      </c>
      <c r="AJ2122" s="5">
        <v>22.426553038797937</v>
      </c>
    </row>
    <row r="2123" spans="1:36" x14ac:dyDescent="0.25">
      <c r="A2123">
        <v>2017</v>
      </c>
      <c r="B2123" t="s">
        <v>41</v>
      </c>
      <c r="C2123" t="s">
        <v>6170</v>
      </c>
      <c r="D2123" s="47" t="s">
        <v>6109</v>
      </c>
      <c r="E2123" s="11">
        <v>2.7280000000000002</v>
      </c>
      <c r="F2123" s="2">
        <v>0.44950000000000001</v>
      </c>
      <c r="G2123" s="2">
        <v>0.53290000000000004</v>
      </c>
      <c r="H2123" s="2">
        <v>-8.340000000000003E-2</v>
      </c>
      <c r="I2123" s="2">
        <v>0.44180000000000003</v>
      </c>
      <c r="J2123" s="2">
        <v>0.50580000000000003</v>
      </c>
      <c r="K2123" s="2">
        <v>-6.4000000000000001E-2</v>
      </c>
      <c r="L2123" s="2">
        <v>0.46360000000000001</v>
      </c>
      <c r="M2123" s="2">
        <v>0.51849999999999996</v>
      </c>
      <c r="N2123" s="2">
        <v>-5.4899999999999949E-2</v>
      </c>
      <c r="O2123" s="2">
        <v>-6.7433333333333331E-2</v>
      </c>
      <c r="P2123" s="2" t="s">
        <v>5900</v>
      </c>
      <c r="Q2123" s="5">
        <v>4459</v>
      </c>
      <c r="R2123" s="5">
        <v>1634.5307917888563</v>
      </c>
      <c r="S2123" s="5">
        <v>3</v>
      </c>
      <c r="T2123" s="5">
        <v>67.279659116393816</v>
      </c>
      <c r="U2123" s="5">
        <v>0</v>
      </c>
      <c r="V2123" s="5">
        <v>0</v>
      </c>
      <c r="W2123" s="5">
        <v>1</v>
      </c>
      <c r="X2123" s="5">
        <v>22.426553038797937</v>
      </c>
      <c r="Y2123" s="5">
        <v>0</v>
      </c>
      <c r="Z2123" s="5">
        <v>0</v>
      </c>
      <c r="AA2123" s="5">
        <v>2</v>
      </c>
      <c r="AB2123" s="5">
        <v>44.853106077595875</v>
      </c>
      <c r="AC2123" s="5">
        <v>47</v>
      </c>
      <c r="AD2123" s="5">
        <v>1054.0479928235031</v>
      </c>
      <c r="AE2123" s="5">
        <v>2</v>
      </c>
      <c r="AF2123" s="5">
        <v>44.853106077595875</v>
      </c>
      <c r="AG2123" s="5">
        <v>43</v>
      </c>
      <c r="AH2123" s="5">
        <v>964.34178066831123</v>
      </c>
      <c r="AI2123" s="5">
        <v>2</v>
      </c>
      <c r="AJ2123" s="5">
        <v>44.853106077595875</v>
      </c>
    </row>
    <row r="2124" spans="1:36" x14ac:dyDescent="0.25">
      <c r="A2124">
        <v>2019</v>
      </c>
      <c r="B2124" t="s">
        <v>70</v>
      </c>
      <c r="C2124" t="s">
        <v>5854</v>
      </c>
      <c r="D2124" s="47" t="s">
        <v>5853</v>
      </c>
      <c r="E2124" s="11">
        <v>2.75</v>
      </c>
      <c r="F2124" s="2">
        <v>0.57240000000000002</v>
      </c>
      <c r="G2124" s="2">
        <v>0.41539999999999999</v>
      </c>
      <c r="H2124" s="2">
        <v>0.15700000000000003</v>
      </c>
      <c r="I2124" s="2">
        <v>0.53049999999999997</v>
      </c>
      <c r="J2124" s="2">
        <v>0.45129999999999998</v>
      </c>
      <c r="K2124" s="2">
        <v>7.9199999999999993E-2</v>
      </c>
      <c r="L2124" s="2">
        <v>0.46600000000000003</v>
      </c>
      <c r="M2124" s="2">
        <v>0.52510000000000001</v>
      </c>
      <c r="N2124" s="2">
        <v>-5.9099999999999986E-2</v>
      </c>
      <c r="O2124" s="2">
        <v>5.9033333333333347E-2</v>
      </c>
      <c r="P2124" s="5" t="s">
        <v>5765</v>
      </c>
      <c r="Q2124" s="5">
        <v>4466</v>
      </c>
      <c r="R2124" s="5">
        <v>1624</v>
      </c>
      <c r="S2124" s="5">
        <v>4</v>
      </c>
      <c r="T2124" s="5">
        <v>89.565606806986111</v>
      </c>
      <c r="U2124" s="5">
        <v>0</v>
      </c>
      <c r="V2124" s="5">
        <v>0</v>
      </c>
      <c r="W2124" s="5">
        <v>0</v>
      </c>
      <c r="X2124" s="5">
        <v>0</v>
      </c>
      <c r="Y2124" s="5">
        <v>1</v>
      </c>
      <c r="Z2124" s="5">
        <v>22.391401701746528</v>
      </c>
      <c r="AA2124" s="5">
        <v>3</v>
      </c>
      <c r="AB2124" s="5">
        <v>67.174205105239579</v>
      </c>
      <c r="AC2124" s="5">
        <v>23</v>
      </c>
      <c r="AD2124" s="5">
        <v>515.0022391401701</v>
      </c>
      <c r="AE2124" s="5">
        <v>14</v>
      </c>
      <c r="AF2124" s="5">
        <v>313.47962382445138</v>
      </c>
      <c r="AG2124" s="5">
        <v>9</v>
      </c>
      <c r="AH2124" s="5">
        <v>201.52261531571875</v>
      </c>
      <c r="AI2124" s="5">
        <v>0</v>
      </c>
      <c r="AJ2124" s="5">
        <v>0</v>
      </c>
    </row>
    <row r="2125" spans="1:36" x14ac:dyDescent="0.25">
      <c r="A2125">
        <v>2019</v>
      </c>
      <c r="B2125" t="s">
        <v>71</v>
      </c>
      <c r="C2125" t="s">
        <v>5035</v>
      </c>
      <c r="D2125" s="47" t="s">
        <v>494</v>
      </c>
      <c r="E2125" s="11">
        <v>0</v>
      </c>
      <c r="F2125" s="2">
        <v>0.75849999999999995</v>
      </c>
      <c r="G2125" s="2">
        <v>0.2286</v>
      </c>
      <c r="H2125" s="2">
        <v>0.52989999999999993</v>
      </c>
      <c r="I2125" s="2">
        <v>0.77039999999999997</v>
      </c>
      <c r="J2125" s="2">
        <v>0.19070000000000001</v>
      </c>
      <c r="K2125" s="2">
        <v>0.57969999999999999</v>
      </c>
      <c r="L2125" s="2">
        <v>0.77110000000000001</v>
      </c>
      <c r="M2125" s="2">
        <v>0.21490000000000001</v>
      </c>
      <c r="N2125" s="2">
        <v>0.55620000000000003</v>
      </c>
      <c r="O2125" s="2">
        <v>0.55526666666666669</v>
      </c>
      <c r="P2125" s="2" t="s">
        <v>4792</v>
      </c>
      <c r="Q2125" s="5">
        <v>4468</v>
      </c>
      <c r="R2125" s="5" t="s">
        <v>4791</v>
      </c>
      <c r="S2125" s="5">
        <v>17</v>
      </c>
      <c r="T2125" s="5">
        <v>380.48343777976726</v>
      </c>
      <c r="U2125" s="5">
        <v>0</v>
      </c>
      <c r="V2125" s="5">
        <v>0</v>
      </c>
      <c r="W2125" s="5">
        <v>5</v>
      </c>
      <c r="X2125" s="5">
        <v>111.90689346463742</v>
      </c>
      <c r="Y2125" s="5">
        <v>4</v>
      </c>
      <c r="Z2125" s="5">
        <v>89.525514771709936</v>
      </c>
      <c r="AA2125" s="5">
        <v>8</v>
      </c>
      <c r="AB2125" s="5">
        <v>179.05102954341987</v>
      </c>
      <c r="AC2125" s="5">
        <v>71</v>
      </c>
      <c r="AD2125" s="5">
        <v>1589.0778871978514</v>
      </c>
      <c r="AE2125" s="5">
        <v>19</v>
      </c>
      <c r="AF2125" s="5">
        <v>425.24619516562217</v>
      </c>
      <c r="AG2125" s="5">
        <v>43</v>
      </c>
      <c r="AH2125" s="5">
        <v>962.39928379588184</v>
      </c>
      <c r="AI2125" s="5">
        <v>9</v>
      </c>
      <c r="AJ2125" s="5">
        <v>201.43240823634738</v>
      </c>
    </row>
    <row r="2126" spans="1:36" x14ac:dyDescent="0.25">
      <c r="A2126">
        <v>2019</v>
      </c>
      <c r="B2126" t="s">
        <v>41</v>
      </c>
      <c r="C2126" t="s">
        <v>6170</v>
      </c>
      <c r="D2126" s="47" t="s">
        <v>6109</v>
      </c>
      <c r="E2126" s="11">
        <v>2.7280000000000002</v>
      </c>
      <c r="F2126" s="2">
        <v>0.44950000000000001</v>
      </c>
      <c r="G2126" s="2">
        <v>0.53290000000000004</v>
      </c>
      <c r="H2126" s="2">
        <v>-8.340000000000003E-2</v>
      </c>
      <c r="I2126" s="2">
        <v>0.44180000000000003</v>
      </c>
      <c r="J2126" s="2">
        <v>0.50580000000000003</v>
      </c>
      <c r="K2126" s="2">
        <v>-6.4000000000000001E-2</v>
      </c>
      <c r="L2126" s="2">
        <v>0.46360000000000001</v>
      </c>
      <c r="M2126" s="2">
        <v>0.51849999999999996</v>
      </c>
      <c r="N2126" s="2">
        <v>-5.4899999999999949E-2</v>
      </c>
      <c r="O2126" s="2">
        <v>-6.7433333333333331E-2</v>
      </c>
      <c r="P2126" s="2" t="s">
        <v>5900</v>
      </c>
      <c r="Q2126" s="5">
        <v>4471</v>
      </c>
      <c r="R2126" s="5">
        <v>1638.9296187683283</v>
      </c>
      <c r="S2126" s="5">
        <v>8</v>
      </c>
      <c r="T2126" s="5">
        <v>178.93088794453141</v>
      </c>
      <c r="U2126" s="5">
        <v>0</v>
      </c>
      <c r="V2126" s="5">
        <v>0</v>
      </c>
      <c r="W2126" s="5">
        <v>2</v>
      </c>
      <c r="X2126" s="5">
        <v>44.732721986132852</v>
      </c>
      <c r="Y2126" s="5">
        <v>2</v>
      </c>
      <c r="Z2126" s="5">
        <v>44.732721986132852</v>
      </c>
      <c r="AA2126" s="5">
        <v>4</v>
      </c>
      <c r="AB2126" s="5">
        <v>89.465443972265703</v>
      </c>
      <c r="AC2126" s="5">
        <v>24</v>
      </c>
      <c r="AD2126" s="5">
        <v>536.79266383359425</v>
      </c>
      <c r="AE2126" s="5">
        <v>0</v>
      </c>
      <c r="AF2126" s="5">
        <v>0</v>
      </c>
      <c r="AG2126" s="5">
        <v>22</v>
      </c>
      <c r="AH2126" s="5">
        <v>492.0599418474614</v>
      </c>
      <c r="AI2126" s="5">
        <v>2</v>
      </c>
      <c r="AJ2126" s="5">
        <v>44.732721986132852</v>
      </c>
    </row>
    <row r="2127" spans="1:36" x14ac:dyDescent="0.25">
      <c r="A2127">
        <v>2019</v>
      </c>
      <c r="B2127" t="s">
        <v>71</v>
      </c>
      <c r="C2127" t="s">
        <v>5783</v>
      </c>
      <c r="D2127" s="47" t="s">
        <v>5781</v>
      </c>
      <c r="E2127" s="11">
        <v>0</v>
      </c>
      <c r="F2127" s="2">
        <v>0.53480000000000005</v>
      </c>
      <c r="G2127" s="2">
        <v>0.45879999999999999</v>
      </c>
      <c r="H2127" s="2">
        <v>7.6000000000000068E-2</v>
      </c>
      <c r="I2127" s="2">
        <v>0.42180000000000001</v>
      </c>
      <c r="J2127" s="2">
        <v>0.55549999999999999</v>
      </c>
      <c r="K2127" s="2">
        <v>-0.13369999999999999</v>
      </c>
      <c r="L2127" s="2">
        <v>0.39290000000000003</v>
      </c>
      <c r="M2127" s="2">
        <v>0.5988</v>
      </c>
      <c r="N2127" s="2">
        <v>-0.20589999999999997</v>
      </c>
      <c r="O2127" s="2">
        <v>-8.7866666666666635E-2</v>
      </c>
      <c r="P2127" s="2" t="s">
        <v>5765</v>
      </c>
      <c r="Q2127" s="5">
        <v>4475</v>
      </c>
      <c r="R2127" s="5" t="s">
        <v>4791</v>
      </c>
      <c r="S2127" s="5">
        <v>10</v>
      </c>
      <c r="T2127" s="5">
        <v>223.46368715083798</v>
      </c>
      <c r="U2127" s="5">
        <v>0</v>
      </c>
      <c r="V2127" s="5">
        <v>0</v>
      </c>
      <c r="W2127" s="5">
        <v>0</v>
      </c>
      <c r="X2127" s="5">
        <v>0</v>
      </c>
      <c r="Y2127" s="5">
        <v>0</v>
      </c>
      <c r="Z2127" s="5">
        <v>0</v>
      </c>
      <c r="AA2127" s="5">
        <v>10</v>
      </c>
      <c r="AB2127" s="5">
        <v>223.46368715083798</v>
      </c>
      <c r="AC2127" s="5">
        <v>48</v>
      </c>
      <c r="AD2127" s="5">
        <v>1072.6256983240223</v>
      </c>
      <c r="AE2127" s="5">
        <v>25</v>
      </c>
      <c r="AF2127" s="5">
        <v>558.65921787709499</v>
      </c>
      <c r="AG2127" s="5">
        <v>20</v>
      </c>
      <c r="AH2127" s="5">
        <v>446.92737430167597</v>
      </c>
      <c r="AI2127" s="5">
        <v>3</v>
      </c>
      <c r="AJ2127" s="5">
        <v>67.039106145251395</v>
      </c>
    </row>
    <row r="2128" spans="1:36" x14ac:dyDescent="0.25">
      <c r="A2128">
        <v>2017</v>
      </c>
      <c r="B2128" t="s">
        <v>70</v>
      </c>
      <c r="C2128" t="s">
        <v>5454</v>
      </c>
      <c r="D2128" s="47" t="s">
        <v>5453</v>
      </c>
      <c r="E2128" s="11">
        <v>9.7899999999999991</v>
      </c>
      <c r="F2128" s="2">
        <v>0.80649999999999999</v>
      </c>
      <c r="G2128" s="2">
        <v>0.17230000000000001</v>
      </c>
      <c r="H2128" s="2">
        <v>0.63419999999999999</v>
      </c>
      <c r="I2128" s="2">
        <v>0.78110000000000002</v>
      </c>
      <c r="J2128" s="2">
        <v>0.18410000000000001</v>
      </c>
      <c r="K2128" s="2">
        <v>0.59699999999999998</v>
      </c>
      <c r="L2128" s="2">
        <v>0.7157</v>
      </c>
      <c r="M2128" s="2">
        <v>0.26979999999999998</v>
      </c>
      <c r="N2128" s="2">
        <v>0.44590000000000002</v>
      </c>
      <c r="O2128" s="2">
        <v>0.55903333333333327</v>
      </c>
      <c r="P2128" s="5" t="s">
        <v>4792</v>
      </c>
      <c r="Q2128" s="5">
        <v>4476</v>
      </c>
      <c r="R2128" s="5">
        <v>457.20122574055165</v>
      </c>
      <c r="S2128" s="5">
        <v>25</v>
      </c>
      <c r="T2128" s="5">
        <v>558.53440571939234</v>
      </c>
      <c r="U2128" s="5">
        <v>0</v>
      </c>
      <c r="V2128" s="5">
        <v>0</v>
      </c>
      <c r="W2128" s="5">
        <v>2</v>
      </c>
      <c r="X2128" s="5">
        <v>44.682752457551388</v>
      </c>
      <c r="Y2128" s="5">
        <v>1</v>
      </c>
      <c r="Z2128" s="5">
        <v>22.341376228775694</v>
      </c>
      <c r="AA2128" s="5">
        <v>22</v>
      </c>
      <c r="AB2128" s="5">
        <v>491.51027703306528</v>
      </c>
      <c r="AC2128" s="5">
        <v>151</v>
      </c>
      <c r="AD2128" s="5">
        <v>3373.5478105451293</v>
      </c>
      <c r="AE2128" s="5">
        <v>31</v>
      </c>
      <c r="AF2128" s="5">
        <v>692.58266309204646</v>
      </c>
      <c r="AG2128" s="5">
        <v>112</v>
      </c>
      <c r="AH2128" s="5">
        <v>2502.2341376228778</v>
      </c>
      <c r="AI2128" s="5">
        <v>8</v>
      </c>
      <c r="AJ2128" s="5">
        <v>178.73100983020555</v>
      </c>
    </row>
    <row r="2129" spans="1:36" x14ac:dyDescent="0.25">
      <c r="A2129">
        <v>2019</v>
      </c>
      <c r="B2129" t="s">
        <v>70</v>
      </c>
      <c r="C2129" t="s">
        <v>5854</v>
      </c>
      <c r="D2129" s="47" t="s">
        <v>5853</v>
      </c>
      <c r="E2129" s="11">
        <v>2.75</v>
      </c>
      <c r="F2129" s="2">
        <v>0.57240000000000002</v>
      </c>
      <c r="G2129" s="2">
        <v>0.41539999999999999</v>
      </c>
      <c r="H2129" s="2">
        <v>0.15700000000000003</v>
      </c>
      <c r="I2129" s="2">
        <v>0.53049999999999997</v>
      </c>
      <c r="J2129" s="2">
        <v>0.45129999999999998</v>
      </c>
      <c r="K2129" s="2">
        <v>7.9199999999999993E-2</v>
      </c>
      <c r="L2129" s="2">
        <v>0.46600000000000003</v>
      </c>
      <c r="M2129" s="2">
        <v>0.52510000000000001</v>
      </c>
      <c r="N2129" s="2">
        <v>-5.9099999999999986E-2</v>
      </c>
      <c r="O2129" s="2">
        <v>5.9033333333333347E-2</v>
      </c>
      <c r="P2129" s="2" t="s">
        <v>5765</v>
      </c>
      <c r="Q2129" s="5">
        <v>4481</v>
      </c>
      <c r="R2129" s="5">
        <v>1629.4545454545455</v>
      </c>
      <c r="S2129" s="5">
        <v>8</v>
      </c>
      <c r="T2129" s="5">
        <v>178.53157777281857</v>
      </c>
      <c r="U2129" s="5">
        <v>0</v>
      </c>
      <c r="V2129" s="5">
        <v>0</v>
      </c>
      <c r="W2129" s="5">
        <v>0</v>
      </c>
      <c r="X2129" s="5">
        <v>0</v>
      </c>
      <c r="Y2129" s="5">
        <v>2</v>
      </c>
      <c r="Z2129" s="5">
        <v>44.632894443204641</v>
      </c>
      <c r="AA2129" s="5">
        <v>6</v>
      </c>
      <c r="AB2129" s="5">
        <v>133.89868332961393</v>
      </c>
      <c r="AC2129" s="5">
        <v>23</v>
      </c>
      <c r="AD2129" s="5">
        <v>513.27828609685344</v>
      </c>
      <c r="AE2129" s="5">
        <v>7</v>
      </c>
      <c r="AF2129" s="5">
        <v>156.21513055121625</v>
      </c>
      <c r="AG2129" s="5">
        <v>15</v>
      </c>
      <c r="AH2129" s="5">
        <v>334.74670832403478</v>
      </c>
      <c r="AI2129" s="5">
        <v>1</v>
      </c>
      <c r="AJ2129" s="5">
        <v>22.316447221602321</v>
      </c>
    </row>
    <row r="2130" spans="1:36" x14ac:dyDescent="0.25">
      <c r="A2130">
        <v>2018</v>
      </c>
      <c r="B2130" t="s">
        <v>41</v>
      </c>
      <c r="C2130" t="s">
        <v>6170</v>
      </c>
      <c r="D2130" s="47" t="s">
        <v>6109</v>
      </c>
      <c r="E2130" s="11">
        <v>2.7280000000000002</v>
      </c>
      <c r="F2130" s="2">
        <v>0.44950000000000001</v>
      </c>
      <c r="G2130" s="2">
        <v>0.53290000000000004</v>
      </c>
      <c r="H2130" s="2">
        <v>-8.340000000000003E-2</v>
      </c>
      <c r="I2130" s="2">
        <v>0.44180000000000003</v>
      </c>
      <c r="J2130" s="2">
        <v>0.50580000000000003</v>
      </c>
      <c r="K2130" s="2">
        <v>-6.4000000000000001E-2</v>
      </c>
      <c r="L2130" s="2">
        <v>0.46360000000000001</v>
      </c>
      <c r="M2130" s="2">
        <v>0.51849999999999996</v>
      </c>
      <c r="N2130" s="2">
        <v>-5.4899999999999949E-2</v>
      </c>
      <c r="O2130" s="2">
        <v>-6.7433333333333331E-2</v>
      </c>
      <c r="P2130" s="2" t="s">
        <v>5900</v>
      </c>
      <c r="Q2130" s="5">
        <v>4486</v>
      </c>
      <c r="R2130" s="5">
        <v>1644.4281524926685</v>
      </c>
      <c r="S2130" s="5">
        <v>4</v>
      </c>
      <c r="T2130" s="5">
        <v>89.166295140436915</v>
      </c>
      <c r="U2130" s="5">
        <v>0</v>
      </c>
      <c r="V2130" s="5">
        <v>0</v>
      </c>
      <c r="W2130" s="5">
        <v>2</v>
      </c>
      <c r="X2130" s="5">
        <v>44.583147570218458</v>
      </c>
      <c r="Y2130" s="5">
        <v>0</v>
      </c>
      <c r="Z2130" s="5">
        <v>0</v>
      </c>
      <c r="AA2130" s="5">
        <v>2</v>
      </c>
      <c r="AB2130" s="5">
        <v>44.583147570218458</v>
      </c>
      <c r="AC2130" s="5">
        <v>25</v>
      </c>
      <c r="AD2130" s="5">
        <v>557.28934462773077</v>
      </c>
      <c r="AE2130" s="5">
        <v>4</v>
      </c>
      <c r="AF2130" s="5">
        <v>89.166295140436915</v>
      </c>
      <c r="AG2130" s="5">
        <v>21</v>
      </c>
      <c r="AH2130" s="5">
        <v>468.12304948729383</v>
      </c>
      <c r="AI2130" s="5">
        <v>0</v>
      </c>
      <c r="AJ2130" s="5">
        <v>0</v>
      </c>
    </row>
    <row r="2131" spans="1:36" x14ac:dyDescent="0.25">
      <c r="A2131">
        <v>2019</v>
      </c>
      <c r="B2131" t="s">
        <v>41</v>
      </c>
      <c r="C2131" t="s">
        <v>359</v>
      </c>
      <c r="D2131" s="47" t="s">
        <v>5543</v>
      </c>
      <c r="E2131" s="11">
        <v>2.7690000000000001</v>
      </c>
      <c r="F2131" s="2">
        <v>0.73609999999999998</v>
      </c>
      <c r="G2131" s="2">
        <v>0.24640000000000001</v>
      </c>
      <c r="H2131" s="2">
        <v>0.48969999999999997</v>
      </c>
      <c r="I2131" s="2">
        <v>0.71650000000000003</v>
      </c>
      <c r="J2131" s="2">
        <v>0.2382</v>
      </c>
      <c r="K2131" s="2">
        <v>0.47830000000000006</v>
      </c>
      <c r="L2131" s="2">
        <v>0.62290000000000001</v>
      </c>
      <c r="M2131" s="2">
        <v>0.35289999999999999</v>
      </c>
      <c r="N2131" s="2">
        <v>0.27</v>
      </c>
      <c r="O2131" s="2">
        <v>0.41266666666666668</v>
      </c>
      <c r="P2131" s="2" t="s">
        <v>4792</v>
      </c>
      <c r="Q2131" s="5">
        <v>4487</v>
      </c>
      <c r="R2131" s="5">
        <v>1620.4405922715782</v>
      </c>
      <c r="S2131" s="5">
        <v>52</v>
      </c>
      <c r="T2131" s="5">
        <v>1158.9034989971026</v>
      </c>
      <c r="U2131" s="5">
        <v>0</v>
      </c>
      <c r="V2131" s="5">
        <v>0</v>
      </c>
      <c r="W2131" s="5">
        <v>1</v>
      </c>
      <c r="X2131" s="5">
        <v>22.286605749944286</v>
      </c>
      <c r="Y2131" s="5">
        <v>0</v>
      </c>
      <c r="Z2131" s="5">
        <v>0</v>
      </c>
      <c r="AA2131" s="5">
        <v>51</v>
      </c>
      <c r="AB2131" s="5">
        <v>1136.6168932471585</v>
      </c>
      <c r="AC2131" s="5">
        <v>51</v>
      </c>
      <c r="AD2131" s="5">
        <v>1136.6168932471585</v>
      </c>
      <c r="AE2131" s="5">
        <v>0</v>
      </c>
      <c r="AF2131" s="5">
        <v>0</v>
      </c>
      <c r="AG2131" s="5">
        <v>49</v>
      </c>
      <c r="AH2131" s="5">
        <v>1092.0436817472698</v>
      </c>
      <c r="AI2131" s="5">
        <v>2</v>
      </c>
      <c r="AJ2131" s="5">
        <v>44.573211499888572</v>
      </c>
    </row>
    <row r="2132" spans="1:36" x14ac:dyDescent="0.25">
      <c r="A2132">
        <v>2017</v>
      </c>
      <c r="B2132" t="s">
        <v>71</v>
      </c>
      <c r="C2132" t="s">
        <v>4890</v>
      </c>
      <c r="D2132" s="47" t="s">
        <v>4889</v>
      </c>
      <c r="E2132" s="11">
        <v>0</v>
      </c>
      <c r="F2132" s="2">
        <v>0.69710000000000005</v>
      </c>
      <c r="G2132" s="2">
        <v>0.29310000000000003</v>
      </c>
      <c r="H2132" s="2">
        <v>0.40400000000000003</v>
      </c>
      <c r="I2132" s="2">
        <v>0.66349999999999998</v>
      </c>
      <c r="J2132" s="2">
        <v>0.31309999999999999</v>
      </c>
      <c r="K2132" s="2">
        <v>0.35039999999999999</v>
      </c>
      <c r="L2132" s="2">
        <v>0.60640000000000005</v>
      </c>
      <c r="M2132" s="2">
        <v>0.38400000000000001</v>
      </c>
      <c r="N2132" s="2">
        <v>0.22240000000000004</v>
      </c>
      <c r="O2132" s="2">
        <v>0.3256</v>
      </c>
      <c r="P2132" s="2" t="s">
        <v>4792</v>
      </c>
      <c r="Q2132" s="5">
        <v>4490</v>
      </c>
      <c r="R2132" s="5" t="s">
        <v>4791</v>
      </c>
      <c r="S2132" s="5">
        <v>32</v>
      </c>
      <c r="T2132" s="5">
        <v>712.694877505568</v>
      </c>
      <c r="U2132" s="5">
        <v>2</v>
      </c>
      <c r="V2132" s="5">
        <v>44.543429844098</v>
      </c>
      <c r="W2132" s="5">
        <v>8</v>
      </c>
      <c r="X2132" s="5">
        <v>178.173719376392</v>
      </c>
      <c r="Y2132" s="5">
        <v>1</v>
      </c>
      <c r="Z2132" s="5">
        <v>22.271714922049</v>
      </c>
      <c r="AA2132" s="5">
        <v>21</v>
      </c>
      <c r="AB2132" s="5">
        <v>467.70601336302894</v>
      </c>
      <c r="AC2132" s="5">
        <v>171</v>
      </c>
      <c r="AD2132" s="5">
        <v>3808.4632516703782</v>
      </c>
      <c r="AE2132" s="5">
        <v>60</v>
      </c>
      <c r="AF2132" s="5">
        <v>1336.30289532294</v>
      </c>
      <c r="AG2132" s="5">
        <v>107</v>
      </c>
      <c r="AH2132" s="5">
        <v>2383.0734966592427</v>
      </c>
      <c r="AI2132" s="5">
        <v>4</v>
      </c>
      <c r="AJ2132" s="5">
        <v>89.086859688196</v>
      </c>
    </row>
    <row r="2133" spans="1:36" x14ac:dyDescent="0.25">
      <c r="A2133">
        <v>2018</v>
      </c>
      <c r="B2133" t="s">
        <v>41</v>
      </c>
      <c r="C2133" t="s">
        <v>5578</v>
      </c>
      <c r="D2133" s="47" t="s">
        <v>5367</v>
      </c>
      <c r="E2133" s="11">
        <v>2.669</v>
      </c>
      <c r="F2133" s="2">
        <v>0.74619999999999997</v>
      </c>
      <c r="G2133" s="2">
        <v>0.2344</v>
      </c>
      <c r="H2133" s="2">
        <v>0.51180000000000003</v>
      </c>
      <c r="I2133" s="2">
        <v>0.7177</v>
      </c>
      <c r="J2133" s="2">
        <v>0.2281</v>
      </c>
      <c r="K2133" s="2">
        <v>0.48960000000000004</v>
      </c>
      <c r="L2133" s="2">
        <v>0.63859999999999995</v>
      </c>
      <c r="M2133" s="2">
        <v>0.33950000000000002</v>
      </c>
      <c r="N2133" s="2">
        <v>0.29909999999999992</v>
      </c>
      <c r="O2133" s="2">
        <v>0.4335</v>
      </c>
      <c r="P2133" s="2" t="s">
        <v>4792</v>
      </c>
      <c r="Q2133" s="5">
        <v>4491</v>
      </c>
      <c r="R2133" s="5">
        <v>1682.6526789059574</v>
      </c>
      <c r="S2133" s="5">
        <v>2</v>
      </c>
      <c r="T2133" s="5">
        <v>44.533511467379206</v>
      </c>
      <c r="U2133" s="5">
        <v>0</v>
      </c>
      <c r="V2133" s="5">
        <v>0</v>
      </c>
      <c r="W2133" s="5">
        <v>0</v>
      </c>
      <c r="X2133" s="5">
        <v>0</v>
      </c>
      <c r="Y2133" s="5">
        <v>0</v>
      </c>
      <c r="Z2133" s="5">
        <v>0</v>
      </c>
      <c r="AA2133" s="5">
        <v>2</v>
      </c>
      <c r="AB2133" s="5">
        <v>44.533511467379206</v>
      </c>
      <c r="AC2133" s="5">
        <v>28</v>
      </c>
      <c r="AD2133" s="5">
        <v>623.46916054330893</v>
      </c>
      <c r="AE2133" s="5">
        <v>0</v>
      </c>
      <c r="AF2133" s="5">
        <v>0</v>
      </c>
      <c r="AG2133" s="5">
        <v>28</v>
      </c>
      <c r="AH2133" s="5">
        <v>623.46916054330893</v>
      </c>
      <c r="AI2133" s="5">
        <v>0</v>
      </c>
      <c r="AJ2133" s="5">
        <v>0</v>
      </c>
    </row>
    <row r="2134" spans="1:36" x14ac:dyDescent="0.25">
      <c r="A2134">
        <v>2019</v>
      </c>
      <c r="B2134" t="s">
        <v>41</v>
      </c>
      <c r="C2134" t="s">
        <v>5578</v>
      </c>
      <c r="D2134" s="47" t="s">
        <v>5367</v>
      </c>
      <c r="E2134" s="11">
        <v>2.669</v>
      </c>
      <c r="F2134" s="2">
        <v>0.74619999999999997</v>
      </c>
      <c r="G2134" s="2">
        <v>0.2344</v>
      </c>
      <c r="H2134" s="2">
        <v>0.51180000000000003</v>
      </c>
      <c r="I2134" s="2">
        <v>0.7177</v>
      </c>
      <c r="J2134" s="2">
        <v>0.2281</v>
      </c>
      <c r="K2134" s="2">
        <v>0.48960000000000004</v>
      </c>
      <c r="L2134" s="2">
        <v>0.63859999999999995</v>
      </c>
      <c r="M2134" s="2">
        <v>0.33950000000000002</v>
      </c>
      <c r="N2134" s="2">
        <v>0.29909999999999992</v>
      </c>
      <c r="O2134" s="2">
        <v>0.4335</v>
      </c>
      <c r="P2134" s="2" t="s">
        <v>4792</v>
      </c>
      <c r="Q2134" s="5">
        <v>4498</v>
      </c>
      <c r="R2134" s="5">
        <v>1685.275384038966</v>
      </c>
      <c r="S2134" s="5">
        <v>5</v>
      </c>
      <c r="T2134" s="5">
        <v>111.16051578479323</v>
      </c>
      <c r="U2134" s="5">
        <v>0</v>
      </c>
      <c r="V2134" s="5">
        <v>0</v>
      </c>
      <c r="W2134" s="5">
        <v>1</v>
      </c>
      <c r="X2134" s="5">
        <v>22.232103156958647</v>
      </c>
      <c r="Y2134" s="5">
        <v>0</v>
      </c>
      <c r="Z2134" s="5">
        <v>0</v>
      </c>
      <c r="AA2134" s="5">
        <v>4</v>
      </c>
      <c r="AB2134" s="5">
        <v>88.928412627834589</v>
      </c>
      <c r="AC2134" s="5">
        <v>36</v>
      </c>
      <c r="AD2134" s="5">
        <v>800.35571365051146</v>
      </c>
      <c r="AE2134" s="5">
        <v>0</v>
      </c>
      <c r="AF2134" s="5">
        <v>0</v>
      </c>
      <c r="AG2134" s="5">
        <v>35</v>
      </c>
      <c r="AH2134" s="5">
        <v>778.12361049355263</v>
      </c>
      <c r="AI2134" s="5">
        <v>1</v>
      </c>
      <c r="AJ2134" s="5">
        <v>22.232103156958647</v>
      </c>
    </row>
    <row r="2135" spans="1:36" x14ac:dyDescent="0.25">
      <c r="A2135">
        <v>2018</v>
      </c>
      <c r="B2135" t="s">
        <v>71</v>
      </c>
      <c r="C2135" t="s">
        <v>5285</v>
      </c>
      <c r="D2135" s="47" t="s">
        <v>4791</v>
      </c>
      <c r="E2135" s="47" t="s">
        <v>4791</v>
      </c>
      <c r="F2135" s="47" t="s">
        <v>4791</v>
      </c>
      <c r="G2135" s="47" t="s">
        <v>4791</v>
      </c>
      <c r="H2135" s="47" t="s">
        <v>4791</v>
      </c>
      <c r="I2135" s="47" t="s">
        <v>4791</v>
      </c>
      <c r="J2135" s="47" t="s">
        <v>4791</v>
      </c>
      <c r="K2135" s="47" t="s">
        <v>4791</v>
      </c>
      <c r="L2135" s="47" t="s">
        <v>4791</v>
      </c>
      <c r="M2135" s="47" t="s">
        <v>4791</v>
      </c>
      <c r="N2135" s="47" t="s">
        <v>4791</v>
      </c>
      <c r="O2135" s="47" t="s">
        <v>4791</v>
      </c>
      <c r="P2135" s="2" t="s">
        <v>4792</v>
      </c>
      <c r="Q2135" s="5">
        <v>4499</v>
      </c>
      <c r="R2135" s="5" t="s">
        <v>4791</v>
      </c>
      <c r="S2135" s="5">
        <v>0</v>
      </c>
      <c r="T2135" s="5">
        <v>0</v>
      </c>
      <c r="U2135" s="5">
        <v>0</v>
      </c>
      <c r="V2135" s="5">
        <v>0</v>
      </c>
      <c r="W2135" s="5">
        <v>0</v>
      </c>
      <c r="X2135" s="5">
        <v>0</v>
      </c>
      <c r="Y2135" s="5">
        <v>0</v>
      </c>
      <c r="Z2135" s="5">
        <v>0</v>
      </c>
      <c r="AA2135" s="5">
        <v>0</v>
      </c>
      <c r="AB2135" s="5">
        <v>0</v>
      </c>
      <c r="AC2135" s="5">
        <v>0</v>
      </c>
      <c r="AD2135" s="5">
        <v>0</v>
      </c>
      <c r="AE2135" s="5">
        <v>0</v>
      </c>
      <c r="AF2135" s="5">
        <v>0</v>
      </c>
      <c r="AG2135" s="5">
        <v>0</v>
      </c>
      <c r="AH2135" s="5">
        <v>0</v>
      </c>
      <c r="AI2135" s="5">
        <v>0</v>
      </c>
      <c r="AJ2135" s="5">
        <v>0</v>
      </c>
    </row>
    <row r="2136" spans="1:36" x14ac:dyDescent="0.25">
      <c r="A2136">
        <v>2018</v>
      </c>
      <c r="B2136" t="s">
        <v>71</v>
      </c>
      <c r="C2136" t="s">
        <v>5285</v>
      </c>
      <c r="D2136" s="47" t="s">
        <v>4791</v>
      </c>
      <c r="E2136" s="47" t="s">
        <v>4791</v>
      </c>
      <c r="F2136" s="47" t="s">
        <v>4791</v>
      </c>
      <c r="G2136" s="47" t="s">
        <v>4791</v>
      </c>
      <c r="H2136" s="47" t="s">
        <v>4791</v>
      </c>
      <c r="I2136" s="47" t="s">
        <v>4791</v>
      </c>
      <c r="J2136" s="47" t="s">
        <v>4791</v>
      </c>
      <c r="K2136" s="47" t="s">
        <v>4791</v>
      </c>
      <c r="L2136" s="47" t="s">
        <v>4791</v>
      </c>
      <c r="M2136" s="47" t="s">
        <v>4791</v>
      </c>
      <c r="N2136" s="47" t="s">
        <v>4791</v>
      </c>
      <c r="O2136" s="47" t="s">
        <v>4791</v>
      </c>
      <c r="P2136" s="2" t="s">
        <v>4792</v>
      </c>
      <c r="Q2136" s="5">
        <v>4499</v>
      </c>
      <c r="R2136" s="5" t="s">
        <v>4791</v>
      </c>
      <c r="S2136" s="5">
        <v>0</v>
      </c>
      <c r="T2136" s="5">
        <v>0</v>
      </c>
      <c r="U2136" s="5">
        <v>0</v>
      </c>
      <c r="V2136" s="5">
        <v>0</v>
      </c>
      <c r="W2136" s="5">
        <v>0</v>
      </c>
      <c r="X2136" s="5">
        <v>0</v>
      </c>
      <c r="Y2136" s="5">
        <v>0</v>
      </c>
      <c r="Z2136" s="5">
        <v>0</v>
      </c>
      <c r="AA2136" s="5">
        <v>0</v>
      </c>
      <c r="AB2136" s="5">
        <v>0</v>
      </c>
      <c r="AC2136" s="5">
        <v>0</v>
      </c>
      <c r="AD2136" s="5">
        <v>0</v>
      </c>
      <c r="AE2136" s="5">
        <v>0</v>
      </c>
      <c r="AF2136" s="5">
        <v>0</v>
      </c>
      <c r="AG2136" s="5">
        <v>0</v>
      </c>
      <c r="AH2136" s="5">
        <v>0</v>
      </c>
      <c r="AI2136" s="5">
        <v>0</v>
      </c>
      <c r="AJ2136" s="5">
        <v>0</v>
      </c>
    </row>
    <row r="2137" spans="1:36" x14ac:dyDescent="0.25">
      <c r="A2137">
        <v>2018</v>
      </c>
      <c r="B2137" t="s">
        <v>70</v>
      </c>
      <c r="C2137" t="s">
        <v>5854</v>
      </c>
      <c r="D2137" s="47" t="s">
        <v>5853</v>
      </c>
      <c r="E2137" s="11">
        <v>2.75</v>
      </c>
      <c r="F2137" s="2">
        <v>0.57240000000000002</v>
      </c>
      <c r="G2137" s="2">
        <v>0.41539999999999999</v>
      </c>
      <c r="H2137" s="2">
        <v>0.15700000000000003</v>
      </c>
      <c r="I2137" s="2">
        <v>0.53049999999999997</v>
      </c>
      <c r="J2137" s="2">
        <v>0.45129999999999998</v>
      </c>
      <c r="K2137" s="2">
        <v>7.9199999999999993E-2</v>
      </c>
      <c r="L2137" s="2">
        <v>0.46600000000000003</v>
      </c>
      <c r="M2137" s="2">
        <v>0.52510000000000001</v>
      </c>
      <c r="N2137" s="2">
        <v>-5.9099999999999986E-2</v>
      </c>
      <c r="O2137" s="2">
        <v>5.9033333333333347E-2</v>
      </c>
      <c r="P2137" s="5" t="s">
        <v>5765</v>
      </c>
      <c r="Q2137" s="5">
        <v>4500</v>
      </c>
      <c r="R2137" s="5">
        <v>1636.3636363636363</v>
      </c>
      <c r="S2137" s="5">
        <v>14</v>
      </c>
      <c r="T2137" s="5">
        <v>311.11111111111109</v>
      </c>
      <c r="U2137" s="5">
        <v>0</v>
      </c>
      <c r="V2137" s="5">
        <v>0</v>
      </c>
      <c r="W2137" s="5">
        <v>0</v>
      </c>
      <c r="X2137" s="5">
        <v>0</v>
      </c>
      <c r="Y2137" s="5">
        <v>0</v>
      </c>
      <c r="Z2137" s="5">
        <v>0</v>
      </c>
      <c r="AA2137" s="5">
        <v>14</v>
      </c>
      <c r="AB2137" s="5">
        <v>311.11111111111109</v>
      </c>
      <c r="AC2137" s="5">
        <v>19</v>
      </c>
      <c r="AD2137" s="5">
        <v>422.22222222222217</v>
      </c>
      <c r="AE2137" s="5">
        <v>0</v>
      </c>
      <c r="AF2137" s="5">
        <v>0</v>
      </c>
      <c r="AG2137" s="5">
        <v>17</v>
      </c>
      <c r="AH2137" s="5">
        <v>377.77777777777777</v>
      </c>
      <c r="AI2137" s="5">
        <v>2</v>
      </c>
      <c r="AJ2137" s="5">
        <v>44.44444444444445</v>
      </c>
    </row>
    <row r="2138" spans="1:36" x14ac:dyDescent="0.25">
      <c r="A2138">
        <v>2018</v>
      </c>
      <c r="B2138" t="s">
        <v>49</v>
      </c>
      <c r="C2138" t="s">
        <v>6327</v>
      </c>
      <c r="D2138" s="47" t="s">
        <v>726</v>
      </c>
      <c r="E2138" s="11">
        <v>4.4000000000000004</v>
      </c>
      <c r="F2138" s="2">
        <v>0.30480000000000002</v>
      </c>
      <c r="G2138" s="2">
        <v>0.66490000000000005</v>
      </c>
      <c r="H2138" s="2">
        <v>-0.36010000000000003</v>
      </c>
      <c r="I2138" s="2">
        <v>0.42499999999999999</v>
      </c>
      <c r="J2138" s="2">
        <v>0.499</v>
      </c>
      <c r="K2138" s="2">
        <v>-7.400000000000001E-2</v>
      </c>
      <c r="L2138" s="2">
        <v>0.47199999999999998</v>
      </c>
      <c r="M2138" s="2">
        <v>0.51</v>
      </c>
      <c r="N2138" s="2">
        <v>-3.8000000000000034E-2</v>
      </c>
      <c r="O2138" s="2">
        <v>-0.15736666666666668</v>
      </c>
      <c r="P2138" s="2" t="s">
        <v>5900</v>
      </c>
      <c r="Q2138" s="5">
        <v>4504</v>
      </c>
      <c r="R2138" s="5">
        <v>1023.6363636363635</v>
      </c>
      <c r="S2138" s="5">
        <v>10</v>
      </c>
      <c r="T2138" s="5">
        <v>222.02486678507992</v>
      </c>
      <c r="U2138" s="5">
        <v>0</v>
      </c>
      <c r="V2138" s="5">
        <v>0</v>
      </c>
      <c r="W2138" s="5">
        <v>1</v>
      </c>
      <c r="X2138" s="5">
        <v>22.202486678507995</v>
      </c>
      <c r="Y2138" s="5">
        <v>2</v>
      </c>
      <c r="Z2138" s="5">
        <v>44.40497335701599</v>
      </c>
      <c r="AA2138" s="5">
        <v>7</v>
      </c>
      <c r="AB2138" s="5">
        <v>155.41740674955594</v>
      </c>
      <c r="AC2138" s="5">
        <v>111</v>
      </c>
      <c r="AD2138" s="5">
        <v>2464.4760213143873</v>
      </c>
      <c r="AE2138" s="5">
        <v>9</v>
      </c>
      <c r="AF2138" s="5">
        <v>199.82238010657193</v>
      </c>
      <c r="AG2138" s="5">
        <v>98</v>
      </c>
      <c r="AH2138" s="5">
        <v>2175.843694493783</v>
      </c>
      <c r="AI2138" s="5">
        <v>4</v>
      </c>
      <c r="AJ2138" s="5">
        <v>88.80994671403198</v>
      </c>
    </row>
    <row r="2139" spans="1:36" x14ac:dyDescent="0.25">
      <c r="A2139">
        <v>2018</v>
      </c>
      <c r="B2139" t="s">
        <v>71</v>
      </c>
      <c r="C2139" t="s">
        <v>5971</v>
      </c>
      <c r="D2139" s="47" t="s">
        <v>5959</v>
      </c>
      <c r="E2139" s="11">
        <v>0</v>
      </c>
      <c r="F2139" s="2">
        <v>0.40050000000000002</v>
      </c>
      <c r="G2139" s="2">
        <v>0.58199999999999996</v>
      </c>
      <c r="H2139" s="2">
        <v>-0.18149999999999994</v>
      </c>
      <c r="I2139" s="2">
        <v>0.40760000000000002</v>
      </c>
      <c r="J2139" s="2">
        <v>0.54190000000000005</v>
      </c>
      <c r="K2139" s="2">
        <v>-0.13430000000000003</v>
      </c>
      <c r="L2139" s="2">
        <v>0.47039999999999998</v>
      </c>
      <c r="M2139" s="2">
        <v>0.51559999999999995</v>
      </c>
      <c r="N2139" s="2">
        <v>-4.5199999999999962E-2</v>
      </c>
      <c r="O2139" s="2">
        <v>-0.12033333333333331</v>
      </c>
      <c r="P2139" s="2" t="s">
        <v>5900</v>
      </c>
      <c r="Q2139" s="5">
        <v>4508</v>
      </c>
      <c r="R2139" s="5" t="s">
        <v>4791</v>
      </c>
      <c r="S2139" s="5">
        <v>15</v>
      </c>
      <c r="T2139" s="5">
        <v>332.74179236912158</v>
      </c>
      <c r="U2139" s="5">
        <v>1</v>
      </c>
      <c r="V2139" s="5">
        <v>22.18278615794144</v>
      </c>
      <c r="W2139" s="5">
        <v>2</v>
      </c>
      <c r="X2139" s="5">
        <v>44.365572315882879</v>
      </c>
      <c r="Y2139" s="5">
        <v>6</v>
      </c>
      <c r="Z2139" s="5">
        <v>133.09671694764862</v>
      </c>
      <c r="AA2139" s="5">
        <v>6</v>
      </c>
      <c r="AB2139" s="5">
        <v>133.09671694764862</v>
      </c>
      <c r="AC2139" s="5">
        <v>309</v>
      </c>
      <c r="AD2139" s="5">
        <v>6854.4809228039048</v>
      </c>
      <c r="AE2139" s="5">
        <v>47</v>
      </c>
      <c r="AF2139" s="5">
        <v>1042.5909494232476</v>
      </c>
      <c r="AG2139" s="5">
        <v>240</v>
      </c>
      <c r="AH2139" s="5">
        <v>5323.8686779059453</v>
      </c>
      <c r="AI2139" s="5">
        <v>22</v>
      </c>
      <c r="AJ2139" s="5">
        <v>488.02129547471168</v>
      </c>
    </row>
    <row r="2140" spans="1:36" x14ac:dyDescent="0.25">
      <c r="A2140">
        <v>2018</v>
      </c>
      <c r="B2140" t="s">
        <v>71</v>
      </c>
      <c r="C2140" t="s">
        <v>5971</v>
      </c>
      <c r="D2140" s="47" t="s">
        <v>5959</v>
      </c>
      <c r="E2140" s="11">
        <v>0</v>
      </c>
      <c r="F2140" s="2">
        <v>0.40050000000000002</v>
      </c>
      <c r="G2140" s="2">
        <v>0.58199999999999996</v>
      </c>
      <c r="H2140" s="2">
        <v>-0.18149999999999994</v>
      </c>
      <c r="I2140" s="2">
        <v>0.40760000000000002</v>
      </c>
      <c r="J2140" s="2">
        <v>0.54190000000000005</v>
      </c>
      <c r="K2140" s="2">
        <v>-0.13430000000000003</v>
      </c>
      <c r="L2140" s="2">
        <v>0.47039999999999998</v>
      </c>
      <c r="M2140" s="2">
        <v>0.51559999999999995</v>
      </c>
      <c r="N2140" s="2">
        <v>-4.5199999999999962E-2</v>
      </c>
      <c r="O2140" s="2">
        <v>-0.12033333333333331</v>
      </c>
      <c r="P2140" s="2" t="s">
        <v>5900</v>
      </c>
      <c r="Q2140" s="5">
        <v>4508</v>
      </c>
      <c r="R2140" s="5" t="s">
        <v>4791</v>
      </c>
      <c r="S2140" s="5">
        <v>15</v>
      </c>
      <c r="T2140" s="5">
        <v>332.74179236912158</v>
      </c>
      <c r="U2140" s="5">
        <v>1</v>
      </c>
      <c r="V2140" s="5">
        <v>22.18278615794144</v>
      </c>
      <c r="W2140" s="5">
        <v>2</v>
      </c>
      <c r="X2140" s="5">
        <v>44.365572315882879</v>
      </c>
      <c r="Y2140" s="5">
        <v>6</v>
      </c>
      <c r="Z2140" s="5">
        <v>133.09671694764862</v>
      </c>
      <c r="AA2140" s="5">
        <v>6</v>
      </c>
      <c r="AB2140" s="5">
        <v>133.09671694764862</v>
      </c>
      <c r="AC2140" s="5">
        <v>309</v>
      </c>
      <c r="AD2140" s="5">
        <v>6854.4809228039048</v>
      </c>
      <c r="AE2140" s="5">
        <v>47</v>
      </c>
      <c r="AF2140" s="5">
        <v>1042.5909494232476</v>
      </c>
      <c r="AG2140" s="5">
        <v>240</v>
      </c>
      <c r="AH2140" s="5">
        <v>5323.8686779059453</v>
      </c>
      <c r="AI2140" s="5">
        <v>22</v>
      </c>
      <c r="AJ2140" s="5">
        <v>488.02129547471168</v>
      </c>
    </row>
    <row r="2141" spans="1:36" x14ac:dyDescent="0.25">
      <c r="A2141">
        <v>2019</v>
      </c>
      <c r="B2141" t="s">
        <v>71</v>
      </c>
      <c r="C2141" t="s">
        <v>4890</v>
      </c>
      <c r="D2141" s="47" t="s">
        <v>4889</v>
      </c>
      <c r="E2141" s="11">
        <v>0</v>
      </c>
      <c r="F2141" s="2">
        <v>0.69710000000000005</v>
      </c>
      <c r="G2141" s="2">
        <v>0.29310000000000003</v>
      </c>
      <c r="H2141" s="2">
        <v>0.40400000000000003</v>
      </c>
      <c r="I2141" s="2">
        <v>0.66349999999999998</v>
      </c>
      <c r="J2141" s="2">
        <v>0.31309999999999999</v>
      </c>
      <c r="K2141" s="2">
        <v>0.35039999999999999</v>
      </c>
      <c r="L2141" s="2">
        <v>0.60640000000000005</v>
      </c>
      <c r="M2141" s="2">
        <v>0.38400000000000001</v>
      </c>
      <c r="N2141" s="2">
        <v>0.22240000000000004</v>
      </c>
      <c r="O2141" s="2">
        <v>0.3256</v>
      </c>
      <c r="P2141" s="2" t="s">
        <v>4792</v>
      </c>
      <c r="Q2141" s="5">
        <v>4510</v>
      </c>
      <c r="R2141" s="5" t="s">
        <v>4791</v>
      </c>
      <c r="S2141" s="5">
        <v>16</v>
      </c>
      <c r="T2141" s="5">
        <v>354.7671840354767</v>
      </c>
      <c r="U2141" s="5">
        <v>0</v>
      </c>
      <c r="V2141" s="5">
        <v>0</v>
      </c>
      <c r="W2141" s="5">
        <v>0</v>
      </c>
      <c r="X2141" s="5">
        <v>0</v>
      </c>
      <c r="Y2141" s="5">
        <v>4</v>
      </c>
      <c r="Z2141" s="5">
        <v>88.691796008869176</v>
      </c>
      <c r="AA2141" s="5">
        <v>12</v>
      </c>
      <c r="AB2141" s="5">
        <v>266.07538802660753</v>
      </c>
      <c r="AC2141" s="5">
        <v>171</v>
      </c>
      <c r="AD2141" s="5">
        <v>3791.5742793791578</v>
      </c>
      <c r="AE2141" s="5">
        <v>55</v>
      </c>
      <c r="AF2141" s="5">
        <v>1219.5121951219512</v>
      </c>
      <c r="AG2141" s="5">
        <v>97</v>
      </c>
      <c r="AH2141" s="5">
        <v>2150.7760532150774</v>
      </c>
      <c r="AI2141" s="5">
        <v>19</v>
      </c>
      <c r="AJ2141" s="5">
        <v>421.28603104212863</v>
      </c>
    </row>
    <row r="2142" spans="1:36" x14ac:dyDescent="0.25">
      <c r="A2142">
        <v>2018</v>
      </c>
      <c r="B2142" t="s">
        <v>49</v>
      </c>
      <c r="C2142" t="s">
        <v>6327</v>
      </c>
      <c r="D2142" s="47" t="s">
        <v>726</v>
      </c>
      <c r="E2142" s="11">
        <v>4.4000000000000004</v>
      </c>
      <c r="F2142" s="2">
        <v>0.30480000000000002</v>
      </c>
      <c r="G2142" s="2">
        <v>0.66490000000000005</v>
      </c>
      <c r="H2142" s="2">
        <v>-0.36010000000000003</v>
      </c>
      <c r="I2142" s="2">
        <v>0.42499999999999999</v>
      </c>
      <c r="J2142" s="2">
        <v>0.499</v>
      </c>
      <c r="K2142" s="2">
        <v>-7.400000000000001E-2</v>
      </c>
      <c r="L2142" s="2">
        <v>0.47199999999999998</v>
      </c>
      <c r="M2142" s="2">
        <v>0.51</v>
      </c>
      <c r="N2142" s="2">
        <v>-3.8000000000000034E-2</v>
      </c>
      <c r="O2142" s="2">
        <v>-0.15736666666666668</v>
      </c>
      <c r="P2142" s="2" t="s">
        <v>5900</v>
      </c>
      <c r="Q2142" s="5">
        <v>4514</v>
      </c>
      <c r="R2142" s="5">
        <v>1025.9090909090908</v>
      </c>
      <c r="S2142" s="5">
        <v>4</v>
      </c>
      <c r="T2142" s="5">
        <v>88.613203367301722</v>
      </c>
      <c r="U2142" s="5">
        <v>0</v>
      </c>
      <c r="V2142" s="5">
        <v>0</v>
      </c>
      <c r="W2142" s="5">
        <v>0</v>
      </c>
      <c r="X2142" s="5">
        <v>0</v>
      </c>
      <c r="Y2142" s="5">
        <v>3</v>
      </c>
      <c r="Z2142" s="5">
        <v>66.459902525476295</v>
      </c>
      <c r="AA2142" s="5">
        <v>1</v>
      </c>
      <c r="AB2142" s="5">
        <v>22.15330084182543</v>
      </c>
      <c r="AC2142" s="5">
        <v>64</v>
      </c>
      <c r="AD2142" s="5">
        <v>1417.8112538768275</v>
      </c>
      <c r="AE2142" s="5">
        <v>10</v>
      </c>
      <c r="AF2142" s="5">
        <v>221.5330084182543</v>
      </c>
      <c r="AG2142" s="5">
        <v>50</v>
      </c>
      <c r="AH2142" s="5">
        <v>1107.6650420912717</v>
      </c>
      <c r="AI2142" s="5">
        <v>4</v>
      </c>
      <c r="AJ2142" s="5">
        <v>88.613203367301722</v>
      </c>
    </row>
    <row r="2143" spans="1:36" x14ac:dyDescent="0.25">
      <c r="A2143">
        <v>2019</v>
      </c>
      <c r="B2143" t="s">
        <v>71</v>
      </c>
      <c r="C2143" t="s">
        <v>5971</v>
      </c>
      <c r="D2143" s="47" t="s">
        <v>5959</v>
      </c>
      <c r="E2143" s="11">
        <v>0</v>
      </c>
      <c r="F2143" s="2">
        <v>0.40050000000000002</v>
      </c>
      <c r="G2143" s="2">
        <v>0.58199999999999996</v>
      </c>
      <c r="H2143" s="2">
        <v>-0.18149999999999994</v>
      </c>
      <c r="I2143" s="2">
        <v>0.40760000000000002</v>
      </c>
      <c r="J2143" s="2">
        <v>0.54190000000000005</v>
      </c>
      <c r="K2143" s="2">
        <v>-0.13430000000000003</v>
      </c>
      <c r="L2143" s="2">
        <v>0.47039999999999998</v>
      </c>
      <c r="M2143" s="2">
        <v>0.51559999999999995</v>
      </c>
      <c r="N2143" s="2">
        <v>-4.5199999999999962E-2</v>
      </c>
      <c r="O2143" s="2">
        <v>-0.12033333333333331</v>
      </c>
      <c r="P2143" s="2" t="s">
        <v>5900</v>
      </c>
      <c r="Q2143" s="5">
        <v>4515</v>
      </c>
      <c r="R2143" s="5" t="s">
        <v>4791</v>
      </c>
      <c r="S2143" s="5">
        <v>17</v>
      </c>
      <c r="T2143" s="5">
        <v>376.52270210409745</v>
      </c>
      <c r="U2143" s="5">
        <v>1</v>
      </c>
      <c r="V2143" s="5">
        <v>22.148394241417499</v>
      </c>
      <c r="W2143" s="5">
        <v>2</v>
      </c>
      <c r="X2143" s="5">
        <v>44.296788482834998</v>
      </c>
      <c r="Y2143" s="5">
        <v>1</v>
      </c>
      <c r="Z2143" s="5">
        <v>22.148394241417499</v>
      </c>
      <c r="AA2143" s="5">
        <v>13</v>
      </c>
      <c r="AB2143" s="5">
        <v>287.92912513842742</v>
      </c>
      <c r="AC2143" s="5">
        <v>290</v>
      </c>
      <c r="AD2143" s="5">
        <v>6423.0343300110735</v>
      </c>
      <c r="AE2143" s="5">
        <v>39</v>
      </c>
      <c r="AF2143" s="5">
        <v>863.78737541528244</v>
      </c>
      <c r="AG2143" s="5">
        <v>227</v>
      </c>
      <c r="AH2143" s="5">
        <v>5027.6854928017719</v>
      </c>
      <c r="AI2143" s="5">
        <v>24</v>
      </c>
      <c r="AJ2143" s="5">
        <v>531.56146179401992</v>
      </c>
    </row>
    <row r="2144" spans="1:36" x14ac:dyDescent="0.25">
      <c r="A2144">
        <v>2018</v>
      </c>
      <c r="B2144" t="s">
        <v>70</v>
      </c>
      <c r="C2144" t="s">
        <v>5328</v>
      </c>
      <c r="D2144" s="47" t="s">
        <v>5327</v>
      </c>
      <c r="E2144" s="11">
        <v>4.03</v>
      </c>
      <c r="F2144" s="2">
        <v>0.70730000000000004</v>
      </c>
      <c r="G2144" s="2">
        <v>0.27339999999999998</v>
      </c>
      <c r="H2144" s="2">
        <v>0.43390000000000006</v>
      </c>
      <c r="I2144" s="2">
        <v>0.69830000000000003</v>
      </c>
      <c r="J2144" s="2">
        <v>0.25180000000000002</v>
      </c>
      <c r="K2144" s="2">
        <v>0.44650000000000001</v>
      </c>
      <c r="L2144" s="2">
        <v>0.67659999999999998</v>
      </c>
      <c r="M2144" s="2">
        <v>0.30599999999999999</v>
      </c>
      <c r="N2144" s="2">
        <v>0.37059999999999998</v>
      </c>
      <c r="O2144" s="2">
        <v>0.41700000000000004</v>
      </c>
      <c r="P2144" s="5" t="s">
        <v>4792</v>
      </c>
      <c r="Q2144" s="5">
        <v>4517</v>
      </c>
      <c r="R2144" s="5">
        <v>1120.8436724565756</v>
      </c>
      <c r="S2144" s="5">
        <v>13</v>
      </c>
      <c r="T2144" s="5">
        <v>287.8016382554793</v>
      </c>
      <c r="U2144" s="5">
        <v>0</v>
      </c>
      <c r="V2144" s="5">
        <v>0</v>
      </c>
      <c r="W2144" s="5">
        <v>3</v>
      </c>
      <c r="X2144" s="5">
        <v>66.41576267434138</v>
      </c>
      <c r="Y2144" s="5">
        <v>1</v>
      </c>
      <c r="Z2144" s="5">
        <v>22.138587558113791</v>
      </c>
      <c r="AA2144" s="5">
        <v>9</v>
      </c>
      <c r="AB2144" s="5">
        <v>199.24728802302414</v>
      </c>
      <c r="AC2144" s="5">
        <v>153</v>
      </c>
      <c r="AD2144" s="5">
        <v>3387.2038963914101</v>
      </c>
      <c r="AE2144" s="5">
        <v>5</v>
      </c>
      <c r="AF2144" s="5">
        <v>110.69293779056896</v>
      </c>
      <c r="AG2144" s="5">
        <v>135</v>
      </c>
      <c r="AH2144" s="5">
        <v>2988.7093203453619</v>
      </c>
      <c r="AI2144" s="5">
        <v>13</v>
      </c>
      <c r="AJ2144" s="5">
        <v>287.8016382554793</v>
      </c>
    </row>
    <row r="2145" spans="1:36" x14ac:dyDescent="0.25">
      <c r="A2145">
        <v>2017</v>
      </c>
      <c r="B2145" t="s">
        <v>71</v>
      </c>
      <c r="C2145" t="s">
        <v>5971</v>
      </c>
      <c r="D2145" s="47" t="s">
        <v>5959</v>
      </c>
      <c r="E2145" s="11">
        <v>0</v>
      </c>
      <c r="F2145" s="2">
        <v>0.40050000000000002</v>
      </c>
      <c r="G2145" s="2">
        <v>0.58199999999999996</v>
      </c>
      <c r="H2145" s="2">
        <v>-0.18149999999999994</v>
      </c>
      <c r="I2145" s="2">
        <v>0.40760000000000002</v>
      </c>
      <c r="J2145" s="2">
        <v>0.54190000000000005</v>
      </c>
      <c r="K2145" s="2">
        <v>-0.13430000000000003</v>
      </c>
      <c r="L2145" s="2">
        <v>0.47039999999999998</v>
      </c>
      <c r="M2145" s="2">
        <v>0.51559999999999995</v>
      </c>
      <c r="N2145" s="2">
        <v>-4.5199999999999962E-2</v>
      </c>
      <c r="O2145" s="2">
        <v>-0.12033333333333331</v>
      </c>
      <c r="P2145" s="2" t="s">
        <v>5900</v>
      </c>
      <c r="Q2145" s="5">
        <v>4533</v>
      </c>
      <c r="R2145" s="5" t="s">
        <v>4791</v>
      </c>
      <c r="S2145" s="5">
        <v>10</v>
      </c>
      <c r="T2145" s="5">
        <v>220.60445621001546</v>
      </c>
      <c r="U2145" s="5">
        <v>1</v>
      </c>
      <c r="V2145" s="5">
        <v>22.060445621001545</v>
      </c>
      <c r="W2145" s="5">
        <v>1</v>
      </c>
      <c r="X2145" s="5">
        <v>22.060445621001545</v>
      </c>
      <c r="Y2145" s="5">
        <v>5</v>
      </c>
      <c r="Z2145" s="5">
        <v>110.30222810500773</v>
      </c>
      <c r="AA2145" s="5">
        <v>3</v>
      </c>
      <c r="AB2145" s="5">
        <v>66.181336863004631</v>
      </c>
      <c r="AC2145" s="5">
        <v>276</v>
      </c>
      <c r="AD2145" s="5">
        <v>6088.6829913964266</v>
      </c>
      <c r="AE2145" s="5">
        <v>76</v>
      </c>
      <c r="AF2145" s="5">
        <v>1676.5938671961176</v>
      </c>
      <c r="AG2145" s="5">
        <v>179</v>
      </c>
      <c r="AH2145" s="5">
        <v>3948.8197661592762</v>
      </c>
      <c r="AI2145" s="5">
        <v>21</v>
      </c>
      <c r="AJ2145" s="5">
        <v>463.26935804103243</v>
      </c>
    </row>
    <row r="2146" spans="1:36" x14ac:dyDescent="0.25">
      <c r="A2146">
        <v>2018</v>
      </c>
      <c r="B2146" t="s">
        <v>71</v>
      </c>
      <c r="C2146" t="s">
        <v>4890</v>
      </c>
      <c r="D2146" s="47" t="s">
        <v>4889</v>
      </c>
      <c r="E2146" s="11">
        <v>0</v>
      </c>
      <c r="F2146" s="2">
        <v>0.69710000000000005</v>
      </c>
      <c r="G2146" s="2">
        <v>0.29310000000000003</v>
      </c>
      <c r="H2146" s="2">
        <v>0.40400000000000003</v>
      </c>
      <c r="I2146" s="2">
        <v>0.66349999999999998</v>
      </c>
      <c r="J2146" s="2">
        <v>0.31309999999999999</v>
      </c>
      <c r="K2146" s="2">
        <v>0.35039999999999999</v>
      </c>
      <c r="L2146" s="2">
        <v>0.60640000000000005</v>
      </c>
      <c r="M2146" s="2">
        <v>0.38400000000000001</v>
      </c>
      <c r="N2146" s="2">
        <v>0.22240000000000004</v>
      </c>
      <c r="O2146" s="2">
        <v>0.3256</v>
      </c>
      <c r="P2146" s="2" t="s">
        <v>4792</v>
      </c>
      <c r="Q2146" s="5">
        <v>4536</v>
      </c>
      <c r="R2146" s="5" t="s">
        <v>4791</v>
      </c>
      <c r="S2146" s="5">
        <v>30</v>
      </c>
      <c r="T2146" s="5">
        <v>661.37566137566137</v>
      </c>
      <c r="U2146" s="5">
        <v>0</v>
      </c>
      <c r="V2146" s="5">
        <v>0</v>
      </c>
      <c r="W2146" s="5">
        <v>7</v>
      </c>
      <c r="X2146" s="5">
        <v>154.32098765432099</v>
      </c>
      <c r="Y2146" s="5">
        <v>6</v>
      </c>
      <c r="Z2146" s="5">
        <v>132.27513227513228</v>
      </c>
      <c r="AA2146" s="5">
        <v>17</v>
      </c>
      <c r="AB2146" s="5">
        <v>374.7795414462081</v>
      </c>
      <c r="AC2146" s="5">
        <v>115</v>
      </c>
      <c r="AD2146" s="5">
        <v>2535.2733686067018</v>
      </c>
      <c r="AE2146" s="5">
        <v>32</v>
      </c>
      <c r="AF2146" s="5">
        <v>705.46737213403878</v>
      </c>
      <c r="AG2146" s="5">
        <v>75</v>
      </c>
      <c r="AH2146" s="5">
        <v>1653.4391534391534</v>
      </c>
      <c r="AI2146" s="5">
        <v>8</v>
      </c>
      <c r="AJ2146" s="5">
        <v>176.3668430335097</v>
      </c>
    </row>
    <row r="2147" spans="1:36" x14ac:dyDescent="0.25">
      <c r="A2147">
        <v>2018</v>
      </c>
      <c r="B2147" t="s">
        <v>71</v>
      </c>
      <c r="C2147" t="s">
        <v>4890</v>
      </c>
      <c r="D2147" s="47" t="s">
        <v>4889</v>
      </c>
      <c r="E2147" s="11">
        <v>0</v>
      </c>
      <c r="F2147" s="2">
        <v>0.69710000000000005</v>
      </c>
      <c r="G2147" s="2">
        <v>0.29310000000000003</v>
      </c>
      <c r="H2147" s="2">
        <v>0.40400000000000003</v>
      </c>
      <c r="I2147" s="2">
        <v>0.66349999999999998</v>
      </c>
      <c r="J2147" s="2">
        <v>0.31309999999999999</v>
      </c>
      <c r="K2147" s="2">
        <v>0.35039999999999999</v>
      </c>
      <c r="L2147" s="2">
        <v>0.60640000000000005</v>
      </c>
      <c r="M2147" s="2">
        <v>0.38400000000000001</v>
      </c>
      <c r="N2147" s="2">
        <v>0.22240000000000004</v>
      </c>
      <c r="O2147" s="2">
        <v>0.3256</v>
      </c>
      <c r="P2147" s="2" t="s">
        <v>4792</v>
      </c>
      <c r="Q2147" s="5">
        <v>4536</v>
      </c>
      <c r="R2147" s="5" t="s">
        <v>4791</v>
      </c>
      <c r="S2147" s="5">
        <v>30</v>
      </c>
      <c r="T2147" s="5">
        <v>661.37566137566137</v>
      </c>
      <c r="U2147" s="5">
        <v>0</v>
      </c>
      <c r="V2147" s="5">
        <v>0</v>
      </c>
      <c r="W2147" s="5">
        <v>7</v>
      </c>
      <c r="X2147" s="5">
        <v>154.32098765432099</v>
      </c>
      <c r="Y2147" s="5">
        <v>6</v>
      </c>
      <c r="Z2147" s="5">
        <v>132.27513227513228</v>
      </c>
      <c r="AA2147" s="5">
        <v>17</v>
      </c>
      <c r="AB2147" s="5">
        <v>374.7795414462081</v>
      </c>
      <c r="AC2147" s="5">
        <v>115</v>
      </c>
      <c r="AD2147" s="5">
        <v>2535.2733686067018</v>
      </c>
      <c r="AE2147" s="5">
        <v>32</v>
      </c>
      <c r="AF2147" s="5">
        <v>705.46737213403878</v>
      </c>
      <c r="AG2147" s="5">
        <v>75</v>
      </c>
      <c r="AH2147" s="5">
        <v>1653.4391534391534</v>
      </c>
      <c r="AI2147" s="5">
        <v>8</v>
      </c>
      <c r="AJ2147" s="5">
        <v>176.3668430335097</v>
      </c>
    </row>
    <row r="2148" spans="1:36" x14ac:dyDescent="0.25">
      <c r="A2148">
        <v>2019</v>
      </c>
      <c r="B2148" t="s">
        <v>71</v>
      </c>
      <c r="C2148" t="s">
        <v>4879</v>
      </c>
      <c r="D2148" s="47" t="s">
        <v>4875</v>
      </c>
      <c r="E2148" s="11">
        <v>0</v>
      </c>
      <c r="F2148" s="2">
        <v>0.66369999999999996</v>
      </c>
      <c r="G2148" s="2">
        <v>0.32400000000000001</v>
      </c>
      <c r="H2148" s="2">
        <v>0.33969999999999995</v>
      </c>
      <c r="I2148" s="2">
        <v>0.63029999999999997</v>
      </c>
      <c r="J2148" s="2">
        <v>0.3402</v>
      </c>
      <c r="K2148" s="2">
        <v>0.29009999999999997</v>
      </c>
      <c r="L2148" s="2">
        <v>0.58650000000000002</v>
      </c>
      <c r="M2148" s="2">
        <v>0.40350000000000003</v>
      </c>
      <c r="N2148" s="2">
        <v>0.183</v>
      </c>
      <c r="O2148" s="2">
        <v>0.2709333333333333</v>
      </c>
      <c r="P2148" s="2" t="s">
        <v>4792</v>
      </c>
      <c r="Q2148" s="5">
        <v>4537</v>
      </c>
      <c r="R2148" s="5" t="s">
        <v>4791</v>
      </c>
      <c r="S2148" s="5">
        <v>1</v>
      </c>
      <c r="T2148" s="5">
        <v>22.040996253030638</v>
      </c>
      <c r="U2148" s="5">
        <v>0</v>
      </c>
      <c r="V2148" s="5">
        <v>0</v>
      </c>
      <c r="W2148" s="5">
        <v>0</v>
      </c>
      <c r="X2148" s="5">
        <v>0</v>
      </c>
      <c r="Y2148" s="5">
        <v>0</v>
      </c>
      <c r="Z2148" s="5">
        <v>0</v>
      </c>
      <c r="AA2148" s="5">
        <v>1</v>
      </c>
      <c r="AB2148" s="5">
        <v>22.040996253030638</v>
      </c>
      <c r="AC2148" s="5">
        <v>10</v>
      </c>
      <c r="AD2148" s="5">
        <v>220.40996253030639</v>
      </c>
      <c r="AE2148" s="5">
        <v>2</v>
      </c>
      <c r="AF2148" s="5">
        <v>44.081992506061276</v>
      </c>
      <c r="AG2148" s="5">
        <v>7</v>
      </c>
      <c r="AH2148" s="5">
        <v>154.28697377121446</v>
      </c>
      <c r="AI2148" s="5">
        <v>1</v>
      </c>
      <c r="AJ2148" s="5">
        <v>22.040996253030638</v>
      </c>
    </row>
    <row r="2149" spans="1:36" x14ac:dyDescent="0.25">
      <c r="A2149">
        <v>2017</v>
      </c>
      <c r="B2149" t="s">
        <v>71</v>
      </c>
      <c r="C2149" t="s">
        <v>4808</v>
      </c>
      <c r="D2149" s="47" t="s">
        <v>4805</v>
      </c>
      <c r="E2149" s="11">
        <v>0</v>
      </c>
      <c r="F2149" s="2">
        <v>0.51259999999999994</v>
      </c>
      <c r="G2149" s="2">
        <v>0.46920000000000001</v>
      </c>
      <c r="H2149" s="2">
        <v>4.3399999999999939E-2</v>
      </c>
      <c r="I2149" s="2">
        <v>0.55620000000000003</v>
      </c>
      <c r="J2149" s="2">
        <v>0.3891</v>
      </c>
      <c r="K2149" s="2">
        <v>0.16710000000000003</v>
      </c>
      <c r="L2149" s="2">
        <v>0.6502</v>
      </c>
      <c r="M2149" s="2">
        <v>0.33489999999999998</v>
      </c>
      <c r="N2149" s="2">
        <v>0.31530000000000002</v>
      </c>
      <c r="O2149" s="2">
        <v>0.17526666666666668</v>
      </c>
      <c r="P2149" s="2" t="s">
        <v>4792</v>
      </c>
      <c r="Q2149" s="5">
        <v>4541</v>
      </c>
      <c r="R2149" s="5" t="s">
        <v>4791</v>
      </c>
      <c r="S2149" s="5">
        <v>3</v>
      </c>
      <c r="T2149" s="5">
        <v>66.064743448579605</v>
      </c>
      <c r="U2149" s="5">
        <v>0</v>
      </c>
      <c r="V2149" s="5">
        <v>0</v>
      </c>
      <c r="W2149" s="5">
        <v>1</v>
      </c>
      <c r="X2149" s="5">
        <v>22.021581149526536</v>
      </c>
      <c r="Y2149" s="5">
        <v>0</v>
      </c>
      <c r="Z2149" s="5">
        <v>0</v>
      </c>
      <c r="AA2149" s="5">
        <v>2</v>
      </c>
      <c r="AB2149" s="5">
        <v>44.043162299053073</v>
      </c>
      <c r="AC2149" s="5">
        <v>22</v>
      </c>
      <c r="AD2149" s="5">
        <v>484.47478528958379</v>
      </c>
      <c r="AE2149" s="5">
        <v>10</v>
      </c>
      <c r="AF2149" s="5">
        <v>220.21581149526537</v>
      </c>
      <c r="AG2149" s="5">
        <v>8</v>
      </c>
      <c r="AH2149" s="5">
        <v>176.17264919621229</v>
      </c>
      <c r="AI2149" s="5">
        <v>4</v>
      </c>
      <c r="AJ2149" s="5">
        <v>88.086324598106145</v>
      </c>
    </row>
    <row r="2150" spans="1:36" x14ac:dyDescent="0.25">
      <c r="A2150">
        <v>2019</v>
      </c>
      <c r="B2150" t="s">
        <v>70</v>
      </c>
      <c r="C2150" t="s">
        <v>5328</v>
      </c>
      <c r="D2150" s="47" t="s">
        <v>5327</v>
      </c>
      <c r="E2150" s="11">
        <v>4.03</v>
      </c>
      <c r="F2150" s="2">
        <v>0.70730000000000004</v>
      </c>
      <c r="G2150" s="2">
        <v>0.27339999999999998</v>
      </c>
      <c r="H2150" s="2">
        <v>0.43390000000000006</v>
      </c>
      <c r="I2150" s="2">
        <v>0.69830000000000003</v>
      </c>
      <c r="J2150" s="2">
        <v>0.25180000000000002</v>
      </c>
      <c r="K2150" s="2">
        <v>0.44650000000000001</v>
      </c>
      <c r="L2150" s="2">
        <v>0.67659999999999998</v>
      </c>
      <c r="M2150" s="2">
        <v>0.30599999999999999</v>
      </c>
      <c r="N2150" s="2">
        <v>0.37059999999999998</v>
      </c>
      <c r="O2150" s="2">
        <v>0.41700000000000004</v>
      </c>
      <c r="P2150" s="5" t="s">
        <v>4792</v>
      </c>
      <c r="Q2150" s="5">
        <v>4549</v>
      </c>
      <c r="R2150" s="5">
        <v>1128.7841191066998</v>
      </c>
      <c r="S2150" s="5">
        <v>13</v>
      </c>
      <c r="T2150" s="5">
        <v>285.7770938667839</v>
      </c>
      <c r="U2150" s="5">
        <v>0</v>
      </c>
      <c r="V2150" s="5">
        <v>0</v>
      </c>
      <c r="W2150" s="5">
        <v>3</v>
      </c>
      <c r="X2150" s="5">
        <v>65.948560123103974</v>
      </c>
      <c r="Y2150" s="5">
        <v>0</v>
      </c>
      <c r="Z2150" s="5">
        <v>0</v>
      </c>
      <c r="AA2150" s="5">
        <v>10</v>
      </c>
      <c r="AB2150" s="5">
        <v>219.82853374367994</v>
      </c>
      <c r="AC2150" s="5">
        <v>172</v>
      </c>
      <c r="AD2150" s="5">
        <v>3781.0507803912951</v>
      </c>
      <c r="AE2150" s="5">
        <v>7</v>
      </c>
      <c r="AF2150" s="5">
        <v>153.87997362057595</v>
      </c>
      <c r="AG2150" s="5">
        <v>157</v>
      </c>
      <c r="AH2150" s="5">
        <v>3451.307979775775</v>
      </c>
      <c r="AI2150" s="5">
        <v>8</v>
      </c>
      <c r="AJ2150" s="5">
        <v>175.86282699494396</v>
      </c>
    </row>
    <row r="2151" spans="1:36" x14ac:dyDescent="0.25">
      <c r="A2151">
        <v>2017</v>
      </c>
      <c r="B2151" t="s">
        <v>71</v>
      </c>
      <c r="C2151" t="s">
        <v>4886</v>
      </c>
      <c r="D2151" s="47" t="s">
        <v>706</v>
      </c>
      <c r="E2151" s="11">
        <v>0</v>
      </c>
      <c r="F2151" s="2">
        <v>0.65269999999999995</v>
      </c>
      <c r="G2151" s="2">
        <v>0.33119999999999999</v>
      </c>
      <c r="H2151" s="2">
        <v>0.32149999999999995</v>
      </c>
      <c r="I2151" s="2">
        <v>0.66310000000000002</v>
      </c>
      <c r="J2151" s="2">
        <v>0.28299999999999997</v>
      </c>
      <c r="K2151" s="2">
        <v>0.38010000000000005</v>
      </c>
      <c r="L2151" s="2">
        <v>0.69610000000000005</v>
      </c>
      <c r="M2151" s="2">
        <v>0.28810000000000002</v>
      </c>
      <c r="N2151" s="2">
        <v>0.40800000000000003</v>
      </c>
      <c r="O2151" s="2">
        <v>0.36986666666666662</v>
      </c>
      <c r="P2151" s="2" t="s">
        <v>4792</v>
      </c>
      <c r="Q2151" s="5">
        <v>4552</v>
      </c>
      <c r="R2151" s="5" t="s">
        <v>4791</v>
      </c>
      <c r="S2151" s="5">
        <v>0</v>
      </c>
      <c r="T2151" s="5">
        <v>0</v>
      </c>
      <c r="U2151" s="5">
        <v>0</v>
      </c>
      <c r="V2151" s="5">
        <v>0</v>
      </c>
      <c r="W2151" s="5">
        <v>0</v>
      </c>
      <c r="X2151" s="5">
        <v>0</v>
      </c>
      <c r="Y2151" s="5">
        <v>0</v>
      </c>
      <c r="Z2151" s="5">
        <v>0</v>
      </c>
      <c r="AA2151" s="5">
        <v>0</v>
      </c>
      <c r="AB2151" s="5">
        <v>0</v>
      </c>
      <c r="AC2151" s="5">
        <v>22</v>
      </c>
      <c r="AD2151" s="5">
        <v>483.30404217926184</v>
      </c>
      <c r="AE2151" s="5">
        <v>11</v>
      </c>
      <c r="AF2151" s="5">
        <v>241.65202108963092</v>
      </c>
      <c r="AG2151" s="5">
        <v>11</v>
      </c>
      <c r="AH2151" s="5">
        <v>241.65202108963092</v>
      </c>
      <c r="AI2151" s="5">
        <v>0</v>
      </c>
      <c r="AJ2151" s="5">
        <v>0</v>
      </c>
    </row>
    <row r="2152" spans="1:36" x14ac:dyDescent="0.25">
      <c r="A2152">
        <v>2018</v>
      </c>
      <c r="B2152" t="s">
        <v>70</v>
      </c>
      <c r="C2152" t="s">
        <v>5502</v>
      </c>
      <c r="D2152" s="47" t="s">
        <v>4889</v>
      </c>
      <c r="E2152" s="11">
        <v>31.49</v>
      </c>
      <c r="F2152" s="2">
        <v>0.72770000000000001</v>
      </c>
      <c r="G2152" s="2">
        <v>0.25779999999999997</v>
      </c>
      <c r="H2152" s="2">
        <v>0.46990000000000004</v>
      </c>
      <c r="I2152" s="2">
        <v>0.71589999999999998</v>
      </c>
      <c r="J2152" s="2">
        <v>0.24479999999999999</v>
      </c>
      <c r="K2152" s="2">
        <v>0.47109999999999996</v>
      </c>
      <c r="L2152" s="2">
        <v>0.67110000000000003</v>
      </c>
      <c r="M2152" s="2">
        <v>0.31530000000000002</v>
      </c>
      <c r="N2152" s="2">
        <v>0.35580000000000001</v>
      </c>
      <c r="O2152" s="2">
        <v>0.43226666666666674</v>
      </c>
      <c r="P2152" s="5" t="s">
        <v>4792</v>
      </c>
      <c r="Q2152" s="5">
        <v>4552</v>
      </c>
      <c r="R2152" s="5">
        <v>144.55382661162275</v>
      </c>
      <c r="S2152" s="5">
        <v>1</v>
      </c>
      <c r="T2152" s="5">
        <v>21.968365553602812</v>
      </c>
      <c r="U2152" s="5">
        <v>0</v>
      </c>
      <c r="V2152" s="5">
        <v>0</v>
      </c>
      <c r="W2152" s="5">
        <v>0</v>
      </c>
      <c r="X2152" s="5">
        <v>0</v>
      </c>
      <c r="Y2152" s="5">
        <v>0</v>
      </c>
      <c r="Z2152" s="5">
        <v>0</v>
      </c>
      <c r="AA2152" s="5">
        <v>1</v>
      </c>
      <c r="AB2152" s="5">
        <v>21.968365553602812</v>
      </c>
      <c r="AC2152" s="5">
        <v>24</v>
      </c>
      <c r="AD2152" s="5">
        <v>527.24077328646752</v>
      </c>
      <c r="AE2152" s="5">
        <v>5</v>
      </c>
      <c r="AF2152" s="5">
        <v>109.84182776801407</v>
      </c>
      <c r="AG2152" s="5">
        <v>15</v>
      </c>
      <c r="AH2152" s="5">
        <v>329.52548330404221</v>
      </c>
      <c r="AI2152" s="5">
        <v>4</v>
      </c>
      <c r="AJ2152" s="5">
        <v>87.873462214411248</v>
      </c>
    </row>
    <row r="2153" spans="1:36" x14ac:dyDescent="0.25">
      <c r="A2153">
        <v>2017</v>
      </c>
      <c r="B2153" t="s">
        <v>49</v>
      </c>
      <c r="C2153" t="s">
        <v>6327</v>
      </c>
      <c r="D2153" s="47" t="s">
        <v>726</v>
      </c>
      <c r="E2153" s="11">
        <v>4.4000000000000004</v>
      </c>
      <c r="F2153" s="2">
        <v>0.30480000000000002</v>
      </c>
      <c r="G2153" s="2">
        <v>0.66490000000000005</v>
      </c>
      <c r="H2153" s="2">
        <v>-0.36010000000000003</v>
      </c>
      <c r="I2153" s="2">
        <v>0.42499999999999999</v>
      </c>
      <c r="J2153" s="2">
        <v>0.499</v>
      </c>
      <c r="K2153" s="2">
        <v>-7.400000000000001E-2</v>
      </c>
      <c r="L2153" s="2">
        <v>0.47199999999999998</v>
      </c>
      <c r="M2153" s="2">
        <v>0.51</v>
      </c>
      <c r="N2153" s="2">
        <v>-3.8000000000000034E-2</v>
      </c>
      <c r="O2153" s="2">
        <v>-0.15736666666666668</v>
      </c>
      <c r="P2153" s="2" t="s">
        <v>5900</v>
      </c>
      <c r="Q2153" s="5">
        <v>4560</v>
      </c>
      <c r="R2153" s="5">
        <v>1036.3636363636363</v>
      </c>
      <c r="S2153" s="5">
        <v>5</v>
      </c>
      <c r="T2153" s="5">
        <v>109.64912280701753</v>
      </c>
      <c r="U2153" s="5">
        <v>0</v>
      </c>
      <c r="V2153" s="5">
        <v>0</v>
      </c>
      <c r="W2153" s="5">
        <v>0</v>
      </c>
      <c r="X2153" s="5">
        <v>0</v>
      </c>
      <c r="Y2153" s="5">
        <v>2</v>
      </c>
      <c r="Z2153" s="5">
        <v>43.859649122807021</v>
      </c>
      <c r="AA2153" s="5">
        <v>3</v>
      </c>
      <c r="AB2153" s="5">
        <v>65.78947368421052</v>
      </c>
      <c r="AC2153" s="5">
        <v>60</v>
      </c>
      <c r="AD2153" s="5">
        <v>1315.7894736842104</v>
      </c>
      <c r="AE2153" s="5">
        <v>7</v>
      </c>
      <c r="AF2153" s="5">
        <v>153.50877192982455</v>
      </c>
      <c r="AG2153" s="5">
        <v>49</v>
      </c>
      <c r="AH2153" s="5">
        <v>1074.5614035087719</v>
      </c>
      <c r="AI2153" s="5">
        <v>4</v>
      </c>
      <c r="AJ2153" s="5">
        <v>87.719298245614041</v>
      </c>
    </row>
    <row r="2154" spans="1:36" x14ac:dyDescent="0.25">
      <c r="A2154">
        <v>2019</v>
      </c>
      <c r="B2154" t="s">
        <v>71</v>
      </c>
      <c r="C2154" t="s">
        <v>4900</v>
      </c>
      <c r="D2154" s="47" t="s">
        <v>4899</v>
      </c>
      <c r="E2154" s="11">
        <v>0</v>
      </c>
      <c r="F2154" s="2">
        <v>0.71719999999999995</v>
      </c>
      <c r="G2154" s="2">
        <v>0.27189999999999998</v>
      </c>
      <c r="H2154" s="2">
        <v>0.44529999999999997</v>
      </c>
      <c r="I2154" s="2">
        <v>0.68600000000000005</v>
      </c>
      <c r="J2154" s="2">
        <v>0.28699999999999998</v>
      </c>
      <c r="K2154" s="2">
        <v>0.39900000000000008</v>
      </c>
      <c r="L2154" s="2">
        <v>0.66269999999999996</v>
      </c>
      <c r="M2154" s="2">
        <v>0.32800000000000001</v>
      </c>
      <c r="N2154" s="2">
        <v>0.33469999999999994</v>
      </c>
      <c r="O2154" s="2">
        <v>0.39300000000000002</v>
      </c>
      <c r="P2154" s="2" t="s">
        <v>4792</v>
      </c>
      <c r="Q2154" s="5">
        <v>4561</v>
      </c>
      <c r="R2154" s="5" t="s">
        <v>4791</v>
      </c>
      <c r="S2154" s="5">
        <v>15</v>
      </c>
      <c r="T2154" s="5">
        <v>328.87524665643497</v>
      </c>
      <c r="U2154" s="5">
        <v>0</v>
      </c>
      <c r="V2154" s="5">
        <v>0</v>
      </c>
      <c r="W2154" s="5">
        <v>2</v>
      </c>
      <c r="X2154" s="5">
        <v>43.850032887524669</v>
      </c>
      <c r="Y2154" s="5">
        <v>0</v>
      </c>
      <c r="Z2154" s="5">
        <v>0</v>
      </c>
      <c r="AA2154" s="5">
        <v>13</v>
      </c>
      <c r="AB2154" s="5">
        <v>285.02521376891036</v>
      </c>
      <c r="AC2154" s="5">
        <v>95</v>
      </c>
      <c r="AD2154" s="5">
        <v>2082.8765621574216</v>
      </c>
      <c r="AE2154" s="5">
        <v>14</v>
      </c>
      <c r="AF2154" s="5">
        <v>306.95023021267264</v>
      </c>
      <c r="AG2154" s="5">
        <v>81</v>
      </c>
      <c r="AH2154" s="5">
        <v>1775.9263319447491</v>
      </c>
      <c r="AI2154" s="5">
        <v>0</v>
      </c>
      <c r="AJ2154" s="5">
        <v>0</v>
      </c>
    </row>
    <row r="2155" spans="1:36" x14ac:dyDescent="0.25">
      <c r="A2155">
        <v>2019</v>
      </c>
      <c r="B2155" t="s">
        <v>71</v>
      </c>
      <c r="C2155" t="s">
        <v>4834</v>
      </c>
      <c r="D2155" s="47" t="s">
        <v>4833</v>
      </c>
      <c r="E2155" s="11">
        <v>0</v>
      </c>
      <c r="F2155" s="2">
        <v>0.55810000000000004</v>
      </c>
      <c r="G2155" s="2">
        <v>0.4209</v>
      </c>
      <c r="H2155" s="2">
        <v>0.13720000000000004</v>
      </c>
      <c r="I2155" s="2">
        <v>0.57379999999999998</v>
      </c>
      <c r="J2155" s="2">
        <v>0.37140000000000001</v>
      </c>
      <c r="K2155" s="2">
        <v>0.20239999999999997</v>
      </c>
      <c r="L2155" s="2">
        <v>0.57320000000000004</v>
      </c>
      <c r="M2155" s="2">
        <v>0.40289999999999998</v>
      </c>
      <c r="N2155" s="2">
        <v>0.17030000000000006</v>
      </c>
      <c r="O2155" s="2">
        <v>0.16996666666666668</v>
      </c>
      <c r="P2155" s="2" t="s">
        <v>4792</v>
      </c>
      <c r="Q2155" s="5">
        <v>4565</v>
      </c>
      <c r="R2155" s="5" t="s">
        <v>4791</v>
      </c>
      <c r="S2155" s="5">
        <v>2</v>
      </c>
      <c r="T2155" s="5">
        <v>43.81161007667032</v>
      </c>
      <c r="U2155" s="5">
        <v>0</v>
      </c>
      <c r="V2155" s="5">
        <v>0</v>
      </c>
      <c r="W2155" s="5">
        <v>0</v>
      </c>
      <c r="X2155" s="5">
        <v>0</v>
      </c>
      <c r="Y2155" s="5">
        <v>0</v>
      </c>
      <c r="Z2155" s="5">
        <v>0</v>
      </c>
      <c r="AA2155" s="5">
        <v>2</v>
      </c>
      <c r="AB2155" s="5">
        <v>43.81161007667032</v>
      </c>
      <c r="AC2155" s="5">
        <v>62</v>
      </c>
      <c r="AD2155" s="5">
        <v>1358.1599123767799</v>
      </c>
      <c r="AE2155" s="5">
        <v>11</v>
      </c>
      <c r="AF2155" s="5">
        <v>240.96385542168676</v>
      </c>
      <c r="AG2155" s="5">
        <v>48</v>
      </c>
      <c r="AH2155" s="5">
        <v>1051.4786418400877</v>
      </c>
      <c r="AI2155" s="5">
        <v>3</v>
      </c>
      <c r="AJ2155" s="5">
        <v>65.71741511500548</v>
      </c>
    </row>
    <row r="2156" spans="1:36" x14ac:dyDescent="0.25">
      <c r="A2156">
        <v>2019</v>
      </c>
      <c r="B2156" t="s">
        <v>70</v>
      </c>
      <c r="C2156" t="s">
        <v>5502</v>
      </c>
      <c r="D2156" s="47" t="s">
        <v>4889</v>
      </c>
      <c r="E2156" s="11">
        <v>31.49</v>
      </c>
      <c r="F2156" s="2">
        <v>0.72770000000000001</v>
      </c>
      <c r="G2156" s="2">
        <v>0.25779999999999997</v>
      </c>
      <c r="H2156" s="2">
        <v>0.46990000000000004</v>
      </c>
      <c r="I2156" s="2">
        <v>0.71589999999999998</v>
      </c>
      <c r="J2156" s="2">
        <v>0.24479999999999999</v>
      </c>
      <c r="K2156" s="2">
        <v>0.47109999999999996</v>
      </c>
      <c r="L2156" s="2">
        <v>0.67110000000000003</v>
      </c>
      <c r="M2156" s="2">
        <v>0.31530000000000002</v>
      </c>
      <c r="N2156" s="2">
        <v>0.35580000000000001</v>
      </c>
      <c r="O2156" s="2">
        <v>0.43226666666666674</v>
      </c>
      <c r="P2156" s="5" t="s">
        <v>4792</v>
      </c>
      <c r="Q2156" s="5">
        <v>4590</v>
      </c>
      <c r="R2156" s="5">
        <v>145.76055890758971</v>
      </c>
      <c r="S2156" s="5">
        <v>4</v>
      </c>
      <c r="T2156" s="5">
        <v>87.145969498910674</v>
      </c>
      <c r="U2156" s="5">
        <v>0</v>
      </c>
      <c r="V2156" s="5">
        <v>0</v>
      </c>
      <c r="W2156" s="5">
        <v>0</v>
      </c>
      <c r="X2156" s="5">
        <v>0</v>
      </c>
      <c r="Y2156" s="5">
        <v>0</v>
      </c>
      <c r="Z2156" s="5">
        <v>0</v>
      </c>
      <c r="AA2156" s="5">
        <v>4</v>
      </c>
      <c r="AB2156" s="5">
        <v>87.145969498910674</v>
      </c>
      <c r="AC2156" s="5">
        <v>44</v>
      </c>
      <c r="AD2156" s="5">
        <v>958.6056644880174</v>
      </c>
      <c r="AE2156" s="5">
        <v>12</v>
      </c>
      <c r="AF2156" s="5">
        <v>261.43790849673201</v>
      </c>
      <c r="AG2156" s="5">
        <v>28</v>
      </c>
      <c r="AH2156" s="5">
        <v>610.02178649237464</v>
      </c>
      <c r="AI2156" s="5">
        <v>4</v>
      </c>
      <c r="AJ2156" s="5">
        <v>87.145969498910674</v>
      </c>
    </row>
    <row r="2157" spans="1:36" x14ac:dyDescent="0.25">
      <c r="A2157">
        <v>2019</v>
      </c>
      <c r="B2157" t="s">
        <v>41</v>
      </c>
      <c r="C2157" t="s">
        <v>5518</v>
      </c>
      <c r="D2157" s="47" t="s">
        <v>1044</v>
      </c>
      <c r="E2157" s="11">
        <v>1.7110000000000001</v>
      </c>
      <c r="F2157" s="2">
        <v>0.502</v>
      </c>
      <c r="G2157" s="2">
        <v>0.47689999999999999</v>
      </c>
      <c r="H2157" s="2">
        <v>2.5100000000000011E-2</v>
      </c>
      <c r="I2157" s="2">
        <v>0.50519999999999998</v>
      </c>
      <c r="J2157" s="2">
        <v>0.4289</v>
      </c>
      <c r="K2157" s="2">
        <v>7.6299999999999979E-2</v>
      </c>
      <c r="L2157" s="2">
        <v>0.53339999999999999</v>
      </c>
      <c r="M2157" s="2">
        <v>0.44550000000000001</v>
      </c>
      <c r="N2157" s="2">
        <v>8.7899999999999978E-2</v>
      </c>
      <c r="O2157" s="2">
        <v>6.3099999999999989E-2</v>
      </c>
      <c r="P2157" s="2" t="s">
        <v>4792</v>
      </c>
      <c r="Q2157" s="5">
        <v>4610</v>
      </c>
      <c r="R2157" s="5">
        <v>2694.3308007013443</v>
      </c>
      <c r="S2157" s="5">
        <v>2</v>
      </c>
      <c r="T2157" s="5">
        <v>43.38394793926247</v>
      </c>
      <c r="U2157" s="5">
        <v>0</v>
      </c>
      <c r="V2157" s="5">
        <v>0</v>
      </c>
      <c r="W2157" s="5">
        <v>2</v>
      </c>
      <c r="X2157" s="5">
        <v>43.38394793926247</v>
      </c>
      <c r="Y2157" s="5">
        <v>0</v>
      </c>
      <c r="Z2157" s="5">
        <v>0</v>
      </c>
      <c r="AA2157" s="5">
        <v>0</v>
      </c>
      <c r="AB2157" s="5">
        <v>0</v>
      </c>
      <c r="AC2157" s="5">
        <v>48</v>
      </c>
      <c r="AD2157" s="5">
        <v>1041.2147505422993</v>
      </c>
      <c r="AE2157" s="5">
        <v>2</v>
      </c>
      <c r="AF2157" s="5">
        <v>43.38394793926247</v>
      </c>
      <c r="AG2157" s="5">
        <v>43</v>
      </c>
      <c r="AH2157" s="5">
        <v>932.75488069414314</v>
      </c>
      <c r="AI2157" s="5">
        <v>3</v>
      </c>
      <c r="AJ2157" s="5">
        <v>65.075921908893704</v>
      </c>
    </row>
    <row r="2158" spans="1:36" x14ac:dyDescent="0.25">
      <c r="A2158">
        <v>2017</v>
      </c>
      <c r="B2158" t="s">
        <v>49</v>
      </c>
      <c r="C2158" t="s">
        <v>6343</v>
      </c>
      <c r="D2158" s="47" t="s">
        <v>618</v>
      </c>
      <c r="E2158" s="11">
        <v>16</v>
      </c>
      <c r="F2158" s="2">
        <v>0.3947</v>
      </c>
      <c r="G2158" s="2">
        <v>0.57199999999999995</v>
      </c>
      <c r="H2158" s="2">
        <v>-0.17729999999999996</v>
      </c>
      <c r="I2158" s="2">
        <v>0.39300000000000002</v>
      </c>
      <c r="J2158" s="2">
        <v>0.498</v>
      </c>
      <c r="K2158" s="2">
        <v>-0.10499999999999998</v>
      </c>
      <c r="L2158" s="2">
        <v>0.501</v>
      </c>
      <c r="M2158" s="2">
        <v>0.47899999999999998</v>
      </c>
      <c r="N2158" s="2">
        <v>2.200000000000002E-2</v>
      </c>
      <c r="O2158" s="2">
        <v>-8.6766666666666645E-2</v>
      </c>
      <c r="P2158" s="2" t="s">
        <v>5900</v>
      </c>
      <c r="Q2158" s="5">
        <v>4610</v>
      </c>
      <c r="R2158" s="5">
        <v>288.125</v>
      </c>
      <c r="S2158" s="5">
        <v>2</v>
      </c>
      <c r="T2158" s="5">
        <v>43.38394793926247</v>
      </c>
      <c r="U2158" s="5">
        <v>0</v>
      </c>
      <c r="V2158" s="5">
        <v>0</v>
      </c>
      <c r="W2158" s="5">
        <v>0</v>
      </c>
      <c r="X2158" s="5">
        <v>0</v>
      </c>
      <c r="Y2158" s="5">
        <v>0</v>
      </c>
      <c r="Z2158" s="5">
        <v>0</v>
      </c>
      <c r="AA2158" s="5">
        <v>2</v>
      </c>
      <c r="AB2158" s="5">
        <v>43.38394793926247</v>
      </c>
      <c r="AC2158" s="5">
        <v>16</v>
      </c>
      <c r="AD2158" s="5">
        <v>347.07158351409976</v>
      </c>
      <c r="AE2158" s="5">
        <v>1</v>
      </c>
      <c r="AF2158" s="5">
        <v>21.691973969631235</v>
      </c>
      <c r="AG2158" s="5">
        <v>14</v>
      </c>
      <c r="AH2158" s="5">
        <v>303.68763557483732</v>
      </c>
      <c r="AI2158" s="5">
        <v>1</v>
      </c>
      <c r="AJ2158" s="5">
        <v>21.691973969631235</v>
      </c>
    </row>
    <row r="2159" spans="1:36" x14ac:dyDescent="0.25">
      <c r="A2159">
        <v>2019</v>
      </c>
      <c r="B2159" t="s">
        <v>71</v>
      </c>
      <c r="C2159" t="s">
        <v>5795</v>
      </c>
      <c r="D2159" s="47" t="s">
        <v>5790</v>
      </c>
      <c r="E2159" s="11">
        <v>0</v>
      </c>
      <c r="F2159" s="2">
        <v>0.44009999999999999</v>
      </c>
      <c r="G2159" s="2">
        <v>0.54569999999999996</v>
      </c>
      <c r="H2159" s="2">
        <v>-0.10559999999999997</v>
      </c>
      <c r="I2159" s="2">
        <v>0.4476</v>
      </c>
      <c r="J2159" s="2">
        <v>0.51390000000000002</v>
      </c>
      <c r="K2159" s="2">
        <v>-6.6300000000000026E-2</v>
      </c>
      <c r="L2159" s="2">
        <v>0.52910000000000001</v>
      </c>
      <c r="M2159" s="2">
        <v>0.46079999999999999</v>
      </c>
      <c r="N2159" s="2">
        <v>6.8300000000000027E-2</v>
      </c>
      <c r="O2159" s="2">
        <v>-3.4533333333333326E-2</v>
      </c>
      <c r="P2159" s="2" t="s">
        <v>5765</v>
      </c>
      <c r="Q2159" s="5">
        <v>4616</v>
      </c>
      <c r="R2159" s="5" t="s">
        <v>4791</v>
      </c>
      <c r="S2159" s="5">
        <v>5</v>
      </c>
      <c r="T2159" s="5">
        <v>108.31889081455806</v>
      </c>
      <c r="U2159" s="5">
        <v>0</v>
      </c>
      <c r="V2159" s="5">
        <v>0</v>
      </c>
      <c r="W2159" s="5">
        <v>0</v>
      </c>
      <c r="X2159" s="5">
        <v>0</v>
      </c>
      <c r="Y2159" s="5">
        <v>1</v>
      </c>
      <c r="Z2159" s="5">
        <v>21.663778162911612</v>
      </c>
      <c r="AA2159" s="5">
        <v>4</v>
      </c>
      <c r="AB2159" s="5">
        <v>86.655112651646448</v>
      </c>
      <c r="AC2159" s="5">
        <v>148</v>
      </c>
      <c r="AD2159" s="5">
        <v>3206.2391681109184</v>
      </c>
      <c r="AE2159" s="5">
        <v>14</v>
      </c>
      <c r="AF2159" s="5">
        <v>303.29289428076254</v>
      </c>
      <c r="AG2159" s="5">
        <v>121</v>
      </c>
      <c r="AH2159" s="5">
        <v>2621.3171577123053</v>
      </c>
      <c r="AI2159" s="5">
        <v>13</v>
      </c>
      <c r="AJ2159" s="5">
        <v>281.62911611785097</v>
      </c>
    </row>
    <row r="2160" spans="1:36" x14ac:dyDescent="0.25">
      <c r="A2160">
        <v>2018</v>
      </c>
      <c r="B2160" t="s">
        <v>71</v>
      </c>
      <c r="C2160" t="s">
        <v>5795</v>
      </c>
      <c r="D2160" s="47" t="s">
        <v>5790</v>
      </c>
      <c r="E2160" s="11">
        <v>0</v>
      </c>
      <c r="F2160" s="2">
        <v>0.44009999999999999</v>
      </c>
      <c r="G2160" s="2">
        <v>0.54569999999999996</v>
      </c>
      <c r="H2160" s="2">
        <v>-0.10559999999999997</v>
      </c>
      <c r="I2160" s="2">
        <v>0.4476</v>
      </c>
      <c r="J2160" s="2">
        <v>0.51390000000000002</v>
      </c>
      <c r="K2160" s="2">
        <v>-6.6300000000000026E-2</v>
      </c>
      <c r="L2160" s="2">
        <v>0.52910000000000001</v>
      </c>
      <c r="M2160" s="2">
        <v>0.46079999999999999</v>
      </c>
      <c r="N2160" s="2">
        <v>6.8300000000000027E-2</v>
      </c>
      <c r="O2160" s="2">
        <v>-3.4533333333333326E-2</v>
      </c>
      <c r="P2160" s="2" t="s">
        <v>5765</v>
      </c>
      <c r="Q2160" s="5">
        <v>4621</v>
      </c>
      <c r="R2160" s="5" t="s">
        <v>4791</v>
      </c>
      <c r="S2160" s="5">
        <v>12</v>
      </c>
      <c r="T2160" s="5">
        <v>259.68405107119673</v>
      </c>
      <c r="U2160" s="5">
        <v>0</v>
      </c>
      <c r="V2160" s="5">
        <v>0</v>
      </c>
      <c r="W2160" s="5">
        <v>1</v>
      </c>
      <c r="X2160" s="5">
        <v>21.640337589266391</v>
      </c>
      <c r="Y2160" s="5">
        <v>7</v>
      </c>
      <c r="Z2160" s="5">
        <v>151.48236312486475</v>
      </c>
      <c r="AA2160" s="5">
        <v>4</v>
      </c>
      <c r="AB2160" s="5">
        <v>86.561350357065564</v>
      </c>
      <c r="AC2160" s="5">
        <v>111</v>
      </c>
      <c r="AD2160" s="5">
        <v>2402.0774724085695</v>
      </c>
      <c r="AE2160" s="5">
        <v>16</v>
      </c>
      <c r="AF2160" s="5">
        <v>346.24540142826226</v>
      </c>
      <c r="AG2160" s="5">
        <v>85</v>
      </c>
      <c r="AH2160" s="5">
        <v>1839.4286950876433</v>
      </c>
      <c r="AI2160" s="5">
        <v>10</v>
      </c>
      <c r="AJ2160" s="5">
        <v>216.40337589266392</v>
      </c>
    </row>
    <row r="2161" spans="1:36" x14ac:dyDescent="0.25">
      <c r="A2161">
        <v>2018</v>
      </c>
      <c r="B2161" t="s">
        <v>71</v>
      </c>
      <c r="C2161" t="s">
        <v>5795</v>
      </c>
      <c r="D2161" s="47" t="s">
        <v>5790</v>
      </c>
      <c r="E2161" s="11">
        <v>0</v>
      </c>
      <c r="F2161" s="2">
        <v>0.44009999999999999</v>
      </c>
      <c r="G2161" s="2">
        <v>0.54569999999999996</v>
      </c>
      <c r="H2161" s="2">
        <v>-0.10559999999999997</v>
      </c>
      <c r="I2161" s="2">
        <v>0.4476</v>
      </c>
      <c r="J2161" s="2">
        <v>0.51390000000000002</v>
      </c>
      <c r="K2161" s="2">
        <v>-6.6300000000000026E-2</v>
      </c>
      <c r="L2161" s="2">
        <v>0.52910000000000001</v>
      </c>
      <c r="M2161" s="2">
        <v>0.46079999999999999</v>
      </c>
      <c r="N2161" s="2">
        <v>6.8300000000000027E-2</v>
      </c>
      <c r="O2161" s="2">
        <v>-3.4533333333333326E-2</v>
      </c>
      <c r="P2161" s="2" t="s">
        <v>5765</v>
      </c>
      <c r="Q2161" s="5">
        <v>4621</v>
      </c>
      <c r="R2161" s="5" t="s">
        <v>4791</v>
      </c>
      <c r="S2161" s="5">
        <v>12</v>
      </c>
      <c r="T2161" s="5">
        <v>259.68405107119673</v>
      </c>
      <c r="U2161" s="5">
        <v>0</v>
      </c>
      <c r="V2161" s="5">
        <v>0</v>
      </c>
      <c r="W2161" s="5">
        <v>1</v>
      </c>
      <c r="X2161" s="5">
        <v>21.640337589266391</v>
      </c>
      <c r="Y2161" s="5">
        <v>7</v>
      </c>
      <c r="Z2161" s="5">
        <v>151.48236312486475</v>
      </c>
      <c r="AA2161" s="5">
        <v>4</v>
      </c>
      <c r="AB2161" s="5">
        <v>86.561350357065564</v>
      </c>
      <c r="AC2161" s="5">
        <v>111</v>
      </c>
      <c r="AD2161" s="5">
        <v>2402.0774724085695</v>
      </c>
      <c r="AE2161" s="5">
        <v>16</v>
      </c>
      <c r="AF2161" s="5">
        <v>346.24540142826226</v>
      </c>
      <c r="AG2161" s="5">
        <v>85</v>
      </c>
      <c r="AH2161" s="5">
        <v>1839.4286950876433</v>
      </c>
      <c r="AI2161" s="5">
        <v>10</v>
      </c>
      <c r="AJ2161" s="5">
        <v>216.40337589266392</v>
      </c>
    </row>
    <row r="2162" spans="1:36" x14ac:dyDescent="0.25">
      <c r="A2162">
        <v>2017</v>
      </c>
      <c r="B2162" t="s">
        <v>41</v>
      </c>
      <c r="C2162" t="s">
        <v>5518</v>
      </c>
      <c r="D2162" s="47" t="s">
        <v>1044</v>
      </c>
      <c r="E2162" s="11">
        <v>1.7110000000000001</v>
      </c>
      <c r="F2162" s="2">
        <v>0.502</v>
      </c>
      <c r="G2162" s="2">
        <v>0.47689999999999999</v>
      </c>
      <c r="H2162" s="2">
        <v>2.5100000000000011E-2</v>
      </c>
      <c r="I2162" s="2">
        <v>0.50519999999999998</v>
      </c>
      <c r="J2162" s="2">
        <v>0.4289</v>
      </c>
      <c r="K2162" s="2">
        <v>7.6299999999999979E-2</v>
      </c>
      <c r="L2162" s="2">
        <v>0.53339999999999999</v>
      </c>
      <c r="M2162" s="2">
        <v>0.44550000000000001</v>
      </c>
      <c r="N2162" s="2">
        <v>8.7899999999999978E-2</v>
      </c>
      <c r="O2162" s="2">
        <v>6.3099999999999989E-2</v>
      </c>
      <c r="P2162" s="2" t="s">
        <v>4792</v>
      </c>
      <c r="Q2162" s="5">
        <v>4628</v>
      </c>
      <c r="R2162" s="5">
        <v>2704.8509643483344</v>
      </c>
      <c r="S2162" s="5">
        <v>8</v>
      </c>
      <c r="T2162" s="5">
        <v>172.86084701815039</v>
      </c>
      <c r="U2162" s="5">
        <v>0</v>
      </c>
      <c r="V2162" s="5">
        <v>0</v>
      </c>
      <c r="W2162" s="5">
        <v>0</v>
      </c>
      <c r="X2162" s="5">
        <v>0</v>
      </c>
      <c r="Y2162" s="5">
        <v>2</v>
      </c>
      <c r="Z2162" s="5">
        <v>43.215211754537599</v>
      </c>
      <c r="AA2162" s="5">
        <v>6</v>
      </c>
      <c r="AB2162" s="5">
        <v>129.64563526361277</v>
      </c>
      <c r="AC2162" s="5">
        <v>44</v>
      </c>
      <c r="AD2162" s="5">
        <v>950.73465859982707</v>
      </c>
      <c r="AE2162" s="5">
        <v>6</v>
      </c>
      <c r="AF2162" s="5">
        <v>129.64563526361277</v>
      </c>
      <c r="AG2162" s="5">
        <v>35</v>
      </c>
      <c r="AH2162" s="5">
        <v>756.26620570440798</v>
      </c>
      <c r="AI2162" s="5">
        <v>3</v>
      </c>
      <c r="AJ2162" s="5">
        <v>64.822817631806387</v>
      </c>
    </row>
    <row r="2163" spans="1:36" x14ac:dyDescent="0.25">
      <c r="A2163">
        <v>2019</v>
      </c>
      <c r="B2163" t="s">
        <v>71</v>
      </c>
      <c r="C2163" t="s">
        <v>732</v>
      </c>
      <c r="D2163" s="47" t="s">
        <v>5057</v>
      </c>
      <c r="E2163" s="11">
        <v>0</v>
      </c>
      <c r="F2163" s="2">
        <v>0.78600000000000003</v>
      </c>
      <c r="G2163" s="2">
        <v>0.2056</v>
      </c>
      <c r="H2163" s="2">
        <v>0.58040000000000003</v>
      </c>
      <c r="I2163" s="2">
        <v>0.78239999999999998</v>
      </c>
      <c r="J2163" s="2">
        <v>0.19189999999999999</v>
      </c>
      <c r="K2163" s="2">
        <v>0.59050000000000002</v>
      </c>
      <c r="L2163" s="2">
        <v>0.76829999999999998</v>
      </c>
      <c r="M2163" s="2">
        <v>0.21940000000000001</v>
      </c>
      <c r="N2163" s="2">
        <v>0.54889999999999994</v>
      </c>
      <c r="O2163" s="2">
        <v>0.5732666666666667</v>
      </c>
      <c r="P2163" s="2" t="s">
        <v>4792</v>
      </c>
      <c r="Q2163" s="5">
        <v>4630</v>
      </c>
      <c r="R2163" s="5" t="s">
        <v>4791</v>
      </c>
      <c r="S2163" s="5">
        <v>19</v>
      </c>
      <c r="T2163" s="5">
        <v>410.36717062634989</v>
      </c>
      <c r="U2163" s="5">
        <v>0</v>
      </c>
      <c r="V2163" s="5">
        <v>0</v>
      </c>
      <c r="W2163" s="5">
        <v>9</v>
      </c>
      <c r="X2163" s="5">
        <v>194.38444924406048</v>
      </c>
      <c r="Y2163" s="5">
        <v>0</v>
      </c>
      <c r="Z2163" s="5">
        <v>0</v>
      </c>
      <c r="AA2163" s="5">
        <v>10</v>
      </c>
      <c r="AB2163" s="5">
        <v>215.98272138228944</v>
      </c>
      <c r="AC2163" s="5">
        <v>85</v>
      </c>
      <c r="AD2163" s="5">
        <v>1835.8531317494601</v>
      </c>
      <c r="AE2163" s="5">
        <v>10</v>
      </c>
      <c r="AF2163" s="5">
        <v>215.98272138228944</v>
      </c>
      <c r="AG2163" s="5">
        <v>70</v>
      </c>
      <c r="AH2163" s="5">
        <v>1511.8790496760259</v>
      </c>
      <c r="AI2163" s="5">
        <v>5</v>
      </c>
      <c r="AJ2163" s="5">
        <v>107.99136069114472</v>
      </c>
    </row>
    <row r="2164" spans="1:36" x14ac:dyDescent="0.25">
      <c r="A2164">
        <v>2018</v>
      </c>
      <c r="B2164" t="s">
        <v>71</v>
      </c>
      <c r="C2164" t="s">
        <v>4900</v>
      </c>
      <c r="D2164" s="47" t="s">
        <v>4899</v>
      </c>
      <c r="E2164" s="11">
        <v>0</v>
      </c>
      <c r="F2164" s="2">
        <v>0.71719999999999995</v>
      </c>
      <c r="G2164" s="2">
        <v>0.27189999999999998</v>
      </c>
      <c r="H2164" s="2">
        <v>0.44529999999999997</v>
      </c>
      <c r="I2164" s="2">
        <v>0.68600000000000005</v>
      </c>
      <c r="J2164" s="2">
        <v>0.28699999999999998</v>
      </c>
      <c r="K2164" s="2">
        <v>0.39900000000000008</v>
      </c>
      <c r="L2164" s="2">
        <v>0.66269999999999996</v>
      </c>
      <c r="M2164" s="2">
        <v>0.32800000000000001</v>
      </c>
      <c r="N2164" s="2">
        <v>0.33469999999999994</v>
      </c>
      <c r="O2164" s="2">
        <v>0.39300000000000002</v>
      </c>
      <c r="P2164" s="2" t="s">
        <v>4792</v>
      </c>
      <c r="Q2164" s="5">
        <v>4634</v>
      </c>
      <c r="R2164" s="5" t="s">
        <v>4791</v>
      </c>
      <c r="S2164" s="5">
        <v>12</v>
      </c>
      <c r="T2164" s="5">
        <v>258.95554596460943</v>
      </c>
      <c r="U2164" s="5">
        <v>0</v>
      </c>
      <c r="V2164" s="5">
        <v>0</v>
      </c>
      <c r="W2164" s="5">
        <v>1</v>
      </c>
      <c r="X2164" s="5">
        <v>21.579628830384117</v>
      </c>
      <c r="Y2164" s="5">
        <v>2</v>
      </c>
      <c r="Z2164" s="5">
        <v>43.159257660768233</v>
      </c>
      <c r="AA2164" s="5">
        <v>9</v>
      </c>
      <c r="AB2164" s="5">
        <v>194.21665947345704</v>
      </c>
      <c r="AC2164" s="5">
        <v>94</v>
      </c>
      <c r="AD2164" s="5">
        <v>2028.485110056107</v>
      </c>
      <c r="AE2164" s="5">
        <v>40</v>
      </c>
      <c r="AF2164" s="5">
        <v>863.18515321536472</v>
      </c>
      <c r="AG2164" s="5">
        <v>51</v>
      </c>
      <c r="AH2164" s="5">
        <v>1100.56107034959</v>
      </c>
      <c r="AI2164" s="5">
        <v>3</v>
      </c>
      <c r="AJ2164" s="5">
        <v>64.738886491152357</v>
      </c>
    </row>
    <row r="2165" spans="1:36" x14ac:dyDescent="0.25">
      <c r="A2165">
        <v>2018</v>
      </c>
      <c r="B2165" t="s">
        <v>71</v>
      </c>
      <c r="C2165" t="s">
        <v>4900</v>
      </c>
      <c r="D2165" s="47" t="s">
        <v>4899</v>
      </c>
      <c r="E2165" s="11">
        <v>0</v>
      </c>
      <c r="F2165" s="2">
        <v>0.71719999999999995</v>
      </c>
      <c r="G2165" s="2">
        <v>0.27189999999999998</v>
      </c>
      <c r="H2165" s="2">
        <v>0.44529999999999997</v>
      </c>
      <c r="I2165" s="2">
        <v>0.68600000000000005</v>
      </c>
      <c r="J2165" s="2">
        <v>0.28699999999999998</v>
      </c>
      <c r="K2165" s="2">
        <v>0.39900000000000008</v>
      </c>
      <c r="L2165" s="2">
        <v>0.66269999999999996</v>
      </c>
      <c r="M2165" s="2">
        <v>0.32800000000000001</v>
      </c>
      <c r="N2165" s="2">
        <v>0.33469999999999994</v>
      </c>
      <c r="O2165" s="2">
        <v>0.39300000000000002</v>
      </c>
      <c r="P2165" s="2" t="s">
        <v>4792</v>
      </c>
      <c r="Q2165" s="5">
        <v>4634</v>
      </c>
      <c r="R2165" s="5" t="s">
        <v>4791</v>
      </c>
      <c r="S2165" s="5">
        <v>12</v>
      </c>
      <c r="T2165" s="5">
        <v>258.95554596460943</v>
      </c>
      <c r="U2165" s="5">
        <v>0</v>
      </c>
      <c r="V2165" s="5">
        <v>0</v>
      </c>
      <c r="W2165" s="5">
        <v>1</v>
      </c>
      <c r="X2165" s="5">
        <v>21.579628830384117</v>
      </c>
      <c r="Y2165" s="5">
        <v>2</v>
      </c>
      <c r="Z2165" s="5">
        <v>43.159257660768233</v>
      </c>
      <c r="AA2165" s="5">
        <v>9</v>
      </c>
      <c r="AB2165" s="5">
        <v>194.21665947345704</v>
      </c>
      <c r="AC2165" s="5">
        <v>94</v>
      </c>
      <c r="AD2165" s="5">
        <v>2028.485110056107</v>
      </c>
      <c r="AE2165" s="5">
        <v>40</v>
      </c>
      <c r="AF2165" s="5">
        <v>863.18515321536472</v>
      </c>
      <c r="AG2165" s="5">
        <v>51</v>
      </c>
      <c r="AH2165" s="5">
        <v>1100.56107034959</v>
      </c>
      <c r="AI2165" s="5">
        <v>3</v>
      </c>
      <c r="AJ2165" s="5">
        <v>64.738886491152357</v>
      </c>
    </row>
    <row r="2166" spans="1:36" x14ac:dyDescent="0.25">
      <c r="A2166">
        <v>2019</v>
      </c>
      <c r="B2166" t="s">
        <v>71</v>
      </c>
      <c r="C2166" t="s">
        <v>5285</v>
      </c>
      <c r="D2166" s="47" t="s">
        <v>4791</v>
      </c>
      <c r="E2166" s="47" t="s">
        <v>4791</v>
      </c>
      <c r="F2166" s="47" t="s">
        <v>4791</v>
      </c>
      <c r="G2166" s="47" t="s">
        <v>4791</v>
      </c>
      <c r="H2166" s="47" t="s">
        <v>4791</v>
      </c>
      <c r="I2166" s="47" t="s">
        <v>4791</v>
      </c>
      <c r="J2166" s="47" t="s">
        <v>4791</v>
      </c>
      <c r="K2166" s="47" t="s">
        <v>4791</v>
      </c>
      <c r="L2166" s="47" t="s">
        <v>4791</v>
      </c>
      <c r="M2166" s="47" t="s">
        <v>4791</v>
      </c>
      <c r="N2166" s="47" t="s">
        <v>4791</v>
      </c>
      <c r="O2166" s="47" t="s">
        <v>4791</v>
      </c>
      <c r="P2166" s="2" t="s">
        <v>4792</v>
      </c>
      <c r="Q2166" s="5">
        <v>4637</v>
      </c>
      <c r="R2166" s="5" t="s">
        <v>4791</v>
      </c>
      <c r="S2166" s="5">
        <v>5</v>
      </c>
      <c r="T2166" s="5">
        <v>107.82833728703903</v>
      </c>
      <c r="U2166" s="5">
        <v>0</v>
      </c>
      <c r="V2166" s="5">
        <v>0</v>
      </c>
      <c r="W2166" s="5">
        <v>3</v>
      </c>
      <c r="X2166" s="5">
        <v>64.697002372223423</v>
      </c>
      <c r="Y2166" s="5">
        <v>1</v>
      </c>
      <c r="Z2166" s="5">
        <v>21.565667457407809</v>
      </c>
      <c r="AA2166" s="5">
        <v>1</v>
      </c>
      <c r="AB2166" s="5">
        <v>21.565667457407809</v>
      </c>
      <c r="AC2166" s="5">
        <v>10</v>
      </c>
      <c r="AD2166" s="5">
        <v>215.65667457407807</v>
      </c>
      <c r="AE2166" s="5">
        <v>3</v>
      </c>
      <c r="AF2166" s="5">
        <v>64.697002372223423</v>
      </c>
      <c r="AG2166" s="5">
        <v>5</v>
      </c>
      <c r="AH2166" s="5">
        <v>107.82833728703903</v>
      </c>
      <c r="AI2166" s="5">
        <v>2</v>
      </c>
      <c r="AJ2166" s="5">
        <v>43.131334914815618</v>
      </c>
    </row>
    <row r="2167" spans="1:36" x14ac:dyDescent="0.25">
      <c r="A2167">
        <v>2018</v>
      </c>
      <c r="B2167" t="s">
        <v>41</v>
      </c>
      <c r="C2167" t="s">
        <v>5518</v>
      </c>
      <c r="D2167" s="47" t="s">
        <v>1044</v>
      </c>
      <c r="E2167" s="11">
        <v>1.7110000000000001</v>
      </c>
      <c r="F2167" s="2">
        <v>0.502</v>
      </c>
      <c r="G2167" s="2">
        <v>0.47689999999999999</v>
      </c>
      <c r="H2167" s="2">
        <v>2.5100000000000011E-2</v>
      </c>
      <c r="I2167" s="2">
        <v>0.50519999999999998</v>
      </c>
      <c r="J2167" s="2">
        <v>0.4289</v>
      </c>
      <c r="K2167" s="2">
        <v>7.6299999999999979E-2</v>
      </c>
      <c r="L2167" s="2">
        <v>0.53339999999999999</v>
      </c>
      <c r="M2167" s="2">
        <v>0.44550000000000001</v>
      </c>
      <c r="N2167" s="2">
        <v>8.7899999999999978E-2</v>
      </c>
      <c r="O2167" s="2">
        <v>6.3099999999999989E-2</v>
      </c>
      <c r="P2167" s="2" t="s">
        <v>4792</v>
      </c>
      <c r="Q2167" s="5">
        <v>4639</v>
      </c>
      <c r="R2167" s="5">
        <v>2711.279953243717</v>
      </c>
      <c r="S2167" s="5">
        <v>9</v>
      </c>
      <c r="T2167" s="5">
        <v>194.00732916576848</v>
      </c>
      <c r="U2167" s="5">
        <v>0</v>
      </c>
      <c r="V2167" s="5">
        <v>0</v>
      </c>
      <c r="W2167" s="5">
        <v>1</v>
      </c>
      <c r="X2167" s="5">
        <v>21.556369907307609</v>
      </c>
      <c r="Y2167" s="5">
        <v>0</v>
      </c>
      <c r="Z2167" s="5">
        <v>0</v>
      </c>
      <c r="AA2167" s="5">
        <v>8</v>
      </c>
      <c r="AB2167" s="5">
        <v>172.45095925846087</v>
      </c>
      <c r="AC2167" s="5">
        <v>62</v>
      </c>
      <c r="AD2167" s="5">
        <v>1336.4949342530717</v>
      </c>
      <c r="AE2167" s="5">
        <v>9</v>
      </c>
      <c r="AF2167" s="5">
        <v>194.00732916576848</v>
      </c>
      <c r="AG2167" s="5">
        <v>51</v>
      </c>
      <c r="AH2167" s="5">
        <v>1099.3748652726881</v>
      </c>
      <c r="AI2167" s="5">
        <v>2</v>
      </c>
      <c r="AJ2167" s="5">
        <v>43.112739814615217</v>
      </c>
    </row>
    <row r="2168" spans="1:36" x14ac:dyDescent="0.25">
      <c r="A2168">
        <v>2018</v>
      </c>
      <c r="B2168" t="s">
        <v>70</v>
      </c>
      <c r="C2168" t="s">
        <v>5461</v>
      </c>
      <c r="D2168" s="47" t="s">
        <v>5460</v>
      </c>
      <c r="E2168" s="11">
        <v>10.85</v>
      </c>
      <c r="F2168" s="2">
        <v>0.71260000000000001</v>
      </c>
      <c r="G2168" s="2">
        <v>0.2722</v>
      </c>
      <c r="H2168" s="2">
        <v>0.44040000000000001</v>
      </c>
      <c r="I2168" s="2">
        <v>0.70940000000000003</v>
      </c>
      <c r="J2168" s="2">
        <v>0.24349999999999999</v>
      </c>
      <c r="K2168" s="2">
        <v>0.46590000000000004</v>
      </c>
      <c r="L2168" s="2">
        <v>0.67630000000000001</v>
      </c>
      <c r="M2168" s="2">
        <v>0.30690000000000001</v>
      </c>
      <c r="N2168" s="2">
        <v>0.36940000000000001</v>
      </c>
      <c r="O2168" s="2">
        <v>0.42523333333333335</v>
      </c>
      <c r="P2168" s="5" t="s">
        <v>4792</v>
      </c>
      <c r="Q2168" s="5">
        <v>4641</v>
      </c>
      <c r="R2168" s="5">
        <v>427.74193548387098</v>
      </c>
      <c r="S2168" s="5">
        <v>13</v>
      </c>
      <c r="T2168" s="5">
        <v>280.1120448179272</v>
      </c>
      <c r="U2168" s="5">
        <v>0</v>
      </c>
      <c r="V2168" s="5">
        <v>0</v>
      </c>
      <c r="W2168" s="5">
        <v>0</v>
      </c>
      <c r="X2168" s="5">
        <v>0</v>
      </c>
      <c r="Y2168" s="5">
        <v>0</v>
      </c>
      <c r="Z2168" s="5">
        <v>0</v>
      </c>
      <c r="AA2168" s="5">
        <v>13</v>
      </c>
      <c r="AB2168" s="5">
        <v>280.1120448179272</v>
      </c>
      <c r="AC2168" s="5">
        <v>254</v>
      </c>
      <c r="AD2168" s="5">
        <v>5472.9584141348851</v>
      </c>
      <c r="AE2168" s="5">
        <v>17</v>
      </c>
      <c r="AF2168" s="5">
        <v>366.30036630036631</v>
      </c>
      <c r="AG2168" s="5">
        <v>222</v>
      </c>
      <c r="AH2168" s="5">
        <v>4783.4518422753717</v>
      </c>
      <c r="AI2168" s="5">
        <v>15</v>
      </c>
      <c r="AJ2168" s="5">
        <v>323.20620555914672</v>
      </c>
    </row>
    <row r="2169" spans="1:36" x14ac:dyDescent="0.25">
      <c r="A2169">
        <v>2017</v>
      </c>
      <c r="B2169" t="s">
        <v>70</v>
      </c>
      <c r="C2169" t="s">
        <v>5461</v>
      </c>
      <c r="D2169" s="47" t="s">
        <v>5460</v>
      </c>
      <c r="E2169" s="11">
        <v>10.85</v>
      </c>
      <c r="F2169" s="2">
        <v>0.71260000000000001</v>
      </c>
      <c r="G2169" s="2">
        <v>0.2722</v>
      </c>
      <c r="H2169" s="2">
        <v>0.44040000000000001</v>
      </c>
      <c r="I2169" s="2">
        <v>0.70940000000000003</v>
      </c>
      <c r="J2169" s="2">
        <v>0.24349999999999999</v>
      </c>
      <c r="K2169" s="2">
        <v>0.46590000000000004</v>
      </c>
      <c r="L2169" s="2">
        <v>0.67630000000000001</v>
      </c>
      <c r="M2169" s="2">
        <v>0.30690000000000001</v>
      </c>
      <c r="N2169" s="2">
        <v>0.36940000000000001</v>
      </c>
      <c r="O2169" s="2">
        <v>0.42523333333333335</v>
      </c>
      <c r="P2169" s="5" t="s">
        <v>4792</v>
      </c>
      <c r="Q2169" s="5">
        <v>4642</v>
      </c>
      <c r="R2169" s="5">
        <v>427.83410138248848</v>
      </c>
      <c r="S2169" s="5">
        <v>17</v>
      </c>
      <c r="T2169" s="5">
        <v>366.22145626884964</v>
      </c>
      <c r="U2169" s="5">
        <v>0</v>
      </c>
      <c r="V2169" s="5">
        <v>0</v>
      </c>
      <c r="W2169" s="5">
        <v>1</v>
      </c>
      <c r="X2169" s="5">
        <v>21.542438604049977</v>
      </c>
      <c r="Y2169" s="5">
        <v>0</v>
      </c>
      <c r="Z2169" s="5">
        <v>0</v>
      </c>
      <c r="AA2169" s="5">
        <v>16</v>
      </c>
      <c r="AB2169" s="5">
        <v>344.67901766479963</v>
      </c>
      <c r="AC2169" s="5">
        <v>205</v>
      </c>
      <c r="AD2169" s="5">
        <v>4416.1999138302454</v>
      </c>
      <c r="AE2169" s="5">
        <v>21</v>
      </c>
      <c r="AF2169" s="5">
        <v>452.39121068504954</v>
      </c>
      <c r="AG2169" s="5">
        <v>171</v>
      </c>
      <c r="AH2169" s="5">
        <v>3683.7570012925466</v>
      </c>
      <c r="AI2169" s="5">
        <v>13</v>
      </c>
      <c r="AJ2169" s="5">
        <v>280.05170185264973</v>
      </c>
    </row>
    <row r="2170" spans="1:36" x14ac:dyDescent="0.25">
      <c r="A2170">
        <v>2018</v>
      </c>
      <c r="B2170" t="s">
        <v>71</v>
      </c>
      <c r="C2170" t="s">
        <v>4941</v>
      </c>
      <c r="D2170" s="47" t="s">
        <v>701</v>
      </c>
      <c r="E2170" s="11">
        <v>0</v>
      </c>
      <c r="F2170" s="2">
        <v>0.7087</v>
      </c>
      <c r="G2170" s="2">
        <v>0.28089999999999998</v>
      </c>
      <c r="H2170" s="2">
        <v>0.42780000000000001</v>
      </c>
      <c r="I2170" s="2">
        <v>0.72030000000000005</v>
      </c>
      <c r="J2170" s="2">
        <v>0.25540000000000002</v>
      </c>
      <c r="K2170" s="2">
        <v>0.46490000000000004</v>
      </c>
      <c r="L2170" s="2">
        <v>0.70240000000000002</v>
      </c>
      <c r="M2170" s="2">
        <v>0.28799999999999998</v>
      </c>
      <c r="N2170" s="2">
        <v>0.41440000000000005</v>
      </c>
      <c r="O2170" s="2">
        <v>0.43570000000000003</v>
      </c>
      <c r="P2170" s="2" t="s">
        <v>4792</v>
      </c>
      <c r="Q2170" s="5">
        <v>4642</v>
      </c>
      <c r="R2170" s="5" t="s">
        <v>4791</v>
      </c>
      <c r="S2170" s="5">
        <v>39</v>
      </c>
      <c r="T2170" s="5">
        <v>840.15510555794913</v>
      </c>
      <c r="U2170" s="5">
        <v>0</v>
      </c>
      <c r="V2170" s="5">
        <v>0</v>
      </c>
      <c r="W2170" s="5">
        <v>0</v>
      </c>
      <c r="X2170" s="5">
        <v>0</v>
      </c>
      <c r="Y2170" s="5">
        <v>0</v>
      </c>
      <c r="Z2170" s="5">
        <v>0</v>
      </c>
      <c r="AA2170" s="5">
        <v>39</v>
      </c>
      <c r="AB2170" s="5">
        <v>840.15510555794913</v>
      </c>
      <c r="AC2170" s="5">
        <v>182</v>
      </c>
      <c r="AD2170" s="5">
        <v>3920.7238259370961</v>
      </c>
      <c r="AE2170" s="5">
        <v>16</v>
      </c>
      <c r="AF2170" s="5">
        <v>344.67901766479963</v>
      </c>
      <c r="AG2170" s="5">
        <v>164</v>
      </c>
      <c r="AH2170" s="5">
        <v>3532.9599310641966</v>
      </c>
      <c r="AI2170" s="5">
        <v>2</v>
      </c>
      <c r="AJ2170" s="5">
        <v>43.084877208099954</v>
      </c>
    </row>
    <row r="2171" spans="1:36" x14ac:dyDescent="0.25">
      <c r="A2171">
        <v>2018</v>
      </c>
      <c r="B2171" t="s">
        <v>71</v>
      </c>
      <c r="C2171" t="s">
        <v>4941</v>
      </c>
      <c r="D2171" s="47" t="s">
        <v>701</v>
      </c>
      <c r="E2171" s="11">
        <v>0</v>
      </c>
      <c r="F2171" s="2">
        <v>0.7087</v>
      </c>
      <c r="G2171" s="2">
        <v>0.28089999999999998</v>
      </c>
      <c r="H2171" s="2">
        <v>0.42780000000000001</v>
      </c>
      <c r="I2171" s="2">
        <v>0.72030000000000005</v>
      </c>
      <c r="J2171" s="2">
        <v>0.25540000000000002</v>
      </c>
      <c r="K2171" s="2">
        <v>0.46490000000000004</v>
      </c>
      <c r="L2171" s="2">
        <v>0.70240000000000002</v>
      </c>
      <c r="M2171" s="2">
        <v>0.28799999999999998</v>
      </c>
      <c r="N2171" s="2">
        <v>0.41440000000000005</v>
      </c>
      <c r="O2171" s="2">
        <v>0.43570000000000003</v>
      </c>
      <c r="P2171" s="2" t="s">
        <v>4792</v>
      </c>
      <c r="Q2171" s="5">
        <v>4642</v>
      </c>
      <c r="R2171" s="5" t="s">
        <v>4791</v>
      </c>
      <c r="S2171" s="5">
        <v>39</v>
      </c>
      <c r="T2171" s="5">
        <v>840.15510555794913</v>
      </c>
      <c r="U2171" s="5">
        <v>0</v>
      </c>
      <c r="V2171" s="5">
        <v>0</v>
      </c>
      <c r="W2171" s="5">
        <v>0</v>
      </c>
      <c r="X2171" s="5">
        <v>0</v>
      </c>
      <c r="Y2171" s="5">
        <v>0</v>
      </c>
      <c r="Z2171" s="5">
        <v>0</v>
      </c>
      <c r="AA2171" s="5">
        <v>39</v>
      </c>
      <c r="AB2171" s="5">
        <v>840.15510555794913</v>
      </c>
      <c r="AC2171" s="5">
        <v>182</v>
      </c>
      <c r="AD2171" s="5">
        <v>3920.7238259370961</v>
      </c>
      <c r="AE2171" s="5">
        <v>16</v>
      </c>
      <c r="AF2171" s="5">
        <v>344.67901766479963</v>
      </c>
      <c r="AG2171" s="5">
        <v>164</v>
      </c>
      <c r="AH2171" s="5">
        <v>3532.9599310641966</v>
      </c>
      <c r="AI2171" s="5">
        <v>2</v>
      </c>
      <c r="AJ2171" s="5">
        <v>43.084877208099954</v>
      </c>
    </row>
    <row r="2172" spans="1:36" x14ac:dyDescent="0.25">
      <c r="A2172">
        <v>2019</v>
      </c>
      <c r="B2172" t="s">
        <v>71</v>
      </c>
      <c r="C2172" t="s">
        <v>5008</v>
      </c>
      <c r="D2172" s="47" t="s">
        <v>5007</v>
      </c>
      <c r="E2172" s="11">
        <v>0</v>
      </c>
      <c r="F2172" s="2">
        <v>0.78339999999999999</v>
      </c>
      <c r="G2172" s="2">
        <v>0.20300000000000001</v>
      </c>
      <c r="H2172" s="2">
        <v>0.58040000000000003</v>
      </c>
      <c r="I2172" s="2">
        <v>0.75819999999999999</v>
      </c>
      <c r="J2172" s="2">
        <v>0.20960000000000001</v>
      </c>
      <c r="K2172" s="2">
        <v>0.54859999999999998</v>
      </c>
      <c r="L2172" s="2">
        <v>0.72909999999999997</v>
      </c>
      <c r="M2172" s="2">
        <v>0.25509999999999999</v>
      </c>
      <c r="N2172" s="2">
        <v>0.47399999999999998</v>
      </c>
      <c r="O2172" s="2">
        <v>0.53433333333333333</v>
      </c>
      <c r="P2172" s="2" t="s">
        <v>4792</v>
      </c>
      <c r="Q2172" s="5">
        <v>4644</v>
      </c>
      <c r="R2172" s="5" t="s">
        <v>4791</v>
      </c>
      <c r="S2172" s="5">
        <v>29</v>
      </c>
      <c r="T2172" s="5">
        <v>624.46167097329896</v>
      </c>
      <c r="U2172" s="5">
        <v>0</v>
      </c>
      <c r="V2172" s="5">
        <v>0</v>
      </c>
      <c r="W2172" s="5">
        <v>3</v>
      </c>
      <c r="X2172" s="5">
        <v>64.599483204134373</v>
      </c>
      <c r="Y2172" s="5">
        <v>6</v>
      </c>
      <c r="Z2172" s="5">
        <v>129.19896640826875</v>
      </c>
      <c r="AA2172" s="5">
        <v>20</v>
      </c>
      <c r="AB2172" s="5">
        <v>430.66322136089582</v>
      </c>
      <c r="AC2172" s="5">
        <v>138</v>
      </c>
      <c r="AD2172" s="5">
        <v>2971.5762273901805</v>
      </c>
      <c r="AE2172" s="5">
        <v>33</v>
      </c>
      <c r="AF2172" s="5">
        <v>710.59431524547801</v>
      </c>
      <c r="AG2172" s="5">
        <v>101</v>
      </c>
      <c r="AH2172" s="5">
        <v>2174.8492678725238</v>
      </c>
      <c r="AI2172" s="5">
        <v>4</v>
      </c>
      <c r="AJ2172" s="5">
        <v>86.132644272179149</v>
      </c>
    </row>
    <row r="2173" spans="1:36" x14ac:dyDescent="0.25">
      <c r="A2173">
        <v>2019</v>
      </c>
      <c r="B2173" t="s">
        <v>71</v>
      </c>
      <c r="C2173" t="s">
        <v>4941</v>
      </c>
      <c r="D2173" s="47" t="s">
        <v>701</v>
      </c>
      <c r="E2173" s="11">
        <v>0</v>
      </c>
      <c r="F2173" s="2">
        <v>0.7087</v>
      </c>
      <c r="G2173" s="2">
        <v>0.28089999999999998</v>
      </c>
      <c r="H2173" s="2">
        <v>0.42780000000000001</v>
      </c>
      <c r="I2173" s="2">
        <v>0.72030000000000005</v>
      </c>
      <c r="J2173" s="2">
        <v>0.25540000000000002</v>
      </c>
      <c r="K2173" s="2">
        <v>0.46490000000000004</v>
      </c>
      <c r="L2173" s="2">
        <v>0.70240000000000002</v>
      </c>
      <c r="M2173" s="2">
        <v>0.28799999999999998</v>
      </c>
      <c r="N2173" s="2">
        <v>0.41440000000000005</v>
      </c>
      <c r="O2173" s="2">
        <v>0.43570000000000003</v>
      </c>
      <c r="P2173" s="2" t="s">
        <v>4792</v>
      </c>
      <c r="Q2173" s="5">
        <v>4663</v>
      </c>
      <c r="R2173" s="5" t="s">
        <v>4791</v>
      </c>
      <c r="S2173" s="5">
        <v>72</v>
      </c>
      <c r="T2173" s="5">
        <v>1544.0703409822004</v>
      </c>
      <c r="U2173" s="5">
        <v>0</v>
      </c>
      <c r="V2173" s="5">
        <v>0</v>
      </c>
      <c r="W2173" s="5">
        <v>0</v>
      </c>
      <c r="X2173" s="5">
        <v>0</v>
      </c>
      <c r="Y2173" s="5">
        <v>0</v>
      </c>
      <c r="Z2173" s="5">
        <v>0</v>
      </c>
      <c r="AA2173" s="5">
        <v>72</v>
      </c>
      <c r="AB2173" s="5">
        <v>1544.0703409822004</v>
      </c>
      <c r="AC2173" s="5">
        <v>211</v>
      </c>
      <c r="AD2173" s="5">
        <v>4524.9839159339481</v>
      </c>
      <c r="AE2173" s="5">
        <v>37</v>
      </c>
      <c r="AF2173" s="5">
        <v>793.48059189363073</v>
      </c>
      <c r="AG2173" s="5">
        <v>172</v>
      </c>
      <c r="AH2173" s="5">
        <v>3688.6124812352559</v>
      </c>
      <c r="AI2173" s="5">
        <v>2</v>
      </c>
      <c r="AJ2173" s="5">
        <v>42.890842805061119</v>
      </c>
    </row>
    <row r="2174" spans="1:36" x14ac:dyDescent="0.25">
      <c r="A2174">
        <v>2019</v>
      </c>
      <c r="B2174" t="s">
        <v>41</v>
      </c>
      <c r="C2174" t="s">
        <v>2110</v>
      </c>
      <c r="D2174" s="47" t="s">
        <v>5511</v>
      </c>
      <c r="E2174" s="11">
        <v>4.1239999999999997</v>
      </c>
      <c r="F2174" s="2">
        <v>0.51060000000000005</v>
      </c>
      <c r="G2174" s="2">
        <v>0.46700000000000003</v>
      </c>
      <c r="H2174" s="2">
        <v>4.3600000000000028E-2</v>
      </c>
      <c r="I2174" s="2">
        <v>0.50770000000000004</v>
      </c>
      <c r="J2174" s="2">
        <v>0.4158</v>
      </c>
      <c r="K2174" s="2">
        <v>9.1900000000000037E-2</v>
      </c>
      <c r="L2174" s="2">
        <v>0.53259999999999996</v>
      </c>
      <c r="M2174" s="2">
        <v>0.44650000000000001</v>
      </c>
      <c r="N2174" s="2">
        <v>8.6099999999999954E-2</v>
      </c>
      <c r="O2174" s="2">
        <v>7.3866666666666678E-2</v>
      </c>
      <c r="P2174" s="2" t="s">
        <v>4792</v>
      </c>
      <c r="Q2174" s="5">
        <v>4664</v>
      </c>
      <c r="R2174" s="5">
        <v>1130.9408341416101</v>
      </c>
      <c r="S2174" s="5">
        <v>4</v>
      </c>
      <c r="T2174" s="5">
        <v>85.763293310463126</v>
      </c>
      <c r="U2174" s="5">
        <v>0</v>
      </c>
      <c r="V2174" s="5">
        <v>0</v>
      </c>
      <c r="W2174" s="5">
        <v>0</v>
      </c>
      <c r="X2174" s="5">
        <v>0</v>
      </c>
      <c r="Y2174" s="5">
        <v>0</v>
      </c>
      <c r="Z2174" s="5">
        <v>0</v>
      </c>
      <c r="AA2174" s="5">
        <v>4</v>
      </c>
      <c r="AB2174" s="5">
        <v>85.763293310463126</v>
      </c>
      <c r="AC2174" s="5">
        <v>3</v>
      </c>
      <c r="AD2174" s="5">
        <v>64.322469982847352</v>
      </c>
      <c r="AE2174" s="5">
        <v>0</v>
      </c>
      <c r="AF2174" s="5">
        <v>0</v>
      </c>
      <c r="AG2174" s="5">
        <v>3</v>
      </c>
      <c r="AH2174" s="5">
        <v>64.322469982847352</v>
      </c>
      <c r="AI2174" s="5">
        <v>0</v>
      </c>
      <c r="AJ2174" s="5">
        <v>0</v>
      </c>
    </row>
    <row r="2175" spans="1:36" x14ac:dyDescent="0.25">
      <c r="A2175">
        <v>2017</v>
      </c>
      <c r="B2175" t="s">
        <v>71</v>
      </c>
      <c r="C2175" t="s">
        <v>4941</v>
      </c>
      <c r="D2175" s="47" t="s">
        <v>701</v>
      </c>
      <c r="E2175" s="11">
        <v>0</v>
      </c>
      <c r="F2175" s="2">
        <v>0.7087</v>
      </c>
      <c r="G2175" s="2">
        <v>0.28089999999999998</v>
      </c>
      <c r="H2175" s="2">
        <v>0.42780000000000001</v>
      </c>
      <c r="I2175" s="2">
        <v>0.72030000000000005</v>
      </c>
      <c r="J2175" s="2">
        <v>0.25540000000000002</v>
      </c>
      <c r="K2175" s="2">
        <v>0.46490000000000004</v>
      </c>
      <c r="L2175" s="2">
        <v>0.70240000000000002</v>
      </c>
      <c r="M2175" s="2">
        <v>0.28799999999999998</v>
      </c>
      <c r="N2175" s="2">
        <v>0.41440000000000005</v>
      </c>
      <c r="O2175" s="2">
        <v>0.43570000000000003</v>
      </c>
      <c r="P2175" s="2" t="s">
        <v>4792</v>
      </c>
      <c r="Q2175" s="5">
        <v>4667</v>
      </c>
      <c r="R2175" s="5" t="s">
        <v>4791</v>
      </c>
      <c r="S2175" s="5">
        <v>10</v>
      </c>
      <c r="T2175" s="5">
        <v>214.27040925648168</v>
      </c>
      <c r="U2175" s="5">
        <v>0</v>
      </c>
      <c r="V2175" s="5">
        <v>0</v>
      </c>
      <c r="W2175" s="5">
        <v>0</v>
      </c>
      <c r="X2175" s="5">
        <v>0</v>
      </c>
      <c r="Y2175" s="5">
        <v>3</v>
      </c>
      <c r="Z2175" s="5">
        <v>64.281122776944514</v>
      </c>
      <c r="AA2175" s="5">
        <v>7</v>
      </c>
      <c r="AB2175" s="5">
        <v>149.98928647953716</v>
      </c>
      <c r="AC2175" s="5">
        <v>156</v>
      </c>
      <c r="AD2175" s="5">
        <v>3342.6183844011143</v>
      </c>
      <c r="AE2175" s="5">
        <v>15</v>
      </c>
      <c r="AF2175" s="5">
        <v>321.40561388472253</v>
      </c>
      <c r="AG2175" s="5">
        <v>132</v>
      </c>
      <c r="AH2175" s="5">
        <v>2828.3694021855581</v>
      </c>
      <c r="AI2175" s="5">
        <v>9</v>
      </c>
      <c r="AJ2175" s="5">
        <v>192.8433683308335</v>
      </c>
    </row>
    <row r="2176" spans="1:36" x14ac:dyDescent="0.25">
      <c r="A2176">
        <v>2018</v>
      </c>
      <c r="B2176" t="s">
        <v>71</v>
      </c>
      <c r="C2176" t="s">
        <v>4919</v>
      </c>
      <c r="D2176" s="47" t="s">
        <v>4918</v>
      </c>
      <c r="E2176" s="11">
        <v>0</v>
      </c>
      <c r="F2176" s="2">
        <v>0.71660000000000001</v>
      </c>
      <c r="G2176" s="2">
        <v>0.27550000000000002</v>
      </c>
      <c r="H2176" s="2">
        <v>0.44109999999999999</v>
      </c>
      <c r="I2176" s="2">
        <v>0.70479999999999998</v>
      </c>
      <c r="J2176" s="2">
        <v>0.27739999999999998</v>
      </c>
      <c r="K2176" s="2">
        <v>0.4274</v>
      </c>
      <c r="L2176" s="2">
        <v>0.66459999999999997</v>
      </c>
      <c r="M2176" s="2">
        <v>0.32940000000000003</v>
      </c>
      <c r="N2176" s="2">
        <v>0.33519999999999994</v>
      </c>
      <c r="O2176" s="2">
        <v>0.40123333333333333</v>
      </c>
      <c r="P2176" s="2" t="s">
        <v>4792</v>
      </c>
      <c r="Q2176" s="5">
        <v>4668</v>
      </c>
      <c r="R2176" s="5" t="s">
        <v>4791</v>
      </c>
      <c r="S2176" s="5">
        <v>22</v>
      </c>
      <c r="T2176" s="5">
        <v>471.29391602399318</v>
      </c>
      <c r="U2176" s="5">
        <v>0</v>
      </c>
      <c r="V2176" s="5">
        <v>0</v>
      </c>
      <c r="W2176" s="5">
        <v>3</v>
      </c>
      <c r="X2176" s="5">
        <v>64.267352185089976</v>
      </c>
      <c r="Y2176" s="5">
        <v>0</v>
      </c>
      <c r="Z2176" s="5">
        <v>0</v>
      </c>
      <c r="AA2176" s="5">
        <v>19</v>
      </c>
      <c r="AB2176" s="5">
        <v>407.0265638389032</v>
      </c>
      <c r="AC2176" s="5">
        <v>90</v>
      </c>
      <c r="AD2176" s="5">
        <v>1928.0205655526993</v>
      </c>
      <c r="AE2176" s="5">
        <v>27</v>
      </c>
      <c r="AF2176" s="5">
        <v>578.40616966580978</v>
      </c>
      <c r="AG2176" s="5">
        <v>54</v>
      </c>
      <c r="AH2176" s="5">
        <v>1156.8123393316196</v>
      </c>
      <c r="AI2176" s="5">
        <v>9</v>
      </c>
      <c r="AJ2176" s="5">
        <v>192.80205655526993</v>
      </c>
    </row>
    <row r="2177" spans="1:36" x14ac:dyDescent="0.25">
      <c r="A2177">
        <v>2018</v>
      </c>
      <c r="B2177" t="s">
        <v>71</v>
      </c>
      <c r="C2177" t="s">
        <v>4919</v>
      </c>
      <c r="D2177" s="47" t="s">
        <v>4918</v>
      </c>
      <c r="E2177" s="11">
        <v>0</v>
      </c>
      <c r="F2177" s="2">
        <v>0.71660000000000001</v>
      </c>
      <c r="G2177" s="2">
        <v>0.27550000000000002</v>
      </c>
      <c r="H2177" s="2">
        <v>0.44109999999999999</v>
      </c>
      <c r="I2177" s="2">
        <v>0.70479999999999998</v>
      </c>
      <c r="J2177" s="2">
        <v>0.27739999999999998</v>
      </c>
      <c r="K2177" s="2">
        <v>0.4274</v>
      </c>
      <c r="L2177" s="2">
        <v>0.66459999999999997</v>
      </c>
      <c r="M2177" s="2">
        <v>0.32940000000000003</v>
      </c>
      <c r="N2177" s="2">
        <v>0.33519999999999994</v>
      </c>
      <c r="O2177" s="2">
        <v>0.40123333333333333</v>
      </c>
      <c r="P2177" s="2" t="s">
        <v>4792</v>
      </c>
      <c r="Q2177" s="5">
        <v>4668</v>
      </c>
      <c r="R2177" s="5" t="s">
        <v>4791</v>
      </c>
      <c r="S2177" s="5">
        <v>22</v>
      </c>
      <c r="T2177" s="5">
        <v>471.29391602399318</v>
      </c>
      <c r="U2177" s="5">
        <v>0</v>
      </c>
      <c r="V2177" s="5">
        <v>0</v>
      </c>
      <c r="W2177" s="5">
        <v>3</v>
      </c>
      <c r="X2177" s="5">
        <v>64.267352185089976</v>
      </c>
      <c r="Y2177" s="5">
        <v>0</v>
      </c>
      <c r="Z2177" s="5">
        <v>0</v>
      </c>
      <c r="AA2177" s="5">
        <v>19</v>
      </c>
      <c r="AB2177" s="5">
        <v>407.0265638389032</v>
      </c>
      <c r="AC2177" s="5">
        <v>90</v>
      </c>
      <c r="AD2177" s="5">
        <v>1928.0205655526993</v>
      </c>
      <c r="AE2177" s="5">
        <v>27</v>
      </c>
      <c r="AF2177" s="5">
        <v>578.40616966580978</v>
      </c>
      <c r="AG2177" s="5">
        <v>54</v>
      </c>
      <c r="AH2177" s="5">
        <v>1156.8123393316196</v>
      </c>
      <c r="AI2177" s="5">
        <v>9</v>
      </c>
      <c r="AJ2177" s="5">
        <v>192.80205655526993</v>
      </c>
    </row>
    <row r="2178" spans="1:36" x14ac:dyDescent="0.25">
      <c r="A2178">
        <v>2017</v>
      </c>
      <c r="B2178" t="s">
        <v>49</v>
      </c>
      <c r="C2178" t="s">
        <v>6511</v>
      </c>
      <c r="D2178" s="47" t="s">
        <v>5760</v>
      </c>
      <c r="E2178" s="11">
        <v>13.4</v>
      </c>
      <c r="F2178" s="2">
        <v>0.34110000000000001</v>
      </c>
      <c r="G2178" s="2">
        <v>0.62929999999999997</v>
      </c>
      <c r="H2178" s="2">
        <v>-0.28819999999999996</v>
      </c>
      <c r="I2178" s="2">
        <v>0.34100000000000003</v>
      </c>
      <c r="J2178" s="2">
        <v>0.54200000000000004</v>
      </c>
      <c r="K2178" s="2">
        <v>-0.20100000000000001</v>
      </c>
      <c r="L2178" s="2">
        <v>0.48699999999999999</v>
      </c>
      <c r="M2178" s="2">
        <v>0.5</v>
      </c>
      <c r="N2178" s="2">
        <v>-1.3000000000000012E-2</v>
      </c>
      <c r="O2178" s="2">
        <v>-0.16739999999999999</v>
      </c>
      <c r="P2178" s="2" t="s">
        <v>5900</v>
      </c>
      <c r="Q2178" s="5">
        <v>4671</v>
      </c>
      <c r="R2178" s="5">
        <v>348.58208955223881</v>
      </c>
      <c r="S2178" s="5">
        <v>9</v>
      </c>
      <c r="T2178" s="5">
        <v>192.67822736030828</v>
      </c>
      <c r="U2178" s="5">
        <v>0</v>
      </c>
      <c r="V2178" s="5">
        <v>0</v>
      </c>
      <c r="W2178" s="5">
        <v>1</v>
      </c>
      <c r="X2178" s="5">
        <v>21.408691928923144</v>
      </c>
      <c r="Y2178" s="5">
        <v>0</v>
      </c>
      <c r="Z2178" s="5">
        <v>0</v>
      </c>
      <c r="AA2178" s="5">
        <v>8</v>
      </c>
      <c r="AB2178" s="5">
        <v>171.26953543138515</v>
      </c>
      <c r="AC2178" s="5">
        <v>19</v>
      </c>
      <c r="AD2178" s="5">
        <v>406.7651466495397</v>
      </c>
      <c r="AE2178" s="5">
        <v>3</v>
      </c>
      <c r="AF2178" s="5">
        <v>64.226075786769428</v>
      </c>
      <c r="AG2178" s="5">
        <v>15</v>
      </c>
      <c r="AH2178" s="5">
        <v>321.13037893384711</v>
      </c>
      <c r="AI2178" s="5">
        <v>1</v>
      </c>
      <c r="AJ2178" s="5">
        <v>21.408691928923144</v>
      </c>
    </row>
    <row r="2179" spans="1:36" x14ac:dyDescent="0.25">
      <c r="A2179">
        <v>2017</v>
      </c>
      <c r="B2179" t="s">
        <v>71</v>
      </c>
      <c r="C2179" t="s">
        <v>1945</v>
      </c>
      <c r="D2179" s="47" t="s">
        <v>1045</v>
      </c>
      <c r="E2179" s="11">
        <v>0</v>
      </c>
      <c r="F2179" s="2">
        <v>0.78690000000000004</v>
      </c>
      <c r="G2179" s="2">
        <v>0.2054</v>
      </c>
      <c r="H2179" s="2">
        <v>0.58150000000000002</v>
      </c>
      <c r="I2179" s="2">
        <v>0.78129999999999999</v>
      </c>
      <c r="J2179" s="2">
        <v>0.2054</v>
      </c>
      <c r="K2179" s="2">
        <v>0.57589999999999997</v>
      </c>
      <c r="L2179" s="2">
        <v>0.75170000000000003</v>
      </c>
      <c r="M2179" s="2">
        <v>0.24010000000000001</v>
      </c>
      <c r="N2179" s="2">
        <v>0.51160000000000005</v>
      </c>
      <c r="O2179" s="2">
        <v>0.55633333333333335</v>
      </c>
      <c r="P2179" s="2" t="s">
        <v>4792</v>
      </c>
      <c r="Q2179" s="5">
        <v>4672</v>
      </c>
      <c r="R2179" s="5" t="s">
        <v>4791</v>
      </c>
      <c r="S2179" s="5">
        <v>50</v>
      </c>
      <c r="T2179" s="5">
        <v>1070.2054794520548</v>
      </c>
      <c r="U2179" s="5">
        <v>0</v>
      </c>
      <c r="V2179" s="5">
        <v>0</v>
      </c>
      <c r="W2179" s="5">
        <v>2</v>
      </c>
      <c r="X2179" s="5">
        <v>42.80821917808219</v>
      </c>
      <c r="Y2179" s="5">
        <v>2</v>
      </c>
      <c r="Z2179" s="5">
        <v>42.80821917808219</v>
      </c>
      <c r="AA2179" s="5">
        <v>46</v>
      </c>
      <c r="AB2179" s="5">
        <v>984.58904109589037</v>
      </c>
      <c r="AC2179" s="5">
        <v>146</v>
      </c>
      <c r="AD2179" s="5">
        <v>3125</v>
      </c>
      <c r="AE2179" s="5">
        <v>50</v>
      </c>
      <c r="AF2179" s="5">
        <v>1070.2054794520548</v>
      </c>
      <c r="AG2179" s="5">
        <v>96</v>
      </c>
      <c r="AH2179" s="5">
        <v>2054.794520547945</v>
      </c>
      <c r="AI2179" s="5">
        <v>0</v>
      </c>
      <c r="AJ2179" s="5">
        <v>0</v>
      </c>
    </row>
    <row r="2180" spans="1:36" x14ac:dyDescent="0.25">
      <c r="A2180">
        <v>2017</v>
      </c>
      <c r="B2180" t="s">
        <v>71</v>
      </c>
      <c r="C2180" t="s">
        <v>5008</v>
      </c>
      <c r="D2180" s="47" t="s">
        <v>5007</v>
      </c>
      <c r="E2180" s="11">
        <v>0</v>
      </c>
      <c r="F2180" s="2">
        <v>0.78339999999999999</v>
      </c>
      <c r="G2180" s="2">
        <v>0.20300000000000001</v>
      </c>
      <c r="H2180" s="2">
        <v>0.58040000000000003</v>
      </c>
      <c r="I2180" s="2">
        <v>0.75819999999999999</v>
      </c>
      <c r="J2180" s="2">
        <v>0.20960000000000001</v>
      </c>
      <c r="K2180" s="2">
        <v>0.54859999999999998</v>
      </c>
      <c r="L2180" s="2">
        <v>0.72909999999999997</v>
      </c>
      <c r="M2180" s="2">
        <v>0.25509999999999999</v>
      </c>
      <c r="N2180" s="2">
        <v>0.47399999999999998</v>
      </c>
      <c r="O2180" s="2">
        <v>0.53433333333333333</v>
      </c>
      <c r="P2180" s="2" t="s">
        <v>4792</v>
      </c>
      <c r="Q2180" s="5">
        <v>4673</v>
      </c>
      <c r="R2180" s="5" t="s">
        <v>4791</v>
      </c>
      <c r="S2180" s="5">
        <v>21</v>
      </c>
      <c r="T2180" s="5">
        <v>449.39011341750484</v>
      </c>
      <c r="U2180" s="5">
        <v>0</v>
      </c>
      <c r="V2180" s="5">
        <v>0</v>
      </c>
      <c r="W2180" s="5">
        <v>2</v>
      </c>
      <c r="X2180" s="5">
        <v>42.799058420714744</v>
      </c>
      <c r="Y2180" s="5">
        <v>3</v>
      </c>
      <c r="Z2180" s="5">
        <v>64.198587631072115</v>
      </c>
      <c r="AA2180" s="5">
        <v>16</v>
      </c>
      <c r="AB2180" s="5">
        <v>342.39246736571795</v>
      </c>
      <c r="AC2180" s="5">
        <v>110</v>
      </c>
      <c r="AD2180" s="5">
        <v>2353.9482131393111</v>
      </c>
      <c r="AE2180" s="5">
        <v>18</v>
      </c>
      <c r="AF2180" s="5">
        <v>385.19152578643269</v>
      </c>
      <c r="AG2180" s="5">
        <v>87</v>
      </c>
      <c r="AH2180" s="5">
        <v>1861.7590413010914</v>
      </c>
      <c r="AI2180" s="5">
        <v>5</v>
      </c>
      <c r="AJ2180" s="5">
        <v>106.99764605178687</v>
      </c>
    </row>
    <row r="2181" spans="1:36" x14ac:dyDescent="0.25">
      <c r="A2181">
        <v>2018</v>
      </c>
      <c r="B2181" t="s">
        <v>49</v>
      </c>
      <c r="C2181" t="s">
        <v>6343</v>
      </c>
      <c r="D2181" s="47" t="s">
        <v>618</v>
      </c>
      <c r="E2181" s="11">
        <v>16</v>
      </c>
      <c r="F2181" s="2">
        <v>0.3947</v>
      </c>
      <c r="G2181" s="2">
        <v>0.57199999999999995</v>
      </c>
      <c r="H2181" s="2">
        <v>-0.17729999999999996</v>
      </c>
      <c r="I2181" s="2">
        <v>0.39300000000000002</v>
      </c>
      <c r="J2181" s="2">
        <v>0.498</v>
      </c>
      <c r="K2181" s="2">
        <v>-0.10499999999999998</v>
      </c>
      <c r="L2181" s="2">
        <v>0.501</v>
      </c>
      <c r="M2181" s="2">
        <v>0.47899999999999998</v>
      </c>
      <c r="N2181" s="2">
        <v>2.200000000000002E-2</v>
      </c>
      <c r="O2181" s="2">
        <v>-8.6766666666666645E-2</v>
      </c>
      <c r="P2181" s="2" t="s">
        <v>5900</v>
      </c>
      <c r="Q2181" s="5">
        <v>4674</v>
      </c>
      <c r="R2181" s="5">
        <v>292.125</v>
      </c>
      <c r="S2181" s="5">
        <v>3</v>
      </c>
      <c r="T2181" s="5">
        <v>64.184852374839537</v>
      </c>
      <c r="U2181" s="5">
        <v>0</v>
      </c>
      <c r="V2181" s="5">
        <v>0</v>
      </c>
      <c r="W2181" s="5">
        <v>1</v>
      </c>
      <c r="X2181" s="5">
        <v>21.39495079161318</v>
      </c>
      <c r="Y2181" s="5">
        <v>0</v>
      </c>
      <c r="Z2181" s="5">
        <v>0</v>
      </c>
      <c r="AA2181" s="5">
        <v>2</v>
      </c>
      <c r="AB2181" s="5">
        <v>42.78990158322636</v>
      </c>
      <c r="AC2181" s="5">
        <v>13</v>
      </c>
      <c r="AD2181" s="5">
        <v>278.13436029097136</v>
      </c>
      <c r="AE2181" s="5">
        <v>7</v>
      </c>
      <c r="AF2181" s="5">
        <v>149.76465554129226</v>
      </c>
      <c r="AG2181" s="5">
        <v>5</v>
      </c>
      <c r="AH2181" s="5">
        <v>106.9747539580659</v>
      </c>
      <c r="AI2181" s="5">
        <v>1</v>
      </c>
      <c r="AJ2181" s="5">
        <v>21.39495079161318</v>
      </c>
    </row>
    <row r="2182" spans="1:36" x14ac:dyDescent="0.25">
      <c r="A2182">
        <v>2017</v>
      </c>
      <c r="B2182" t="s">
        <v>71</v>
      </c>
      <c r="C2182" t="s">
        <v>4900</v>
      </c>
      <c r="D2182" s="47" t="s">
        <v>4899</v>
      </c>
      <c r="E2182" s="11">
        <v>0</v>
      </c>
      <c r="F2182" s="2">
        <v>0.71719999999999995</v>
      </c>
      <c r="G2182" s="2">
        <v>0.27189999999999998</v>
      </c>
      <c r="H2182" s="2">
        <v>0.44529999999999997</v>
      </c>
      <c r="I2182" s="2">
        <v>0.68600000000000005</v>
      </c>
      <c r="J2182" s="2">
        <v>0.28699999999999998</v>
      </c>
      <c r="K2182" s="2">
        <v>0.39900000000000008</v>
      </c>
      <c r="L2182" s="2">
        <v>0.66269999999999996</v>
      </c>
      <c r="M2182" s="2">
        <v>0.32800000000000001</v>
      </c>
      <c r="N2182" s="2">
        <v>0.33469999999999994</v>
      </c>
      <c r="O2182" s="2">
        <v>0.39300000000000002</v>
      </c>
      <c r="P2182" s="2" t="s">
        <v>4792</v>
      </c>
      <c r="Q2182" s="5">
        <v>4676</v>
      </c>
      <c r="R2182" s="5" t="s">
        <v>4791</v>
      </c>
      <c r="S2182" s="5">
        <v>7</v>
      </c>
      <c r="T2182" s="5">
        <v>149.70059880239521</v>
      </c>
      <c r="U2182" s="5">
        <v>0</v>
      </c>
      <c r="V2182" s="5">
        <v>0</v>
      </c>
      <c r="W2182" s="5">
        <v>0</v>
      </c>
      <c r="X2182" s="5">
        <v>0</v>
      </c>
      <c r="Y2182" s="5">
        <v>2</v>
      </c>
      <c r="Z2182" s="5">
        <v>42.771599657827203</v>
      </c>
      <c r="AA2182" s="5">
        <v>5</v>
      </c>
      <c r="AB2182" s="5">
        <v>106.92899914456801</v>
      </c>
      <c r="AC2182" s="5">
        <v>121</v>
      </c>
      <c r="AD2182" s="5">
        <v>2587.6817792985457</v>
      </c>
      <c r="AE2182" s="5">
        <v>40</v>
      </c>
      <c r="AF2182" s="5">
        <v>855.43199315654408</v>
      </c>
      <c r="AG2182" s="5">
        <v>78</v>
      </c>
      <c r="AH2182" s="5">
        <v>1668.0923866552607</v>
      </c>
      <c r="AI2182" s="5">
        <v>3</v>
      </c>
      <c r="AJ2182" s="5">
        <v>64.1573994867408</v>
      </c>
    </row>
    <row r="2183" spans="1:36" x14ac:dyDescent="0.25">
      <c r="A2183">
        <v>2018</v>
      </c>
      <c r="B2183" t="s">
        <v>49</v>
      </c>
      <c r="C2183" t="s">
        <v>6536</v>
      </c>
      <c r="D2183" s="47" t="s">
        <v>6359</v>
      </c>
      <c r="E2183" s="11">
        <v>7.4</v>
      </c>
      <c r="F2183" s="2">
        <v>0.2044</v>
      </c>
      <c r="G2183" s="2">
        <v>0.77039999999999997</v>
      </c>
      <c r="H2183" s="2">
        <v>-0.56599999999999995</v>
      </c>
      <c r="I2183" s="2">
        <v>0.24199999999999999</v>
      </c>
      <c r="J2183" s="2">
        <v>0.68799999999999994</v>
      </c>
      <c r="K2183" s="2">
        <v>-0.44599999999999995</v>
      </c>
      <c r="L2183" s="2">
        <v>0.28599999999999998</v>
      </c>
      <c r="M2183" s="2">
        <v>0.70299999999999996</v>
      </c>
      <c r="N2183" s="2">
        <v>-0.41699999999999998</v>
      </c>
      <c r="O2183" s="2">
        <v>-0.47633333333333333</v>
      </c>
      <c r="P2183" s="2" t="s">
        <v>5900</v>
      </c>
      <c r="Q2183" s="5">
        <v>4681</v>
      </c>
      <c r="R2183" s="5">
        <v>632.56756756756749</v>
      </c>
      <c r="S2183" s="5">
        <v>26</v>
      </c>
      <c r="T2183" s="5">
        <v>555.43687246314892</v>
      </c>
      <c r="U2183" s="5">
        <v>0</v>
      </c>
      <c r="V2183" s="5">
        <v>0</v>
      </c>
      <c r="W2183" s="5">
        <v>1</v>
      </c>
      <c r="X2183" s="5">
        <v>21.362956633198035</v>
      </c>
      <c r="Y2183" s="5">
        <v>1</v>
      </c>
      <c r="Z2183" s="5">
        <v>21.362956633198035</v>
      </c>
      <c r="AA2183" s="5">
        <v>24</v>
      </c>
      <c r="AB2183" s="5">
        <v>512.71095919675281</v>
      </c>
      <c r="AC2183" s="5">
        <v>64</v>
      </c>
      <c r="AD2183" s="5">
        <v>1367.2292245246742</v>
      </c>
      <c r="AE2183" s="5">
        <v>11</v>
      </c>
      <c r="AF2183" s="5">
        <v>234.99252296517838</v>
      </c>
      <c r="AG2183" s="5">
        <v>49</v>
      </c>
      <c r="AH2183" s="5">
        <v>1046.7848750267037</v>
      </c>
      <c r="AI2183" s="5">
        <v>4</v>
      </c>
      <c r="AJ2183" s="5">
        <v>85.45182653279214</v>
      </c>
    </row>
    <row r="2184" spans="1:36" x14ac:dyDescent="0.25">
      <c r="A2184">
        <v>2018</v>
      </c>
      <c r="B2184" t="s">
        <v>71</v>
      </c>
      <c r="C2184" t="s">
        <v>732</v>
      </c>
      <c r="D2184" s="47" t="s">
        <v>5057</v>
      </c>
      <c r="E2184" s="11">
        <v>0</v>
      </c>
      <c r="F2184" s="2">
        <v>0.78600000000000003</v>
      </c>
      <c r="G2184" s="2">
        <v>0.2056</v>
      </c>
      <c r="H2184" s="2">
        <v>0.58040000000000003</v>
      </c>
      <c r="I2184" s="2">
        <v>0.78239999999999998</v>
      </c>
      <c r="J2184" s="2">
        <v>0.19189999999999999</v>
      </c>
      <c r="K2184" s="2">
        <v>0.59050000000000002</v>
      </c>
      <c r="L2184" s="2">
        <v>0.76829999999999998</v>
      </c>
      <c r="M2184" s="2">
        <v>0.21940000000000001</v>
      </c>
      <c r="N2184" s="2">
        <v>0.54889999999999994</v>
      </c>
      <c r="O2184" s="2">
        <v>0.5732666666666667</v>
      </c>
      <c r="P2184" s="2" t="s">
        <v>4792</v>
      </c>
      <c r="Q2184" s="5">
        <v>4686</v>
      </c>
      <c r="R2184" s="5" t="s">
        <v>4791</v>
      </c>
      <c r="S2184" s="5">
        <v>21</v>
      </c>
      <c r="T2184" s="5">
        <v>448.14340588988478</v>
      </c>
      <c r="U2184" s="5">
        <v>0</v>
      </c>
      <c r="V2184" s="5">
        <v>0</v>
      </c>
      <c r="W2184" s="5">
        <v>2</v>
      </c>
      <c r="X2184" s="5">
        <v>42.680324370465215</v>
      </c>
      <c r="Y2184" s="5">
        <v>3</v>
      </c>
      <c r="Z2184" s="5">
        <v>64.020486555697815</v>
      </c>
      <c r="AA2184" s="5">
        <v>16</v>
      </c>
      <c r="AB2184" s="5">
        <v>341.44259496372172</v>
      </c>
      <c r="AC2184" s="5">
        <v>115</v>
      </c>
      <c r="AD2184" s="5">
        <v>2454.1186513017501</v>
      </c>
      <c r="AE2184" s="5">
        <v>25</v>
      </c>
      <c r="AF2184" s="5">
        <v>533.50405463081518</v>
      </c>
      <c r="AG2184" s="5">
        <v>86</v>
      </c>
      <c r="AH2184" s="5">
        <v>1835.2539479300042</v>
      </c>
      <c r="AI2184" s="5">
        <v>4</v>
      </c>
      <c r="AJ2184" s="5">
        <v>85.360648740930429</v>
      </c>
    </row>
    <row r="2185" spans="1:36" x14ac:dyDescent="0.25">
      <c r="A2185">
        <v>2018</v>
      </c>
      <c r="B2185" t="s">
        <v>71</v>
      </c>
      <c r="C2185" t="s">
        <v>732</v>
      </c>
      <c r="D2185" s="47" t="s">
        <v>5057</v>
      </c>
      <c r="E2185" s="11">
        <v>0</v>
      </c>
      <c r="F2185" s="2">
        <v>0.78600000000000003</v>
      </c>
      <c r="G2185" s="2">
        <v>0.2056</v>
      </c>
      <c r="H2185" s="2">
        <v>0.58040000000000003</v>
      </c>
      <c r="I2185" s="2">
        <v>0.78239999999999998</v>
      </c>
      <c r="J2185" s="2">
        <v>0.19189999999999999</v>
      </c>
      <c r="K2185" s="2">
        <v>0.59050000000000002</v>
      </c>
      <c r="L2185" s="2">
        <v>0.76829999999999998</v>
      </c>
      <c r="M2185" s="2">
        <v>0.21940000000000001</v>
      </c>
      <c r="N2185" s="2">
        <v>0.54889999999999994</v>
      </c>
      <c r="O2185" s="2">
        <v>0.5732666666666667</v>
      </c>
      <c r="P2185" s="2" t="s">
        <v>4792</v>
      </c>
      <c r="Q2185" s="5">
        <v>4686</v>
      </c>
      <c r="R2185" s="5" t="s">
        <v>4791</v>
      </c>
      <c r="S2185" s="5">
        <v>21</v>
      </c>
      <c r="T2185" s="5">
        <v>448.14340588988478</v>
      </c>
      <c r="U2185" s="5">
        <v>0</v>
      </c>
      <c r="V2185" s="5">
        <v>0</v>
      </c>
      <c r="W2185" s="5">
        <v>2</v>
      </c>
      <c r="X2185" s="5">
        <v>42.680324370465215</v>
      </c>
      <c r="Y2185" s="5">
        <v>3</v>
      </c>
      <c r="Z2185" s="5">
        <v>64.020486555697815</v>
      </c>
      <c r="AA2185" s="5">
        <v>16</v>
      </c>
      <c r="AB2185" s="5">
        <v>341.44259496372172</v>
      </c>
      <c r="AC2185" s="5">
        <v>115</v>
      </c>
      <c r="AD2185" s="5">
        <v>2454.1186513017501</v>
      </c>
      <c r="AE2185" s="5">
        <v>25</v>
      </c>
      <c r="AF2185" s="5">
        <v>533.50405463081518</v>
      </c>
      <c r="AG2185" s="5">
        <v>86</v>
      </c>
      <c r="AH2185" s="5">
        <v>1835.2539479300042</v>
      </c>
      <c r="AI2185" s="5">
        <v>4</v>
      </c>
      <c r="AJ2185" s="5">
        <v>85.360648740930429</v>
      </c>
    </row>
    <row r="2186" spans="1:36" x14ac:dyDescent="0.25">
      <c r="A2186">
        <v>2019</v>
      </c>
      <c r="B2186" t="s">
        <v>70</v>
      </c>
      <c r="C2186" t="s">
        <v>5470</v>
      </c>
      <c r="D2186" s="47" t="s">
        <v>5460</v>
      </c>
      <c r="E2186" s="11">
        <v>12.52</v>
      </c>
      <c r="F2186" s="2">
        <v>0.71260000000000001</v>
      </c>
      <c r="G2186" s="2">
        <v>0.2722</v>
      </c>
      <c r="H2186" s="2">
        <v>0.44040000000000001</v>
      </c>
      <c r="I2186" s="2">
        <v>0.70940000000000003</v>
      </c>
      <c r="J2186" s="2">
        <v>0.24349999999999999</v>
      </c>
      <c r="K2186" s="2">
        <v>0.46590000000000004</v>
      </c>
      <c r="L2186" s="2">
        <v>0.67630000000000001</v>
      </c>
      <c r="M2186" s="2">
        <v>0.30690000000000001</v>
      </c>
      <c r="N2186" s="2">
        <v>0.36940000000000001</v>
      </c>
      <c r="O2186" s="2">
        <v>0.42523333333333335</v>
      </c>
      <c r="P2186" s="5" t="s">
        <v>4792</v>
      </c>
      <c r="Q2186" s="5">
        <v>4686</v>
      </c>
      <c r="R2186" s="5">
        <v>374.28115015974441</v>
      </c>
      <c r="S2186" s="5">
        <v>0</v>
      </c>
      <c r="T2186" s="5">
        <v>0</v>
      </c>
      <c r="U2186" s="5">
        <v>0</v>
      </c>
      <c r="V2186" s="5">
        <v>0</v>
      </c>
      <c r="W2186" s="5">
        <v>0</v>
      </c>
      <c r="X2186" s="5">
        <v>0</v>
      </c>
      <c r="Y2186" s="5">
        <v>0</v>
      </c>
      <c r="Z2186" s="5">
        <v>0</v>
      </c>
      <c r="AA2186" s="5">
        <v>0</v>
      </c>
      <c r="AB2186" s="5">
        <v>0</v>
      </c>
      <c r="AC2186" s="5">
        <v>53</v>
      </c>
      <c r="AD2186" s="5">
        <v>1131.0285958173281</v>
      </c>
      <c r="AE2186" s="5">
        <v>10</v>
      </c>
      <c r="AF2186" s="5">
        <v>213.40162185232609</v>
      </c>
      <c r="AG2186" s="5">
        <v>40</v>
      </c>
      <c r="AH2186" s="5">
        <v>853.60648740930435</v>
      </c>
      <c r="AI2186" s="5">
        <v>3</v>
      </c>
      <c r="AJ2186" s="5">
        <v>64.020486555697815</v>
      </c>
    </row>
    <row r="2187" spans="1:36" x14ac:dyDescent="0.25">
      <c r="A2187">
        <v>2018</v>
      </c>
      <c r="B2187" t="s">
        <v>71</v>
      </c>
      <c r="C2187" t="s">
        <v>5008</v>
      </c>
      <c r="D2187" s="47" t="s">
        <v>5007</v>
      </c>
      <c r="E2187" s="11">
        <v>0</v>
      </c>
      <c r="F2187" s="2">
        <v>0.78339999999999999</v>
      </c>
      <c r="G2187" s="2">
        <v>0.20300000000000001</v>
      </c>
      <c r="H2187" s="2">
        <v>0.58040000000000003</v>
      </c>
      <c r="I2187" s="2">
        <v>0.75819999999999999</v>
      </c>
      <c r="J2187" s="2">
        <v>0.20960000000000001</v>
      </c>
      <c r="K2187" s="2">
        <v>0.54859999999999998</v>
      </c>
      <c r="L2187" s="2">
        <v>0.72909999999999997</v>
      </c>
      <c r="M2187" s="2">
        <v>0.25509999999999999</v>
      </c>
      <c r="N2187" s="2">
        <v>0.47399999999999998</v>
      </c>
      <c r="O2187" s="2">
        <v>0.53433333333333333</v>
      </c>
      <c r="P2187" s="2" t="s">
        <v>4792</v>
      </c>
      <c r="Q2187" s="5">
        <v>4690</v>
      </c>
      <c r="R2187" s="5" t="s">
        <v>4791</v>
      </c>
      <c r="S2187" s="5">
        <v>34</v>
      </c>
      <c r="T2187" s="5">
        <v>724.94669509594883</v>
      </c>
      <c r="U2187" s="5">
        <v>0</v>
      </c>
      <c r="V2187" s="5">
        <v>0</v>
      </c>
      <c r="W2187" s="5">
        <v>2</v>
      </c>
      <c r="X2187" s="5">
        <v>42.643923240938165</v>
      </c>
      <c r="Y2187" s="5">
        <v>1</v>
      </c>
      <c r="Z2187" s="5">
        <v>21.321961620469082</v>
      </c>
      <c r="AA2187" s="5">
        <v>31</v>
      </c>
      <c r="AB2187" s="5">
        <v>660.98081023454165</v>
      </c>
      <c r="AC2187" s="5">
        <v>132</v>
      </c>
      <c r="AD2187" s="5">
        <v>2814.4989339019189</v>
      </c>
      <c r="AE2187" s="5">
        <v>34</v>
      </c>
      <c r="AF2187" s="5">
        <v>724.94669509594883</v>
      </c>
      <c r="AG2187" s="5">
        <v>89</v>
      </c>
      <c r="AH2187" s="5">
        <v>1897.6545842217483</v>
      </c>
      <c r="AI2187" s="5">
        <v>9</v>
      </c>
      <c r="AJ2187" s="5">
        <v>191.89765458422175</v>
      </c>
    </row>
    <row r="2188" spans="1:36" x14ac:dyDescent="0.25">
      <c r="A2188">
        <v>2018</v>
      </c>
      <c r="B2188" t="s">
        <v>71</v>
      </c>
      <c r="C2188" t="s">
        <v>5008</v>
      </c>
      <c r="D2188" s="47" t="s">
        <v>5007</v>
      </c>
      <c r="E2188" s="11">
        <v>0</v>
      </c>
      <c r="F2188" s="2">
        <v>0.78339999999999999</v>
      </c>
      <c r="G2188" s="2">
        <v>0.20300000000000001</v>
      </c>
      <c r="H2188" s="2">
        <v>0.58040000000000003</v>
      </c>
      <c r="I2188" s="2">
        <v>0.75819999999999999</v>
      </c>
      <c r="J2188" s="2">
        <v>0.20960000000000001</v>
      </c>
      <c r="K2188" s="2">
        <v>0.54859999999999998</v>
      </c>
      <c r="L2188" s="2">
        <v>0.72909999999999997</v>
      </c>
      <c r="M2188" s="2">
        <v>0.25509999999999999</v>
      </c>
      <c r="N2188" s="2">
        <v>0.47399999999999998</v>
      </c>
      <c r="O2188" s="2">
        <v>0.53433333333333333</v>
      </c>
      <c r="P2188" s="2" t="s">
        <v>4792</v>
      </c>
      <c r="Q2188" s="5">
        <v>4690</v>
      </c>
      <c r="R2188" s="5" t="s">
        <v>4791</v>
      </c>
      <c r="S2188" s="5">
        <v>34</v>
      </c>
      <c r="T2188" s="5">
        <v>724.94669509594883</v>
      </c>
      <c r="U2188" s="5">
        <v>0</v>
      </c>
      <c r="V2188" s="5">
        <v>0</v>
      </c>
      <c r="W2188" s="5">
        <v>2</v>
      </c>
      <c r="X2188" s="5">
        <v>42.643923240938165</v>
      </c>
      <c r="Y2188" s="5">
        <v>1</v>
      </c>
      <c r="Z2188" s="5">
        <v>21.321961620469082</v>
      </c>
      <c r="AA2188" s="5">
        <v>31</v>
      </c>
      <c r="AB2188" s="5">
        <v>660.98081023454165</v>
      </c>
      <c r="AC2188" s="5">
        <v>132</v>
      </c>
      <c r="AD2188" s="5">
        <v>2814.4989339019189</v>
      </c>
      <c r="AE2188" s="5">
        <v>34</v>
      </c>
      <c r="AF2188" s="5">
        <v>724.94669509594883</v>
      </c>
      <c r="AG2188" s="5">
        <v>89</v>
      </c>
      <c r="AH2188" s="5">
        <v>1897.6545842217483</v>
      </c>
      <c r="AI2188" s="5">
        <v>9</v>
      </c>
      <c r="AJ2188" s="5">
        <v>191.89765458422175</v>
      </c>
    </row>
    <row r="2189" spans="1:36" x14ac:dyDescent="0.25">
      <c r="A2189">
        <v>2018</v>
      </c>
      <c r="B2189" t="s">
        <v>49</v>
      </c>
      <c r="C2189" t="s">
        <v>6511</v>
      </c>
      <c r="D2189" s="47" t="s">
        <v>5760</v>
      </c>
      <c r="E2189" s="11">
        <v>13.4</v>
      </c>
      <c r="F2189" s="2">
        <v>0.34110000000000001</v>
      </c>
      <c r="G2189" s="2">
        <v>0.62929999999999997</v>
      </c>
      <c r="H2189" s="2">
        <v>-0.28819999999999996</v>
      </c>
      <c r="I2189" s="2">
        <v>0.34100000000000003</v>
      </c>
      <c r="J2189" s="2">
        <v>0.54200000000000004</v>
      </c>
      <c r="K2189" s="2">
        <v>-0.20100000000000001</v>
      </c>
      <c r="L2189" s="2">
        <v>0.48699999999999999</v>
      </c>
      <c r="M2189" s="2">
        <v>0.5</v>
      </c>
      <c r="N2189" s="2">
        <v>-1.3000000000000012E-2</v>
      </c>
      <c r="O2189" s="2">
        <v>-0.16739999999999999</v>
      </c>
      <c r="P2189" s="2" t="s">
        <v>5900</v>
      </c>
      <c r="Q2189" s="5">
        <v>4694</v>
      </c>
      <c r="R2189" s="5">
        <v>350.29850746268653</v>
      </c>
      <c r="S2189" s="5">
        <v>2</v>
      </c>
      <c r="T2189" s="5">
        <v>42.607584149978692</v>
      </c>
      <c r="U2189" s="5">
        <v>0</v>
      </c>
      <c r="V2189" s="5">
        <v>0</v>
      </c>
      <c r="W2189" s="5">
        <v>0</v>
      </c>
      <c r="X2189" s="5">
        <v>0</v>
      </c>
      <c r="Y2189" s="5">
        <v>0</v>
      </c>
      <c r="Z2189" s="5">
        <v>0</v>
      </c>
      <c r="AA2189" s="5">
        <v>2</v>
      </c>
      <c r="AB2189" s="5">
        <v>42.607584149978692</v>
      </c>
      <c r="AC2189" s="5">
        <v>16</v>
      </c>
      <c r="AD2189" s="5">
        <v>340.86067319982953</v>
      </c>
      <c r="AE2189" s="5">
        <v>3</v>
      </c>
      <c r="AF2189" s="5">
        <v>63.911376224968045</v>
      </c>
      <c r="AG2189" s="5">
        <v>11</v>
      </c>
      <c r="AH2189" s="5">
        <v>234.34171282488282</v>
      </c>
      <c r="AI2189" s="5">
        <v>2</v>
      </c>
      <c r="AJ2189" s="5">
        <v>42.607584149978692</v>
      </c>
    </row>
    <row r="2190" spans="1:36" x14ac:dyDescent="0.25">
      <c r="A2190">
        <v>2018</v>
      </c>
      <c r="B2190" t="s">
        <v>49</v>
      </c>
      <c r="C2190" t="s">
        <v>6343</v>
      </c>
      <c r="D2190" s="47" t="s">
        <v>618</v>
      </c>
      <c r="E2190" s="11">
        <v>16</v>
      </c>
      <c r="F2190" s="2">
        <v>0.3947</v>
      </c>
      <c r="G2190" s="2">
        <v>0.57199999999999995</v>
      </c>
      <c r="H2190" s="2">
        <v>-0.17729999999999996</v>
      </c>
      <c r="I2190" s="2">
        <v>0.39300000000000002</v>
      </c>
      <c r="J2190" s="2">
        <v>0.498</v>
      </c>
      <c r="K2190" s="2">
        <v>-0.10499999999999998</v>
      </c>
      <c r="L2190" s="2">
        <v>0.501</v>
      </c>
      <c r="M2190" s="2">
        <v>0.47899999999999998</v>
      </c>
      <c r="N2190" s="2">
        <v>2.200000000000002E-2</v>
      </c>
      <c r="O2190" s="2">
        <v>-8.6766666666666645E-2</v>
      </c>
      <c r="P2190" s="2" t="s">
        <v>5900</v>
      </c>
      <c r="Q2190" s="5">
        <v>4694</v>
      </c>
      <c r="R2190" s="5">
        <v>293.375</v>
      </c>
      <c r="S2190" s="5">
        <v>4</v>
      </c>
      <c r="T2190" s="5">
        <v>85.215168299957384</v>
      </c>
      <c r="U2190" s="5">
        <v>0</v>
      </c>
      <c r="V2190" s="5">
        <v>0</v>
      </c>
      <c r="W2190" s="5">
        <v>0</v>
      </c>
      <c r="X2190" s="5">
        <v>0</v>
      </c>
      <c r="Y2190" s="5">
        <v>0</v>
      </c>
      <c r="Z2190" s="5">
        <v>0</v>
      </c>
      <c r="AA2190" s="5">
        <v>4</v>
      </c>
      <c r="AB2190" s="5">
        <v>85.215168299957384</v>
      </c>
      <c r="AC2190" s="5">
        <v>2</v>
      </c>
      <c r="AD2190" s="5">
        <v>42.607584149978692</v>
      </c>
      <c r="AE2190" s="5">
        <v>0</v>
      </c>
      <c r="AF2190" s="5">
        <v>0</v>
      </c>
      <c r="AG2190" s="5">
        <v>2</v>
      </c>
      <c r="AH2190" s="5">
        <v>42.607584149978692</v>
      </c>
      <c r="AI2190" s="5">
        <v>0</v>
      </c>
      <c r="AJ2190" s="5">
        <v>0</v>
      </c>
    </row>
    <row r="2191" spans="1:36" x14ac:dyDescent="0.25">
      <c r="A2191">
        <v>2018</v>
      </c>
      <c r="B2191" t="s">
        <v>41</v>
      </c>
      <c r="C2191" t="s">
        <v>2110</v>
      </c>
      <c r="D2191" s="47" t="s">
        <v>5511</v>
      </c>
      <c r="E2191" s="11">
        <v>4.1239999999999997</v>
      </c>
      <c r="F2191" s="2">
        <v>0.51060000000000005</v>
      </c>
      <c r="G2191" s="2">
        <v>0.46700000000000003</v>
      </c>
      <c r="H2191" s="2">
        <v>4.3600000000000028E-2</v>
      </c>
      <c r="I2191" s="2">
        <v>0.50770000000000004</v>
      </c>
      <c r="J2191" s="2">
        <v>0.4158</v>
      </c>
      <c r="K2191" s="2">
        <v>9.1900000000000037E-2</v>
      </c>
      <c r="L2191" s="2">
        <v>0.53259999999999996</v>
      </c>
      <c r="M2191" s="2">
        <v>0.44650000000000001</v>
      </c>
      <c r="N2191" s="2">
        <v>8.6099999999999954E-2</v>
      </c>
      <c r="O2191" s="2">
        <v>7.3866666666666678E-2</v>
      </c>
      <c r="P2191" s="2" t="s">
        <v>4792</v>
      </c>
      <c r="Q2191" s="5">
        <v>4695</v>
      </c>
      <c r="R2191" s="5">
        <v>1138.4578079534433</v>
      </c>
      <c r="S2191" s="5">
        <v>2</v>
      </c>
      <c r="T2191" s="5">
        <v>42.598509052183168</v>
      </c>
      <c r="U2191" s="5">
        <v>0</v>
      </c>
      <c r="V2191" s="5">
        <v>0</v>
      </c>
      <c r="W2191" s="5">
        <v>0</v>
      </c>
      <c r="X2191" s="5">
        <v>0</v>
      </c>
      <c r="Y2191" s="5">
        <v>0</v>
      </c>
      <c r="Z2191" s="5">
        <v>0</v>
      </c>
      <c r="AA2191" s="5">
        <v>2</v>
      </c>
      <c r="AB2191" s="5">
        <v>42.598509052183168</v>
      </c>
      <c r="AC2191" s="5">
        <v>7</v>
      </c>
      <c r="AD2191" s="5">
        <v>149.0947816826411</v>
      </c>
      <c r="AE2191" s="5">
        <v>2</v>
      </c>
      <c r="AF2191" s="5">
        <v>42.598509052183168</v>
      </c>
      <c r="AG2191" s="5">
        <v>5</v>
      </c>
      <c r="AH2191" s="5">
        <v>106.49627263045794</v>
      </c>
      <c r="AI2191" s="5">
        <v>0</v>
      </c>
      <c r="AJ2191" s="5">
        <v>0</v>
      </c>
    </row>
    <row r="2192" spans="1:36" x14ac:dyDescent="0.25">
      <c r="A2192">
        <v>2017</v>
      </c>
      <c r="B2192" t="s">
        <v>71</v>
      </c>
      <c r="C2192" t="s">
        <v>732</v>
      </c>
      <c r="D2192" s="47" t="s">
        <v>5057</v>
      </c>
      <c r="E2192" s="11">
        <v>0</v>
      </c>
      <c r="F2192" s="2">
        <v>0.78600000000000003</v>
      </c>
      <c r="G2192" s="2">
        <v>0.2056</v>
      </c>
      <c r="H2192" s="2">
        <v>0.58040000000000003</v>
      </c>
      <c r="I2192" s="2">
        <v>0.78239999999999998</v>
      </c>
      <c r="J2192" s="2">
        <v>0.19189999999999999</v>
      </c>
      <c r="K2192" s="2">
        <v>0.59050000000000002</v>
      </c>
      <c r="L2192" s="2">
        <v>0.76829999999999998</v>
      </c>
      <c r="M2192" s="2">
        <v>0.21940000000000001</v>
      </c>
      <c r="N2192" s="2">
        <v>0.54889999999999994</v>
      </c>
      <c r="O2192" s="2">
        <v>0.5732666666666667</v>
      </c>
      <c r="P2192" s="2" t="s">
        <v>4792</v>
      </c>
      <c r="Q2192" s="5">
        <v>4699</v>
      </c>
      <c r="R2192" s="5" t="s">
        <v>4791</v>
      </c>
      <c r="S2192" s="5">
        <v>29</v>
      </c>
      <c r="T2192" s="5">
        <v>617.15258565652266</v>
      </c>
      <c r="U2192" s="5">
        <v>0</v>
      </c>
      <c r="V2192" s="5">
        <v>0</v>
      </c>
      <c r="W2192" s="5">
        <v>8</v>
      </c>
      <c r="X2192" s="5">
        <v>170.24898914662694</v>
      </c>
      <c r="Y2192" s="5">
        <v>2</v>
      </c>
      <c r="Z2192" s="5">
        <v>42.562247286656735</v>
      </c>
      <c r="AA2192" s="5">
        <v>19</v>
      </c>
      <c r="AB2192" s="5">
        <v>404.34134922323892</v>
      </c>
      <c r="AC2192" s="5">
        <v>115</v>
      </c>
      <c r="AD2192" s="5">
        <v>2447.3292189827621</v>
      </c>
      <c r="AE2192" s="5">
        <v>16</v>
      </c>
      <c r="AF2192" s="5">
        <v>340.49797829325388</v>
      </c>
      <c r="AG2192" s="5">
        <v>95</v>
      </c>
      <c r="AH2192" s="5">
        <v>2021.7067461161951</v>
      </c>
      <c r="AI2192" s="5">
        <v>4</v>
      </c>
      <c r="AJ2192" s="5">
        <v>85.12449457331347</v>
      </c>
    </row>
    <row r="2193" spans="1:36" x14ac:dyDescent="0.25">
      <c r="A2193">
        <v>2018</v>
      </c>
      <c r="B2193" t="s">
        <v>49</v>
      </c>
      <c r="C2193" t="s">
        <v>6536</v>
      </c>
      <c r="D2193" s="47" t="s">
        <v>6359</v>
      </c>
      <c r="E2193" s="11">
        <v>7.4</v>
      </c>
      <c r="F2193" s="2">
        <v>0.2044</v>
      </c>
      <c r="G2193" s="2">
        <v>0.77039999999999997</v>
      </c>
      <c r="H2193" s="2">
        <v>-0.56599999999999995</v>
      </c>
      <c r="I2193" s="2">
        <v>0.24199999999999999</v>
      </c>
      <c r="J2193" s="2">
        <v>0.68799999999999994</v>
      </c>
      <c r="K2193" s="2">
        <v>-0.44599999999999995</v>
      </c>
      <c r="L2193" s="2">
        <v>0.28599999999999998</v>
      </c>
      <c r="M2193" s="2">
        <v>0.70299999999999996</v>
      </c>
      <c r="N2193" s="2">
        <v>-0.41699999999999998</v>
      </c>
      <c r="O2193" s="2">
        <v>-0.47633333333333333</v>
      </c>
      <c r="P2193" s="2" t="s">
        <v>5900</v>
      </c>
      <c r="Q2193" s="5">
        <v>4699</v>
      </c>
      <c r="R2193" s="5">
        <v>635</v>
      </c>
      <c r="S2193" s="5">
        <v>25</v>
      </c>
      <c r="T2193" s="5">
        <v>532.02809108320923</v>
      </c>
      <c r="U2193" s="5">
        <v>0</v>
      </c>
      <c r="V2193" s="5">
        <v>0</v>
      </c>
      <c r="W2193" s="5">
        <v>0</v>
      </c>
      <c r="X2193" s="5">
        <v>0</v>
      </c>
      <c r="Y2193" s="5">
        <v>0</v>
      </c>
      <c r="Z2193" s="5">
        <v>0</v>
      </c>
      <c r="AA2193" s="5">
        <v>25</v>
      </c>
      <c r="AB2193" s="5">
        <v>532.02809108320923</v>
      </c>
      <c r="AC2193" s="5">
        <v>74</v>
      </c>
      <c r="AD2193" s="5">
        <v>1574.8031496062993</v>
      </c>
      <c r="AE2193" s="5">
        <v>9</v>
      </c>
      <c r="AF2193" s="5">
        <v>191.5301127899553</v>
      </c>
      <c r="AG2193" s="5">
        <v>62</v>
      </c>
      <c r="AH2193" s="5">
        <v>1319.4296658863589</v>
      </c>
      <c r="AI2193" s="5">
        <v>3</v>
      </c>
      <c r="AJ2193" s="5">
        <v>63.843370929985106</v>
      </c>
    </row>
    <row r="2194" spans="1:36" x14ac:dyDescent="0.25">
      <c r="A2194">
        <v>2019</v>
      </c>
      <c r="B2194" t="s">
        <v>70</v>
      </c>
      <c r="C2194" t="s">
        <v>5461</v>
      </c>
      <c r="D2194" s="47" t="s">
        <v>5460</v>
      </c>
      <c r="E2194" s="11">
        <v>10.85</v>
      </c>
      <c r="F2194" s="2">
        <v>0.71260000000000001</v>
      </c>
      <c r="G2194" s="2">
        <v>0.2722</v>
      </c>
      <c r="H2194" s="2">
        <v>0.44040000000000001</v>
      </c>
      <c r="I2194" s="2">
        <v>0.70940000000000003</v>
      </c>
      <c r="J2194" s="2">
        <v>0.24349999999999999</v>
      </c>
      <c r="K2194" s="2">
        <v>0.46590000000000004</v>
      </c>
      <c r="L2194" s="2">
        <v>0.67630000000000001</v>
      </c>
      <c r="M2194" s="2">
        <v>0.30690000000000001</v>
      </c>
      <c r="N2194" s="2">
        <v>0.36940000000000001</v>
      </c>
      <c r="O2194" s="2">
        <v>0.42523333333333335</v>
      </c>
      <c r="P2194" s="5" t="s">
        <v>4792</v>
      </c>
      <c r="Q2194" s="5">
        <v>4708</v>
      </c>
      <c r="R2194" s="5">
        <v>433.91705069124424</v>
      </c>
      <c r="S2194" s="5">
        <v>12</v>
      </c>
      <c r="T2194" s="5">
        <v>254.88530161427357</v>
      </c>
      <c r="U2194" s="5">
        <v>0</v>
      </c>
      <c r="V2194" s="5">
        <v>0</v>
      </c>
      <c r="W2194" s="5">
        <v>0</v>
      </c>
      <c r="X2194" s="5">
        <v>0</v>
      </c>
      <c r="Y2194" s="5">
        <v>0</v>
      </c>
      <c r="Z2194" s="5">
        <v>0</v>
      </c>
      <c r="AA2194" s="5">
        <v>12</v>
      </c>
      <c r="AB2194" s="5">
        <v>254.88530161427357</v>
      </c>
      <c r="AC2194" s="5">
        <v>264</v>
      </c>
      <c r="AD2194" s="5">
        <v>5607.4766355140182</v>
      </c>
      <c r="AE2194" s="5">
        <v>13</v>
      </c>
      <c r="AF2194" s="5">
        <v>276.12574341546303</v>
      </c>
      <c r="AG2194" s="5">
        <v>243</v>
      </c>
      <c r="AH2194" s="5">
        <v>5161.42735768904</v>
      </c>
      <c r="AI2194" s="5">
        <v>8</v>
      </c>
      <c r="AJ2194" s="5">
        <v>169.92353440951572</v>
      </c>
    </row>
    <row r="2195" spans="1:36" x14ac:dyDescent="0.25">
      <c r="A2195">
        <v>2018</v>
      </c>
      <c r="B2195" t="s">
        <v>71</v>
      </c>
      <c r="C2195" t="s">
        <v>1945</v>
      </c>
      <c r="D2195" s="47" t="s">
        <v>1045</v>
      </c>
      <c r="E2195" s="11">
        <v>0</v>
      </c>
      <c r="F2195" s="2">
        <v>0.78690000000000004</v>
      </c>
      <c r="G2195" s="2">
        <v>0.2054</v>
      </c>
      <c r="H2195" s="2">
        <v>0.58150000000000002</v>
      </c>
      <c r="I2195" s="2">
        <v>0.78129999999999999</v>
      </c>
      <c r="J2195" s="2">
        <v>0.2054</v>
      </c>
      <c r="K2195" s="2">
        <v>0.57589999999999997</v>
      </c>
      <c r="L2195" s="2">
        <v>0.75170000000000003</v>
      </c>
      <c r="M2195" s="2">
        <v>0.24010000000000001</v>
      </c>
      <c r="N2195" s="2">
        <v>0.51160000000000005</v>
      </c>
      <c r="O2195" s="2">
        <v>0.55633333333333335</v>
      </c>
      <c r="P2195" s="2" t="s">
        <v>4792</v>
      </c>
      <c r="Q2195" s="5">
        <v>4709</v>
      </c>
      <c r="R2195" s="5" t="s">
        <v>4791</v>
      </c>
      <c r="S2195" s="5">
        <v>16</v>
      </c>
      <c r="T2195" s="5">
        <v>339.77489912932685</v>
      </c>
      <c r="U2195" s="5">
        <v>0</v>
      </c>
      <c r="V2195" s="5">
        <v>0</v>
      </c>
      <c r="W2195" s="5">
        <v>0</v>
      </c>
      <c r="X2195" s="5">
        <v>0</v>
      </c>
      <c r="Y2195" s="5">
        <v>4</v>
      </c>
      <c r="Z2195" s="5">
        <v>84.943724782331714</v>
      </c>
      <c r="AA2195" s="5">
        <v>12</v>
      </c>
      <c r="AB2195" s="5">
        <v>254.83117434699511</v>
      </c>
      <c r="AC2195" s="5">
        <v>118</v>
      </c>
      <c r="AD2195" s="5">
        <v>2505.8398810787853</v>
      </c>
      <c r="AE2195" s="5">
        <v>31</v>
      </c>
      <c r="AF2195" s="5">
        <v>658.31386706307069</v>
      </c>
      <c r="AG2195" s="5">
        <v>80</v>
      </c>
      <c r="AH2195" s="5">
        <v>1698.8744956466339</v>
      </c>
      <c r="AI2195" s="5">
        <v>7</v>
      </c>
      <c r="AJ2195" s="5">
        <v>148.65151836908049</v>
      </c>
    </row>
    <row r="2196" spans="1:36" x14ac:dyDescent="0.25">
      <c r="A2196">
        <v>2018</v>
      </c>
      <c r="B2196" t="s">
        <v>71</v>
      </c>
      <c r="C2196" t="s">
        <v>1945</v>
      </c>
      <c r="D2196" s="47" t="s">
        <v>1045</v>
      </c>
      <c r="E2196" s="11">
        <v>0</v>
      </c>
      <c r="F2196" s="2">
        <v>0.78690000000000004</v>
      </c>
      <c r="G2196" s="2">
        <v>0.2054</v>
      </c>
      <c r="H2196" s="2">
        <v>0.58150000000000002</v>
      </c>
      <c r="I2196" s="2">
        <v>0.78129999999999999</v>
      </c>
      <c r="J2196" s="2">
        <v>0.2054</v>
      </c>
      <c r="K2196" s="2">
        <v>0.57589999999999997</v>
      </c>
      <c r="L2196" s="2">
        <v>0.75170000000000003</v>
      </c>
      <c r="M2196" s="2">
        <v>0.24010000000000001</v>
      </c>
      <c r="N2196" s="2">
        <v>0.51160000000000005</v>
      </c>
      <c r="O2196" s="2">
        <v>0.55633333333333335</v>
      </c>
      <c r="P2196" s="2" t="s">
        <v>4792</v>
      </c>
      <c r="Q2196" s="5">
        <v>4709</v>
      </c>
      <c r="R2196" s="5" t="s">
        <v>4791</v>
      </c>
      <c r="S2196" s="5">
        <v>16</v>
      </c>
      <c r="T2196" s="5">
        <v>339.77489912932685</v>
      </c>
      <c r="U2196" s="5">
        <v>0</v>
      </c>
      <c r="V2196" s="5">
        <v>0</v>
      </c>
      <c r="W2196" s="5">
        <v>0</v>
      </c>
      <c r="X2196" s="5">
        <v>0</v>
      </c>
      <c r="Y2196" s="5">
        <v>4</v>
      </c>
      <c r="Z2196" s="5">
        <v>84.943724782331714</v>
      </c>
      <c r="AA2196" s="5">
        <v>12</v>
      </c>
      <c r="AB2196" s="5">
        <v>254.83117434699511</v>
      </c>
      <c r="AC2196" s="5">
        <v>118</v>
      </c>
      <c r="AD2196" s="5">
        <v>2505.8398810787853</v>
      </c>
      <c r="AE2196" s="5">
        <v>31</v>
      </c>
      <c r="AF2196" s="5">
        <v>658.31386706307069</v>
      </c>
      <c r="AG2196" s="5">
        <v>80</v>
      </c>
      <c r="AH2196" s="5">
        <v>1698.8744956466339</v>
      </c>
      <c r="AI2196" s="5">
        <v>7</v>
      </c>
      <c r="AJ2196" s="5">
        <v>148.65151836908049</v>
      </c>
    </row>
    <row r="2197" spans="1:36" x14ac:dyDescent="0.25">
      <c r="A2197">
        <v>2018</v>
      </c>
      <c r="B2197" t="s">
        <v>71</v>
      </c>
      <c r="C2197" t="s">
        <v>5136</v>
      </c>
      <c r="D2197" s="47" t="s">
        <v>5134</v>
      </c>
      <c r="E2197" s="11">
        <v>0</v>
      </c>
      <c r="F2197" s="2">
        <v>0.83630000000000004</v>
      </c>
      <c r="G2197" s="2">
        <v>0.154</v>
      </c>
      <c r="H2197" s="2">
        <v>0.68230000000000002</v>
      </c>
      <c r="I2197" s="2">
        <v>0.83840000000000003</v>
      </c>
      <c r="J2197" s="2">
        <v>0.1404</v>
      </c>
      <c r="K2197" s="2">
        <v>0.69800000000000006</v>
      </c>
      <c r="L2197" s="2">
        <v>0.81630000000000003</v>
      </c>
      <c r="M2197" s="2">
        <v>0.17380000000000001</v>
      </c>
      <c r="N2197" s="2">
        <v>0.64250000000000007</v>
      </c>
      <c r="O2197" s="2">
        <v>0.67426666666666668</v>
      </c>
      <c r="P2197" s="2" t="s">
        <v>4792</v>
      </c>
      <c r="Q2197" s="5">
        <v>4713</v>
      </c>
      <c r="R2197" s="5" t="s">
        <v>4791</v>
      </c>
      <c r="S2197" s="5">
        <v>9</v>
      </c>
      <c r="T2197" s="5">
        <v>190.96117122851686</v>
      </c>
      <c r="U2197" s="5">
        <v>0</v>
      </c>
      <c r="V2197" s="5">
        <v>0</v>
      </c>
      <c r="W2197" s="5">
        <v>0</v>
      </c>
      <c r="X2197" s="5">
        <v>0</v>
      </c>
      <c r="Y2197" s="5">
        <v>0</v>
      </c>
      <c r="Z2197" s="5">
        <v>0</v>
      </c>
      <c r="AA2197" s="5">
        <v>9</v>
      </c>
      <c r="AB2197" s="5">
        <v>190.96117122851686</v>
      </c>
      <c r="AC2197" s="5">
        <v>96</v>
      </c>
      <c r="AD2197" s="5">
        <v>2036.9191597708464</v>
      </c>
      <c r="AE2197" s="5">
        <v>10</v>
      </c>
      <c r="AF2197" s="5">
        <v>212.17907914279655</v>
      </c>
      <c r="AG2197" s="5">
        <v>82</v>
      </c>
      <c r="AH2197" s="5">
        <v>1739.8684489709317</v>
      </c>
      <c r="AI2197" s="5">
        <v>4</v>
      </c>
      <c r="AJ2197" s="5">
        <v>84.871631657118598</v>
      </c>
    </row>
    <row r="2198" spans="1:36" x14ac:dyDescent="0.25">
      <c r="A2198">
        <v>2018</v>
      </c>
      <c r="B2198" t="s">
        <v>71</v>
      </c>
      <c r="C2198" t="s">
        <v>5136</v>
      </c>
      <c r="D2198" s="47" t="s">
        <v>5134</v>
      </c>
      <c r="E2198" s="11">
        <v>0</v>
      </c>
      <c r="F2198" s="2">
        <v>0.83630000000000004</v>
      </c>
      <c r="G2198" s="2">
        <v>0.154</v>
      </c>
      <c r="H2198" s="2">
        <v>0.68230000000000002</v>
      </c>
      <c r="I2198" s="2">
        <v>0.83840000000000003</v>
      </c>
      <c r="J2198" s="2">
        <v>0.1404</v>
      </c>
      <c r="K2198" s="2">
        <v>0.69800000000000006</v>
      </c>
      <c r="L2198" s="2">
        <v>0.81630000000000003</v>
      </c>
      <c r="M2198" s="2">
        <v>0.17380000000000001</v>
      </c>
      <c r="N2198" s="2">
        <v>0.64250000000000007</v>
      </c>
      <c r="O2198" s="2">
        <v>0.67426666666666668</v>
      </c>
      <c r="P2198" s="2" t="s">
        <v>4792</v>
      </c>
      <c r="Q2198" s="5">
        <v>4713</v>
      </c>
      <c r="R2198" s="5" t="s">
        <v>4791</v>
      </c>
      <c r="S2198" s="5">
        <v>9</v>
      </c>
      <c r="T2198" s="5">
        <v>190.96117122851686</v>
      </c>
      <c r="U2198" s="5">
        <v>0</v>
      </c>
      <c r="V2198" s="5">
        <v>0</v>
      </c>
      <c r="W2198" s="5">
        <v>0</v>
      </c>
      <c r="X2198" s="5">
        <v>0</v>
      </c>
      <c r="Y2198" s="5">
        <v>0</v>
      </c>
      <c r="Z2198" s="5">
        <v>0</v>
      </c>
      <c r="AA2198" s="5">
        <v>9</v>
      </c>
      <c r="AB2198" s="5">
        <v>190.96117122851686</v>
      </c>
      <c r="AC2198" s="5">
        <v>96</v>
      </c>
      <c r="AD2198" s="5">
        <v>2036.9191597708464</v>
      </c>
      <c r="AE2198" s="5">
        <v>10</v>
      </c>
      <c r="AF2198" s="5">
        <v>212.17907914279655</v>
      </c>
      <c r="AG2198" s="5">
        <v>82</v>
      </c>
      <c r="AH2198" s="5">
        <v>1739.8684489709317</v>
      </c>
      <c r="AI2198" s="5">
        <v>4</v>
      </c>
      <c r="AJ2198" s="5">
        <v>84.871631657118598</v>
      </c>
    </row>
    <row r="2199" spans="1:36" x14ac:dyDescent="0.25">
      <c r="A2199">
        <v>2017</v>
      </c>
      <c r="B2199" t="s">
        <v>70</v>
      </c>
      <c r="C2199" t="s">
        <v>4834</v>
      </c>
      <c r="D2199" s="47" t="s">
        <v>5374</v>
      </c>
      <c r="E2199" s="11">
        <v>5.91</v>
      </c>
      <c r="F2199" s="2">
        <v>0.78369999999999995</v>
      </c>
      <c r="G2199" s="2">
        <v>0.2056</v>
      </c>
      <c r="H2199" s="2">
        <v>0.57809999999999995</v>
      </c>
      <c r="I2199" s="2">
        <v>0.74350000000000005</v>
      </c>
      <c r="J2199" s="2">
        <v>0.22559999999999999</v>
      </c>
      <c r="K2199" s="2">
        <v>0.51790000000000003</v>
      </c>
      <c r="L2199" s="2">
        <v>0.64510000000000001</v>
      </c>
      <c r="M2199" s="2">
        <v>0.33850000000000002</v>
      </c>
      <c r="N2199" s="2">
        <v>0.30659999999999998</v>
      </c>
      <c r="O2199" s="2">
        <v>0.46753333333333336</v>
      </c>
      <c r="P2199" s="5" t="s">
        <v>4792</v>
      </c>
      <c r="Q2199" s="5">
        <v>4717</v>
      </c>
      <c r="R2199" s="5">
        <v>798.13874788494081</v>
      </c>
      <c r="S2199" s="5">
        <v>22</v>
      </c>
      <c r="T2199" s="5">
        <v>466.39813440746241</v>
      </c>
      <c r="U2199" s="5">
        <v>0</v>
      </c>
      <c r="V2199" s="5">
        <v>0</v>
      </c>
      <c r="W2199" s="5">
        <v>3</v>
      </c>
      <c r="X2199" s="5">
        <v>63.599745601017595</v>
      </c>
      <c r="Y2199" s="5">
        <v>1</v>
      </c>
      <c r="Z2199" s="5">
        <v>21.199915200339198</v>
      </c>
      <c r="AA2199" s="5">
        <v>18</v>
      </c>
      <c r="AB2199" s="5">
        <v>381.59847360610553</v>
      </c>
      <c r="AC2199" s="5">
        <v>167</v>
      </c>
      <c r="AD2199" s="5">
        <v>3540.3858384566456</v>
      </c>
      <c r="AE2199" s="5">
        <v>34</v>
      </c>
      <c r="AF2199" s="5">
        <v>720.79711681153276</v>
      </c>
      <c r="AG2199" s="5">
        <v>118</v>
      </c>
      <c r="AH2199" s="5">
        <v>2501.5899936400256</v>
      </c>
      <c r="AI2199" s="5">
        <v>15</v>
      </c>
      <c r="AJ2199" s="5">
        <v>317.99872800508797</v>
      </c>
    </row>
    <row r="2200" spans="1:36" x14ac:dyDescent="0.25">
      <c r="A2200">
        <v>2019</v>
      </c>
      <c r="B2200" t="s">
        <v>71</v>
      </c>
      <c r="C2200" t="s">
        <v>4919</v>
      </c>
      <c r="D2200" s="47" t="s">
        <v>4918</v>
      </c>
      <c r="E2200" s="11">
        <v>0</v>
      </c>
      <c r="F2200" s="2">
        <v>0.71660000000000001</v>
      </c>
      <c r="G2200" s="2">
        <v>0.27550000000000002</v>
      </c>
      <c r="H2200" s="2">
        <v>0.44109999999999999</v>
      </c>
      <c r="I2200" s="2">
        <v>0.70479999999999998</v>
      </c>
      <c r="J2200" s="2">
        <v>0.27739999999999998</v>
      </c>
      <c r="K2200" s="2">
        <v>0.4274</v>
      </c>
      <c r="L2200" s="2">
        <v>0.66459999999999997</v>
      </c>
      <c r="M2200" s="2">
        <v>0.32940000000000003</v>
      </c>
      <c r="N2200" s="2">
        <v>0.33519999999999994</v>
      </c>
      <c r="O2200" s="2">
        <v>0.40123333333333333</v>
      </c>
      <c r="P2200" s="2" t="s">
        <v>4792</v>
      </c>
      <c r="Q2200" s="5">
        <v>4720</v>
      </c>
      <c r="R2200" s="5" t="s">
        <v>4791</v>
      </c>
      <c r="S2200" s="5">
        <v>20</v>
      </c>
      <c r="T2200" s="5">
        <v>423.72881355932202</v>
      </c>
      <c r="U2200" s="5">
        <v>0</v>
      </c>
      <c r="V2200" s="5">
        <v>0</v>
      </c>
      <c r="W2200" s="5">
        <v>4</v>
      </c>
      <c r="X2200" s="5">
        <v>84.745762711864401</v>
      </c>
      <c r="Y2200" s="5">
        <v>1</v>
      </c>
      <c r="Z2200" s="5">
        <v>21.1864406779661</v>
      </c>
      <c r="AA2200" s="5">
        <v>15</v>
      </c>
      <c r="AB2200" s="5">
        <v>317.79661016949154</v>
      </c>
      <c r="AC2200" s="5">
        <v>64</v>
      </c>
      <c r="AD2200" s="5">
        <v>1355.9322033898304</v>
      </c>
      <c r="AE2200" s="5">
        <v>7</v>
      </c>
      <c r="AF2200" s="5">
        <v>148.30508474576271</v>
      </c>
      <c r="AG2200" s="5">
        <v>53</v>
      </c>
      <c r="AH2200" s="5">
        <v>1122.8813559322034</v>
      </c>
      <c r="AI2200" s="5">
        <v>4</v>
      </c>
      <c r="AJ2200" s="5">
        <v>84.745762711864401</v>
      </c>
    </row>
    <row r="2201" spans="1:36" x14ac:dyDescent="0.25">
      <c r="A2201">
        <v>2017</v>
      </c>
      <c r="B2201" t="s">
        <v>71</v>
      </c>
      <c r="C2201" t="s">
        <v>4919</v>
      </c>
      <c r="D2201" s="47" t="s">
        <v>4918</v>
      </c>
      <c r="E2201" s="11">
        <v>0</v>
      </c>
      <c r="F2201" s="2">
        <v>0.71660000000000001</v>
      </c>
      <c r="G2201" s="2">
        <v>0.27550000000000002</v>
      </c>
      <c r="H2201" s="2">
        <v>0.44109999999999999</v>
      </c>
      <c r="I2201" s="2">
        <v>0.70479999999999998</v>
      </c>
      <c r="J2201" s="2">
        <v>0.27739999999999998</v>
      </c>
      <c r="K2201" s="2">
        <v>0.4274</v>
      </c>
      <c r="L2201" s="2">
        <v>0.66459999999999997</v>
      </c>
      <c r="M2201" s="2">
        <v>0.32940000000000003</v>
      </c>
      <c r="N2201" s="2">
        <v>0.33519999999999994</v>
      </c>
      <c r="O2201" s="2">
        <v>0.40123333333333333</v>
      </c>
      <c r="P2201" s="2" t="s">
        <v>4792</v>
      </c>
      <c r="Q2201" s="5">
        <v>4736</v>
      </c>
      <c r="R2201" s="5" t="s">
        <v>4791</v>
      </c>
      <c r="S2201" s="5">
        <v>19</v>
      </c>
      <c r="T2201" s="5">
        <v>401.18243243243239</v>
      </c>
      <c r="U2201" s="5">
        <v>0</v>
      </c>
      <c r="V2201" s="5">
        <v>0</v>
      </c>
      <c r="W2201" s="5">
        <v>3</v>
      </c>
      <c r="X2201" s="5">
        <v>63.344594594594597</v>
      </c>
      <c r="Y2201" s="5">
        <v>3</v>
      </c>
      <c r="Z2201" s="5">
        <v>63.344594594594597</v>
      </c>
      <c r="AA2201" s="5">
        <v>13</v>
      </c>
      <c r="AB2201" s="5">
        <v>274.49324324324328</v>
      </c>
      <c r="AC2201" s="5">
        <v>137</v>
      </c>
      <c r="AD2201" s="5">
        <v>2892.7364864864862</v>
      </c>
      <c r="AE2201" s="5">
        <v>38</v>
      </c>
      <c r="AF2201" s="5">
        <v>802.36486486486478</v>
      </c>
      <c r="AG2201" s="5">
        <v>94</v>
      </c>
      <c r="AH2201" s="5">
        <v>1984.7972972972971</v>
      </c>
      <c r="AI2201" s="5">
        <v>5</v>
      </c>
      <c r="AJ2201" s="5">
        <v>105.57432432432434</v>
      </c>
    </row>
    <row r="2202" spans="1:36" x14ac:dyDescent="0.25">
      <c r="A2202">
        <v>2017</v>
      </c>
      <c r="B2202" t="s">
        <v>71</v>
      </c>
      <c r="C2202" t="s">
        <v>5983</v>
      </c>
      <c r="D2202" s="47" t="s">
        <v>5982</v>
      </c>
      <c r="E2202" s="11">
        <v>0</v>
      </c>
      <c r="F2202" s="2">
        <v>0.378</v>
      </c>
      <c r="G2202" s="2">
        <v>0.61050000000000004</v>
      </c>
      <c r="H2202" s="2">
        <v>-0.23250000000000004</v>
      </c>
      <c r="I2202" s="2">
        <v>0.22750000000000001</v>
      </c>
      <c r="J2202" s="2">
        <v>0.74350000000000005</v>
      </c>
      <c r="K2202" s="2">
        <v>-0.51600000000000001</v>
      </c>
      <c r="L2202" s="2">
        <v>0.22559999999999999</v>
      </c>
      <c r="M2202" s="2">
        <v>0.76559999999999995</v>
      </c>
      <c r="N2202" s="2">
        <v>-0.53999999999999992</v>
      </c>
      <c r="O2202" s="2">
        <v>-0.42949999999999999</v>
      </c>
      <c r="P2202" s="2" t="s">
        <v>5900</v>
      </c>
      <c r="Q2202" s="5">
        <v>4738</v>
      </c>
      <c r="R2202" s="5" t="s">
        <v>4791</v>
      </c>
      <c r="S2202" s="5">
        <v>0</v>
      </c>
      <c r="T2202" s="5">
        <v>0</v>
      </c>
      <c r="U2202" s="5">
        <v>0</v>
      </c>
      <c r="V2202" s="5">
        <v>0</v>
      </c>
      <c r="W2202" s="5">
        <v>0</v>
      </c>
      <c r="X2202" s="5">
        <v>0</v>
      </c>
      <c r="Y2202" s="5">
        <v>0</v>
      </c>
      <c r="Z2202" s="5">
        <v>0</v>
      </c>
      <c r="AA2202" s="5">
        <v>0</v>
      </c>
      <c r="AB2202" s="5">
        <v>0</v>
      </c>
      <c r="AC2202" s="5">
        <v>0</v>
      </c>
      <c r="AD2202" s="5">
        <v>0</v>
      </c>
      <c r="AE2202" s="5">
        <v>0</v>
      </c>
      <c r="AF2202" s="5">
        <v>0</v>
      </c>
      <c r="AG2202" s="5">
        <v>0</v>
      </c>
      <c r="AH2202" s="5">
        <v>0</v>
      </c>
      <c r="AI2202" s="5">
        <v>0</v>
      </c>
      <c r="AJ2202" s="5">
        <v>0</v>
      </c>
    </row>
    <row r="2203" spans="1:36" x14ac:dyDescent="0.25">
      <c r="A2203">
        <v>2017</v>
      </c>
      <c r="B2203" t="s">
        <v>41</v>
      </c>
      <c r="C2203" t="s">
        <v>2110</v>
      </c>
      <c r="D2203" s="47" t="s">
        <v>5511</v>
      </c>
      <c r="E2203" s="11">
        <v>4.1239999999999997</v>
      </c>
      <c r="F2203" s="2">
        <v>0.51060000000000005</v>
      </c>
      <c r="G2203" s="2">
        <v>0.46700000000000003</v>
      </c>
      <c r="H2203" s="2">
        <v>4.3600000000000028E-2</v>
      </c>
      <c r="I2203" s="2">
        <v>0.50770000000000004</v>
      </c>
      <c r="J2203" s="2">
        <v>0.4158</v>
      </c>
      <c r="K2203" s="2">
        <v>9.1900000000000037E-2</v>
      </c>
      <c r="L2203" s="2">
        <v>0.53259999999999996</v>
      </c>
      <c r="M2203" s="2">
        <v>0.44650000000000001</v>
      </c>
      <c r="N2203" s="2">
        <v>8.6099999999999954E-2</v>
      </c>
      <c r="O2203" s="2">
        <v>7.3866666666666678E-2</v>
      </c>
      <c r="P2203" s="2" t="s">
        <v>4792</v>
      </c>
      <c r="Q2203" s="5">
        <v>4741</v>
      </c>
      <c r="R2203" s="5">
        <v>1149.612027158099</v>
      </c>
      <c r="S2203" s="5">
        <v>12</v>
      </c>
      <c r="T2203" s="5">
        <v>253.11115798354777</v>
      </c>
      <c r="U2203" s="5">
        <v>0</v>
      </c>
      <c r="V2203" s="5">
        <v>0</v>
      </c>
      <c r="W2203" s="5">
        <v>2</v>
      </c>
      <c r="X2203" s="5">
        <v>42.185192997257964</v>
      </c>
      <c r="Y2203" s="5">
        <v>2</v>
      </c>
      <c r="Z2203" s="5">
        <v>42.185192997257964</v>
      </c>
      <c r="AA2203" s="5">
        <v>8</v>
      </c>
      <c r="AB2203" s="5">
        <v>168.74077198903186</v>
      </c>
      <c r="AC2203" s="5">
        <v>49</v>
      </c>
      <c r="AD2203" s="5">
        <v>1033.53722843282</v>
      </c>
      <c r="AE2203" s="5">
        <v>16</v>
      </c>
      <c r="AF2203" s="5">
        <v>337.48154397806371</v>
      </c>
      <c r="AG2203" s="5">
        <v>32</v>
      </c>
      <c r="AH2203" s="5">
        <v>674.96308795612742</v>
      </c>
      <c r="AI2203" s="5">
        <v>1</v>
      </c>
      <c r="AJ2203" s="5">
        <v>21.092596498628982</v>
      </c>
    </row>
    <row r="2204" spans="1:36" x14ac:dyDescent="0.25">
      <c r="A2204">
        <v>2017</v>
      </c>
      <c r="B2204" t="s">
        <v>71</v>
      </c>
      <c r="C2204" t="s">
        <v>5795</v>
      </c>
      <c r="D2204" s="47" t="s">
        <v>5790</v>
      </c>
      <c r="E2204" s="11">
        <v>0</v>
      </c>
      <c r="F2204" s="2">
        <v>0.44009999999999999</v>
      </c>
      <c r="G2204" s="2">
        <v>0.54569999999999996</v>
      </c>
      <c r="H2204" s="2">
        <v>-0.10559999999999997</v>
      </c>
      <c r="I2204" s="2">
        <v>0.4476</v>
      </c>
      <c r="J2204" s="2">
        <v>0.51390000000000002</v>
      </c>
      <c r="K2204" s="2">
        <v>-6.6300000000000026E-2</v>
      </c>
      <c r="L2204" s="2">
        <v>0.52910000000000001</v>
      </c>
      <c r="M2204" s="2">
        <v>0.46079999999999999</v>
      </c>
      <c r="N2204" s="2">
        <v>6.8300000000000027E-2</v>
      </c>
      <c r="O2204" s="2">
        <v>-3.4533333333333326E-2</v>
      </c>
      <c r="P2204" s="2" t="s">
        <v>5765</v>
      </c>
      <c r="Q2204" s="5">
        <v>4745</v>
      </c>
      <c r="R2204" s="5" t="s">
        <v>4791</v>
      </c>
      <c r="S2204" s="5">
        <v>4</v>
      </c>
      <c r="T2204" s="5">
        <v>84.29926238145417</v>
      </c>
      <c r="U2204" s="5">
        <v>0</v>
      </c>
      <c r="V2204" s="5">
        <v>0</v>
      </c>
      <c r="W2204" s="5">
        <v>0</v>
      </c>
      <c r="X2204" s="5">
        <v>0</v>
      </c>
      <c r="Y2204" s="5">
        <v>1</v>
      </c>
      <c r="Z2204" s="5">
        <v>21.074815595363543</v>
      </c>
      <c r="AA2204" s="5">
        <v>3</v>
      </c>
      <c r="AB2204" s="5">
        <v>63.224446786090617</v>
      </c>
      <c r="AC2204" s="5">
        <v>136</v>
      </c>
      <c r="AD2204" s="5">
        <v>2866.1749209694417</v>
      </c>
      <c r="AE2204" s="5">
        <v>18</v>
      </c>
      <c r="AF2204" s="5">
        <v>379.34668071654374</v>
      </c>
      <c r="AG2204" s="5">
        <v>106</v>
      </c>
      <c r="AH2204" s="5">
        <v>2233.9304531085354</v>
      </c>
      <c r="AI2204" s="5">
        <v>12</v>
      </c>
      <c r="AJ2204" s="5">
        <v>252.89778714436247</v>
      </c>
    </row>
    <row r="2205" spans="1:36" x14ac:dyDescent="0.25">
      <c r="A2205">
        <v>2018</v>
      </c>
      <c r="B2205" t="s">
        <v>71</v>
      </c>
      <c r="C2205" t="s">
        <v>4808</v>
      </c>
      <c r="D2205" s="47" t="s">
        <v>4805</v>
      </c>
      <c r="E2205" s="11">
        <v>0</v>
      </c>
      <c r="F2205" s="2">
        <v>0.51259999999999994</v>
      </c>
      <c r="G2205" s="2">
        <v>0.46920000000000001</v>
      </c>
      <c r="H2205" s="2">
        <v>4.3399999999999939E-2</v>
      </c>
      <c r="I2205" s="2">
        <v>0.55620000000000003</v>
      </c>
      <c r="J2205" s="2">
        <v>0.3891</v>
      </c>
      <c r="K2205" s="2">
        <v>0.16710000000000003</v>
      </c>
      <c r="L2205" s="2">
        <v>0.6502</v>
      </c>
      <c r="M2205" s="2">
        <v>0.33489999999999998</v>
      </c>
      <c r="N2205" s="2">
        <v>0.31530000000000002</v>
      </c>
      <c r="O2205" s="2">
        <v>0.17526666666666668</v>
      </c>
      <c r="P2205" s="2" t="s">
        <v>4792</v>
      </c>
      <c r="Q2205" s="5">
        <v>4746</v>
      </c>
      <c r="R2205" s="5" t="s">
        <v>4791</v>
      </c>
      <c r="S2205" s="5">
        <v>2</v>
      </c>
      <c r="T2205" s="5">
        <v>42.140750105351877</v>
      </c>
      <c r="U2205" s="5">
        <v>0</v>
      </c>
      <c r="V2205" s="5">
        <v>0</v>
      </c>
      <c r="W2205" s="5">
        <v>1</v>
      </c>
      <c r="X2205" s="5">
        <v>21.070375052675939</v>
      </c>
      <c r="Y2205" s="5">
        <v>0</v>
      </c>
      <c r="Z2205" s="5">
        <v>0</v>
      </c>
      <c r="AA2205" s="5">
        <v>1</v>
      </c>
      <c r="AB2205" s="5">
        <v>21.070375052675939</v>
      </c>
      <c r="AC2205" s="5">
        <v>27</v>
      </c>
      <c r="AD2205" s="5">
        <v>568.90012642225031</v>
      </c>
      <c r="AE2205" s="5">
        <v>4</v>
      </c>
      <c r="AF2205" s="5">
        <v>84.281500210703754</v>
      </c>
      <c r="AG2205" s="5">
        <v>22</v>
      </c>
      <c r="AH2205" s="5">
        <v>463.54825115887058</v>
      </c>
      <c r="AI2205" s="5">
        <v>1</v>
      </c>
      <c r="AJ2205" s="5">
        <v>21.070375052675939</v>
      </c>
    </row>
    <row r="2206" spans="1:36" x14ac:dyDescent="0.25">
      <c r="A2206">
        <v>2018</v>
      </c>
      <c r="B2206" t="s">
        <v>71</v>
      </c>
      <c r="C2206" t="s">
        <v>4808</v>
      </c>
      <c r="D2206" s="47" t="s">
        <v>4805</v>
      </c>
      <c r="E2206" s="11">
        <v>0</v>
      </c>
      <c r="F2206" s="2">
        <v>0.51259999999999994</v>
      </c>
      <c r="G2206" s="2">
        <v>0.46920000000000001</v>
      </c>
      <c r="H2206" s="2">
        <v>4.3399999999999939E-2</v>
      </c>
      <c r="I2206" s="2">
        <v>0.55620000000000003</v>
      </c>
      <c r="J2206" s="2">
        <v>0.3891</v>
      </c>
      <c r="K2206" s="2">
        <v>0.16710000000000003</v>
      </c>
      <c r="L2206" s="2">
        <v>0.6502</v>
      </c>
      <c r="M2206" s="2">
        <v>0.33489999999999998</v>
      </c>
      <c r="N2206" s="2">
        <v>0.31530000000000002</v>
      </c>
      <c r="O2206" s="2">
        <v>0.17526666666666668</v>
      </c>
      <c r="P2206" s="2" t="s">
        <v>4792</v>
      </c>
      <c r="Q2206" s="5">
        <v>4746</v>
      </c>
      <c r="R2206" s="5" t="s">
        <v>4791</v>
      </c>
      <c r="S2206" s="5">
        <v>2</v>
      </c>
      <c r="T2206" s="5">
        <v>42.140750105351877</v>
      </c>
      <c r="U2206" s="5">
        <v>0</v>
      </c>
      <c r="V2206" s="5">
        <v>0</v>
      </c>
      <c r="W2206" s="5">
        <v>1</v>
      </c>
      <c r="X2206" s="5">
        <v>21.070375052675939</v>
      </c>
      <c r="Y2206" s="5">
        <v>0</v>
      </c>
      <c r="Z2206" s="5">
        <v>0</v>
      </c>
      <c r="AA2206" s="5">
        <v>1</v>
      </c>
      <c r="AB2206" s="5">
        <v>21.070375052675939</v>
      </c>
      <c r="AC2206" s="5">
        <v>27</v>
      </c>
      <c r="AD2206" s="5">
        <v>568.90012642225031</v>
      </c>
      <c r="AE2206" s="5">
        <v>4</v>
      </c>
      <c r="AF2206" s="5">
        <v>84.281500210703754</v>
      </c>
      <c r="AG2206" s="5">
        <v>22</v>
      </c>
      <c r="AH2206" s="5">
        <v>463.54825115887058</v>
      </c>
      <c r="AI2206" s="5">
        <v>1</v>
      </c>
      <c r="AJ2206" s="5">
        <v>21.070375052675939</v>
      </c>
    </row>
    <row r="2207" spans="1:36" x14ac:dyDescent="0.25">
      <c r="A2207">
        <v>2019</v>
      </c>
      <c r="B2207" t="s">
        <v>41</v>
      </c>
      <c r="C2207" t="s">
        <v>745</v>
      </c>
      <c r="D2207" s="47" t="s">
        <v>5511</v>
      </c>
      <c r="E2207" s="11">
        <v>3.1269999999999998</v>
      </c>
      <c r="F2207" s="2">
        <v>0.51060000000000005</v>
      </c>
      <c r="G2207" s="2">
        <v>0.46700000000000003</v>
      </c>
      <c r="H2207" s="2">
        <v>4.3600000000000028E-2</v>
      </c>
      <c r="I2207" s="2">
        <v>0.50770000000000004</v>
      </c>
      <c r="J2207" s="2">
        <v>0.4158</v>
      </c>
      <c r="K2207" s="2">
        <v>9.1900000000000037E-2</v>
      </c>
      <c r="L2207" s="2">
        <v>0.53259999999999996</v>
      </c>
      <c r="M2207" s="2">
        <v>0.44650000000000001</v>
      </c>
      <c r="N2207" s="2">
        <v>8.6099999999999954E-2</v>
      </c>
      <c r="O2207" s="2">
        <v>7.3866666666666678E-2</v>
      </c>
      <c r="P2207" s="2" t="s">
        <v>4792</v>
      </c>
      <c r="Q2207" s="5">
        <v>4753</v>
      </c>
      <c r="R2207" s="5">
        <v>1519.9872081867607</v>
      </c>
      <c r="S2207" s="5">
        <v>4</v>
      </c>
      <c r="T2207" s="5">
        <v>84.157374289922146</v>
      </c>
      <c r="U2207" s="5">
        <v>0</v>
      </c>
      <c r="V2207" s="5">
        <v>0</v>
      </c>
      <c r="W2207" s="5">
        <v>0</v>
      </c>
      <c r="X2207" s="5">
        <v>0</v>
      </c>
      <c r="Y2207" s="5">
        <v>0</v>
      </c>
      <c r="Z2207" s="5">
        <v>0</v>
      </c>
      <c r="AA2207" s="5">
        <v>4</v>
      </c>
      <c r="AB2207" s="5">
        <v>84.157374289922146</v>
      </c>
      <c r="AC2207" s="5">
        <v>27</v>
      </c>
      <c r="AD2207" s="5">
        <v>568.06227645697459</v>
      </c>
      <c r="AE2207" s="5">
        <v>5</v>
      </c>
      <c r="AF2207" s="5">
        <v>105.19671786240271</v>
      </c>
      <c r="AG2207" s="5">
        <v>22</v>
      </c>
      <c r="AH2207" s="5">
        <v>462.86555859457189</v>
      </c>
      <c r="AI2207" s="5">
        <v>0</v>
      </c>
      <c r="AJ2207" s="5">
        <v>0</v>
      </c>
    </row>
    <row r="2208" spans="1:36" x14ac:dyDescent="0.25">
      <c r="A2208">
        <v>2018</v>
      </c>
      <c r="B2208" t="s">
        <v>70</v>
      </c>
      <c r="C2208" t="s">
        <v>1945</v>
      </c>
      <c r="D2208" s="47" t="s">
        <v>5377</v>
      </c>
      <c r="E2208" s="11">
        <v>6.21</v>
      </c>
      <c r="F2208" s="2">
        <v>0.80700000000000005</v>
      </c>
      <c r="G2208" s="2">
        <v>0.18099999999999999</v>
      </c>
      <c r="H2208" s="2">
        <v>0.62600000000000011</v>
      </c>
      <c r="I2208" s="2">
        <v>0.78239999999999998</v>
      </c>
      <c r="J2208" s="2">
        <v>0.18640000000000001</v>
      </c>
      <c r="K2208" s="2">
        <v>0.59599999999999997</v>
      </c>
      <c r="L2208" s="2">
        <v>0.71799999999999997</v>
      </c>
      <c r="M2208" s="2">
        <v>0.2676</v>
      </c>
      <c r="N2208" s="2">
        <v>0.45039999999999997</v>
      </c>
      <c r="O2208" s="2">
        <v>0.55746666666666667</v>
      </c>
      <c r="P2208" s="5" t="s">
        <v>4792</v>
      </c>
      <c r="Q2208" s="5">
        <v>4754</v>
      </c>
      <c r="R2208" s="5">
        <v>765.53945249597427</v>
      </c>
      <c r="S2208" s="5">
        <v>22</v>
      </c>
      <c r="T2208" s="5">
        <v>462.7681952040387</v>
      </c>
      <c r="U2208" s="5">
        <v>0</v>
      </c>
      <c r="V2208" s="5">
        <v>0</v>
      </c>
      <c r="W2208" s="5">
        <v>1</v>
      </c>
      <c r="X2208" s="5">
        <v>21.034917963819943</v>
      </c>
      <c r="Y2208" s="5">
        <v>0</v>
      </c>
      <c r="Z2208" s="5">
        <v>0</v>
      </c>
      <c r="AA2208" s="5">
        <v>21</v>
      </c>
      <c r="AB2208" s="5">
        <v>441.7332772402188</v>
      </c>
      <c r="AC2208" s="5">
        <v>218</v>
      </c>
      <c r="AD2208" s="5">
        <v>4585.6121161127476</v>
      </c>
      <c r="AE2208" s="5">
        <v>28</v>
      </c>
      <c r="AF2208" s="5">
        <v>588.97770298695843</v>
      </c>
      <c r="AG2208" s="5">
        <v>161</v>
      </c>
      <c r="AH2208" s="5">
        <v>3386.6217921750103</v>
      </c>
      <c r="AI2208" s="5">
        <v>29</v>
      </c>
      <c r="AJ2208" s="5">
        <v>610.01262095077823</v>
      </c>
    </row>
    <row r="2209" spans="1:36" x14ac:dyDescent="0.25">
      <c r="A2209">
        <v>2018</v>
      </c>
      <c r="B2209" t="s">
        <v>71</v>
      </c>
      <c r="C2209" t="s">
        <v>5983</v>
      </c>
      <c r="D2209" s="47" t="s">
        <v>5982</v>
      </c>
      <c r="E2209" s="11">
        <v>0</v>
      </c>
      <c r="F2209" s="2">
        <v>0.378</v>
      </c>
      <c r="G2209" s="2">
        <v>0.61050000000000004</v>
      </c>
      <c r="H2209" s="2">
        <v>-0.23250000000000004</v>
      </c>
      <c r="I2209" s="2">
        <v>0.22750000000000001</v>
      </c>
      <c r="J2209" s="2">
        <v>0.74350000000000005</v>
      </c>
      <c r="K2209" s="2">
        <v>-0.51600000000000001</v>
      </c>
      <c r="L2209" s="2">
        <v>0.22559999999999999</v>
      </c>
      <c r="M2209" s="2">
        <v>0.76559999999999995</v>
      </c>
      <c r="N2209" s="2">
        <v>-0.53999999999999992</v>
      </c>
      <c r="O2209" s="2">
        <v>-0.42949999999999999</v>
      </c>
      <c r="P2209" s="2" t="s">
        <v>5900</v>
      </c>
      <c r="Q2209" s="5">
        <v>4755</v>
      </c>
      <c r="R2209" s="5" t="s">
        <v>4791</v>
      </c>
      <c r="S2209" s="5">
        <v>0</v>
      </c>
      <c r="T2209" s="5">
        <v>0</v>
      </c>
      <c r="U2209" s="5">
        <v>0</v>
      </c>
      <c r="V2209" s="5">
        <v>0</v>
      </c>
      <c r="W2209" s="5">
        <v>0</v>
      </c>
      <c r="X2209" s="5">
        <v>0</v>
      </c>
      <c r="Y2209" s="5">
        <v>0</v>
      </c>
      <c r="Z2209" s="5">
        <v>0</v>
      </c>
      <c r="AA2209" s="5">
        <v>0</v>
      </c>
      <c r="AB2209" s="5">
        <v>0</v>
      </c>
      <c r="AC2209" s="5">
        <v>0</v>
      </c>
      <c r="AD2209" s="5">
        <v>0</v>
      </c>
      <c r="AE2209" s="5">
        <v>0</v>
      </c>
      <c r="AF2209" s="5">
        <v>0</v>
      </c>
      <c r="AG2209" s="5">
        <v>0</v>
      </c>
      <c r="AH2209" s="5">
        <v>0</v>
      </c>
      <c r="AI2209" s="5">
        <v>0</v>
      </c>
      <c r="AJ2209" s="5">
        <v>0</v>
      </c>
    </row>
    <row r="2210" spans="1:36" x14ac:dyDescent="0.25">
      <c r="A2210">
        <v>2018</v>
      </c>
      <c r="B2210" t="s">
        <v>71</v>
      </c>
      <c r="C2210" t="s">
        <v>5983</v>
      </c>
      <c r="D2210" s="47" t="s">
        <v>5982</v>
      </c>
      <c r="E2210" s="11">
        <v>0</v>
      </c>
      <c r="F2210" s="2">
        <v>0.378</v>
      </c>
      <c r="G2210" s="2">
        <v>0.61050000000000004</v>
      </c>
      <c r="H2210" s="2">
        <v>-0.23250000000000004</v>
      </c>
      <c r="I2210" s="2">
        <v>0.22750000000000001</v>
      </c>
      <c r="J2210" s="2">
        <v>0.74350000000000005</v>
      </c>
      <c r="K2210" s="2">
        <v>-0.51600000000000001</v>
      </c>
      <c r="L2210" s="2">
        <v>0.22559999999999999</v>
      </c>
      <c r="M2210" s="2">
        <v>0.76559999999999995</v>
      </c>
      <c r="N2210" s="2">
        <v>-0.53999999999999992</v>
      </c>
      <c r="O2210" s="2">
        <v>-0.42949999999999999</v>
      </c>
      <c r="P2210" s="2" t="s">
        <v>5900</v>
      </c>
      <c r="Q2210" s="5">
        <v>4755</v>
      </c>
      <c r="R2210" s="5" t="s">
        <v>4791</v>
      </c>
      <c r="S2210" s="5">
        <v>0</v>
      </c>
      <c r="T2210" s="5">
        <v>0</v>
      </c>
      <c r="U2210" s="5">
        <v>0</v>
      </c>
      <c r="V2210" s="5">
        <v>0</v>
      </c>
      <c r="W2210" s="5">
        <v>0</v>
      </c>
      <c r="X2210" s="5">
        <v>0</v>
      </c>
      <c r="Y2210" s="5">
        <v>0</v>
      </c>
      <c r="Z2210" s="5">
        <v>0</v>
      </c>
      <c r="AA2210" s="5">
        <v>0</v>
      </c>
      <c r="AB2210" s="5">
        <v>0</v>
      </c>
      <c r="AC2210" s="5">
        <v>0</v>
      </c>
      <c r="AD2210" s="5">
        <v>0</v>
      </c>
      <c r="AE2210" s="5">
        <v>0</v>
      </c>
      <c r="AF2210" s="5">
        <v>0</v>
      </c>
      <c r="AG2210" s="5">
        <v>0</v>
      </c>
      <c r="AH2210" s="5">
        <v>0</v>
      </c>
      <c r="AI2210" s="5">
        <v>0</v>
      </c>
      <c r="AJ2210" s="5">
        <v>0</v>
      </c>
    </row>
    <row r="2211" spans="1:36" x14ac:dyDescent="0.25">
      <c r="A2211">
        <v>2017</v>
      </c>
      <c r="B2211" t="s">
        <v>71</v>
      </c>
      <c r="C2211" t="s">
        <v>5136</v>
      </c>
      <c r="D2211" s="47" t="s">
        <v>5134</v>
      </c>
      <c r="E2211" s="11">
        <v>0</v>
      </c>
      <c r="F2211" s="2">
        <v>0.83630000000000004</v>
      </c>
      <c r="G2211" s="2">
        <v>0.154</v>
      </c>
      <c r="H2211" s="2">
        <v>0.68230000000000002</v>
      </c>
      <c r="I2211" s="2">
        <v>0.83840000000000003</v>
      </c>
      <c r="J2211" s="2">
        <v>0.1404</v>
      </c>
      <c r="K2211" s="2">
        <v>0.69800000000000006</v>
      </c>
      <c r="L2211" s="2">
        <v>0.81630000000000003</v>
      </c>
      <c r="M2211" s="2">
        <v>0.17380000000000001</v>
      </c>
      <c r="N2211" s="2">
        <v>0.64250000000000007</v>
      </c>
      <c r="O2211" s="2">
        <v>0.67426666666666668</v>
      </c>
      <c r="P2211" s="2" t="s">
        <v>4792</v>
      </c>
      <c r="Q2211" s="5">
        <v>4756</v>
      </c>
      <c r="R2211" s="5" t="s">
        <v>4791</v>
      </c>
      <c r="S2211" s="5">
        <v>20</v>
      </c>
      <c r="T2211" s="5">
        <v>420.52144659377626</v>
      </c>
      <c r="U2211" s="5">
        <v>0</v>
      </c>
      <c r="V2211" s="5">
        <v>0</v>
      </c>
      <c r="W2211" s="5">
        <v>1</v>
      </c>
      <c r="X2211" s="5">
        <v>21.026072329688812</v>
      </c>
      <c r="Y2211" s="5">
        <v>0</v>
      </c>
      <c r="Z2211" s="5">
        <v>0</v>
      </c>
      <c r="AA2211" s="5">
        <v>19</v>
      </c>
      <c r="AB2211" s="5">
        <v>399.4953742640875</v>
      </c>
      <c r="AC2211" s="5">
        <v>92</v>
      </c>
      <c r="AD2211" s="5">
        <v>1934.3986543313711</v>
      </c>
      <c r="AE2211" s="5">
        <v>6</v>
      </c>
      <c r="AF2211" s="5">
        <v>126.1564339781329</v>
      </c>
      <c r="AG2211" s="5">
        <v>81</v>
      </c>
      <c r="AH2211" s="5">
        <v>1703.111858704794</v>
      </c>
      <c r="AI2211" s="5">
        <v>5</v>
      </c>
      <c r="AJ2211" s="5">
        <v>105.13036164844407</v>
      </c>
    </row>
    <row r="2212" spans="1:36" x14ac:dyDescent="0.25">
      <c r="A2212">
        <v>2019</v>
      </c>
      <c r="B2212" t="s">
        <v>71</v>
      </c>
      <c r="C2212" t="s">
        <v>4861</v>
      </c>
      <c r="D2212" s="47" t="s">
        <v>4858</v>
      </c>
      <c r="E2212" s="11">
        <v>0</v>
      </c>
      <c r="F2212" s="2">
        <v>0.63790000000000002</v>
      </c>
      <c r="G2212" s="2">
        <v>0.34710000000000002</v>
      </c>
      <c r="H2212" s="2">
        <v>0.2908</v>
      </c>
      <c r="I2212" s="2">
        <v>0.60170000000000001</v>
      </c>
      <c r="J2212" s="2">
        <v>0.36349999999999999</v>
      </c>
      <c r="K2212" s="2">
        <v>0.23820000000000002</v>
      </c>
      <c r="L2212" s="2">
        <v>0.59789999999999999</v>
      </c>
      <c r="M2212" s="2">
        <v>0.39129999999999998</v>
      </c>
      <c r="N2212" s="2">
        <v>0.20660000000000001</v>
      </c>
      <c r="O2212" s="2">
        <v>0.2452</v>
      </c>
      <c r="P2212" s="2" t="s">
        <v>4792</v>
      </c>
      <c r="Q2212" s="5">
        <v>4768</v>
      </c>
      <c r="R2212" s="5" t="s">
        <v>4791</v>
      </c>
      <c r="S2212" s="5">
        <v>21</v>
      </c>
      <c r="T2212" s="5">
        <v>440.43624161073825</v>
      </c>
      <c r="U2212" s="5">
        <v>1</v>
      </c>
      <c r="V2212" s="5">
        <v>20.973154362416107</v>
      </c>
      <c r="W2212" s="5">
        <v>2</v>
      </c>
      <c r="X2212" s="5">
        <v>41.946308724832214</v>
      </c>
      <c r="Y2212" s="5">
        <v>3</v>
      </c>
      <c r="Z2212" s="5">
        <v>62.919463087248317</v>
      </c>
      <c r="AA2212" s="5">
        <v>15</v>
      </c>
      <c r="AB2212" s="5">
        <v>314.59731543624162</v>
      </c>
      <c r="AC2212" s="5">
        <v>112</v>
      </c>
      <c r="AD2212" s="5">
        <v>2348.9932885906042</v>
      </c>
      <c r="AE2212" s="5">
        <v>31</v>
      </c>
      <c r="AF2212" s="5">
        <v>650.16778523489938</v>
      </c>
      <c r="AG2212" s="5">
        <v>72</v>
      </c>
      <c r="AH2212" s="5">
        <v>1510.0671140939598</v>
      </c>
      <c r="AI2212" s="5">
        <v>9</v>
      </c>
      <c r="AJ2212" s="5">
        <v>188.75838926174498</v>
      </c>
    </row>
    <row r="2213" spans="1:36" x14ac:dyDescent="0.25">
      <c r="A2213">
        <v>2019</v>
      </c>
      <c r="B2213" t="s">
        <v>41</v>
      </c>
      <c r="C2213" t="s">
        <v>6214</v>
      </c>
      <c r="D2213" s="47" t="s">
        <v>6005</v>
      </c>
      <c r="E2213" s="11">
        <v>6.4450000000000003</v>
      </c>
      <c r="F2213" s="2">
        <v>0.24049999999999999</v>
      </c>
      <c r="G2213" s="2">
        <v>0.74350000000000005</v>
      </c>
      <c r="H2213" s="2">
        <v>-0.50300000000000011</v>
      </c>
      <c r="I2213" s="2">
        <v>0.2102</v>
      </c>
      <c r="J2213" s="2">
        <v>0.74750000000000005</v>
      </c>
      <c r="K2213" s="2">
        <v>-0.53730000000000011</v>
      </c>
      <c r="L2213" s="2">
        <v>0.24629999999999999</v>
      </c>
      <c r="M2213" s="2">
        <v>0.74</v>
      </c>
      <c r="N2213" s="2">
        <v>-0.49370000000000003</v>
      </c>
      <c r="O2213" s="2">
        <v>-0.51133333333333342</v>
      </c>
      <c r="P2213" s="2" t="s">
        <v>5900</v>
      </c>
      <c r="Q2213" s="5">
        <v>4768</v>
      </c>
      <c r="R2213" s="5">
        <v>739.79829325058176</v>
      </c>
      <c r="S2213" s="5">
        <v>1</v>
      </c>
      <c r="T2213" s="5">
        <v>20.973154362416107</v>
      </c>
      <c r="U2213" s="5">
        <v>0</v>
      </c>
      <c r="V2213" s="5">
        <v>0</v>
      </c>
      <c r="W2213" s="5">
        <v>0</v>
      </c>
      <c r="X2213" s="5">
        <v>0</v>
      </c>
      <c r="Y2213" s="5">
        <v>0</v>
      </c>
      <c r="Z2213" s="5">
        <v>0</v>
      </c>
      <c r="AA2213" s="5">
        <v>1</v>
      </c>
      <c r="AB2213" s="5">
        <v>20.973154362416107</v>
      </c>
      <c r="AC2213" s="5">
        <v>16</v>
      </c>
      <c r="AD2213" s="5">
        <v>335.57046979865771</v>
      </c>
      <c r="AE2213" s="5">
        <v>1</v>
      </c>
      <c r="AF2213" s="5">
        <v>20.973154362416107</v>
      </c>
      <c r="AG2213" s="5">
        <v>14</v>
      </c>
      <c r="AH2213" s="5">
        <v>293.62416107382552</v>
      </c>
      <c r="AI2213" s="5">
        <v>1</v>
      </c>
      <c r="AJ2213" s="5">
        <v>20.973154362416107</v>
      </c>
    </row>
    <row r="2214" spans="1:36" x14ac:dyDescent="0.25">
      <c r="A2214">
        <v>2019</v>
      </c>
      <c r="B2214" t="s">
        <v>71</v>
      </c>
      <c r="C2214" t="s">
        <v>1945</v>
      </c>
      <c r="D2214" s="47" t="s">
        <v>1045</v>
      </c>
      <c r="E2214" s="11">
        <v>0</v>
      </c>
      <c r="F2214" s="2">
        <v>0.78690000000000004</v>
      </c>
      <c r="G2214" s="2">
        <v>0.2054</v>
      </c>
      <c r="H2214" s="2">
        <v>0.58150000000000002</v>
      </c>
      <c r="I2214" s="2">
        <v>0.78129999999999999</v>
      </c>
      <c r="J2214" s="2">
        <v>0.2054</v>
      </c>
      <c r="K2214" s="2">
        <v>0.57589999999999997</v>
      </c>
      <c r="L2214" s="2">
        <v>0.75170000000000003</v>
      </c>
      <c r="M2214" s="2">
        <v>0.24010000000000001</v>
      </c>
      <c r="N2214" s="2">
        <v>0.51160000000000005</v>
      </c>
      <c r="O2214" s="2">
        <v>0.55633333333333335</v>
      </c>
      <c r="P2214" s="2" t="s">
        <v>4792</v>
      </c>
      <c r="Q2214" s="5">
        <v>4776</v>
      </c>
      <c r="R2214" s="5" t="s">
        <v>4791</v>
      </c>
      <c r="S2214" s="5">
        <v>20</v>
      </c>
      <c r="T2214" s="5">
        <v>418.76046901172526</v>
      </c>
      <c r="U2214" s="5">
        <v>0</v>
      </c>
      <c r="V2214" s="5">
        <v>0</v>
      </c>
      <c r="W2214" s="5">
        <v>1</v>
      </c>
      <c r="X2214" s="5">
        <v>20.938023450586265</v>
      </c>
      <c r="Y2214" s="5">
        <v>3</v>
      </c>
      <c r="Z2214" s="5">
        <v>62.814070351758794</v>
      </c>
      <c r="AA2214" s="5">
        <v>16</v>
      </c>
      <c r="AB2214" s="5">
        <v>335.00837520938023</v>
      </c>
      <c r="AC2214" s="5">
        <v>28</v>
      </c>
      <c r="AD2214" s="5">
        <v>586.26465661641532</v>
      </c>
      <c r="AE2214" s="5">
        <v>6</v>
      </c>
      <c r="AF2214" s="5">
        <v>125.62814070351759</v>
      </c>
      <c r="AG2214" s="5">
        <v>17</v>
      </c>
      <c r="AH2214" s="5">
        <v>355.94639865996652</v>
      </c>
      <c r="AI2214" s="5">
        <v>5</v>
      </c>
      <c r="AJ2214" s="5">
        <v>104.69011725293132</v>
      </c>
    </row>
    <row r="2215" spans="1:36" x14ac:dyDescent="0.25">
      <c r="A2215">
        <v>2017</v>
      </c>
      <c r="B2215" t="s">
        <v>41</v>
      </c>
      <c r="C2215" t="s">
        <v>745</v>
      </c>
      <c r="D2215" s="47" t="s">
        <v>5511</v>
      </c>
      <c r="E2215" s="11">
        <v>3.1269999999999998</v>
      </c>
      <c r="F2215" s="2">
        <v>0.51060000000000005</v>
      </c>
      <c r="G2215" s="2">
        <v>0.46700000000000003</v>
      </c>
      <c r="H2215" s="2">
        <v>4.3600000000000028E-2</v>
      </c>
      <c r="I2215" s="2">
        <v>0.50770000000000004</v>
      </c>
      <c r="J2215" s="2">
        <v>0.4158</v>
      </c>
      <c r="K2215" s="2">
        <v>9.1900000000000037E-2</v>
      </c>
      <c r="L2215" s="2">
        <v>0.53259999999999996</v>
      </c>
      <c r="M2215" s="2">
        <v>0.44650000000000001</v>
      </c>
      <c r="N2215" s="2">
        <v>8.6099999999999954E-2</v>
      </c>
      <c r="O2215" s="2">
        <v>7.3866666666666678E-2</v>
      </c>
      <c r="P2215" s="2" t="s">
        <v>4792</v>
      </c>
      <c r="Q2215" s="5">
        <v>4777</v>
      </c>
      <c r="R2215" s="5">
        <v>1527.6622961304765</v>
      </c>
      <c r="S2215" s="5">
        <v>1</v>
      </c>
      <c r="T2215" s="5">
        <v>20.933640360058615</v>
      </c>
      <c r="U2215" s="5">
        <v>0</v>
      </c>
      <c r="V2215" s="5">
        <v>0</v>
      </c>
      <c r="W2215" s="5">
        <v>1</v>
      </c>
      <c r="X2215" s="5">
        <v>20.933640360058615</v>
      </c>
      <c r="Y2215" s="5">
        <v>0</v>
      </c>
      <c r="Z2215" s="5">
        <v>0</v>
      </c>
      <c r="AA2215" s="5">
        <v>0</v>
      </c>
      <c r="AB2215" s="5">
        <v>0</v>
      </c>
      <c r="AC2215" s="5">
        <v>43</v>
      </c>
      <c r="AD2215" s="5">
        <v>900.14653548252045</v>
      </c>
      <c r="AE2215" s="5">
        <v>5</v>
      </c>
      <c r="AF2215" s="5">
        <v>104.66820180029308</v>
      </c>
      <c r="AG2215" s="5">
        <v>38</v>
      </c>
      <c r="AH2215" s="5">
        <v>795.47833368222734</v>
      </c>
      <c r="AI2215" s="5">
        <v>0</v>
      </c>
      <c r="AJ2215" s="5">
        <v>0</v>
      </c>
    </row>
    <row r="2216" spans="1:36" x14ac:dyDescent="0.25">
      <c r="A2216">
        <v>2018</v>
      </c>
      <c r="B2216" t="s">
        <v>41</v>
      </c>
      <c r="C2216" t="s">
        <v>745</v>
      </c>
      <c r="D2216" s="47" t="s">
        <v>5511</v>
      </c>
      <c r="E2216" s="11">
        <v>3.1269999999999998</v>
      </c>
      <c r="F2216" s="2">
        <v>0.51060000000000005</v>
      </c>
      <c r="G2216" s="2">
        <v>0.46700000000000003</v>
      </c>
      <c r="H2216" s="2">
        <v>4.3600000000000028E-2</v>
      </c>
      <c r="I2216" s="2">
        <v>0.50770000000000004</v>
      </c>
      <c r="J2216" s="2">
        <v>0.4158</v>
      </c>
      <c r="K2216" s="2">
        <v>9.1900000000000037E-2</v>
      </c>
      <c r="L2216" s="2">
        <v>0.53259999999999996</v>
      </c>
      <c r="M2216" s="2">
        <v>0.44650000000000001</v>
      </c>
      <c r="N2216" s="2">
        <v>8.6099999999999954E-2</v>
      </c>
      <c r="O2216" s="2">
        <v>7.3866666666666678E-2</v>
      </c>
      <c r="P2216" s="2" t="s">
        <v>4792</v>
      </c>
      <c r="Q2216" s="5">
        <v>4782</v>
      </c>
      <c r="R2216" s="5">
        <v>1529.2612727854175</v>
      </c>
      <c r="S2216" s="5">
        <v>3</v>
      </c>
      <c r="T2216" s="5">
        <v>62.735257214554572</v>
      </c>
      <c r="U2216" s="5">
        <v>0</v>
      </c>
      <c r="V2216" s="5">
        <v>0</v>
      </c>
      <c r="W2216" s="5">
        <v>1</v>
      </c>
      <c r="X2216" s="5">
        <v>20.911752404851526</v>
      </c>
      <c r="Y2216" s="5">
        <v>0</v>
      </c>
      <c r="Z2216" s="5">
        <v>0</v>
      </c>
      <c r="AA2216" s="5">
        <v>2</v>
      </c>
      <c r="AB2216" s="5">
        <v>41.823504809703053</v>
      </c>
      <c r="AC2216" s="5">
        <v>21</v>
      </c>
      <c r="AD2216" s="5">
        <v>439.14680050188201</v>
      </c>
      <c r="AE2216" s="5">
        <v>6</v>
      </c>
      <c r="AF2216" s="5">
        <v>125.47051442910914</v>
      </c>
      <c r="AG2216" s="5">
        <v>15</v>
      </c>
      <c r="AH2216" s="5">
        <v>313.67628607277288</v>
      </c>
      <c r="AI2216" s="5">
        <v>0</v>
      </c>
      <c r="AJ2216" s="5">
        <v>0</v>
      </c>
    </row>
    <row r="2217" spans="1:36" x14ac:dyDescent="0.25">
      <c r="A2217">
        <v>2018</v>
      </c>
      <c r="B2217" t="s">
        <v>70</v>
      </c>
      <c r="C2217" t="s">
        <v>4834</v>
      </c>
      <c r="D2217" s="47" t="s">
        <v>5374</v>
      </c>
      <c r="E2217" s="11">
        <v>5.91</v>
      </c>
      <c r="F2217" s="2">
        <v>0.78369999999999995</v>
      </c>
      <c r="G2217" s="2">
        <v>0.2056</v>
      </c>
      <c r="H2217" s="2">
        <v>0.57809999999999995</v>
      </c>
      <c r="I2217" s="2">
        <v>0.74350000000000005</v>
      </c>
      <c r="J2217" s="2">
        <v>0.22559999999999999</v>
      </c>
      <c r="K2217" s="2">
        <v>0.51790000000000003</v>
      </c>
      <c r="L2217" s="2">
        <v>0.64510000000000001</v>
      </c>
      <c r="M2217" s="2">
        <v>0.33850000000000002</v>
      </c>
      <c r="N2217" s="2">
        <v>0.30659999999999998</v>
      </c>
      <c r="O2217" s="2">
        <v>0.46753333333333336</v>
      </c>
      <c r="P2217" s="5" t="s">
        <v>4792</v>
      </c>
      <c r="Q2217" s="5">
        <v>4783</v>
      </c>
      <c r="R2217" s="5">
        <v>809.30626057529605</v>
      </c>
      <c r="S2217" s="5">
        <v>18</v>
      </c>
      <c r="T2217" s="5">
        <v>376.33284549445955</v>
      </c>
      <c r="U2217" s="5">
        <v>0</v>
      </c>
      <c r="V2217" s="5">
        <v>0</v>
      </c>
      <c r="W2217" s="5">
        <v>2</v>
      </c>
      <c r="X2217" s="5">
        <v>41.814760610495505</v>
      </c>
      <c r="Y2217" s="5">
        <v>0</v>
      </c>
      <c r="Z2217" s="5">
        <v>0</v>
      </c>
      <c r="AA2217" s="5">
        <v>16</v>
      </c>
      <c r="AB2217" s="5">
        <v>334.51808488396404</v>
      </c>
      <c r="AC2217" s="5">
        <v>131</v>
      </c>
      <c r="AD2217" s="5">
        <v>2738.8668199874555</v>
      </c>
      <c r="AE2217" s="5">
        <v>18</v>
      </c>
      <c r="AF2217" s="5">
        <v>376.33284549445955</v>
      </c>
      <c r="AG2217" s="5">
        <v>99</v>
      </c>
      <c r="AH2217" s="5">
        <v>2069.8306502195273</v>
      </c>
      <c r="AI2217" s="5">
        <v>14</v>
      </c>
      <c r="AJ2217" s="5">
        <v>292.70332427346858</v>
      </c>
    </row>
    <row r="2218" spans="1:36" x14ac:dyDescent="0.25">
      <c r="A2218">
        <v>2018</v>
      </c>
      <c r="B2218" t="s">
        <v>71</v>
      </c>
      <c r="C2218" t="s">
        <v>4827</v>
      </c>
      <c r="D2218" s="47" t="s">
        <v>4818</v>
      </c>
      <c r="E2218" s="11">
        <v>0</v>
      </c>
      <c r="F2218" s="2">
        <v>0.5323</v>
      </c>
      <c r="G2218" s="2">
        <v>0.45150000000000001</v>
      </c>
      <c r="H2218" s="2">
        <v>8.0799999999999983E-2</v>
      </c>
      <c r="I2218" s="2">
        <v>0.57130000000000003</v>
      </c>
      <c r="J2218" s="2">
        <v>0.37130000000000002</v>
      </c>
      <c r="K2218" s="2">
        <v>0.2</v>
      </c>
      <c r="L2218" s="2">
        <v>0.64910000000000001</v>
      </c>
      <c r="M2218" s="2">
        <v>0.33350000000000002</v>
      </c>
      <c r="N2218" s="2">
        <v>0.31559999999999999</v>
      </c>
      <c r="O2218" s="2">
        <v>0.1988</v>
      </c>
      <c r="P2218" s="2" t="s">
        <v>4792</v>
      </c>
      <c r="Q2218" s="5">
        <v>4795</v>
      </c>
      <c r="R2218" s="5" t="s">
        <v>4791</v>
      </c>
      <c r="S2218" s="5">
        <v>11</v>
      </c>
      <c r="T2218" s="5">
        <v>229.40563086548488</v>
      </c>
      <c r="U2218" s="5">
        <v>0</v>
      </c>
      <c r="V2218" s="5">
        <v>0</v>
      </c>
      <c r="W2218" s="5">
        <v>2</v>
      </c>
      <c r="X2218" s="5">
        <v>41.710114702815432</v>
      </c>
      <c r="Y2218" s="5">
        <v>0</v>
      </c>
      <c r="Z2218" s="5">
        <v>0</v>
      </c>
      <c r="AA2218" s="5">
        <v>9</v>
      </c>
      <c r="AB2218" s="5">
        <v>187.69551616266943</v>
      </c>
      <c r="AC2218" s="5">
        <v>101</v>
      </c>
      <c r="AD2218" s="5">
        <v>2106.3607924921794</v>
      </c>
      <c r="AE2218" s="5">
        <v>8</v>
      </c>
      <c r="AF2218" s="5">
        <v>166.84045881126173</v>
      </c>
      <c r="AG2218" s="5">
        <v>89</v>
      </c>
      <c r="AH2218" s="5">
        <v>1856.1001042752869</v>
      </c>
      <c r="AI2218" s="5">
        <v>4</v>
      </c>
      <c r="AJ2218" s="5">
        <v>83.420229405630863</v>
      </c>
    </row>
    <row r="2219" spans="1:36" x14ac:dyDescent="0.25">
      <c r="A2219">
        <v>2018</v>
      </c>
      <c r="B2219" t="s">
        <v>71</v>
      </c>
      <c r="C2219" t="s">
        <v>4827</v>
      </c>
      <c r="D2219" s="47" t="s">
        <v>4818</v>
      </c>
      <c r="E2219" s="11">
        <v>0</v>
      </c>
      <c r="F2219" s="2">
        <v>0.5323</v>
      </c>
      <c r="G2219" s="2">
        <v>0.45150000000000001</v>
      </c>
      <c r="H2219" s="2">
        <v>8.0799999999999983E-2</v>
      </c>
      <c r="I2219" s="2">
        <v>0.57130000000000003</v>
      </c>
      <c r="J2219" s="2">
        <v>0.37130000000000002</v>
      </c>
      <c r="K2219" s="2">
        <v>0.2</v>
      </c>
      <c r="L2219" s="2">
        <v>0.64910000000000001</v>
      </c>
      <c r="M2219" s="2">
        <v>0.33350000000000002</v>
      </c>
      <c r="N2219" s="2">
        <v>0.31559999999999999</v>
      </c>
      <c r="O2219" s="2">
        <v>0.1988</v>
      </c>
      <c r="P2219" s="2" t="s">
        <v>4792</v>
      </c>
      <c r="Q2219" s="5">
        <v>4795</v>
      </c>
      <c r="R2219" s="5" t="s">
        <v>4791</v>
      </c>
      <c r="S2219" s="5">
        <v>11</v>
      </c>
      <c r="T2219" s="5">
        <v>229.40563086548488</v>
      </c>
      <c r="U2219" s="5">
        <v>0</v>
      </c>
      <c r="V2219" s="5">
        <v>0</v>
      </c>
      <c r="W2219" s="5">
        <v>2</v>
      </c>
      <c r="X2219" s="5">
        <v>41.710114702815432</v>
      </c>
      <c r="Y2219" s="5">
        <v>0</v>
      </c>
      <c r="Z2219" s="5">
        <v>0</v>
      </c>
      <c r="AA2219" s="5">
        <v>9</v>
      </c>
      <c r="AB2219" s="5">
        <v>187.69551616266943</v>
      </c>
      <c r="AC2219" s="5">
        <v>101</v>
      </c>
      <c r="AD2219" s="5">
        <v>2106.3607924921794</v>
      </c>
      <c r="AE2219" s="5">
        <v>8</v>
      </c>
      <c r="AF2219" s="5">
        <v>166.84045881126173</v>
      </c>
      <c r="AG2219" s="5">
        <v>89</v>
      </c>
      <c r="AH2219" s="5">
        <v>1856.1001042752869</v>
      </c>
      <c r="AI2219" s="5">
        <v>4</v>
      </c>
      <c r="AJ2219" s="5">
        <v>83.420229405630863</v>
      </c>
    </row>
    <row r="2220" spans="1:36" x14ac:dyDescent="0.25">
      <c r="A2220">
        <v>2018</v>
      </c>
      <c r="B2220" t="s">
        <v>71</v>
      </c>
      <c r="C2220" t="s">
        <v>4861</v>
      </c>
      <c r="D2220" s="47" t="s">
        <v>4858</v>
      </c>
      <c r="E2220" s="11">
        <v>0</v>
      </c>
      <c r="F2220" s="2">
        <v>0.63790000000000002</v>
      </c>
      <c r="G2220" s="2">
        <v>0.34710000000000002</v>
      </c>
      <c r="H2220" s="2">
        <v>0.2908</v>
      </c>
      <c r="I2220" s="2">
        <v>0.60170000000000001</v>
      </c>
      <c r="J2220" s="2">
        <v>0.36349999999999999</v>
      </c>
      <c r="K2220" s="2">
        <v>0.23820000000000002</v>
      </c>
      <c r="L2220" s="2">
        <v>0.59789999999999999</v>
      </c>
      <c r="M2220" s="2">
        <v>0.39129999999999998</v>
      </c>
      <c r="N2220" s="2">
        <v>0.20660000000000001</v>
      </c>
      <c r="O2220" s="2">
        <v>0.2452</v>
      </c>
      <c r="P2220" s="2" t="s">
        <v>4792</v>
      </c>
      <c r="Q2220" s="5">
        <v>4797</v>
      </c>
      <c r="R2220" s="5" t="s">
        <v>4791</v>
      </c>
      <c r="S2220" s="5">
        <v>53</v>
      </c>
      <c r="T2220" s="5">
        <v>1104.8572024181781</v>
      </c>
      <c r="U2220" s="5">
        <v>0</v>
      </c>
      <c r="V2220" s="5">
        <v>0</v>
      </c>
      <c r="W2220" s="5">
        <v>3</v>
      </c>
      <c r="X2220" s="5">
        <v>62.539086929330828</v>
      </c>
      <c r="Y2220" s="5">
        <v>2</v>
      </c>
      <c r="Z2220" s="5">
        <v>41.692724619553886</v>
      </c>
      <c r="AA2220" s="5">
        <v>48</v>
      </c>
      <c r="AB2220" s="5">
        <v>1000.6253908692933</v>
      </c>
      <c r="AC2220" s="5">
        <v>89</v>
      </c>
      <c r="AD2220" s="5">
        <v>1855.3262455701481</v>
      </c>
      <c r="AE2220" s="5">
        <v>32</v>
      </c>
      <c r="AF2220" s="5">
        <v>667.08359391286217</v>
      </c>
      <c r="AG2220" s="5">
        <v>47</v>
      </c>
      <c r="AH2220" s="5">
        <v>979.77902855951641</v>
      </c>
      <c r="AI2220" s="5">
        <v>10</v>
      </c>
      <c r="AJ2220" s="5">
        <v>208.46362309776944</v>
      </c>
    </row>
    <row r="2221" spans="1:36" x14ac:dyDescent="0.25">
      <c r="A2221">
        <v>2018</v>
      </c>
      <c r="B2221" t="s">
        <v>71</v>
      </c>
      <c r="C2221" t="s">
        <v>4861</v>
      </c>
      <c r="D2221" s="47" t="s">
        <v>4858</v>
      </c>
      <c r="E2221" s="11">
        <v>0</v>
      </c>
      <c r="F2221" s="2">
        <v>0.63790000000000002</v>
      </c>
      <c r="G2221" s="2">
        <v>0.34710000000000002</v>
      </c>
      <c r="H2221" s="2">
        <v>0.2908</v>
      </c>
      <c r="I2221" s="2">
        <v>0.60170000000000001</v>
      </c>
      <c r="J2221" s="2">
        <v>0.36349999999999999</v>
      </c>
      <c r="K2221" s="2">
        <v>0.23820000000000002</v>
      </c>
      <c r="L2221" s="2">
        <v>0.59789999999999999</v>
      </c>
      <c r="M2221" s="2">
        <v>0.39129999999999998</v>
      </c>
      <c r="N2221" s="2">
        <v>0.20660000000000001</v>
      </c>
      <c r="O2221" s="2">
        <v>0.2452</v>
      </c>
      <c r="P2221" s="2" t="s">
        <v>4792</v>
      </c>
      <c r="Q2221" s="5">
        <v>4797</v>
      </c>
      <c r="R2221" s="5" t="s">
        <v>4791</v>
      </c>
      <c r="S2221" s="5">
        <v>53</v>
      </c>
      <c r="T2221" s="5">
        <v>1104.8572024181781</v>
      </c>
      <c r="U2221" s="5">
        <v>0</v>
      </c>
      <c r="V2221" s="5">
        <v>0</v>
      </c>
      <c r="W2221" s="5">
        <v>3</v>
      </c>
      <c r="X2221" s="5">
        <v>62.539086929330828</v>
      </c>
      <c r="Y2221" s="5">
        <v>2</v>
      </c>
      <c r="Z2221" s="5">
        <v>41.692724619553886</v>
      </c>
      <c r="AA2221" s="5">
        <v>48</v>
      </c>
      <c r="AB2221" s="5">
        <v>1000.6253908692933</v>
      </c>
      <c r="AC2221" s="5">
        <v>89</v>
      </c>
      <c r="AD2221" s="5">
        <v>1855.3262455701481</v>
      </c>
      <c r="AE2221" s="5">
        <v>32</v>
      </c>
      <c r="AF2221" s="5">
        <v>667.08359391286217</v>
      </c>
      <c r="AG2221" s="5">
        <v>47</v>
      </c>
      <c r="AH2221" s="5">
        <v>979.77902855951641</v>
      </c>
      <c r="AI2221" s="5">
        <v>10</v>
      </c>
      <c r="AJ2221" s="5">
        <v>208.46362309776944</v>
      </c>
    </row>
    <row r="2222" spans="1:36" x14ac:dyDescent="0.25">
      <c r="A2222">
        <v>2019</v>
      </c>
      <c r="B2222" t="s">
        <v>71</v>
      </c>
      <c r="C2222" t="s">
        <v>5136</v>
      </c>
      <c r="D2222" s="47" t="s">
        <v>5134</v>
      </c>
      <c r="E2222" s="11">
        <v>0</v>
      </c>
      <c r="F2222" s="2">
        <v>0.83630000000000004</v>
      </c>
      <c r="G2222" s="2">
        <v>0.154</v>
      </c>
      <c r="H2222" s="2">
        <v>0.68230000000000002</v>
      </c>
      <c r="I2222" s="2">
        <v>0.83840000000000003</v>
      </c>
      <c r="J2222" s="2">
        <v>0.1404</v>
      </c>
      <c r="K2222" s="2">
        <v>0.69800000000000006</v>
      </c>
      <c r="L2222" s="2">
        <v>0.81630000000000003</v>
      </c>
      <c r="M2222" s="2">
        <v>0.17380000000000001</v>
      </c>
      <c r="N2222" s="2">
        <v>0.64250000000000007</v>
      </c>
      <c r="O2222" s="2">
        <v>0.67426666666666668</v>
      </c>
      <c r="P2222" s="2" t="s">
        <v>4792</v>
      </c>
      <c r="Q2222" s="5">
        <v>4804</v>
      </c>
      <c r="R2222" s="5" t="s">
        <v>4791</v>
      </c>
      <c r="S2222" s="5">
        <v>5</v>
      </c>
      <c r="T2222" s="5">
        <v>104.07993338884262</v>
      </c>
      <c r="U2222" s="5">
        <v>0</v>
      </c>
      <c r="V2222" s="5">
        <v>0</v>
      </c>
      <c r="W2222" s="5">
        <v>0</v>
      </c>
      <c r="X2222" s="5">
        <v>0</v>
      </c>
      <c r="Y2222" s="5">
        <v>0</v>
      </c>
      <c r="Z2222" s="5">
        <v>0</v>
      </c>
      <c r="AA2222" s="5">
        <v>5</v>
      </c>
      <c r="AB2222" s="5">
        <v>104.07993338884262</v>
      </c>
      <c r="AC2222" s="5">
        <v>87</v>
      </c>
      <c r="AD2222" s="5">
        <v>1810.9908409658617</v>
      </c>
      <c r="AE2222" s="5">
        <v>8</v>
      </c>
      <c r="AF2222" s="5">
        <v>166.52789342214822</v>
      </c>
      <c r="AG2222" s="5">
        <v>70</v>
      </c>
      <c r="AH2222" s="5">
        <v>1457.1190674437969</v>
      </c>
      <c r="AI2222" s="5">
        <v>9</v>
      </c>
      <c r="AJ2222" s="5">
        <v>187.34388009991673</v>
      </c>
    </row>
    <row r="2223" spans="1:36" x14ac:dyDescent="0.25">
      <c r="A2223">
        <v>2017</v>
      </c>
      <c r="B2223" t="s">
        <v>70</v>
      </c>
      <c r="C2223" t="s">
        <v>1945</v>
      </c>
      <c r="D2223" s="47" t="s">
        <v>5377</v>
      </c>
      <c r="E2223" s="11">
        <v>6.21</v>
      </c>
      <c r="F2223" s="2">
        <v>0.80700000000000005</v>
      </c>
      <c r="G2223" s="2">
        <v>0.18099999999999999</v>
      </c>
      <c r="H2223" s="2">
        <v>0.62600000000000011</v>
      </c>
      <c r="I2223" s="2">
        <v>0.78239999999999998</v>
      </c>
      <c r="J2223" s="2">
        <v>0.18640000000000001</v>
      </c>
      <c r="K2223" s="2">
        <v>0.59599999999999997</v>
      </c>
      <c r="L2223" s="2">
        <v>0.71799999999999997</v>
      </c>
      <c r="M2223" s="2">
        <v>0.2676</v>
      </c>
      <c r="N2223" s="2">
        <v>0.45039999999999997</v>
      </c>
      <c r="O2223" s="2">
        <v>0.55746666666666667</v>
      </c>
      <c r="P2223" s="5" t="s">
        <v>4792</v>
      </c>
      <c r="Q2223" s="5">
        <v>4805</v>
      </c>
      <c r="R2223" s="5">
        <v>773.75201288244762</v>
      </c>
      <c r="S2223" s="5">
        <v>21</v>
      </c>
      <c r="T2223" s="5">
        <v>437.04474505723203</v>
      </c>
      <c r="U2223" s="5">
        <v>0</v>
      </c>
      <c r="V2223" s="5">
        <v>0</v>
      </c>
      <c r="W2223" s="5">
        <v>0</v>
      </c>
      <c r="X2223" s="5">
        <v>0</v>
      </c>
      <c r="Y2223" s="5">
        <v>3</v>
      </c>
      <c r="Z2223" s="5">
        <v>62.434963579604577</v>
      </c>
      <c r="AA2223" s="5">
        <v>18</v>
      </c>
      <c r="AB2223" s="5">
        <v>374.60978147762745</v>
      </c>
      <c r="AC2223" s="5">
        <v>267</v>
      </c>
      <c r="AD2223" s="5">
        <v>5556.7117585848082</v>
      </c>
      <c r="AE2223" s="5">
        <v>61</v>
      </c>
      <c r="AF2223" s="5">
        <v>1269.5109261186265</v>
      </c>
      <c r="AG2223" s="5">
        <v>181</v>
      </c>
      <c r="AH2223" s="5">
        <v>3766.9094693028092</v>
      </c>
      <c r="AI2223" s="5">
        <v>25</v>
      </c>
      <c r="AJ2223" s="5">
        <v>520.29136316337144</v>
      </c>
    </row>
    <row r="2224" spans="1:36" x14ac:dyDescent="0.25">
      <c r="A2224">
        <v>2019</v>
      </c>
      <c r="B2224" t="s">
        <v>41</v>
      </c>
      <c r="C2224" t="s">
        <v>5586</v>
      </c>
      <c r="D2224" s="47" t="s">
        <v>5585</v>
      </c>
      <c r="E2224" s="11">
        <v>2.944</v>
      </c>
      <c r="F2224" s="2">
        <v>0.77559999999999996</v>
      </c>
      <c r="G2224" s="2">
        <v>0.2074</v>
      </c>
      <c r="H2224" s="2">
        <v>0.56819999999999993</v>
      </c>
      <c r="I2224" s="2">
        <v>0.75239999999999996</v>
      </c>
      <c r="J2224" s="2">
        <v>0.19320000000000001</v>
      </c>
      <c r="K2224" s="2">
        <v>0.55919999999999992</v>
      </c>
      <c r="L2224" s="2">
        <v>0.71340000000000003</v>
      </c>
      <c r="M2224" s="2">
        <v>0.26700000000000002</v>
      </c>
      <c r="N2224" s="2">
        <v>0.44640000000000002</v>
      </c>
      <c r="O2224" s="2">
        <v>0.52459999999999996</v>
      </c>
      <c r="P2224" s="2" t="s">
        <v>4792</v>
      </c>
      <c r="Q2224" s="5">
        <v>4809</v>
      </c>
      <c r="R2224" s="5">
        <v>1633.491847826087</v>
      </c>
      <c r="S2224" s="5">
        <v>16</v>
      </c>
      <c r="T2224" s="5">
        <v>332.70950301517985</v>
      </c>
      <c r="U2224" s="5">
        <v>1</v>
      </c>
      <c r="V2224" s="5">
        <v>20.794343938448741</v>
      </c>
      <c r="W2224" s="5">
        <v>8</v>
      </c>
      <c r="X2224" s="5">
        <v>166.35475150758992</v>
      </c>
      <c r="Y2224" s="5">
        <v>3</v>
      </c>
      <c r="Z2224" s="5">
        <v>62.383031815346229</v>
      </c>
      <c r="AA2224" s="5">
        <v>4</v>
      </c>
      <c r="AB2224" s="5">
        <v>83.177375753794962</v>
      </c>
      <c r="AC2224" s="5">
        <v>138</v>
      </c>
      <c r="AD2224" s="5">
        <v>2869.6194635059264</v>
      </c>
      <c r="AE2224" s="5">
        <v>25</v>
      </c>
      <c r="AF2224" s="5">
        <v>519.85859846121855</v>
      </c>
      <c r="AG2224" s="5">
        <v>102</v>
      </c>
      <c r="AH2224" s="5">
        <v>2121.0230817217716</v>
      </c>
      <c r="AI2224" s="5">
        <v>11</v>
      </c>
      <c r="AJ2224" s="5">
        <v>228.73778332293617</v>
      </c>
    </row>
    <row r="2225" spans="1:36" x14ac:dyDescent="0.25">
      <c r="A2225">
        <v>2019</v>
      </c>
      <c r="B2225" t="s">
        <v>71</v>
      </c>
      <c r="C2225" t="s">
        <v>5901</v>
      </c>
      <c r="D2225" s="47" t="s">
        <v>845</v>
      </c>
      <c r="E2225" s="11">
        <v>0</v>
      </c>
      <c r="F2225" s="2">
        <v>0.40179999999999999</v>
      </c>
      <c r="G2225" s="2">
        <v>0.59179999999999999</v>
      </c>
      <c r="H2225" s="2">
        <v>-0.19</v>
      </c>
      <c r="I2225" s="2">
        <v>0.2361</v>
      </c>
      <c r="J2225" s="2">
        <v>0.74609999999999999</v>
      </c>
      <c r="K2225" s="2">
        <v>-0.51</v>
      </c>
      <c r="L2225" s="2">
        <v>0.21099999999999999</v>
      </c>
      <c r="M2225" s="2">
        <v>0.78490000000000004</v>
      </c>
      <c r="N2225" s="2">
        <v>-0.57390000000000008</v>
      </c>
      <c r="O2225" s="2">
        <v>-0.42463333333333336</v>
      </c>
      <c r="P2225" s="2" t="s">
        <v>5900</v>
      </c>
      <c r="Q2225" s="5">
        <v>4819</v>
      </c>
      <c r="R2225" s="5" t="s">
        <v>4791</v>
      </c>
      <c r="S2225" s="5">
        <v>15</v>
      </c>
      <c r="T2225" s="5">
        <v>311.26789790412948</v>
      </c>
      <c r="U2225" s="5">
        <v>0</v>
      </c>
      <c r="V2225" s="5">
        <v>0</v>
      </c>
      <c r="W2225" s="5">
        <v>0</v>
      </c>
      <c r="X2225" s="5">
        <v>0</v>
      </c>
      <c r="Y2225" s="5">
        <v>1</v>
      </c>
      <c r="Z2225" s="5">
        <v>20.751193193608636</v>
      </c>
      <c r="AA2225" s="5">
        <v>14</v>
      </c>
      <c r="AB2225" s="5">
        <v>290.51670471052086</v>
      </c>
      <c r="AC2225" s="5">
        <v>111</v>
      </c>
      <c r="AD2225" s="5">
        <v>2303.3824444905581</v>
      </c>
      <c r="AE2225" s="5">
        <v>48</v>
      </c>
      <c r="AF2225" s="5">
        <v>996.05727329321428</v>
      </c>
      <c r="AG2225" s="5">
        <v>62</v>
      </c>
      <c r="AH2225" s="5">
        <v>1286.5739780037352</v>
      </c>
      <c r="AI2225" s="5">
        <v>1</v>
      </c>
      <c r="AJ2225" s="5">
        <v>20.751193193608636</v>
      </c>
    </row>
    <row r="2226" spans="1:36" x14ac:dyDescent="0.25">
      <c r="A2226">
        <v>2019</v>
      </c>
      <c r="B2226" t="s">
        <v>41</v>
      </c>
      <c r="C2226" t="s">
        <v>6166</v>
      </c>
      <c r="D2226" s="47" t="s">
        <v>6005</v>
      </c>
      <c r="E2226" s="11">
        <v>2.9390000000000001</v>
      </c>
      <c r="F2226" s="2">
        <v>0.24049999999999999</v>
      </c>
      <c r="G2226" s="2">
        <v>0.74350000000000005</v>
      </c>
      <c r="H2226" s="2">
        <v>-0.50300000000000011</v>
      </c>
      <c r="I2226" s="2">
        <v>0.2102</v>
      </c>
      <c r="J2226" s="2">
        <v>0.74750000000000005</v>
      </c>
      <c r="K2226" s="2">
        <v>-0.53730000000000011</v>
      </c>
      <c r="L2226" s="2">
        <v>0.24629999999999999</v>
      </c>
      <c r="M2226" s="2">
        <v>0.74</v>
      </c>
      <c r="N2226" s="2">
        <v>-0.49370000000000003</v>
      </c>
      <c r="O2226" s="2">
        <v>-0.51133333333333342</v>
      </c>
      <c r="P2226" s="2" t="s">
        <v>5900</v>
      </c>
      <c r="Q2226" s="5">
        <v>4821</v>
      </c>
      <c r="R2226" s="5">
        <v>1640.3538618577747</v>
      </c>
      <c r="S2226" s="5">
        <v>13</v>
      </c>
      <c r="T2226" s="5">
        <v>269.65359883841529</v>
      </c>
      <c r="U2226" s="5">
        <v>0</v>
      </c>
      <c r="V2226" s="5">
        <v>0</v>
      </c>
      <c r="W2226" s="5">
        <v>4</v>
      </c>
      <c r="X2226" s="5">
        <v>82.970338104127777</v>
      </c>
      <c r="Y2226" s="5">
        <v>7</v>
      </c>
      <c r="Z2226" s="5">
        <v>145.19809168222361</v>
      </c>
      <c r="AA2226" s="5">
        <v>2</v>
      </c>
      <c r="AB2226" s="5">
        <v>41.485169052063888</v>
      </c>
      <c r="AC2226" s="5">
        <v>490</v>
      </c>
      <c r="AD2226" s="5">
        <v>10163.866417755653</v>
      </c>
      <c r="AE2226" s="5">
        <v>11</v>
      </c>
      <c r="AF2226" s="5">
        <v>228.16842978635137</v>
      </c>
      <c r="AG2226" s="5">
        <v>471</v>
      </c>
      <c r="AH2226" s="5">
        <v>9769.7573117610464</v>
      </c>
      <c r="AI2226" s="5">
        <v>8</v>
      </c>
      <c r="AJ2226" s="5">
        <v>165.94067620825555</v>
      </c>
    </row>
    <row r="2227" spans="1:36" x14ac:dyDescent="0.25">
      <c r="A2227">
        <v>2018</v>
      </c>
      <c r="B2227" t="s">
        <v>41</v>
      </c>
      <c r="C2227" t="s">
        <v>6214</v>
      </c>
      <c r="D2227" s="47" t="s">
        <v>6005</v>
      </c>
      <c r="E2227" s="11">
        <v>6.4450000000000003</v>
      </c>
      <c r="F2227" s="2">
        <v>0.24049999999999999</v>
      </c>
      <c r="G2227" s="2">
        <v>0.74350000000000005</v>
      </c>
      <c r="H2227" s="2">
        <v>-0.50300000000000011</v>
      </c>
      <c r="I2227" s="2">
        <v>0.2102</v>
      </c>
      <c r="J2227" s="2">
        <v>0.74750000000000005</v>
      </c>
      <c r="K2227" s="2">
        <v>-0.53730000000000011</v>
      </c>
      <c r="L2227" s="2">
        <v>0.24629999999999999</v>
      </c>
      <c r="M2227" s="2">
        <v>0.74</v>
      </c>
      <c r="N2227" s="2">
        <v>-0.49370000000000003</v>
      </c>
      <c r="O2227" s="2">
        <v>-0.51133333333333342</v>
      </c>
      <c r="P2227" s="2" t="s">
        <v>5900</v>
      </c>
      <c r="Q2227" s="5">
        <v>4822</v>
      </c>
      <c r="R2227" s="5">
        <v>748.1768813033359</v>
      </c>
      <c r="S2227" s="5">
        <v>0</v>
      </c>
      <c r="T2227" s="5">
        <v>0</v>
      </c>
      <c r="U2227" s="5">
        <v>0</v>
      </c>
      <c r="V2227" s="5">
        <v>0</v>
      </c>
      <c r="W2227" s="5">
        <v>0</v>
      </c>
      <c r="X2227" s="5">
        <v>0</v>
      </c>
      <c r="Y2227" s="5">
        <v>0</v>
      </c>
      <c r="Z2227" s="5">
        <v>0</v>
      </c>
      <c r="AA2227" s="5">
        <v>0</v>
      </c>
      <c r="AB2227" s="5">
        <v>0</v>
      </c>
      <c r="AC2227" s="5">
        <v>63</v>
      </c>
      <c r="AD2227" s="5">
        <v>1306.5118208212359</v>
      </c>
      <c r="AE2227" s="5">
        <v>4</v>
      </c>
      <c r="AF2227" s="5">
        <v>82.953131480713395</v>
      </c>
      <c r="AG2227" s="5">
        <v>57</v>
      </c>
      <c r="AH2227" s="5">
        <v>1182.0821236001659</v>
      </c>
      <c r="AI2227" s="5">
        <v>2</v>
      </c>
      <c r="AJ2227" s="5">
        <v>41.476565740356698</v>
      </c>
    </row>
    <row r="2228" spans="1:36" x14ac:dyDescent="0.25">
      <c r="A2228">
        <v>2018</v>
      </c>
      <c r="B2228" t="s">
        <v>49</v>
      </c>
      <c r="C2228" t="s">
        <v>6372</v>
      </c>
      <c r="D2228" s="47" t="s">
        <v>6329</v>
      </c>
      <c r="E2228" s="11">
        <v>14</v>
      </c>
      <c r="F2228" s="2">
        <v>0.36499999999999999</v>
      </c>
      <c r="G2228" s="2">
        <v>0.60719999999999996</v>
      </c>
      <c r="H2228" s="2">
        <v>-0.24219999999999997</v>
      </c>
      <c r="I2228" s="2">
        <v>0.32400000000000001</v>
      </c>
      <c r="J2228" s="2">
        <v>0.59499999999999997</v>
      </c>
      <c r="K2228" s="2">
        <v>-0.27099999999999996</v>
      </c>
      <c r="L2228" s="2">
        <v>0.39300000000000002</v>
      </c>
      <c r="M2228" s="2">
        <v>0.59499999999999997</v>
      </c>
      <c r="N2228" s="2">
        <v>-0.20199999999999996</v>
      </c>
      <c r="O2228" s="2">
        <v>-0.23839999999999995</v>
      </c>
      <c r="P2228" s="2" t="s">
        <v>5900</v>
      </c>
      <c r="Q2228" s="5">
        <v>4823</v>
      </c>
      <c r="R2228" s="5">
        <v>344.5</v>
      </c>
      <c r="S2228" s="5">
        <v>5</v>
      </c>
      <c r="T2228" s="5">
        <v>103.66991499066971</v>
      </c>
      <c r="U2228" s="5">
        <v>0</v>
      </c>
      <c r="V2228" s="5">
        <v>0</v>
      </c>
      <c r="W2228" s="5">
        <v>2</v>
      </c>
      <c r="X2228" s="5">
        <v>41.467965996267885</v>
      </c>
      <c r="Y2228" s="5">
        <v>0</v>
      </c>
      <c r="Z2228" s="5">
        <v>0</v>
      </c>
      <c r="AA2228" s="5">
        <v>3</v>
      </c>
      <c r="AB2228" s="5">
        <v>62.201948994401825</v>
      </c>
      <c r="AC2228" s="5">
        <v>38</v>
      </c>
      <c r="AD2228" s="5">
        <v>787.89135392908975</v>
      </c>
      <c r="AE2228" s="5">
        <v>2</v>
      </c>
      <c r="AF2228" s="5">
        <v>41.467965996267885</v>
      </c>
      <c r="AG2228" s="5">
        <v>35</v>
      </c>
      <c r="AH2228" s="5">
        <v>725.68940493468801</v>
      </c>
      <c r="AI2228" s="5">
        <v>1</v>
      </c>
      <c r="AJ2228" s="5">
        <v>20.733982998133943</v>
      </c>
    </row>
    <row r="2229" spans="1:36" x14ac:dyDescent="0.25">
      <c r="A2229">
        <v>2019</v>
      </c>
      <c r="B2229" t="s">
        <v>70</v>
      </c>
      <c r="C2229" t="s">
        <v>4834</v>
      </c>
      <c r="D2229" s="47" t="s">
        <v>5374</v>
      </c>
      <c r="E2229" s="11">
        <v>5.91</v>
      </c>
      <c r="F2229" s="2">
        <v>0.78369999999999995</v>
      </c>
      <c r="G2229" s="2">
        <v>0.2056</v>
      </c>
      <c r="H2229" s="2">
        <v>0.57809999999999995</v>
      </c>
      <c r="I2229" s="2">
        <v>0.74350000000000005</v>
      </c>
      <c r="J2229" s="2">
        <v>0.22559999999999999</v>
      </c>
      <c r="K2229" s="2">
        <v>0.51790000000000003</v>
      </c>
      <c r="L2229" s="2">
        <v>0.64510000000000001</v>
      </c>
      <c r="M2229" s="2">
        <v>0.33850000000000002</v>
      </c>
      <c r="N2229" s="2">
        <v>0.30659999999999998</v>
      </c>
      <c r="O2229" s="2">
        <v>0.46753333333333336</v>
      </c>
      <c r="P2229" s="5" t="s">
        <v>4792</v>
      </c>
      <c r="Q2229" s="5">
        <v>4828</v>
      </c>
      <c r="R2229" s="5">
        <v>816.9204737732656</v>
      </c>
      <c r="S2229" s="5">
        <v>21</v>
      </c>
      <c r="T2229" s="5">
        <v>434.96271748135871</v>
      </c>
      <c r="U2229" s="5">
        <v>0</v>
      </c>
      <c r="V2229" s="5">
        <v>0</v>
      </c>
      <c r="W2229" s="5">
        <v>1</v>
      </c>
      <c r="X2229" s="5">
        <v>20.712510356255176</v>
      </c>
      <c r="Y2229" s="5">
        <v>2</v>
      </c>
      <c r="Z2229" s="5">
        <v>41.425020712510353</v>
      </c>
      <c r="AA2229" s="5">
        <v>18</v>
      </c>
      <c r="AB2229" s="5">
        <v>372.82518641259321</v>
      </c>
      <c r="AC2229" s="5">
        <v>118</v>
      </c>
      <c r="AD2229" s="5">
        <v>2444.0762220381112</v>
      </c>
      <c r="AE2229" s="5">
        <v>19</v>
      </c>
      <c r="AF2229" s="5">
        <v>393.53769676884838</v>
      </c>
      <c r="AG2229" s="5">
        <v>89</v>
      </c>
      <c r="AH2229" s="5">
        <v>1843.4134217067108</v>
      </c>
      <c r="AI2229" s="5">
        <v>10</v>
      </c>
      <c r="AJ2229" s="5">
        <v>207.12510356255177</v>
      </c>
    </row>
    <row r="2230" spans="1:36" x14ac:dyDescent="0.25">
      <c r="A2230">
        <v>2019</v>
      </c>
      <c r="B2230" t="s">
        <v>41</v>
      </c>
      <c r="C2230" t="s">
        <v>6008</v>
      </c>
      <c r="D2230" s="47" t="s">
        <v>6005</v>
      </c>
      <c r="E2230" s="11">
        <v>0.34399999999999997</v>
      </c>
      <c r="F2230" s="2">
        <v>0.24049999999999999</v>
      </c>
      <c r="G2230" s="2">
        <v>0.74350000000000005</v>
      </c>
      <c r="H2230" s="2">
        <v>-0.50300000000000011</v>
      </c>
      <c r="I2230" s="2">
        <v>0.2102</v>
      </c>
      <c r="J2230" s="2">
        <v>0.74750000000000005</v>
      </c>
      <c r="K2230" s="2">
        <v>-0.53730000000000011</v>
      </c>
      <c r="L2230" s="2">
        <v>0.24629999999999999</v>
      </c>
      <c r="M2230" s="2">
        <v>0.74</v>
      </c>
      <c r="N2230" s="2">
        <v>-0.49370000000000003</v>
      </c>
      <c r="O2230" s="2">
        <v>-0.51133333333333342</v>
      </c>
      <c r="P2230" s="2" t="s">
        <v>5900</v>
      </c>
      <c r="Q2230" s="5">
        <v>4831</v>
      </c>
      <c r="R2230" s="5">
        <v>14043.604651162792</v>
      </c>
      <c r="S2230" s="5">
        <v>23</v>
      </c>
      <c r="T2230" s="5">
        <v>476.09190643759052</v>
      </c>
      <c r="U2230" s="5">
        <v>0</v>
      </c>
      <c r="V2230" s="5">
        <v>0</v>
      </c>
      <c r="W2230" s="5">
        <v>6</v>
      </c>
      <c r="X2230" s="5">
        <v>124.19788863589319</v>
      </c>
      <c r="Y2230" s="5">
        <v>4</v>
      </c>
      <c r="Z2230" s="5">
        <v>82.798592423928795</v>
      </c>
      <c r="AA2230" s="5">
        <v>13</v>
      </c>
      <c r="AB2230" s="5">
        <v>269.09542537776855</v>
      </c>
      <c r="AC2230" s="5">
        <v>55</v>
      </c>
      <c r="AD2230" s="5">
        <v>1138.4806458290209</v>
      </c>
      <c r="AE2230" s="5">
        <v>11</v>
      </c>
      <c r="AF2230" s="5">
        <v>227.69612916580419</v>
      </c>
      <c r="AG2230" s="5">
        <v>42</v>
      </c>
      <c r="AH2230" s="5">
        <v>869.38522045125239</v>
      </c>
      <c r="AI2230" s="5">
        <v>2</v>
      </c>
      <c r="AJ2230" s="5">
        <v>41.399296211964398</v>
      </c>
    </row>
    <row r="2231" spans="1:36" x14ac:dyDescent="0.25">
      <c r="A2231">
        <v>2017</v>
      </c>
      <c r="B2231" t="s">
        <v>41</v>
      </c>
      <c r="C2231" t="s">
        <v>6214</v>
      </c>
      <c r="D2231" s="47" t="s">
        <v>6005</v>
      </c>
      <c r="E2231" s="11">
        <v>6.4450000000000003</v>
      </c>
      <c r="F2231" s="2">
        <v>0.24049999999999999</v>
      </c>
      <c r="G2231" s="2">
        <v>0.74350000000000005</v>
      </c>
      <c r="H2231" s="2">
        <v>-0.50300000000000011</v>
      </c>
      <c r="I2231" s="2">
        <v>0.2102</v>
      </c>
      <c r="J2231" s="2">
        <v>0.74750000000000005</v>
      </c>
      <c r="K2231" s="2">
        <v>-0.53730000000000011</v>
      </c>
      <c r="L2231" s="2">
        <v>0.24629999999999999</v>
      </c>
      <c r="M2231" s="2">
        <v>0.74</v>
      </c>
      <c r="N2231" s="2">
        <v>-0.49370000000000003</v>
      </c>
      <c r="O2231" s="2">
        <v>-0.51133333333333342</v>
      </c>
      <c r="P2231" s="2" t="s">
        <v>5900</v>
      </c>
      <c r="Q2231" s="5">
        <v>4837</v>
      </c>
      <c r="R2231" s="5">
        <v>750.50426687354536</v>
      </c>
      <c r="S2231" s="5">
        <v>1</v>
      </c>
      <c r="T2231" s="5">
        <v>20.673971469919369</v>
      </c>
      <c r="U2231" s="5">
        <v>0</v>
      </c>
      <c r="V2231" s="5">
        <v>0</v>
      </c>
      <c r="W2231" s="5">
        <v>0</v>
      </c>
      <c r="X2231" s="5">
        <v>0</v>
      </c>
      <c r="Y2231" s="5">
        <v>1</v>
      </c>
      <c r="Z2231" s="5">
        <v>20.673971469919369</v>
      </c>
      <c r="AA2231" s="5">
        <v>0</v>
      </c>
      <c r="AB2231" s="5">
        <v>0</v>
      </c>
      <c r="AC2231" s="5">
        <v>23</v>
      </c>
      <c r="AD2231" s="5">
        <v>475.50134380814552</v>
      </c>
      <c r="AE2231" s="5">
        <v>5</v>
      </c>
      <c r="AF2231" s="5">
        <v>103.36985734959686</v>
      </c>
      <c r="AG2231" s="5">
        <v>17</v>
      </c>
      <c r="AH2231" s="5">
        <v>351.45751498862933</v>
      </c>
      <c r="AI2231" s="5">
        <v>1</v>
      </c>
      <c r="AJ2231" s="5">
        <v>20.673971469919369</v>
      </c>
    </row>
    <row r="2232" spans="1:36" x14ac:dyDescent="0.25">
      <c r="A2232">
        <v>2019</v>
      </c>
      <c r="B2232" t="s">
        <v>41</v>
      </c>
      <c r="C2232" t="s">
        <v>5748</v>
      </c>
      <c r="D2232" s="47" t="s">
        <v>5562</v>
      </c>
      <c r="E2232" s="11">
        <v>9.08</v>
      </c>
      <c r="F2232" s="2">
        <v>0.56189999999999996</v>
      </c>
      <c r="G2232" s="2">
        <v>0.41880000000000001</v>
      </c>
      <c r="H2232" s="2">
        <v>0.14309999999999995</v>
      </c>
      <c r="I2232" s="2">
        <v>0.54259999999999997</v>
      </c>
      <c r="J2232" s="2">
        <v>0.39729999999999999</v>
      </c>
      <c r="K2232" s="2">
        <v>0.14529999999999998</v>
      </c>
      <c r="L2232" s="2">
        <v>0.49209999999999998</v>
      </c>
      <c r="M2232" s="2">
        <v>0.48820000000000002</v>
      </c>
      <c r="N2232" s="2">
        <v>3.8999999999999591E-3</v>
      </c>
      <c r="O2232" s="2">
        <v>9.7433333333333302E-2</v>
      </c>
      <c r="P2232" s="2" t="s">
        <v>4792</v>
      </c>
      <c r="Q2232" s="5">
        <v>4844</v>
      </c>
      <c r="R2232" s="5">
        <v>533.4801762114538</v>
      </c>
      <c r="S2232" s="5">
        <v>10</v>
      </c>
      <c r="T2232" s="5">
        <v>206.44095788604457</v>
      </c>
      <c r="U2232" s="5">
        <v>0</v>
      </c>
      <c r="V2232" s="5">
        <v>0</v>
      </c>
      <c r="W2232" s="5">
        <v>0</v>
      </c>
      <c r="X2232" s="5">
        <v>0</v>
      </c>
      <c r="Y2232" s="5">
        <v>0</v>
      </c>
      <c r="Z2232" s="5">
        <v>0</v>
      </c>
      <c r="AA2232" s="5">
        <v>10</v>
      </c>
      <c r="AB2232" s="5">
        <v>206.44095788604457</v>
      </c>
      <c r="AC2232" s="5">
        <v>50</v>
      </c>
      <c r="AD2232" s="5">
        <v>1032.2047894302229</v>
      </c>
      <c r="AE2232" s="5">
        <v>10</v>
      </c>
      <c r="AF2232" s="5">
        <v>206.44095788604457</v>
      </c>
      <c r="AG2232" s="5">
        <v>37</v>
      </c>
      <c r="AH2232" s="5">
        <v>763.83154417836499</v>
      </c>
      <c r="AI2232" s="5">
        <v>3</v>
      </c>
      <c r="AJ2232" s="5">
        <v>61.932287365813373</v>
      </c>
    </row>
    <row r="2233" spans="1:36" x14ac:dyDescent="0.25">
      <c r="A2233">
        <v>2017</v>
      </c>
      <c r="B2233" t="s">
        <v>71</v>
      </c>
      <c r="C2233" t="s">
        <v>4916</v>
      </c>
      <c r="D2233" s="47" t="s">
        <v>663</v>
      </c>
      <c r="E2233" s="11">
        <v>0</v>
      </c>
      <c r="F2233" s="2">
        <v>0.69040000000000001</v>
      </c>
      <c r="G2233" s="2">
        <v>0.2989</v>
      </c>
      <c r="H2233" s="2">
        <v>0.39150000000000001</v>
      </c>
      <c r="I2233" s="2">
        <v>0.70069999999999999</v>
      </c>
      <c r="J2233" s="2">
        <v>0.26869999999999999</v>
      </c>
      <c r="K2233" s="2">
        <v>0.432</v>
      </c>
      <c r="L2233" s="2">
        <v>0.69030000000000002</v>
      </c>
      <c r="M2233" s="2">
        <v>0.29809999999999998</v>
      </c>
      <c r="N2233" s="2">
        <v>0.39220000000000005</v>
      </c>
      <c r="O2233" s="2">
        <v>0.40523333333333333</v>
      </c>
      <c r="P2233" s="2" t="s">
        <v>4792</v>
      </c>
      <c r="Q2233" s="5">
        <v>4847</v>
      </c>
      <c r="R2233" s="5" t="s">
        <v>4791</v>
      </c>
      <c r="S2233" s="5">
        <v>8</v>
      </c>
      <c r="T2233" s="5">
        <v>165.05054672993606</v>
      </c>
      <c r="U2233" s="5">
        <v>0</v>
      </c>
      <c r="V2233" s="5">
        <v>0</v>
      </c>
      <c r="W2233" s="5">
        <v>3</v>
      </c>
      <c r="X2233" s="5">
        <v>61.893955023726015</v>
      </c>
      <c r="Y2233" s="5">
        <v>2</v>
      </c>
      <c r="Z2233" s="5">
        <v>41.262636682484015</v>
      </c>
      <c r="AA2233" s="5">
        <v>3</v>
      </c>
      <c r="AB2233" s="5">
        <v>61.893955023726015</v>
      </c>
      <c r="AC2233" s="5">
        <v>154</v>
      </c>
      <c r="AD2233" s="5">
        <v>3177.2230245512687</v>
      </c>
      <c r="AE2233" s="5">
        <v>14</v>
      </c>
      <c r="AF2233" s="5">
        <v>288.8384567773881</v>
      </c>
      <c r="AG2233" s="5">
        <v>125</v>
      </c>
      <c r="AH2233" s="5">
        <v>2578.9147926552505</v>
      </c>
      <c r="AI2233" s="5">
        <v>15</v>
      </c>
      <c r="AJ2233" s="5">
        <v>309.46977511863008</v>
      </c>
    </row>
    <row r="2234" spans="1:36" x14ac:dyDescent="0.25">
      <c r="A2234">
        <v>2018</v>
      </c>
      <c r="B2234" t="s">
        <v>41</v>
      </c>
      <c r="C2234" t="s">
        <v>5684</v>
      </c>
      <c r="D2234" s="47" t="s">
        <v>967</v>
      </c>
      <c r="E2234" s="11">
        <v>4.6900000000000004</v>
      </c>
      <c r="F2234" s="2">
        <v>0.8175</v>
      </c>
      <c r="G2234" s="2">
        <v>0.16400000000000001</v>
      </c>
      <c r="H2234" s="2">
        <v>0.65349999999999997</v>
      </c>
      <c r="I2234" s="2">
        <v>0.79720000000000002</v>
      </c>
      <c r="J2234" s="2">
        <v>0.16200000000000001</v>
      </c>
      <c r="K2234" s="2">
        <v>0.63519999999999999</v>
      </c>
      <c r="L2234" s="2">
        <v>0.70920000000000005</v>
      </c>
      <c r="M2234" s="2">
        <v>0.2681</v>
      </c>
      <c r="N2234" s="2">
        <v>0.44110000000000005</v>
      </c>
      <c r="O2234" s="2">
        <v>0.5766</v>
      </c>
      <c r="P2234" s="2" t="s">
        <v>4792</v>
      </c>
      <c r="Q2234" s="5">
        <v>4856</v>
      </c>
      <c r="R2234" s="5">
        <v>1035.3944562899785</v>
      </c>
      <c r="S2234" s="5">
        <v>7</v>
      </c>
      <c r="T2234" s="5">
        <v>144.15156507413511</v>
      </c>
      <c r="U2234" s="5">
        <v>0</v>
      </c>
      <c r="V2234" s="5">
        <v>0</v>
      </c>
      <c r="W2234" s="5">
        <v>0</v>
      </c>
      <c r="X2234" s="5">
        <v>0</v>
      </c>
      <c r="Y2234" s="5">
        <v>0</v>
      </c>
      <c r="Z2234" s="5">
        <v>0</v>
      </c>
      <c r="AA2234" s="5">
        <v>7</v>
      </c>
      <c r="AB2234" s="5">
        <v>144.15156507413511</v>
      </c>
      <c r="AC2234" s="5">
        <v>97</v>
      </c>
      <c r="AD2234" s="5">
        <v>1997.5288303130146</v>
      </c>
      <c r="AE2234" s="5">
        <v>1</v>
      </c>
      <c r="AF2234" s="5">
        <v>20.59308072487644</v>
      </c>
      <c r="AG2234" s="5">
        <v>93</v>
      </c>
      <c r="AH2234" s="5">
        <v>1915.156507413509</v>
      </c>
      <c r="AI2234" s="5">
        <v>3</v>
      </c>
      <c r="AJ2234" s="5">
        <v>61.779242174629317</v>
      </c>
    </row>
    <row r="2235" spans="1:36" x14ac:dyDescent="0.25">
      <c r="A2235">
        <v>2019</v>
      </c>
      <c r="B2235" t="s">
        <v>41</v>
      </c>
      <c r="C2235" t="s">
        <v>5684</v>
      </c>
      <c r="D2235" s="47" t="s">
        <v>967</v>
      </c>
      <c r="E2235" s="11">
        <v>4.6900000000000004</v>
      </c>
      <c r="F2235" s="2">
        <v>0.8175</v>
      </c>
      <c r="G2235" s="2">
        <v>0.16400000000000001</v>
      </c>
      <c r="H2235" s="2">
        <v>0.65349999999999997</v>
      </c>
      <c r="I2235" s="2">
        <v>0.79720000000000002</v>
      </c>
      <c r="J2235" s="2">
        <v>0.16200000000000001</v>
      </c>
      <c r="K2235" s="2">
        <v>0.63519999999999999</v>
      </c>
      <c r="L2235" s="2">
        <v>0.70920000000000005</v>
      </c>
      <c r="M2235" s="2">
        <v>0.2681</v>
      </c>
      <c r="N2235" s="2">
        <v>0.44110000000000005</v>
      </c>
      <c r="O2235" s="2">
        <v>0.5766</v>
      </c>
      <c r="P2235" s="2" t="s">
        <v>4792</v>
      </c>
      <c r="Q2235" s="5">
        <v>4860</v>
      </c>
      <c r="R2235" s="5">
        <v>1036.2473347547973</v>
      </c>
      <c r="S2235" s="5">
        <v>6</v>
      </c>
      <c r="T2235" s="5">
        <v>123.45679012345678</v>
      </c>
      <c r="U2235" s="5">
        <v>0</v>
      </c>
      <c r="V2235" s="5">
        <v>0</v>
      </c>
      <c r="W2235" s="5">
        <v>0</v>
      </c>
      <c r="X2235" s="5">
        <v>0</v>
      </c>
      <c r="Y2235" s="5">
        <v>2</v>
      </c>
      <c r="Z2235" s="5">
        <v>41.152263374485592</v>
      </c>
      <c r="AA2235" s="5">
        <v>4</v>
      </c>
      <c r="AB2235" s="5">
        <v>82.304526748971185</v>
      </c>
      <c r="AC2235" s="5">
        <v>73</v>
      </c>
      <c r="AD2235" s="5">
        <v>1502.0576131687244</v>
      </c>
      <c r="AE2235" s="5">
        <v>3</v>
      </c>
      <c r="AF2235" s="5">
        <v>61.728395061728392</v>
      </c>
      <c r="AG2235" s="5">
        <v>65</v>
      </c>
      <c r="AH2235" s="5">
        <v>1337.4485596707818</v>
      </c>
      <c r="AI2235" s="5">
        <v>5</v>
      </c>
      <c r="AJ2235" s="5">
        <v>102.88065843621401</v>
      </c>
    </row>
    <row r="2236" spans="1:36" x14ac:dyDescent="0.25">
      <c r="A2236">
        <v>2017</v>
      </c>
      <c r="B2236" t="s">
        <v>71</v>
      </c>
      <c r="C2236" t="s">
        <v>5934</v>
      </c>
      <c r="D2236" s="47" t="s">
        <v>4970</v>
      </c>
      <c r="E2236" s="11">
        <v>0</v>
      </c>
      <c r="F2236" s="2">
        <v>0.4289</v>
      </c>
      <c r="G2236" s="2">
        <v>0.56040000000000001</v>
      </c>
      <c r="H2236" s="2">
        <v>-0.13150000000000001</v>
      </c>
      <c r="I2236" s="2">
        <v>0.3201</v>
      </c>
      <c r="J2236" s="2">
        <v>0.64510000000000001</v>
      </c>
      <c r="K2236" s="2">
        <v>-0.32500000000000001</v>
      </c>
      <c r="L2236" s="2">
        <v>0.33939999999999998</v>
      </c>
      <c r="M2236" s="2">
        <v>0.64990000000000003</v>
      </c>
      <c r="N2236" s="2">
        <v>-0.31050000000000005</v>
      </c>
      <c r="O2236" s="2">
        <v>-0.25566666666666671</v>
      </c>
      <c r="P2236" s="2" t="s">
        <v>5900</v>
      </c>
      <c r="Q2236" s="5">
        <v>4860</v>
      </c>
      <c r="R2236" s="5" t="s">
        <v>4791</v>
      </c>
      <c r="S2236" s="5">
        <v>2</v>
      </c>
      <c r="T2236" s="5">
        <v>41.152263374485592</v>
      </c>
      <c r="U2236" s="5">
        <v>0</v>
      </c>
      <c r="V2236" s="5">
        <v>0</v>
      </c>
      <c r="W2236" s="5">
        <v>0</v>
      </c>
      <c r="X2236" s="5">
        <v>0</v>
      </c>
      <c r="Y2236" s="5">
        <v>0</v>
      </c>
      <c r="Z2236" s="5">
        <v>0</v>
      </c>
      <c r="AA2236" s="5">
        <v>2</v>
      </c>
      <c r="AB2236" s="5">
        <v>41.152263374485592</v>
      </c>
      <c r="AC2236" s="5">
        <v>33</v>
      </c>
      <c r="AD2236" s="5">
        <v>679.01234567901236</v>
      </c>
      <c r="AE2236" s="5">
        <v>3</v>
      </c>
      <c r="AF2236" s="5">
        <v>61.728395061728392</v>
      </c>
      <c r="AG2236" s="5">
        <v>29</v>
      </c>
      <c r="AH2236" s="5">
        <v>596.70781893004119</v>
      </c>
      <c r="AI2236" s="5">
        <v>1</v>
      </c>
      <c r="AJ2236" s="5">
        <v>20.576131687242796</v>
      </c>
    </row>
    <row r="2237" spans="1:36" x14ac:dyDescent="0.25">
      <c r="A2237">
        <v>2018</v>
      </c>
      <c r="B2237" t="s">
        <v>41</v>
      </c>
      <c r="C2237" t="s">
        <v>5586</v>
      </c>
      <c r="D2237" s="47" t="s">
        <v>5585</v>
      </c>
      <c r="E2237" s="11">
        <v>2.944</v>
      </c>
      <c r="F2237" s="2">
        <v>0.77559999999999996</v>
      </c>
      <c r="G2237" s="2">
        <v>0.2074</v>
      </c>
      <c r="H2237" s="2">
        <v>0.56819999999999993</v>
      </c>
      <c r="I2237" s="2">
        <v>0.75239999999999996</v>
      </c>
      <c r="J2237" s="2">
        <v>0.19320000000000001</v>
      </c>
      <c r="K2237" s="2">
        <v>0.55919999999999992</v>
      </c>
      <c r="L2237" s="2">
        <v>0.71340000000000003</v>
      </c>
      <c r="M2237" s="2">
        <v>0.26700000000000002</v>
      </c>
      <c r="N2237" s="2">
        <v>0.44640000000000002</v>
      </c>
      <c r="O2237" s="2">
        <v>0.52459999999999996</v>
      </c>
      <c r="P2237" s="2" t="s">
        <v>4792</v>
      </c>
      <c r="Q2237" s="5">
        <v>4868</v>
      </c>
      <c r="R2237" s="5">
        <v>1653.5326086956522</v>
      </c>
      <c r="S2237" s="5">
        <v>9</v>
      </c>
      <c r="T2237" s="5">
        <v>184.88085456039443</v>
      </c>
      <c r="U2237" s="5">
        <v>0</v>
      </c>
      <c r="V2237" s="5">
        <v>0</v>
      </c>
      <c r="W2237" s="5">
        <v>5</v>
      </c>
      <c r="X2237" s="5">
        <v>102.71158586688578</v>
      </c>
      <c r="Y2237" s="5">
        <v>1</v>
      </c>
      <c r="Z2237" s="5">
        <v>20.542317173377157</v>
      </c>
      <c r="AA2237" s="5">
        <v>3</v>
      </c>
      <c r="AB2237" s="5">
        <v>61.62695152013147</v>
      </c>
      <c r="AC2237" s="5">
        <v>136</v>
      </c>
      <c r="AD2237" s="5">
        <v>2793.7551355792934</v>
      </c>
      <c r="AE2237" s="5">
        <v>22</v>
      </c>
      <c r="AF2237" s="5">
        <v>451.93097781429748</v>
      </c>
      <c r="AG2237" s="5">
        <v>112</v>
      </c>
      <c r="AH2237" s="5">
        <v>2300.7395234182418</v>
      </c>
      <c r="AI2237" s="5">
        <v>2</v>
      </c>
      <c r="AJ2237" s="5">
        <v>41.084634346754314</v>
      </c>
    </row>
    <row r="2238" spans="1:36" x14ac:dyDescent="0.25">
      <c r="A2238">
        <v>2018</v>
      </c>
      <c r="B2238" t="s">
        <v>41</v>
      </c>
      <c r="C2238" t="s">
        <v>5748</v>
      </c>
      <c r="D2238" s="47" t="s">
        <v>5562</v>
      </c>
      <c r="E2238" s="11">
        <v>9.08</v>
      </c>
      <c r="F2238" s="2">
        <v>0.56189999999999996</v>
      </c>
      <c r="G2238" s="2">
        <v>0.41880000000000001</v>
      </c>
      <c r="H2238" s="2">
        <v>0.14309999999999995</v>
      </c>
      <c r="I2238" s="2">
        <v>0.54259999999999997</v>
      </c>
      <c r="J2238" s="2">
        <v>0.39729999999999999</v>
      </c>
      <c r="K2238" s="2">
        <v>0.14529999999999998</v>
      </c>
      <c r="L2238" s="2">
        <v>0.49209999999999998</v>
      </c>
      <c r="M2238" s="2">
        <v>0.48820000000000002</v>
      </c>
      <c r="N2238" s="2">
        <v>3.8999999999999591E-3</v>
      </c>
      <c r="O2238" s="2">
        <v>9.7433333333333302E-2</v>
      </c>
      <c r="P2238" s="2" t="s">
        <v>4792</v>
      </c>
      <c r="Q2238" s="5">
        <v>4869</v>
      </c>
      <c r="R2238" s="5">
        <v>536.2334801762114</v>
      </c>
      <c r="S2238" s="5">
        <v>8</v>
      </c>
      <c r="T2238" s="5">
        <v>164.30478537687409</v>
      </c>
      <c r="U2238" s="5">
        <v>0</v>
      </c>
      <c r="V2238" s="5">
        <v>0</v>
      </c>
      <c r="W2238" s="5">
        <v>2</v>
      </c>
      <c r="X2238" s="5">
        <v>41.076196344218523</v>
      </c>
      <c r="Y2238" s="5">
        <v>3</v>
      </c>
      <c r="Z2238" s="5">
        <v>61.614294516327789</v>
      </c>
      <c r="AA2238" s="5">
        <v>3</v>
      </c>
      <c r="AB2238" s="5">
        <v>61.614294516327789</v>
      </c>
      <c r="AC2238" s="5">
        <v>58</v>
      </c>
      <c r="AD2238" s="5">
        <v>1191.2096939823373</v>
      </c>
      <c r="AE2238" s="5">
        <v>16</v>
      </c>
      <c r="AF2238" s="5">
        <v>328.60957075374819</v>
      </c>
      <c r="AG2238" s="5">
        <v>37</v>
      </c>
      <c r="AH2238" s="5">
        <v>759.90963236804271</v>
      </c>
      <c r="AI2238" s="5">
        <v>5</v>
      </c>
      <c r="AJ2238" s="5">
        <v>102.69049086054632</v>
      </c>
    </row>
    <row r="2239" spans="1:36" x14ac:dyDescent="0.25">
      <c r="A2239">
        <v>2017</v>
      </c>
      <c r="B2239" t="s">
        <v>41</v>
      </c>
      <c r="C2239" t="s">
        <v>5684</v>
      </c>
      <c r="D2239" s="47" t="s">
        <v>967</v>
      </c>
      <c r="E2239" s="11">
        <v>4.6900000000000004</v>
      </c>
      <c r="F2239" s="2">
        <v>0.8175</v>
      </c>
      <c r="G2239" s="2">
        <v>0.16400000000000001</v>
      </c>
      <c r="H2239" s="2">
        <v>0.65349999999999997</v>
      </c>
      <c r="I2239" s="2">
        <v>0.79720000000000002</v>
      </c>
      <c r="J2239" s="2">
        <v>0.16200000000000001</v>
      </c>
      <c r="K2239" s="2">
        <v>0.63519999999999999</v>
      </c>
      <c r="L2239" s="2">
        <v>0.70920000000000005</v>
      </c>
      <c r="M2239" s="2">
        <v>0.2681</v>
      </c>
      <c r="N2239" s="2">
        <v>0.44110000000000005</v>
      </c>
      <c r="O2239" s="2">
        <v>0.5766</v>
      </c>
      <c r="P2239" s="2" t="s">
        <v>4792</v>
      </c>
      <c r="Q2239" s="5">
        <v>4870</v>
      </c>
      <c r="R2239" s="5">
        <v>1038.3795309168443</v>
      </c>
      <c r="S2239" s="5">
        <v>3</v>
      </c>
      <c r="T2239" s="5">
        <v>61.601642710472284</v>
      </c>
      <c r="U2239" s="5">
        <v>0</v>
      </c>
      <c r="V2239" s="5">
        <v>0</v>
      </c>
      <c r="W2239" s="5">
        <v>0</v>
      </c>
      <c r="X2239" s="5">
        <v>0</v>
      </c>
      <c r="Y2239" s="5">
        <v>0</v>
      </c>
      <c r="Z2239" s="5">
        <v>0</v>
      </c>
      <c r="AA2239" s="5">
        <v>3</v>
      </c>
      <c r="AB2239" s="5">
        <v>61.601642710472284</v>
      </c>
      <c r="AC2239" s="5">
        <v>106</v>
      </c>
      <c r="AD2239" s="5">
        <v>2176.5913757700205</v>
      </c>
      <c r="AE2239" s="5">
        <v>13</v>
      </c>
      <c r="AF2239" s="5">
        <v>266.9404517453799</v>
      </c>
      <c r="AG2239" s="5">
        <v>92</v>
      </c>
      <c r="AH2239" s="5">
        <v>1889.1170431211499</v>
      </c>
      <c r="AI2239" s="5">
        <v>1</v>
      </c>
      <c r="AJ2239" s="5">
        <v>20.533880903490758</v>
      </c>
    </row>
    <row r="2240" spans="1:36" x14ac:dyDescent="0.25">
      <c r="A2240">
        <v>2018</v>
      </c>
      <c r="B2240" t="s">
        <v>49</v>
      </c>
      <c r="C2240" t="s">
        <v>6372</v>
      </c>
      <c r="D2240" s="47" t="s">
        <v>6329</v>
      </c>
      <c r="E2240" s="11">
        <v>14</v>
      </c>
      <c r="F2240" s="2">
        <v>0.36499999999999999</v>
      </c>
      <c r="G2240" s="2">
        <v>0.60719999999999996</v>
      </c>
      <c r="H2240" s="2">
        <v>-0.24219999999999997</v>
      </c>
      <c r="I2240" s="2">
        <v>0.32400000000000001</v>
      </c>
      <c r="J2240" s="2">
        <v>0.59499999999999997</v>
      </c>
      <c r="K2240" s="2">
        <v>-0.27099999999999996</v>
      </c>
      <c r="L2240" s="2">
        <v>0.39300000000000002</v>
      </c>
      <c r="M2240" s="2">
        <v>0.59499999999999997</v>
      </c>
      <c r="N2240" s="2">
        <v>-0.20199999999999996</v>
      </c>
      <c r="O2240" s="2">
        <v>-0.23839999999999995</v>
      </c>
      <c r="P2240" s="2" t="s">
        <v>5900</v>
      </c>
      <c r="Q2240" s="5">
        <v>4871</v>
      </c>
      <c r="R2240" s="5">
        <v>347.92857142857144</v>
      </c>
      <c r="S2240" s="5">
        <v>10</v>
      </c>
      <c r="T2240" s="5">
        <v>205.29665366454526</v>
      </c>
      <c r="U2240" s="5">
        <v>0</v>
      </c>
      <c r="V2240" s="5">
        <v>0</v>
      </c>
      <c r="W2240" s="5">
        <v>3</v>
      </c>
      <c r="X2240" s="5">
        <v>61.588996099363577</v>
      </c>
      <c r="Y2240" s="5">
        <v>1</v>
      </c>
      <c r="Z2240" s="5">
        <v>20.529665366454527</v>
      </c>
      <c r="AA2240" s="5">
        <v>6</v>
      </c>
      <c r="AB2240" s="5">
        <v>123.17799219872715</v>
      </c>
      <c r="AC2240" s="5">
        <v>66</v>
      </c>
      <c r="AD2240" s="5">
        <v>1354.9579141859988</v>
      </c>
      <c r="AE2240" s="5">
        <v>8</v>
      </c>
      <c r="AF2240" s="5">
        <v>164.23732293163621</v>
      </c>
      <c r="AG2240" s="5">
        <v>57</v>
      </c>
      <c r="AH2240" s="5">
        <v>1170.190925887908</v>
      </c>
      <c r="AI2240" s="5">
        <v>1</v>
      </c>
      <c r="AJ2240" s="5">
        <v>20.529665366454527</v>
      </c>
    </row>
    <row r="2241" spans="1:36" x14ac:dyDescent="0.25">
      <c r="A2241">
        <v>2018</v>
      </c>
      <c r="B2241" t="s">
        <v>71</v>
      </c>
      <c r="C2241" t="s">
        <v>4916</v>
      </c>
      <c r="D2241" s="47" t="s">
        <v>663</v>
      </c>
      <c r="E2241" s="11">
        <v>0</v>
      </c>
      <c r="F2241" s="2">
        <v>0.69040000000000001</v>
      </c>
      <c r="G2241" s="2">
        <v>0.2989</v>
      </c>
      <c r="H2241" s="2">
        <v>0.39150000000000001</v>
      </c>
      <c r="I2241" s="2">
        <v>0.70069999999999999</v>
      </c>
      <c r="J2241" s="2">
        <v>0.26869999999999999</v>
      </c>
      <c r="K2241" s="2">
        <v>0.432</v>
      </c>
      <c r="L2241" s="2">
        <v>0.69030000000000002</v>
      </c>
      <c r="M2241" s="2">
        <v>0.29809999999999998</v>
      </c>
      <c r="N2241" s="2">
        <v>0.39220000000000005</v>
      </c>
      <c r="O2241" s="2">
        <v>0.40523333333333333</v>
      </c>
      <c r="P2241" s="2" t="s">
        <v>4792</v>
      </c>
      <c r="Q2241" s="5">
        <v>4876</v>
      </c>
      <c r="R2241" s="5" t="s">
        <v>4791</v>
      </c>
      <c r="S2241" s="5">
        <v>7</v>
      </c>
      <c r="T2241" s="5">
        <v>143.5602953240361</v>
      </c>
      <c r="U2241" s="5">
        <v>0</v>
      </c>
      <c r="V2241" s="5">
        <v>0</v>
      </c>
      <c r="W2241" s="5">
        <v>2</v>
      </c>
      <c r="X2241" s="5">
        <v>41.017227235438888</v>
      </c>
      <c r="Y2241" s="5">
        <v>2</v>
      </c>
      <c r="Z2241" s="5">
        <v>41.017227235438888</v>
      </c>
      <c r="AA2241" s="5">
        <v>3</v>
      </c>
      <c r="AB2241" s="5">
        <v>61.525840853158329</v>
      </c>
      <c r="AC2241" s="5">
        <v>79</v>
      </c>
      <c r="AD2241" s="5">
        <v>1620.1804757998359</v>
      </c>
      <c r="AE2241" s="5">
        <v>8</v>
      </c>
      <c r="AF2241" s="5">
        <v>164.06890894175555</v>
      </c>
      <c r="AG2241" s="5">
        <v>57</v>
      </c>
      <c r="AH2241" s="5">
        <v>1168.9909762100083</v>
      </c>
      <c r="AI2241" s="5">
        <v>14</v>
      </c>
      <c r="AJ2241" s="5">
        <v>287.12059064807221</v>
      </c>
    </row>
    <row r="2242" spans="1:36" x14ac:dyDescent="0.25">
      <c r="A2242">
        <v>2018</v>
      </c>
      <c r="B2242" t="s">
        <v>71</v>
      </c>
      <c r="C2242" t="s">
        <v>4916</v>
      </c>
      <c r="D2242" s="47" t="s">
        <v>663</v>
      </c>
      <c r="E2242" s="11">
        <v>0</v>
      </c>
      <c r="F2242" s="2">
        <v>0.69040000000000001</v>
      </c>
      <c r="G2242" s="2">
        <v>0.2989</v>
      </c>
      <c r="H2242" s="2">
        <v>0.39150000000000001</v>
      </c>
      <c r="I2242" s="2">
        <v>0.70069999999999999</v>
      </c>
      <c r="J2242" s="2">
        <v>0.26869999999999999</v>
      </c>
      <c r="K2242" s="2">
        <v>0.432</v>
      </c>
      <c r="L2242" s="2">
        <v>0.69030000000000002</v>
      </c>
      <c r="M2242" s="2">
        <v>0.29809999999999998</v>
      </c>
      <c r="N2242" s="2">
        <v>0.39220000000000005</v>
      </c>
      <c r="O2242" s="2">
        <v>0.40523333333333333</v>
      </c>
      <c r="P2242" s="2" t="s">
        <v>4792</v>
      </c>
      <c r="Q2242" s="5">
        <v>4876</v>
      </c>
      <c r="R2242" s="5" t="s">
        <v>4791</v>
      </c>
      <c r="S2242" s="5">
        <v>7</v>
      </c>
      <c r="T2242" s="5">
        <v>143.5602953240361</v>
      </c>
      <c r="U2242" s="5">
        <v>0</v>
      </c>
      <c r="V2242" s="5">
        <v>0</v>
      </c>
      <c r="W2242" s="5">
        <v>2</v>
      </c>
      <c r="X2242" s="5">
        <v>41.017227235438888</v>
      </c>
      <c r="Y2242" s="5">
        <v>2</v>
      </c>
      <c r="Z2242" s="5">
        <v>41.017227235438888</v>
      </c>
      <c r="AA2242" s="5">
        <v>3</v>
      </c>
      <c r="AB2242" s="5">
        <v>61.525840853158329</v>
      </c>
      <c r="AC2242" s="5">
        <v>79</v>
      </c>
      <c r="AD2242" s="5">
        <v>1620.1804757998359</v>
      </c>
      <c r="AE2242" s="5">
        <v>8</v>
      </c>
      <c r="AF2242" s="5">
        <v>164.06890894175555</v>
      </c>
      <c r="AG2242" s="5">
        <v>57</v>
      </c>
      <c r="AH2242" s="5">
        <v>1168.9909762100083</v>
      </c>
      <c r="AI2242" s="5">
        <v>14</v>
      </c>
      <c r="AJ2242" s="5">
        <v>287.12059064807221</v>
      </c>
    </row>
    <row r="2243" spans="1:36" x14ac:dyDescent="0.25">
      <c r="A2243">
        <v>2018</v>
      </c>
      <c r="B2243" t="s">
        <v>41</v>
      </c>
      <c r="C2243" t="s">
        <v>6166</v>
      </c>
      <c r="D2243" s="47" t="s">
        <v>6005</v>
      </c>
      <c r="E2243" s="11">
        <v>2.9390000000000001</v>
      </c>
      <c r="F2243" s="2">
        <v>0.24049999999999999</v>
      </c>
      <c r="G2243" s="2">
        <v>0.74350000000000005</v>
      </c>
      <c r="H2243" s="2">
        <v>-0.50300000000000011</v>
      </c>
      <c r="I2243" s="2">
        <v>0.2102</v>
      </c>
      <c r="J2243" s="2">
        <v>0.74750000000000005</v>
      </c>
      <c r="K2243" s="2">
        <v>-0.53730000000000011</v>
      </c>
      <c r="L2243" s="2">
        <v>0.24629999999999999</v>
      </c>
      <c r="M2243" s="2">
        <v>0.74</v>
      </c>
      <c r="N2243" s="2">
        <v>-0.49370000000000003</v>
      </c>
      <c r="O2243" s="2">
        <v>-0.51133333333333342</v>
      </c>
      <c r="P2243" s="2" t="s">
        <v>5900</v>
      </c>
      <c r="Q2243" s="5">
        <v>4878</v>
      </c>
      <c r="R2243" s="5">
        <v>1659.7482136781218</v>
      </c>
      <c r="S2243" s="5">
        <v>7</v>
      </c>
      <c r="T2243" s="5">
        <v>143.50143501435016</v>
      </c>
      <c r="U2243" s="5">
        <v>0</v>
      </c>
      <c r="V2243" s="5">
        <v>0</v>
      </c>
      <c r="W2243" s="5">
        <v>1</v>
      </c>
      <c r="X2243" s="5">
        <v>20.50020500205002</v>
      </c>
      <c r="Y2243" s="5">
        <v>4</v>
      </c>
      <c r="Z2243" s="5">
        <v>82.00082000820008</v>
      </c>
      <c r="AA2243" s="5">
        <v>2</v>
      </c>
      <c r="AB2243" s="5">
        <v>41.00041000410004</v>
      </c>
      <c r="AC2243" s="5">
        <v>353</v>
      </c>
      <c r="AD2243" s="5">
        <v>7236.5723657236576</v>
      </c>
      <c r="AE2243" s="5">
        <v>17</v>
      </c>
      <c r="AF2243" s="5">
        <v>348.50348503485037</v>
      </c>
      <c r="AG2243" s="5">
        <v>327</v>
      </c>
      <c r="AH2243" s="5">
        <v>6703.5670356703558</v>
      </c>
      <c r="AI2243" s="5">
        <v>9</v>
      </c>
      <c r="AJ2243" s="5">
        <v>184.50184501845018</v>
      </c>
    </row>
    <row r="2244" spans="1:36" x14ac:dyDescent="0.25">
      <c r="A2244">
        <v>2019</v>
      </c>
      <c r="B2244" t="s">
        <v>70</v>
      </c>
      <c r="C2244" t="s">
        <v>5855</v>
      </c>
      <c r="D2244" s="47" t="s">
        <v>5853</v>
      </c>
      <c r="E2244" s="11">
        <v>8.42</v>
      </c>
      <c r="F2244" s="2">
        <v>0.57240000000000002</v>
      </c>
      <c r="G2244" s="2">
        <v>0.41539999999999999</v>
      </c>
      <c r="H2244" s="2">
        <v>0.15700000000000003</v>
      </c>
      <c r="I2244" s="2">
        <v>0.53049999999999997</v>
      </c>
      <c r="J2244" s="2">
        <v>0.45129999999999998</v>
      </c>
      <c r="K2244" s="2">
        <v>7.9199999999999993E-2</v>
      </c>
      <c r="L2244" s="2">
        <v>0.46600000000000003</v>
      </c>
      <c r="M2244" s="2">
        <v>0.52510000000000001</v>
      </c>
      <c r="N2244" s="2">
        <v>-5.9099999999999986E-2</v>
      </c>
      <c r="O2244" s="2">
        <v>5.9033333333333347E-2</v>
      </c>
      <c r="P2244" s="5" t="s">
        <v>5765</v>
      </c>
      <c r="Q2244" s="5">
        <v>4888</v>
      </c>
      <c r="R2244" s="5">
        <v>580.52256532066508</v>
      </c>
      <c r="S2244" s="5">
        <v>73</v>
      </c>
      <c r="T2244" s="5">
        <v>1493.4533551554828</v>
      </c>
      <c r="U2244" s="5">
        <v>0</v>
      </c>
      <c r="V2244" s="5">
        <v>0</v>
      </c>
      <c r="W2244" s="5">
        <v>3</v>
      </c>
      <c r="X2244" s="5">
        <v>61.374795417348608</v>
      </c>
      <c r="Y2244" s="5">
        <v>4</v>
      </c>
      <c r="Z2244" s="5">
        <v>81.833060556464815</v>
      </c>
      <c r="AA2244" s="5">
        <v>66</v>
      </c>
      <c r="AB2244" s="5">
        <v>1350.2454991816694</v>
      </c>
      <c r="AC2244" s="5">
        <v>141</v>
      </c>
      <c r="AD2244" s="5">
        <v>2884.6153846153848</v>
      </c>
      <c r="AE2244" s="5">
        <v>45</v>
      </c>
      <c r="AF2244" s="5">
        <v>920.62193126022908</v>
      </c>
      <c r="AG2244" s="5">
        <v>87</v>
      </c>
      <c r="AH2244" s="5">
        <v>1779.8690671031097</v>
      </c>
      <c r="AI2244" s="5">
        <v>9</v>
      </c>
      <c r="AJ2244" s="5">
        <v>184.12438625204584</v>
      </c>
    </row>
    <row r="2245" spans="1:36" x14ac:dyDescent="0.25">
      <c r="A2245">
        <v>2018</v>
      </c>
      <c r="B2245" t="s">
        <v>49</v>
      </c>
      <c r="C2245" t="s">
        <v>5632</v>
      </c>
      <c r="D2245" s="47" t="s">
        <v>618</v>
      </c>
      <c r="E2245" s="11">
        <v>14.7</v>
      </c>
      <c r="F2245" s="2">
        <v>0.3947</v>
      </c>
      <c r="G2245" s="2">
        <v>0.57199999999999995</v>
      </c>
      <c r="H2245" s="2">
        <v>-0.17729999999999996</v>
      </c>
      <c r="I2245" s="2">
        <v>0.442</v>
      </c>
      <c r="J2245" s="2">
        <v>0.44800000000000001</v>
      </c>
      <c r="K2245" s="2">
        <v>-6.0000000000000053E-3</v>
      </c>
      <c r="L2245" s="2">
        <v>0.54100000000000004</v>
      </c>
      <c r="M2245" s="2">
        <v>0.44700000000000001</v>
      </c>
      <c r="N2245" s="2">
        <v>9.4000000000000028E-2</v>
      </c>
      <c r="O2245" s="2">
        <v>-2.9766666666666646E-2</v>
      </c>
      <c r="P2245" s="2" t="s">
        <v>5765</v>
      </c>
      <c r="Q2245" s="5">
        <v>4888</v>
      </c>
      <c r="R2245" s="5">
        <v>332.51700680272108</v>
      </c>
      <c r="S2245" s="5">
        <v>3</v>
      </c>
      <c r="T2245" s="5">
        <v>61.374795417348608</v>
      </c>
      <c r="U2245" s="5">
        <v>0</v>
      </c>
      <c r="V2245" s="5">
        <v>0</v>
      </c>
      <c r="W2245" s="5">
        <v>0</v>
      </c>
      <c r="X2245" s="5">
        <v>0</v>
      </c>
      <c r="Y2245" s="5">
        <v>1</v>
      </c>
      <c r="Z2245" s="5">
        <v>20.458265139116204</v>
      </c>
      <c r="AA2245" s="5">
        <v>2</v>
      </c>
      <c r="AB2245" s="5">
        <v>40.916530278232408</v>
      </c>
      <c r="AC2245" s="5">
        <v>14</v>
      </c>
      <c r="AD2245" s="5">
        <v>286.41571194762685</v>
      </c>
      <c r="AE2245" s="5">
        <v>1</v>
      </c>
      <c r="AF2245" s="5">
        <v>20.458265139116204</v>
      </c>
      <c r="AG2245" s="5">
        <v>12</v>
      </c>
      <c r="AH2245" s="5">
        <v>245.49918166939443</v>
      </c>
      <c r="AI2245" s="5">
        <v>1</v>
      </c>
      <c r="AJ2245" s="5">
        <v>20.458265139116204</v>
      </c>
    </row>
    <row r="2246" spans="1:36" x14ac:dyDescent="0.25">
      <c r="A2246">
        <v>2017</v>
      </c>
      <c r="B2246" t="s">
        <v>49</v>
      </c>
      <c r="C2246" t="s">
        <v>5632</v>
      </c>
      <c r="D2246" s="47" t="s">
        <v>618</v>
      </c>
      <c r="E2246" s="11">
        <v>14.7</v>
      </c>
      <c r="F2246" s="2">
        <v>0.3947</v>
      </c>
      <c r="G2246" s="2">
        <v>0.57199999999999995</v>
      </c>
      <c r="H2246" s="2">
        <v>-0.17729999999999996</v>
      </c>
      <c r="I2246" s="2">
        <v>0.442</v>
      </c>
      <c r="J2246" s="2">
        <v>0.44800000000000001</v>
      </c>
      <c r="K2246" s="2">
        <v>-6.0000000000000053E-3</v>
      </c>
      <c r="L2246" s="2">
        <v>0.54100000000000004</v>
      </c>
      <c r="M2246" s="2">
        <v>0.44700000000000001</v>
      </c>
      <c r="N2246" s="2">
        <v>9.4000000000000028E-2</v>
      </c>
      <c r="O2246" s="2">
        <v>-2.9766666666666646E-2</v>
      </c>
      <c r="P2246" s="2" t="s">
        <v>5765</v>
      </c>
      <c r="Q2246" s="5">
        <v>4891</v>
      </c>
      <c r="R2246" s="5">
        <v>332.72108843537416</v>
      </c>
      <c r="S2246" s="5">
        <v>2</v>
      </c>
      <c r="T2246" s="5">
        <v>40.891433244735225</v>
      </c>
      <c r="U2246" s="5">
        <v>0</v>
      </c>
      <c r="V2246" s="5">
        <v>0</v>
      </c>
      <c r="W2246" s="5">
        <v>0</v>
      </c>
      <c r="X2246" s="5">
        <v>0</v>
      </c>
      <c r="Y2246" s="5">
        <v>0</v>
      </c>
      <c r="Z2246" s="5">
        <v>0</v>
      </c>
      <c r="AA2246" s="5">
        <v>2</v>
      </c>
      <c r="AB2246" s="5">
        <v>40.891433244735225</v>
      </c>
      <c r="AC2246" s="5">
        <v>17</v>
      </c>
      <c r="AD2246" s="5">
        <v>347.57718258024943</v>
      </c>
      <c r="AE2246" s="5">
        <v>5</v>
      </c>
      <c r="AF2246" s="5">
        <v>102.22858311183806</v>
      </c>
      <c r="AG2246" s="5">
        <v>12</v>
      </c>
      <c r="AH2246" s="5">
        <v>245.34859946841138</v>
      </c>
      <c r="AI2246" s="5">
        <v>0</v>
      </c>
      <c r="AJ2246" s="5">
        <v>0</v>
      </c>
    </row>
    <row r="2247" spans="1:36" x14ac:dyDescent="0.25">
      <c r="A2247">
        <v>2017</v>
      </c>
      <c r="B2247" t="s">
        <v>41</v>
      </c>
      <c r="C2247" t="s">
        <v>5748</v>
      </c>
      <c r="D2247" s="47" t="s">
        <v>5562</v>
      </c>
      <c r="E2247" s="11">
        <v>9.08</v>
      </c>
      <c r="F2247" s="2">
        <v>0.56189999999999996</v>
      </c>
      <c r="G2247" s="2">
        <v>0.41880000000000001</v>
      </c>
      <c r="H2247" s="2">
        <v>0.14309999999999995</v>
      </c>
      <c r="I2247" s="2">
        <v>0.54259999999999997</v>
      </c>
      <c r="J2247" s="2">
        <v>0.39729999999999999</v>
      </c>
      <c r="K2247" s="2">
        <v>0.14529999999999998</v>
      </c>
      <c r="L2247" s="2">
        <v>0.49209999999999998</v>
      </c>
      <c r="M2247" s="2">
        <v>0.48820000000000002</v>
      </c>
      <c r="N2247" s="2">
        <v>3.8999999999999591E-3</v>
      </c>
      <c r="O2247" s="2">
        <v>9.7433333333333302E-2</v>
      </c>
      <c r="P2247" s="2" t="s">
        <v>4792</v>
      </c>
      <c r="Q2247" s="5">
        <v>4893</v>
      </c>
      <c r="R2247" s="5">
        <v>538.8766519823788</v>
      </c>
      <c r="S2247" s="5">
        <v>6</v>
      </c>
      <c r="T2247" s="5">
        <v>122.62415695892091</v>
      </c>
      <c r="U2247" s="5">
        <v>1</v>
      </c>
      <c r="V2247" s="5">
        <v>20.437359493153487</v>
      </c>
      <c r="W2247" s="5">
        <v>1</v>
      </c>
      <c r="X2247" s="5">
        <v>20.437359493153487</v>
      </c>
      <c r="Y2247" s="5">
        <v>0</v>
      </c>
      <c r="Z2247" s="5">
        <v>0</v>
      </c>
      <c r="AA2247" s="5">
        <v>4</v>
      </c>
      <c r="AB2247" s="5">
        <v>81.749437972613947</v>
      </c>
      <c r="AC2247" s="5">
        <v>97</v>
      </c>
      <c r="AD2247" s="5">
        <v>1982.423870835888</v>
      </c>
      <c r="AE2247" s="5">
        <v>27</v>
      </c>
      <c r="AF2247" s="5">
        <v>551.80870631514415</v>
      </c>
      <c r="AG2247" s="5">
        <v>65</v>
      </c>
      <c r="AH2247" s="5">
        <v>1328.4283670549764</v>
      </c>
      <c r="AI2247" s="5">
        <v>5</v>
      </c>
      <c r="AJ2247" s="5">
        <v>102.18679746576743</v>
      </c>
    </row>
    <row r="2248" spans="1:36" x14ac:dyDescent="0.25">
      <c r="A2248">
        <v>2017</v>
      </c>
      <c r="B2248" t="s">
        <v>49</v>
      </c>
      <c r="C2248" t="s">
        <v>6372</v>
      </c>
      <c r="D2248" s="47" t="s">
        <v>6329</v>
      </c>
      <c r="E2248" s="11">
        <v>14</v>
      </c>
      <c r="F2248" s="2">
        <v>0.36499999999999999</v>
      </c>
      <c r="G2248" s="2">
        <v>0.60719999999999996</v>
      </c>
      <c r="H2248" s="2">
        <v>-0.24219999999999997</v>
      </c>
      <c r="I2248" s="2">
        <v>0.32400000000000001</v>
      </c>
      <c r="J2248" s="2">
        <v>0.59499999999999997</v>
      </c>
      <c r="K2248" s="2">
        <v>-0.27099999999999996</v>
      </c>
      <c r="L2248" s="2">
        <v>0.39300000000000002</v>
      </c>
      <c r="M2248" s="2">
        <v>0.59499999999999997</v>
      </c>
      <c r="N2248" s="2">
        <v>-0.20199999999999996</v>
      </c>
      <c r="O2248" s="2">
        <v>-0.23839999999999995</v>
      </c>
      <c r="P2248" s="2" t="s">
        <v>5900</v>
      </c>
      <c r="Q2248" s="5">
        <v>4899</v>
      </c>
      <c r="R2248" s="5">
        <v>349.92857142857144</v>
      </c>
      <c r="S2248" s="5">
        <v>11</v>
      </c>
      <c r="T2248" s="5">
        <v>224.53561951418658</v>
      </c>
      <c r="U2248" s="5">
        <v>0</v>
      </c>
      <c r="V2248" s="5">
        <v>0</v>
      </c>
      <c r="W2248" s="5">
        <v>1</v>
      </c>
      <c r="X2248" s="5">
        <v>20.412329046744233</v>
      </c>
      <c r="Y2248" s="5">
        <v>1</v>
      </c>
      <c r="Z2248" s="5">
        <v>20.412329046744233</v>
      </c>
      <c r="AA2248" s="5">
        <v>9</v>
      </c>
      <c r="AB2248" s="5">
        <v>183.71096142069811</v>
      </c>
      <c r="AC2248" s="5">
        <v>51</v>
      </c>
      <c r="AD2248" s="5">
        <v>1041.0287813839559</v>
      </c>
      <c r="AE2248" s="5">
        <v>4</v>
      </c>
      <c r="AF2248" s="5">
        <v>81.649316186976932</v>
      </c>
      <c r="AG2248" s="5">
        <v>46</v>
      </c>
      <c r="AH2248" s="5">
        <v>938.96713615023475</v>
      </c>
      <c r="AI2248" s="5">
        <v>1</v>
      </c>
      <c r="AJ2248" s="5">
        <v>20.412329046744233</v>
      </c>
    </row>
    <row r="2249" spans="1:36" x14ac:dyDescent="0.25">
      <c r="A2249">
        <v>2017</v>
      </c>
      <c r="B2249" t="s">
        <v>70</v>
      </c>
      <c r="C2249" t="s">
        <v>4910</v>
      </c>
      <c r="D2249" s="47" t="s">
        <v>5298</v>
      </c>
      <c r="E2249" s="11">
        <v>12.32</v>
      </c>
      <c r="F2249" s="2">
        <v>0.6744</v>
      </c>
      <c r="G2249" s="2">
        <v>0.309</v>
      </c>
      <c r="H2249" s="2">
        <v>0.3654</v>
      </c>
      <c r="I2249" s="2">
        <v>0.67290000000000005</v>
      </c>
      <c r="J2249" s="2">
        <v>0.2838</v>
      </c>
      <c r="K2249" s="2">
        <v>0.38910000000000006</v>
      </c>
      <c r="L2249" s="2">
        <v>0.62739999999999996</v>
      </c>
      <c r="M2249" s="2">
        <v>0.35830000000000001</v>
      </c>
      <c r="N2249" s="2">
        <v>0.26909999999999995</v>
      </c>
      <c r="O2249" s="2">
        <v>0.3412</v>
      </c>
      <c r="P2249" s="5" t="s">
        <v>4792</v>
      </c>
      <c r="Q2249" s="5">
        <v>4902</v>
      </c>
      <c r="R2249" s="5">
        <v>397.88961038961037</v>
      </c>
      <c r="S2249" s="5">
        <v>20</v>
      </c>
      <c r="T2249" s="5">
        <v>407.99673602611182</v>
      </c>
      <c r="U2249" s="5">
        <v>0</v>
      </c>
      <c r="V2249" s="5">
        <v>0</v>
      </c>
      <c r="W2249" s="5">
        <v>3</v>
      </c>
      <c r="X2249" s="5">
        <v>61.199510403916761</v>
      </c>
      <c r="Y2249" s="5">
        <v>2</v>
      </c>
      <c r="Z2249" s="5">
        <v>40.799673602611179</v>
      </c>
      <c r="AA2249" s="5">
        <v>15</v>
      </c>
      <c r="AB2249" s="5">
        <v>305.99755201958385</v>
      </c>
      <c r="AC2249" s="5">
        <v>82</v>
      </c>
      <c r="AD2249" s="5">
        <v>1672.7866177070584</v>
      </c>
      <c r="AE2249" s="5">
        <v>6</v>
      </c>
      <c r="AF2249" s="5">
        <v>122.39902080783352</v>
      </c>
      <c r="AG2249" s="5">
        <v>65</v>
      </c>
      <c r="AH2249" s="5">
        <v>1325.9893920848633</v>
      </c>
      <c r="AI2249" s="5">
        <v>11</v>
      </c>
      <c r="AJ2249" s="5">
        <v>224.39820481436149</v>
      </c>
    </row>
    <row r="2250" spans="1:36" x14ac:dyDescent="0.25">
      <c r="A2250">
        <v>2017</v>
      </c>
      <c r="B2250" t="s">
        <v>71</v>
      </c>
      <c r="C2250" t="s">
        <v>5279</v>
      </c>
      <c r="D2250" s="47" t="s">
        <v>4791</v>
      </c>
      <c r="E2250" s="11">
        <v>0</v>
      </c>
      <c r="F2250" s="2">
        <v>0</v>
      </c>
      <c r="G2250" s="2">
        <v>0</v>
      </c>
      <c r="H2250" s="2">
        <v>0</v>
      </c>
      <c r="I2250" s="2">
        <v>0</v>
      </c>
      <c r="J2250" s="2">
        <v>0</v>
      </c>
      <c r="K2250" s="2">
        <v>0</v>
      </c>
      <c r="L2250" s="2">
        <v>0</v>
      </c>
      <c r="M2250" s="2">
        <v>0</v>
      </c>
      <c r="N2250" s="2">
        <v>0</v>
      </c>
      <c r="O2250" s="2">
        <v>0</v>
      </c>
      <c r="P2250" s="2" t="s">
        <v>4791</v>
      </c>
      <c r="Q2250" s="5">
        <v>4904</v>
      </c>
      <c r="R2250" s="5" t="s">
        <v>4791</v>
      </c>
      <c r="S2250" s="5">
        <v>3</v>
      </c>
      <c r="T2250" s="5">
        <v>61.174551386623158</v>
      </c>
      <c r="U2250" s="5">
        <v>0</v>
      </c>
      <c r="V2250" s="5">
        <v>0</v>
      </c>
      <c r="W2250" s="5">
        <v>0</v>
      </c>
      <c r="X2250" s="5">
        <v>0</v>
      </c>
      <c r="Y2250" s="5">
        <v>0</v>
      </c>
      <c r="Z2250" s="5">
        <v>0</v>
      </c>
      <c r="AA2250" s="5">
        <v>3</v>
      </c>
      <c r="AB2250" s="5">
        <v>61.174551386623158</v>
      </c>
      <c r="AC2250" s="5">
        <v>126</v>
      </c>
      <c r="AD2250" s="5">
        <v>2569.331158238173</v>
      </c>
      <c r="AE2250" s="5">
        <v>45</v>
      </c>
      <c r="AF2250" s="5">
        <v>917.61827079934744</v>
      </c>
      <c r="AG2250" s="5">
        <v>71</v>
      </c>
      <c r="AH2250" s="5">
        <v>1447.7977161500817</v>
      </c>
      <c r="AI2250" s="5">
        <v>10</v>
      </c>
      <c r="AJ2250" s="5">
        <v>203.91517128874386</v>
      </c>
    </row>
    <row r="2251" spans="1:36" x14ac:dyDescent="0.25">
      <c r="A2251">
        <v>2017</v>
      </c>
      <c r="B2251" t="s">
        <v>71</v>
      </c>
      <c r="C2251" t="s">
        <v>5052</v>
      </c>
      <c r="D2251" s="47" t="s">
        <v>5051</v>
      </c>
      <c r="E2251" s="11">
        <v>0</v>
      </c>
      <c r="F2251" s="2">
        <v>0.82630000000000003</v>
      </c>
      <c r="G2251" s="2">
        <v>0.15959999999999999</v>
      </c>
      <c r="H2251" s="2">
        <v>0.66670000000000007</v>
      </c>
      <c r="I2251" s="2">
        <v>0.78029999999999999</v>
      </c>
      <c r="J2251" s="2">
        <v>0.185</v>
      </c>
      <c r="K2251" s="2">
        <v>0.59529999999999994</v>
      </c>
      <c r="L2251" s="2">
        <v>0.79790000000000005</v>
      </c>
      <c r="M2251" s="2">
        <v>0.19220000000000001</v>
      </c>
      <c r="N2251" s="2">
        <v>0.60570000000000002</v>
      </c>
      <c r="O2251" s="2">
        <v>0.62256666666666671</v>
      </c>
      <c r="P2251" s="2" t="s">
        <v>4792</v>
      </c>
      <c r="Q2251" s="5">
        <v>4909</v>
      </c>
      <c r="R2251" s="5" t="s">
        <v>4791</v>
      </c>
      <c r="S2251" s="5">
        <v>3</v>
      </c>
      <c r="T2251" s="5">
        <v>61.112242819311476</v>
      </c>
      <c r="U2251" s="5">
        <v>0</v>
      </c>
      <c r="V2251" s="5">
        <v>0</v>
      </c>
      <c r="W2251" s="5">
        <v>0</v>
      </c>
      <c r="X2251" s="5">
        <v>0</v>
      </c>
      <c r="Y2251" s="5">
        <v>0</v>
      </c>
      <c r="Z2251" s="5">
        <v>0</v>
      </c>
      <c r="AA2251" s="5">
        <v>3</v>
      </c>
      <c r="AB2251" s="5">
        <v>61.112242819311476</v>
      </c>
      <c r="AC2251" s="5">
        <v>44</v>
      </c>
      <c r="AD2251" s="5">
        <v>896.31289468323496</v>
      </c>
      <c r="AE2251" s="5">
        <v>8</v>
      </c>
      <c r="AF2251" s="5">
        <v>162.96598085149725</v>
      </c>
      <c r="AG2251" s="5">
        <v>34</v>
      </c>
      <c r="AH2251" s="5">
        <v>692.60541861886327</v>
      </c>
      <c r="AI2251" s="5">
        <v>2</v>
      </c>
      <c r="AJ2251" s="5">
        <v>40.741495212874312</v>
      </c>
    </row>
    <row r="2252" spans="1:36" x14ac:dyDescent="0.25">
      <c r="A2252">
        <v>2019</v>
      </c>
      <c r="B2252" t="s">
        <v>71</v>
      </c>
      <c r="C2252" t="s">
        <v>1052</v>
      </c>
      <c r="D2252" s="47" t="s">
        <v>4948</v>
      </c>
      <c r="E2252" s="11">
        <v>0</v>
      </c>
      <c r="F2252" s="2">
        <v>0.72399999999999998</v>
      </c>
      <c r="G2252" s="2">
        <v>0.26400000000000001</v>
      </c>
      <c r="H2252" s="2">
        <v>0.45999999999999996</v>
      </c>
      <c r="I2252" s="2">
        <v>0.72440000000000004</v>
      </c>
      <c r="J2252" s="2">
        <v>0.252</v>
      </c>
      <c r="K2252" s="2">
        <v>0.47240000000000004</v>
      </c>
      <c r="L2252" s="2">
        <v>0.7147</v>
      </c>
      <c r="M2252" s="2">
        <v>0.27579999999999999</v>
      </c>
      <c r="N2252" s="2">
        <v>0.43890000000000001</v>
      </c>
      <c r="O2252" s="2">
        <v>0.45710000000000001</v>
      </c>
      <c r="P2252" s="2" t="s">
        <v>4792</v>
      </c>
      <c r="Q2252" s="5">
        <v>4909</v>
      </c>
      <c r="R2252" s="5" t="s">
        <v>4791</v>
      </c>
      <c r="S2252" s="5">
        <v>6</v>
      </c>
      <c r="T2252" s="5">
        <v>122.22448563862295</v>
      </c>
      <c r="U2252" s="5">
        <v>0</v>
      </c>
      <c r="V2252" s="5">
        <v>0</v>
      </c>
      <c r="W2252" s="5">
        <v>0</v>
      </c>
      <c r="X2252" s="5">
        <v>0</v>
      </c>
      <c r="Y2252" s="5">
        <v>0</v>
      </c>
      <c r="Z2252" s="5">
        <v>0</v>
      </c>
      <c r="AA2252" s="5">
        <v>6</v>
      </c>
      <c r="AB2252" s="5">
        <v>122.22448563862295</v>
      </c>
      <c r="AC2252" s="5">
        <v>66</v>
      </c>
      <c r="AD2252" s="5">
        <v>1344.4693420248523</v>
      </c>
      <c r="AE2252" s="5">
        <v>30</v>
      </c>
      <c r="AF2252" s="5">
        <v>611.12242819311473</v>
      </c>
      <c r="AG2252" s="5">
        <v>31</v>
      </c>
      <c r="AH2252" s="5">
        <v>631.49317579955186</v>
      </c>
      <c r="AI2252" s="5">
        <v>5</v>
      </c>
      <c r="AJ2252" s="5">
        <v>101.85373803218579</v>
      </c>
    </row>
    <row r="2253" spans="1:36" x14ac:dyDescent="0.25">
      <c r="A2253">
        <v>2018</v>
      </c>
      <c r="B2253" t="s">
        <v>71</v>
      </c>
      <c r="C2253" t="s">
        <v>1052</v>
      </c>
      <c r="D2253" s="47" t="s">
        <v>4948</v>
      </c>
      <c r="E2253" s="11">
        <v>0</v>
      </c>
      <c r="F2253" s="2">
        <v>0.72399999999999998</v>
      </c>
      <c r="G2253" s="2">
        <v>0.26400000000000001</v>
      </c>
      <c r="H2253" s="2">
        <v>0.45999999999999996</v>
      </c>
      <c r="I2253" s="2">
        <v>0.72440000000000004</v>
      </c>
      <c r="J2253" s="2">
        <v>0.252</v>
      </c>
      <c r="K2253" s="2">
        <v>0.47240000000000004</v>
      </c>
      <c r="L2253" s="2">
        <v>0.7147</v>
      </c>
      <c r="M2253" s="2">
        <v>0.27579999999999999</v>
      </c>
      <c r="N2253" s="2">
        <v>0.43890000000000001</v>
      </c>
      <c r="O2253" s="2">
        <v>0.45710000000000001</v>
      </c>
      <c r="P2253" s="2" t="s">
        <v>4792</v>
      </c>
      <c r="Q2253" s="5">
        <v>4910</v>
      </c>
      <c r="R2253" s="5" t="s">
        <v>4791</v>
      </c>
      <c r="S2253" s="5">
        <v>13</v>
      </c>
      <c r="T2253" s="5">
        <v>264.76578411405296</v>
      </c>
      <c r="U2253" s="5">
        <v>0</v>
      </c>
      <c r="V2253" s="5">
        <v>0</v>
      </c>
      <c r="W2253" s="5">
        <v>0</v>
      </c>
      <c r="X2253" s="5">
        <v>0</v>
      </c>
      <c r="Y2253" s="5">
        <v>0</v>
      </c>
      <c r="Z2253" s="5">
        <v>0</v>
      </c>
      <c r="AA2253" s="5">
        <v>13</v>
      </c>
      <c r="AB2253" s="5">
        <v>264.76578411405296</v>
      </c>
      <c r="AC2253" s="5">
        <v>61</v>
      </c>
      <c r="AD2253" s="5">
        <v>1242.3625254582485</v>
      </c>
      <c r="AE2253" s="5">
        <v>42</v>
      </c>
      <c r="AF2253" s="5">
        <v>855.39714867617113</v>
      </c>
      <c r="AG2253" s="5">
        <v>19</v>
      </c>
      <c r="AH2253" s="5">
        <v>386.96537678207739</v>
      </c>
      <c r="AI2253" s="5">
        <v>0</v>
      </c>
      <c r="AJ2253" s="5">
        <v>0</v>
      </c>
    </row>
    <row r="2254" spans="1:36" x14ac:dyDescent="0.25">
      <c r="A2254">
        <v>2018</v>
      </c>
      <c r="B2254" t="s">
        <v>71</v>
      </c>
      <c r="C2254" t="s">
        <v>1052</v>
      </c>
      <c r="D2254" s="47" t="s">
        <v>4948</v>
      </c>
      <c r="E2254" s="11">
        <v>0</v>
      </c>
      <c r="F2254" s="2">
        <v>0.72399999999999998</v>
      </c>
      <c r="G2254" s="2">
        <v>0.26400000000000001</v>
      </c>
      <c r="H2254" s="2">
        <v>0.45999999999999996</v>
      </c>
      <c r="I2254" s="2">
        <v>0.72440000000000004</v>
      </c>
      <c r="J2254" s="2">
        <v>0.252</v>
      </c>
      <c r="K2254" s="2">
        <v>0.47240000000000004</v>
      </c>
      <c r="L2254" s="2">
        <v>0.7147</v>
      </c>
      <c r="M2254" s="2">
        <v>0.27579999999999999</v>
      </c>
      <c r="N2254" s="2">
        <v>0.43890000000000001</v>
      </c>
      <c r="O2254" s="2">
        <v>0.45710000000000001</v>
      </c>
      <c r="P2254" s="2" t="s">
        <v>4792</v>
      </c>
      <c r="Q2254" s="5">
        <v>4910</v>
      </c>
      <c r="R2254" s="5" t="s">
        <v>4791</v>
      </c>
      <c r="S2254" s="5">
        <v>13</v>
      </c>
      <c r="T2254" s="5">
        <v>264.76578411405296</v>
      </c>
      <c r="U2254" s="5">
        <v>0</v>
      </c>
      <c r="V2254" s="5">
        <v>0</v>
      </c>
      <c r="W2254" s="5">
        <v>0</v>
      </c>
      <c r="X2254" s="5">
        <v>0</v>
      </c>
      <c r="Y2254" s="5">
        <v>0</v>
      </c>
      <c r="Z2254" s="5">
        <v>0</v>
      </c>
      <c r="AA2254" s="5">
        <v>13</v>
      </c>
      <c r="AB2254" s="5">
        <v>264.76578411405296</v>
      </c>
      <c r="AC2254" s="5">
        <v>61</v>
      </c>
      <c r="AD2254" s="5">
        <v>1242.3625254582485</v>
      </c>
      <c r="AE2254" s="5">
        <v>42</v>
      </c>
      <c r="AF2254" s="5">
        <v>855.39714867617113</v>
      </c>
      <c r="AG2254" s="5">
        <v>19</v>
      </c>
      <c r="AH2254" s="5">
        <v>386.96537678207739</v>
      </c>
      <c r="AI2254" s="5">
        <v>0</v>
      </c>
      <c r="AJ2254" s="5">
        <v>0</v>
      </c>
    </row>
    <row r="2255" spans="1:36" x14ac:dyDescent="0.25">
      <c r="A2255">
        <v>2019</v>
      </c>
      <c r="B2255" t="s">
        <v>71</v>
      </c>
      <c r="C2255" t="s">
        <v>5283</v>
      </c>
      <c r="D2255" s="47" t="s">
        <v>4791</v>
      </c>
      <c r="E2255" s="47" t="s">
        <v>4791</v>
      </c>
      <c r="F2255" s="47" t="s">
        <v>4791</v>
      </c>
      <c r="G2255" s="47" t="s">
        <v>4791</v>
      </c>
      <c r="H2255" s="47" t="s">
        <v>4791</v>
      </c>
      <c r="I2255" s="47" t="s">
        <v>4791</v>
      </c>
      <c r="J2255" s="47" t="s">
        <v>4791</v>
      </c>
      <c r="K2255" s="47" t="s">
        <v>4791</v>
      </c>
      <c r="L2255" s="47" t="s">
        <v>4791</v>
      </c>
      <c r="M2255" s="47" t="s">
        <v>4791</v>
      </c>
      <c r="N2255" s="47" t="s">
        <v>4791</v>
      </c>
      <c r="O2255" s="47" t="s">
        <v>4791</v>
      </c>
      <c r="P2255" s="2" t="s">
        <v>4792</v>
      </c>
      <c r="Q2255" s="5">
        <v>4915</v>
      </c>
      <c r="R2255" s="5" t="s">
        <v>4791</v>
      </c>
      <c r="S2255" s="5">
        <v>7</v>
      </c>
      <c r="T2255" s="5">
        <v>142.42115971515767</v>
      </c>
      <c r="U2255" s="5">
        <v>0</v>
      </c>
      <c r="V2255" s="5">
        <v>0</v>
      </c>
      <c r="W2255" s="5">
        <v>1</v>
      </c>
      <c r="X2255" s="5">
        <v>20.345879959308238</v>
      </c>
      <c r="Y2255" s="5">
        <v>0</v>
      </c>
      <c r="Z2255" s="5">
        <v>0</v>
      </c>
      <c r="AA2255" s="5">
        <v>6</v>
      </c>
      <c r="AB2255" s="5">
        <v>122.07527975584944</v>
      </c>
      <c r="AC2255" s="5">
        <v>95</v>
      </c>
      <c r="AD2255" s="5">
        <v>1932.8585961342826</v>
      </c>
      <c r="AE2255" s="5">
        <v>27</v>
      </c>
      <c r="AF2255" s="5">
        <v>549.33875890132254</v>
      </c>
      <c r="AG2255" s="5">
        <v>63</v>
      </c>
      <c r="AH2255" s="5">
        <v>1281.7904374364191</v>
      </c>
      <c r="AI2255" s="5">
        <v>5</v>
      </c>
      <c r="AJ2255" s="5">
        <v>101.7293997965412</v>
      </c>
    </row>
    <row r="2256" spans="1:36" x14ac:dyDescent="0.25">
      <c r="A2256">
        <v>2019</v>
      </c>
      <c r="B2256" t="s">
        <v>71</v>
      </c>
      <c r="C2256" t="s">
        <v>5942</v>
      </c>
      <c r="D2256" s="47" t="s">
        <v>610</v>
      </c>
      <c r="E2256" s="11">
        <v>0</v>
      </c>
      <c r="F2256" s="2">
        <v>0.33289999999999997</v>
      </c>
      <c r="G2256" s="2">
        <v>0.64890000000000003</v>
      </c>
      <c r="H2256" s="2">
        <v>-0.31600000000000006</v>
      </c>
      <c r="I2256" s="2">
        <v>0.34639999999999999</v>
      </c>
      <c r="J2256" s="2">
        <v>0.60750000000000004</v>
      </c>
      <c r="K2256" s="2">
        <v>-0.26110000000000005</v>
      </c>
      <c r="L2256" s="2">
        <v>0.41660000000000003</v>
      </c>
      <c r="M2256" s="2">
        <v>0.57110000000000005</v>
      </c>
      <c r="N2256" s="2">
        <v>-0.15450000000000003</v>
      </c>
      <c r="O2256" s="2">
        <v>-0.24386666666666676</v>
      </c>
      <c r="P2256" s="2" t="s">
        <v>5900</v>
      </c>
      <c r="Q2256" s="5">
        <v>4916</v>
      </c>
      <c r="R2256" s="5" t="s">
        <v>4791</v>
      </c>
      <c r="S2256" s="5">
        <v>8</v>
      </c>
      <c r="T2256" s="5">
        <v>162.73393002441009</v>
      </c>
      <c r="U2256" s="5">
        <v>0</v>
      </c>
      <c r="V2256" s="5">
        <v>0</v>
      </c>
      <c r="W2256" s="5">
        <v>0</v>
      </c>
      <c r="X2256" s="5">
        <v>0</v>
      </c>
      <c r="Y2256" s="5">
        <v>5</v>
      </c>
      <c r="Z2256" s="5">
        <v>101.70870626525631</v>
      </c>
      <c r="AA2256" s="5">
        <v>3</v>
      </c>
      <c r="AB2256" s="5">
        <v>61.025223759153782</v>
      </c>
      <c r="AC2256" s="5">
        <v>111</v>
      </c>
      <c r="AD2256" s="5">
        <v>2257.9332790886897</v>
      </c>
      <c r="AE2256" s="5">
        <v>15</v>
      </c>
      <c r="AF2256" s="5">
        <v>305.12611879576895</v>
      </c>
      <c r="AG2256" s="5">
        <v>84</v>
      </c>
      <c r="AH2256" s="5">
        <v>1708.7062652563059</v>
      </c>
      <c r="AI2256" s="5">
        <v>12</v>
      </c>
      <c r="AJ2256" s="5">
        <v>244.10089503661513</v>
      </c>
    </row>
    <row r="2257" spans="1:36" x14ac:dyDescent="0.25">
      <c r="A2257">
        <v>2017</v>
      </c>
      <c r="B2257" t="s">
        <v>71</v>
      </c>
      <c r="C2257" t="s">
        <v>5829</v>
      </c>
      <c r="D2257" s="47" t="s">
        <v>5817</v>
      </c>
      <c r="E2257" s="11">
        <v>0</v>
      </c>
      <c r="F2257" s="2">
        <v>0.4909</v>
      </c>
      <c r="G2257" s="2">
        <v>0.49309999999999998</v>
      </c>
      <c r="H2257" s="2">
        <v>-2.1999999999999797E-3</v>
      </c>
      <c r="I2257" s="2">
        <v>0.51739999999999997</v>
      </c>
      <c r="J2257" s="2">
        <v>0.43140000000000001</v>
      </c>
      <c r="K2257" s="2">
        <v>8.5999999999999965E-2</v>
      </c>
      <c r="L2257" s="2">
        <v>0.57120000000000004</v>
      </c>
      <c r="M2257" s="2">
        <v>0.4143</v>
      </c>
      <c r="N2257" s="2">
        <v>0.15690000000000004</v>
      </c>
      <c r="O2257" s="2">
        <v>8.0233333333333337E-2</v>
      </c>
      <c r="P2257" s="2" t="s">
        <v>5765</v>
      </c>
      <c r="Q2257" s="5">
        <v>4921</v>
      </c>
      <c r="R2257" s="5" t="s">
        <v>4791</v>
      </c>
      <c r="S2257" s="5">
        <v>13</v>
      </c>
      <c r="T2257" s="5">
        <v>264.17394838447467</v>
      </c>
      <c r="U2257" s="5">
        <v>0</v>
      </c>
      <c r="V2257" s="5">
        <v>0</v>
      </c>
      <c r="W2257" s="5">
        <v>1</v>
      </c>
      <c r="X2257" s="5">
        <v>20.3210729526519</v>
      </c>
      <c r="Y2257" s="5">
        <v>8</v>
      </c>
      <c r="Z2257" s="5">
        <v>162.5685836212152</v>
      </c>
      <c r="AA2257" s="5">
        <v>4</v>
      </c>
      <c r="AB2257" s="5">
        <v>81.284291810607598</v>
      </c>
      <c r="AC2257" s="5">
        <v>444</v>
      </c>
      <c r="AD2257" s="5">
        <v>9022.5563909774428</v>
      </c>
      <c r="AE2257" s="5">
        <v>88</v>
      </c>
      <c r="AF2257" s="5">
        <v>1788.2544198333674</v>
      </c>
      <c r="AG2257" s="5">
        <v>341</v>
      </c>
      <c r="AH2257" s="5">
        <v>6929.4858768542981</v>
      </c>
      <c r="AI2257" s="5">
        <v>15</v>
      </c>
      <c r="AJ2257" s="5">
        <v>304.8160942897785</v>
      </c>
    </row>
    <row r="2258" spans="1:36" x14ac:dyDescent="0.25">
      <c r="A2258">
        <v>2018</v>
      </c>
      <c r="B2258" t="s">
        <v>71</v>
      </c>
      <c r="C2258" t="s">
        <v>5901</v>
      </c>
      <c r="D2258" s="47" t="s">
        <v>845</v>
      </c>
      <c r="E2258" s="11">
        <v>0</v>
      </c>
      <c r="F2258" s="2">
        <v>0.40179999999999999</v>
      </c>
      <c r="G2258" s="2">
        <v>0.59179999999999999</v>
      </c>
      <c r="H2258" s="2">
        <v>-0.19</v>
      </c>
      <c r="I2258" s="2">
        <v>0.2361</v>
      </c>
      <c r="J2258" s="2">
        <v>0.74609999999999999</v>
      </c>
      <c r="K2258" s="2">
        <v>-0.51</v>
      </c>
      <c r="L2258" s="2">
        <v>0.21099999999999999</v>
      </c>
      <c r="M2258" s="2">
        <v>0.78490000000000004</v>
      </c>
      <c r="N2258" s="2">
        <v>-0.57390000000000008</v>
      </c>
      <c r="O2258" s="2">
        <v>-0.42463333333333336</v>
      </c>
      <c r="P2258" s="2" t="s">
        <v>5900</v>
      </c>
      <c r="Q2258" s="5">
        <v>4921</v>
      </c>
      <c r="R2258" s="5" t="s">
        <v>4791</v>
      </c>
      <c r="S2258" s="5">
        <v>12</v>
      </c>
      <c r="T2258" s="5">
        <v>243.85287543182278</v>
      </c>
      <c r="U2258" s="5">
        <v>0</v>
      </c>
      <c r="V2258" s="5">
        <v>0</v>
      </c>
      <c r="W2258" s="5">
        <v>0</v>
      </c>
      <c r="X2258" s="5">
        <v>0</v>
      </c>
      <c r="Y2258" s="5">
        <v>0</v>
      </c>
      <c r="Z2258" s="5">
        <v>0</v>
      </c>
      <c r="AA2258" s="5">
        <v>12</v>
      </c>
      <c r="AB2258" s="5">
        <v>243.85287543182278</v>
      </c>
      <c r="AC2258" s="5">
        <v>143</v>
      </c>
      <c r="AD2258" s="5">
        <v>2905.9134322292216</v>
      </c>
      <c r="AE2258" s="5">
        <v>79</v>
      </c>
      <c r="AF2258" s="5">
        <v>1605.3647632595003</v>
      </c>
      <c r="AG2258" s="5">
        <v>64</v>
      </c>
      <c r="AH2258" s="5">
        <v>1300.5486689697216</v>
      </c>
      <c r="AI2258" s="5">
        <v>0</v>
      </c>
      <c r="AJ2258" s="5">
        <v>0</v>
      </c>
    </row>
    <row r="2259" spans="1:36" x14ac:dyDescent="0.25">
      <c r="A2259">
        <v>2018</v>
      </c>
      <c r="B2259" t="s">
        <v>71</v>
      </c>
      <c r="C2259" t="s">
        <v>5901</v>
      </c>
      <c r="D2259" s="47" t="s">
        <v>845</v>
      </c>
      <c r="E2259" s="11">
        <v>0</v>
      </c>
      <c r="F2259" s="2">
        <v>0.40179999999999999</v>
      </c>
      <c r="G2259" s="2">
        <v>0.59179999999999999</v>
      </c>
      <c r="H2259" s="2">
        <v>-0.19</v>
      </c>
      <c r="I2259" s="2">
        <v>0.2361</v>
      </c>
      <c r="J2259" s="2">
        <v>0.74609999999999999</v>
      </c>
      <c r="K2259" s="2">
        <v>-0.51</v>
      </c>
      <c r="L2259" s="2">
        <v>0.21099999999999999</v>
      </c>
      <c r="M2259" s="2">
        <v>0.78490000000000004</v>
      </c>
      <c r="N2259" s="2">
        <v>-0.57390000000000008</v>
      </c>
      <c r="O2259" s="2">
        <v>-0.42463333333333336</v>
      </c>
      <c r="P2259" s="2" t="s">
        <v>5900</v>
      </c>
      <c r="Q2259" s="5">
        <v>4921</v>
      </c>
      <c r="R2259" s="5" t="s">
        <v>4791</v>
      </c>
      <c r="S2259" s="5">
        <v>12</v>
      </c>
      <c r="T2259" s="5">
        <v>243.85287543182278</v>
      </c>
      <c r="U2259" s="5">
        <v>0</v>
      </c>
      <c r="V2259" s="5">
        <v>0</v>
      </c>
      <c r="W2259" s="5">
        <v>0</v>
      </c>
      <c r="X2259" s="5">
        <v>0</v>
      </c>
      <c r="Y2259" s="5">
        <v>0</v>
      </c>
      <c r="Z2259" s="5">
        <v>0</v>
      </c>
      <c r="AA2259" s="5">
        <v>12</v>
      </c>
      <c r="AB2259" s="5">
        <v>243.85287543182278</v>
      </c>
      <c r="AC2259" s="5">
        <v>143</v>
      </c>
      <c r="AD2259" s="5">
        <v>2905.9134322292216</v>
      </c>
      <c r="AE2259" s="5">
        <v>79</v>
      </c>
      <c r="AF2259" s="5">
        <v>1605.3647632595003</v>
      </c>
      <c r="AG2259" s="5">
        <v>64</v>
      </c>
      <c r="AH2259" s="5">
        <v>1300.5486689697216</v>
      </c>
      <c r="AI2259" s="5">
        <v>0</v>
      </c>
      <c r="AJ2259" s="5">
        <v>0</v>
      </c>
    </row>
    <row r="2260" spans="1:36" x14ac:dyDescent="0.25">
      <c r="A2260">
        <v>2019</v>
      </c>
      <c r="B2260" t="s">
        <v>41</v>
      </c>
      <c r="C2260" t="s">
        <v>6192</v>
      </c>
      <c r="D2260" s="47" t="s">
        <v>6146</v>
      </c>
      <c r="E2260" s="11">
        <v>4.1669999999999998</v>
      </c>
      <c r="F2260" s="2">
        <v>0.44619999999999999</v>
      </c>
      <c r="G2260" s="2">
        <v>0.53339999999999999</v>
      </c>
      <c r="H2260" s="2">
        <v>-8.72E-2</v>
      </c>
      <c r="I2260" s="2">
        <v>0.44350000000000001</v>
      </c>
      <c r="J2260" s="2">
        <v>0.50029999999999997</v>
      </c>
      <c r="K2260" s="2">
        <v>-5.6799999999999962E-2</v>
      </c>
      <c r="L2260" s="2">
        <v>0.41830000000000001</v>
      </c>
      <c r="M2260" s="2">
        <v>0.5615</v>
      </c>
      <c r="N2260" s="2">
        <v>-0.14319999999999999</v>
      </c>
      <c r="O2260" s="2">
        <v>-9.5733333333333323E-2</v>
      </c>
      <c r="P2260" s="2" t="s">
        <v>5900</v>
      </c>
      <c r="Q2260" s="5">
        <v>4922</v>
      </c>
      <c r="R2260" s="5">
        <v>1181.1855051595874</v>
      </c>
      <c r="S2260" s="5">
        <v>38</v>
      </c>
      <c r="T2260" s="5">
        <v>772.0438845997561</v>
      </c>
      <c r="U2260" s="5">
        <v>1</v>
      </c>
      <c r="V2260" s="5">
        <v>20.316944331572532</v>
      </c>
      <c r="W2260" s="5">
        <v>3</v>
      </c>
      <c r="X2260" s="5">
        <v>60.950832994717594</v>
      </c>
      <c r="Y2260" s="5">
        <v>16</v>
      </c>
      <c r="Z2260" s="5">
        <v>325.07110930516052</v>
      </c>
      <c r="AA2260" s="5">
        <v>18</v>
      </c>
      <c r="AB2260" s="5">
        <v>365.70499796830558</v>
      </c>
      <c r="AC2260" s="5">
        <v>236</v>
      </c>
      <c r="AD2260" s="5">
        <v>4794.7988622511175</v>
      </c>
      <c r="AE2260" s="5">
        <v>55</v>
      </c>
      <c r="AF2260" s="5">
        <v>1117.4319382364893</v>
      </c>
      <c r="AG2260" s="5">
        <v>128</v>
      </c>
      <c r="AH2260" s="5">
        <v>2600.5688744412842</v>
      </c>
      <c r="AI2260" s="5">
        <v>53</v>
      </c>
      <c r="AJ2260" s="5">
        <v>1076.7980495733443</v>
      </c>
    </row>
    <row r="2261" spans="1:36" x14ac:dyDescent="0.25">
      <c r="A2261">
        <v>2018</v>
      </c>
      <c r="B2261" t="s">
        <v>70</v>
      </c>
      <c r="C2261" t="s">
        <v>4910</v>
      </c>
      <c r="D2261" s="47" t="s">
        <v>5298</v>
      </c>
      <c r="E2261" s="11">
        <v>12.32</v>
      </c>
      <c r="F2261" s="2">
        <v>0.6744</v>
      </c>
      <c r="G2261" s="2">
        <v>0.309</v>
      </c>
      <c r="H2261" s="2">
        <v>0.3654</v>
      </c>
      <c r="I2261" s="2">
        <v>0.67290000000000005</v>
      </c>
      <c r="J2261" s="2">
        <v>0.2838</v>
      </c>
      <c r="K2261" s="2">
        <v>0.38910000000000006</v>
      </c>
      <c r="L2261" s="2">
        <v>0.62739999999999996</v>
      </c>
      <c r="M2261" s="2">
        <v>0.35830000000000001</v>
      </c>
      <c r="N2261" s="2">
        <v>0.26909999999999995</v>
      </c>
      <c r="O2261" s="2">
        <v>0.3412</v>
      </c>
      <c r="P2261" s="5" t="s">
        <v>4792</v>
      </c>
      <c r="Q2261" s="5">
        <v>4924</v>
      </c>
      <c r="R2261" s="5">
        <v>399.67532467532465</v>
      </c>
      <c r="S2261" s="5">
        <v>19</v>
      </c>
      <c r="T2261" s="5">
        <v>385.86515028432171</v>
      </c>
      <c r="U2261" s="5">
        <v>0</v>
      </c>
      <c r="V2261" s="5">
        <v>0</v>
      </c>
      <c r="W2261" s="5">
        <v>3</v>
      </c>
      <c r="X2261" s="5">
        <v>60.926076360682373</v>
      </c>
      <c r="Y2261" s="5">
        <v>0</v>
      </c>
      <c r="Z2261" s="5">
        <v>0</v>
      </c>
      <c r="AA2261" s="5">
        <v>16</v>
      </c>
      <c r="AB2261" s="5">
        <v>324.93907392363928</v>
      </c>
      <c r="AC2261" s="5">
        <v>69</v>
      </c>
      <c r="AD2261" s="5">
        <v>1401.2997562956946</v>
      </c>
      <c r="AE2261" s="5">
        <v>10</v>
      </c>
      <c r="AF2261" s="5">
        <v>203.08692120227457</v>
      </c>
      <c r="AG2261" s="5">
        <v>46</v>
      </c>
      <c r="AH2261" s="5">
        <v>934.19983753046301</v>
      </c>
      <c r="AI2261" s="5">
        <v>13</v>
      </c>
      <c r="AJ2261" s="5">
        <v>264.01299756295697</v>
      </c>
    </row>
    <row r="2262" spans="1:36" x14ac:dyDescent="0.25">
      <c r="A2262">
        <v>2017</v>
      </c>
      <c r="B2262" t="s">
        <v>71</v>
      </c>
      <c r="C2262" t="s">
        <v>5901</v>
      </c>
      <c r="D2262" s="47" t="s">
        <v>845</v>
      </c>
      <c r="E2262" s="11">
        <v>0</v>
      </c>
      <c r="F2262" s="2">
        <v>0.40179999999999999</v>
      </c>
      <c r="G2262" s="2">
        <v>0.59179999999999999</v>
      </c>
      <c r="H2262" s="2">
        <v>-0.19</v>
      </c>
      <c r="I2262" s="2">
        <v>0.2361</v>
      </c>
      <c r="J2262" s="2">
        <v>0.74609999999999999</v>
      </c>
      <c r="K2262" s="2">
        <v>-0.51</v>
      </c>
      <c r="L2262" s="2">
        <v>0.21099999999999999</v>
      </c>
      <c r="M2262" s="2">
        <v>0.78490000000000004</v>
      </c>
      <c r="N2262" s="2">
        <v>-0.57390000000000008</v>
      </c>
      <c r="O2262" s="2">
        <v>-0.42463333333333336</v>
      </c>
      <c r="P2262" s="2" t="s">
        <v>5900</v>
      </c>
      <c r="Q2262" s="5">
        <v>4928</v>
      </c>
      <c r="R2262" s="5" t="s">
        <v>4791</v>
      </c>
      <c r="S2262" s="5">
        <v>16</v>
      </c>
      <c r="T2262" s="5">
        <v>324.6753246753247</v>
      </c>
      <c r="U2262" s="5">
        <v>0</v>
      </c>
      <c r="V2262" s="5">
        <v>0</v>
      </c>
      <c r="W2262" s="5">
        <v>0</v>
      </c>
      <c r="X2262" s="5">
        <v>0</v>
      </c>
      <c r="Y2262" s="5">
        <v>2</v>
      </c>
      <c r="Z2262" s="5">
        <v>40.584415584415588</v>
      </c>
      <c r="AA2262" s="5">
        <v>14</v>
      </c>
      <c r="AB2262" s="5">
        <v>284.09090909090912</v>
      </c>
      <c r="AC2262" s="5">
        <v>186</v>
      </c>
      <c r="AD2262" s="5">
        <v>3774.3506493506497</v>
      </c>
      <c r="AE2262" s="5">
        <v>70</v>
      </c>
      <c r="AF2262" s="5">
        <v>1420.4545454545455</v>
      </c>
      <c r="AG2262" s="5">
        <v>116</v>
      </c>
      <c r="AH2262" s="5">
        <v>2353.8961038961038</v>
      </c>
      <c r="AI2262" s="5">
        <v>0</v>
      </c>
      <c r="AJ2262" s="5">
        <v>0</v>
      </c>
    </row>
    <row r="2263" spans="1:36" x14ac:dyDescent="0.25">
      <c r="A2263">
        <v>2019</v>
      </c>
      <c r="B2263" t="s">
        <v>71</v>
      </c>
      <c r="C2263" t="s">
        <v>4916</v>
      </c>
      <c r="D2263" s="47" t="s">
        <v>663</v>
      </c>
      <c r="E2263" s="11">
        <v>0</v>
      </c>
      <c r="F2263" s="2">
        <v>0.69040000000000001</v>
      </c>
      <c r="G2263" s="2">
        <v>0.2989</v>
      </c>
      <c r="H2263" s="2">
        <v>0.39150000000000001</v>
      </c>
      <c r="I2263" s="2">
        <v>0.70069999999999999</v>
      </c>
      <c r="J2263" s="2">
        <v>0.26869999999999999</v>
      </c>
      <c r="K2263" s="2">
        <v>0.432</v>
      </c>
      <c r="L2263" s="2">
        <v>0.69030000000000002</v>
      </c>
      <c r="M2263" s="2">
        <v>0.29809999999999998</v>
      </c>
      <c r="N2263" s="2">
        <v>0.39220000000000005</v>
      </c>
      <c r="O2263" s="2">
        <v>0.40523333333333333</v>
      </c>
      <c r="P2263" s="2" t="s">
        <v>4792</v>
      </c>
      <c r="Q2263" s="5">
        <v>4931</v>
      </c>
      <c r="R2263" s="5" t="s">
        <v>4791</v>
      </c>
      <c r="S2263" s="5">
        <v>5</v>
      </c>
      <c r="T2263" s="5">
        <v>101.3993104846887</v>
      </c>
      <c r="U2263" s="5">
        <v>0</v>
      </c>
      <c r="V2263" s="5">
        <v>0</v>
      </c>
      <c r="W2263" s="5">
        <v>0</v>
      </c>
      <c r="X2263" s="5">
        <v>0</v>
      </c>
      <c r="Y2263" s="5">
        <v>0</v>
      </c>
      <c r="Z2263" s="5">
        <v>0</v>
      </c>
      <c r="AA2263" s="5">
        <v>5</v>
      </c>
      <c r="AB2263" s="5">
        <v>101.3993104846887</v>
      </c>
      <c r="AC2263" s="5">
        <v>57</v>
      </c>
      <c r="AD2263" s="5">
        <v>1155.9521395254512</v>
      </c>
      <c r="AE2263" s="5">
        <v>10</v>
      </c>
      <c r="AF2263" s="5">
        <v>202.7986209693774</v>
      </c>
      <c r="AG2263" s="5">
        <v>40</v>
      </c>
      <c r="AH2263" s="5">
        <v>811.19448387750958</v>
      </c>
      <c r="AI2263" s="5">
        <v>7</v>
      </c>
      <c r="AJ2263" s="5">
        <v>141.95903467856419</v>
      </c>
    </row>
    <row r="2264" spans="1:36" x14ac:dyDescent="0.25">
      <c r="A2264">
        <v>2018</v>
      </c>
      <c r="B2264" t="s">
        <v>71</v>
      </c>
      <c r="C2264" t="s">
        <v>5052</v>
      </c>
      <c r="D2264" s="47" t="s">
        <v>5051</v>
      </c>
      <c r="E2264" s="11">
        <v>0</v>
      </c>
      <c r="F2264" s="2">
        <v>0.82630000000000003</v>
      </c>
      <c r="G2264" s="2">
        <v>0.15959999999999999</v>
      </c>
      <c r="H2264" s="2">
        <v>0.66670000000000007</v>
      </c>
      <c r="I2264" s="2">
        <v>0.78029999999999999</v>
      </c>
      <c r="J2264" s="2">
        <v>0.185</v>
      </c>
      <c r="K2264" s="2">
        <v>0.59529999999999994</v>
      </c>
      <c r="L2264" s="2">
        <v>0.79790000000000005</v>
      </c>
      <c r="M2264" s="2">
        <v>0.19220000000000001</v>
      </c>
      <c r="N2264" s="2">
        <v>0.60570000000000002</v>
      </c>
      <c r="O2264" s="2">
        <v>0.62256666666666671</v>
      </c>
      <c r="P2264" s="2" t="s">
        <v>4792</v>
      </c>
      <c r="Q2264" s="5">
        <v>4933</v>
      </c>
      <c r="R2264" s="5" t="s">
        <v>4791</v>
      </c>
      <c r="S2264" s="5">
        <v>2</v>
      </c>
      <c r="T2264" s="5">
        <v>40.543279951348062</v>
      </c>
      <c r="U2264" s="5">
        <v>0</v>
      </c>
      <c r="V2264" s="5">
        <v>0</v>
      </c>
      <c r="W2264" s="5">
        <v>1</v>
      </c>
      <c r="X2264" s="5">
        <v>20.271639975674031</v>
      </c>
      <c r="Y2264" s="5">
        <v>0</v>
      </c>
      <c r="Z2264" s="5">
        <v>0</v>
      </c>
      <c r="AA2264" s="5">
        <v>1</v>
      </c>
      <c r="AB2264" s="5">
        <v>20.271639975674031</v>
      </c>
      <c r="AC2264" s="5">
        <v>35</v>
      </c>
      <c r="AD2264" s="5">
        <v>709.50739914859116</v>
      </c>
      <c r="AE2264" s="5">
        <v>11</v>
      </c>
      <c r="AF2264" s="5">
        <v>222.98803973241436</v>
      </c>
      <c r="AG2264" s="5">
        <v>19</v>
      </c>
      <c r="AH2264" s="5">
        <v>385.16115953780661</v>
      </c>
      <c r="AI2264" s="5">
        <v>5</v>
      </c>
      <c r="AJ2264" s="5">
        <v>101.35819987837016</v>
      </c>
    </row>
    <row r="2265" spans="1:36" x14ac:dyDescent="0.25">
      <c r="A2265">
        <v>2018</v>
      </c>
      <c r="B2265" t="s">
        <v>71</v>
      </c>
      <c r="C2265" t="s">
        <v>5052</v>
      </c>
      <c r="D2265" s="47" t="s">
        <v>5051</v>
      </c>
      <c r="E2265" s="11">
        <v>0</v>
      </c>
      <c r="F2265" s="2">
        <v>0.82630000000000003</v>
      </c>
      <c r="G2265" s="2">
        <v>0.15959999999999999</v>
      </c>
      <c r="H2265" s="2">
        <v>0.66670000000000007</v>
      </c>
      <c r="I2265" s="2">
        <v>0.78029999999999999</v>
      </c>
      <c r="J2265" s="2">
        <v>0.185</v>
      </c>
      <c r="K2265" s="2">
        <v>0.59529999999999994</v>
      </c>
      <c r="L2265" s="2">
        <v>0.79790000000000005</v>
      </c>
      <c r="M2265" s="2">
        <v>0.19220000000000001</v>
      </c>
      <c r="N2265" s="2">
        <v>0.60570000000000002</v>
      </c>
      <c r="O2265" s="2">
        <v>0.62256666666666671</v>
      </c>
      <c r="P2265" s="2" t="s">
        <v>4792</v>
      </c>
      <c r="Q2265" s="5">
        <v>4933</v>
      </c>
      <c r="R2265" s="5" t="s">
        <v>4791</v>
      </c>
      <c r="S2265" s="5">
        <v>2</v>
      </c>
      <c r="T2265" s="5">
        <v>40.543279951348062</v>
      </c>
      <c r="U2265" s="5">
        <v>0</v>
      </c>
      <c r="V2265" s="5">
        <v>0</v>
      </c>
      <c r="W2265" s="5">
        <v>1</v>
      </c>
      <c r="X2265" s="5">
        <v>20.271639975674031</v>
      </c>
      <c r="Y2265" s="5">
        <v>0</v>
      </c>
      <c r="Z2265" s="5">
        <v>0</v>
      </c>
      <c r="AA2265" s="5">
        <v>1</v>
      </c>
      <c r="AB2265" s="5">
        <v>20.271639975674031</v>
      </c>
      <c r="AC2265" s="5">
        <v>35</v>
      </c>
      <c r="AD2265" s="5">
        <v>709.50739914859116</v>
      </c>
      <c r="AE2265" s="5">
        <v>11</v>
      </c>
      <c r="AF2265" s="5">
        <v>222.98803973241436</v>
      </c>
      <c r="AG2265" s="5">
        <v>19</v>
      </c>
      <c r="AH2265" s="5">
        <v>385.16115953780661</v>
      </c>
      <c r="AI2265" s="5">
        <v>5</v>
      </c>
      <c r="AJ2265" s="5">
        <v>101.35819987837016</v>
      </c>
    </row>
    <row r="2266" spans="1:36" x14ac:dyDescent="0.25">
      <c r="A2266">
        <v>2019</v>
      </c>
      <c r="B2266" t="s">
        <v>71</v>
      </c>
      <c r="C2266" t="s">
        <v>5052</v>
      </c>
      <c r="D2266" s="47" t="s">
        <v>5051</v>
      </c>
      <c r="E2266" s="11">
        <v>0</v>
      </c>
      <c r="F2266" s="2">
        <v>0.82630000000000003</v>
      </c>
      <c r="G2266" s="2">
        <v>0.15959999999999999</v>
      </c>
      <c r="H2266" s="2">
        <v>0.66670000000000007</v>
      </c>
      <c r="I2266" s="2">
        <v>0.78029999999999999</v>
      </c>
      <c r="J2266" s="2">
        <v>0.185</v>
      </c>
      <c r="K2266" s="2">
        <v>0.59529999999999994</v>
      </c>
      <c r="L2266" s="2">
        <v>0.79790000000000005</v>
      </c>
      <c r="M2266" s="2">
        <v>0.19220000000000001</v>
      </c>
      <c r="N2266" s="2">
        <v>0.60570000000000002</v>
      </c>
      <c r="O2266" s="2">
        <v>0.62256666666666671</v>
      </c>
      <c r="P2266" s="2" t="s">
        <v>4792</v>
      </c>
      <c r="Q2266" s="5">
        <v>4933</v>
      </c>
      <c r="R2266" s="5" t="s">
        <v>4791</v>
      </c>
      <c r="S2266" s="5">
        <v>1</v>
      </c>
      <c r="T2266" s="5">
        <v>20.271639975674031</v>
      </c>
      <c r="U2266" s="5">
        <v>0</v>
      </c>
      <c r="V2266" s="5">
        <v>0</v>
      </c>
      <c r="W2266" s="5">
        <v>1</v>
      </c>
      <c r="X2266" s="5">
        <v>20.271639975674031</v>
      </c>
      <c r="Y2266" s="5">
        <v>0</v>
      </c>
      <c r="Z2266" s="5">
        <v>0</v>
      </c>
      <c r="AA2266" s="5">
        <v>0</v>
      </c>
      <c r="AB2266" s="5">
        <v>0</v>
      </c>
      <c r="AC2266" s="5">
        <v>63</v>
      </c>
      <c r="AD2266" s="5">
        <v>1277.1133184674641</v>
      </c>
      <c r="AE2266" s="5">
        <v>24</v>
      </c>
      <c r="AF2266" s="5">
        <v>486.51935941617677</v>
      </c>
      <c r="AG2266" s="5">
        <v>34</v>
      </c>
      <c r="AH2266" s="5">
        <v>689.23575917291714</v>
      </c>
      <c r="AI2266" s="5">
        <v>5</v>
      </c>
      <c r="AJ2266" s="5">
        <v>101.35819987837016</v>
      </c>
    </row>
    <row r="2267" spans="1:36" x14ac:dyDescent="0.25">
      <c r="A2267">
        <v>2019</v>
      </c>
      <c r="B2267" t="s">
        <v>71</v>
      </c>
      <c r="C2267" t="s">
        <v>4827</v>
      </c>
      <c r="D2267" s="47" t="s">
        <v>4818</v>
      </c>
      <c r="E2267" s="11">
        <v>0</v>
      </c>
      <c r="F2267" s="2">
        <v>0.5323</v>
      </c>
      <c r="G2267" s="2">
        <v>0.45150000000000001</v>
      </c>
      <c r="H2267" s="2">
        <v>8.0799999999999983E-2</v>
      </c>
      <c r="I2267" s="2">
        <v>0.57130000000000003</v>
      </c>
      <c r="J2267" s="2">
        <v>0.37130000000000002</v>
      </c>
      <c r="K2267" s="2">
        <v>0.2</v>
      </c>
      <c r="L2267" s="2">
        <v>0.64910000000000001</v>
      </c>
      <c r="M2267" s="2">
        <v>0.33350000000000002</v>
      </c>
      <c r="N2267" s="2">
        <v>0.31559999999999999</v>
      </c>
      <c r="O2267" s="2">
        <v>0.1988</v>
      </c>
      <c r="P2267" s="2" t="s">
        <v>4792</v>
      </c>
      <c r="Q2267" s="5">
        <v>4933</v>
      </c>
      <c r="R2267" s="5" t="s">
        <v>4791</v>
      </c>
      <c r="S2267" s="5">
        <v>5</v>
      </c>
      <c r="T2267" s="5">
        <v>101.35819987837016</v>
      </c>
      <c r="U2267" s="5">
        <v>0</v>
      </c>
      <c r="V2267" s="5">
        <v>0</v>
      </c>
      <c r="W2267" s="5">
        <v>4</v>
      </c>
      <c r="X2267" s="5">
        <v>81.086559902696123</v>
      </c>
      <c r="Y2267" s="5">
        <v>0</v>
      </c>
      <c r="Z2267" s="5">
        <v>0</v>
      </c>
      <c r="AA2267" s="5">
        <v>1</v>
      </c>
      <c r="AB2267" s="5">
        <v>20.271639975674031</v>
      </c>
      <c r="AC2267" s="5">
        <v>57</v>
      </c>
      <c r="AD2267" s="5">
        <v>1155.4834786134197</v>
      </c>
      <c r="AE2267" s="5">
        <v>5</v>
      </c>
      <c r="AF2267" s="5">
        <v>101.35819987837016</v>
      </c>
      <c r="AG2267" s="5">
        <v>48</v>
      </c>
      <c r="AH2267" s="5">
        <v>973.03871883235354</v>
      </c>
      <c r="AI2267" s="5">
        <v>4</v>
      </c>
      <c r="AJ2267" s="5">
        <v>81.086559902696123</v>
      </c>
    </row>
    <row r="2268" spans="1:36" x14ac:dyDescent="0.25">
      <c r="A2268">
        <v>2019</v>
      </c>
      <c r="B2268" t="s">
        <v>70</v>
      </c>
      <c r="C2268" t="s">
        <v>4910</v>
      </c>
      <c r="D2268" s="47" t="s">
        <v>5298</v>
      </c>
      <c r="E2268" s="11">
        <v>12.32</v>
      </c>
      <c r="F2268" s="2">
        <v>0.6744</v>
      </c>
      <c r="G2268" s="2">
        <v>0.309</v>
      </c>
      <c r="H2268" s="2">
        <v>0.3654</v>
      </c>
      <c r="I2268" s="2">
        <v>0.67290000000000005</v>
      </c>
      <c r="J2268" s="2">
        <v>0.2838</v>
      </c>
      <c r="K2268" s="2">
        <v>0.38910000000000006</v>
      </c>
      <c r="L2268" s="2">
        <v>0.62739999999999996</v>
      </c>
      <c r="M2268" s="2">
        <v>0.35830000000000001</v>
      </c>
      <c r="N2268" s="2">
        <v>0.26909999999999995</v>
      </c>
      <c r="O2268" s="2">
        <v>0.3412</v>
      </c>
      <c r="P2268" s="5" t="s">
        <v>4792</v>
      </c>
      <c r="Q2268" s="5">
        <v>4934</v>
      </c>
      <c r="R2268" s="5">
        <v>400.48701298701297</v>
      </c>
      <c r="S2268" s="5">
        <v>8</v>
      </c>
      <c r="T2268" s="5">
        <v>162.14025131738953</v>
      </c>
      <c r="U2268" s="5">
        <v>0</v>
      </c>
      <c r="V2268" s="5">
        <v>0</v>
      </c>
      <c r="W2268" s="5">
        <v>1</v>
      </c>
      <c r="X2268" s="5">
        <v>20.267531414673691</v>
      </c>
      <c r="Y2268" s="5">
        <v>0</v>
      </c>
      <c r="Z2268" s="5">
        <v>0</v>
      </c>
      <c r="AA2268" s="5">
        <v>7</v>
      </c>
      <c r="AB2268" s="5">
        <v>141.87271990271586</v>
      </c>
      <c r="AC2268" s="5">
        <v>45</v>
      </c>
      <c r="AD2268" s="5">
        <v>912.03891366031621</v>
      </c>
      <c r="AE2268" s="5">
        <v>8</v>
      </c>
      <c r="AF2268" s="5">
        <v>162.14025131738953</v>
      </c>
      <c r="AG2268" s="5">
        <v>33</v>
      </c>
      <c r="AH2268" s="5">
        <v>668.82853668423184</v>
      </c>
      <c r="AI2268" s="5">
        <v>4</v>
      </c>
      <c r="AJ2268" s="5">
        <v>81.070125658694764</v>
      </c>
    </row>
    <row r="2269" spans="1:36" x14ac:dyDescent="0.25">
      <c r="A2269">
        <v>2017</v>
      </c>
      <c r="B2269" t="s">
        <v>71</v>
      </c>
      <c r="C2269" t="s">
        <v>5283</v>
      </c>
      <c r="D2269" s="47" t="s">
        <v>4791</v>
      </c>
      <c r="E2269" s="11">
        <v>0</v>
      </c>
      <c r="F2269" s="2">
        <v>0</v>
      </c>
      <c r="G2269" s="2">
        <v>0</v>
      </c>
      <c r="H2269" s="2">
        <v>0</v>
      </c>
      <c r="I2269" s="2">
        <v>0</v>
      </c>
      <c r="J2269" s="2">
        <v>0</v>
      </c>
      <c r="K2269" s="2">
        <v>0</v>
      </c>
      <c r="L2269" s="2">
        <v>0</v>
      </c>
      <c r="M2269" s="2">
        <v>0</v>
      </c>
      <c r="N2269" s="2">
        <v>0</v>
      </c>
      <c r="O2269" s="2">
        <v>0</v>
      </c>
      <c r="P2269" s="2" t="s">
        <v>4791</v>
      </c>
      <c r="Q2269" s="5">
        <v>4935</v>
      </c>
      <c r="R2269" s="5" t="s">
        <v>4791</v>
      </c>
      <c r="S2269" s="5">
        <v>6</v>
      </c>
      <c r="T2269" s="5">
        <v>121.58054711246201</v>
      </c>
      <c r="U2269" s="5">
        <v>0</v>
      </c>
      <c r="V2269" s="5">
        <v>0</v>
      </c>
      <c r="W2269" s="5">
        <v>0</v>
      </c>
      <c r="X2269" s="5">
        <v>0</v>
      </c>
      <c r="Y2269" s="5">
        <v>0</v>
      </c>
      <c r="Z2269" s="5">
        <v>0</v>
      </c>
      <c r="AA2269" s="5">
        <v>6</v>
      </c>
      <c r="AB2269" s="5">
        <v>121.58054711246201</v>
      </c>
      <c r="AC2269" s="5">
        <v>11</v>
      </c>
      <c r="AD2269" s="5">
        <v>222.89766970618035</v>
      </c>
      <c r="AE2269" s="5">
        <v>1</v>
      </c>
      <c r="AF2269" s="5">
        <v>20.263424518743665</v>
      </c>
      <c r="AG2269" s="5">
        <v>8</v>
      </c>
      <c r="AH2269" s="5">
        <v>162.10739614994932</v>
      </c>
      <c r="AI2269" s="5">
        <v>2</v>
      </c>
      <c r="AJ2269" s="5">
        <v>40.526849037487331</v>
      </c>
    </row>
    <row r="2270" spans="1:36" x14ac:dyDescent="0.25">
      <c r="A2270">
        <v>2017</v>
      </c>
      <c r="B2270" t="s">
        <v>71</v>
      </c>
      <c r="C2270" t="s">
        <v>4861</v>
      </c>
      <c r="D2270" s="47" t="s">
        <v>4858</v>
      </c>
      <c r="E2270" s="11">
        <v>0</v>
      </c>
      <c r="F2270" s="2">
        <v>0.63790000000000002</v>
      </c>
      <c r="G2270" s="2">
        <v>0.34710000000000002</v>
      </c>
      <c r="H2270" s="2">
        <v>0.2908</v>
      </c>
      <c r="I2270" s="2">
        <v>0.60170000000000001</v>
      </c>
      <c r="J2270" s="2">
        <v>0.36349999999999999</v>
      </c>
      <c r="K2270" s="2">
        <v>0.23820000000000002</v>
      </c>
      <c r="L2270" s="2">
        <v>0.59789999999999999</v>
      </c>
      <c r="M2270" s="2">
        <v>0.39129999999999998</v>
      </c>
      <c r="N2270" s="2">
        <v>0.20660000000000001</v>
      </c>
      <c r="O2270" s="2">
        <v>0.2452</v>
      </c>
      <c r="P2270" s="2" t="s">
        <v>4792</v>
      </c>
      <c r="Q2270" s="5">
        <v>4939</v>
      </c>
      <c r="R2270" s="5" t="s">
        <v>4791</v>
      </c>
      <c r="S2270" s="5">
        <v>62</v>
      </c>
      <c r="T2270" s="5">
        <v>1255.3148410609435</v>
      </c>
      <c r="U2270" s="5">
        <v>3</v>
      </c>
      <c r="V2270" s="5">
        <v>60.741040696497265</v>
      </c>
      <c r="W2270" s="5">
        <v>0</v>
      </c>
      <c r="X2270" s="5">
        <v>0</v>
      </c>
      <c r="Y2270" s="5">
        <v>3</v>
      </c>
      <c r="Z2270" s="5">
        <v>60.741040696497265</v>
      </c>
      <c r="AA2270" s="5">
        <v>56</v>
      </c>
      <c r="AB2270" s="5">
        <v>1133.8327596679489</v>
      </c>
      <c r="AC2270" s="5">
        <v>173</v>
      </c>
      <c r="AD2270" s="5">
        <v>3502.7333468313423</v>
      </c>
      <c r="AE2270" s="5">
        <v>58</v>
      </c>
      <c r="AF2270" s="5">
        <v>1174.3267867989473</v>
      </c>
      <c r="AG2270" s="5">
        <v>112</v>
      </c>
      <c r="AH2270" s="5">
        <v>2267.6655193358979</v>
      </c>
      <c r="AI2270" s="5">
        <v>3</v>
      </c>
      <c r="AJ2270" s="5">
        <v>60.741040696497265</v>
      </c>
    </row>
    <row r="2271" spans="1:36" x14ac:dyDescent="0.25">
      <c r="A2271">
        <v>2018</v>
      </c>
      <c r="B2271" t="s">
        <v>49</v>
      </c>
      <c r="C2271" t="s">
        <v>6408</v>
      </c>
      <c r="D2271" s="47" t="s">
        <v>6318</v>
      </c>
      <c r="E2271" s="11">
        <v>21.2</v>
      </c>
      <c r="F2271" s="2">
        <v>0.25169999999999998</v>
      </c>
      <c r="G2271" s="2">
        <v>0.72040000000000004</v>
      </c>
      <c r="H2271" s="2">
        <v>-0.46870000000000006</v>
      </c>
      <c r="I2271" s="2">
        <v>0.185</v>
      </c>
      <c r="J2271" s="2">
        <v>0.72199999999999998</v>
      </c>
      <c r="K2271" s="2">
        <v>-0.53699999999999992</v>
      </c>
      <c r="L2271" s="2">
        <v>0.221</v>
      </c>
      <c r="M2271" s="2">
        <v>0.76</v>
      </c>
      <c r="N2271" s="2">
        <v>-0.53900000000000003</v>
      </c>
      <c r="O2271" s="2">
        <v>-0.51490000000000002</v>
      </c>
      <c r="P2271" s="2" t="s">
        <v>5900</v>
      </c>
      <c r="Q2271" s="5">
        <v>4941</v>
      </c>
      <c r="R2271" s="5">
        <v>233.06603773584905</v>
      </c>
      <c r="S2271" s="5">
        <v>11</v>
      </c>
      <c r="T2271" s="5">
        <v>222.62699858328273</v>
      </c>
      <c r="U2271" s="5">
        <v>0</v>
      </c>
      <c r="V2271" s="5">
        <v>0</v>
      </c>
      <c r="W2271" s="5">
        <v>5</v>
      </c>
      <c r="X2271" s="5">
        <v>101.19409026512851</v>
      </c>
      <c r="Y2271" s="5">
        <v>0</v>
      </c>
      <c r="Z2271" s="5">
        <v>0</v>
      </c>
      <c r="AA2271" s="5">
        <v>6</v>
      </c>
      <c r="AB2271" s="5">
        <v>121.43290831815423</v>
      </c>
      <c r="AC2271" s="5">
        <v>78</v>
      </c>
      <c r="AD2271" s="5">
        <v>1578.6278081360049</v>
      </c>
      <c r="AE2271" s="5">
        <v>8</v>
      </c>
      <c r="AF2271" s="5">
        <v>161.91054442420563</v>
      </c>
      <c r="AG2271" s="5">
        <v>70</v>
      </c>
      <c r="AH2271" s="5">
        <v>1416.7172637117992</v>
      </c>
      <c r="AI2271" s="5">
        <v>0</v>
      </c>
      <c r="AJ2271" s="5">
        <v>0</v>
      </c>
    </row>
    <row r="2272" spans="1:36" x14ac:dyDescent="0.25">
      <c r="A2272">
        <v>2018</v>
      </c>
      <c r="B2272" t="s">
        <v>49</v>
      </c>
      <c r="C2272" t="s">
        <v>5632</v>
      </c>
      <c r="D2272" s="47" t="s">
        <v>618</v>
      </c>
      <c r="E2272" s="11">
        <v>14.7</v>
      </c>
      <c r="F2272" s="2">
        <v>0.3947</v>
      </c>
      <c r="G2272" s="2">
        <v>0.57199999999999995</v>
      </c>
      <c r="H2272" s="2">
        <v>-0.17729999999999996</v>
      </c>
      <c r="I2272" s="2">
        <v>0.442</v>
      </c>
      <c r="J2272" s="2">
        <v>0.44800000000000001</v>
      </c>
      <c r="K2272" s="2">
        <v>-6.0000000000000053E-3</v>
      </c>
      <c r="L2272" s="2">
        <v>0.54100000000000004</v>
      </c>
      <c r="M2272" s="2">
        <v>0.44700000000000001</v>
      </c>
      <c r="N2272" s="2">
        <v>9.4000000000000028E-2</v>
      </c>
      <c r="O2272" s="2">
        <v>-2.9766666666666646E-2</v>
      </c>
      <c r="P2272" s="2" t="s">
        <v>5765</v>
      </c>
      <c r="Q2272" s="5">
        <v>4944</v>
      </c>
      <c r="R2272" s="5">
        <v>336.32653061224494</v>
      </c>
      <c r="S2272" s="5">
        <v>8</v>
      </c>
      <c r="T2272" s="5">
        <v>161.81229773462783</v>
      </c>
      <c r="U2272" s="5">
        <v>0</v>
      </c>
      <c r="V2272" s="5">
        <v>0</v>
      </c>
      <c r="W2272" s="5">
        <v>2</v>
      </c>
      <c r="X2272" s="5">
        <v>40.453074433656958</v>
      </c>
      <c r="Y2272" s="5">
        <v>0</v>
      </c>
      <c r="Z2272" s="5">
        <v>0</v>
      </c>
      <c r="AA2272" s="5">
        <v>6</v>
      </c>
      <c r="AB2272" s="5">
        <v>121.35922330097087</v>
      </c>
      <c r="AC2272" s="5">
        <v>12</v>
      </c>
      <c r="AD2272" s="5">
        <v>242.71844660194174</v>
      </c>
      <c r="AE2272" s="5">
        <v>1</v>
      </c>
      <c r="AF2272" s="5">
        <v>20.226537216828479</v>
      </c>
      <c r="AG2272" s="5">
        <v>9</v>
      </c>
      <c r="AH2272" s="5">
        <v>182.03883495145632</v>
      </c>
      <c r="AI2272" s="5">
        <v>2</v>
      </c>
      <c r="AJ2272" s="5">
        <v>40.453074433656958</v>
      </c>
    </row>
    <row r="2273" spans="1:36" x14ac:dyDescent="0.25">
      <c r="A2273">
        <v>2017</v>
      </c>
      <c r="B2273" t="s">
        <v>49</v>
      </c>
      <c r="C2273" t="s">
        <v>6408</v>
      </c>
      <c r="D2273" s="47" t="s">
        <v>6318</v>
      </c>
      <c r="E2273" s="11">
        <v>21.2</v>
      </c>
      <c r="F2273" s="2">
        <v>0.25169999999999998</v>
      </c>
      <c r="G2273" s="2">
        <v>0.72040000000000004</v>
      </c>
      <c r="H2273" s="2">
        <v>-0.46870000000000006</v>
      </c>
      <c r="I2273" s="2">
        <v>0.185</v>
      </c>
      <c r="J2273" s="2">
        <v>0.72199999999999998</v>
      </c>
      <c r="K2273" s="2">
        <v>-0.53699999999999992</v>
      </c>
      <c r="L2273" s="2">
        <v>0.221</v>
      </c>
      <c r="M2273" s="2">
        <v>0.76</v>
      </c>
      <c r="N2273" s="2">
        <v>-0.53900000000000003</v>
      </c>
      <c r="O2273" s="2">
        <v>-0.51490000000000002</v>
      </c>
      <c r="P2273" s="2" t="s">
        <v>5900</v>
      </c>
      <c r="Q2273" s="5">
        <v>4947</v>
      </c>
      <c r="R2273" s="5">
        <v>233.34905660377359</v>
      </c>
      <c r="S2273" s="5">
        <v>11</v>
      </c>
      <c r="T2273" s="5">
        <v>222.35698403072567</v>
      </c>
      <c r="U2273" s="5">
        <v>0</v>
      </c>
      <c r="V2273" s="5">
        <v>0</v>
      </c>
      <c r="W2273" s="5">
        <v>3</v>
      </c>
      <c r="X2273" s="5">
        <v>60.642813826561557</v>
      </c>
      <c r="Y2273" s="5">
        <v>1</v>
      </c>
      <c r="Z2273" s="5">
        <v>20.214271275520517</v>
      </c>
      <c r="AA2273" s="5">
        <v>7</v>
      </c>
      <c r="AB2273" s="5">
        <v>141.49989892864363</v>
      </c>
      <c r="AC2273" s="5">
        <v>83</v>
      </c>
      <c r="AD2273" s="5">
        <v>1677.7845158682028</v>
      </c>
      <c r="AE2273" s="5">
        <v>16</v>
      </c>
      <c r="AF2273" s="5">
        <v>323.42834040832827</v>
      </c>
      <c r="AG2273" s="5">
        <v>64</v>
      </c>
      <c r="AH2273" s="5">
        <v>1293.7133616333131</v>
      </c>
      <c r="AI2273" s="5">
        <v>3</v>
      </c>
      <c r="AJ2273" s="5">
        <v>60.642813826561557</v>
      </c>
    </row>
    <row r="2274" spans="1:36" x14ac:dyDescent="0.25">
      <c r="A2274">
        <v>2019</v>
      </c>
      <c r="B2274" t="s">
        <v>70</v>
      </c>
      <c r="C2274" t="s">
        <v>1945</v>
      </c>
      <c r="D2274" s="47" t="s">
        <v>5377</v>
      </c>
      <c r="E2274" s="11">
        <v>6.21</v>
      </c>
      <c r="F2274" s="2">
        <v>0.80700000000000005</v>
      </c>
      <c r="G2274" s="2">
        <v>0.18099999999999999</v>
      </c>
      <c r="H2274" s="2">
        <v>0.62600000000000011</v>
      </c>
      <c r="I2274" s="2">
        <v>0.78239999999999998</v>
      </c>
      <c r="J2274" s="2">
        <v>0.18640000000000001</v>
      </c>
      <c r="K2274" s="2">
        <v>0.59599999999999997</v>
      </c>
      <c r="L2274" s="2">
        <v>0.71799999999999997</v>
      </c>
      <c r="M2274" s="2">
        <v>0.2676</v>
      </c>
      <c r="N2274" s="2">
        <v>0.45039999999999997</v>
      </c>
      <c r="O2274" s="2">
        <v>0.55746666666666667</v>
      </c>
      <c r="P2274" s="5" t="s">
        <v>4792</v>
      </c>
      <c r="Q2274" s="5">
        <v>4949</v>
      </c>
      <c r="R2274" s="5">
        <v>796.94041867954911</v>
      </c>
      <c r="S2274" s="5">
        <v>21</v>
      </c>
      <c r="T2274" s="5">
        <v>424.3281471004243</v>
      </c>
      <c r="U2274" s="5">
        <v>0</v>
      </c>
      <c r="V2274" s="5">
        <v>0</v>
      </c>
      <c r="W2274" s="5">
        <v>0</v>
      </c>
      <c r="X2274" s="5">
        <v>0</v>
      </c>
      <c r="Y2274" s="5">
        <v>2</v>
      </c>
      <c r="Z2274" s="5">
        <v>40.4122044857547</v>
      </c>
      <c r="AA2274" s="5">
        <v>19</v>
      </c>
      <c r="AB2274" s="5">
        <v>383.91594261466963</v>
      </c>
      <c r="AC2274" s="5">
        <v>199</v>
      </c>
      <c r="AD2274" s="5">
        <v>4021.0143463325921</v>
      </c>
      <c r="AE2274" s="5">
        <v>20</v>
      </c>
      <c r="AF2274" s="5">
        <v>404.122044857547</v>
      </c>
      <c r="AG2274" s="5">
        <v>163</v>
      </c>
      <c r="AH2274" s="5">
        <v>3293.5946655890079</v>
      </c>
      <c r="AI2274" s="5">
        <v>16</v>
      </c>
      <c r="AJ2274" s="5">
        <v>323.2976358860376</v>
      </c>
    </row>
    <row r="2275" spans="1:36" x14ac:dyDescent="0.25">
      <c r="A2275">
        <v>2018</v>
      </c>
      <c r="B2275" t="s">
        <v>70</v>
      </c>
      <c r="C2275" t="s">
        <v>5382</v>
      </c>
      <c r="D2275" s="47" t="s">
        <v>4449</v>
      </c>
      <c r="E2275" s="11">
        <v>6.74</v>
      </c>
      <c r="F2275" s="2">
        <v>0.80759999999999998</v>
      </c>
      <c r="G2275" s="2">
        <v>0.1802</v>
      </c>
      <c r="H2275" s="2">
        <v>0.62739999999999996</v>
      </c>
      <c r="I2275" s="2">
        <v>0.78080000000000005</v>
      </c>
      <c r="J2275" s="2">
        <v>0.18779999999999999</v>
      </c>
      <c r="K2275" s="2">
        <v>0.59300000000000008</v>
      </c>
      <c r="L2275" s="2">
        <v>0.67800000000000005</v>
      </c>
      <c r="M2275" s="2">
        <v>0.30580000000000002</v>
      </c>
      <c r="N2275" s="2">
        <v>0.37220000000000003</v>
      </c>
      <c r="O2275" s="2">
        <v>0.53086666666666671</v>
      </c>
      <c r="P2275" s="5" t="s">
        <v>4792</v>
      </c>
      <c r="Q2275" s="5">
        <v>4951</v>
      </c>
      <c r="R2275" s="5">
        <v>734.56973293768544</v>
      </c>
      <c r="S2275" s="5">
        <v>13</v>
      </c>
      <c r="T2275" s="5">
        <v>262.57321753181179</v>
      </c>
      <c r="U2275" s="5">
        <v>0</v>
      </c>
      <c r="V2275" s="5">
        <v>0</v>
      </c>
      <c r="W2275" s="5">
        <v>2</v>
      </c>
      <c r="X2275" s="5">
        <v>40.395879620278727</v>
      </c>
      <c r="Y2275" s="5">
        <v>0</v>
      </c>
      <c r="Z2275" s="5">
        <v>0</v>
      </c>
      <c r="AA2275" s="5">
        <v>11</v>
      </c>
      <c r="AB2275" s="5">
        <v>222.17733791153302</v>
      </c>
      <c r="AC2275" s="5">
        <v>205</v>
      </c>
      <c r="AD2275" s="5">
        <v>4140.5776610785697</v>
      </c>
      <c r="AE2275" s="5">
        <v>39</v>
      </c>
      <c r="AF2275" s="5">
        <v>787.71965259543526</v>
      </c>
      <c r="AG2275" s="5">
        <v>156</v>
      </c>
      <c r="AH2275" s="5">
        <v>3150.8786103817411</v>
      </c>
      <c r="AI2275" s="5">
        <v>10</v>
      </c>
      <c r="AJ2275" s="5">
        <v>201.97939810139366</v>
      </c>
    </row>
    <row r="2276" spans="1:36" x14ac:dyDescent="0.25">
      <c r="A2276">
        <v>2019</v>
      </c>
      <c r="B2276" t="s">
        <v>71</v>
      </c>
      <c r="C2276" t="s">
        <v>4808</v>
      </c>
      <c r="D2276" s="47" t="s">
        <v>4805</v>
      </c>
      <c r="E2276" s="11">
        <v>0</v>
      </c>
      <c r="F2276" s="2">
        <v>0.51259999999999994</v>
      </c>
      <c r="G2276" s="2">
        <v>0.46920000000000001</v>
      </c>
      <c r="H2276" s="2">
        <v>4.3399999999999939E-2</v>
      </c>
      <c r="I2276" s="2">
        <v>0.55620000000000003</v>
      </c>
      <c r="J2276" s="2">
        <v>0.3891</v>
      </c>
      <c r="K2276" s="2">
        <v>0.16710000000000003</v>
      </c>
      <c r="L2276" s="2">
        <v>0.6502</v>
      </c>
      <c r="M2276" s="2">
        <v>0.33489999999999998</v>
      </c>
      <c r="N2276" s="2">
        <v>0.31530000000000002</v>
      </c>
      <c r="O2276" s="2">
        <v>0.17526666666666668</v>
      </c>
      <c r="P2276" s="2" t="s">
        <v>4792</v>
      </c>
      <c r="Q2276" s="5">
        <v>4951</v>
      </c>
      <c r="R2276" s="5" t="s">
        <v>4791</v>
      </c>
      <c r="S2276" s="5">
        <v>0</v>
      </c>
      <c r="T2276" s="5">
        <v>0</v>
      </c>
      <c r="U2276" s="5">
        <v>0</v>
      </c>
      <c r="V2276" s="5">
        <v>0</v>
      </c>
      <c r="W2276" s="5">
        <v>0</v>
      </c>
      <c r="X2276" s="5">
        <v>0</v>
      </c>
      <c r="Y2276" s="5">
        <v>0</v>
      </c>
      <c r="Z2276" s="5">
        <v>0</v>
      </c>
      <c r="AA2276" s="5">
        <v>0</v>
      </c>
      <c r="AB2276" s="5">
        <v>0</v>
      </c>
      <c r="AC2276" s="5">
        <v>30</v>
      </c>
      <c r="AD2276" s="5">
        <v>605.93819430418091</v>
      </c>
      <c r="AE2276" s="5">
        <v>3</v>
      </c>
      <c r="AF2276" s="5">
        <v>60.593819430418101</v>
      </c>
      <c r="AG2276" s="5">
        <v>27</v>
      </c>
      <c r="AH2276" s="5">
        <v>545.34437487376283</v>
      </c>
      <c r="AI2276" s="5">
        <v>0</v>
      </c>
      <c r="AJ2276" s="5">
        <v>0</v>
      </c>
    </row>
    <row r="2277" spans="1:36" x14ac:dyDescent="0.25">
      <c r="A2277">
        <v>2018</v>
      </c>
      <c r="B2277" t="s">
        <v>49</v>
      </c>
      <c r="C2277" t="s">
        <v>6408</v>
      </c>
      <c r="D2277" s="47" t="s">
        <v>6318</v>
      </c>
      <c r="E2277" s="11">
        <v>21.2</v>
      </c>
      <c r="F2277" s="2">
        <v>0.25169999999999998</v>
      </c>
      <c r="G2277" s="2">
        <v>0.72040000000000004</v>
      </c>
      <c r="H2277" s="2">
        <v>-0.46870000000000006</v>
      </c>
      <c r="I2277" s="2">
        <v>0.185</v>
      </c>
      <c r="J2277" s="2">
        <v>0.72199999999999998</v>
      </c>
      <c r="K2277" s="2">
        <v>-0.53699999999999992</v>
      </c>
      <c r="L2277" s="2">
        <v>0.221</v>
      </c>
      <c r="M2277" s="2">
        <v>0.76</v>
      </c>
      <c r="N2277" s="2">
        <v>-0.53900000000000003</v>
      </c>
      <c r="O2277" s="2">
        <v>-0.51490000000000002</v>
      </c>
      <c r="P2277" s="2" t="s">
        <v>5900</v>
      </c>
      <c r="Q2277" s="5">
        <v>4951</v>
      </c>
      <c r="R2277" s="5">
        <v>233.53773584905662</v>
      </c>
      <c r="S2277" s="5">
        <v>7</v>
      </c>
      <c r="T2277" s="5">
        <v>141.38557867097555</v>
      </c>
      <c r="U2277" s="5">
        <v>0</v>
      </c>
      <c r="V2277" s="5">
        <v>0</v>
      </c>
      <c r="W2277" s="5">
        <v>2</v>
      </c>
      <c r="X2277" s="5">
        <v>40.395879620278727</v>
      </c>
      <c r="Y2277" s="5">
        <v>0</v>
      </c>
      <c r="Z2277" s="5">
        <v>0</v>
      </c>
      <c r="AA2277" s="5">
        <v>5</v>
      </c>
      <c r="AB2277" s="5">
        <v>100.98969905069683</v>
      </c>
      <c r="AC2277" s="5">
        <v>71</v>
      </c>
      <c r="AD2277" s="5">
        <v>1434.053726519895</v>
      </c>
      <c r="AE2277" s="5">
        <v>11</v>
      </c>
      <c r="AF2277" s="5">
        <v>222.17733791153302</v>
      </c>
      <c r="AG2277" s="5">
        <v>59</v>
      </c>
      <c r="AH2277" s="5">
        <v>1191.6784487982225</v>
      </c>
      <c r="AI2277" s="5">
        <v>1</v>
      </c>
      <c r="AJ2277" s="5">
        <v>20.197939810139363</v>
      </c>
    </row>
    <row r="2278" spans="1:36" x14ac:dyDescent="0.25">
      <c r="A2278">
        <v>2018</v>
      </c>
      <c r="B2278" t="s">
        <v>70</v>
      </c>
      <c r="C2278" t="s">
        <v>5855</v>
      </c>
      <c r="D2278" s="47" t="s">
        <v>5853</v>
      </c>
      <c r="E2278" s="11">
        <v>8.42</v>
      </c>
      <c r="F2278" s="2">
        <v>0.57240000000000002</v>
      </c>
      <c r="G2278" s="2">
        <v>0.41539999999999999</v>
      </c>
      <c r="H2278" s="2">
        <v>0.15700000000000003</v>
      </c>
      <c r="I2278" s="2">
        <v>0.53049999999999997</v>
      </c>
      <c r="J2278" s="2">
        <v>0.45129999999999998</v>
      </c>
      <c r="K2278" s="2">
        <v>7.9199999999999993E-2</v>
      </c>
      <c r="L2278" s="2">
        <v>0.46600000000000003</v>
      </c>
      <c r="M2278" s="2">
        <v>0.52510000000000001</v>
      </c>
      <c r="N2278" s="2">
        <v>-5.9099999999999986E-2</v>
      </c>
      <c r="O2278" s="2">
        <v>5.9033333333333347E-2</v>
      </c>
      <c r="P2278" s="5" t="s">
        <v>5765</v>
      </c>
      <c r="Q2278" s="5">
        <v>4954</v>
      </c>
      <c r="R2278" s="5">
        <v>588.36104513064129</v>
      </c>
      <c r="S2278" s="5">
        <v>51</v>
      </c>
      <c r="T2278" s="5">
        <v>1029.4711344368186</v>
      </c>
      <c r="U2278" s="5">
        <v>1</v>
      </c>
      <c r="V2278" s="5">
        <v>20.185708518368994</v>
      </c>
      <c r="W2278" s="5">
        <v>1</v>
      </c>
      <c r="X2278" s="5">
        <v>20.185708518368994</v>
      </c>
      <c r="Y2278" s="5">
        <v>8</v>
      </c>
      <c r="Z2278" s="5">
        <v>161.48566814695195</v>
      </c>
      <c r="AA2278" s="5">
        <v>41</v>
      </c>
      <c r="AB2278" s="5">
        <v>827.61404925312877</v>
      </c>
      <c r="AC2278" s="5">
        <v>140</v>
      </c>
      <c r="AD2278" s="5">
        <v>2825.999192571659</v>
      </c>
      <c r="AE2278" s="5">
        <v>50</v>
      </c>
      <c r="AF2278" s="5">
        <v>1009.2854259184497</v>
      </c>
      <c r="AG2278" s="5">
        <v>76</v>
      </c>
      <c r="AH2278" s="5">
        <v>1534.1138473960436</v>
      </c>
      <c r="AI2278" s="5">
        <v>14</v>
      </c>
      <c r="AJ2278" s="5">
        <v>282.59991925716594</v>
      </c>
    </row>
    <row r="2279" spans="1:36" x14ac:dyDescent="0.25">
      <c r="A2279">
        <v>2018</v>
      </c>
      <c r="B2279" t="s">
        <v>71</v>
      </c>
      <c r="C2279" t="s">
        <v>5934</v>
      </c>
      <c r="D2279" s="47" t="s">
        <v>4970</v>
      </c>
      <c r="E2279" s="11">
        <v>0</v>
      </c>
      <c r="F2279" s="2">
        <v>0.4289</v>
      </c>
      <c r="G2279" s="2">
        <v>0.56040000000000001</v>
      </c>
      <c r="H2279" s="2">
        <v>-0.13150000000000001</v>
      </c>
      <c r="I2279" s="2">
        <v>0.3201</v>
      </c>
      <c r="J2279" s="2">
        <v>0.64510000000000001</v>
      </c>
      <c r="K2279" s="2">
        <v>-0.32500000000000001</v>
      </c>
      <c r="L2279" s="2">
        <v>0.33939999999999998</v>
      </c>
      <c r="M2279" s="2">
        <v>0.64990000000000003</v>
      </c>
      <c r="N2279" s="2">
        <v>-0.31050000000000005</v>
      </c>
      <c r="O2279" s="2">
        <v>-0.25566666666666671</v>
      </c>
      <c r="P2279" s="2" t="s">
        <v>5900</v>
      </c>
      <c r="Q2279" s="5">
        <v>4954</v>
      </c>
      <c r="R2279" s="5" t="s">
        <v>4791</v>
      </c>
      <c r="S2279" s="5">
        <v>3</v>
      </c>
      <c r="T2279" s="5">
        <v>60.557125555106985</v>
      </c>
      <c r="U2279" s="5">
        <v>0</v>
      </c>
      <c r="V2279" s="5">
        <v>0</v>
      </c>
      <c r="W2279" s="5">
        <v>2</v>
      </c>
      <c r="X2279" s="5">
        <v>40.371417036737988</v>
      </c>
      <c r="Y2279" s="5">
        <v>0</v>
      </c>
      <c r="Z2279" s="5">
        <v>0</v>
      </c>
      <c r="AA2279" s="5">
        <v>1</v>
      </c>
      <c r="AB2279" s="5">
        <v>20.185708518368994</v>
      </c>
      <c r="AC2279" s="5">
        <v>30</v>
      </c>
      <c r="AD2279" s="5">
        <v>605.57125555106984</v>
      </c>
      <c r="AE2279" s="5">
        <v>7</v>
      </c>
      <c r="AF2279" s="5">
        <v>141.29995962858297</v>
      </c>
      <c r="AG2279" s="5">
        <v>21</v>
      </c>
      <c r="AH2279" s="5">
        <v>423.89987888574888</v>
      </c>
      <c r="AI2279" s="5">
        <v>2</v>
      </c>
      <c r="AJ2279" s="5">
        <v>40.371417036737988</v>
      </c>
    </row>
    <row r="2280" spans="1:36" x14ac:dyDescent="0.25">
      <c r="A2280">
        <v>2018</v>
      </c>
      <c r="B2280" t="s">
        <v>71</v>
      </c>
      <c r="C2280" t="s">
        <v>5934</v>
      </c>
      <c r="D2280" s="47" t="s">
        <v>4970</v>
      </c>
      <c r="E2280" s="11">
        <v>0</v>
      </c>
      <c r="F2280" s="2">
        <v>0.4289</v>
      </c>
      <c r="G2280" s="2">
        <v>0.56040000000000001</v>
      </c>
      <c r="H2280" s="2">
        <v>-0.13150000000000001</v>
      </c>
      <c r="I2280" s="2">
        <v>0.3201</v>
      </c>
      <c r="J2280" s="2">
        <v>0.64510000000000001</v>
      </c>
      <c r="K2280" s="2">
        <v>-0.32500000000000001</v>
      </c>
      <c r="L2280" s="2">
        <v>0.33939999999999998</v>
      </c>
      <c r="M2280" s="2">
        <v>0.64990000000000003</v>
      </c>
      <c r="N2280" s="2">
        <v>-0.31050000000000005</v>
      </c>
      <c r="O2280" s="2">
        <v>-0.25566666666666671</v>
      </c>
      <c r="P2280" s="2" t="s">
        <v>5900</v>
      </c>
      <c r="Q2280" s="5">
        <v>4954</v>
      </c>
      <c r="R2280" s="5" t="s">
        <v>4791</v>
      </c>
      <c r="S2280" s="5">
        <v>3</v>
      </c>
      <c r="T2280" s="5">
        <v>60.557125555106985</v>
      </c>
      <c r="U2280" s="5">
        <v>0</v>
      </c>
      <c r="V2280" s="5">
        <v>0</v>
      </c>
      <c r="W2280" s="5">
        <v>2</v>
      </c>
      <c r="X2280" s="5">
        <v>40.371417036737988</v>
      </c>
      <c r="Y2280" s="5">
        <v>0</v>
      </c>
      <c r="Z2280" s="5">
        <v>0</v>
      </c>
      <c r="AA2280" s="5">
        <v>1</v>
      </c>
      <c r="AB2280" s="5">
        <v>20.185708518368994</v>
      </c>
      <c r="AC2280" s="5">
        <v>30</v>
      </c>
      <c r="AD2280" s="5">
        <v>605.57125555106984</v>
      </c>
      <c r="AE2280" s="5">
        <v>7</v>
      </c>
      <c r="AF2280" s="5">
        <v>141.29995962858297</v>
      </c>
      <c r="AG2280" s="5">
        <v>21</v>
      </c>
      <c r="AH2280" s="5">
        <v>423.89987888574888</v>
      </c>
      <c r="AI2280" s="5">
        <v>2</v>
      </c>
      <c r="AJ2280" s="5">
        <v>40.371417036737988</v>
      </c>
    </row>
    <row r="2281" spans="1:36" x14ac:dyDescent="0.25">
      <c r="A2281">
        <v>2019</v>
      </c>
      <c r="B2281" t="s">
        <v>70</v>
      </c>
      <c r="C2281" t="s">
        <v>5382</v>
      </c>
      <c r="D2281" s="47" t="s">
        <v>4449</v>
      </c>
      <c r="E2281" s="11">
        <v>6.74</v>
      </c>
      <c r="F2281" s="2">
        <v>0.80759999999999998</v>
      </c>
      <c r="G2281" s="2">
        <v>0.1802</v>
      </c>
      <c r="H2281" s="2">
        <v>0.62739999999999996</v>
      </c>
      <c r="I2281" s="2">
        <v>0.78080000000000005</v>
      </c>
      <c r="J2281" s="2">
        <v>0.18779999999999999</v>
      </c>
      <c r="K2281" s="2">
        <v>0.59300000000000008</v>
      </c>
      <c r="L2281" s="2">
        <v>0.67800000000000005</v>
      </c>
      <c r="M2281" s="2">
        <v>0.30580000000000002</v>
      </c>
      <c r="N2281" s="2">
        <v>0.37220000000000003</v>
      </c>
      <c r="O2281" s="2">
        <v>0.53086666666666671</v>
      </c>
      <c r="P2281" s="5" t="s">
        <v>4792</v>
      </c>
      <c r="Q2281" s="5">
        <v>4957</v>
      </c>
      <c r="R2281" s="5">
        <v>735.459940652819</v>
      </c>
      <c r="S2281" s="5">
        <v>6</v>
      </c>
      <c r="T2281" s="5">
        <v>121.04095218882388</v>
      </c>
      <c r="U2281" s="5">
        <v>0</v>
      </c>
      <c r="V2281" s="5">
        <v>0</v>
      </c>
      <c r="W2281" s="5">
        <v>1</v>
      </c>
      <c r="X2281" s="5">
        <v>20.173492031470648</v>
      </c>
      <c r="Y2281" s="5">
        <v>0</v>
      </c>
      <c r="Z2281" s="5">
        <v>0</v>
      </c>
      <c r="AA2281" s="5">
        <v>5</v>
      </c>
      <c r="AB2281" s="5">
        <v>100.86746015735324</v>
      </c>
      <c r="AC2281" s="5">
        <v>207</v>
      </c>
      <c r="AD2281" s="5">
        <v>4175.9128505144236</v>
      </c>
      <c r="AE2281" s="5">
        <v>24</v>
      </c>
      <c r="AF2281" s="5">
        <v>484.16380875529552</v>
      </c>
      <c r="AG2281" s="5">
        <v>158</v>
      </c>
      <c r="AH2281" s="5">
        <v>3187.4117409723622</v>
      </c>
      <c r="AI2281" s="5">
        <v>25</v>
      </c>
      <c r="AJ2281" s="5">
        <v>504.33730078676615</v>
      </c>
    </row>
    <row r="2282" spans="1:36" x14ac:dyDescent="0.25">
      <c r="A2282">
        <v>2018</v>
      </c>
      <c r="B2282" t="s">
        <v>71</v>
      </c>
      <c r="C2282" t="s">
        <v>5283</v>
      </c>
      <c r="D2282" s="47" t="s">
        <v>4791</v>
      </c>
      <c r="E2282" s="47" t="s">
        <v>4791</v>
      </c>
      <c r="F2282" s="47" t="s">
        <v>4791</v>
      </c>
      <c r="G2282" s="47" t="s">
        <v>4791</v>
      </c>
      <c r="H2282" s="47" t="s">
        <v>4791</v>
      </c>
      <c r="I2282" s="47" t="s">
        <v>4791</v>
      </c>
      <c r="J2282" s="47" t="s">
        <v>4791</v>
      </c>
      <c r="K2282" s="47" t="s">
        <v>4791</v>
      </c>
      <c r="L2282" s="47" t="s">
        <v>4791</v>
      </c>
      <c r="M2282" s="47" t="s">
        <v>4791</v>
      </c>
      <c r="N2282" s="47" t="s">
        <v>4791</v>
      </c>
      <c r="O2282" s="47" t="s">
        <v>4791</v>
      </c>
      <c r="P2282" s="2" t="s">
        <v>4792</v>
      </c>
      <c r="Q2282" s="5">
        <v>4961</v>
      </c>
      <c r="R2282" s="5" t="s">
        <v>4791</v>
      </c>
      <c r="S2282" s="5">
        <v>16</v>
      </c>
      <c r="T2282" s="5">
        <v>322.51562185043338</v>
      </c>
      <c r="U2282" s="5">
        <v>0</v>
      </c>
      <c r="V2282" s="5">
        <v>0</v>
      </c>
      <c r="W2282" s="5">
        <v>3</v>
      </c>
      <c r="X2282" s="5">
        <v>60.471679096956258</v>
      </c>
      <c r="Y2282" s="5">
        <v>1</v>
      </c>
      <c r="Z2282" s="5">
        <v>20.157226365652086</v>
      </c>
      <c r="AA2282" s="5">
        <v>12</v>
      </c>
      <c r="AB2282" s="5">
        <v>241.88671638782503</v>
      </c>
      <c r="AC2282" s="5">
        <v>64</v>
      </c>
      <c r="AD2282" s="5">
        <v>1290.0624874017335</v>
      </c>
      <c r="AE2282" s="5">
        <v>12</v>
      </c>
      <c r="AF2282" s="5">
        <v>241.88671638782503</v>
      </c>
      <c r="AG2282" s="5">
        <v>48</v>
      </c>
      <c r="AH2282" s="5">
        <v>967.54686555130013</v>
      </c>
      <c r="AI2282" s="5">
        <v>4</v>
      </c>
      <c r="AJ2282" s="5">
        <v>80.628905462608344</v>
      </c>
    </row>
    <row r="2283" spans="1:36" x14ac:dyDescent="0.25">
      <c r="A2283">
        <v>2018</v>
      </c>
      <c r="B2283" t="s">
        <v>71</v>
      </c>
      <c r="C2283" t="s">
        <v>5283</v>
      </c>
      <c r="D2283" s="47" t="s">
        <v>4791</v>
      </c>
      <c r="E2283" s="47" t="s">
        <v>4791</v>
      </c>
      <c r="F2283" s="47" t="s">
        <v>4791</v>
      </c>
      <c r="G2283" s="47" t="s">
        <v>4791</v>
      </c>
      <c r="H2283" s="47" t="s">
        <v>4791</v>
      </c>
      <c r="I2283" s="47" t="s">
        <v>4791</v>
      </c>
      <c r="J2283" s="47" t="s">
        <v>4791</v>
      </c>
      <c r="K2283" s="47" t="s">
        <v>4791</v>
      </c>
      <c r="L2283" s="47" t="s">
        <v>4791</v>
      </c>
      <c r="M2283" s="47" t="s">
        <v>4791</v>
      </c>
      <c r="N2283" s="47" t="s">
        <v>4791</v>
      </c>
      <c r="O2283" s="47" t="s">
        <v>4791</v>
      </c>
      <c r="P2283" s="2" t="s">
        <v>4792</v>
      </c>
      <c r="Q2283" s="5">
        <v>4961</v>
      </c>
      <c r="R2283" s="5" t="s">
        <v>4791</v>
      </c>
      <c r="S2283" s="5">
        <v>16</v>
      </c>
      <c r="T2283" s="5">
        <v>322.51562185043338</v>
      </c>
      <c r="U2283" s="5">
        <v>0</v>
      </c>
      <c r="V2283" s="5">
        <v>0</v>
      </c>
      <c r="W2283" s="5">
        <v>3</v>
      </c>
      <c r="X2283" s="5">
        <v>60.471679096956258</v>
      </c>
      <c r="Y2283" s="5">
        <v>1</v>
      </c>
      <c r="Z2283" s="5">
        <v>20.157226365652086</v>
      </c>
      <c r="AA2283" s="5">
        <v>12</v>
      </c>
      <c r="AB2283" s="5">
        <v>241.88671638782503</v>
      </c>
      <c r="AC2283" s="5">
        <v>64</v>
      </c>
      <c r="AD2283" s="5">
        <v>1290.0624874017335</v>
      </c>
      <c r="AE2283" s="5">
        <v>12</v>
      </c>
      <c r="AF2283" s="5">
        <v>241.88671638782503</v>
      </c>
      <c r="AG2283" s="5">
        <v>48</v>
      </c>
      <c r="AH2283" s="5">
        <v>967.54686555130013</v>
      </c>
      <c r="AI2283" s="5">
        <v>4</v>
      </c>
      <c r="AJ2283" s="5">
        <v>80.628905462608344</v>
      </c>
    </row>
    <row r="2284" spans="1:36" x14ac:dyDescent="0.25">
      <c r="A2284">
        <v>2019</v>
      </c>
      <c r="B2284" t="s">
        <v>41</v>
      </c>
      <c r="C2284" t="s">
        <v>5062</v>
      </c>
      <c r="D2284" s="47" t="s">
        <v>5408</v>
      </c>
      <c r="E2284" s="11">
        <v>4.0279999999999996</v>
      </c>
      <c r="F2284" s="2">
        <v>0.84560000000000002</v>
      </c>
      <c r="G2284" s="2">
        <v>0.1399</v>
      </c>
      <c r="H2284" s="2">
        <v>0.70569999999999999</v>
      </c>
      <c r="I2284" s="2">
        <v>0.84340000000000004</v>
      </c>
      <c r="J2284" s="2">
        <v>0.12690000000000001</v>
      </c>
      <c r="K2284" s="2">
        <v>0.71650000000000003</v>
      </c>
      <c r="L2284" s="2">
        <v>0.77800000000000002</v>
      </c>
      <c r="M2284" s="2">
        <v>0.19670000000000001</v>
      </c>
      <c r="N2284" s="2">
        <v>0.58130000000000004</v>
      </c>
      <c r="O2284" s="2">
        <v>0.66783333333333339</v>
      </c>
      <c r="P2284" s="2" t="s">
        <v>4792</v>
      </c>
      <c r="Q2284" s="5">
        <v>4961</v>
      </c>
      <c r="R2284" s="5">
        <v>1231.6285998013905</v>
      </c>
      <c r="S2284" s="5">
        <v>8</v>
      </c>
      <c r="T2284" s="5">
        <v>161.25781092521669</v>
      </c>
      <c r="U2284" s="5">
        <v>0</v>
      </c>
      <c r="V2284" s="5">
        <v>0</v>
      </c>
      <c r="W2284" s="5">
        <v>2</v>
      </c>
      <c r="X2284" s="5">
        <v>40.314452731304172</v>
      </c>
      <c r="Y2284" s="5">
        <v>2</v>
      </c>
      <c r="Z2284" s="5">
        <v>40.314452731304172</v>
      </c>
      <c r="AA2284" s="5">
        <v>4</v>
      </c>
      <c r="AB2284" s="5">
        <v>80.628905462608344</v>
      </c>
      <c r="AC2284" s="5">
        <v>126</v>
      </c>
      <c r="AD2284" s="5">
        <v>2539.8105220721627</v>
      </c>
      <c r="AE2284" s="5">
        <v>39</v>
      </c>
      <c r="AF2284" s="5">
        <v>786.13182826043135</v>
      </c>
      <c r="AG2284" s="5">
        <v>85</v>
      </c>
      <c r="AH2284" s="5">
        <v>1713.3642410804273</v>
      </c>
      <c r="AI2284" s="5">
        <v>2</v>
      </c>
      <c r="AJ2284" s="5">
        <v>40.314452731304172</v>
      </c>
    </row>
    <row r="2285" spans="1:36" x14ac:dyDescent="0.25">
      <c r="A2285">
        <v>2018</v>
      </c>
      <c r="B2285" t="s">
        <v>41</v>
      </c>
      <c r="C2285" t="s">
        <v>6192</v>
      </c>
      <c r="D2285" s="47" t="s">
        <v>6146</v>
      </c>
      <c r="E2285" s="11">
        <v>4.1669999999999998</v>
      </c>
      <c r="F2285" s="2">
        <v>0.44619999999999999</v>
      </c>
      <c r="G2285" s="2">
        <v>0.53339999999999999</v>
      </c>
      <c r="H2285" s="2">
        <v>-8.72E-2</v>
      </c>
      <c r="I2285" s="2">
        <v>0.44350000000000001</v>
      </c>
      <c r="J2285" s="2">
        <v>0.50029999999999997</v>
      </c>
      <c r="K2285" s="2">
        <v>-5.6799999999999962E-2</v>
      </c>
      <c r="L2285" s="2">
        <v>0.41830000000000001</v>
      </c>
      <c r="M2285" s="2">
        <v>0.5615</v>
      </c>
      <c r="N2285" s="2">
        <v>-0.14319999999999999</v>
      </c>
      <c r="O2285" s="2">
        <v>-9.5733333333333323E-2</v>
      </c>
      <c r="P2285" s="2" t="s">
        <v>5900</v>
      </c>
      <c r="Q2285" s="5">
        <v>4969</v>
      </c>
      <c r="R2285" s="5">
        <v>1192.4646028317736</v>
      </c>
      <c r="S2285" s="5">
        <v>19</v>
      </c>
      <c r="T2285" s="5">
        <v>382.3706983296438</v>
      </c>
      <c r="U2285" s="5">
        <v>1</v>
      </c>
      <c r="V2285" s="5">
        <v>20.12477359629704</v>
      </c>
      <c r="W2285" s="5">
        <v>0</v>
      </c>
      <c r="X2285" s="5">
        <v>0</v>
      </c>
      <c r="Y2285" s="5">
        <v>3</v>
      </c>
      <c r="Z2285" s="5">
        <v>60.374320788891126</v>
      </c>
      <c r="AA2285" s="5">
        <v>15</v>
      </c>
      <c r="AB2285" s="5">
        <v>301.87160394445561</v>
      </c>
      <c r="AC2285" s="5">
        <v>201</v>
      </c>
      <c r="AD2285" s="5">
        <v>4045.0794928557057</v>
      </c>
      <c r="AE2285" s="5">
        <v>50</v>
      </c>
      <c r="AF2285" s="5">
        <v>1006.238679814852</v>
      </c>
      <c r="AG2285" s="5">
        <v>96</v>
      </c>
      <c r="AH2285" s="5">
        <v>1931.978265244516</v>
      </c>
      <c r="AI2285" s="5">
        <v>55</v>
      </c>
      <c r="AJ2285" s="5">
        <v>1106.8625477963371</v>
      </c>
    </row>
    <row r="2286" spans="1:36" x14ac:dyDescent="0.25">
      <c r="A2286">
        <v>2017</v>
      </c>
      <c r="B2286" t="s">
        <v>49</v>
      </c>
      <c r="C2286" t="s">
        <v>698</v>
      </c>
      <c r="D2286" s="47" t="s">
        <v>914</v>
      </c>
      <c r="E2286" s="11">
        <v>32.4</v>
      </c>
      <c r="F2286" s="2">
        <v>0.26050000000000001</v>
      </c>
      <c r="G2286" s="2">
        <v>0.69830000000000003</v>
      </c>
      <c r="H2286" s="2">
        <v>-0.43780000000000002</v>
      </c>
      <c r="I2286" s="2">
        <v>0.251</v>
      </c>
      <c r="J2286" s="2">
        <v>0.63600000000000001</v>
      </c>
      <c r="K2286" s="2">
        <v>-0.38500000000000001</v>
      </c>
      <c r="L2286" s="2">
        <v>0.27800000000000002</v>
      </c>
      <c r="M2286" s="2">
        <v>0.69699999999999995</v>
      </c>
      <c r="N2286" s="2">
        <v>-0.41899999999999993</v>
      </c>
      <c r="O2286" s="2">
        <v>-0.41393333333333332</v>
      </c>
      <c r="P2286" s="2" t="s">
        <v>5900</v>
      </c>
      <c r="Q2286" s="5">
        <v>4971</v>
      </c>
      <c r="R2286" s="5">
        <v>153.42592592592592</v>
      </c>
      <c r="S2286" s="5">
        <v>11</v>
      </c>
      <c r="T2286" s="5">
        <v>221.28344397505532</v>
      </c>
      <c r="U2286" s="5">
        <v>0</v>
      </c>
      <c r="V2286" s="5">
        <v>0</v>
      </c>
      <c r="W2286" s="5">
        <v>0</v>
      </c>
      <c r="X2286" s="5">
        <v>0</v>
      </c>
      <c r="Y2286" s="5">
        <v>0</v>
      </c>
      <c r="Z2286" s="5">
        <v>0</v>
      </c>
      <c r="AA2286" s="5">
        <v>11</v>
      </c>
      <c r="AB2286" s="5">
        <v>221.28344397505532</v>
      </c>
      <c r="AC2286" s="5">
        <v>52</v>
      </c>
      <c r="AD2286" s="5">
        <v>1046.0671897002617</v>
      </c>
      <c r="AE2286" s="5">
        <v>11</v>
      </c>
      <c r="AF2286" s="5">
        <v>221.28344397505532</v>
      </c>
      <c r="AG2286" s="5">
        <v>41</v>
      </c>
      <c r="AH2286" s="5">
        <v>824.78374572520613</v>
      </c>
      <c r="AI2286" s="5">
        <v>0</v>
      </c>
      <c r="AJ2286" s="5">
        <v>0</v>
      </c>
    </row>
    <row r="2287" spans="1:36" x14ac:dyDescent="0.25">
      <c r="A2287">
        <v>2017</v>
      </c>
      <c r="B2287" t="s">
        <v>41</v>
      </c>
      <c r="C2287" t="s">
        <v>6217</v>
      </c>
      <c r="D2287" s="47" t="s">
        <v>6005</v>
      </c>
      <c r="E2287" s="11">
        <v>7.4269999999999996</v>
      </c>
      <c r="F2287" s="2">
        <v>0.24049999999999999</v>
      </c>
      <c r="G2287" s="2">
        <v>0.74350000000000005</v>
      </c>
      <c r="H2287" s="2">
        <v>-0.50300000000000011</v>
      </c>
      <c r="I2287" s="2">
        <v>0.2102</v>
      </c>
      <c r="J2287" s="2">
        <v>0.74750000000000005</v>
      </c>
      <c r="K2287" s="2">
        <v>-0.53730000000000011</v>
      </c>
      <c r="L2287" s="2">
        <v>0.24629999999999999</v>
      </c>
      <c r="M2287" s="2">
        <v>0.74</v>
      </c>
      <c r="N2287" s="2">
        <v>-0.49370000000000003</v>
      </c>
      <c r="O2287" s="2">
        <v>-0.51133333333333342</v>
      </c>
      <c r="P2287" s="2" t="s">
        <v>5900</v>
      </c>
      <c r="Q2287" s="5">
        <v>4973</v>
      </c>
      <c r="R2287" s="5">
        <v>669.58395045105704</v>
      </c>
      <c r="S2287" s="5">
        <v>3</v>
      </c>
      <c r="T2287" s="5">
        <v>60.325759099135333</v>
      </c>
      <c r="U2287" s="5">
        <v>0</v>
      </c>
      <c r="V2287" s="5">
        <v>0</v>
      </c>
      <c r="W2287" s="5">
        <v>0</v>
      </c>
      <c r="X2287" s="5">
        <v>0</v>
      </c>
      <c r="Y2287" s="5">
        <v>2</v>
      </c>
      <c r="Z2287" s="5">
        <v>40.217172732756886</v>
      </c>
      <c r="AA2287" s="5">
        <v>1</v>
      </c>
      <c r="AB2287" s="5">
        <v>20.108586366378443</v>
      </c>
      <c r="AC2287" s="5">
        <v>67</v>
      </c>
      <c r="AD2287" s="5">
        <v>1347.2752865473556</v>
      </c>
      <c r="AE2287" s="5">
        <v>5</v>
      </c>
      <c r="AF2287" s="5">
        <v>100.54293183189222</v>
      </c>
      <c r="AG2287" s="5">
        <v>60</v>
      </c>
      <c r="AH2287" s="5">
        <v>1206.5151819827067</v>
      </c>
      <c r="AI2287" s="5">
        <v>2</v>
      </c>
      <c r="AJ2287" s="5">
        <v>40.217172732756886</v>
      </c>
    </row>
    <row r="2288" spans="1:36" x14ac:dyDescent="0.25">
      <c r="A2288">
        <v>2019</v>
      </c>
      <c r="B2288" t="s">
        <v>71</v>
      </c>
      <c r="C2288" t="s">
        <v>5829</v>
      </c>
      <c r="D2288" s="47" t="s">
        <v>5817</v>
      </c>
      <c r="E2288" s="11">
        <v>0</v>
      </c>
      <c r="F2288" s="2">
        <v>0.4909</v>
      </c>
      <c r="G2288" s="2">
        <v>0.49309999999999998</v>
      </c>
      <c r="H2288" s="2">
        <v>-2.1999999999999797E-3</v>
      </c>
      <c r="I2288" s="2">
        <v>0.51739999999999997</v>
      </c>
      <c r="J2288" s="2">
        <v>0.43140000000000001</v>
      </c>
      <c r="K2288" s="2">
        <v>8.5999999999999965E-2</v>
      </c>
      <c r="L2288" s="2">
        <v>0.57120000000000004</v>
      </c>
      <c r="M2288" s="2">
        <v>0.4143</v>
      </c>
      <c r="N2288" s="2">
        <v>0.15690000000000004</v>
      </c>
      <c r="O2288" s="2">
        <v>8.0233333333333337E-2</v>
      </c>
      <c r="P2288" s="2" t="s">
        <v>5765</v>
      </c>
      <c r="Q2288" s="5">
        <v>4993</v>
      </c>
      <c r="R2288" s="5" t="s">
        <v>4791</v>
      </c>
      <c r="S2288" s="5">
        <v>6</v>
      </c>
      <c r="T2288" s="5">
        <v>120.16823552974164</v>
      </c>
      <c r="U2288" s="5">
        <v>0</v>
      </c>
      <c r="V2288" s="5">
        <v>0</v>
      </c>
      <c r="W2288" s="5">
        <v>1</v>
      </c>
      <c r="X2288" s="5">
        <v>20.028039254956941</v>
      </c>
      <c r="Y2288" s="5">
        <v>2</v>
      </c>
      <c r="Z2288" s="5">
        <v>40.056078509913881</v>
      </c>
      <c r="AA2288" s="5">
        <v>3</v>
      </c>
      <c r="AB2288" s="5">
        <v>60.084117764870818</v>
      </c>
      <c r="AC2288" s="5">
        <v>337</v>
      </c>
      <c r="AD2288" s="5">
        <v>6749.4492289204882</v>
      </c>
      <c r="AE2288" s="5">
        <v>53</v>
      </c>
      <c r="AF2288" s="5">
        <v>1061.4860805127178</v>
      </c>
      <c r="AG2288" s="5">
        <v>272</v>
      </c>
      <c r="AH2288" s="5">
        <v>5447.6266773482876</v>
      </c>
      <c r="AI2288" s="5">
        <v>12</v>
      </c>
      <c r="AJ2288" s="5">
        <v>240.33647105948327</v>
      </c>
    </row>
    <row r="2289" spans="1:36" x14ac:dyDescent="0.25">
      <c r="A2289">
        <v>2018</v>
      </c>
      <c r="B2289" t="s">
        <v>71</v>
      </c>
      <c r="C2289" t="s">
        <v>5829</v>
      </c>
      <c r="D2289" s="47" t="s">
        <v>5817</v>
      </c>
      <c r="E2289" s="11">
        <v>0</v>
      </c>
      <c r="F2289" s="2">
        <v>0.4909</v>
      </c>
      <c r="G2289" s="2">
        <v>0.49309999999999998</v>
      </c>
      <c r="H2289" s="2">
        <v>-2.1999999999999797E-3</v>
      </c>
      <c r="I2289" s="2">
        <v>0.51739999999999997</v>
      </c>
      <c r="J2289" s="2">
        <v>0.43140000000000001</v>
      </c>
      <c r="K2289" s="2">
        <v>8.5999999999999965E-2</v>
      </c>
      <c r="L2289" s="2">
        <v>0.57120000000000004</v>
      </c>
      <c r="M2289" s="2">
        <v>0.4143</v>
      </c>
      <c r="N2289" s="2">
        <v>0.15690000000000004</v>
      </c>
      <c r="O2289" s="2">
        <v>8.0233333333333337E-2</v>
      </c>
      <c r="P2289" s="2" t="s">
        <v>5765</v>
      </c>
      <c r="Q2289" s="5">
        <v>5002</v>
      </c>
      <c r="R2289" s="5" t="s">
        <v>4791</v>
      </c>
      <c r="S2289" s="5">
        <v>15</v>
      </c>
      <c r="T2289" s="5">
        <v>299.88004798080766</v>
      </c>
      <c r="U2289" s="5">
        <v>0</v>
      </c>
      <c r="V2289" s="5">
        <v>0</v>
      </c>
      <c r="W2289" s="5">
        <v>0</v>
      </c>
      <c r="X2289" s="5">
        <v>0</v>
      </c>
      <c r="Y2289" s="5">
        <v>9</v>
      </c>
      <c r="Z2289" s="5">
        <v>179.9280287884846</v>
      </c>
      <c r="AA2289" s="5">
        <v>6</v>
      </c>
      <c r="AB2289" s="5">
        <v>119.95201919232306</v>
      </c>
      <c r="AC2289" s="5">
        <v>356</v>
      </c>
      <c r="AD2289" s="5">
        <v>7117.153138744502</v>
      </c>
      <c r="AE2289" s="5">
        <v>65</v>
      </c>
      <c r="AF2289" s="5">
        <v>1299.4802079168333</v>
      </c>
      <c r="AG2289" s="5">
        <v>279</v>
      </c>
      <c r="AH2289" s="5">
        <v>5577.7688924430222</v>
      </c>
      <c r="AI2289" s="5">
        <v>12</v>
      </c>
      <c r="AJ2289" s="5">
        <v>239.90403838464613</v>
      </c>
    </row>
    <row r="2290" spans="1:36" x14ac:dyDescent="0.25">
      <c r="A2290">
        <v>2018</v>
      </c>
      <c r="B2290" t="s">
        <v>71</v>
      </c>
      <c r="C2290" t="s">
        <v>5829</v>
      </c>
      <c r="D2290" s="47" t="s">
        <v>5817</v>
      </c>
      <c r="E2290" s="11">
        <v>0</v>
      </c>
      <c r="F2290" s="2">
        <v>0.4909</v>
      </c>
      <c r="G2290" s="2">
        <v>0.49309999999999998</v>
      </c>
      <c r="H2290" s="2">
        <v>-2.1999999999999797E-3</v>
      </c>
      <c r="I2290" s="2">
        <v>0.51739999999999997</v>
      </c>
      <c r="J2290" s="2">
        <v>0.43140000000000001</v>
      </c>
      <c r="K2290" s="2">
        <v>8.5999999999999965E-2</v>
      </c>
      <c r="L2290" s="2">
        <v>0.57120000000000004</v>
      </c>
      <c r="M2290" s="2">
        <v>0.4143</v>
      </c>
      <c r="N2290" s="2">
        <v>0.15690000000000004</v>
      </c>
      <c r="O2290" s="2">
        <v>8.0233333333333337E-2</v>
      </c>
      <c r="P2290" s="2" t="s">
        <v>5765</v>
      </c>
      <c r="Q2290" s="5">
        <v>5002</v>
      </c>
      <c r="R2290" s="5" t="s">
        <v>4791</v>
      </c>
      <c r="S2290" s="5">
        <v>15</v>
      </c>
      <c r="T2290" s="5">
        <v>299.88004798080766</v>
      </c>
      <c r="U2290" s="5">
        <v>0</v>
      </c>
      <c r="V2290" s="5">
        <v>0</v>
      </c>
      <c r="W2290" s="5">
        <v>0</v>
      </c>
      <c r="X2290" s="5">
        <v>0</v>
      </c>
      <c r="Y2290" s="5">
        <v>9</v>
      </c>
      <c r="Z2290" s="5">
        <v>179.9280287884846</v>
      </c>
      <c r="AA2290" s="5">
        <v>6</v>
      </c>
      <c r="AB2290" s="5">
        <v>119.95201919232306</v>
      </c>
      <c r="AC2290" s="5">
        <v>356</v>
      </c>
      <c r="AD2290" s="5">
        <v>7117.153138744502</v>
      </c>
      <c r="AE2290" s="5">
        <v>65</v>
      </c>
      <c r="AF2290" s="5">
        <v>1299.4802079168333</v>
      </c>
      <c r="AG2290" s="5">
        <v>279</v>
      </c>
      <c r="AH2290" s="5">
        <v>5577.7688924430222</v>
      </c>
      <c r="AI2290" s="5">
        <v>12</v>
      </c>
      <c r="AJ2290" s="5">
        <v>239.90403838464613</v>
      </c>
    </row>
    <row r="2291" spans="1:36" x14ac:dyDescent="0.25">
      <c r="A2291">
        <v>2019</v>
      </c>
      <c r="B2291" t="s">
        <v>41</v>
      </c>
      <c r="C2291" t="s">
        <v>5364</v>
      </c>
      <c r="D2291" s="47" t="s">
        <v>6126</v>
      </c>
      <c r="E2291" s="11">
        <v>6.2539999999999996</v>
      </c>
      <c r="F2291" s="2">
        <v>0.42849999999999999</v>
      </c>
      <c r="G2291" s="2">
        <v>0.54959999999999998</v>
      </c>
      <c r="H2291" s="2">
        <v>-0.12109999999999999</v>
      </c>
      <c r="I2291" s="2">
        <v>0.42820000000000003</v>
      </c>
      <c r="J2291" s="2">
        <v>0.51229999999999998</v>
      </c>
      <c r="K2291" s="2">
        <v>-8.4099999999999953E-2</v>
      </c>
      <c r="L2291" s="2">
        <v>0.38229999999999997</v>
      </c>
      <c r="M2291" s="2">
        <v>0.60040000000000004</v>
      </c>
      <c r="N2291" s="2">
        <v>-0.21810000000000007</v>
      </c>
      <c r="O2291" s="2">
        <v>-0.1411</v>
      </c>
      <c r="P2291" s="2" t="s">
        <v>5900</v>
      </c>
      <c r="Q2291" s="5">
        <v>5012</v>
      </c>
      <c r="R2291" s="5">
        <v>801.40709945634796</v>
      </c>
      <c r="S2291" s="5">
        <v>21</v>
      </c>
      <c r="T2291" s="5">
        <v>418.99441340782124</v>
      </c>
      <c r="U2291" s="5">
        <v>0</v>
      </c>
      <c r="V2291" s="5">
        <v>0</v>
      </c>
      <c r="W2291" s="5">
        <v>2</v>
      </c>
      <c r="X2291" s="5">
        <v>39.904229848363926</v>
      </c>
      <c r="Y2291" s="5">
        <v>3</v>
      </c>
      <c r="Z2291" s="5">
        <v>59.856344772545889</v>
      </c>
      <c r="AA2291" s="5">
        <v>16</v>
      </c>
      <c r="AB2291" s="5">
        <v>319.23383878691141</v>
      </c>
      <c r="AC2291" s="5">
        <v>75</v>
      </c>
      <c r="AD2291" s="5">
        <v>1496.4086193136473</v>
      </c>
      <c r="AE2291" s="5">
        <v>24</v>
      </c>
      <c r="AF2291" s="5">
        <v>478.85075818036711</v>
      </c>
      <c r="AG2291" s="5">
        <v>47</v>
      </c>
      <c r="AH2291" s="5">
        <v>937.74940143655226</v>
      </c>
      <c r="AI2291" s="5">
        <v>4</v>
      </c>
      <c r="AJ2291" s="5">
        <v>79.808459696727851</v>
      </c>
    </row>
    <row r="2292" spans="1:36" x14ac:dyDescent="0.25">
      <c r="A2292">
        <v>2018</v>
      </c>
      <c r="B2292" t="s">
        <v>49</v>
      </c>
      <c r="C2292" t="s">
        <v>698</v>
      </c>
      <c r="D2292" s="47" t="s">
        <v>914</v>
      </c>
      <c r="E2292" s="11">
        <v>32.4</v>
      </c>
      <c r="F2292" s="2">
        <v>0.26050000000000001</v>
      </c>
      <c r="G2292" s="2">
        <v>0.69830000000000003</v>
      </c>
      <c r="H2292" s="2">
        <v>-0.43780000000000002</v>
      </c>
      <c r="I2292" s="2">
        <v>0.251</v>
      </c>
      <c r="J2292" s="2">
        <v>0.63600000000000001</v>
      </c>
      <c r="K2292" s="2">
        <v>-0.38500000000000001</v>
      </c>
      <c r="L2292" s="2">
        <v>0.27800000000000002</v>
      </c>
      <c r="M2292" s="2">
        <v>0.69699999999999995</v>
      </c>
      <c r="N2292" s="2">
        <v>-0.41899999999999993</v>
      </c>
      <c r="O2292" s="2">
        <v>-0.41393333333333332</v>
      </c>
      <c r="P2292" s="2" t="s">
        <v>5900</v>
      </c>
      <c r="Q2292" s="5">
        <v>5012</v>
      </c>
      <c r="R2292" s="5">
        <v>154.69135802469137</v>
      </c>
      <c r="S2292" s="5">
        <v>7</v>
      </c>
      <c r="T2292" s="5">
        <v>139.66480446927375</v>
      </c>
      <c r="U2292" s="5">
        <v>0</v>
      </c>
      <c r="V2292" s="5">
        <v>0</v>
      </c>
      <c r="W2292" s="5">
        <v>1</v>
      </c>
      <c r="X2292" s="5">
        <v>19.952114924181963</v>
      </c>
      <c r="Y2292" s="5">
        <v>1</v>
      </c>
      <c r="Z2292" s="5">
        <v>19.952114924181963</v>
      </c>
      <c r="AA2292" s="5">
        <v>5</v>
      </c>
      <c r="AB2292" s="5">
        <v>99.760574620909807</v>
      </c>
      <c r="AC2292" s="5">
        <v>59</v>
      </c>
      <c r="AD2292" s="5">
        <v>1177.174780526736</v>
      </c>
      <c r="AE2292" s="5">
        <v>12</v>
      </c>
      <c r="AF2292" s="5">
        <v>239.42537909018355</v>
      </c>
      <c r="AG2292" s="5">
        <v>41</v>
      </c>
      <c r="AH2292" s="5">
        <v>818.03671189146053</v>
      </c>
      <c r="AI2292" s="5">
        <v>6</v>
      </c>
      <c r="AJ2292" s="5">
        <v>119.71268954509178</v>
      </c>
    </row>
    <row r="2293" spans="1:36" x14ac:dyDescent="0.25">
      <c r="A2293">
        <v>2018</v>
      </c>
      <c r="B2293" t="s">
        <v>41</v>
      </c>
      <c r="C2293" t="s">
        <v>5062</v>
      </c>
      <c r="D2293" s="47" t="s">
        <v>5408</v>
      </c>
      <c r="E2293" s="11">
        <v>4.0279999999999996</v>
      </c>
      <c r="F2293" s="2">
        <v>0.84560000000000002</v>
      </c>
      <c r="G2293" s="2">
        <v>0.1399</v>
      </c>
      <c r="H2293" s="2">
        <v>0.70569999999999999</v>
      </c>
      <c r="I2293" s="2">
        <v>0.84340000000000004</v>
      </c>
      <c r="J2293" s="2">
        <v>0.12690000000000001</v>
      </c>
      <c r="K2293" s="2">
        <v>0.71650000000000003</v>
      </c>
      <c r="L2293" s="2">
        <v>0.77800000000000002</v>
      </c>
      <c r="M2293" s="2">
        <v>0.19670000000000001</v>
      </c>
      <c r="N2293" s="2">
        <v>0.58130000000000004</v>
      </c>
      <c r="O2293" s="2">
        <v>0.66783333333333339</v>
      </c>
      <c r="P2293" s="2" t="s">
        <v>4792</v>
      </c>
      <c r="Q2293" s="5">
        <v>5013</v>
      </c>
      <c r="R2293" s="5">
        <v>1244.5382323733863</v>
      </c>
      <c r="S2293" s="5">
        <v>21</v>
      </c>
      <c r="T2293" s="5">
        <v>418.91083183722316</v>
      </c>
      <c r="U2293" s="5">
        <v>0</v>
      </c>
      <c r="V2293" s="5">
        <v>0</v>
      </c>
      <c r="W2293" s="5">
        <v>5</v>
      </c>
      <c r="X2293" s="5">
        <v>99.740674246957909</v>
      </c>
      <c r="Y2293" s="5">
        <v>1</v>
      </c>
      <c r="Z2293" s="5">
        <v>19.948134849391582</v>
      </c>
      <c r="AA2293" s="5">
        <v>15</v>
      </c>
      <c r="AB2293" s="5">
        <v>299.22202274087368</v>
      </c>
      <c r="AC2293" s="5">
        <v>85</v>
      </c>
      <c r="AD2293" s="5">
        <v>1695.5914621982847</v>
      </c>
      <c r="AE2293" s="5">
        <v>8</v>
      </c>
      <c r="AF2293" s="5">
        <v>159.58507879513266</v>
      </c>
      <c r="AG2293" s="5">
        <v>74</v>
      </c>
      <c r="AH2293" s="5">
        <v>1476.1619788549772</v>
      </c>
      <c r="AI2293" s="5">
        <v>3</v>
      </c>
      <c r="AJ2293" s="5">
        <v>59.844404548174744</v>
      </c>
    </row>
    <row r="2294" spans="1:36" x14ac:dyDescent="0.25">
      <c r="A2294">
        <v>2017</v>
      </c>
      <c r="B2294" t="s">
        <v>41</v>
      </c>
      <c r="C2294" t="s">
        <v>5364</v>
      </c>
      <c r="D2294" s="47" t="s">
        <v>6126</v>
      </c>
      <c r="E2294" s="11">
        <v>6.2539999999999996</v>
      </c>
      <c r="F2294" s="2">
        <v>0.42849999999999999</v>
      </c>
      <c r="G2294" s="2">
        <v>0.54959999999999998</v>
      </c>
      <c r="H2294" s="2">
        <v>-0.12109999999999999</v>
      </c>
      <c r="I2294" s="2">
        <v>0.42820000000000003</v>
      </c>
      <c r="J2294" s="2">
        <v>0.51229999999999998</v>
      </c>
      <c r="K2294" s="2">
        <v>-8.4099999999999953E-2</v>
      </c>
      <c r="L2294" s="2">
        <v>0.38229999999999997</v>
      </c>
      <c r="M2294" s="2">
        <v>0.60040000000000004</v>
      </c>
      <c r="N2294" s="2">
        <v>-0.21810000000000007</v>
      </c>
      <c r="O2294" s="2">
        <v>-0.1411</v>
      </c>
      <c r="P2294" s="2" t="s">
        <v>5900</v>
      </c>
      <c r="Q2294" s="5">
        <v>5017</v>
      </c>
      <c r="R2294" s="5">
        <v>802.20658778381846</v>
      </c>
      <c r="S2294" s="5">
        <v>21</v>
      </c>
      <c r="T2294" s="5">
        <v>418.57683874825591</v>
      </c>
      <c r="U2294" s="5">
        <v>0</v>
      </c>
      <c r="V2294" s="5">
        <v>0</v>
      </c>
      <c r="W2294" s="5">
        <v>4</v>
      </c>
      <c r="X2294" s="5">
        <v>79.728921666334472</v>
      </c>
      <c r="Y2294" s="5">
        <v>2</v>
      </c>
      <c r="Z2294" s="5">
        <v>39.864460833167236</v>
      </c>
      <c r="AA2294" s="5">
        <v>15</v>
      </c>
      <c r="AB2294" s="5">
        <v>298.98345624875424</v>
      </c>
      <c r="AC2294" s="5">
        <v>131</v>
      </c>
      <c r="AD2294" s="5">
        <v>2611.1221845724535</v>
      </c>
      <c r="AE2294" s="5">
        <v>24</v>
      </c>
      <c r="AF2294" s="5">
        <v>478.37352999800675</v>
      </c>
      <c r="AG2294" s="5">
        <v>106</v>
      </c>
      <c r="AH2294" s="5">
        <v>2112.8164241578634</v>
      </c>
      <c r="AI2294" s="5">
        <v>1</v>
      </c>
      <c r="AJ2294" s="5">
        <v>19.932230416583618</v>
      </c>
    </row>
    <row r="2295" spans="1:36" x14ac:dyDescent="0.25">
      <c r="A2295">
        <v>2017</v>
      </c>
      <c r="B2295" t="s">
        <v>71</v>
      </c>
      <c r="C2295" t="s">
        <v>5935</v>
      </c>
      <c r="D2295" s="47" t="s">
        <v>4970</v>
      </c>
      <c r="E2295" s="11">
        <v>0</v>
      </c>
      <c r="F2295" s="2">
        <v>0.4289</v>
      </c>
      <c r="G2295" s="2">
        <v>0.56040000000000001</v>
      </c>
      <c r="H2295" s="2">
        <v>-0.13150000000000001</v>
      </c>
      <c r="I2295" s="2">
        <v>0.3201</v>
      </c>
      <c r="J2295" s="2">
        <v>0.64510000000000001</v>
      </c>
      <c r="K2295" s="2">
        <v>-0.32500000000000001</v>
      </c>
      <c r="L2295" s="2">
        <v>0.33939999999999998</v>
      </c>
      <c r="M2295" s="2">
        <v>0.64990000000000003</v>
      </c>
      <c r="N2295" s="2">
        <v>-0.31050000000000005</v>
      </c>
      <c r="O2295" s="2">
        <v>-0.25566666666666671</v>
      </c>
      <c r="P2295" s="2" t="s">
        <v>5900</v>
      </c>
      <c r="Q2295" s="5">
        <v>5017</v>
      </c>
      <c r="R2295" s="5" t="s">
        <v>4791</v>
      </c>
      <c r="S2295" s="5">
        <v>33</v>
      </c>
      <c r="T2295" s="5">
        <v>657.76360374725937</v>
      </c>
      <c r="U2295" s="5">
        <v>0</v>
      </c>
      <c r="V2295" s="5">
        <v>0</v>
      </c>
      <c r="W2295" s="5">
        <v>0</v>
      </c>
      <c r="X2295" s="5">
        <v>0</v>
      </c>
      <c r="Y2295" s="5">
        <v>0</v>
      </c>
      <c r="Z2295" s="5">
        <v>0</v>
      </c>
      <c r="AA2295" s="5">
        <v>33</v>
      </c>
      <c r="AB2295" s="5">
        <v>657.76360374725937</v>
      </c>
      <c r="AC2295" s="5">
        <v>219</v>
      </c>
      <c r="AD2295" s="5">
        <v>4365.158461231812</v>
      </c>
      <c r="AE2295" s="5">
        <v>15</v>
      </c>
      <c r="AF2295" s="5">
        <v>298.98345624875424</v>
      </c>
      <c r="AG2295" s="5">
        <v>192</v>
      </c>
      <c r="AH2295" s="5">
        <v>3826.988239984054</v>
      </c>
      <c r="AI2295" s="5">
        <v>12</v>
      </c>
      <c r="AJ2295" s="5">
        <v>239.18676499900337</v>
      </c>
    </row>
    <row r="2296" spans="1:36" x14ac:dyDescent="0.25">
      <c r="A2296">
        <v>2019</v>
      </c>
      <c r="B2296" t="s">
        <v>71</v>
      </c>
      <c r="C2296" t="s">
        <v>5002</v>
      </c>
      <c r="D2296" s="47" t="s">
        <v>5001</v>
      </c>
      <c r="E2296" s="11">
        <v>0</v>
      </c>
      <c r="F2296" s="2">
        <v>0.77100000000000002</v>
      </c>
      <c r="G2296" s="2">
        <v>0.21990000000000001</v>
      </c>
      <c r="H2296" s="2">
        <v>0.55110000000000003</v>
      </c>
      <c r="I2296" s="2">
        <v>0.74960000000000004</v>
      </c>
      <c r="J2296" s="2">
        <v>0.22140000000000001</v>
      </c>
      <c r="K2296" s="2">
        <v>0.5282</v>
      </c>
      <c r="L2296" s="2">
        <v>0.73729999999999996</v>
      </c>
      <c r="M2296" s="2">
        <v>0.25659999999999999</v>
      </c>
      <c r="N2296" s="2">
        <v>0.48069999999999996</v>
      </c>
      <c r="O2296" s="2">
        <v>0.51999999999999991</v>
      </c>
      <c r="P2296" s="2" t="s">
        <v>4792</v>
      </c>
      <c r="Q2296" s="5">
        <v>5029</v>
      </c>
      <c r="R2296" s="5" t="s">
        <v>4791</v>
      </c>
      <c r="S2296" s="5">
        <v>3</v>
      </c>
      <c r="T2296" s="5">
        <v>59.654006760787439</v>
      </c>
      <c r="U2296" s="5">
        <v>0</v>
      </c>
      <c r="V2296" s="5">
        <v>0</v>
      </c>
      <c r="W2296" s="5">
        <v>0</v>
      </c>
      <c r="X2296" s="5">
        <v>0</v>
      </c>
      <c r="Y2296" s="5">
        <v>0</v>
      </c>
      <c r="Z2296" s="5">
        <v>0</v>
      </c>
      <c r="AA2296" s="5">
        <v>3</v>
      </c>
      <c r="AB2296" s="5">
        <v>59.654006760787439</v>
      </c>
      <c r="AC2296" s="5">
        <v>20</v>
      </c>
      <c r="AD2296" s="5">
        <v>397.69337840524958</v>
      </c>
      <c r="AE2296" s="5">
        <v>5</v>
      </c>
      <c r="AF2296" s="5">
        <v>99.423344601312394</v>
      </c>
      <c r="AG2296" s="5">
        <v>14</v>
      </c>
      <c r="AH2296" s="5">
        <v>278.38536488367464</v>
      </c>
      <c r="AI2296" s="5">
        <v>1</v>
      </c>
      <c r="AJ2296" s="5">
        <v>19.884668920262477</v>
      </c>
    </row>
    <row r="2297" spans="1:36" x14ac:dyDescent="0.25">
      <c r="A2297">
        <v>2018</v>
      </c>
      <c r="B2297" t="s">
        <v>49</v>
      </c>
      <c r="C2297" t="s">
        <v>698</v>
      </c>
      <c r="D2297" s="47" t="s">
        <v>914</v>
      </c>
      <c r="E2297" s="11">
        <v>32.4</v>
      </c>
      <c r="F2297" s="2">
        <v>0.26050000000000001</v>
      </c>
      <c r="G2297" s="2">
        <v>0.69830000000000003</v>
      </c>
      <c r="H2297" s="2">
        <v>-0.43780000000000002</v>
      </c>
      <c r="I2297" s="2">
        <v>0.251</v>
      </c>
      <c r="J2297" s="2">
        <v>0.63600000000000001</v>
      </c>
      <c r="K2297" s="2">
        <v>-0.38500000000000001</v>
      </c>
      <c r="L2297" s="2">
        <v>0.27800000000000002</v>
      </c>
      <c r="M2297" s="2">
        <v>0.69699999999999995</v>
      </c>
      <c r="N2297" s="2">
        <v>-0.41899999999999993</v>
      </c>
      <c r="O2297" s="2">
        <v>-0.41393333333333332</v>
      </c>
      <c r="P2297" s="2" t="s">
        <v>5900</v>
      </c>
      <c r="Q2297" s="5">
        <v>5032</v>
      </c>
      <c r="R2297" s="5">
        <v>155.30864197530866</v>
      </c>
      <c r="S2297" s="5">
        <v>5</v>
      </c>
      <c r="T2297" s="5">
        <v>99.364069952305243</v>
      </c>
      <c r="U2297" s="5">
        <v>0</v>
      </c>
      <c r="V2297" s="5">
        <v>0</v>
      </c>
      <c r="W2297" s="5">
        <v>2</v>
      </c>
      <c r="X2297" s="5">
        <v>39.745627980922102</v>
      </c>
      <c r="Y2297" s="5">
        <v>0</v>
      </c>
      <c r="Z2297" s="5">
        <v>0</v>
      </c>
      <c r="AA2297" s="5">
        <v>3</v>
      </c>
      <c r="AB2297" s="5">
        <v>59.618441971383142</v>
      </c>
      <c r="AC2297" s="5">
        <v>43</v>
      </c>
      <c r="AD2297" s="5">
        <v>854.53100158982522</v>
      </c>
      <c r="AE2297" s="5">
        <v>15</v>
      </c>
      <c r="AF2297" s="5">
        <v>298.09220985691576</v>
      </c>
      <c r="AG2297" s="5">
        <v>27</v>
      </c>
      <c r="AH2297" s="5">
        <v>536.56597774244835</v>
      </c>
      <c r="AI2297" s="5">
        <v>1</v>
      </c>
      <c r="AJ2297" s="5">
        <v>19.872813990461051</v>
      </c>
    </row>
    <row r="2298" spans="1:36" x14ac:dyDescent="0.25">
      <c r="A2298">
        <v>2019</v>
      </c>
      <c r="B2298" t="s">
        <v>71</v>
      </c>
      <c r="C2298" t="s">
        <v>701</v>
      </c>
      <c r="D2298" s="47" t="s">
        <v>5171</v>
      </c>
      <c r="E2298" s="11">
        <v>0</v>
      </c>
      <c r="F2298" s="2">
        <v>0.87739999999999996</v>
      </c>
      <c r="G2298" s="2">
        <v>0.11169999999999999</v>
      </c>
      <c r="H2298" s="2">
        <v>0.76569999999999994</v>
      </c>
      <c r="I2298" s="2">
        <v>0.87470000000000003</v>
      </c>
      <c r="J2298" s="2">
        <v>0.10290000000000001</v>
      </c>
      <c r="K2298" s="2">
        <v>0.77180000000000004</v>
      </c>
      <c r="L2298" s="2">
        <v>0.84489999999999998</v>
      </c>
      <c r="M2298" s="2">
        <v>0.14399999999999999</v>
      </c>
      <c r="N2298" s="2">
        <v>0.70089999999999997</v>
      </c>
      <c r="O2298" s="2">
        <v>0.74613333333333332</v>
      </c>
      <c r="P2298" s="2" t="s">
        <v>4792</v>
      </c>
      <c r="Q2298" s="5">
        <v>5040</v>
      </c>
      <c r="R2298" s="5" t="s">
        <v>4791</v>
      </c>
      <c r="S2298" s="5">
        <v>28</v>
      </c>
      <c r="T2298" s="5">
        <v>555.55555555555554</v>
      </c>
      <c r="U2298" s="5">
        <v>0</v>
      </c>
      <c r="V2298" s="5">
        <v>0</v>
      </c>
      <c r="W2298" s="5">
        <v>0</v>
      </c>
      <c r="X2298" s="5">
        <v>0</v>
      </c>
      <c r="Y2298" s="5">
        <v>3</v>
      </c>
      <c r="Z2298" s="5">
        <v>59.523809523809533</v>
      </c>
      <c r="AA2298" s="5">
        <v>25</v>
      </c>
      <c r="AB2298" s="5">
        <v>496.03174603174602</v>
      </c>
      <c r="AC2298" s="5">
        <v>142</v>
      </c>
      <c r="AD2298" s="5">
        <v>2817.4603174603176</v>
      </c>
      <c r="AE2298" s="5">
        <v>70</v>
      </c>
      <c r="AF2298" s="5">
        <v>1388.8888888888889</v>
      </c>
      <c r="AG2298" s="5">
        <v>71</v>
      </c>
      <c r="AH2298" s="5">
        <v>1408.7301587301588</v>
      </c>
      <c r="AI2298" s="5">
        <v>1</v>
      </c>
      <c r="AJ2298" s="5">
        <v>19.841269841269842</v>
      </c>
    </row>
    <row r="2299" spans="1:36" x14ac:dyDescent="0.25">
      <c r="A2299">
        <v>2018</v>
      </c>
      <c r="B2299" t="s">
        <v>41</v>
      </c>
      <c r="C2299" t="s">
        <v>6217</v>
      </c>
      <c r="D2299" s="47" t="s">
        <v>6005</v>
      </c>
      <c r="E2299" s="11">
        <v>7.4269999999999996</v>
      </c>
      <c r="F2299" s="2">
        <v>0.24049999999999999</v>
      </c>
      <c r="G2299" s="2">
        <v>0.74350000000000005</v>
      </c>
      <c r="H2299" s="2">
        <v>-0.50300000000000011</v>
      </c>
      <c r="I2299" s="2">
        <v>0.2102</v>
      </c>
      <c r="J2299" s="2">
        <v>0.74750000000000005</v>
      </c>
      <c r="K2299" s="2">
        <v>-0.53730000000000011</v>
      </c>
      <c r="L2299" s="2">
        <v>0.24629999999999999</v>
      </c>
      <c r="M2299" s="2">
        <v>0.74</v>
      </c>
      <c r="N2299" s="2">
        <v>-0.49370000000000003</v>
      </c>
      <c r="O2299" s="2">
        <v>-0.51133333333333342</v>
      </c>
      <c r="P2299" s="2" t="s">
        <v>5900</v>
      </c>
      <c r="Q2299" s="5">
        <v>5040</v>
      </c>
      <c r="R2299" s="5">
        <v>678.60508953817157</v>
      </c>
      <c r="S2299" s="5">
        <v>0</v>
      </c>
      <c r="T2299" s="5">
        <v>0</v>
      </c>
      <c r="U2299" s="5">
        <v>0</v>
      </c>
      <c r="V2299" s="5">
        <v>0</v>
      </c>
      <c r="W2299" s="5">
        <v>0</v>
      </c>
      <c r="X2299" s="5">
        <v>0</v>
      </c>
      <c r="Y2299" s="5">
        <v>0</v>
      </c>
      <c r="Z2299" s="5">
        <v>0</v>
      </c>
      <c r="AA2299" s="5">
        <v>0</v>
      </c>
      <c r="AB2299" s="5">
        <v>0</v>
      </c>
      <c r="AC2299" s="5">
        <v>105</v>
      </c>
      <c r="AD2299" s="5">
        <v>2083.333333333333</v>
      </c>
      <c r="AE2299" s="5">
        <v>6</v>
      </c>
      <c r="AF2299" s="5">
        <v>119.04761904761907</v>
      </c>
      <c r="AG2299" s="5">
        <v>86</v>
      </c>
      <c r="AH2299" s="5">
        <v>1706.3492063492063</v>
      </c>
      <c r="AI2299" s="5">
        <v>13</v>
      </c>
      <c r="AJ2299" s="5">
        <v>257.93650793650795</v>
      </c>
    </row>
    <row r="2300" spans="1:36" x14ac:dyDescent="0.25">
      <c r="A2300">
        <v>2019</v>
      </c>
      <c r="B2300" t="s">
        <v>41</v>
      </c>
      <c r="C2300" t="s">
        <v>5631</v>
      </c>
      <c r="D2300" s="47" t="s">
        <v>5523</v>
      </c>
      <c r="E2300" s="11">
        <v>3.6859999999999999</v>
      </c>
      <c r="F2300" s="2">
        <v>0.65620000000000001</v>
      </c>
      <c r="G2300" s="2">
        <v>0.32679999999999998</v>
      </c>
      <c r="H2300" s="2">
        <v>0.32940000000000003</v>
      </c>
      <c r="I2300" s="2">
        <v>0.62539999999999996</v>
      </c>
      <c r="J2300" s="2">
        <v>0.32890000000000003</v>
      </c>
      <c r="K2300" s="2">
        <v>0.29649999999999993</v>
      </c>
      <c r="L2300" s="2">
        <v>0.55569999999999997</v>
      </c>
      <c r="M2300" s="2">
        <v>0.42359999999999998</v>
      </c>
      <c r="N2300" s="2">
        <v>0.1321</v>
      </c>
      <c r="O2300" s="2">
        <v>0.25266666666666665</v>
      </c>
      <c r="P2300" s="2" t="s">
        <v>4792</v>
      </c>
      <c r="Q2300" s="5">
        <v>5046</v>
      </c>
      <c r="R2300" s="5">
        <v>1368.9636462289745</v>
      </c>
      <c r="S2300" s="5">
        <v>37</v>
      </c>
      <c r="T2300" s="5">
        <v>733.25406262386048</v>
      </c>
      <c r="U2300" s="5">
        <v>0</v>
      </c>
      <c r="V2300" s="5">
        <v>0</v>
      </c>
      <c r="W2300" s="5">
        <v>11</v>
      </c>
      <c r="X2300" s="5">
        <v>217.99445105033689</v>
      </c>
      <c r="Y2300" s="5">
        <v>2</v>
      </c>
      <c r="Z2300" s="5">
        <v>39.635354736424894</v>
      </c>
      <c r="AA2300" s="5">
        <v>24</v>
      </c>
      <c r="AB2300" s="5">
        <v>475.62425683709864</v>
      </c>
      <c r="AC2300" s="5">
        <v>167</v>
      </c>
      <c r="AD2300" s="5">
        <v>3309.552120491478</v>
      </c>
      <c r="AE2300" s="5">
        <v>55</v>
      </c>
      <c r="AF2300" s="5">
        <v>1089.9722552516846</v>
      </c>
      <c r="AG2300" s="5">
        <v>108</v>
      </c>
      <c r="AH2300" s="5">
        <v>2140.3091557669441</v>
      </c>
      <c r="AI2300" s="5">
        <v>4</v>
      </c>
      <c r="AJ2300" s="5">
        <v>79.270709472849788</v>
      </c>
    </row>
    <row r="2301" spans="1:36" x14ac:dyDescent="0.25">
      <c r="A2301">
        <v>2018</v>
      </c>
      <c r="B2301" t="s">
        <v>41</v>
      </c>
      <c r="C2301" t="s">
        <v>5364</v>
      </c>
      <c r="D2301" s="47" t="s">
        <v>6126</v>
      </c>
      <c r="E2301" s="11">
        <v>6.2539999999999996</v>
      </c>
      <c r="F2301" s="2">
        <v>0.42849999999999999</v>
      </c>
      <c r="G2301" s="2">
        <v>0.54959999999999998</v>
      </c>
      <c r="H2301" s="2">
        <v>-0.12109999999999999</v>
      </c>
      <c r="I2301" s="2">
        <v>0.42820000000000003</v>
      </c>
      <c r="J2301" s="2">
        <v>0.51229999999999998</v>
      </c>
      <c r="K2301" s="2">
        <v>-8.4099999999999953E-2</v>
      </c>
      <c r="L2301" s="2">
        <v>0.38229999999999997</v>
      </c>
      <c r="M2301" s="2">
        <v>0.60040000000000004</v>
      </c>
      <c r="N2301" s="2">
        <v>-0.21810000000000007</v>
      </c>
      <c r="O2301" s="2">
        <v>-0.1411</v>
      </c>
      <c r="P2301" s="2" t="s">
        <v>5900</v>
      </c>
      <c r="Q2301" s="5">
        <v>5046</v>
      </c>
      <c r="R2301" s="5">
        <v>806.84362008314679</v>
      </c>
      <c r="S2301" s="5">
        <v>17</v>
      </c>
      <c r="T2301" s="5">
        <v>336.90051525961161</v>
      </c>
      <c r="U2301" s="5">
        <v>0</v>
      </c>
      <c r="V2301" s="5">
        <v>0</v>
      </c>
      <c r="W2301" s="5">
        <v>0</v>
      </c>
      <c r="X2301" s="5">
        <v>0</v>
      </c>
      <c r="Y2301" s="5">
        <v>1</v>
      </c>
      <c r="Z2301" s="5">
        <v>19.817677368212447</v>
      </c>
      <c r="AA2301" s="5">
        <v>16</v>
      </c>
      <c r="AB2301" s="5">
        <v>317.08283789139915</v>
      </c>
      <c r="AC2301" s="5">
        <v>98</v>
      </c>
      <c r="AD2301" s="5">
        <v>1942.1323820848195</v>
      </c>
      <c r="AE2301" s="5">
        <v>31</v>
      </c>
      <c r="AF2301" s="5">
        <v>614.34799841458585</v>
      </c>
      <c r="AG2301" s="5">
        <v>62</v>
      </c>
      <c r="AH2301" s="5">
        <v>1228.6959968291717</v>
      </c>
      <c r="AI2301" s="5">
        <v>5</v>
      </c>
      <c r="AJ2301" s="5">
        <v>99.088386841062217</v>
      </c>
    </row>
    <row r="2302" spans="1:36" x14ac:dyDescent="0.25">
      <c r="A2302">
        <v>2019</v>
      </c>
      <c r="B2302" t="s">
        <v>41</v>
      </c>
      <c r="C2302" t="s">
        <v>6217</v>
      </c>
      <c r="D2302" s="47" t="s">
        <v>6005</v>
      </c>
      <c r="E2302" s="11">
        <v>7.4269999999999996</v>
      </c>
      <c r="F2302" s="2">
        <v>0.24049999999999999</v>
      </c>
      <c r="G2302" s="2">
        <v>0.74350000000000005</v>
      </c>
      <c r="H2302" s="2">
        <v>-0.50300000000000011</v>
      </c>
      <c r="I2302" s="2">
        <v>0.2102</v>
      </c>
      <c r="J2302" s="2">
        <v>0.74750000000000005</v>
      </c>
      <c r="K2302" s="2">
        <v>-0.53730000000000011</v>
      </c>
      <c r="L2302" s="2">
        <v>0.24629999999999999</v>
      </c>
      <c r="M2302" s="2">
        <v>0.74</v>
      </c>
      <c r="N2302" s="2">
        <v>-0.49370000000000003</v>
      </c>
      <c r="O2302" s="2">
        <v>-0.51133333333333342</v>
      </c>
      <c r="P2302" s="2" t="s">
        <v>5900</v>
      </c>
      <c r="Q2302" s="5">
        <v>5047</v>
      </c>
      <c r="R2302" s="5">
        <v>679.54759660697459</v>
      </c>
      <c r="S2302" s="5">
        <v>1</v>
      </c>
      <c r="T2302" s="5">
        <v>19.813750743015653</v>
      </c>
      <c r="U2302" s="5">
        <v>0</v>
      </c>
      <c r="V2302" s="5">
        <v>0</v>
      </c>
      <c r="W2302" s="5">
        <v>0</v>
      </c>
      <c r="X2302" s="5">
        <v>0</v>
      </c>
      <c r="Y2302" s="5">
        <v>0</v>
      </c>
      <c r="Z2302" s="5">
        <v>0</v>
      </c>
      <c r="AA2302" s="5">
        <v>1</v>
      </c>
      <c r="AB2302" s="5">
        <v>19.813750743015653</v>
      </c>
      <c r="AC2302" s="5">
        <v>32</v>
      </c>
      <c r="AD2302" s="5">
        <v>634.0400237765009</v>
      </c>
      <c r="AE2302" s="5">
        <v>9</v>
      </c>
      <c r="AF2302" s="5">
        <v>178.32375668714087</v>
      </c>
      <c r="AG2302" s="5">
        <v>22</v>
      </c>
      <c r="AH2302" s="5">
        <v>435.90251634634438</v>
      </c>
      <c r="AI2302" s="5">
        <v>1</v>
      </c>
      <c r="AJ2302" s="5">
        <v>19.813750743015653</v>
      </c>
    </row>
    <row r="2303" spans="1:36" x14ac:dyDescent="0.25">
      <c r="A2303">
        <v>2019</v>
      </c>
      <c r="B2303" t="s">
        <v>41</v>
      </c>
      <c r="C2303" t="s">
        <v>6088</v>
      </c>
      <c r="D2303" s="47" t="s">
        <v>6005</v>
      </c>
      <c r="E2303" s="11">
        <v>1.4019999999999999</v>
      </c>
      <c r="F2303" s="2">
        <v>0.24049999999999999</v>
      </c>
      <c r="G2303" s="2">
        <v>0.74350000000000005</v>
      </c>
      <c r="H2303" s="2">
        <v>-0.50300000000000011</v>
      </c>
      <c r="I2303" s="2">
        <v>0.2102</v>
      </c>
      <c r="J2303" s="2">
        <v>0.74750000000000005</v>
      </c>
      <c r="K2303" s="2">
        <v>-0.53730000000000011</v>
      </c>
      <c r="L2303" s="2">
        <v>0.24629999999999999</v>
      </c>
      <c r="M2303" s="2">
        <v>0.74</v>
      </c>
      <c r="N2303" s="2">
        <v>-0.49370000000000003</v>
      </c>
      <c r="O2303" s="2">
        <v>-0.51133333333333342</v>
      </c>
      <c r="P2303" s="2" t="s">
        <v>5900</v>
      </c>
      <c r="Q2303" s="5">
        <v>5056</v>
      </c>
      <c r="R2303" s="5">
        <v>3606.2767475035666</v>
      </c>
      <c r="S2303" s="5">
        <v>6</v>
      </c>
      <c r="T2303" s="5">
        <v>118.67088607594937</v>
      </c>
      <c r="U2303" s="5">
        <v>0</v>
      </c>
      <c r="V2303" s="5">
        <v>0</v>
      </c>
      <c r="W2303" s="5">
        <v>0</v>
      </c>
      <c r="X2303" s="5">
        <v>0</v>
      </c>
      <c r="Y2303" s="5">
        <v>1</v>
      </c>
      <c r="Z2303" s="5">
        <v>19.778481012658226</v>
      </c>
      <c r="AA2303" s="5">
        <v>5</v>
      </c>
      <c r="AB2303" s="5">
        <v>98.89240506329115</v>
      </c>
      <c r="AC2303" s="5">
        <v>64</v>
      </c>
      <c r="AD2303" s="5">
        <v>1265.8227848101264</v>
      </c>
      <c r="AE2303" s="5">
        <v>1</v>
      </c>
      <c r="AF2303" s="5">
        <v>19.778481012658226</v>
      </c>
      <c r="AG2303" s="5">
        <v>60</v>
      </c>
      <c r="AH2303" s="5">
        <v>1186.7088607594937</v>
      </c>
      <c r="AI2303" s="5">
        <v>3</v>
      </c>
      <c r="AJ2303" s="5">
        <v>59.335443037974684</v>
      </c>
    </row>
    <row r="2304" spans="1:36" x14ac:dyDescent="0.25">
      <c r="A2304">
        <v>2019</v>
      </c>
      <c r="B2304" t="s">
        <v>71</v>
      </c>
      <c r="C2304" t="s">
        <v>5935</v>
      </c>
      <c r="D2304" s="47" t="s">
        <v>4970</v>
      </c>
      <c r="E2304" s="11">
        <v>0</v>
      </c>
      <c r="F2304" s="2">
        <v>0.4289</v>
      </c>
      <c r="G2304" s="2">
        <v>0.56040000000000001</v>
      </c>
      <c r="H2304" s="2">
        <v>-0.13150000000000001</v>
      </c>
      <c r="I2304" s="2">
        <v>0.3201</v>
      </c>
      <c r="J2304" s="2">
        <v>0.64510000000000001</v>
      </c>
      <c r="K2304" s="2">
        <v>-0.32500000000000001</v>
      </c>
      <c r="L2304" s="2">
        <v>0.33939999999999998</v>
      </c>
      <c r="M2304" s="2">
        <v>0.64990000000000003</v>
      </c>
      <c r="N2304" s="2">
        <v>-0.31050000000000005</v>
      </c>
      <c r="O2304" s="2">
        <v>-0.25566666666666671</v>
      </c>
      <c r="P2304" s="2" t="s">
        <v>5900</v>
      </c>
      <c r="Q2304" s="5">
        <v>5058</v>
      </c>
      <c r="R2304" s="5" t="s">
        <v>4791</v>
      </c>
      <c r="S2304" s="5">
        <v>8</v>
      </c>
      <c r="T2304" s="5">
        <v>158.16528272044286</v>
      </c>
      <c r="U2304" s="5">
        <v>1</v>
      </c>
      <c r="V2304" s="5">
        <v>19.770660340055358</v>
      </c>
      <c r="W2304" s="5">
        <v>0</v>
      </c>
      <c r="X2304" s="5">
        <v>0</v>
      </c>
      <c r="Y2304" s="5">
        <v>0</v>
      </c>
      <c r="Z2304" s="5">
        <v>0</v>
      </c>
      <c r="AA2304" s="5">
        <v>7</v>
      </c>
      <c r="AB2304" s="5">
        <v>138.39462238038749</v>
      </c>
      <c r="AC2304" s="5">
        <v>148</v>
      </c>
      <c r="AD2304" s="5">
        <v>2926.057730328193</v>
      </c>
      <c r="AE2304" s="5">
        <v>26</v>
      </c>
      <c r="AF2304" s="5">
        <v>514.03716884143932</v>
      </c>
      <c r="AG2304" s="5">
        <v>122</v>
      </c>
      <c r="AH2304" s="5">
        <v>2412.0205614867536</v>
      </c>
      <c r="AI2304" s="5">
        <v>0</v>
      </c>
      <c r="AJ2304" s="5">
        <v>0</v>
      </c>
    </row>
    <row r="2305" spans="1:36" x14ac:dyDescent="0.25">
      <c r="A2305">
        <v>2017</v>
      </c>
      <c r="B2305" t="s">
        <v>41</v>
      </c>
      <c r="C2305" t="s">
        <v>6194</v>
      </c>
      <c r="D2305" s="47" t="s">
        <v>6109</v>
      </c>
      <c r="E2305" s="11">
        <v>4.4720000000000004</v>
      </c>
      <c r="F2305" s="2">
        <v>0.44950000000000001</v>
      </c>
      <c r="G2305" s="2">
        <v>0.53290000000000004</v>
      </c>
      <c r="H2305" s="2">
        <v>-8.340000000000003E-2</v>
      </c>
      <c r="I2305" s="2">
        <v>0.44180000000000003</v>
      </c>
      <c r="J2305" s="2">
        <v>0.50580000000000003</v>
      </c>
      <c r="K2305" s="2">
        <v>-6.4000000000000001E-2</v>
      </c>
      <c r="L2305" s="2">
        <v>0.46360000000000001</v>
      </c>
      <c r="M2305" s="2">
        <v>0.51849999999999996</v>
      </c>
      <c r="N2305" s="2">
        <v>-5.4899999999999949E-2</v>
      </c>
      <c r="O2305" s="2">
        <v>-6.7433333333333331E-2</v>
      </c>
      <c r="P2305" s="2" t="s">
        <v>5900</v>
      </c>
      <c r="Q2305" s="5">
        <v>5064</v>
      </c>
      <c r="R2305" s="5">
        <v>1132.3792486583184</v>
      </c>
      <c r="S2305" s="5">
        <v>8</v>
      </c>
      <c r="T2305" s="5">
        <v>157.9778830963665</v>
      </c>
      <c r="U2305" s="5">
        <v>1</v>
      </c>
      <c r="V2305" s="5">
        <v>19.747235387045812</v>
      </c>
      <c r="W2305" s="5">
        <v>2</v>
      </c>
      <c r="X2305" s="5">
        <v>39.494470774091624</v>
      </c>
      <c r="Y2305" s="5">
        <v>3</v>
      </c>
      <c r="Z2305" s="5">
        <v>59.241706161137444</v>
      </c>
      <c r="AA2305" s="5">
        <v>2</v>
      </c>
      <c r="AB2305" s="5">
        <v>39.494470774091624</v>
      </c>
      <c r="AC2305" s="5">
        <v>68</v>
      </c>
      <c r="AD2305" s="5">
        <v>1342.8120063191154</v>
      </c>
      <c r="AE2305" s="5">
        <v>31</v>
      </c>
      <c r="AF2305" s="5">
        <v>612.16429699842024</v>
      </c>
      <c r="AG2305" s="5">
        <v>33</v>
      </c>
      <c r="AH2305" s="5">
        <v>651.65876777251185</v>
      </c>
      <c r="AI2305" s="5">
        <v>4</v>
      </c>
      <c r="AJ2305" s="5">
        <v>78.988941548183249</v>
      </c>
    </row>
    <row r="2306" spans="1:36" x14ac:dyDescent="0.25">
      <c r="A2306">
        <v>2018</v>
      </c>
      <c r="B2306" t="s">
        <v>71</v>
      </c>
      <c r="C2306" t="s">
        <v>5935</v>
      </c>
      <c r="D2306" s="47" t="s">
        <v>4970</v>
      </c>
      <c r="E2306" s="11">
        <v>0</v>
      </c>
      <c r="F2306" s="2">
        <v>0.4289</v>
      </c>
      <c r="G2306" s="2">
        <v>0.56040000000000001</v>
      </c>
      <c r="H2306" s="2">
        <v>-0.13150000000000001</v>
      </c>
      <c r="I2306" s="2">
        <v>0.3201</v>
      </c>
      <c r="J2306" s="2">
        <v>0.64510000000000001</v>
      </c>
      <c r="K2306" s="2">
        <v>-0.32500000000000001</v>
      </c>
      <c r="L2306" s="2">
        <v>0.33939999999999998</v>
      </c>
      <c r="M2306" s="2">
        <v>0.64990000000000003</v>
      </c>
      <c r="N2306" s="2">
        <v>-0.31050000000000005</v>
      </c>
      <c r="O2306" s="2">
        <v>-0.25566666666666671</v>
      </c>
      <c r="P2306" s="2" t="s">
        <v>5900</v>
      </c>
      <c r="Q2306" s="5">
        <v>5064</v>
      </c>
      <c r="R2306" s="5" t="s">
        <v>4791</v>
      </c>
      <c r="S2306" s="5">
        <v>18</v>
      </c>
      <c r="T2306" s="5">
        <v>355.4502369668246</v>
      </c>
      <c r="U2306" s="5">
        <v>0</v>
      </c>
      <c r="V2306" s="5">
        <v>0</v>
      </c>
      <c r="W2306" s="5">
        <v>1</v>
      </c>
      <c r="X2306" s="5">
        <v>19.747235387045812</v>
      </c>
      <c r="Y2306" s="5">
        <v>0</v>
      </c>
      <c r="Z2306" s="5">
        <v>0</v>
      </c>
      <c r="AA2306" s="5">
        <v>17</v>
      </c>
      <c r="AB2306" s="5">
        <v>335.70300157977886</v>
      </c>
      <c r="AC2306" s="5">
        <v>168</v>
      </c>
      <c r="AD2306" s="5">
        <v>3317.5355450236971</v>
      </c>
      <c r="AE2306" s="5">
        <v>17</v>
      </c>
      <c r="AF2306" s="5">
        <v>335.70300157977886</v>
      </c>
      <c r="AG2306" s="5">
        <v>142</v>
      </c>
      <c r="AH2306" s="5">
        <v>2804.1074249605053</v>
      </c>
      <c r="AI2306" s="5">
        <v>9</v>
      </c>
      <c r="AJ2306" s="5">
        <v>177.7251184834123</v>
      </c>
    </row>
    <row r="2307" spans="1:36" x14ac:dyDescent="0.25">
      <c r="A2307">
        <v>2018</v>
      </c>
      <c r="B2307" t="s">
        <v>71</v>
      </c>
      <c r="C2307" t="s">
        <v>5935</v>
      </c>
      <c r="D2307" s="47" t="s">
        <v>4970</v>
      </c>
      <c r="E2307" s="11">
        <v>0</v>
      </c>
      <c r="F2307" s="2">
        <v>0.4289</v>
      </c>
      <c r="G2307" s="2">
        <v>0.56040000000000001</v>
      </c>
      <c r="H2307" s="2">
        <v>-0.13150000000000001</v>
      </c>
      <c r="I2307" s="2">
        <v>0.3201</v>
      </c>
      <c r="J2307" s="2">
        <v>0.64510000000000001</v>
      </c>
      <c r="K2307" s="2">
        <v>-0.32500000000000001</v>
      </c>
      <c r="L2307" s="2">
        <v>0.33939999999999998</v>
      </c>
      <c r="M2307" s="2">
        <v>0.64990000000000003</v>
      </c>
      <c r="N2307" s="2">
        <v>-0.31050000000000005</v>
      </c>
      <c r="O2307" s="2">
        <v>-0.25566666666666671</v>
      </c>
      <c r="P2307" s="2" t="s">
        <v>5900</v>
      </c>
      <c r="Q2307" s="5">
        <v>5064</v>
      </c>
      <c r="R2307" s="5" t="s">
        <v>4791</v>
      </c>
      <c r="S2307" s="5">
        <v>18</v>
      </c>
      <c r="T2307" s="5">
        <v>355.4502369668246</v>
      </c>
      <c r="U2307" s="5">
        <v>0</v>
      </c>
      <c r="V2307" s="5">
        <v>0</v>
      </c>
      <c r="W2307" s="5">
        <v>1</v>
      </c>
      <c r="X2307" s="5">
        <v>19.747235387045812</v>
      </c>
      <c r="Y2307" s="5">
        <v>0</v>
      </c>
      <c r="Z2307" s="5">
        <v>0</v>
      </c>
      <c r="AA2307" s="5">
        <v>17</v>
      </c>
      <c r="AB2307" s="5">
        <v>335.70300157977886</v>
      </c>
      <c r="AC2307" s="5">
        <v>168</v>
      </c>
      <c r="AD2307" s="5">
        <v>3317.5355450236971</v>
      </c>
      <c r="AE2307" s="5">
        <v>17</v>
      </c>
      <c r="AF2307" s="5">
        <v>335.70300157977886</v>
      </c>
      <c r="AG2307" s="5">
        <v>142</v>
      </c>
      <c r="AH2307" s="5">
        <v>2804.1074249605053</v>
      </c>
      <c r="AI2307" s="5">
        <v>9</v>
      </c>
      <c r="AJ2307" s="5">
        <v>177.7251184834123</v>
      </c>
    </row>
    <row r="2308" spans="1:36" x14ac:dyDescent="0.25">
      <c r="A2308">
        <v>2017</v>
      </c>
      <c r="B2308" t="s">
        <v>70</v>
      </c>
      <c r="C2308" t="s">
        <v>5855</v>
      </c>
      <c r="D2308" s="47" t="s">
        <v>5853</v>
      </c>
      <c r="E2308" s="11">
        <v>8.42</v>
      </c>
      <c r="F2308" s="2">
        <v>0.57240000000000002</v>
      </c>
      <c r="G2308" s="2">
        <v>0.41539999999999999</v>
      </c>
      <c r="H2308" s="2">
        <v>0.15700000000000003</v>
      </c>
      <c r="I2308" s="2">
        <v>0.53049999999999997</v>
      </c>
      <c r="J2308" s="2">
        <v>0.45129999999999998</v>
      </c>
      <c r="K2308" s="2">
        <v>7.9199999999999993E-2</v>
      </c>
      <c r="L2308" s="2">
        <v>0.46600000000000003</v>
      </c>
      <c r="M2308" s="2">
        <v>0.52510000000000001</v>
      </c>
      <c r="N2308" s="2">
        <v>-5.9099999999999986E-2</v>
      </c>
      <c r="O2308" s="2">
        <v>5.9033333333333347E-2</v>
      </c>
      <c r="P2308" s="5" t="s">
        <v>5765</v>
      </c>
      <c r="Q2308" s="5">
        <v>5066</v>
      </c>
      <c r="R2308" s="5">
        <v>601.66270783847983</v>
      </c>
      <c r="S2308" s="5">
        <v>69</v>
      </c>
      <c r="T2308" s="5">
        <v>1362.0213185945518</v>
      </c>
      <c r="U2308" s="5">
        <v>0</v>
      </c>
      <c r="V2308" s="5">
        <v>0</v>
      </c>
      <c r="W2308" s="5">
        <v>3</v>
      </c>
      <c r="X2308" s="5">
        <v>59.218318199763132</v>
      </c>
      <c r="Y2308" s="5">
        <v>10</v>
      </c>
      <c r="Z2308" s="5">
        <v>197.39439399921042</v>
      </c>
      <c r="AA2308" s="5">
        <v>56</v>
      </c>
      <c r="AB2308" s="5">
        <v>1105.4086063955783</v>
      </c>
      <c r="AC2308" s="5">
        <v>139</v>
      </c>
      <c r="AD2308" s="5">
        <v>2743.7820765890247</v>
      </c>
      <c r="AE2308" s="5">
        <v>33</v>
      </c>
      <c r="AF2308" s="5">
        <v>651.4015001973944</v>
      </c>
      <c r="AG2308" s="5">
        <v>88</v>
      </c>
      <c r="AH2308" s="5">
        <v>1737.0706671930518</v>
      </c>
      <c r="AI2308" s="5">
        <v>18</v>
      </c>
      <c r="AJ2308" s="5">
        <v>355.30990919857874</v>
      </c>
    </row>
    <row r="2309" spans="1:36" x14ac:dyDescent="0.25">
      <c r="A2309">
        <v>2018</v>
      </c>
      <c r="B2309" t="s">
        <v>71</v>
      </c>
      <c r="C2309" t="s">
        <v>701</v>
      </c>
      <c r="D2309" s="47" t="s">
        <v>5171</v>
      </c>
      <c r="E2309" s="11">
        <v>0</v>
      </c>
      <c r="F2309" s="2">
        <v>0.87739999999999996</v>
      </c>
      <c r="G2309" s="2">
        <v>0.11169999999999999</v>
      </c>
      <c r="H2309" s="2">
        <v>0.76569999999999994</v>
      </c>
      <c r="I2309" s="2">
        <v>0.87470000000000003</v>
      </c>
      <c r="J2309" s="2">
        <v>0.10290000000000001</v>
      </c>
      <c r="K2309" s="2">
        <v>0.77180000000000004</v>
      </c>
      <c r="L2309" s="2">
        <v>0.84489999999999998</v>
      </c>
      <c r="M2309" s="2">
        <v>0.14399999999999999</v>
      </c>
      <c r="N2309" s="2">
        <v>0.70089999999999997</v>
      </c>
      <c r="O2309" s="2">
        <v>0.74613333333333332</v>
      </c>
      <c r="P2309" s="2" t="s">
        <v>4792</v>
      </c>
      <c r="Q2309" s="5">
        <v>5067</v>
      </c>
      <c r="R2309" s="5" t="s">
        <v>4791</v>
      </c>
      <c r="S2309" s="5">
        <v>10</v>
      </c>
      <c r="T2309" s="5">
        <v>197.35543714229325</v>
      </c>
      <c r="U2309" s="5">
        <v>0</v>
      </c>
      <c r="V2309" s="5">
        <v>0</v>
      </c>
      <c r="W2309" s="5">
        <v>0</v>
      </c>
      <c r="X2309" s="5">
        <v>0</v>
      </c>
      <c r="Y2309" s="5">
        <v>3</v>
      </c>
      <c r="Z2309" s="5">
        <v>59.206631142687975</v>
      </c>
      <c r="AA2309" s="5">
        <v>7</v>
      </c>
      <c r="AB2309" s="5">
        <v>138.14880599960529</v>
      </c>
      <c r="AC2309" s="5">
        <v>136</v>
      </c>
      <c r="AD2309" s="5">
        <v>2684.0339451351883</v>
      </c>
      <c r="AE2309" s="5">
        <v>43</v>
      </c>
      <c r="AF2309" s="5">
        <v>848.62837971186116</v>
      </c>
      <c r="AG2309" s="5">
        <v>82</v>
      </c>
      <c r="AH2309" s="5">
        <v>1618.3145845668048</v>
      </c>
      <c r="AI2309" s="5">
        <v>11</v>
      </c>
      <c r="AJ2309" s="5">
        <v>217.09098085652261</v>
      </c>
    </row>
    <row r="2310" spans="1:36" x14ac:dyDescent="0.25">
      <c r="A2310">
        <v>2018</v>
      </c>
      <c r="B2310" t="s">
        <v>71</v>
      </c>
      <c r="C2310" t="s">
        <v>701</v>
      </c>
      <c r="D2310" s="47" t="s">
        <v>5171</v>
      </c>
      <c r="E2310" s="11">
        <v>0</v>
      </c>
      <c r="F2310" s="2">
        <v>0.87739999999999996</v>
      </c>
      <c r="G2310" s="2">
        <v>0.11169999999999999</v>
      </c>
      <c r="H2310" s="2">
        <v>0.76569999999999994</v>
      </c>
      <c r="I2310" s="2">
        <v>0.87470000000000003</v>
      </c>
      <c r="J2310" s="2">
        <v>0.10290000000000001</v>
      </c>
      <c r="K2310" s="2">
        <v>0.77180000000000004</v>
      </c>
      <c r="L2310" s="2">
        <v>0.84489999999999998</v>
      </c>
      <c r="M2310" s="2">
        <v>0.14399999999999999</v>
      </c>
      <c r="N2310" s="2">
        <v>0.70089999999999997</v>
      </c>
      <c r="O2310" s="2">
        <v>0.74613333333333332</v>
      </c>
      <c r="P2310" s="2" t="s">
        <v>4792</v>
      </c>
      <c r="Q2310" s="5">
        <v>5067</v>
      </c>
      <c r="R2310" s="5" t="s">
        <v>4791</v>
      </c>
      <c r="S2310" s="5">
        <v>10</v>
      </c>
      <c r="T2310" s="5">
        <v>197.35543714229325</v>
      </c>
      <c r="U2310" s="5">
        <v>0</v>
      </c>
      <c r="V2310" s="5">
        <v>0</v>
      </c>
      <c r="W2310" s="5">
        <v>0</v>
      </c>
      <c r="X2310" s="5">
        <v>0</v>
      </c>
      <c r="Y2310" s="5">
        <v>3</v>
      </c>
      <c r="Z2310" s="5">
        <v>59.206631142687975</v>
      </c>
      <c r="AA2310" s="5">
        <v>7</v>
      </c>
      <c r="AB2310" s="5">
        <v>138.14880599960529</v>
      </c>
      <c r="AC2310" s="5">
        <v>136</v>
      </c>
      <c r="AD2310" s="5">
        <v>2684.0339451351883</v>
      </c>
      <c r="AE2310" s="5">
        <v>43</v>
      </c>
      <c r="AF2310" s="5">
        <v>848.62837971186116</v>
      </c>
      <c r="AG2310" s="5">
        <v>82</v>
      </c>
      <c r="AH2310" s="5">
        <v>1618.3145845668048</v>
      </c>
      <c r="AI2310" s="5">
        <v>11</v>
      </c>
      <c r="AJ2310" s="5">
        <v>217.09098085652261</v>
      </c>
    </row>
    <row r="2311" spans="1:36" x14ac:dyDescent="0.25">
      <c r="A2311">
        <v>2017</v>
      </c>
      <c r="B2311" t="s">
        <v>71</v>
      </c>
      <c r="C2311" t="s">
        <v>4798</v>
      </c>
      <c r="D2311" s="47" t="s">
        <v>4795</v>
      </c>
      <c r="E2311" s="11">
        <v>0</v>
      </c>
      <c r="F2311" s="2">
        <v>0.53169999999999995</v>
      </c>
      <c r="G2311" s="2">
        <v>0.44650000000000001</v>
      </c>
      <c r="H2311" s="2">
        <v>8.5199999999999942E-2</v>
      </c>
      <c r="I2311" s="2">
        <v>0.5474</v>
      </c>
      <c r="J2311" s="2">
        <v>0.39789999999999998</v>
      </c>
      <c r="K2311" s="2">
        <v>0.14950000000000002</v>
      </c>
      <c r="L2311" s="2">
        <v>0.57509999999999994</v>
      </c>
      <c r="M2311" s="2">
        <v>0.41189999999999999</v>
      </c>
      <c r="N2311" s="2">
        <v>0.16319999999999996</v>
      </c>
      <c r="O2311" s="2">
        <v>0.1326333333333333</v>
      </c>
      <c r="P2311" s="2" t="s">
        <v>4792</v>
      </c>
      <c r="Q2311" s="5">
        <v>5072</v>
      </c>
      <c r="R2311" s="5" t="s">
        <v>4791</v>
      </c>
      <c r="S2311" s="5">
        <v>9</v>
      </c>
      <c r="T2311" s="5">
        <v>177.44479495268138</v>
      </c>
      <c r="U2311" s="5">
        <v>1</v>
      </c>
      <c r="V2311" s="5">
        <v>19.71608832807571</v>
      </c>
      <c r="W2311" s="5">
        <v>2</v>
      </c>
      <c r="X2311" s="5">
        <v>39.43217665615142</v>
      </c>
      <c r="Y2311" s="5">
        <v>1</v>
      </c>
      <c r="Z2311" s="5">
        <v>19.71608832807571</v>
      </c>
      <c r="AA2311" s="5">
        <v>5</v>
      </c>
      <c r="AB2311" s="5">
        <v>98.580441640378538</v>
      </c>
      <c r="AC2311" s="5">
        <v>60</v>
      </c>
      <c r="AD2311" s="5">
        <v>1182.9652996845425</v>
      </c>
      <c r="AE2311" s="5">
        <v>17</v>
      </c>
      <c r="AF2311" s="5">
        <v>335.17350157728708</v>
      </c>
      <c r="AG2311" s="5">
        <v>40</v>
      </c>
      <c r="AH2311" s="5">
        <v>788.64353312302831</v>
      </c>
      <c r="AI2311" s="5">
        <v>3</v>
      </c>
      <c r="AJ2311" s="5">
        <v>59.148264984227133</v>
      </c>
    </row>
    <row r="2312" spans="1:36" x14ac:dyDescent="0.25">
      <c r="A2312">
        <v>2018</v>
      </c>
      <c r="B2312" t="s">
        <v>71</v>
      </c>
      <c r="C2312" t="s">
        <v>5002</v>
      </c>
      <c r="D2312" s="47" t="s">
        <v>5001</v>
      </c>
      <c r="E2312" s="11">
        <v>0</v>
      </c>
      <c r="F2312" s="2">
        <v>0.77100000000000002</v>
      </c>
      <c r="G2312" s="2">
        <v>0.21990000000000001</v>
      </c>
      <c r="H2312" s="2">
        <v>0.55110000000000003</v>
      </c>
      <c r="I2312" s="2">
        <v>0.74960000000000004</v>
      </c>
      <c r="J2312" s="2">
        <v>0.22140000000000001</v>
      </c>
      <c r="K2312" s="2">
        <v>0.5282</v>
      </c>
      <c r="L2312" s="2">
        <v>0.73729999999999996</v>
      </c>
      <c r="M2312" s="2">
        <v>0.25659999999999999</v>
      </c>
      <c r="N2312" s="2">
        <v>0.48069999999999996</v>
      </c>
      <c r="O2312" s="2">
        <v>0.51999999999999991</v>
      </c>
      <c r="P2312" s="2" t="s">
        <v>4792</v>
      </c>
      <c r="Q2312" s="5">
        <v>5073</v>
      </c>
      <c r="R2312" s="5" t="s">
        <v>4791</v>
      </c>
      <c r="S2312" s="5">
        <v>7</v>
      </c>
      <c r="T2312" s="5">
        <v>137.98541297062883</v>
      </c>
      <c r="U2312" s="5">
        <v>0</v>
      </c>
      <c r="V2312" s="5">
        <v>0</v>
      </c>
      <c r="W2312" s="5">
        <v>0</v>
      </c>
      <c r="X2312" s="5">
        <v>0</v>
      </c>
      <c r="Y2312" s="5">
        <v>0</v>
      </c>
      <c r="Z2312" s="5">
        <v>0</v>
      </c>
      <c r="AA2312" s="5">
        <v>7</v>
      </c>
      <c r="AB2312" s="5">
        <v>137.98541297062883</v>
      </c>
      <c r="AC2312" s="5">
        <v>44</v>
      </c>
      <c r="AD2312" s="5">
        <v>867.33688152966693</v>
      </c>
      <c r="AE2312" s="5">
        <v>6</v>
      </c>
      <c r="AF2312" s="5">
        <v>118.27321111768185</v>
      </c>
      <c r="AG2312" s="5">
        <v>34</v>
      </c>
      <c r="AH2312" s="5">
        <v>670.21486300019717</v>
      </c>
      <c r="AI2312" s="5">
        <v>4</v>
      </c>
      <c r="AJ2312" s="5">
        <v>78.848807411787902</v>
      </c>
    </row>
    <row r="2313" spans="1:36" x14ac:dyDescent="0.25">
      <c r="A2313">
        <v>2018</v>
      </c>
      <c r="B2313" t="s">
        <v>71</v>
      </c>
      <c r="C2313" t="s">
        <v>5002</v>
      </c>
      <c r="D2313" s="47" t="s">
        <v>5001</v>
      </c>
      <c r="E2313" s="11">
        <v>0</v>
      </c>
      <c r="F2313" s="2">
        <v>0.77100000000000002</v>
      </c>
      <c r="G2313" s="2">
        <v>0.21990000000000001</v>
      </c>
      <c r="H2313" s="2">
        <v>0.55110000000000003</v>
      </c>
      <c r="I2313" s="2">
        <v>0.74960000000000004</v>
      </c>
      <c r="J2313" s="2">
        <v>0.22140000000000001</v>
      </c>
      <c r="K2313" s="2">
        <v>0.5282</v>
      </c>
      <c r="L2313" s="2">
        <v>0.73729999999999996</v>
      </c>
      <c r="M2313" s="2">
        <v>0.25659999999999999</v>
      </c>
      <c r="N2313" s="2">
        <v>0.48069999999999996</v>
      </c>
      <c r="O2313" s="2">
        <v>0.51999999999999991</v>
      </c>
      <c r="P2313" s="2" t="s">
        <v>4792</v>
      </c>
      <c r="Q2313" s="5">
        <v>5073</v>
      </c>
      <c r="R2313" s="5" t="s">
        <v>4791</v>
      </c>
      <c r="S2313" s="5">
        <v>7</v>
      </c>
      <c r="T2313" s="5">
        <v>137.98541297062883</v>
      </c>
      <c r="U2313" s="5">
        <v>0</v>
      </c>
      <c r="V2313" s="5">
        <v>0</v>
      </c>
      <c r="W2313" s="5">
        <v>0</v>
      </c>
      <c r="X2313" s="5">
        <v>0</v>
      </c>
      <c r="Y2313" s="5">
        <v>0</v>
      </c>
      <c r="Z2313" s="5">
        <v>0</v>
      </c>
      <c r="AA2313" s="5">
        <v>7</v>
      </c>
      <c r="AB2313" s="5">
        <v>137.98541297062883</v>
      </c>
      <c r="AC2313" s="5">
        <v>44</v>
      </c>
      <c r="AD2313" s="5">
        <v>867.33688152966693</v>
      </c>
      <c r="AE2313" s="5">
        <v>6</v>
      </c>
      <c r="AF2313" s="5">
        <v>118.27321111768185</v>
      </c>
      <c r="AG2313" s="5">
        <v>34</v>
      </c>
      <c r="AH2313" s="5">
        <v>670.21486300019717</v>
      </c>
      <c r="AI2313" s="5">
        <v>4</v>
      </c>
      <c r="AJ2313" s="5">
        <v>78.848807411787902</v>
      </c>
    </row>
    <row r="2314" spans="1:36" x14ac:dyDescent="0.25">
      <c r="A2314">
        <v>2018</v>
      </c>
      <c r="B2314" t="s">
        <v>41</v>
      </c>
      <c r="C2314" t="s">
        <v>5631</v>
      </c>
      <c r="D2314" s="47" t="s">
        <v>5523</v>
      </c>
      <c r="E2314" s="11">
        <v>3.6859999999999999</v>
      </c>
      <c r="F2314" s="2">
        <v>0.65620000000000001</v>
      </c>
      <c r="G2314" s="2">
        <v>0.32679999999999998</v>
      </c>
      <c r="H2314" s="2">
        <v>0.32940000000000003</v>
      </c>
      <c r="I2314" s="2">
        <v>0.62539999999999996</v>
      </c>
      <c r="J2314" s="2">
        <v>0.32890000000000003</v>
      </c>
      <c r="K2314" s="2">
        <v>0.29649999999999993</v>
      </c>
      <c r="L2314" s="2">
        <v>0.55569999999999997</v>
      </c>
      <c r="M2314" s="2">
        <v>0.42359999999999998</v>
      </c>
      <c r="N2314" s="2">
        <v>0.1321</v>
      </c>
      <c r="O2314" s="2">
        <v>0.25266666666666665</v>
      </c>
      <c r="P2314" s="2" t="s">
        <v>4792</v>
      </c>
      <c r="Q2314" s="5">
        <v>5078</v>
      </c>
      <c r="R2314" s="5">
        <v>1377.6451437873034</v>
      </c>
      <c r="S2314" s="5">
        <v>21</v>
      </c>
      <c r="T2314" s="5">
        <v>413.54864119732173</v>
      </c>
      <c r="U2314" s="5">
        <v>0</v>
      </c>
      <c r="V2314" s="5">
        <v>0</v>
      </c>
      <c r="W2314" s="5">
        <v>6</v>
      </c>
      <c r="X2314" s="5">
        <v>118.15675462780622</v>
      </c>
      <c r="Y2314" s="5">
        <v>2</v>
      </c>
      <c r="Z2314" s="5">
        <v>39.385584875935407</v>
      </c>
      <c r="AA2314" s="5">
        <v>13</v>
      </c>
      <c r="AB2314" s="5">
        <v>256.00630169358016</v>
      </c>
      <c r="AC2314" s="5">
        <v>155</v>
      </c>
      <c r="AD2314" s="5">
        <v>3052.3828278849942</v>
      </c>
      <c r="AE2314" s="5">
        <v>53</v>
      </c>
      <c r="AF2314" s="5">
        <v>1043.7179992122883</v>
      </c>
      <c r="AG2314" s="5">
        <v>95</v>
      </c>
      <c r="AH2314" s="5">
        <v>1870.8152816069319</v>
      </c>
      <c r="AI2314" s="5">
        <v>7</v>
      </c>
      <c r="AJ2314" s="5">
        <v>137.84954706577392</v>
      </c>
    </row>
    <row r="2315" spans="1:36" x14ac:dyDescent="0.25">
      <c r="A2315">
        <v>2017</v>
      </c>
      <c r="B2315" t="s">
        <v>71</v>
      </c>
      <c r="C2315" t="s">
        <v>4865</v>
      </c>
      <c r="D2315" s="47" t="s">
        <v>4863</v>
      </c>
      <c r="E2315" s="11">
        <v>0</v>
      </c>
      <c r="F2315" s="2">
        <v>0.60840000000000005</v>
      </c>
      <c r="G2315" s="2">
        <v>0.37490000000000001</v>
      </c>
      <c r="H2315" s="2">
        <v>0.23350000000000004</v>
      </c>
      <c r="I2315" s="2">
        <v>0.61029999999999995</v>
      </c>
      <c r="J2315" s="2">
        <v>0.3422</v>
      </c>
      <c r="K2315" s="2">
        <v>0.26809999999999995</v>
      </c>
      <c r="L2315" s="2">
        <v>0.64259999999999995</v>
      </c>
      <c r="M2315" s="2">
        <v>0.34470000000000001</v>
      </c>
      <c r="N2315" s="2">
        <v>0.29789999999999994</v>
      </c>
      <c r="O2315" s="2">
        <v>0.26650000000000001</v>
      </c>
      <c r="P2315" s="2" t="s">
        <v>4792</v>
      </c>
      <c r="Q2315" s="5">
        <v>5082</v>
      </c>
      <c r="R2315" s="5" t="s">
        <v>4791</v>
      </c>
      <c r="S2315" s="5">
        <v>15</v>
      </c>
      <c r="T2315" s="5">
        <v>295.15938606847698</v>
      </c>
      <c r="U2315" s="5">
        <v>0</v>
      </c>
      <c r="V2315" s="5">
        <v>0</v>
      </c>
      <c r="W2315" s="5">
        <v>0</v>
      </c>
      <c r="X2315" s="5">
        <v>0</v>
      </c>
      <c r="Y2315" s="5">
        <v>2</v>
      </c>
      <c r="Z2315" s="5">
        <v>39.354584809130259</v>
      </c>
      <c r="AA2315" s="5">
        <v>13</v>
      </c>
      <c r="AB2315" s="5">
        <v>255.80480125934673</v>
      </c>
      <c r="AC2315" s="5">
        <v>28</v>
      </c>
      <c r="AD2315" s="5">
        <v>550.96418732782365</v>
      </c>
      <c r="AE2315" s="5">
        <v>11</v>
      </c>
      <c r="AF2315" s="5">
        <v>216.45021645021646</v>
      </c>
      <c r="AG2315" s="5">
        <v>16</v>
      </c>
      <c r="AH2315" s="5">
        <v>314.83667847304207</v>
      </c>
      <c r="AI2315" s="5">
        <v>1</v>
      </c>
      <c r="AJ2315" s="5">
        <v>19.677292404565129</v>
      </c>
    </row>
    <row r="2316" spans="1:36" x14ac:dyDescent="0.25">
      <c r="A2316">
        <v>2017</v>
      </c>
      <c r="B2316" t="s">
        <v>70</v>
      </c>
      <c r="C2316" t="s">
        <v>5382</v>
      </c>
      <c r="D2316" s="47" t="s">
        <v>4449</v>
      </c>
      <c r="E2316" s="11">
        <v>6.74</v>
      </c>
      <c r="F2316" s="2">
        <v>0.80759999999999998</v>
      </c>
      <c r="G2316" s="2">
        <v>0.1802</v>
      </c>
      <c r="H2316" s="2">
        <v>0.62739999999999996</v>
      </c>
      <c r="I2316" s="2">
        <v>0.78080000000000005</v>
      </c>
      <c r="J2316" s="2">
        <v>0.18779999999999999</v>
      </c>
      <c r="K2316" s="2">
        <v>0.59300000000000008</v>
      </c>
      <c r="L2316" s="2">
        <v>0.67800000000000005</v>
      </c>
      <c r="M2316" s="2">
        <v>0.30580000000000002</v>
      </c>
      <c r="N2316" s="2">
        <v>0.37220000000000003</v>
      </c>
      <c r="O2316" s="2">
        <v>0.53086666666666671</v>
      </c>
      <c r="P2316" s="5" t="s">
        <v>4792</v>
      </c>
      <c r="Q2316" s="5">
        <v>5101</v>
      </c>
      <c r="R2316" s="5">
        <v>756.82492581602366</v>
      </c>
      <c r="S2316" s="5">
        <v>8</v>
      </c>
      <c r="T2316" s="5">
        <v>156.83199372672024</v>
      </c>
      <c r="U2316" s="5">
        <v>0</v>
      </c>
      <c r="V2316" s="5">
        <v>0</v>
      </c>
      <c r="W2316" s="5">
        <v>3</v>
      </c>
      <c r="X2316" s="5">
        <v>58.811997647520094</v>
      </c>
      <c r="Y2316" s="5">
        <v>0</v>
      </c>
      <c r="Z2316" s="5">
        <v>0</v>
      </c>
      <c r="AA2316" s="5">
        <v>5</v>
      </c>
      <c r="AB2316" s="5">
        <v>98.019996079200141</v>
      </c>
      <c r="AC2316" s="5">
        <v>307</v>
      </c>
      <c r="AD2316" s="5">
        <v>6018.4277592628896</v>
      </c>
      <c r="AE2316" s="5">
        <v>43</v>
      </c>
      <c r="AF2316" s="5">
        <v>842.97196628112147</v>
      </c>
      <c r="AG2316" s="5">
        <v>251</v>
      </c>
      <c r="AH2316" s="5">
        <v>4920.603803175848</v>
      </c>
      <c r="AI2316" s="5">
        <v>13</v>
      </c>
      <c r="AJ2316" s="5">
        <v>254.85198980592043</v>
      </c>
    </row>
    <row r="2317" spans="1:36" x14ac:dyDescent="0.25">
      <c r="A2317">
        <v>2017</v>
      </c>
      <c r="B2317" t="s">
        <v>71</v>
      </c>
      <c r="C2317" t="s">
        <v>4957</v>
      </c>
      <c r="D2317" s="47" t="s">
        <v>4954</v>
      </c>
      <c r="E2317" s="11">
        <v>0</v>
      </c>
      <c r="F2317" s="2">
        <v>0.70579999999999998</v>
      </c>
      <c r="G2317" s="2">
        <v>0.27929999999999999</v>
      </c>
      <c r="H2317" s="2">
        <v>0.42649999999999999</v>
      </c>
      <c r="I2317" s="2">
        <v>0.72589999999999999</v>
      </c>
      <c r="J2317" s="2">
        <v>0.22900000000000001</v>
      </c>
      <c r="K2317" s="2">
        <v>0.49690000000000001</v>
      </c>
      <c r="L2317" s="2">
        <v>0.76300000000000001</v>
      </c>
      <c r="M2317" s="2">
        <v>0.22220000000000001</v>
      </c>
      <c r="N2317" s="2">
        <v>0.54079999999999995</v>
      </c>
      <c r="O2317" s="2">
        <v>0.48806666666666665</v>
      </c>
      <c r="P2317" s="2" t="s">
        <v>4792</v>
      </c>
      <c r="Q2317" s="5">
        <v>5101</v>
      </c>
      <c r="R2317" s="5" t="s">
        <v>4791</v>
      </c>
      <c r="S2317" s="5">
        <v>3</v>
      </c>
      <c r="T2317" s="5">
        <v>58.811997647520094</v>
      </c>
      <c r="U2317" s="5">
        <v>0</v>
      </c>
      <c r="V2317" s="5">
        <v>0</v>
      </c>
      <c r="W2317" s="5">
        <v>1</v>
      </c>
      <c r="X2317" s="5">
        <v>19.60399921584003</v>
      </c>
      <c r="Y2317" s="5">
        <v>0</v>
      </c>
      <c r="Z2317" s="5">
        <v>0</v>
      </c>
      <c r="AA2317" s="5">
        <v>2</v>
      </c>
      <c r="AB2317" s="5">
        <v>39.20799843168006</v>
      </c>
      <c r="AC2317" s="5">
        <v>139</v>
      </c>
      <c r="AD2317" s="5">
        <v>2724.9558910017645</v>
      </c>
      <c r="AE2317" s="5">
        <v>17</v>
      </c>
      <c r="AF2317" s="5">
        <v>333.26798666928056</v>
      </c>
      <c r="AG2317" s="5">
        <v>122</v>
      </c>
      <c r="AH2317" s="5">
        <v>2391.6879043324839</v>
      </c>
      <c r="AI2317" s="5">
        <v>0</v>
      </c>
      <c r="AJ2317" s="5">
        <v>0</v>
      </c>
    </row>
    <row r="2318" spans="1:36" x14ac:dyDescent="0.25">
      <c r="A2318">
        <v>2019</v>
      </c>
      <c r="B2318" t="s">
        <v>71</v>
      </c>
      <c r="C2318" t="s">
        <v>5934</v>
      </c>
      <c r="D2318" s="47" t="s">
        <v>4970</v>
      </c>
      <c r="E2318" s="11">
        <v>0</v>
      </c>
      <c r="F2318" s="2">
        <v>0.4289</v>
      </c>
      <c r="G2318" s="2">
        <v>0.56040000000000001</v>
      </c>
      <c r="H2318" s="2">
        <v>-0.13150000000000001</v>
      </c>
      <c r="I2318" s="2">
        <v>0.3201</v>
      </c>
      <c r="J2318" s="2">
        <v>0.64510000000000001</v>
      </c>
      <c r="K2318" s="2">
        <v>-0.32500000000000001</v>
      </c>
      <c r="L2318" s="2">
        <v>0.33939999999999998</v>
      </c>
      <c r="M2318" s="2">
        <v>0.64990000000000003</v>
      </c>
      <c r="N2318" s="2">
        <v>-0.31050000000000005</v>
      </c>
      <c r="O2318" s="2">
        <v>-0.25566666666666671</v>
      </c>
      <c r="P2318" s="2" t="s">
        <v>5900</v>
      </c>
      <c r="Q2318" s="5">
        <v>5103</v>
      </c>
      <c r="R2318" s="5" t="s">
        <v>4791</v>
      </c>
      <c r="S2318" s="5">
        <v>3</v>
      </c>
      <c r="T2318" s="5">
        <v>58.788947677836568</v>
      </c>
      <c r="U2318" s="5">
        <v>0</v>
      </c>
      <c r="V2318" s="5">
        <v>0</v>
      </c>
      <c r="W2318" s="5">
        <v>0</v>
      </c>
      <c r="X2318" s="5">
        <v>0</v>
      </c>
      <c r="Y2318" s="5">
        <v>0</v>
      </c>
      <c r="Z2318" s="5">
        <v>0</v>
      </c>
      <c r="AA2318" s="5">
        <v>3</v>
      </c>
      <c r="AB2318" s="5">
        <v>58.788947677836568</v>
      </c>
      <c r="AC2318" s="5">
        <v>59</v>
      </c>
      <c r="AD2318" s="5">
        <v>1156.1826376641191</v>
      </c>
      <c r="AE2318" s="5">
        <v>8</v>
      </c>
      <c r="AF2318" s="5">
        <v>156.77052714089751</v>
      </c>
      <c r="AG2318" s="5">
        <v>47</v>
      </c>
      <c r="AH2318" s="5">
        <v>921.02684695277276</v>
      </c>
      <c r="AI2318" s="5">
        <v>4</v>
      </c>
      <c r="AJ2318" s="5">
        <v>78.385263570448757</v>
      </c>
    </row>
    <row r="2319" spans="1:36" x14ac:dyDescent="0.25">
      <c r="A2319">
        <v>2017</v>
      </c>
      <c r="B2319" t="s">
        <v>41</v>
      </c>
      <c r="C2319" t="s">
        <v>5631</v>
      </c>
      <c r="D2319" s="47" t="s">
        <v>5523</v>
      </c>
      <c r="E2319" s="11">
        <v>3.6859999999999999</v>
      </c>
      <c r="F2319" s="2">
        <v>0.65620000000000001</v>
      </c>
      <c r="G2319" s="2">
        <v>0.32679999999999998</v>
      </c>
      <c r="H2319" s="2">
        <v>0.32940000000000003</v>
      </c>
      <c r="I2319" s="2">
        <v>0.62539999999999996</v>
      </c>
      <c r="J2319" s="2">
        <v>0.32890000000000003</v>
      </c>
      <c r="K2319" s="2">
        <v>0.29649999999999993</v>
      </c>
      <c r="L2319" s="2">
        <v>0.55569999999999997</v>
      </c>
      <c r="M2319" s="2">
        <v>0.42359999999999998</v>
      </c>
      <c r="N2319" s="2">
        <v>0.1321</v>
      </c>
      <c r="O2319" s="2">
        <v>0.25266666666666665</v>
      </c>
      <c r="P2319" s="2" t="s">
        <v>4792</v>
      </c>
      <c r="Q2319" s="5">
        <v>5106</v>
      </c>
      <c r="R2319" s="5">
        <v>1385.241454150841</v>
      </c>
      <c r="S2319" s="5">
        <v>46</v>
      </c>
      <c r="T2319" s="5">
        <v>900.90090090090087</v>
      </c>
      <c r="U2319" s="5">
        <v>0</v>
      </c>
      <c r="V2319" s="5">
        <v>0</v>
      </c>
      <c r="W2319" s="5">
        <v>15</v>
      </c>
      <c r="X2319" s="5">
        <v>293.77203290246769</v>
      </c>
      <c r="Y2319" s="5">
        <v>2</v>
      </c>
      <c r="Z2319" s="5">
        <v>39.169604386995687</v>
      </c>
      <c r="AA2319" s="5">
        <v>29</v>
      </c>
      <c r="AB2319" s="5">
        <v>567.95926361143756</v>
      </c>
      <c r="AC2319" s="5">
        <v>187</v>
      </c>
      <c r="AD2319" s="5">
        <v>3662.3580101840971</v>
      </c>
      <c r="AE2319" s="5">
        <v>65</v>
      </c>
      <c r="AF2319" s="5">
        <v>1273.01214257736</v>
      </c>
      <c r="AG2319" s="5">
        <v>112</v>
      </c>
      <c r="AH2319" s="5">
        <v>2193.497845671759</v>
      </c>
      <c r="AI2319" s="5">
        <v>10</v>
      </c>
      <c r="AJ2319" s="5">
        <v>195.84802193497848</v>
      </c>
    </row>
    <row r="2320" spans="1:36" x14ac:dyDescent="0.25">
      <c r="A2320">
        <v>2017</v>
      </c>
      <c r="B2320" t="s">
        <v>71</v>
      </c>
      <c r="C2320" t="s">
        <v>5024</v>
      </c>
      <c r="D2320" s="47" t="s">
        <v>5022</v>
      </c>
      <c r="E2320" s="11">
        <v>0</v>
      </c>
      <c r="F2320" s="2">
        <v>0.76790000000000003</v>
      </c>
      <c r="G2320" s="2">
        <v>0.22270000000000001</v>
      </c>
      <c r="H2320" s="2">
        <v>0.54520000000000002</v>
      </c>
      <c r="I2320" s="2">
        <v>0.76449999999999996</v>
      </c>
      <c r="J2320" s="2">
        <v>0.2109</v>
      </c>
      <c r="K2320" s="2">
        <v>0.55359999999999998</v>
      </c>
      <c r="L2320" s="2">
        <v>0.73540000000000005</v>
      </c>
      <c r="M2320" s="2">
        <v>0.25390000000000001</v>
      </c>
      <c r="N2320" s="2">
        <v>0.48150000000000004</v>
      </c>
      <c r="O2320" s="2">
        <v>0.52676666666666672</v>
      </c>
      <c r="P2320" s="2" t="s">
        <v>4792</v>
      </c>
      <c r="Q2320" s="5">
        <v>5107</v>
      </c>
      <c r="R2320" s="5" t="s">
        <v>4791</v>
      </c>
      <c r="S2320" s="5">
        <v>24</v>
      </c>
      <c r="T2320" s="5">
        <v>469.9432151948306</v>
      </c>
      <c r="U2320" s="5">
        <v>0</v>
      </c>
      <c r="V2320" s="5">
        <v>0</v>
      </c>
      <c r="W2320" s="5">
        <v>3</v>
      </c>
      <c r="X2320" s="5">
        <v>58.742901899353825</v>
      </c>
      <c r="Y2320" s="5">
        <v>1</v>
      </c>
      <c r="Z2320" s="5">
        <v>19.580967299784607</v>
      </c>
      <c r="AA2320" s="5">
        <v>20</v>
      </c>
      <c r="AB2320" s="5">
        <v>391.61934599569219</v>
      </c>
      <c r="AC2320" s="5">
        <v>218</v>
      </c>
      <c r="AD2320" s="5">
        <v>4268.6508713530447</v>
      </c>
      <c r="AE2320" s="5">
        <v>34</v>
      </c>
      <c r="AF2320" s="5">
        <v>665.75288819267666</v>
      </c>
      <c r="AG2320" s="5">
        <v>177</v>
      </c>
      <c r="AH2320" s="5">
        <v>3465.8312120618762</v>
      </c>
      <c r="AI2320" s="5">
        <v>7</v>
      </c>
      <c r="AJ2320" s="5">
        <v>137.06677109849227</v>
      </c>
    </row>
    <row r="2321" spans="1:36" x14ac:dyDescent="0.25">
      <c r="A2321">
        <v>2018</v>
      </c>
      <c r="B2321" t="s">
        <v>70</v>
      </c>
      <c r="C2321" t="s">
        <v>5451</v>
      </c>
      <c r="D2321" s="47" t="s">
        <v>5450</v>
      </c>
      <c r="E2321" s="11">
        <v>10.74</v>
      </c>
      <c r="F2321" s="2">
        <v>0.80740000000000001</v>
      </c>
      <c r="G2321" s="2">
        <v>0.17899999999999999</v>
      </c>
      <c r="H2321" s="2">
        <v>0.62840000000000007</v>
      </c>
      <c r="I2321" s="2">
        <v>0.77990000000000004</v>
      </c>
      <c r="J2321" s="2">
        <v>0.18490000000000001</v>
      </c>
      <c r="K2321" s="2">
        <v>0.59499999999999997</v>
      </c>
      <c r="L2321" s="2">
        <v>0.68859999999999999</v>
      </c>
      <c r="M2321" s="2">
        <v>0.28960000000000002</v>
      </c>
      <c r="N2321" s="2">
        <v>0.39899999999999997</v>
      </c>
      <c r="O2321" s="2">
        <v>0.54080000000000006</v>
      </c>
      <c r="P2321" s="5" t="s">
        <v>4792</v>
      </c>
      <c r="Q2321" s="5">
        <v>5111</v>
      </c>
      <c r="R2321" s="5">
        <v>475.88454376163872</v>
      </c>
      <c r="S2321" s="5">
        <v>34</v>
      </c>
      <c r="T2321" s="5">
        <v>665.23185286636669</v>
      </c>
      <c r="U2321" s="5">
        <v>0</v>
      </c>
      <c r="V2321" s="5">
        <v>0</v>
      </c>
      <c r="W2321" s="5">
        <v>5</v>
      </c>
      <c r="X2321" s="5">
        <v>97.828213656818619</v>
      </c>
      <c r="Y2321" s="5">
        <v>5</v>
      </c>
      <c r="Z2321" s="5">
        <v>97.828213656818619</v>
      </c>
      <c r="AA2321" s="5">
        <v>24</v>
      </c>
      <c r="AB2321" s="5">
        <v>469.57542555272937</v>
      </c>
      <c r="AC2321" s="5">
        <v>239</v>
      </c>
      <c r="AD2321" s="5">
        <v>4676.1886127959306</v>
      </c>
      <c r="AE2321" s="5">
        <v>20</v>
      </c>
      <c r="AF2321" s="5">
        <v>391.31285462727448</v>
      </c>
      <c r="AG2321" s="5">
        <v>175</v>
      </c>
      <c r="AH2321" s="5">
        <v>3423.9874779886518</v>
      </c>
      <c r="AI2321" s="5">
        <v>44</v>
      </c>
      <c r="AJ2321" s="5">
        <v>860.8882801800039</v>
      </c>
    </row>
    <row r="2322" spans="1:36" x14ac:dyDescent="0.25">
      <c r="A2322">
        <v>2019</v>
      </c>
      <c r="B2322" t="s">
        <v>71</v>
      </c>
      <c r="C2322" t="s">
        <v>5024</v>
      </c>
      <c r="D2322" s="47" t="s">
        <v>5022</v>
      </c>
      <c r="E2322" s="11">
        <v>0</v>
      </c>
      <c r="F2322" s="2">
        <v>0.76790000000000003</v>
      </c>
      <c r="G2322" s="2">
        <v>0.22270000000000001</v>
      </c>
      <c r="H2322" s="2">
        <v>0.54520000000000002</v>
      </c>
      <c r="I2322" s="2">
        <v>0.76449999999999996</v>
      </c>
      <c r="J2322" s="2">
        <v>0.2109</v>
      </c>
      <c r="K2322" s="2">
        <v>0.55359999999999998</v>
      </c>
      <c r="L2322" s="2">
        <v>0.73540000000000005</v>
      </c>
      <c r="M2322" s="2">
        <v>0.25390000000000001</v>
      </c>
      <c r="N2322" s="2">
        <v>0.48150000000000004</v>
      </c>
      <c r="O2322" s="2">
        <v>0.52676666666666672</v>
      </c>
      <c r="P2322" s="2" t="s">
        <v>4792</v>
      </c>
      <c r="Q2322" s="5">
        <v>5112</v>
      </c>
      <c r="R2322" s="5" t="s">
        <v>4791</v>
      </c>
      <c r="S2322" s="5">
        <v>16</v>
      </c>
      <c r="T2322" s="5">
        <v>312.98904538341156</v>
      </c>
      <c r="U2322" s="5">
        <v>1</v>
      </c>
      <c r="V2322" s="5">
        <v>19.561815336463223</v>
      </c>
      <c r="W2322" s="5">
        <v>6</v>
      </c>
      <c r="X2322" s="5">
        <v>117.37089201877934</v>
      </c>
      <c r="Y2322" s="5">
        <v>2</v>
      </c>
      <c r="Z2322" s="5">
        <v>39.123630672926446</v>
      </c>
      <c r="AA2322" s="5">
        <v>7</v>
      </c>
      <c r="AB2322" s="5">
        <v>136.93270735524257</v>
      </c>
      <c r="AC2322" s="5">
        <v>297</v>
      </c>
      <c r="AD2322" s="5">
        <v>5809.859154929577</v>
      </c>
      <c r="AE2322" s="5">
        <v>13</v>
      </c>
      <c r="AF2322" s="5">
        <v>254.3035993740219</v>
      </c>
      <c r="AG2322" s="5">
        <v>254</v>
      </c>
      <c r="AH2322" s="5">
        <v>4968.701095461659</v>
      </c>
      <c r="AI2322" s="5">
        <v>30</v>
      </c>
      <c r="AJ2322" s="5">
        <v>586.85446009389671</v>
      </c>
    </row>
    <row r="2323" spans="1:36" x14ac:dyDescent="0.25">
      <c r="A2323">
        <v>2019</v>
      </c>
      <c r="B2323" t="s">
        <v>41</v>
      </c>
      <c r="C2323" t="s">
        <v>6194</v>
      </c>
      <c r="D2323" s="47" t="s">
        <v>6109</v>
      </c>
      <c r="E2323" s="11">
        <v>4.4720000000000004</v>
      </c>
      <c r="F2323" s="2">
        <v>0.44950000000000001</v>
      </c>
      <c r="G2323" s="2">
        <v>0.53290000000000004</v>
      </c>
      <c r="H2323" s="2">
        <v>-8.340000000000003E-2</v>
      </c>
      <c r="I2323" s="2">
        <v>0.44180000000000003</v>
      </c>
      <c r="J2323" s="2">
        <v>0.50580000000000003</v>
      </c>
      <c r="K2323" s="2">
        <v>-6.4000000000000001E-2</v>
      </c>
      <c r="L2323" s="2">
        <v>0.46360000000000001</v>
      </c>
      <c r="M2323" s="2">
        <v>0.51849999999999996</v>
      </c>
      <c r="N2323" s="2">
        <v>-5.4899999999999949E-2</v>
      </c>
      <c r="O2323" s="2">
        <v>-6.7433333333333331E-2</v>
      </c>
      <c r="P2323" s="2" t="s">
        <v>5900</v>
      </c>
      <c r="Q2323" s="5">
        <v>5118</v>
      </c>
      <c r="R2323" s="5">
        <v>1144.4543828264757</v>
      </c>
      <c r="S2323" s="5">
        <v>4</v>
      </c>
      <c r="T2323" s="5">
        <v>78.155529503712387</v>
      </c>
      <c r="U2323" s="5">
        <v>1</v>
      </c>
      <c r="V2323" s="5">
        <v>19.538882375928097</v>
      </c>
      <c r="W2323" s="5">
        <v>1</v>
      </c>
      <c r="X2323" s="5">
        <v>19.538882375928097</v>
      </c>
      <c r="Y2323" s="5">
        <v>0</v>
      </c>
      <c r="Z2323" s="5">
        <v>0</v>
      </c>
      <c r="AA2323" s="5">
        <v>2</v>
      </c>
      <c r="AB2323" s="5">
        <v>39.077764751856193</v>
      </c>
      <c r="AC2323" s="5">
        <v>75</v>
      </c>
      <c r="AD2323" s="5">
        <v>1465.4161781946073</v>
      </c>
      <c r="AE2323" s="5">
        <v>19</v>
      </c>
      <c r="AF2323" s="5">
        <v>371.23876514263384</v>
      </c>
      <c r="AG2323" s="5">
        <v>50</v>
      </c>
      <c r="AH2323" s="5">
        <v>976.94411879640495</v>
      </c>
      <c r="AI2323" s="5">
        <v>6</v>
      </c>
      <c r="AJ2323" s="5">
        <v>117.23329425556857</v>
      </c>
    </row>
    <row r="2324" spans="1:36" x14ac:dyDescent="0.25">
      <c r="A2324">
        <v>2018</v>
      </c>
      <c r="B2324" t="s">
        <v>41</v>
      </c>
      <c r="C2324" t="s">
        <v>6088</v>
      </c>
      <c r="D2324" s="47" t="s">
        <v>6005</v>
      </c>
      <c r="E2324" s="11">
        <v>1.4019999999999999</v>
      </c>
      <c r="F2324" s="2">
        <v>0.24049999999999999</v>
      </c>
      <c r="G2324" s="2">
        <v>0.74350000000000005</v>
      </c>
      <c r="H2324" s="2">
        <v>-0.50300000000000011</v>
      </c>
      <c r="I2324" s="2">
        <v>0.2102</v>
      </c>
      <c r="J2324" s="2">
        <v>0.74750000000000005</v>
      </c>
      <c r="K2324" s="2">
        <v>-0.53730000000000011</v>
      </c>
      <c r="L2324" s="2">
        <v>0.24629999999999999</v>
      </c>
      <c r="M2324" s="2">
        <v>0.74</v>
      </c>
      <c r="N2324" s="2">
        <v>-0.49370000000000003</v>
      </c>
      <c r="O2324" s="2">
        <v>-0.51133333333333342</v>
      </c>
      <c r="P2324" s="2" t="s">
        <v>5900</v>
      </c>
      <c r="Q2324" s="5">
        <v>5119</v>
      </c>
      <c r="R2324" s="5">
        <v>3651.2125534950073</v>
      </c>
      <c r="S2324" s="5">
        <v>5</v>
      </c>
      <c r="T2324" s="5">
        <v>97.675327212346176</v>
      </c>
      <c r="U2324" s="5">
        <v>0</v>
      </c>
      <c r="V2324" s="5">
        <v>0</v>
      </c>
      <c r="W2324" s="5">
        <v>1</v>
      </c>
      <c r="X2324" s="5">
        <v>19.535065442469232</v>
      </c>
      <c r="Y2324" s="5">
        <v>1</v>
      </c>
      <c r="Z2324" s="5">
        <v>19.535065442469232</v>
      </c>
      <c r="AA2324" s="5">
        <v>3</v>
      </c>
      <c r="AB2324" s="5">
        <v>58.605196327407704</v>
      </c>
      <c r="AC2324" s="5">
        <v>49</v>
      </c>
      <c r="AD2324" s="5">
        <v>957.21820668099247</v>
      </c>
      <c r="AE2324" s="5">
        <v>6</v>
      </c>
      <c r="AF2324" s="5">
        <v>117.21039265481541</v>
      </c>
      <c r="AG2324" s="5">
        <v>40</v>
      </c>
      <c r="AH2324" s="5">
        <v>781.4026176987694</v>
      </c>
      <c r="AI2324" s="5">
        <v>3</v>
      </c>
      <c r="AJ2324" s="5">
        <v>58.605196327407704</v>
      </c>
    </row>
    <row r="2325" spans="1:36" x14ac:dyDescent="0.25">
      <c r="A2325">
        <v>2019</v>
      </c>
      <c r="B2325" t="s">
        <v>41</v>
      </c>
      <c r="C2325" t="s">
        <v>5635</v>
      </c>
      <c r="D2325" s="47" t="s">
        <v>1112</v>
      </c>
      <c r="E2325" s="11">
        <v>3.8180000000000001</v>
      </c>
      <c r="F2325" s="2">
        <v>0.5968</v>
      </c>
      <c r="G2325" s="2">
        <v>0.38219999999999998</v>
      </c>
      <c r="H2325" s="2">
        <v>0.21460000000000001</v>
      </c>
      <c r="I2325" s="2">
        <v>0.57550000000000001</v>
      </c>
      <c r="J2325" s="2">
        <v>0.36509999999999998</v>
      </c>
      <c r="K2325" s="2">
        <v>0.21040000000000003</v>
      </c>
      <c r="L2325" s="2">
        <v>0.47460000000000002</v>
      </c>
      <c r="M2325" s="2">
        <v>0.50529999999999997</v>
      </c>
      <c r="N2325" s="2">
        <v>-3.069999999999995E-2</v>
      </c>
      <c r="O2325" s="2">
        <v>0.13143333333333337</v>
      </c>
      <c r="P2325" s="2" t="s">
        <v>4792</v>
      </c>
      <c r="Q2325" s="5">
        <v>5122</v>
      </c>
      <c r="R2325" s="5">
        <v>1341.5400733368256</v>
      </c>
      <c r="S2325" s="5">
        <v>13</v>
      </c>
      <c r="T2325" s="5">
        <v>253.80710659898475</v>
      </c>
      <c r="U2325" s="5">
        <v>1</v>
      </c>
      <c r="V2325" s="5">
        <v>19.52362358453729</v>
      </c>
      <c r="W2325" s="5">
        <v>1</v>
      </c>
      <c r="X2325" s="5">
        <v>19.52362358453729</v>
      </c>
      <c r="Y2325" s="5">
        <v>0</v>
      </c>
      <c r="Z2325" s="5">
        <v>0</v>
      </c>
      <c r="AA2325" s="5">
        <v>11</v>
      </c>
      <c r="AB2325" s="5">
        <v>214.75985942991019</v>
      </c>
      <c r="AC2325" s="5">
        <v>61</v>
      </c>
      <c r="AD2325" s="5">
        <v>1190.9410386567747</v>
      </c>
      <c r="AE2325" s="5">
        <v>10</v>
      </c>
      <c r="AF2325" s="5">
        <v>195.2362358453729</v>
      </c>
      <c r="AG2325" s="5">
        <v>51</v>
      </c>
      <c r="AH2325" s="5">
        <v>995.70480281140181</v>
      </c>
      <c r="AI2325" s="5">
        <v>0</v>
      </c>
      <c r="AJ2325" s="5">
        <v>0</v>
      </c>
    </row>
    <row r="2326" spans="1:36" x14ac:dyDescent="0.25">
      <c r="A2326">
        <v>2019</v>
      </c>
      <c r="B2326" t="s">
        <v>71</v>
      </c>
      <c r="C2326" t="s">
        <v>5026</v>
      </c>
      <c r="D2326" s="47" t="s">
        <v>480</v>
      </c>
      <c r="E2326" s="11">
        <v>0</v>
      </c>
      <c r="F2326" s="2">
        <v>0.7722</v>
      </c>
      <c r="G2326" s="2">
        <v>0.216</v>
      </c>
      <c r="H2326" s="2">
        <v>0.55620000000000003</v>
      </c>
      <c r="I2326" s="2">
        <v>0.76470000000000005</v>
      </c>
      <c r="J2326" s="2">
        <v>0.2099</v>
      </c>
      <c r="K2326" s="2">
        <v>0.55480000000000007</v>
      </c>
      <c r="L2326" s="2">
        <v>0.72450000000000003</v>
      </c>
      <c r="M2326" s="2">
        <v>0.26229999999999998</v>
      </c>
      <c r="N2326" s="2">
        <v>0.46220000000000006</v>
      </c>
      <c r="O2326" s="2">
        <v>0.52440000000000009</v>
      </c>
      <c r="P2326" s="2" t="s">
        <v>4792</v>
      </c>
      <c r="Q2326" s="5">
        <v>5124</v>
      </c>
      <c r="R2326" s="5" t="s">
        <v>4791</v>
      </c>
      <c r="S2326" s="5">
        <v>26</v>
      </c>
      <c r="T2326" s="5">
        <v>507.41608118657302</v>
      </c>
      <c r="U2326" s="5">
        <v>0</v>
      </c>
      <c r="V2326" s="5">
        <v>0</v>
      </c>
      <c r="W2326" s="5">
        <v>7</v>
      </c>
      <c r="X2326" s="5">
        <v>136.61202185792351</v>
      </c>
      <c r="Y2326" s="5">
        <v>2</v>
      </c>
      <c r="Z2326" s="5">
        <v>39.032006245120996</v>
      </c>
      <c r="AA2326" s="5">
        <v>17</v>
      </c>
      <c r="AB2326" s="5">
        <v>331.77205308352853</v>
      </c>
      <c r="AC2326" s="5">
        <v>103</v>
      </c>
      <c r="AD2326" s="5">
        <v>2010.1483216237316</v>
      </c>
      <c r="AE2326" s="5">
        <v>0</v>
      </c>
      <c r="AF2326" s="5">
        <v>0</v>
      </c>
      <c r="AG2326" s="5">
        <v>97</v>
      </c>
      <c r="AH2326" s="5">
        <v>1893.0523028883686</v>
      </c>
      <c r="AI2326" s="5">
        <v>6</v>
      </c>
      <c r="AJ2326" s="5">
        <v>117.096018735363</v>
      </c>
    </row>
    <row r="2327" spans="1:36" x14ac:dyDescent="0.25">
      <c r="A2327">
        <v>2017</v>
      </c>
      <c r="B2327" t="s">
        <v>49</v>
      </c>
      <c r="C2327" t="s">
        <v>735</v>
      </c>
      <c r="D2327" s="47" t="s">
        <v>6314</v>
      </c>
      <c r="E2327" s="11">
        <v>12.1</v>
      </c>
      <c r="F2327" s="2">
        <v>0.39889999999999998</v>
      </c>
      <c r="G2327" s="2">
        <v>0.57140000000000002</v>
      </c>
      <c r="H2327" s="2">
        <v>-0.17250000000000004</v>
      </c>
      <c r="I2327" s="2">
        <v>0.34899999999999998</v>
      </c>
      <c r="J2327" s="2">
        <v>0.56000000000000005</v>
      </c>
      <c r="K2327" s="2">
        <v>-0.21100000000000008</v>
      </c>
      <c r="L2327" s="2">
        <v>0.45100000000000001</v>
      </c>
      <c r="M2327" s="2">
        <v>0.53500000000000003</v>
      </c>
      <c r="N2327" s="2">
        <v>-8.4000000000000019E-2</v>
      </c>
      <c r="O2327" s="2">
        <v>-0.15583333333333338</v>
      </c>
      <c r="P2327" s="2" t="s">
        <v>5900</v>
      </c>
      <c r="Q2327" s="5">
        <v>5124</v>
      </c>
      <c r="R2327" s="5">
        <v>423.47107438016531</v>
      </c>
      <c r="S2327" s="5">
        <v>8</v>
      </c>
      <c r="T2327" s="5">
        <v>156.12802498048399</v>
      </c>
      <c r="U2327" s="5">
        <v>0</v>
      </c>
      <c r="V2327" s="5">
        <v>0</v>
      </c>
      <c r="W2327" s="5">
        <v>0</v>
      </c>
      <c r="X2327" s="5">
        <v>0</v>
      </c>
      <c r="Y2327" s="5">
        <v>0</v>
      </c>
      <c r="Z2327" s="5">
        <v>0</v>
      </c>
      <c r="AA2327" s="5">
        <v>8</v>
      </c>
      <c r="AB2327" s="5">
        <v>156.12802498048399</v>
      </c>
      <c r="AC2327" s="5">
        <v>54</v>
      </c>
      <c r="AD2327" s="5">
        <v>1053.8641686182668</v>
      </c>
      <c r="AE2327" s="5">
        <v>15</v>
      </c>
      <c r="AF2327" s="5">
        <v>292.74004683840752</v>
      </c>
      <c r="AG2327" s="5">
        <v>35</v>
      </c>
      <c r="AH2327" s="5">
        <v>683.06010928961746</v>
      </c>
      <c r="AI2327" s="5">
        <v>4</v>
      </c>
      <c r="AJ2327" s="5">
        <v>78.064012490241993</v>
      </c>
    </row>
    <row r="2328" spans="1:36" x14ac:dyDescent="0.25">
      <c r="A2328">
        <v>2018</v>
      </c>
      <c r="B2328" t="s">
        <v>71</v>
      </c>
      <c r="C2328" t="s">
        <v>5024</v>
      </c>
      <c r="D2328" s="47" t="s">
        <v>5022</v>
      </c>
      <c r="E2328" s="11">
        <v>0</v>
      </c>
      <c r="F2328" s="2">
        <v>0.76790000000000003</v>
      </c>
      <c r="G2328" s="2">
        <v>0.22270000000000001</v>
      </c>
      <c r="H2328" s="2">
        <v>0.54520000000000002</v>
      </c>
      <c r="I2328" s="2">
        <v>0.76449999999999996</v>
      </c>
      <c r="J2328" s="2">
        <v>0.2109</v>
      </c>
      <c r="K2328" s="2">
        <v>0.55359999999999998</v>
      </c>
      <c r="L2328" s="2">
        <v>0.73540000000000005</v>
      </c>
      <c r="M2328" s="2">
        <v>0.25390000000000001</v>
      </c>
      <c r="N2328" s="2">
        <v>0.48150000000000004</v>
      </c>
      <c r="O2328" s="2">
        <v>0.52676666666666672</v>
      </c>
      <c r="P2328" s="2" t="s">
        <v>4792</v>
      </c>
      <c r="Q2328" s="5">
        <v>5128</v>
      </c>
      <c r="R2328" s="5" t="s">
        <v>4791</v>
      </c>
      <c r="S2328" s="5">
        <v>36</v>
      </c>
      <c r="T2328" s="5">
        <v>702.02808112324499</v>
      </c>
      <c r="U2328" s="5">
        <v>0</v>
      </c>
      <c r="V2328" s="5">
        <v>0</v>
      </c>
      <c r="W2328" s="5">
        <v>7</v>
      </c>
      <c r="X2328" s="5">
        <v>136.50546021840873</v>
      </c>
      <c r="Y2328" s="5">
        <v>8</v>
      </c>
      <c r="Z2328" s="5">
        <v>156.00624024960999</v>
      </c>
      <c r="AA2328" s="5">
        <v>21</v>
      </c>
      <c r="AB2328" s="5">
        <v>409.51638065522621</v>
      </c>
      <c r="AC2328" s="5">
        <v>259</v>
      </c>
      <c r="AD2328" s="5">
        <v>5050.7020280811239</v>
      </c>
      <c r="AE2328" s="5">
        <v>34</v>
      </c>
      <c r="AF2328" s="5">
        <v>663.02652106084247</v>
      </c>
      <c r="AG2328" s="5">
        <v>209</v>
      </c>
      <c r="AH2328" s="5">
        <v>4075.6630265210606</v>
      </c>
      <c r="AI2328" s="5">
        <v>16</v>
      </c>
      <c r="AJ2328" s="5">
        <v>312.01248049921998</v>
      </c>
    </row>
    <row r="2329" spans="1:36" x14ac:dyDescent="0.25">
      <c r="A2329">
        <v>2018</v>
      </c>
      <c r="B2329" t="s">
        <v>71</v>
      </c>
      <c r="C2329" t="s">
        <v>5024</v>
      </c>
      <c r="D2329" s="47" t="s">
        <v>5022</v>
      </c>
      <c r="E2329" s="11">
        <v>0</v>
      </c>
      <c r="F2329" s="2">
        <v>0.76790000000000003</v>
      </c>
      <c r="G2329" s="2">
        <v>0.22270000000000001</v>
      </c>
      <c r="H2329" s="2">
        <v>0.54520000000000002</v>
      </c>
      <c r="I2329" s="2">
        <v>0.76449999999999996</v>
      </c>
      <c r="J2329" s="2">
        <v>0.2109</v>
      </c>
      <c r="K2329" s="2">
        <v>0.55359999999999998</v>
      </c>
      <c r="L2329" s="2">
        <v>0.73540000000000005</v>
      </c>
      <c r="M2329" s="2">
        <v>0.25390000000000001</v>
      </c>
      <c r="N2329" s="2">
        <v>0.48150000000000004</v>
      </c>
      <c r="O2329" s="2">
        <v>0.52676666666666672</v>
      </c>
      <c r="P2329" s="2" t="s">
        <v>4792</v>
      </c>
      <c r="Q2329" s="5">
        <v>5128</v>
      </c>
      <c r="R2329" s="5" t="s">
        <v>4791</v>
      </c>
      <c r="S2329" s="5">
        <v>36</v>
      </c>
      <c r="T2329" s="5">
        <v>702.02808112324499</v>
      </c>
      <c r="U2329" s="5">
        <v>0</v>
      </c>
      <c r="V2329" s="5">
        <v>0</v>
      </c>
      <c r="W2329" s="5">
        <v>7</v>
      </c>
      <c r="X2329" s="5">
        <v>136.50546021840873</v>
      </c>
      <c r="Y2329" s="5">
        <v>8</v>
      </c>
      <c r="Z2329" s="5">
        <v>156.00624024960999</v>
      </c>
      <c r="AA2329" s="5">
        <v>21</v>
      </c>
      <c r="AB2329" s="5">
        <v>409.51638065522621</v>
      </c>
      <c r="AC2329" s="5">
        <v>259</v>
      </c>
      <c r="AD2329" s="5">
        <v>5050.7020280811239</v>
      </c>
      <c r="AE2329" s="5">
        <v>34</v>
      </c>
      <c r="AF2329" s="5">
        <v>663.02652106084247</v>
      </c>
      <c r="AG2329" s="5">
        <v>209</v>
      </c>
      <c r="AH2329" s="5">
        <v>4075.6630265210606</v>
      </c>
      <c r="AI2329" s="5">
        <v>16</v>
      </c>
      <c r="AJ2329" s="5">
        <v>312.01248049921998</v>
      </c>
    </row>
    <row r="2330" spans="1:36" x14ac:dyDescent="0.25">
      <c r="A2330">
        <v>2017</v>
      </c>
      <c r="B2330" t="s">
        <v>71</v>
      </c>
      <c r="C2330" t="s">
        <v>701</v>
      </c>
      <c r="D2330" s="47" t="s">
        <v>5171</v>
      </c>
      <c r="E2330" s="11">
        <v>0</v>
      </c>
      <c r="F2330" s="2">
        <v>0.87739999999999996</v>
      </c>
      <c r="G2330" s="2">
        <v>0.11169999999999999</v>
      </c>
      <c r="H2330" s="2">
        <v>0.76569999999999994</v>
      </c>
      <c r="I2330" s="2">
        <v>0.87470000000000003</v>
      </c>
      <c r="J2330" s="2">
        <v>0.10290000000000001</v>
      </c>
      <c r="K2330" s="2">
        <v>0.77180000000000004</v>
      </c>
      <c r="L2330" s="2">
        <v>0.84489999999999998</v>
      </c>
      <c r="M2330" s="2">
        <v>0.14399999999999999</v>
      </c>
      <c r="N2330" s="2">
        <v>0.70089999999999997</v>
      </c>
      <c r="O2330" s="2">
        <v>0.74613333333333332</v>
      </c>
      <c r="P2330" s="2" t="s">
        <v>4792</v>
      </c>
      <c r="Q2330" s="5">
        <v>5131</v>
      </c>
      <c r="R2330" s="5" t="s">
        <v>4791</v>
      </c>
      <c r="S2330" s="5">
        <v>9</v>
      </c>
      <c r="T2330" s="5">
        <v>175.40440459949329</v>
      </c>
      <c r="U2330" s="5">
        <v>0</v>
      </c>
      <c r="V2330" s="5">
        <v>0</v>
      </c>
      <c r="W2330" s="5">
        <v>1</v>
      </c>
      <c r="X2330" s="5">
        <v>19.489378288832587</v>
      </c>
      <c r="Y2330" s="5">
        <v>3</v>
      </c>
      <c r="Z2330" s="5">
        <v>58.468134866497763</v>
      </c>
      <c r="AA2330" s="5">
        <v>5</v>
      </c>
      <c r="AB2330" s="5">
        <v>97.446891444162929</v>
      </c>
      <c r="AC2330" s="5">
        <v>205</v>
      </c>
      <c r="AD2330" s="5">
        <v>3995.3225492106803</v>
      </c>
      <c r="AE2330" s="5">
        <v>51</v>
      </c>
      <c r="AF2330" s="5">
        <v>993.95829273046195</v>
      </c>
      <c r="AG2330" s="5">
        <v>145</v>
      </c>
      <c r="AH2330" s="5">
        <v>2825.9598518807252</v>
      </c>
      <c r="AI2330" s="5">
        <v>9</v>
      </c>
      <c r="AJ2330" s="5">
        <v>175.40440459949329</v>
      </c>
    </row>
    <row r="2331" spans="1:36" x14ac:dyDescent="0.25">
      <c r="A2331">
        <v>2018</v>
      </c>
      <c r="B2331" t="s">
        <v>71</v>
      </c>
      <c r="C2331" t="s">
        <v>4886</v>
      </c>
      <c r="D2331" s="47" t="s">
        <v>706</v>
      </c>
      <c r="E2331" s="11">
        <v>0</v>
      </c>
      <c r="F2331" s="2">
        <v>0.65269999999999995</v>
      </c>
      <c r="G2331" s="2">
        <v>0.33119999999999999</v>
      </c>
      <c r="H2331" s="2">
        <v>0.32149999999999995</v>
      </c>
      <c r="I2331" s="2">
        <v>0.66310000000000002</v>
      </c>
      <c r="J2331" s="2">
        <v>0.28299999999999997</v>
      </c>
      <c r="K2331" s="2">
        <v>0.38010000000000005</v>
      </c>
      <c r="L2331" s="2">
        <v>0.69610000000000005</v>
      </c>
      <c r="M2331" s="2">
        <v>0.28810000000000002</v>
      </c>
      <c r="N2331" s="2">
        <v>0.40800000000000003</v>
      </c>
      <c r="O2331" s="2">
        <v>0.36986666666666662</v>
      </c>
      <c r="P2331" s="2" t="s">
        <v>4792</v>
      </c>
      <c r="Q2331" s="5">
        <v>5131</v>
      </c>
      <c r="R2331" s="5" t="s">
        <v>4791</v>
      </c>
      <c r="S2331" s="5">
        <v>0</v>
      </c>
      <c r="T2331" s="5">
        <v>0</v>
      </c>
      <c r="U2331" s="5">
        <v>0</v>
      </c>
      <c r="V2331" s="5">
        <v>0</v>
      </c>
      <c r="W2331" s="5">
        <v>0</v>
      </c>
      <c r="X2331" s="5">
        <v>0</v>
      </c>
      <c r="Y2331" s="5">
        <v>0</v>
      </c>
      <c r="Z2331" s="5">
        <v>0</v>
      </c>
      <c r="AA2331" s="5">
        <v>0</v>
      </c>
      <c r="AB2331" s="5">
        <v>0</v>
      </c>
      <c r="AC2331" s="5">
        <v>32</v>
      </c>
      <c r="AD2331" s="5">
        <v>623.66010524264277</v>
      </c>
      <c r="AE2331" s="5">
        <v>10</v>
      </c>
      <c r="AF2331" s="5">
        <v>194.89378288832586</v>
      </c>
      <c r="AG2331" s="5">
        <v>22</v>
      </c>
      <c r="AH2331" s="5">
        <v>428.76632235431691</v>
      </c>
      <c r="AI2331" s="5">
        <v>0</v>
      </c>
      <c r="AJ2331" s="5">
        <v>0</v>
      </c>
    </row>
    <row r="2332" spans="1:36" x14ac:dyDescent="0.25">
      <c r="A2332">
        <v>2018</v>
      </c>
      <c r="B2332" t="s">
        <v>71</v>
      </c>
      <c r="C2332" t="s">
        <v>4886</v>
      </c>
      <c r="D2332" s="47" t="s">
        <v>706</v>
      </c>
      <c r="E2332" s="11">
        <v>0</v>
      </c>
      <c r="F2332" s="2">
        <v>0.65269999999999995</v>
      </c>
      <c r="G2332" s="2">
        <v>0.33119999999999999</v>
      </c>
      <c r="H2332" s="2">
        <v>0.32149999999999995</v>
      </c>
      <c r="I2332" s="2">
        <v>0.66310000000000002</v>
      </c>
      <c r="J2332" s="2">
        <v>0.28299999999999997</v>
      </c>
      <c r="K2332" s="2">
        <v>0.38010000000000005</v>
      </c>
      <c r="L2332" s="2">
        <v>0.69610000000000005</v>
      </c>
      <c r="M2332" s="2">
        <v>0.28810000000000002</v>
      </c>
      <c r="N2332" s="2">
        <v>0.40800000000000003</v>
      </c>
      <c r="O2332" s="2">
        <v>0.36986666666666662</v>
      </c>
      <c r="P2332" s="2" t="s">
        <v>4792</v>
      </c>
      <c r="Q2332" s="5">
        <v>5131</v>
      </c>
      <c r="R2332" s="5" t="s">
        <v>4791</v>
      </c>
      <c r="S2332" s="5">
        <v>0</v>
      </c>
      <c r="T2332" s="5">
        <v>0</v>
      </c>
      <c r="U2332" s="5">
        <v>0</v>
      </c>
      <c r="V2332" s="5">
        <v>0</v>
      </c>
      <c r="W2332" s="5">
        <v>0</v>
      </c>
      <c r="X2332" s="5">
        <v>0</v>
      </c>
      <c r="Y2332" s="5">
        <v>0</v>
      </c>
      <c r="Z2332" s="5">
        <v>0</v>
      </c>
      <c r="AA2332" s="5">
        <v>0</v>
      </c>
      <c r="AB2332" s="5">
        <v>0</v>
      </c>
      <c r="AC2332" s="5">
        <v>32</v>
      </c>
      <c r="AD2332" s="5">
        <v>623.66010524264277</v>
      </c>
      <c r="AE2332" s="5">
        <v>10</v>
      </c>
      <c r="AF2332" s="5">
        <v>194.89378288832586</v>
      </c>
      <c r="AG2332" s="5">
        <v>22</v>
      </c>
      <c r="AH2332" s="5">
        <v>428.76632235431691</v>
      </c>
      <c r="AI2332" s="5">
        <v>0</v>
      </c>
      <c r="AJ2332" s="5">
        <v>0</v>
      </c>
    </row>
    <row r="2333" spans="1:36" x14ac:dyDescent="0.25">
      <c r="A2333">
        <v>2018</v>
      </c>
      <c r="B2333" t="s">
        <v>49</v>
      </c>
      <c r="C2333" t="s">
        <v>735</v>
      </c>
      <c r="D2333" s="47" t="s">
        <v>6314</v>
      </c>
      <c r="E2333" s="11">
        <v>12.1</v>
      </c>
      <c r="F2333" s="2">
        <v>0.39889999999999998</v>
      </c>
      <c r="G2333" s="2">
        <v>0.57140000000000002</v>
      </c>
      <c r="H2333" s="2">
        <v>-0.17250000000000004</v>
      </c>
      <c r="I2333" s="2">
        <v>0.34899999999999998</v>
      </c>
      <c r="J2333" s="2">
        <v>0.56000000000000005</v>
      </c>
      <c r="K2333" s="2">
        <v>-0.21100000000000008</v>
      </c>
      <c r="L2333" s="2">
        <v>0.45100000000000001</v>
      </c>
      <c r="M2333" s="2">
        <v>0.53500000000000003</v>
      </c>
      <c r="N2333" s="2">
        <v>-8.4000000000000019E-2</v>
      </c>
      <c r="O2333" s="2">
        <v>-0.15583333333333338</v>
      </c>
      <c r="P2333" s="2" t="s">
        <v>5900</v>
      </c>
      <c r="Q2333" s="5">
        <v>5132</v>
      </c>
      <c r="R2333" s="5">
        <v>424.1322314049587</v>
      </c>
      <c r="S2333" s="5">
        <v>4</v>
      </c>
      <c r="T2333" s="5">
        <v>77.942322681215899</v>
      </c>
      <c r="U2333" s="5">
        <v>0</v>
      </c>
      <c r="V2333" s="5">
        <v>0</v>
      </c>
      <c r="W2333" s="5">
        <v>1</v>
      </c>
      <c r="X2333" s="5">
        <v>19.485580670303975</v>
      </c>
      <c r="Y2333" s="5">
        <v>0</v>
      </c>
      <c r="Z2333" s="5">
        <v>0</v>
      </c>
      <c r="AA2333" s="5">
        <v>3</v>
      </c>
      <c r="AB2333" s="5">
        <v>58.456742010911931</v>
      </c>
      <c r="AC2333" s="5">
        <v>32</v>
      </c>
      <c r="AD2333" s="5">
        <v>623.53858144972719</v>
      </c>
      <c r="AE2333" s="5">
        <v>4</v>
      </c>
      <c r="AF2333" s="5">
        <v>77.942322681215899</v>
      </c>
      <c r="AG2333" s="5">
        <v>28</v>
      </c>
      <c r="AH2333" s="5">
        <v>545.59625876851135</v>
      </c>
      <c r="AI2333" s="5">
        <v>0</v>
      </c>
      <c r="AJ2333" s="5">
        <v>0</v>
      </c>
    </row>
    <row r="2334" spans="1:36" x14ac:dyDescent="0.25">
      <c r="A2334">
        <v>2018</v>
      </c>
      <c r="B2334" t="s">
        <v>71</v>
      </c>
      <c r="C2334" t="s">
        <v>4865</v>
      </c>
      <c r="D2334" s="47" t="s">
        <v>4863</v>
      </c>
      <c r="E2334" s="11">
        <v>0</v>
      </c>
      <c r="F2334" s="2">
        <v>0.60840000000000005</v>
      </c>
      <c r="G2334" s="2">
        <v>0.37490000000000001</v>
      </c>
      <c r="H2334" s="2">
        <v>0.23350000000000004</v>
      </c>
      <c r="I2334" s="2">
        <v>0.61029999999999995</v>
      </c>
      <c r="J2334" s="2">
        <v>0.3422</v>
      </c>
      <c r="K2334" s="2">
        <v>0.26809999999999995</v>
      </c>
      <c r="L2334" s="2">
        <v>0.64259999999999995</v>
      </c>
      <c r="M2334" s="2">
        <v>0.34470000000000001</v>
      </c>
      <c r="N2334" s="2">
        <v>0.29789999999999994</v>
      </c>
      <c r="O2334" s="2">
        <v>0.26650000000000001</v>
      </c>
      <c r="P2334" s="2" t="s">
        <v>4792</v>
      </c>
      <c r="Q2334" s="5">
        <v>5134</v>
      </c>
      <c r="R2334" s="5" t="s">
        <v>4791</v>
      </c>
      <c r="S2334" s="5">
        <v>18</v>
      </c>
      <c r="T2334" s="5">
        <v>350.60381768601479</v>
      </c>
      <c r="U2334" s="5">
        <v>0</v>
      </c>
      <c r="V2334" s="5">
        <v>0</v>
      </c>
      <c r="W2334" s="5">
        <v>11</v>
      </c>
      <c r="X2334" s="5">
        <v>214.25788858589794</v>
      </c>
      <c r="Y2334" s="5">
        <v>0</v>
      </c>
      <c r="Z2334" s="5">
        <v>0</v>
      </c>
      <c r="AA2334" s="5">
        <v>7</v>
      </c>
      <c r="AB2334" s="5">
        <v>136.34592910011688</v>
      </c>
      <c r="AC2334" s="5">
        <v>45</v>
      </c>
      <c r="AD2334" s="5">
        <v>876.50954421503707</v>
      </c>
      <c r="AE2334" s="5">
        <v>11</v>
      </c>
      <c r="AF2334" s="5">
        <v>214.25788858589794</v>
      </c>
      <c r="AG2334" s="5">
        <v>29</v>
      </c>
      <c r="AH2334" s="5">
        <v>564.86170627191279</v>
      </c>
      <c r="AI2334" s="5">
        <v>5</v>
      </c>
      <c r="AJ2334" s="5">
        <v>97.389949357226328</v>
      </c>
    </row>
    <row r="2335" spans="1:36" x14ac:dyDescent="0.25">
      <c r="A2335">
        <v>2018</v>
      </c>
      <c r="B2335" t="s">
        <v>71</v>
      </c>
      <c r="C2335" t="s">
        <v>4865</v>
      </c>
      <c r="D2335" s="47" t="s">
        <v>4863</v>
      </c>
      <c r="E2335" s="11">
        <v>0</v>
      </c>
      <c r="F2335" s="2">
        <v>0.60840000000000005</v>
      </c>
      <c r="G2335" s="2">
        <v>0.37490000000000001</v>
      </c>
      <c r="H2335" s="2">
        <v>0.23350000000000004</v>
      </c>
      <c r="I2335" s="2">
        <v>0.61029999999999995</v>
      </c>
      <c r="J2335" s="2">
        <v>0.3422</v>
      </c>
      <c r="K2335" s="2">
        <v>0.26809999999999995</v>
      </c>
      <c r="L2335" s="2">
        <v>0.64259999999999995</v>
      </c>
      <c r="M2335" s="2">
        <v>0.34470000000000001</v>
      </c>
      <c r="N2335" s="2">
        <v>0.29789999999999994</v>
      </c>
      <c r="O2335" s="2">
        <v>0.26650000000000001</v>
      </c>
      <c r="P2335" s="2" t="s">
        <v>4792</v>
      </c>
      <c r="Q2335" s="5">
        <v>5134</v>
      </c>
      <c r="R2335" s="5" t="s">
        <v>4791</v>
      </c>
      <c r="S2335" s="5">
        <v>18</v>
      </c>
      <c r="T2335" s="5">
        <v>350.60381768601479</v>
      </c>
      <c r="U2335" s="5">
        <v>0</v>
      </c>
      <c r="V2335" s="5">
        <v>0</v>
      </c>
      <c r="W2335" s="5">
        <v>11</v>
      </c>
      <c r="X2335" s="5">
        <v>214.25788858589794</v>
      </c>
      <c r="Y2335" s="5">
        <v>0</v>
      </c>
      <c r="Z2335" s="5">
        <v>0</v>
      </c>
      <c r="AA2335" s="5">
        <v>7</v>
      </c>
      <c r="AB2335" s="5">
        <v>136.34592910011688</v>
      </c>
      <c r="AC2335" s="5">
        <v>45</v>
      </c>
      <c r="AD2335" s="5">
        <v>876.50954421503707</v>
      </c>
      <c r="AE2335" s="5">
        <v>11</v>
      </c>
      <c r="AF2335" s="5">
        <v>214.25788858589794</v>
      </c>
      <c r="AG2335" s="5">
        <v>29</v>
      </c>
      <c r="AH2335" s="5">
        <v>564.86170627191279</v>
      </c>
      <c r="AI2335" s="5">
        <v>5</v>
      </c>
      <c r="AJ2335" s="5">
        <v>97.389949357226328</v>
      </c>
    </row>
    <row r="2336" spans="1:36" x14ac:dyDescent="0.25">
      <c r="A2336">
        <v>2018</v>
      </c>
      <c r="B2336" t="s">
        <v>49</v>
      </c>
      <c r="C2336" t="s">
        <v>735</v>
      </c>
      <c r="D2336" s="47" t="s">
        <v>6314</v>
      </c>
      <c r="E2336" s="11">
        <v>12.1</v>
      </c>
      <c r="F2336" s="2">
        <v>0.39889999999999998</v>
      </c>
      <c r="G2336" s="2">
        <v>0.57140000000000002</v>
      </c>
      <c r="H2336" s="2">
        <v>-0.17250000000000004</v>
      </c>
      <c r="I2336" s="2">
        <v>0.34899999999999998</v>
      </c>
      <c r="J2336" s="2">
        <v>0.56000000000000005</v>
      </c>
      <c r="K2336" s="2">
        <v>-0.21100000000000008</v>
      </c>
      <c r="L2336" s="2">
        <v>0.45100000000000001</v>
      </c>
      <c r="M2336" s="2">
        <v>0.53500000000000003</v>
      </c>
      <c r="N2336" s="2">
        <v>-8.4000000000000019E-2</v>
      </c>
      <c r="O2336" s="2">
        <v>-0.15583333333333338</v>
      </c>
      <c r="P2336" s="2" t="s">
        <v>5900</v>
      </c>
      <c r="Q2336" s="5">
        <v>5134</v>
      </c>
      <c r="R2336" s="5">
        <v>424.29752066115702</v>
      </c>
      <c r="S2336" s="5">
        <v>9</v>
      </c>
      <c r="T2336" s="5">
        <v>175.3019088430074</v>
      </c>
      <c r="U2336" s="5">
        <v>0</v>
      </c>
      <c r="V2336" s="5">
        <v>0</v>
      </c>
      <c r="W2336" s="5">
        <v>1</v>
      </c>
      <c r="X2336" s="5">
        <v>19.477989871445267</v>
      </c>
      <c r="Y2336" s="5">
        <v>0</v>
      </c>
      <c r="Z2336" s="5">
        <v>0</v>
      </c>
      <c r="AA2336" s="5">
        <v>8</v>
      </c>
      <c r="AB2336" s="5">
        <v>155.82391897156214</v>
      </c>
      <c r="AC2336" s="5">
        <v>50</v>
      </c>
      <c r="AD2336" s="5">
        <v>973.8994935722634</v>
      </c>
      <c r="AE2336" s="5">
        <v>7</v>
      </c>
      <c r="AF2336" s="5">
        <v>136.34592910011688</v>
      </c>
      <c r="AG2336" s="5">
        <v>40</v>
      </c>
      <c r="AH2336" s="5">
        <v>779.11959485781063</v>
      </c>
      <c r="AI2336" s="5">
        <v>3</v>
      </c>
      <c r="AJ2336" s="5">
        <v>58.433969614335801</v>
      </c>
    </row>
    <row r="2337" spans="1:36" x14ac:dyDescent="0.25">
      <c r="A2337">
        <v>2019</v>
      </c>
      <c r="B2337" t="s">
        <v>71</v>
      </c>
      <c r="C2337" t="s">
        <v>5020</v>
      </c>
      <c r="D2337" s="47" t="s">
        <v>5017</v>
      </c>
      <c r="E2337" s="11">
        <v>0</v>
      </c>
      <c r="F2337" s="2">
        <v>0.75929999999999997</v>
      </c>
      <c r="G2337" s="2">
        <v>0.2281</v>
      </c>
      <c r="H2337" s="2">
        <v>0.53120000000000001</v>
      </c>
      <c r="I2337" s="2">
        <v>0.76219999999999999</v>
      </c>
      <c r="J2337" s="2">
        <v>0.19769999999999999</v>
      </c>
      <c r="K2337" s="2">
        <v>0.5645</v>
      </c>
      <c r="L2337" s="2">
        <v>0.76459999999999995</v>
      </c>
      <c r="M2337" s="2">
        <v>0.21870000000000001</v>
      </c>
      <c r="N2337" s="2">
        <v>0.54589999999999994</v>
      </c>
      <c r="O2337" s="2">
        <v>0.54720000000000002</v>
      </c>
      <c r="P2337" s="2" t="s">
        <v>4792</v>
      </c>
      <c r="Q2337" s="5">
        <v>5137</v>
      </c>
      <c r="R2337" s="5" t="s">
        <v>4791</v>
      </c>
      <c r="S2337" s="5">
        <v>7</v>
      </c>
      <c r="T2337" s="5">
        <v>136.26630328985789</v>
      </c>
      <c r="U2337" s="5">
        <v>0</v>
      </c>
      <c r="V2337" s="5">
        <v>0</v>
      </c>
      <c r="W2337" s="5">
        <v>1</v>
      </c>
      <c r="X2337" s="5">
        <v>19.466614755693985</v>
      </c>
      <c r="Y2337" s="5">
        <v>1</v>
      </c>
      <c r="Z2337" s="5">
        <v>19.466614755693985</v>
      </c>
      <c r="AA2337" s="5">
        <v>5</v>
      </c>
      <c r="AB2337" s="5">
        <v>97.333073778469924</v>
      </c>
      <c r="AC2337" s="5">
        <v>35</v>
      </c>
      <c r="AD2337" s="5">
        <v>681.33151644928944</v>
      </c>
      <c r="AE2337" s="5">
        <v>5</v>
      </c>
      <c r="AF2337" s="5">
        <v>97.333073778469924</v>
      </c>
      <c r="AG2337" s="5">
        <v>23</v>
      </c>
      <c r="AH2337" s="5">
        <v>447.7321393809616</v>
      </c>
      <c r="AI2337" s="5">
        <v>7</v>
      </c>
      <c r="AJ2337" s="5">
        <v>136.26630328985789</v>
      </c>
    </row>
    <row r="2338" spans="1:36" x14ac:dyDescent="0.25">
      <c r="A2338">
        <v>2017</v>
      </c>
      <c r="B2338" t="s">
        <v>41</v>
      </c>
      <c r="C2338" t="s">
        <v>6088</v>
      </c>
      <c r="D2338" s="47" t="s">
        <v>6005</v>
      </c>
      <c r="E2338" s="11">
        <v>1.4019999999999999</v>
      </c>
      <c r="F2338" s="2">
        <v>0.24049999999999999</v>
      </c>
      <c r="G2338" s="2">
        <v>0.74350000000000005</v>
      </c>
      <c r="H2338" s="2">
        <v>-0.50300000000000011</v>
      </c>
      <c r="I2338" s="2">
        <v>0.2102</v>
      </c>
      <c r="J2338" s="2">
        <v>0.74750000000000005</v>
      </c>
      <c r="K2338" s="2">
        <v>-0.53730000000000011</v>
      </c>
      <c r="L2338" s="2">
        <v>0.24629999999999999</v>
      </c>
      <c r="M2338" s="2">
        <v>0.74</v>
      </c>
      <c r="N2338" s="2">
        <v>-0.49370000000000003</v>
      </c>
      <c r="O2338" s="2">
        <v>-0.51133333333333342</v>
      </c>
      <c r="P2338" s="2" t="s">
        <v>5900</v>
      </c>
      <c r="Q2338" s="5">
        <v>5138</v>
      </c>
      <c r="R2338" s="5">
        <v>3664.7646219686167</v>
      </c>
      <c r="S2338" s="5">
        <v>11</v>
      </c>
      <c r="T2338" s="5">
        <v>214.09108602569094</v>
      </c>
      <c r="U2338" s="5">
        <v>0</v>
      </c>
      <c r="V2338" s="5">
        <v>0</v>
      </c>
      <c r="W2338" s="5">
        <v>3</v>
      </c>
      <c r="X2338" s="5">
        <v>58.388478007006618</v>
      </c>
      <c r="Y2338" s="5">
        <v>5</v>
      </c>
      <c r="Z2338" s="5">
        <v>97.314130011677705</v>
      </c>
      <c r="AA2338" s="5">
        <v>3</v>
      </c>
      <c r="AB2338" s="5">
        <v>58.388478007006618</v>
      </c>
      <c r="AC2338" s="5">
        <v>89</v>
      </c>
      <c r="AD2338" s="5">
        <v>1732.1915142078631</v>
      </c>
      <c r="AE2338" s="5">
        <v>8</v>
      </c>
      <c r="AF2338" s="5">
        <v>155.70260801868432</v>
      </c>
      <c r="AG2338" s="5">
        <v>72</v>
      </c>
      <c r="AH2338" s="5">
        <v>1401.3234721681588</v>
      </c>
      <c r="AI2338" s="5">
        <v>9</v>
      </c>
      <c r="AJ2338" s="5">
        <v>175.16543402101985</v>
      </c>
    </row>
    <row r="2339" spans="1:36" x14ac:dyDescent="0.25">
      <c r="A2339">
        <v>2018</v>
      </c>
      <c r="B2339" t="s">
        <v>71</v>
      </c>
      <c r="C2339" t="s">
        <v>5026</v>
      </c>
      <c r="D2339" s="47" t="s">
        <v>480</v>
      </c>
      <c r="E2339" s="11">
        <v>0</v>
      </c>
      <c r="F2339" s="2">
        <v>0.7722</v>
      </c>
      <c r="G2339" s="2">
        <v>0.216</v>
      </c>
      <c r="H2339" s="2">
        <v>0.55620000000000003</v>
      </c>
      <c r="I2339" s="2">
        <v>0.76470000000000005</v>
      </c>
      <c r="J2339" s="2">
        <v>0.2099</v>
      </c>
      <c r="K2339" s="2">
        <v>0.55480000000000007</v>
      </c>
      <c r="L2339" s="2">
        <v>0.72450000000000003</v>
      </c>
      <c r="M2339" s="2">
        <v>0.26229999999999998</v>
      </c>
      <c r="N2339" s="2">
        <v>0.46220000000000006</v>
      </c>
      <c r="O2339" s="2">
        <v>0.52440000000000009</v>
      </c>
      <c r="P2339" s="2" t="s">
        <v>4792</v>
      </c>
      <c r="Q2339" s="5">
        <v>5141</v>
      </c>
      <c r="R2339" s="5" t="s">
        <v>4791</v>
      </c>
      <c r="S2339" s="5">
        <v>17</v>
      </c>
      <c r="T2339" s="5">
        <v>330.67496595992998</v>
      </c>
      <c r="U2339" s="5">
        <v>0</v>
      </c>
      <c r="V2339" s="5">
        <v>0</v>
      </c>
      <c r="W2339" s="5">
        <v>6</v>
      </c>
      <c r="X2339" s="5">
        <v>116.70881151526939</v>
      </c>
      <c r="Y2339" s="5">
        <v>2</v>
      </c>
      <c r="Z2339" s="5">
        <v>38.902937171756463</v>
      </c>
      <c r="AA2339" s="5">
        <v>9</v>
      </c>
      <c r="AB2339" s="5">
        <v>175.0632172729041</v>
      </c>
      <c r="AC2339" s="5">
        <v>83</v>
      </c>
      <c r="AD2339" s="5">
        <v>1614.4718926278933</v>
      </c>
      <c r="AE2339" s="5">
        <v>0</v>
      </c>
      <c r="AF2339" s="5">
        <v>0</v>
      </c>
      <c r="AG2339" s="5">
        <v>78</v>
      </c>
      <c r="AH2339" s="5">
        <v>1517.2145496985022</v>
      </c>
      <c r="AI2339" s="5">
        <v>5</v>
      </c>
      <c r="AJ2339" s="5">
        <v>97.257342929391172</v>
      </c>
    </row>
    <row r="2340" spans="1:36" x14ac:dyDescent="0.25">
      <c r="A2340">
        <v>2018</v>
      </c>
      <c r="B2340" t="s">
        <v>71</v>
      </c>
      <c r="C2340" t="s">
        <v>5026</v>
      </c>
      <c r="D2340" s="47" t="s">
        <v>480</v>
      </c>
      <c r="E2340" s="11">
        <v>0</v>
      </c>
      <c r="F2340" s="2">
        <v>0.7722</v>
      </c>
      <c r="G2340" s="2">
        <v>0.216</v>
      </c>
      <c r="H2340" s="2">
        <v>0.55620000000000003</v>
      </c>
      <c r="I2340" s="2">
        <v>0.76470000000000005</v>
      </c>
      <c r="J2340" s="2">
        <v>0.2099</v>
      </c>
      <c r="K2340" s="2">
        <v>0.55480000000000007</v>
      </c>
      <c r="L2340" s="2">
        <v>0.72450000000000003</v>
      </c>
      <c r="M2340" s="2">
        <v>0.26229999999999998</v>
      </c>
      <c r="N2340" s="2">
        <v>0.46220000000000006</v>
      </c>
      <c r="O2340" s="2">
        <v>0.52440000000000009</v>
      </c>
      <c r="P2340" s="2" t="s">
        <v>4792</v>
      </c>
      <c r="Q2340" s="5">
        <v>5141</v>
      </c>
      <c r="R2340" s="5" t="s">
        <v>4791</v>
      </c>
      <c r="S2340" s="5">
        <v>17</v>
      </c>
      <c r="T2340" s="5">
        <v>330.67496595992998</v>
      </c>
      <c r="U2340" s="5">
        <v>0</v>
      </c>
      <c r="V2340" s="5">
        <v>0</v>
      </c>
      <c r="W2340" s="5">
        <v>6</v>
      </c>
      <c r="X2340" s="5">
        <v>116.70881151526939</v>
      </c>
      <c r="Y2340" s="5">
        <v>2</v>
      </c>
      <c r="Z2340" s="5">
        <v>38.902937171756463</v>
      </c>
      <c r="AA2340" s="5">
        <v>9</v>
      </c>
      <c r="AB2340" s="5">
        <v>175.0632172729041</v>
      </c>
      <c r="AC2340" s="5">
        <v>83</v>
      </c>
      <c r="AD2340" s="5">
        <v>1614.4718926278933</v>
      </c>
      <c r="AE2340" s="5">
        <v>0</v>
      </c>
      <c r="AF2340" s="5">
        <v>0</v>
      </c>
      <c r="AG2340" s="5">
        <v>78</v>
      </c>
      <c r="AH2340" s="5">
        <v>1517.2145496985022</v>
      </c>
      <c r="AI2340" s="5">
        <v>5</v>
      </c>
      <c r="AJ2340" s="5">
        <v>97.257342929391172</v>
      </c>
    </row>
    <row r="2341" spans="1:36" x14ac:dyDescent="0.25">
      <c r="A2341">
        <v>2018</v>
      </c>
      <c r="B2341" t="s">
        <v>71</v>
      </c>
      <c r="C2341" t="s">
        <v>5020</v>
      </c>
      <c r="D2341" s="47" t="s">
        <v>5017</v>
      </c>
      <c r="E2341" s="11">
        <v>0</v>
      </c>
      <c r="F2341" s="2">
        <v>0.75929999999999997</v>
      </c>
      <c r="G2341" s="2">
        <v>0.2281</v>
      </c>
      <c r="H2341" s="2">
        <v>0.53120000000000001</v>
      </c>
      <c r="I2341" s="2">
        <v>0.76219999999999999</v>
      </c>
      <c r="J2341" s="2">
        <v>0.19769999999999999</v>
      </c>
      <c r="K2341" s="2">
        <v>0.5645</v>
      </c>
      <c r="L2341" s="2">
        <v>0.76459999999999995</v>
      </c>
      <c r="M2341" s="2">
        <v>0.21870000000000001</v>
      </c>
      <c r="N2341" s="2">
        <v>0.54589999999999994</v>
      </c>
      <c r="O2341" s="2">
        <v>0.54720000000000002</v>
      </c>
      <c r="P2341" s="2" t="s">
        <v>4792</v>
      </c>
      <c r="Q2341" s="5">
        <v>5144</v>
      </c>
      <c r="R2341" s="5" t="s">
        <v>4791</v>
      </c>
      <c r="S2341" s="5">
        <v>6</v>
      </c>
      <c r="T2341" s="5">
        <v>116.64074650077761</v>
      </c>
      <c r="U2341" s="5">
        <v>0</v>
      </c>
      <c r="V2341" s="5">
        <v>0</v>
      </c>
      <c r="W2341" s="5">
        <v>1</v>
      </c>
      <c r="X2341" s="5">
        <v>19.440124416796266</v>
      </c>
      <c r="Y2341" s="5">
        <v>0</v>
      </c>
      <c r="Z2341" s="5">
        <v>0</v>
      </c>
      <c r="AA2341" s="5">
        <v>5</v>
      </c>
      <c r="AB2341" s="5">
        <v>97.200622083981344</v>
      </c>
      <c r="AC2341" s="5">
        <v>25</v>
      </c>
      <c r="AD2341" s="5">
        <v>486.0031104199067</v>
      </c>
      <c r="AE2341" s="5">
        <v>3</v>
      </c>
      <c r="AF2341" s="5">
        <v>58.320373250388805</v>
      </c>
      <c r="AG2341" s="5">
        <v>20</v>
      </c>
      <c r="AH2341" s="5">
        <v>388.80248833592537</v>
      </c>
      <c r="AI2341" s="5">
        <v>2</v>
      </c>
      <c r="AJ2341" s="5">
        <v>38.880248833592532</v>
      </c>
    </row>
    <row r="2342" spans="1:36" x14ac:dyDescent="0.25">
      <c r="A2342">
        <v>2018</v>
      </c>
      <c r="B2342" t="s">
        <v>71</v>
      </c>
      <c r="C2342" t="s">
        <v>5020</v>
      </c>
      <c r="D2342" s="47" t="s">
        <v>5017</v>
      </c>
      <c r="E2342" s="11">
        <v>0</v>
      </c>
      <c r="F2342" s="2">
        <v>0.75929999999999997</v>
      </c>
      <c r="G2342" s="2">
        <v>0.2281</v>
      </c>
      <c r="H2342" s="2">
        <v>0.53120000000000001</v>
      </c>
      <c r="I2342" s="2">
        <v>0.76219999999999999</v>
      </c>
      <c r="J2342" s="2">
        <v>0.19769999999999999</v>
      </c>
      <c r="K2342" s="2">
        <v>0.5645</v>
      </c>
      <c r="L2342" s="2">
        <v>0.76459999999999995</v>
      </c>
      <c r="M2342" s="2">
        <v>0.21870000000000001</v>
      </c>
      <c r="N2342" s="2">
        <v>0.54589999999999994</v>
      </c>
      <c r="O2342" s="2">
        <v>0.54720000000000002</v>
      </c>
      <c r="P2342" s="2" t="s">
        <v>4792</v>
      </c>
      <c r="Q2342" s="5">
        <v>5144</v>
      </c>
      <c r="R2342" s="5" t="s">
        <v>4791</v>
      </c>
      <c r="S2342" s="5">
        <v>6</v>
      </c>
      <c r="T2342" s="5">
        <v>116.64074650077761</v>
      </c>
      <c r="U2342" s="5">
        <v>0</v>
      </c>
      <c r="V2342" s="5">
        <v>0</v>
      </c>
      <c r="W2342" s="5">
        <v>1</v>
      </c>
      <c r="X2342" s="5">
        <v>19.440124416796266</v>
      </c>
      <c r="Y2342" s="5">
        <v>0</v>
      </c>
      <c r="Z2342" s="5">
        <v>0</v>
      </c>
      <c r="AA2342" s="5">
        <v>5</v>
      </c>
      <c r="AB2342" s="5">
        <v>97.200622083981344</v>
      </c>
      <c r="AC2342" s="5">
        <v>25</v>
      </c>
      <c r="AD2342" s="5">
        <v>486.0031104199067</v>
      </c>
      <c r="AE2342" s="5">
        <v>3</v>
      </c>
      <c r="AF2342" s="5">
        <v>58.320373250388805</v>
      </c>
      <c r="AG2342" s="5">
        <v>20</v>
      </c>
      <c r="AH2342" s="5">
        <v>388.80248833592537</v>
      </c>
      <c r="AI2342" s="5">
        <v>2</v>
      </c>
      <c r="AJ2342" s="5">
        <v>38.880248833592532</v>
      </c>
    </row>
    <row r="2343" spans="1:36" x14ac:dyDescent="0.25">
      <c r="A2343">
        <v>2017</v>
      </c>
      <c r="B2343" t="s">
        <v>71</v>
      </c>
      <c r="C2343" t="s">
        <v>5020</v>
      </c>
      <c r="D2343" s="47" t="s">
        <v>5017</v>
      </c>
      <c r="E2343" s="11">
        <v>0</v>
      </c>
      <c r="F2343" s="2">
        <v>0.75929999999999997</v>
      </c>
      <c r="G2343" s="2">
        <v>0.2281</v>
      </c>
      <c r="H2343" s="2">
        <v>0.53120000000000001</v>
      </c>
      <c r="I2343" s="2">
        <v>0.76219999999999999</v>
      </c>
      <c r="J2343" s="2">
        <v>0.19769999999999999</v>
      </c>
      <c r="K2343" s="2">
        <v>0.5645</v>
      </c>
      <c r="L2343" s="2">
        <v>0.76459999999999995</v>
      </c>
      <c r="M2343" s="2">
        <v>0.21870000000000001</v>
      </c>
      <c r="N2343" s="2">
        <v>0.54589999999999994</v>
      </c>
      <c r="O2343" s="2">
        <v>0.54720000000000002</v>
      </c>
      <c r="P2343" s="2" t="s">
        <v>4792</v>
      </c>
      <c r="Q2343" s="5">
        <v>5153</v>
      </c>
      <c r="R2343" s="5" t="s">
        <v>4791</v>
      </c>
      <c r="S2343" s="5">
        <v>7</v>
      </c>
      <c r="T2343" s="5">
        <v>135.84319813700756</v>
      </c>
      <c r="U2343" s="5">
        <v>0</v>
      </c>
      <c r="V2343" s="5">
        <v>0</v>
      </c>
      <c r="W2343" s="5">
        <v>0</v>
      </c>
      <c r="X2343" s="5">
        <v>0</v>
      </c>
      <c r="Y2343" s="5">
        <v>0</v>
      </c>
      <c r="Z2343" s="5">
        <v>0</v>
      </c>
      <c r="AA2343" s="5">
        <v>7</v>
      </c>
      <c r="AB2343" s="5">
        <v>135.84319813700756</v>
      </c>
      <c r="AC2343" s="5">
        <v>35</v>
      </c>
      <c r="AD2343" s="5">
        <v>679.21599068503781</v>
      </c>
      <c r="AE2343" s="5">
        <v>4</v>
      </c>
      <c r="AF2343" s="5">
        <v>77.624684649718617</v>
      </c>
      <c r="AG2343" s="5">
        <v>25</v>
      </c>
      <c r="AH2343" s="5">
        <v>485.15427906074132</v>
      </c>
      <c r="AI2343" s="5">
        <v>6</v>
      </c>
      <c r="AJ2343" s="5">
        <v>116.43702697457792</v>
      </c>
    </row>
    <row r="2344" spans="1:36" x14ac:dyDescent="0.25">
      <c r="A2344">
        <v>2017</v>
      </c>
      <c r="B2344" t="s">
        <v>71</v>
      </c>
      <c r="C2344" t="s">
        <v>5026</v>
      </c>
      <c r="D2344" s="47" t="s">
        <v>480</v>
      </c>
      <c r="E2344" s="11">
        <v>0</v>
      </c>
      <c r="F2344" s="2">
        <v>0.7722</v>
      </c>
      <c r="G2344" s="2">
        <v>0.216</v>
      </c>
      <c r="H2344" s="2">
        <v>0.55620000000000003</v>
      </c>
      <c r="I2344" s="2">
        <v>0.76470000000000005</v>
      </c>
      <c r="J2344" s="2">
        <v>0.2099</v>
      </c>
      <c r="K2344" s="2">
        <v>0.55480000000000007</v>
      </c>
      <c r="L2344" s="2">
        <v>0.72450000000000003</v>
      </c>
      <c r="M2344" s="2">
        <v>0.26229999999999998</v>
      </c>
      <c r="N2344" s="2">
        <v>0.46220000000000006</v>
      </c>
      <c r="O2344" s="2">
        <v>0.52440000000000009</v>
      </c>
      <c r="P2344" s="2" t="s">
        <v>4792</v>
      </c>
      <c r="Q2344" s="5">
        <v>5154</v>
      </c>
      <c r="R2344" s="5" t="s">
        <v>4791</v>
      </c>
      <c r="S2344" s="5">
        <v>15</v>
      </c>
      <c r="T2344" s="5">
        <v>291.03608847497094</v>
      </c>
      <c r="U2344" s="5">
        <v>0</v>
      </c>
      <c r="V2344" s="5">
        <v>0</v>
      </c>
      <c r="W2344" s="5">
        <v>2</v>
      </c>
      <c r="X2344" s="5">
        <v>38.804811796662783</v>
      </c>
      <c r="Y2344" s="5">
        <v>1</v>
      </c>
      <c r="Z2344" s="5">
        <v>19.402405898331391</v>
      </c>
      <c r="AA2344" s="5">
        <v>12</v>
      </c>
      <c r="AB2344" s="5">
        <v>232.82887077997671</v>
      </c>
      <c r="AC2344" s="5">
        <v>109</v>
      </c>
      <c r="AD2344" s="5">
        <v>2114.8622429181219</v>
      </c>
      <c r="AE2344" s="5">
        <v>0</v>
      </c>
      <c r="AF2344" s="5">
        <v>0</v>
      </c>
      <c r="AG2344" s="5">
        <v>107</v>
      </c>
      <c r="AH2344" s="5">
        <v>2076.0574311214591</v>
      </c>
      <c r="AI2344" s="5">
        <v>2</v>
      </c>
      <c r="AJ2344" s="5">
        <v>38.804811796662783</v>
      </c>
    </row>
    <row r="2345" spans="1:36" x14ac:dyDescent="0.25">
      <c r="A2345">
        <v>2019</v>
      </c>
      <c r="B2345" t="s">
        <v>70</v>
      </c>
      <c r="C2345" t="s">
        <v>5451</v>
      </c>
      <c r="D2345" s="47" t="s">
        <v>5450</v>
      </c>
      <c r="E2345" s="11">
        <v>10.74</v>
      </c>
      <c r="F2345" s="2">
        <v>0.80740000000000001</v>
      </c>
      <c r="G2345" s="2">
        <v>0.17899999999999999</v>
      </c>
      <c r="H2345" s="2">
        <v>0.62840000000000007</v>
      </c>
      <c r="I2345" s="2">
        <v>0.77990000000000004</v>
      </c>
      <c r="J2345" s="2">
        <v>0.18490000000000001</v>
      </c>
      <c r="K2345" s="2">
        <v>0.59499999999999997</v>
      </c>
      <c r="L2345" s="2">
        <v>0.68859999999999999</v>
      </c>
      <c r="M2345" s="2">
        <v>0.28960000000000002</v>
      </c>
      <c r="N2345" s="2">
        <v>0.39899999999999997</v>
      </c>
      <c r="O2345" s="2">
        <v>0.54080000000000006</v>
      </c>
      <c r="P2345" s="5" t="s">
        <v>4792</v>
      </c>
      <c r="Q2345" s="5">
        <v>5155</v>
      </c>
      <c r="R2345" s="5">
        <v>479.98137802607073</v>
      </c>
      <c r="S2345" s="5">
        <v>23</v>
      </c>
      <c r="T2345" s="5">
        <v>446.16876818622694</v>
      </c>
      <c r="U2345" s="5">
        <v>0</v>
      </c>
      <c r="V2345" s="5">
        <v>0</v>
      </c>
      <c r="W2345" s="5">
        <v>0</v>
      </c>
      <c r="X2345" s="5">
        <v>0</v>
      </c>
      <c r="Y2345" s="5">
        <v>0</v>
      </c>
      <c r="Z2345" s="5">
        <v>0</v>
      </c>
      <c r="AA2345" s="5">
        <v>23</v>
      </c>
      <c r="AB2345" s="5">
        <v>446.16876818622694</v>
      </c>
      <c r="AC2345" s="5">
        <v>150</v>
      </c>
      <c r="AD2345" s="5">
        <v>2909.796314258002</v>
      </c>
      <c r="AE2345" s="5">
        <v>31</v>
      </c>
      <c r="AF2345" s="5">
        <v>601.35790494665378</v>
      </c>
      <c r="AG2345" s="5">
        <v>102</v>
      </c>
      <c r="AH2345" s="5">
        <v>1978.6614936954413</v>
      </c>
      <c r="AI2345" s="5">
        <v>17</v>
      </c>
      <c r="AJ2345" s="5">
        <v>329.77691561590689</v>
      </c>
    </row>
    <row r="2346" spans="1:36" x14ac:dyDescent="0.25">
      <c r="A2346">
        <v>2019</v>
      </c>
      <c r="B2346" t="s">
        <v>41</v>
      </c>
      <c r="C2346" t="s">
        <v>5278</v>
      </c>
      <c r="D2346" s="47" t="s">
        <v>5583</v>
      </c>
      <c r="E2346" s="11">
        <v>7.3559999999999999</v>
      </c>
      <c r="F2346" s="2">
        <v>0.59719999999999995</v>
      </c>
      <c r="G2346" s="2">
        <v>0.38250000000000001</v>
      </c>
      <c r="H2346" s="2">
        <v>0.21469999999999995</v>
      </c>
      <c r="I2346" s="2">
        <v>0.5675</v>
      </c>
      <c r="J2346" s="2">
        <v>0.36859999999999998</v>
      </c>
      <c r="K2346" s="2">
        <v>0.19890000000000002</v>
      </c>
      <c r="L2346" s="2">
        <v>0.48930000000000001</v>
      </c>
      <c r="M2346" s="2">
        <v>0.48749999999999999</v>
      </c>
      <c r="N2346" s="2">
        <v>1.8000000000000238E-3</v>
      </c>
      <c r="O2346" s="2">
        <v>0.13846666666666665</v>
      </c>
      <c r="P2346" s="2" t="s">
        <v>4792</v>
      </c>
      <c r="Q2346" s="5">
        <v>5156</v>
      </c>
      <c r="R2346" s="5">
        <v>700.92441544317569</v>
      </c>
      <c r="S2346" s="5">
        <v>13</v>
      </c>
      <c r="T2346" s="5">
        <v>252.13343677269202</v>
      </c>
      <c r="U2346" s="5">
        <v>1</v>
      </c>
      <c r="V2346" s="5">
        <v>19.394879751745538</v>
      </c>
      <c r="W2346" s="5">
        <v>6</v>
      </c>
      <c r="X2346" s="5">
        <v>116.36927851047324</v>
      </c>
      <c r="Y2346" s="5">
        <v>1</v>
      </c>
      <c r="Z2346" s="5">
        <v>19.394879751745538</v>
      </c>
      <c r="AA2346" s="5">
        <v>5</v>
      </c>
      <c r="AB2346" s="5">
        <v>96.974398758727688</v>
      </c>
      <c r="AC2346" s="5">
        <v>37</v>
      </c>
      <c r="AD2346" s="5">
        <v>717.61055081458494</v>
      </c>
      <c r="AE2346" s="5">
        <v>4</v>
      </c>
      <c r="AF2346" s="5">
        <v>77.579519006982153</v>
      </c>
      <c r="AG2346" s="5">
        <v>33</v>
      </c>
      <c r="AH2346" s="5">
        <v>640.03103180760274</v>
      </c>
      <c r="AI2346" s="5">
        <v>0</v>
      </c>
      <c r="AJ2346" s="5">
        <v>0</v>
      </c>
    </row>
    <row r="2347" spans="1:36" x14ac:dyDescent="0.25">
      <c r="A2347">
        <v>2017</v>
      </c>
      <c r="B2347" t="s">
        <v>71</v>
      </c>
      <c r="C2347" t="s">
        <v>5002</v>
      </c>
      <c r="D2347" s="47" t="s">
        <v>5001</v>
      </c>
      <c r="E2347" s="11">
        <v>0</v>
      </c>
      <c r="F2347" s="2">
        <v>0.77100000000000002</v>
      </c>
      <c r="G2347" s="2">
        <v>0.21990000000000001</v>
      </c>
      <c r="H2347" s="2">
        <v>0.55110000000000003</v>
      </c>
      <c r="I2347" s="2">
        <v>0.74960000000000004</v>
      </c>
      <c r="J2347" s="2">
        <v>0.22140000000000001</v>
      </c>
      <c r="K2347" s="2">
        <v>0.5282</v>
      </c>
      <c r="L2347" s="2">
        <v>0.73729999999999996</v>
      </c>
      <c r="M2347" s="2">
        <v>0.25659999999999999</v>
      </c>
      <c r="N2347" s="2">
        <v>0.48069999999999996</v>
      </c>
      <c r="O2347" s="2">
        <v>0.51999999999999991</v>
      </c>
      <c r="P2347" s="2" t="s">
        <v>4792</v>
      </c>
      <c r="Q2347" s="5">
        <v>5160</v>
      </c>
      <c r="R2347" s="5" t="s">
        <v>4791</v>
      </c>
      <c r="S2347" s="5">
        <v>6</v>
      </c>
      <c r="T2347" s="5">
        <v>116.27906976744185</v>
      </c>
      <c r="U2347" s="5">
        <v>0</v>
      </c>
      <c r="V2347" s="5">
        <v>0</v>
      </c>
      <c r="W2347" s="5">
        <v>0</v>
      </c>
      <c r="X2347" s="5">
        <v>0</v>
      </c>
      <c r="Y2347" s="5">
        <v>0</v>
      </c>
      <c r="Z2347" s="5">
        <v>0</v>
      </c>
      <c r="AA2347" s="5">
        <v>6</v>
      </c>
      <c r="AB2347" s="5">
        <v>116.27906976744185</v>
      </c>
      <c r="AC2347" s="5">
        <v>50</v>
      </c>
      <c r="AD2347" s="5">
        <v>968.99224806201551</v>
      </c>
      <c r="AE2347" s="5">
        <v>12</v>
      </c>
      <c r="AF2347" s="5">
        <v>232.55813953488371</v>
      </c>
      <c r="AG2347" s="5">
        <v>34</v>
      </c>
      <c r="AH2347" s="5">
        <v>658.91472868217056</v>
      </c>
      <c r="AI2347" s="5">
        <v>4</v>
      </c>
      <c r="AJ2347" s="5">
        <v>77.519379844961236</v>
      </c>
    </row>
    <row r="2348" spans="1:36" x14ac:dyDescent="0.25">
      <c r="A2348">
        <v>2019</v>
      </c>
      <c r="B2348" t="s">
        <v>71</v>
      </c>
      <c r="C2348" t="s">
        <v>5123</v>
      </c>
      <c r="D2348" s="47" t="s">
        <v>5121</v>
      </c>
      <c r="E2348" s="11">
        <v>0</v>
      </c>
      <c r="F2348" s="2">
        <v>0.83560000000000001</v>
      </c>
      <c r="G2348" s="2">
        <v>0.15210000000000001</v>
      </c>
      <c r="H2348" s="2">
        <v>0.6835</v>
      </c>
      <c r="I2348" s="2">
        <v>0.82489999999999997</v>
      </c>
      <c r="J2348" s="2">
        <v>0.14860000000000001</v>
      </c>
      <c r="K2348" s="2">
        <v>0.6762999999999999</v>
      </c>
      <c r="L2348" s="2">
        <v>0.79369999999999996</v>
      </c>
      <c r="M2348" s="2">
        <v>0.1963</v>
      </c>
      <c r="N2348" s="2">
        <v>0.59739999999999993</v>
      </c>
      <c r="O2348" s="2">
        <v>0.65239999999999998</v>
      </c>
      <c r="P2348" s="2" t="s">
        <v>4792</v>
      </c>
      <c r="Q2348" s="5">
        <v>5164</v>
      </c>
      <c r="R2348" s="5" t="s">
        <v>4791</v>
      </c>
      <c r="S2348" s="5">
        <v>32</v>
      </c>
      <c r="T2348" s="5">
        <v>619.67467079783114</v>
      </c>
      <c r="U2348" s="5">
        <v>0</v>
      </c>
      <c r="V2348" s="5">
        <v>0</v>
      </c>
      <c r="W2348" s="5">
        <v>4</v>
      </c>
      <c r="X2348" s="5">
        <v>77.459333849728893</v>
      </c>
      <c r="Y2348" s="5">
        <v>2</v>
      </c>
      <c r="Z2348" s="5">
        <v>38.729666924864446</v>
      </c>
      <c r="AA2348" s="5">
        <v>26</v>
      </c>
      <c r="AB2348" s="5">
        <v>503.48567002323779</v>
      </c>
      <c r="AC2348" s="5">
        <v>147</v>
      </c>
      <c r="AD2348" s="5">
        <v>2846.6305189775367</v>
      </c>
      <c r="AE2348" s="5">
        <v>15</v>
      </c>
      <c r="AF2348" s="5">
        <v>290.47250193648335</v>
      </c>
      <c r="AG2348" s="5">
        <v>120</v>
      </c>
      <c r="AH2348" s="5">
        <v>2323.7800154918668</v>
      </c>
      <c r="AI2348" s="5">
        <v>12</v>
      </c>
      <c r="AJ2348" s="5">
        <v>232.37800154918665</v>
      </c>
    </row>
    <row r="2349" spans="1:36" x14ac:dyDescent="0.25">
      <c r="A2349">
        <v>2017</v>
      </c>
      <c r="B2349" t="s">
        <v>70</v>
      </c>
      <c r="C2349" t="s">
        <v>5451</v>
      </c>
      <c r="D2349" s="47" t="s">
        <v>5450</v>
      </c>
      <c r="E2349" s="11">
        <v>10.74</v>
      </c>
      <c r="F2349" s="2">
        <v>0.80740000000000001</v>
      </c>
      <c r="G2349" s="2">
        <v>0.17899999999999999</v>
      </c>
      <c r="H2349" s="2">
        <v>0.62840000000000007</v>
      </c>
      <c r="I2349" s="2">
        <v>0.77990000000000004</v>
      </c>
      <c r="J2349" s="2">
        <v>0.18490000000000001</v>
      </c>
      <c r="K2349" s="2">
        <v>0.59499999999999997</v>
      </c>
      <c r="L2349" s="2">
        <v>0.68859999999999999</v>
      </c>
      <c r="M2349" s="2">
        <v>0.28960000000000002</v>
      </c>
      <c r="N2349" s="2">
        <v>0.39899999999999997</v>
      </c>
      <c r="O2349" s="2">
        <v>0.54080000000000006</v>
      </c>
      <c r="P2349" s="5" t="s">
        <v>4792</v>
      </c>
      <c r="Q2349" s="5">
        <v>5185</v>
      </c>
      <c r="R2349" s="5">
        <v>482.77467411545621</v>
      </c>
      <c r="S2349" s="5">
        <v>37</v>
      </c>
      <c r="T2349" s="5">
        <v>713.59691417550619</v>
      </c>
      <c r="U2349" s="5">
        <v>0</v>
      </c>
      <c r="V2349" s="5">
        <v>0</v>
      </c>
      <c r="W2349" s="5">
        <v>4</v>
      </c>
      <c r="X2349" s="5">
        <v>77.145612343297984</v>
      </c>
      <c r="Y2349" s="5">
        <v>3</v>
      </c>
      <c r="Z2349" s="5">
        <v>57.859209257473481</v>
      </c>
      <c r="AA2349" s="5">
        <v>30</v>
      </c>
      <c r="AB2349" s="5">
        <v>578.59209257473481</v>
      </c>
      <c r="AC2349" s="5">
        <v>228</v>
      </c>
      <c r="AD2349" s="5">
        <v>4397.299903567985</v>
      </c>
      <c r="AE2349" s="5">
        <v>45</v>
      </c>
      <c r="AF2349" s="5">
        <v>867.88813886210221</v>
      </c>
      <c r="AG2349" s="5">
        <v>152</v>
      </c>
      <c r="AH2349" s="5">
        <v>2931.5332690453229</v>
      </c>
      <c r="AI2349" s="5">
        <v>31</v>
      </c>
      <c r="AJ2349" s="5">
        <v>597.87849566055934</v>
      </c>
    </row>
    <row r="2350" spans="1:36" x14ac:dyDescent="0.25">
      <c r="A2350">
        <v>2017</v>
      </c>
      <c r="B2350" t="s">
        <v>41</v>
      </c>
      <c r="C2350" t="s">
        <v>5657</v>
      </c>
      <c r="D2350" s="47" t="s">
        <v>5439</v>
      </c>
      <c r="E2350" s="11">
        <v>4.2309999999999999</v>
      </c>
      <c r="F2350" s="2">
        <v>0.61570000000000003</v>
      </c>
      <c r="G2350" s="2">
        <v>0.3594</v>
      </c>
      <c r="H2350" s="2">
        <v>0.25630000000000003</v>
      </c>
      <c r="I2350" s="2">
        <v>0.60870000000000002</v>
      </c>
      <c r="J2350" s="2">
        <v>0.32529999999999998</v>
      </c>
      <c r="K2350" s="2">
        <v>0.28340000000000004</v>
      </c>
      <c r="L2350" s="2">
        <v>0.5766</v>
      </c>
      <c r="M2350" s="2">
        <v>0.39879999999999999</v>
      </c>
      <c r="N2350" s="2">
        <v>0.17780000000000001</v>
      </c>
      <c r="O2350" s="2">
        <v>0.23916666666666667</v>
      </c>
      <c r="P2350" s="2" t="s">
        <v>4792</v>
      </c>
      <c r="Q2350" s="5">
        <v>5192</v>
      </c>
      <c r="R2350" s="5">
        <v>1227.1330654691562</v>
      </c>
      <c r="S2350" s="5">
        <v>43</v>
      </c>
      <c r="T2350" s="5">
        <v>828.19722650231131</v>
      </c>
      <c r="U2350" s="5">
        <v>1</v>
      </c>
      <c r="V2350" s="5">
        <v>19.26040061633282</v>
      </c>
      <c r="W2350" s="5">
        <v>6</v>
      </c>
      <c r="X2350" s="5">
        <v>115.56240369799693</v>
      </c>
      <c r="Y2350" s="5">
        <v>1</v>
      </c>
      <c r="Z2350" s="5">
        <v>19.26040061633282</v>
      </c>
      <c r="AA2350" s="5">
        <v>35</v>
      </c>
      <c r="AB2350" s="5">
        <v>674.11402157164866</v>
      </c>
      <c r="AC2350" s="5">
        <v>85</v>
      </c>
      <c r="AD2350" s="5">
        <v>1637.1340523882898</v>
      </c>
      <c r="AE2350" s="5">
        <v>17</v>
      </c>
      <c r="AF2350" s="5">
        <v>327.42681047765791</v>
      </c>
      <c r="AG2350" s="5">
        <v>66</v>
      </c>
      <c r="AH2350" s="5">
        <v>1271.1864406779662</v>
      </c>
      <c r="AI2350" s="5">
        <v>2</v>
      </c>
      <c r="AJ2350" s="5">
        <v>38.52080123266564</v>
      </c>
    </row>
    <row r="2351" spans="1:36" x14ac:dyDescent="0.25">
      <c r="A2351">
        <v>2018</v>
      </c>
      <c r="B2351" t="s">
        <v>41</v>
      </c>
      <c r="C2351" t="s">
        <v>5278</v>
      </c>
      <c r="D2351" s="47" t="s">
        <v>5583</v>
      </c>
      <c r="E2351" s="11">
        <v>7.3559999999999999</v>
      </c>
      <c r="F2351" s="2">
        <v>0.59719999999999995</v>
      </c>
      <c r="G2351" s="2">
        <v>0.38250000000000001</v>
      </c>
      <c r="H2351" s="2">
        <v>0.21469999999999995</v>
      </c>
      <c r="I2351" s="2">
        <v>0.5675</v>
      </c>
      <c r="J2351" s="2">
        <v>0.36859999999999998</v>
      </c>
      <c r="K2351" s="2">
        <v>0.19890000000000002</v>
      </c>
      <c r="L2351" s="2">
        <v>0.48930000000000001</v>
      </c>
      <c r="M2351" s="2">
        <v>0.48749999999999999</v>
      </c>
      <c r="N2351" s="2">
        <v>1.8000000000000238E-3</v>
      </c>
      <c r="O2351" s="2">
        <v>0.13846666666666665</v>
      </c>
      <c r="P2351" s="2" t="s">
        <v>4792</v>
      </c>
      <c r="Q2351" s="5">
        <v>5196</v>
      </c>
      <c r="R2351" s="5">
        <v>706.36215334420888</v>
      </c>
      <c r="S2351" s="5">
        <v>8</v>
      </c>
      <c r="T2351" s="5">
        <v>153.96458814472669</v>
      </c>
      <c r="U2351" s="5">
        <v>0</v>
      </c>
      <c r="V2351" s="5">
        <v>0</v>
      </c>
      <c r="W2351" s="5">
        <v>1</v>
      </c>
      <c r="X2351" s="5">
        <v>19.245573518090836</v>
      </c>
      <c r="Y2351" s="5">
        <v>0</v>
      </c>
      <c r="Z2351" s="5">
        <v>0</v>
      </c>
      <c r="AA2351" s="5">
        <v>7</v>
      </c>
      <c r="AB2351" s="5">
        <v>134.71901462663587</v>
      </c>
      <c r="AC2351" s="5">
        <v>90</v>
      </c>
      <c r="AD2351" s="5">
        <v>1732.1016166281754</v>
      </c>
      <c r="AE2351" s="5">
        <v>11</v>
      </c>
      <c r="AF2351" s="5">
        <v>211.70130869899921</v>
      </c>
      <c r="AG2351" s="5">
        <v>79</v>
      </c>
      <c r="AH2351" s="5">
        <v>1520.4003079291763</v>
      </c>
      <c r="AI2351" s="5">
        <v>0</v>
      </c>
      <c r="AJ2351" s="5">
        <v>0</v>
      </c>
    </row>
    <row r="2352" spans="1:36" x14ac:dyDescent="0.25">
      <c r="A2352">
        <v>2017</v>
      </c>
      <c r="B2352" t="s">
        <v>41</v>
      </c>
      <c r="C2352" t="s">
        <v>5869</v>
      </c>
      <c r="D2352" s="47" t="s">
        <v>5374</v>
      </c>
      <c r="E2352" s="11">
        <v>2.59</v>
      </c>
      <c r="F2352" s="2">
        <v>0.45810000000000001</v>
      </c>
      <c r="G2352" s="2">
        <v>0.51529999999999998</v>
      </c>
      <c r="H2352" s="2">
        <v>-5.7199999999999973E-2</v>
      </c>
      <c r="I2352" s="2">
        <v>0.4461</v>
      </c>
      <c r="J2352" s="2">
        <v>0.47820000000000001</v>
      </c>
      <c r="K2352" s="2">
        <v>-3.2100000000000017E-2</v>
      </c>
      <c r="L2352" s="2">
        <v>0.46079999999999999</v>
      </c>
      <c r="M2352" s="2">
        <v>0.5161</v>
      </c>
      <c r="N2352" s="2">
        <v>-5.5300000000000016E-2</v>
      </c>
      <c r="O2352" s="2">
        <v>-4.82E-2</v>
      </c>
      <c r="P2352" s="2" t="s">
        <v>5765</v>
      </c>
      <c r="Q2352" s="5">
        <v>5196</v>
      </c>
      <c r="R2352" s="5">
        <v>2006.1776061776063</v>
      </c>
      <c r="S2352" s="5">
        <v>4</v>
      </c>
      <c r="T2352" s="5">
        <v>76.982294072363345</v>
      </c>
      <c r="U2352" s="5">
        <v>0</v>
      </c>
      <c r="V2352" s="5">
        <v>0</v>
      </c>
      <c r="W2352" s="5">
        <v>0</v>
      </c>
      <c r="X2352" s="5">
        <v>0</v>
      </c>
      <c r="Y2352" s="5">
        <v>0</v>
      </c>
      <c r="Z2352" s="5">
        <v>0</v>
      </c>
      <c r="AA2352" s="5">
        <v>4</v>
      </c>
      <c r="AB2352" s="5">
        <v>76.982294072363345</v>
      </c>
      <c r="AC2352" s="5">
        <v>64</v>
      </c>
      <c r="AD2352" s="5">
        <v>1231.7167051578135</v>
      </c>
      <c r="AE2352" s="5">
        <v>8</v>
      </c>
      <c r="AF2352" s="5">
        <v>153.96458814472669</v>
      </c>
      <c r="AG2352" s="5">
        <v>54</v>
      </c>
      <c r="AH2352" s="5">
        <v>1039.2609699769052</v>
      </c>
      <c r="AI2352" s="5">
        <v>2</v>
      </c>
      <c r="AJ2352" s="5">
        <v>38.491147036181673</v>
      </c>
    </row>
    <row r="2353" spans="1:36" x14ac:dyDescent="0.25">
      <c r="A2353">
        <v>2018</v>
      </c>
      <c r="B2353" t="s">
        <v>49</v>
      </c>
      <c r="C2353" t="s">
        <v>6320</v>
      </c>
      <c r="D2353" s="47" t="s">
        <v>6320</v>
      </c>
      <c r="E2353" s="11">
        <v>19.600000000000001</v>
      </c>
      <c r="F2353" s="2">
        <v>0.39539999999999997</v>
      </c>
      <c r="G2353" s="2">
        <v>0.57040000000000002</v>
      </c>
      <c r="H2353" s="2">
        <v>-0.17500000000000004</v>
      </c>
      <c r="I2353" s="2">
        <v>0.52800000000000002</v>
      </c>
      <c r="J2353" s="2">
        <v>0.38100000000000001</v>
      </c>
      <c r="K2353" s="2">
        <v>0.14700000000000002</v>
      </c>
      <c r="L2353" s="2">
        <v>0.54</v>
      </c>
      <c r="M2353" s="2">
        <v>0.443</v>
      </c>
      <c r="N2353" s="2">
        <v>9.7000000000000031E-2</v>
      </c>
      <c r="O2353" s="2">
        <v>2.3000000000000003E-2</v>
      </c>
      <c r="P2353" s="2" t="s">
        <v>5765</v>
      </c>
      <c r="Q2353" s="5">
        <v>5199</v>
      </c>
      <c r="R2353" s="5">
        <v>265.25510204081633</v>
      </c>
      <c r="S2353" s="5">
        <v>1</v>
      </c>
      <c r="T2353" s="5">
        <v>19.234468166955182</v>
      </c>
      <c r="U2353" s="5">
        <v>0</v>
      </c>
      <c r="V2353" s="5">
        <v>0</v>
      </c>
      <c r="W2353" s="5">
        <v>0</v>
      </c>
      <c r="X2353" s="5">
        <v>0</v>
      </c>
      <c r="Y2353" s="5">
        <v>0</v>
      </c>
      <c r="Z2353" s="5">
        <v>0</v>
      </c>
      <c r="AA2353" s="5">
        <v>1</v>
      </c>
      <c r="AB2353" s="5">
        <v>19.234468166955182</v>
      </c>
      <c r="AC2353" s="5">
        <v>20</v>
      </c>
      <c r="AD2353" s="5">
        <v>384.68936333910369</v>
      </c>
      <c r="AE2353" s="5">
        <v>6</v>
      </c>
      <c r="AF2353" s="5">
        <v>115.40680900173109</v>
      </c>
      <c r="AG2353" s="5">
        <v>13</v>
      </c>
      <c r="AH2353" s="5">
        <v>250.04808617041741</v>
      </c>
      <c r="AI2353" s="5">
        <v>1</v>
      </c>
      <c r="AJ2353" s="5">
        <v>19.234468166955182</v>
      </c>
    </row>
    <row r="2354" spans="1:36" x14ac:dyDescent="0.25">
      <c r="A2354">
        <v>2019</v>
      </c>
      <c r="B2354" t="s">
        <v>41</v>
      </c>
      <c r="C2354" t="s">
        <v>5869</v>
      </c>
      <c r="D2354" s="47" t="s">
        <v>5374</v>
      </c>
      <c r="E2354" s="11">
        <v>2.59</v>
      </c>
      <c r="F2354" s="2">
        <v>0.45810000000000001</v>
      </c>
      <c r="G2354" s="2">
        <v>0.51529999999999998</v>
      </c>
      <c r="H2354" s="2">
        <v>-5.7199999999999973E-2</v>
      </c>
      <c r="I2354" s="2">
        <v>0.4461</v>
      </c>
      <c r="J2354" s="2">
        <v>0.47820000000000001</v>
      </c>
      <c r="K2354" s="2">
        <v>-3.2100000000000017E-2</v>
      </c>
      <c r="L2354" s="2">
        <v>0.46079999999999999</v>
      </c>
      <c r="M2354" s="2">
        <v>0.5161</v>
      </c>
      <c r="N2354" s="2">
        <v>-5.5300000000000016E-2</v>
      </c>
      <c r="O2354" s="2">
        <v>-4.82E-2</v>
      </c>
      <c r="P2354" s="2" t="s">
        <v>5765</v>
      </c>
      <c r="Q2354" s="5">
        <v>5211</v>
      </c>
      <c r="R2354" s="5">
        <v>2011.9691119691122</v>
      </c>
      <c r="S2354" s="5">
        <v>8</v>
      </c>
      <c r="T2354" s="5">
        <v>153.5213970447131</v>
      </c>
      <c r="U2354" s="5">
        <v>0</v>
      </c>
      <c r="V2354" s="5">
        <v>0</v>
      </c>
      <c r="W2354" s="5">
        <v>3</v>
      </c>
      <c r="X2354" s="5">
        <v>57.570523891767422</v>
      </c>
      <c r="Y2354" s="5">
        <v>0</v>
      </c>
      <c r="Z2354" s="5">
        <v>0</v>
      </c>
      <c r="AA2354" s="5">
        <v>5</v>
      </c>
      <c r="AB2354" s="5">
        <v>95.95087315294569</v>
      </c>
      <c r="AC2354" s="5">
        <v>49</v>
      </c>
      <c r="AD2354" s="5">
        <v>940.31855689886766</v>
      </c>
      <c r="AE2354" s="5">
        <v>3</v>
      </c>
      <c r="AF2354" s="5">
        <v>57.570523891767422</v>
      </c>
      <c r="AG2354" s="5">
        <v>43</v>
      </c>
      <c r="AH2354" s="5">
        <v>825.1775091153329</v>
      </c>
      <c r="AI2354" s="5">
        <v>3</v>
      </c>
      <c r="AJ2354" s="5">
        <v>57.570523891767422</v>
      </c>
    </row>
    <row r="2355" spans="1:36" x14ac:dyDescent="0.25">
      <c r="A2355">
        <v>2018</v>
      </c>
      <c r="B2355" t="s">
        <v>49</v>
      </c>
      <c r="C2355" t="s">
        <v>6320</v>
      </c>
      <c r="D2355" s="47" t="s">
        <v>6320</v>
      </c>
      <c r="E2355" s="11">
        <v>19.600000000000001</v>
      </c>
      <c r="F2355" s="2">
        <v>0.39539999999999997</v>
      </c>
      <c r="G2355" s="2">
        <v>0.57040000000000002</v>
      </c>
      <c r="H2355" s="2">
        <v>-0.17500000000000004</v>
      </c>
      <c r="I2355" s="2">
        <v>0.52800000000000002</v>
      </c>
      <c r="J2355" s="2">
        <v>0.38100000000000001</v>
      </c>
      <c r="K2355" s="2">
        <v>0.14700000000000002</v>
      </c>
      <c r="L2355" s="2">
        <v>0.54</v>
      </c>
      <c r="M2355" s="2">
        <v>0.443</v>
      </c>
      <c r="N2355" s="2">
        <v>9.7000000000000031E-2</v>
      </c>
      <c r="O2355" s="2">
        <v>2.3000000000000003E-2</v>
      </c>
      <c r="P2355" s="2" t="s">
        <v>5765</v>
      </c>
      <c r="Q2355" s="5">
        <v>5213</v>
      </c>
      <c r="R2355" s="5">
        <v>265.96938775510205</v>
      </c>
      <c r="S2355" s="5">
        <v>5</v>
      </c>
      <c r="T2355" s="5">
        <v>95.914061001342787</v>
      </c>
      <c r="U2355" s="5">
        <v>0</v>
      </c>
      <c r="V2355" s="5">
        <v>0</v>
      </c>
      <c r="W2355" s="5">
        <v>1</v>
      </c>
      <c r="X2355" s="5">
        <v>19.182812200268561</v>
      </c>
      <c r="Y2355" s="5">
        <v>0</v>
      </c>
      <c r="Z2355" s="5">
        <v>0</v>
      </c>
      <c r="AA2355" s="5">
        <v>4</v>
      </c>
      <c r="AB2355" s="5">
        <v>76.731248801074244</v>
      </c>
      <c r="AC2355" s="5">
        <v>23</v>
      </c>
      <c r="AD2355" s="5">
        <v>441.20468060617685</v>
      </c>
      <c r="AE2355" s="5">
        <v>2</v>
      </c>
      <c r="AF2355" s="5">
        <v>38.365624400537122</v>
      </c>
      <c r="AG2355" s="5">
        <v>18</v>
      </c>
      <c r="AH2355" s="5">
        <v>345.29061960483409</v>
      </c>
      <c r="AI2355" s="5">
        <v>3</v>
      </c>
      <c r="AJ2355" s="5">
        <v>57.54843660080568</v>
      </c>
    </row>
    <row r="2356" spans="1:36" x14ac:dyDescent="0.25">
      <c r="A2356">
        <v>2017</v>
      </c>
      <c r="B2356" t="s">
        <v>41</v>
      </c>
      <c r="C2356" t="s">
        <v>5278</v>
      </c>
      <c r="D2356" s="47" t="s">
        <v>5583</v>
      </c>
      <c r="E2356" s="11">
        <v>7.3559999999999999</v>
      </c>
      <c r="F2356" s="2">
        <v>0.59719999999999995</v>
      </c>
      <c r="G2356" s="2">
        <v>0.38250000000000001</v>
      </c>
      <c r="H2356" s="2">
        <v>0.21469999999999995</v>
      </c>
      <c r="I2356" s="2">
        <v>0.5675</v>
      </c>
      <c r="J2356" s="2">
        <v>0.36859999999999998</v>
      </c>
      <c r="K2356" s="2">
        <v>0.19890000000000002</v>
      </c>
      <c r="L2356" s="2">
        <v>0.48930000000000001</v>
      </c>
      <c r="M2356" s="2">
        <v>0.48749999999999999</v>
      </c>
      <c r="N2356" s="2">
        <v>1.8000000000000238E-3</v>
      </c>
      <c r="O2356" s="2">
        <v>0.13846666666666665</v>
      </c>
      <c r="P2356" s="2" t="s">
        <v>4792</v>
      </c>
      <c r="Q2356" s="5">
        <v>5216</v>
      </c>
      <c r="R2356" s="5">
        <v>709.08102229472536</v>
      </c>
      <c r="S2356" s="5">
        <v>5</v>
      </c>
      <c r="T2356" s="5">
        <v>95.858895705521476</v>
      </c>
      <c r="U2356" s="5">
        <v>0</v>
      </c>
      <c r="V2356" s="5">
        <v>0</v>
      </c>
      <c r="W2356" s="5">
        <v>1</v>
      </c>
      <c r="X2356" s="5">
        <v>19.171779141104295</v>
      </c>
      <c r="Y2356" s="5">
        <v>0</v>
      </c>
      <c r="Z2356" s="5">
        <v>0</v>
      </c>
      <c r="AA2356" s="5">
        <v>4</v>
      </c>
      <c r="AB2356" s="5">
        <v>76.687116564417181</v>
      </c>
      <c r="AC2356" s="5">
        <v>78</v>
      </c>
      <c r="AD2356" s="5">
        <v>1495.3987730061351</v>
      </c>
      <c r="AE2356" s="5">
        <v>15</v>
      </c>
      <c r="AF2356" s="5">
        <v>287.57668711656441</v>
      </c>
      <c r="AG2356" s="5">
        <v>61</v>
      </c>
      <c r="AH2356" s="5">
        <v>1169.4785276073619</v>
      </c>
      <c r="AI2356" s="5">
        <v>2</v>
      </c>
      <c r="AJ2356" s="5">
        <v>38.343558282208591</v>
      </c>
    </row>
    <row r="2357" spans="1:36" x14ac:dyDescent="0.25">
      <c r="A2357">
        <v>2017</v>
      </c>
      <c r="B2357" t="s">
        <v>49</v>
      </c>
      <c r="C2357" t="s">
        <v>6320</v>
      </c>
      <c r="D2357" s="47" t="s">
        <v>6320</v>
      </c>
      <c r="E2357" s="11">
        <v>19.600000000000001</v>
      </c>
      <c r="F2357" s="2">
        <v>0.39539999999999997</v>
      </c>
      <c r="G2357" s="2">
        <v>0.57040000000000002</v>
      </c>
      <c r="H2357" s="2">
        <v>-0.17500000000000004</v>
      </c>
      <c r="I2357" s="2">
        <v>0.52800000000000002</v>
      </c>
      <c r="J2357" s="2">
        <v>0.38100000000000001</v>
      </c>
      <c r="K2357" s="2">
        <v>0.14700000000000002</v>
      </c>
      <c r="L2357" s="2">
        <v>0.54</v>
      </c>
      <c r="M2357" s="2">
        <v>0.443</v>
      </c>
      <c r="N2357" s="2">
        <v>9.7000000000000031E-2</v>
      </c>
      <c r="O2357" s="2">
        <v>2.3000000000000003E-2</v>
      </c>
      <c r="P2357" s="2" t="s">
        <v>5765</v>
      </c>
      <c r="Q2357" s="5">
        <v>5217</v>
      </c>
      <c r="R2357" s="5">
        <v>266.17346938775506</v>
      </c>
      <c r="S2357" s="5">
        <v>6</v>
      </c>
      <c r="T2357" s="5">
        <v>115.00862564692352</v>
      </c>
      <c r="U2357" s="5">
        <v>0</v>
      </c>
      <c r="V2357" s="5">
        <v>0</v>
      </c>
      <c r="W2357" s="5">
        <v>0</v>
      </c>
      <c r="X2357" s="5">
        <v>0</v>
      </c>
      <c r="Y2357" s="5">
        <v>0</v>
      </c>
      <c r="Z2357" s="5">
        <v>0</v>
      </c>
      <c r="AA2357" s="5">
        <v>6</v>
      </c>
      <c r="AB2357" s="5">
        <v>115.00862564692352</v>
      </c>
      <c r="AC2357" s="5">
        <v>39</v>
      </c>
      <c r="AD2357" s="5">
        <v>747.55606670500288</v>
      </c>
      <c r="AE2357" s="5">
        <v>4</v>
      </c>
      <c r="AF2357" s="5">
        <v>76.672417097949008</v>
      </c>
      <c r="AG2357" s="5">
        <v>28</v>
      </c>
      <c r="AH2357" s="5">
        <v>536.70691968564313</v>
      </c>
      <c r="AI2357" s="5">
        <v>7</v>
      </c>
      <c r="AJ2357" s="5">
        <v>134.17672992141078</v>
      </c>
    </row>
    <row r="2358" spans="1:36" x14ac:dyDescent="0.25">
      <c r="A2358">
        <v>2018</v>
      </c>
      <c r="B2358" t="s">
        <v>41</v>
      </c>
      <c r="C2358" t="s">
        <v>5869</v>
      </c>
      <c r="D2358" s="47" t="s">
        <v>5374</v>
      </c>
      <c r="E2358" s="11">
        <v>2.59</v>
      </c>
      <c r="F2358" s="2">
        <v>0.45810000000000001</v>
      </c>
      <c r="G2358" s="2">
        <v>0.51529999999999998</v>
      </c>
      <c r="H2358" s="2">
        <v>-5.7199999999999973E-2</v>
      </c>
      <c r="I2358" s="2">
        <v>0.4461</v>
      </c>
      <c r="J2358" s="2">
        <v>0.47820000000000001</v>
      </c>
      <c r="K2358" s="2">
        <v>-3.2100000000000017E-2</v>
      </c>
      <c r="L2358" s="2">
        <v>0.46079999999999999</v>
      </c>
      <c r="M2358" s="2">
        <v>0.5161</v>
      </c>
      <c r="N2358" s="2">
        <v>-5.5300000000000016E-2</v>
      </c>
      <c r="O2358" s="2">
        <v>-4.82E-2</v>
      </c>
      <c r="P2358" s="2" t="s">
        <v>5765</v>
      </c>
      <c r="Q2358" s="5">
        <v>5225</v>
      </c>
      <c r="R2358" s="5">
        <v>2017.3745173745174</v>
      </c>
      <c r="S2358" s="5">
        <v>12</v>
      </c>
      <c r="T2358" s="5">
        <v>229.66507177033495</v>
      </c>
      <c r="U2358" s="5">
        <v>0</v>
      </c>
      <c r="V2358" s="5">
        <v>0</v>
      </c>
      <c r="W2358" s="5">
        <v>5</v>
      </c>
      <c r="X2358" s="5">
        <v>95.693779904306226</v>
      </c>
      <c r="Y2358" s="5">
        <v>0</v>
      </c>
      <c r="Z2358" s="5">
        <v>0</v>
      </c>
      <c r="AA2358" s="5">
        <v>7</v>
      </c>
      <c r="AB2358" s="5">
        <v>133.97129186602871</v>
      </c>
      <c r="AC2358" s="5">
        <v>65</v>
      </c>
      <c r="AD2358" s="5">
        <v>1244.019138755981</v>
      </c>
      <c r="AE2358" s="5">
        <v>3</v>
      </c>
      <c r="AF2358" s="5">
        <v>57.416267942583737</v>
      </c>
      <c r="AG2358" s="5">
        <v>60</v>
      </c>
      <c r="AH2358" s="5">
        <v>1148.3253588516745</v>
      </c>
      <c r="AI2358" s="5">
        <v>2</v>
      </c>
      <c r="AJ2358" s="5">
        <v>38.277511961722489</v>
      </c>
    </row>
    <row r="2359" spans="1:36" x14ac:dyDescent="0.25">
      <c r="A2359">
        <v>2018</v>
      </c>
      <c r="B2359" t="s">
        <v>71</v>
      </c>
      <c r="C2359" t="s">
        <v>5123</v>
      </c>
      <c r="D2359" s="47" t="s">
        <v>5121</v>
      </c>
      <c r="E2359" s="11">
        <v>0</v>
      </c>
      <c r="F2359" s="2">
        <v>0.83560000000000001</v>
      </c>
      <c r="G2359" s="2">
        <v>0.15210000000000001</v>
      </c>
      <c r="H2359" s="2">
        <v>0.6835</v>
      </c>
      <c r="I2359" s="2">
        <v>0.82489999999999997</v>
      </c>
      <c r="J2359" s="2">
        <v>0.14860000000000001</v>
      </c>
      <c r="K2359" s="2">
        <v>0.6762999999999999</v>
      </c>
      <c r="L2359" s="2">
        <v>0.79369999999999996</v>
      </c>
      <c r="M2359" s="2">
        <v>0.1963</v>
      </c>
      <c r="N2359" s="2">
        <v>0.59739999999999993</v>
      </c>
      <c r="O2359" s="2">
        <v>0.65239999999999998</v>
      </c>
      <c r="P2359" s="2" t="s">
        <v>4792</v>
      </c>
      <c r="Q2359" s="5">
        <v>5226</v>
      </c>
      <c r="R2359" s="5" t="s">
        <v>4791</v>
      </c>
      <c r="S2359" s="5">
        <v>41</v>
      </c>
      <c r="T2359" s="5">
        <v>784.53884424033674</v>
      </c>
      <c r="U2359" s="5">
        <v>0</v>
      </c>
      <c r="V2359" s="5">
        <v>0</v>
      </c>
      <c r="W2359" s="5">
        <v>4</v>
      </c>
      <c r="X2359" s="5">
        <v>76.540375047837742</v>
      </c>
      <c r="Y2359" s="5">
        <v>4</v>
      </c>
      <c r="Z2359" s="5">
        <v>76.540375047837742</v>
      </c>
      <c r="AA2359" s="5">
        <v>33</v>
      </c>
      <c r="AB2359" s="5">
        <v>631.45809414466123</v>
      </c>
      <c r="AC2359" s="5">
        <v>136</v>
      </c>
      <c r="AD2359" s="5">
        <v>2602.372751626483</v>
      </c>
      <c r="AE2359" s="5">
        <v>27</v>
      </c>
      <c r="AF2359" s="5">
        <v>516.64753157290477</v>
      </c>
      <c r="AG2359" s="5">
        <v>101</v>
      </c>
      <c r="AH2359" s="5">
        <v>1932.6444699579029</v>
      </c>
      <c r="AI2359" s="5">
        <v>8</v>
      </c>
      <c r="AJ2359" s="5">
        <v>153.08075009567548</v>
      </c>
    </row>
    <row r="2360" spans="1:36" x14ac:dyDescent="0.25">
      <c r="A2360">
        <v>2018</v>
      </c>
      <c r="B2360" t="s">
        <v>71</v>
      </c>
      <c r="C2360" t="s">
        <v>5123</v>
      </c>
      <c r="D2360" s="47" t="s">
        <v>5121</v>
      </c>
      <c r="E2360" s="11">
        <v>0</v>
      </c>
      <c r="F2360" s="2">
        <v>0.83560000000000001</v>
      </c>
      <c r="G2360" s="2">
        <v>0.15210000000000001</v>
      </c>
      <c r="H2360" s="2">
        <v>0.6835</v>
      </c>
      <c r="I2360" s="2">
        <v>0.82489999999999997</v>
      </c>
      <c r="J2360" s="2">
        <v>0.14860000000000001</v>
      </c>
      <c r="K2360" s="2">
        <v>0.6762999999999999</v>
      </c>
      <c r="L2360" s="2">
        <v>0.79369999999999996</v>
      </c>
      <c r="M2360" s="2">
        <v>0.1963</v>
      </c>
      <c r="N2360" s="2">
        <v>0.59739999999999993</v>
      </c>
      <c r="O2360" s="2">
        <v>0.65239999999999998</v>
      </c>
      <c r="P2360" s="2" t="s">
        <v>4792</v>
      </c>
      <c r="Q2360" s="5">
        <v>5226</v>
      </c>
      <c r="R2360" s="5" t="s">
        <v>4791</v>
      </c>
      <c r="S2360" s="5">
        <v>41</v>
      </c>
      <c r="T2360" s="5">
        <v>784.53884424033674</v>
      </c>
      <c r="U2360" s="5">
        <v>0</v>
      </c>
      <c r="V2360" s="5">
        <v>0</v>
      </c>
      <c r="W2360" s="5">
        <v>4</v>
      </c>
      <c r="X2360" s="5">
        <v>76.540375047837742</v>
      </c>
      <c r="Y2360" s="5">
        <v>4</v>
      </c>
      <c r="Z2360" s="5">
        <v>76.540375047837742</v>
      </c>
      <c r="AA2360" s="5">
        <v>33</v>
      </c>
      <c r="AB2360" s="5">
        <v>631.45809414466123</v>
      </c>
      <c r="AC2360" s="5">
        <v>136</v>
      </c>
      <c r="AD2360" s="5">
        <v>2602.372751626483</v>
      </c>
      <c r="AE2360" s="5">
        <v>27</v>
      </c>
      <c r="AF2360" s="5">
        <v>516.64753157290477</v>
      </c>
      <c r="AG2360" s="5">
        <v>101</v>
      </c>
      <c r="AH2360" s="5">
        <v>1932.6444699579029</v>
      </c>
      <c r="AI2360" s="5">
        <v>8</v>
      </c>
      <c r="AJ2360" s="5">
        <v>153.08075009567548</v>
      </c>
    </row>
    <row r="2361" spans="1:36" x14ac:dyDescent="0.25">
      <c r="A2361">
        <v>2019</v>
      </c>
      <c r="B2361" t="s">
        <v>71</v>
      </c>
      <c r="C2361" t="s">
        <v>4865</v>
      </c>
      <c r="D2361" s="47" t="s">
        <v>4863</v>
      </c>
      <c r="E2361" s="11">
        <v>0</v>
      </c>
      <c r="F2361" s="2">
        <v>0.60840000000000005</v>
      </c>
      <c r="G2361" s="2">
        <v>0.37490000000000001</v>
      </c>
      <c r="H2361" s="2">
        <v>0.23350000000000004</v>
      </c>
      <c r="I2361" s="2">
        <v>0.61029999999999995</v>
      </c>
      <c r="J2361" s="2">
        <v>0.3422</v>
      </c>
      <c r="K2361" s="2">
        <v>0.26809999999999995</v>
      </c>
      <c r="L2361" s="2">
        <v>0.64259999999999995</v>
      </c>
      <c r="M2361" s="2">
        <v>0.34470000000000001</v>
      </c>
      <c r="N2361" s="2">
        <v>0.29789999999999994</v>
      </c>
      <c r="O2361" s="2">
        <v>0.26650000000000001</v>
      </c>
      <c r="P2361" s="2" t="s">
        <v>4792</v>
      </c>
      <c r="Q2361" s="5">
        <v>5235</v>
      </c>
      <c r="R2361" s="5" t="s">
        <v>4791</v>
      </c>
      <c r="S2361" s="5">
        <v>21</v>
      </c>
      <c r="T2361" s="5">
        <v>401.14613180515755</v>
      </c>
      <c r="U2361" s="5">
        <v>0</v>
      </c>
      <c r="V2361" s="5">
        <v>0</v>
      </c>
      <c r="W2361" s="5">
        <v>5</v>
      </c>
      <c r="X2361" s="5">
        <v>95.510983763132757</v>
      </c>
      <c r="Y2361" s="5">
        <v>2</v>
      </c>
      <c r="Z2361" s="5">
        <v>38.204393505253108</v>
      </c>
      <c r="AA2361" s="5">
        <v>14</v>
      </c>
      <c r="AB2361" s="5">
        <v>267.43075453677176</v>
      </c>
      <c r="AC2361" s="5">
        <v>34</v>
      </c>
      <c r="AD2361" s="5">
        <v>649.47468958930278</v>
      </c>
      <c r="AE2361" s="5">
        <v>11</v>
      </c>
      <c r="AF2361" s="5">
        <v>210.1241642788921</v>
      </c>
      <c r="AG2361" s="5">
        <v>22</v>
      </c>
      <c r="AH2361" s="5">
        <v>420.24832855778419</v>
      </c>
      <c r="AI2361" s="5">
        <v>1</v>
      </c>
      <c r="AJ2361" s="5">
        <v>19.102196752626554</v>
      </c>
    </row>
    <row r="2362" spans="1:36" x14ac:dyDescent="0.25">
      <c r="A2362">
        <v>2017</v>
      </c>
      <c r="B2362" t="s">
        <v>49</v>
      </c>
      <c r="C2362" t="s">
        <v>6506</v>
      </c>
      <c r="D2362" s="47" t="s">
        <v>5760</v>
      </c>
      <c r="E2362" s="11">
        <v>7.6</v>
      </c>
      <c r="F2362" s="2">
        <v>0.34110000000000001</v>
      </c>
      <c r="G2362" s="2">
        <v>0.62929999999999997</v>
      </c>
      <c r="H2362" s="2">
        <v>-0.28819999999999996</v>
      </c>
      <c r="I2362" s="2">
        <v>0.312</v>
      </c>
      <c r="J2362" s="2">
        <v>0.55200000000000005</v>
      </c>
      <c r="K2362" s="2">
        <v>-0.24000000000000005</v>
      </c>
      <c r="L2362" s="2">
        <v>0.53600000000000003</v>
      </c>
      <c r="M2362" s="2">
        <v>0.44800000000000001</v>
      </c>
      <c r="N2362" s="2">
        <v>8.8000000000000023E-2</v>
      </c>
      <c r="O2362" s="2">
        <v>-0.14673333333333333</v>
      </c>
      <c r="P2362" s="2" t="s">
        <v>5900</v>
      </c>
      <c r="Q2362" s="5">
        <v>5242</v>
      </c>
      <c r="R2362" s="5">
        <v>689.73684210526324</v>
      </c>
      <c r="S2362" s="5">
        <v>2</v>
      </c>
      <c r="T2362" s="5">
        <v>38.153376573826783</v>
      </c>
      <c r="U2362" s="5">
        <v>0</v>
      </c>
      <c r="V2362" s="5">
        <v>0</v>
      </c>
      <c r="W2362" s="5">
        <v>0</v>
      </c>
      <c r="X2362" s="5">
        <v>0</v>
      </c>
      <c r="Y2362" s="5">
        <v>1</v>
      </c>
      <c r="Z2362" s="5">
        <v>19.076688286913392</v>
      </c>
      <c r="AA2362" s="5">
        <v>1</v>
      </c>
      <c r="AB2362" s="5">
        <v>19.076688286913392</v>
      </c>
      <c r="AC2362" s="5">
        <v>8</v>
      </c>
      <c r="AD2362" s="5">
        <v>152.61350629530713</v>
      </c>
      <c r="AE2362" s="5">
        <v>0</v>
      </c>
      <c r="AF2362" s="5">
        <v>0</v>
      </c>
      <c r="AG2362" s="5">
        <v>8</v>
      </c>
      <c r="AH2362" s="5">
        <v>152.61350629530713</v>
      </c>
      <c r="AI2362" s="5">
        <v>0</v>
      </c>
      <c r="AJ2362" s="5">
        <v>0</v>
      </c>
    </row>
    <row r="2363" spans="1:36" x14ac:dyDescent="0.25">
      <c r="A2363">
        <v>2017</v>
      </c>
      <c r="B2363" t="s">
        <v>70</v>
      </c>
      <c r="C2363" t="s">
        <v>699</v>
      </c>
      <c r="D2363" s="47" t="s">
        <v>5331</v>
      </c>
      <c r="E2363" s="11">
        <v>4.76</v>
      </c>
      <c r="F2363" s="2">
        <v>0.85340000000000005</v>
      </c>
      <c r="G2363" s="2">
        <v>0.13780000000000001</v>
      </c>
      <c r="H2363" s="2">
        <v>0.71560000000000001</v>
      </c>
      <c r="I2363" s="2">
        <v>0.83460000000000001</v>
      </c>
      <c r="J2363" s="2">
        <v>0.1429</v>
      </c>
      <c r="K2363" s="2">
        <v>0.69169999999999998</v>
      </c>
      <c r="L2363" s="2">
        <v>0.76180000000000003</v>
      </c>
      <c r="M2363" s="2">
        <v>0.2248</v>
      </c>
      <c r="N2363" s="2">
        <v>0.53700000000000003</v>
      </c>
      <c r="O2363" s="2">
        <v>0.64810000000000001</v>
      </c>
      <c r="P2363" s="5" t="s">
        <v>4792</v>
      </c>
      <c r="Q2363" s="5">
        <v>5251</v>
      </c>
      <c r="R2363" s="5">
        <v>1103.1512605042017</v>
      </c>
      <c r="S2363" s="5">
        <v>12</v>
      </c>
      <c r="T2363" s="5">
        <v>228.52789944772422</v>
      </c>
      <c r="U2363" s="5">
        <v>0</v>
      </c>
      <c r="V2363" s="5">
        <v>0</v>
      </c>
      <c r="W2363" s="5">
        <v>0</v>
      </c>
      <c r="X2363" s="5">
        <v>0</v>
      </c>
      <c r="Y2363" s="5">
        <v>0</v>
      </c>
      <c r="Z2363" s="5">
        <v>0</v>
      </c>
      <c r="AA2363" s="5">
        <v>12</v>
      </c>
      <c r="AB2363" s="5">
        <v>228.52789944772422</v>
      </c>
      <c r="AC2363" s="5">
        <v>192</v>
      </c>
      <c r="AD2363" s="5">
        <v>3656.4463911635876</v>
      </c>
      <c r="AE2363" s="5">
        <v>36</v>
      </c>
      <c r="AF2363" s="5">
        <v>685.58369834317273</v>
      </c>
      <c r="AG2363" s="5">
        <v>141</v>
      </c>
      <c r="AH2363" s="5">
        <v>2685.2028185107602</v>
      </c>
      <c r="AI2363" s="5">
        <v>15</v>
      </c>
      <c r="AJ2363" s="5">
        <v>285.65987430965532</v>
      </c>
    </row>
    <row r="2364" spans="1:36" x14ac:dyDescent="0.25">
      <c r="A2364">
        <v>2018</v>
      </c>
      <c r="B2364" t="s">
        <v>49</v>
      </c>
      <c r="C2364" t="s">
        <v>6530</v>
      </c>
      <c r="D2364" s="47" t="s">
        <v>6316</v>
      </c>
      <c r="E2364" s="11">
        <v>15.4</v>
      </c>
      <c r="F2364" s="2">
        <v>0.2611</v>
      </c>
      <c r="G2364" s="2">
        <v>0.71</v>
      </c>
      <c r="H2364" s="2">
        <v>-0.44889999999999997</v>
      </c>
      <c r="I2364" s="2">
        <v>0.216</v>
      </c>
      <c r="J2364" s="2">
        <v>0.67900000000000005</v>
      </c>
      <c r="K2364" s="2">
        <v>-0.46300000000000008</v>
      </c>
      <c r="L2364" s="2">
        <v>0.39400000000000002</v>
      </c>
      <c r="M2364" s="2">
        <v>0.58499999999999996</v>
      </c>
      <c r="N2364" s="2">
        <v>-0.19099999999999995</v>
      </c>
      <c r="O2364" s="2">
        <v>-0.36763333333333331</v>
      </c>
      <c r="P2364" s="2" t="s">
        <v>5900</v>
      </c>
      <c r="Q2364" s="5">
        <v>5255</v>
      </c>
      <c r="R2364" s="5">
        <v>341.23376623376623</v>
      </c>
      <c r="S2364" s="5">
        <v>1</v>
      </c>
      <c r="T2364" s="5">
        <v>19.029495718363464</v>
      </c>
      <c r="U2364" s="5">
        <v>0</v>
      </c>
      <c r="V2364" s="5">
        <v>0</v>
      </c>
      <c r="W2364" s="5">
        <v>1</v>
      </c>
      <c r="X2364" s="5">
        <v>19.029495718363464</v>
      </c>
      <c r="Y2364" s="5">
        <v>0</v>
      </c>
      <c r="Z2364" s="5">
        <v>0</v>
      </c>
      <c r="AA2364" s="5">
        <v>0</v>
      </c>
      <c r="AB2364" s="5">
        <v>0</v>
      </c>
      <c r="AC2364" s="5">
        <v>22</v>
      </c>
      <c r="AD2364" s="5">
        <v>418.64890580399617</v>
      </c>
      <c r="AE2364" s="5">
        <v>4</v>
      </c>
      <c r="AF2364" s="5">
        <v>76.117982873453855</v>
      </c>
      <c r="AG2364" s="5">
        <v>18</v>
      </c>
      <c r="AH2364" s="5">
        <v>342.53092293054232</v>
      </c>
      <c r="AI2364" s="5">
        <v>0</v>
      </c>
      <c r="AJ2364" s="5">
        <v>0</v>
      </c>
    </row>
    <row r="2365" spans="1:36" x14ac:dyDescent="0.25">
      <c r="A2365">
        <v>2018</v>
      </c>
      <c r="B2365" t="s">
        <v>71</v>
      </c>
      <c r="C2365" t="s">
        <v>4957</v>
      </c>
      <c r="D2365" s="47" t="s">
        <v>4954</v>
      </c>
      <c r="E2365" s="11">
        <v>0</v>
      </c>
      <c r="F2365" s="2">
        <v>0.70579999999999998</v>
      </c>
      <c r="G2365" s="2">
        <v>0.27929999999999999</v>
      </c>
      <c r="H2365" s="2">
        <v>0.42649999999999999</v>
      </c>
      <c r="I2365" s="2">
        <v>0.72589999999999999</v>
      </c>
      <c r="J2365" s="2">
        <v>0.22900000000000001</v>
      </c>
      <c r="K2365" s="2">
        <v>0.49690000000000001</v>
      </c>
      <c r="L2365" s="2">
        <v>0.76300000000000001</v>
      </c>
      <c r="M2365" s="2">
        <v>0.22220000000000001</v>
      </c>
      <c r="N2365" s="2">
        <v>0.54079999999999995</v>
      </c>
      <c r="O2365" s="2">
        <v>0.48806666666666665</v>
      </c>
      <c r="P2365" s="2" t="s">
        <v>4792</v>
      </c>
      <c r="Q2365" s="5">
        <v>5257</v>
      </c>
      <c r="R2365" s="5" t="s">
        <v>4791</v>
      </c>
      <c r="S2365" s="5">
        <v>8</v>
      </c>
      <c r="T2365" s="5">
        <v>152.17804831653035</v>
      </c>
      <c r="U2365" s="5">
        <v>0</v>
      </c>
      <c r="V2365" s="5">
        <v>0</v>
      </c>
      <c r="W2365" s="5">
        <v>0</v>
      </c>
      <c r="X2365" s="5">
        <v>0</v>
      </c>
      <c r="Y2365" s="5">
        <v>2</v>
      </c>
      <c r="Z2365" s="5">
        <v>38.044512079132588</v>
      </c>
      <c r="AA2365" s="5">
        <v>6</v>
      </c>
      <c r="AB2365" s="5">
        <v>114.13353623739775</v>
      </c>
      <c r="AC2365" s="5">
        <v>87</v>
      </c>
      <c r="AD2365" s="5">
        <v>1654.9362754422675</v>
      </c>
      <c r="AE2365" s="5">
        <v>7</v>
      </c>
      <c r="AF2365" s="5">
        <v>133.15579227696406</v>
      </c>
      <c r="AG2365" s="5">
        <v>78</v>
      </c>
      <c r="AH2365" s="5">
        <v>1483.7359710861708</v>
      </c>
      <c r="AI2365" s="5">
        <v>2</v>
      </c>
      <c r="AJ2365" s="5">
        <v>38.044512079132588</v>
      </c>
    </row>
    <row r="2366" spans="1:36" x14ac:dyDescent="0.25">
      <c r="A2366">
        <v>2018</v>
      </c>
      <c r="B2366" t="s">
        <v>71</v>
      </c>
      <c r="C2366" t="s">
        <v>4957</v>
      </c>
      <c r="D2366" s="47" t="s">
        <v>4954</v>
      </c>
      <c r="E2366" s="11">
        <v>0</v>
      </c>
      <c r="F2366" s="2">
        <v>0.70579999999999998</v>
      </c>
      <c r="G2366" s="2">
        <v>0.27929999999999999</v>
      </c>
      <c r="H2366" s="2">
        <v>0.42649999999999999</v>
      </c>
      <c r="I2366" s="2">
        <v>0.72589999999999999</v>
      </c>
      <c r="J2366" s="2">
        <v>0.22900000000000001</v>
      </c>
      <c r="K2366" s="2">
        <v>0.49690000000000001</v>
      </c>
      <c r="L2366" s="2">
        <v>0.76300000000000001</v>
      </c>
      <c r="M2366" s="2">
        <v>0.22220000000000001</v>
      </c>
      <c r="N2366" s="2">
        <v>0.54079999999999995</v>
      </c>
      <c r="O2366" s="2">
        <v>0.48806666666666665</v>
      </c>
      <c r="P2366" s="2" t="s">
        <v>4792</v>
      </c>
      <c r="Q2366" s="5">
        <v>5257</v>
      </c>
      <c r="R2366" s="5" t="s">
        <v>4791</v>
      </c>
      <c r="S2366" s="5">
        <v>8</v>
      </c>
      <c r="T2366" s="5">
        <v>152.17804831653035</v>
      </c>
      <c r="U2366" s="5">
        <v>0</v>
      </c>
      <c r="V2366" s="5">
        <v>0</v>
      </c>
      <c r="W2366" s="5">
        <v>0</v>
      </c>
      <c r="X2366" s="5">
        <v>0</v>
      </c>
      <c r="Y2366" s="5">
        <v>2</v>
      </c>
      <c r="Z2366" s="5">
        <v>38.044512079132588</v>
      </c>
      <c r="AA2366" s="5">
        <v>6</v>
      </c>
      <c r="AB2366" s="5">
        <v>114.13353623739775</v>
      </c>
      <c r="AC2366" s="5">
        <v>87</v>
      </c>
      <c r="AD2366" s="5">
        <v>1654.9362754422675</v>
      </c>
      <c r="AE2366" s="5">
        <v>7</v>
      </c>
      <c r="AF2366" s="5">
        <v>133.15579227696406</v>
      </c>
      <c r="AG2366" s="5">
        <v>78</v>
      </c>
      <c r="AH2366" s="5">
        <v>1483.7359710861708</v>
      </c>
      <c r="AI2366" s="5">
        <v>2</v>
      </c>
      <c r="AJ2366" s="5">
        <v>38.044512079132588</v>
      </c>
    </row>
    <row r="2367" spans="1:36" x14ac:dyDescent="0.25">
      <c r="A2367">
        <v>2017</v>
      </c>
      <c r="B2367" t="s">
        <v>71</v>
      </c>
      <c r="C2367" t="s">
        <v>5123</v>
      </c>
      <c r="D2367" s="47" t="s">
        <v>5121</v>
      </c>
      <c r="E2367" s="11">
        <v>0</v>
      </c>
      <c r="F2367" s="2">
        <v>0.83560000000000001</v>
      </c>
      <c r="G2367" s="2">
        <v>0.15210000000000001</v>
      </c>
      <c r="H2367" s="2">
        <v>0.6835</v>
      </c>
      <c r="I2367" s="2">
        <v>0.82489999999999997</v>
      </c>
      <c r="J2367" s="2">
        <v>0.14860000000000001</v>
      </c>
      <c r="K2367" s="2">
        <v>0.6762999999999999</v>
      </c>
      <c r="L2367" s="2">
        <v>0.79369999999999996</v>
      </c>
      <c r="M2367" s="2">
        <v>0.1963</v>
      </c>
      <c r="N2367" s="2">
        <v>0.59739999999999993</v>
      </c>
      <c r="O2367" s="2">
        <v>0.65239999999999998</v>
      </c>
      <c r="P2367" s="2" t="s">
        <v>4792</v>
      </c>
      <c r="Q2367" s="5">
        <v>5270</v>
      </c>
      <c r="R2367" s="5" t="s">
        <v>4791</v>
      </c>
      <c r="S2367" s="5">
        <v>52</v>
      </c>
      <c r="T2367" s="5">
        <v>986.71726755218208</v>
      </c>
      <c r="U2367" s="5">
        <v>0</v>
      </c>
      <c r="V2367" s="5">
        <v>0</v>
      </c>
      <c r="W2367" s="5">
        <v>4</v>
      </c>
      <c r="X2367" s="5">
        <v>75.901328273244786</v>
      </c>
      <c r="Y2367" s="5">
        <v>5</v>
      </c>
      <c r="Z2367" s="5">
        <v>94.876660341555976</v>
      </c>
      <c r="AA2367" s="5">
        <v>43</v>
      </c>
      <c r="AB2367" s="5">
        <v>815.93927893738146</v>
      </c>
      <c r="AC2367" s="5">
        <v>150</v>
      </c>
      <c r="AD2367" s="5">
        <v>2846.299810246679</v>
      </c>
      <c r="AE2367" s="5">
        <v>29</v>
      </c>
      <c r="AF2367" s="5">
        <v>550.28462998102464</v>
      </c>
      <c r="AG2367" s="5">
        <v>114</v>
      </c>
      <c r="AH2367" s="5">
        <v>2163.1878557874766</v>
      </c>
      <c r="AI2367" s="5">
        <v>7</v>
      </c>
      <c r="AJ2367" s="5">
        <v>132.82732447817835</v>
      </c>
    </row>
    <row r="2368" spans="1:36" x14ac:dyDescent="0.25">
      <c r="A2368">
        <v>2019</v>
      </c>
      <c r="B2368" t="s">
        <v>71</v>
      </c>
      <c r="C2368" t="s">
        <v>5077</v>
      </c>
      <c r="D2368" s="47" t="s">
        <v>357</v>
      </c>
      <c r="E2368" s="11">
        <v>0</v>
      </c>
      <c r="F2368" s="2">
        <v>0.79059999999999997</v>
      </c>
      <c r="G2368" s="2">
        <v>0.20499999999999999</v>
      </c>
      <c r="H2368" s="2">
        <v>0.58560000000000001</v>
      </c>
      <c r="I2368" s="2">
        <v>0.79010000000000002</v>
      </c>
      <c r="J2368" s="2">
        <v>0.19350000000000001</v>
      </c>
      <c r="K2368" s="2">
        <v>0.59660000000000002</v>
      </c>
      <c r="L2368" s="2">
        <v>0.74099999999999999</v>
      </c>
      <c r="M2368" s="2">
        <v>0.25009999999999999</v>
      </c>
      <c r="N2368" s="2">
        <v>0.4909</v>
      </c>
      <c r="O2368" s="2">
        <v>0.55769999999999997</v>
      </c>
      <c r="P2368" s="2" t="s">
        <v>4792</v>
      </c>
      <c r="Q2368" s="5">
        <v>5271</v>
      </c>
      <c r="R2368" s="5" t="s">
        <v>4791</v>
      </c>
      <c r="S2368" s="5">
        <v>30</v>
      </c>
      <c r="T2368" s="5">
        <v>569.1519635742743</v>
      </c>
      <c r="U2368" s="5">
        <v>0</v>
      </c>
      <c r="V2368" s="5">
        <v>0</v>
      </c>
      <c r="W2368" s="5">
        <v>8</v>
      </c>
      <c r="X2368" s="5">
        <v>151.77385695313981</v>
      </c>
      <c r="Y2368" s="5">
        <v>1</v>
      </c>
      <c r="Z2368" s="5">
        <v>18.971732119142477</v>
      </c>
      <c r="AA2368" s="5">
        <v>21</v>
      </c>
      <c r="AB2368" s="5">
        <v>398.40637450199205</v>
      </c>
      <c r="AC2368" s="5">
        <v>181</v>
      </c>
      <c r="AD2368" s="5">
        <v>3433.8835135647887</v>
      </c>
      <c r="AE2368" s="5">
        <v>45</v>
      </c>
      <c r="AF2368" s="5">
        <v>853.72794536141146</v>
      </c>
      <c r="AG2368" s="5">
        <v>132</v>
      </c>
      <c r="AH2368" s="5">
        <v>2504.2686397268071</v>
      </c>
      <c r="AI2368" s="5">
        <v>4</v>
      </c>
      <c r="AJ2368" s="5">
        <v>75.886928476569906</v>
      </c>
    </row>
    <row r="2369" spans="1:36" x14ac:dyDescent="0.25">
      <c r="A2369">
        <v>2018</v>
      </c>
      <c r="B2369" t="s">
        <v>71</v>
      </c>
      <c r="C2369" t="s">
        <v>1121</v>
      </c>
      <c r="D2369" s="47" t="s">
        <v>5120</v>
      </c>
      <c r="E2369" s="11">
        <v>0</v>
      </c>
      <c r="F2369" s="2">
        <v>0.84519999999999995</v>
      </c>
      <c r="G2369" s="2">
        <v>0.1426</v>
      </c>
      <c r="H2369" s="2">
        <v>0.70259999999999989</v>
      </c>
      <c r="I2369" s="2">
        <v>0.82240000000000002</v>
      </c>
      <c r="J2369" s="2">
        <v>0.15529999999999999</v>
      </c>
      <c r="K2369" s="2">
        <v>0.66710000000000003</v>
      </c>
      <c r="L2369" s="2">
        <v>0.80820000000000003</v>
      </c>
      <c r="M2369" s="2">
        <v>0.1794</v>
      </c>
      <c r="N2369" s="2">
        <v>0.62880000000000003</v>
      </c>
      <c r="O2369" s="2">
        <v>0.66616666666666668</v>
      </c>
      <c r="P2369" s="2" t="s">
        <v>4792</v>
      </c>
      <c r="Q2369" s="5">
        <v>5272</v>
      </c>
      <c r="R2369" s="5" t="s">
        <v>4791</v>
      </c>
      <c r="S2369" s="5">
        <v>5</v>
      </c>
      <c r="T2369" s="5">
        <v>94.840667678300463</v>
      </c>
      <c r="U2369" s="5">
        <v>0</v>
      </c>
      <c r="V2369" s="5">
        <v>0</v>
      </c>
      <c r="W2369" s="5">
        <v>0</v>
      </c>
      <c r="X2369" s="5">
        <v>0</v>
      </c>
      <c r="Y2369" s="5">
        <v>1</v>
      </c>
      <c r="Z2369" s="5">
        <v>18.96813353566009</v>
      </c>
      <c r="AA2369" s="5">
        <v>4</v>
      </c>
      <c r="AB2369" s="5">
        <v>75.872534142640362</v>
      </c>
      <c r="AC2369" s="5">
        <v>78</v>
      </c>
      <c r="AD2369" s="5">
        <v>1479.5144157814871</v>
      </c>
      <c r="AE2369" s="5">
        <v>12</v>
      </c>
      <c r="AF2369" s="5">
        <v>227.6176024279211</v>
      </c>
      <c r="AG2369" s="5">
        <v>58</v>
      </c>
      <c r="AH2369" s="5">
        <v>1100.1517450682852</v>
      </c>
      <c r="AI2369" s="5">
        <v>8</v>
      </c>
      <c r="AJ2369" s="5">
        <v>151.74506828528072</v>
      </c>
    </row>
    <row r="2370" spans="1:36" x14ac:dyDescent="0.25">
      <c r="A2370">
        <v>2018</v>
      </c>
      <c r="B2370" t="s">
        <v>71</v>
      </c>
      <c r="C2370" t="s">
        <v>1121</v>
      </c>
      <c r="D2370" s="47" t="s">
        <v>5120</v>
      </c>
      <c r="E2370" s="11">
        <v>0</v>
      </c>
      <c r="F2370" s="2">
        <v>0.84519999999999995</v>
      </c>
      <c r="G2370" s="2">
        <v>0.1426</v>
      </c>
      <c r="H2370" s="2">
        <v>0.70259999999999989</v>
      </c>
      <c r="I2370" s="2">
        <v>0.82240000000000002</v>
      </c>
      <c r="J2370" s="2">
        <v>0.15529999999999999</v>
      </c>
      <c r="K2370" s="2">
        <v>0.66710000000000003</v>
      </c>
      <c r="L2370" s="2">
        <v>0.80820000000000003</v>
      </c>
      <c r="M2370" s="2">
        <v>0.1794</v>
      </c>
      <c r="N2370" s="2">
        <v>0.62880000000000003</v>
      </c>
      <c r="O2370" s="2">
        <v>0.66616666666666668</v>
      </c>
      <c r="P2370" s="2" t="s">
        <v>4792</v>
      </c>
      <c r="Q2370" s="5">
        <v>5272</v>
      </c>
      <c r="R2370" s="5" t="s">
        <v>4791</v>
      </c>
      <c r="S2370" s="5">
        <v>5</v>
      </c>
      <c r="T2370" s="5">
        <v>94.840667678300463</v>
      </c>
      <c r="U2370" s="5">
        <v>0</v>
      </c>
      <c r="V2370" s="5">
        <v>0</v>
      </c>
      <c r="W2370" s="5">
        <v>0</v>
      </c>
      <c r="X2370" s="5">
        <v>0</v>
      </c>
      <c r="Y2370" s="5">
        <v>1</v>
      </c>
      <c r="Z2370" s="5">
        <v>18.96813353566009</v>
      </c>
      <c r="AA2370" s="5">
        <v>4</v>
      </c>
      <c r="AB2370" s="5">
        <v>75.872534142640362</v>
      </c>
      <c r="AC2370" s="5">
        <v>78</v>
      </c>
      <c r="AD2370" s="5">
        <v>1479.5144157814871</v>
      </c>
      <c r="AE2370" s="5">
        <v>12</v>
      </c>
      <c r="AF2370" s="5">
        <v>227.6176024279211</v>
      </c>
      <c r="AG2370" s="5">
        <v>58</v>
      </c>
      <c r="AH2370" s="5">
        <v>1100.1517450682852</v>
      </c>
      <c r="AI2370" s="5">
        <v>8</v>
      </c>
      <c r="AJ2370" s="5">
        <v>151.74506828528072</v>
      </c>
    </row>
    <row r="2371" spans="1:36" x14ac:dyDescent="0.25">
      <c r="A2371">
        <v>2017</v>
      </c>
      <c r="B2371" t="s">
        <v>49</v>
      </c>
      <c r="C2371" t="s">
        <v>611</v>
      </c>
      <c r="D2371" s="47" t="s">
        <v>618</v>
      </c>
      <c r="E2371" s="11">
        <v>19.899999999999999</v>
      </c>
      <c r="F2371" s="2">
        <v>0.3947</v>
      </c>
      <c r="G2371" s="2">
        <v>0.57199999999999995</v>
      </c>
      <c r="H2371" s="2">
        <v>-0.17729999999999996</v>
      </c>
      <c r="I2371" s="2">
        <v>0.31</v>
      </c>
      <c r="J2371" s="2">
        <v>0.56499999999999995</v>
      </c>
      <c r="K2371" s="2">
        <v>-0.25499999999999995</v>
      </c>
      <c r="L2371" s="2">
        <v>0.47799999999999998</v>
      </c>
      <c r="M2371" s="2">
        <v>0.505</v>
      </c>
      <c r="N2371" s="2">
        <v>-2.7000000000000024E-2</v>
      </c>
      <c r="O2371" s="2">
        <v>-0.15309999999999999</v>
      </c>
      <c r="P2371" s="2" t="s">
        <v>5900</v>
      </c>
      <c r="Q2371" s="5">
        <v>5272</v>
      </c>
      <c r="R2371" s="5">
        <v>264.9246231155779</v>
      </c>
      <c r="S2371" s="5">
        <v>5</v>
      </c>
      <c r="T2371" s="5">
        <v>94.840667678300463</v>
      </c>
      <c r="U2371" s="5">
        <v>0</v>
      </c>
      <c r="V2371" s="5">
        <v>0</v>
      </c>
      <c r="W2371" s="5">
        <v>0</v>
      </c>
      <c r="X2371" s="5">
        <v>0</v>
      </c>
      <c r="Y2371" s="5">
        <v>1</v>
      </c>
      <c r="Z2371" s="5">
        <v>18.96813353566009</v>
      </c>
      <c r="AA2371" s="5">
        <v>4</v>
      </c>
      <c r="AB2371" s="5">
        <v>75.872534142640362</v>
      </c>
      <c r="AC2371" s="5">
        <v>36</v>
      </c>
      <c r="AD2371" s="5">
        <v>682.85280728376335</v>
      </c>
      <c r="AE2371" s="5">
        <v>5</v>
      </c>
      <c r="AF2371" s="5">
        <v>94.840667678300463</v>
      </c>
      <c r="AG2371" s="5">
        <v>29</v>
      </c>
      <c r="AH2371" s="5">
        <v>550.0758725341426</v>
      </c>
      <c r="AI2371" s="5">
        <v>2</v>
      </c>
      <c r="AJ2371" s="5">
        <v>37.936267071320181</v>
      </c>
    </row>
    <row r="2372" spans="1:36" x14ac:dyDescent="0.25">
      <c r="A2372">
        <v>2019</v>
      </c>
      <c r="B2372" t="s">
        <v>41</v>
      </c>
      <c r="C2372" t="s">
        <v>5547</v>
      </c>
      <c r="D2372" s="47" t="s">
        <v>5546</v>
      </c>
      <c r="E2372" s="11">
        <v>2.6840000000000002</v>
      </c>
      <c r="F2372" s="2">
        <v>0.6905</v>
      </c>
      <c r="G2372" s="2">
        <v>0.28739999999999999</v>
      </c>
      <c r="H2372" s="2">
        <v>0.40310000000000001</v>
      </c>
      <c r="I2372" s="2">
        <v>0.67859999999999998</v>
      </c>
      <c r="J2372" s="2">
        <v>0.26169999999999999</v>
      </c>
      <c r="K2372" s="2">
        <v>0.41689999999999999</v>
      </c>
      <c r="L2372" s="2">
        <v>0.68440000000000001</v>
      </c>
      <c r="M2372" s="2">
        <v>0.29420000000000002</v>
      </c>
      <c r="N2372" s="2">
        <v>0.39019999999999999</v>
      </c>
      <c r="O2372" s="2">
        <v>0.40339999999999998</v>
      </c>
      <c r="P2372" s="2" t="s">
        <v>4792</v>
      </c>
      <c r="Q2372" s="5">
        <v>5276</v>
      </c>
      <c r="R2372" s="5">
        <v>1965.7228017883754</v>
      </c>
      <c r="S2372" s="5">
        <v>25</v>
      </c>
      <c r="T2372" s="5">
        <v>473.84382107657314</v>
      </c>
      <c r="U2372" s="5">
        <v>0</v>
      </c>
      <c r="V2372" s="5">
        <v>0</v>
      </c>
      <c r="W2372" s="5">
        <v>9</v>
      </c>
      <c r="X2372" s="5">
        <v>170.58377558756635</v>
      </c>
      <c r="Y2372" s="5">
        <v>0</v>
      </c>
      <c r="Z2372" s="5">
        <v>0</v>
      </c>
      <c r="AA2372" s="5">
        <v>16</v>
      </c>
      <c r="AB2372" s="5">
        <v>303.26004548900681</v>
      </c>
      <c r="AC2372" s="5">
        <v>40</v>
      </c>
      <c r="AD2372" s="5">
        <v>758.15011372251706</v>
      </c>
      <c r="AE2372" s="5">
        <v>6</v>
      </c>
      <c r="AF2372" s="5">
        <v>113.72251705837756</v>
      </c>
      <c r="AG2372" s="5">
        <v>30</v>
      </c>
      <c r="AH2372" s="5">
        <v>568.61258529188785</v>
      </c>
      <c r="AI2372" s="5">
        <v>4</v>
      </c>
      <c r="AJ2372" s="5">
        <v>75.815011372251703</v>
      </c>
    </row>
    <row r="2373" spans="1:36" x14ac:dyDescent="0.25">
      <c r="A2373">
        <v>2019</v>
      </c>
      <c r="B2373" t="s">
        <v>71</v>
      </c>
      <c r="C2373" t="s">
        <v>1121</v>
      </c>
      <c r="D2373" s="47" t="s">
        <v>5120</v>
      </c>
      <c r="E2373" s="11">
        <v>0</v>
      </c>
      <c r="F2373" s="2">
        <v>0.84519999999999995</v>
      </c>
      <c r="G2373" s="2">
        <v>0.1426</v>
      </c>
      <c r="H2373" s="2">
        <v>0.70259999999999989</v>
      </c>
      <c r="I2373" s="2">
        <v>0.82240000000000002</v>
      </c>
      <c r="J2373" s="2">
        <v>0.15529999999999999</v>
      </c>
      <c r="K2373" s="2">
        <v>0.66710000000000003</v>
      </c>
      <c r="L2373" s="2">
        <v>0.80820000000000003</v>
      </c>
      <c r="M2373" s="2">
        <v>0.1794</v>
      </c>
      <c r="N2373" s="2">
        <v>0.62880000000000003</v>
      </c>
      <c r="O2373" s="2">
        <v>0.66616666666666668</v>
      </c>
      <c r="P2373" s="2" t="s">
        <v>4792</v>
      </c>
      <c r="Q2373" s="5">
        <v>5288</v>
      </c>
      <c r="R2373" s="5" t="s">
        <v>4791</v>
      </c>
      <c r="S2373" s="5">
        <v>9</v>
      </c>
      <c r="T2373" s="5">
        <v>170.19667170953102</v>
      </c>
      <c r="U2373" s="5">
        <v>0</v>
      </c>
      <c r="V2373" s="5">
        <v>0</v>
      </c>
      <c r="W2373" s="5">
        <v>1</v>
      </c>
      <c r="X2373" s="5">
        <v>18.910741301059002</v>
      </c>
      <c r="Y2373" s="5">
        <v>0</v>
      </c>
      <c r="Z2373" s="5">
        <v>0</v>
      </c>
      <c r="AA2373" s="5">
        <v>8</v>
      </c>
      <c r="AB2373" s="5">
        <v>151.28593040847201</v>
      </c>
      <c r="AC2373" s="5">
        <v>44</v>
      </c>
      <c r="AD2373" s="5">
        <v>832.072617246596</v>
      </c>
      <c r="AE2373" s="5">
        <v>20</v>
      </c>
      <c r="AF2373" s="5">
        <v>378.21482602118004</v>
      </c>
      <c r="AG2373" s="5">
        <v>21</v>
      </c>
      <c r="AH2373" s="5">
        <v>397.12556732223902</v>
      </c>
      <c r="AI2373" s="5">
        <v>3</v>
      </c>
      <c r="AJ2373" s="5">
        <v>56.732223903177008</v>
      </c>
    </row>
    <row r="2374" spans="1:36" x14ac:dyDescent="0.25">
      <c r="A2374">
        <v>2018</v>
      </c>
      <c r="B2374" t="s">
        <v>71</v>
      </c>
      <c r="C2374" t="s">
        <v>5220</v>
      </c>
      <c r="D2374" s="47" t="s">
        <v>4948</v>
      </c>
      <c r="E2374" s="11">
        <v>0</v>
      </c>
      <c r="F2374" s="2">
        <v>0.72399999999999998</v>
      </c>
      <c r="G2374" s="2">
        <v>0.26400000000000001</v>
      </c>
      <c r="H2374" s="2">
        <v>0.45999999999999996</v>
      </c>
      <c r="I2374" s="2">
        <v>0.72440000000000004</v>
      </c>
      <c r="J2374" s="2">
        <v>0.252</v>
      </c>
      <c r="K2374" s="2">
        <v>0.47240000000000004</v>
      </c>
      <c r="L2374" s="2">
        <v>0.7147</v>
      </c>
      <c r="M2374" s="2">
        <v>0.27579999999999999</v>
      </c>
      <c r="N2374" s="2">
        <v>0.43890000000000001</v>
      </c>
      <c r="O2374" s="2">
        <v>0.45710000000000001</v>
      </c>
      <c r="P2374" s="2" t="s">
        <v>4792</v>
      </c>
      <c r="Q2374" s="5">
        <v>5289</v>
      </c>
      <c r="R2374" s="5" t="s">
        <v>4791</v>
      </c>
      <c r="S2374" s="5">
        <v>8</v>
      </c>
      <c r="T2374" s="5">
        <v>151.25732652675364</v>
      </c>
      <c r="U2374" s="5">
        <v>0</v>
      </c>
      <c r="V2374" s="5">
        <v>0</v>
      </c>
      <c r="W2374" s="5">
        <v>0</v>
      </c>
      <c r="X2374" s="5">
        <v>0</v>
      </c>
      <c r="Y2374" s="5">
        <v>1</v>
      </c>
      <c r="Z2374" s="5">
        <v>18.907165815844206</v>
      </c>
      <c r="AA2374" s="5">
        <v>7</v>
      </c>
      <c r="AB2374" s="5">
        <v>132.35016071090942</v>
      </c>
      <c r="AC2374" s="5">
        <v>42</v>
      </c>
      <c r="AD2374" s="5">
        <v>794.10096426545658</v>
      </c>
      <c r="AE2374" s="5">
        <v>6</v>
      </c>
      <c r="AF2374" s="5">
        <v>113.44299489506524</v>
      </c>
      <c r="AG2374" s="5">
        <v>35</v>
      </c>
      <c r="AH2374" s="5">
        <v>661.75080355454713</v>
      </c>
      <c r="AI2374" s="5">
        <v>1</v>
      </c>
      <c r="AJ2374" s="5">
        <v>18.907165815844206</v>
      </c>
    </row>
    <row r="2375" spans="1:36" x14ac:dyDescent="0.25">
      <c r="A2375">
        <v>2018</v>
      </c>
      <c r="B2375" t="s">
        <v>71</v>
      </c>
      <c r="C2375" t="s">
        <v>5220</v>
      </c>
      <c r="D2375" s="47" t="s">
        <v>4948</v>
      </c>
      <c r="E2375" s="11">
        <v>0</v>
      </c>
      <c r="F2375" s="2">
        <v>0.72399999999999998</v>
      </c>
      <c r="G2375" s="2">
        <v>0.26400000000000001</v>
      </c>
      <c r="H2375" s="2">
        <v>0.45999999999999996</v>
      </c>
      <c r="I2375" s="2">
        <v>0.72440000000000004</v>
      </c>
      <c r="J2375" s="2">
        <v>0.252</v>
      </c>
      <c r="K2375" s="2">
        <v>0.47240000000000004</v>
      </c>
      <c r="L2375" s="2">
        <v>0.7147</v>
      </c>
      <c r="M2375" s="2">
        <v>0.27579999999999999</v>
      </c>
      <c r="N2375" s="2">
        <v>0.43890000000000001</v>
      </c>
      <c r="O2375" s="2">
        <v>0.45710000000000001</v>
      </c>
      <c r="P2375" s="2" t="s">
        <v>4792</v>
      </c>
      <c r="Q2375" s="5">
        <v>5289</v>
      </c>
      <c r="R2375" s="5" t="s">
        <v>4791</v>
      </c>
      <c r="S2375" s="5">
        <v>8</v>
      </c>
      <c r="T2375" s="5">
        <v>151.25732652675364</v>
      </c>
      <c r="U2375" s="5">
        <v>0</v>
      </c>
      <c r="V2375" s="5">
        <v>0</v>
      </c>
      <c r="W2375" s="5">
        <v>0</v>
      </c>
      <c r="X2375" s="5">
        <v>0</v>
      </c>
      <c r="Y2375" s="5">
        <v>1</v>
      </c>
      <c r="Z2375" s="5">
        <v>18.907165815844206</v>
      </c>
      <c r="AA2375" s="5">
        <v>7</v>
      </c>
      <c r="AB2375" s="5">
        <v>132.35016071090942</v>
      </c>
      <c r="AC2375" s="5">
        <v>42</v>
      </c>
      <c r="AD2375" s="5">
        <v>794.10096426545658</v>
      </c>
      <c r="AE2375" s="5">
        <v>6</v>
      </c>
      <c r="AF2375" s="5">
        <v>113.44299489506524</v>
      </c>
      <c r="AG2375" s="5">
        <v>35</v>
      </c>
      <c r="AH2375" s="5">
        <v>661.75080355454713</v>
      </c>
      <c r="AI2375" s="5">
        <v>1</v>
      </c>
      <c r="AJ2375" s="5">
        <v>18.907165815844206</v>
      </c>
    </row>
    <row r="2376" spans="1:36" x14ac:dyDescent="0.25">
      <c r="A2376">
        <v>2018</v>
      </c>
      <c r="B2376" t="s">
        <v>49</v>
      </c>
      <c r="C2376" t="s">
        <v>6530</v>
      </c>
      <c r="D2376" s="47" t="s">
        <v>6316</v>
      </c>
      <c r="E2376" s="11">
        <v>15.4</v>
      </c>
      <c r="F2376" s="2">
        <v>0.2611</v>
      </c>
      <c r="G2376" s="2">
        <v>0.71</v>
      </c>
      <c r="H2376" s="2">
        <v>-0.44889999999999997</v>
      </c>
      <c r="I2376" s="2">
        <v>0.216</v>
      </c>
      <c r="J2376" s="2">
        <v>0.67900000000000005</v>
      </c>
      <c r="K2376" s="2">
        <v>-0.46300000000000008</v>
      </c>
      <c r="L2376" s="2">
        <v>0.39400000000000002</v>
      </c>
      <c r="M2376" s="2">
        <v>0.58499999999999996</v>
      </c>
      <c r="N2376" s="2">
        <v>-0.19099999999999995</v>
      </c>
      <c r="O2376" s="2">
        <v>-0.36763333333333331</v>
      </c>
      <c r="P2376" s="2" t="s">
        <v>5900</v>
      </c>
      <c r="Q2376" s="5">
        <v>5289</v>
      </c>
      <c r="R2376" s="5">
        <v>343.44155844155841</v>
      </c>
      <c r="S2376" s="5">
        <v>1</v>
      </c>
      <c r="T2376" s="5">
        <v>18.907165815844206</v>
      </c>
      <c r="U2376" s="5">
        <v>0</v>
      </c>
      <c r="V2376" s="5">
        <v>0</v>
      </c>
      <c r="W2376" s="5">
        <v>1</v>
      </c>
      <c r="X2376" s="5">
        <v>18.907165815844206</v>
      </c>
      <c r="Y2376" s="5">
        <v>0</v>
      </c>
      <c r="Z2376" s="5">
        <v>0</v>
      </c>
      <c r="AA2376" s="5">
        <v>0</v>
      </c>
      <c r="AB2376" s="5">
        <v>0</v>
      </c>
      <c r="AC2376" s="5">
        <v>22</v>
      </c>
      <c r="AD2376" s="5">
        <v>415.95764794857251</v>
      </c>
      <c r="AE2376" s="5">
        <v>3</v>
      </c>
      <c r="AF2376" s="5">
        <v>56.72149744753262</v>
      </c>
      <c r="AG2376" s="5">
        <v>19</v>
      </c>
      <c r="AH2376" s="5">
        <v>359.2361505010399</v>
      </c>
      <c r="AI2376" s="5">
        <v>0</v>
      </c>
      <c r="AJ2376" s="5">
        <v>0</v>
      </c>
    </row>
    <row r="2377" spans="1:36" x14ac:dyDescent="0.25">
      <c r="A2377">
        <v>2019</v>
      </c>
      <c r="B2377" t="s">
        <v>70</v>
      </c>
      <c r="C2377" t="s">
        <v>5379</v>
      </c>
      <c r="D2377" s="47" t="s">
        <v>5137</v>
      </c>
      <c r="E2377" s="11">
        <v>6.94</v>
      </c>
      <c r="F2377" s="2">
        <v>0.82199999999999995</v>
      </c>
      <c r="G2377" s="2">
        <v>0.16450000000000001</v>
      </c>
      <c r="H2377" s="2">
        <v>0.65749999999999997</v>
      </c>
      <c r="I2377" s="2">
        <v>0.8014</v>
      </c>
      <c r="J2377" s="2">
        <v>0.16880000000000001</v>
      </c>
      <c r="K2377" s="2">
        <v>0.63260000000000005</v>
      </c>
      <c r="L2377" s="2">
        <v>0.72650000000000003</v>
      </c>
      <c r="M2377" s="2">
        <v>0.25700000000000001</v>
      </c>
      <c r="N2377" s="2">
        <v>0.46950000000000003</v>
      </c>
      <c r="O2377" s="2">
        <v>0.58653333333333335</v>
      </c>
      <c r="P2377" s="5" t="s">
        <v>4792</v>
      </c>
      <c r="Q2377" s="5">
        <v>5295</v>
      </c>
      <c r="R2377" s="5">
        <v>762.96829971181558</v>
      </c>
      <c r="S2377" s="5">
        <v>2</v>
      </c>
      <c r="T2377" s="5">
        <v>37.771482530689326</v>
      </c>
      <c r="U2377" s="5">
        <v>0</v>
      </c>
      <c r="V2377" s="5">
        <v>0</v>
      </c>
      <c r="W2377" s="5">
        <v>0</v>
      </c>
      <c r="X2377" s="5">
        <v>0</v>
      </c>
      <c r="Y2377" s="5">
        <v>0</v>
      </c>
      <c r="Z2377" s="5">
        <v>0</v>
      </c>
      <c r="AA2377" s="5">
        <v>2</v>
      </c>
      <c r="AB2377" s="5">
        <v>37.771482530689326</v>
      </c>
      <c r="AC2377" s="5">
        <v>29</v>
      </c>
      <c r="AD2377" s="5">
        <v>547.6864966949953</v>
      </c>
      <c r="AE2377" s="5">
        <v>7</v>
      </c>
      <c r="AF2377" s="5">
        <v>132.20018885741266</v>
      </c>
      <c r="AG2377" s="5">
        <v>14</v>
      </c>
      <c r="AH2377" s="5">
        <v>264.40037771482531</v>
      </c>
      <c r="AI2377" s="5">
        <v>8</v>
      </c>
      <c r="AJ2377" s="5">
        <v>151.0859301227573</v>
      </c>
    </row>
    <row r="2378" spans="1:36" x14ac:dyDescent="0.25">
      <c r="A2378">
        <v>2018</v>
      </c>
      <c r="B2378" t="s">
        <v>49</v>
      </c>
      <c r="C2378" t="s">
        <v>6506</v>
      </c>
      <c r="D2378" s="47" t="s">
        <v>5760</v>
      </c>
      <c r="E2378" s="11">
        <v>7.6</v>
      </c>
      <c r="F2378" s="2">
        <v>0.34110000000000001</v>
      </c>
      <c r="G2378" s="2">
        <v>0.62929999999999997</v>
      </c>
      <c r="H2378" s="2">
        <v>-0.28819999999999996</v>
      </c>
      <c r="I2378" s="2">
        <v>0.312</v>
      </c>
      <c r="J2378" s="2">
        <v>0.55200000000000005</v>
      </c>
      <c r="K2378" s="2">
        <v>-0.24000000000000005</v>
      </c>
      <c r="L2378" s="2">
        <v>0.53600000000000003</v>
      </c>
      <c r="M2378" s="2">
        <v>0.44800000000000001</v>
      </c>
      <c r="N2378" s="2">
        <v>8.8000000000000023E-2</v>
      </c>
      <c r="O2378" s="2">
        <v>-0.14673333333333333</v>
      </c>
      <c r="P2378" s="2" t="s">
        <v>5900</v>
      </c>
      <c r="Q2378" s="5">
        <v>5295</v>
      </c>
      <c r="R2378" s="5">
        <v>696.71052631578948</v>
      </c>
      <c r="S2378" s="5">
        <v>0</v>
      </c>
      <c r="T2378" s="5">
        <v>0</v>
      </c>
      <c r="U2378" s="5">
        <v>0</v>
      </c>
      <c r="V2378" s="5">
        <v>0</v>
      </c>
      <c r="W2378" s="5">
        <v>0</v>
      </c>
      <c r="X2378" s="5">
        <v>0</v>
      </c>
      <c r="Y2378" s="5">
        <v>0</v>
      </c>
      <c r="Z2378" s="5">
        <v>0</v>
      </c>
      <c r="AA2378" s="5">
        <v>0</v>
      </c>
      <c r="AB2378" s="5">
        <v>0</v>
      </c>
      <c r="AC2378" s="5">
        <v>8</v>
      </c>
      <c r="AD2378" s="5">
        <v>151.0859301227573</v>
      </c>
      <c r="AE2378" s="5">
        <v>1</v>
      </c>
      <c r="AF2378" s="5">
        <v>18.885741265344663</v>
      </c>
      <c r="AG2378" s="5">
        <v>6</v>
      </c>
      <c r="AH2378" s="5">
        <v>113.31444759206798</v>
      </c>
      <c r="AI2378" s="5">
        <v>1</v>
      </c>
      <c r="AJ2378" s="5">
        <v>18.885741265344663</v>
      </c>
    </row>
    <row r="2379" spans="1:36" x14ac:dyDescent="0.25">
      <c r="A2379">
        <v>2018</v>
      </c>
      <c r="B2379" t="s">
        <v>49</v>
      </c>
      <c r="C2379" t="s">
        <v>6506</v>
      </c>
      <c r="D2379" s="47" t="s">
        <v>5760</v>
      </c>
      <c r="E2379" s="11">
        <v>7.6</v>
      </c>
      <c r="F2379" s="2">
        <v>0.34110000000000001</v>
      </c>
      <c r="G2379" s="2">
        <v>0.62929999999999997</v>
      </c>
      <c r="H2379" s="2">
        <v>-0.28819999999999996</v>
      </c>
      <c r="I2379" s="2">
        <v>0.312</v>
      </c>
      <c r="J2379" s="2">
        <v>0.55200000000000005</v>
      </c>
      <c r="K2379" s="2">
        <v>-0.24000000000000005</v>
      </c>
      <c r="L2379" s="2">
        <v>0.53600000000000003</v>
      </c>
      <c r="M2379" s="2">
        <v>0.44800000000000001</v>
      </c>
      <c r="N2379" s="2">
        <v>8.8000000000000023E-2</v>
      </c>
      <c r="O2379" s="2">
        <v>-0.14673333333333333</v>
      </c>
      <c r="P2379" s="2" t="s">
        <v>5900</v>
      </c>
      <c r="Q2379" s="5">
        <v>5299</v>
      </c>
      <c r="R2379" s="5">
        <v>697.23684210526324</v>
      </c>
      <c r="S2379" s="5">
        <v>3</v>
      </c>
      <c r="T2379" s="5">
        <v>56.614455557652391</v>
      </c>
      <c r="U2379" s="5">
        <v>0</v>
      </c>
      <c r="V2379" s="5">
        <v>0</v>
      </c>
      <c r="W2379" s="5">
        <v>0</v>
      </c>
      <c r="X2379" s="5">
        <v>0</v>
      </c>
      <c r="Y2379" s="5">
        <v>0</v>
      </c>
      <c r="Z2379" s="5">
        <v>0</v>
      </c>
      <c r="AA2379" s="5">
        <v>3</v>
      </c>
      <c r="AB2379" s="5">
        <v>56.614455557652391</v>
      </c>
      <c r="AC2379" s="5">
        <v>14</v>
      </c>
      <c r="AD2379" s="5">
        <v>264.20079260237782</v>
      </c>
      <c r="AE2379" s="5">
        <v>2</v>
      </c>
      <c r="AF2379" s="5">
        <v>37.742970371768259</v>
      </c>
      <c r="AG2379" s="5">
        <v>12</v>
      </c>
      <c r="AH2379" s="5">
        <v>226.45782223060957</v>
      </c>
      <c r="AI2379" s="5">
        <v>0</v>
      </c>
      <c r="AJ2379" s="5">
        <v>0</v>
      </c>
    </row>
    <row r="2380" spans="1:36" x14ac:dyDescent="0.25">
      <c r="A2380">
        <v>2017</v>
      </c>
      <c r="B2380" t="s">
        <v>41</v>
      </c>
      <c r="C2380" t="s">
        <v>6016</v>
      </c>
      <c r="D2380" s="47" t="s">
        <v>5289</v>
      </c>
      <c r="E2380" s="11">
        <v>0.72099999999999997</v>
      </c>
      <c r="F2380" s="2">
        <v>0.36990000000000001</v>
      </c>
      <c r="G2380" s="2">
        <v>0.61060000000000003</v>
      </c>
      <c r="H2380" s="2">
        <v>-0.24070000000000003</v>
      </c>
      <c r="I2380" s="2">
        <v>0.36830000000000002</v>
      </c>
      <c r="J2380" s="2">
        <v>0.57410000000000005</v>
      </c>
      <c r="K2380" s="2">
        <v>-0.20580000000000004</v>
      </c>
      <c r="L2380" s="2">
        <v>0.45140000000000002</v>
      </c>
      <c r="M2380" s="2">
        <v>0.53480000000000005</v>
      </c>
      <c r="N2380" s="2">
        <v>-8.340000000000003E-2</v>
      </c>
      <c r="O2380" s="2">
        <v>-0.17663333333333334</v>
      </c>
      <c r="P2380" s="2" t="s">
        <v>5900</v>
      </c>
      <c r="Q2380" s="5">
        <v>5307</v>
      </c>
      <c r="R2380" s="5">
        <v>7360.6102635228854</v>
      </c>
      <c r="S2380" s="5">
        <v>3</v>
      </c>
      <c r="T2380" s="5">
        <v>56.529112492933855</v>
      </c>
      <c r="U2380" s="5">
        <v>0</v>
      </c>
      <c r="V2380" s="5">
        <v>0</v>
      </c>
      <c r="W2380" s="5">
        <v>1</v>
      </c>
      <c r="X2380" s="5">
        <v>18.84303749764462</v>
      </c>
      <c r="Y2380" s="5">
        <v>1</v>
      </c>
      <c r="Z2380" s="5">
        <v>18.84303749764462</v>
      </c>
      <c r="AA2380" s="5">
        <v>1</v>
      </c>
      <c r="AB2380" s="5">
        <v>18.84303749764462</v>
      </c>
      <c r="AC2380" s="5">
        <v>45</v>
      </c>
      <c r="AD2380" s="5">
        <v>847.93668739400789</v>
      </c>
      <c r="AE2380" s="5">
        <v>8</v>
      </c>
      <c r="AF2380" s="5">
        <v>150.74429998115696</v>
      </c>
      <c r="AG2380" s="5">
        <v>35</v>
      </c>
      <c r="AH2380" s="5">
        <v>659.50631241756173</v>
      </c>
      <c r="AI2380" s="5">
        <v>2</v>
      </c>
      <c r="AJ2380" s="5">
        <v>37.686074995289239</v>
      </c>
    </row>
    <row r="2381" spans="1:36" x14ac:dyDescent="0.25">
      <c r="A2381">
        <v>2018</v>
      </c>
      <c r="B2381" t="s">
        <v>41</v>
      </c>
      <c r="C2381" t="s">
        <v>6016</v>
      </c>
      <c r="D2381" s="47" t="s">
        <v>5289</v>
      </c>
      <c r="E2381" s="11">
        <v>0.72099999999999997</v>
      </c>
      <c r="F2381" s="2">
        <v>0.36990000000000001</v>
      </c>
      <c r="G2381" s="2">
        <v>0.61060000000000003</v>
      </c>
      <c r="H2381" s="2">
        <v>-0.24070000000000003</v>
      </c>
      <c r="I2381" s="2">
        <v>0.36830000000000002</v>
      </c>
      <c r="J2381" s="2">
        <v>0.57410000000000005</v>
      </c>
      <c r="K2381" s="2">
        <v>-0.20580000000000004</v>
      </c>
      <c r="L2381" s="2">
        <v>0.45140000000000002</v>
      </c>
      <c r="M2381" s="2">
        <v>0.53480000000000005</v>
      </c>
      <c r="N2381" s="2">
        <v>-8.340000000000003E-2</v>
      </c>
      <c r="O2381" s="2">
        <v>-0.17663333333333334</v>
      </c>
      <c r="P2381" s="2" t="s">
        <v>5900</v>
      </c>
      <c r="Q2381" s="5">
        <v>5307</v>
      </c>
      <c r="R2381" s="5">
        <v>7360.6102635228854</v>
      </c>
      <c r="S2381" s="5">
        <v>4</v>
      </c>
      <c r="T2381" s="5">
        <v>75.372149990578478</v>
      </c>
      <c r="U2381" s="5">
        <v>0</v>
      </c>
      <c r="V2381" s="5">
        <v>0</v>
      </c>
      <c r="W2381" s="5">
        <v>1</v>
      </c>
      <c r="X2381" s="5">
        <v>18.84303749764462</v>
      </c>
      <c r="Y2381" s="5">
        <v>1</v>
      </c>
      <c r="Z2381" s="5">
        <v>18.84303749764462</v>
      </c>
      <c r="AA2381" s="5">
        <v>2</v>
      </c>
      <c r="AB2381" s="5">
        <v>37.686074995289239</v>
      </c>
      <c r="AC2381" s="5">
        <v>33</v>
      </c>
      <c r="AD2381" s="5">
        <v>621.8202374222725</v>
      </c>
      <c r="AE2381" s="5">
        <v>0</v>
      </c>
      <c r="AF2381" s="5">
        <v>0</v>
      </c>
      <c r="AG2381" s="5">
        <v>33</v>
      </c>
      <c r="AH2381" s="5">
        <v>621.8202374222725</v>
      </c>
      <c r="AI2381" s="5">
        <v>0</v>
      </c>
      <c r="AJ2381" s="5">
        <v>0</v>
      </c>
    </row>
    <row r="2382" spans="1:36" x14ac:dyDescent="0.25">
      <c r="A2382">
        <v>2019</v>
      </c>
      <c r="B2382" t="s">
        <v>70</v>
      </c>
      <c r="C2382" t="s">
        <v>699</v>
      </c>
      <c r="D2382" s="47" t="s">
        <v>5331</v>
      </c>
      <c r="E2382" s="11">
        <v>4.76</v>
      </c>
      <c r="F2382" s="2">
        <v>0.85340000000000005</v>
      </c>
      <c r="G2382" s="2">
        <v>0.13780000000000001</v>
      </c>
      <c r="H2382" s="2">
        <v>0.71560000000000001</v>
      </c>
      <c r="I2382" s="2">
        <v>0.83460000000000001</v>
      </c>
      <c r="J2382" s="2">
        <v>0.1429</v>
      </c>
      <c r="K2382" s="2">
        <v>0.69169999999999998</v>
      </c>
      <c r="L2382" s="2">
        <v>0.76180000000000003</v>
      </c>
      <c r="M2382" s="2">
        <v>0.2248</v>
      </c>
      <c r="N2382" s="2">
        <v>0.53700000000000003</v>
      </c>
      <c r="O2382" s="2">
        <v>0.64810000000000001</v>
      </c>
      <c r="P2382" s="5" t="s">
        <v>4792</v>
      </c>
      <c r="Q2382" s="5">
        <v>5309</v>
      </c>
      <c r="R2382" s="5">
        <v>1115.3361344537816</v>
      </c>
      <c r="S2382" s="5">
        <v>34</v>
      </c>
      <c r="T2382" s="5">
        <v>640.42192503296292</v>
      </c>
      <c r="U2382" s="5">
        <v>0</v>
      </c>
      <c r="V2382" s="5">
        <v>0</v>
      </c>
      <c r="W2382" s="5">
        <v>0</v>
      </c>
      <c r="X2382" s="5">
        <v>0</v>
      </c>
      <c r="Y2382" s="5">
        <v>3</v>
      </c>
      <c r="Z2382" s="5">
        <v>56.507816914673199</v>
      </c>
      <c r="AA2382" s="5">
        <v>31</v>
      </c>
      <c r="AB2382" s="5">
        <v>583.91410811828973</v>
      </c>
      <c r="AC2382" s="5">
        <v>115</v>
      </c>
      <c r="AD2382" s="5">
        <v>2166.1329817291389</v>
      </c>
      <c r="AE2382" s="5">
        <v>21</v>
      </c>
      <c r="AF2382" s="5">
        <v>395.55471840271235</v>
      </c>
      <c r="AG2382" s="5">
        <v>80</v>
      </c>
      <c r="AH2382" s="5">
        <v>1506.8751177246186</v>
      </c>
      <c r="AI2382" s="5">
        <v>14</v>
      </c>
      <c r="AJ2382" s="5">
        <v>263.70314560180822</v>
      </c>
    </row>
    <row r="2383" spans="1:36" x14ac:dyDescent="0.25">
      <c r="A2383">
        <v>2019</v>
      </c>
      <c r="B2383" t="s">
        <v>71</v>
      </c>
      <c r="C2383" t="s">
        <v>4957</v>
      </c>
      <c r="D2383" s="47" t="s">
        <v>4954</v>
      </c>
      <c r="E2383" s="11">
        <v>0</v>
      </c>
      <c r="F2383" s="2">
        <v>0.70579999999999998</v>
      </c>
      <c r="G2383" s="2">
        <v>0.27929999999999999</v>
      </c>
      <c r="H2383" s="2">
        <v>0.42649999999999999</v>
      </c>
      <c r="I2383" s="2">
        <v>0.72589999999999999</v>
      </c>
      <c r="J2383" s="2">
        <v>0.22900000000000001</v>
      </c>
      <c r="K2383" s="2">
        <v>0.49690000000000001</v>
      </c>
      <c r="L2383" s="2">
        <v>0.76300000000000001</v>
      </c>
      <c r="M2383" s="2">
        <v>0.22220000000000001</v>
      </c>
      <c r="N2383" s="2">
        <v>0.54079999999999995</v>
      </c>
      <c r="O2383" s="2">
        <v>0.48806666666666665</v>
      </c>
      <c r="P2383" s="2" t="s">
        <v>4792</v>
      </c>
      <c r="Q2383" s="5">
        <v>5311</v>
      </c>
      <c r="R2383" s="5" t="s">
        <v>4791</v>
      </c>
      <c r="S2383" s="5">
        <v>3</v>
      </c>
      <c r="T2383" s="5">
        <v>56.486537375258898</v>
      </c>
      <c r="U2383" s="5">
        <v>0</v>
      </c>
      <c r="V2383" s="5">
        <v>0</v>
      </c>
      <c r="W2383" s="5">
        <v>0</v>
      </c>
      <c r="X2383" s="5">
        <v>0</v>
      </c>
      <c r="Y2383" s="5">
        <v>0</v>
      </c>
      <c r="Z2383" s="5">
        <v>0</v>
      </c>
      <c r="AA2383" s="5">
        <v>3</v>
      </c>
      <c r="AB2383" s="5">
        <v>56.486537375258898</v>
      </c>
      <c r="AC2383" s="5">
        <v>81</v>
      </c>
      <c r="AD2383" s="5">
        <v>1525.1365091319904</v>
      </c>
      <c r="AE2383" s="5">
        <v>8</v>
      </c>
      <c r="AF2383" s="5">
        <v>150.63076633402372</v>
      </c>
      <c r="AG2383" s="5">
        <v>66</v>
      </c>
      <c r="AH2383" s="5">
        <v>1242.7038222556957</v>
      </c>
      <c r="AI2383" s="5">
        <v>7</v>
      </c>
      <c r="AJ2383" s="5">
        <v>131.80192054227075</v>
      </c>
    </row>
    <row r="2384" spans="1:36" x14ac:dyDescent="0.25">
      <c r="A2384">
        <v>2018</v>
      </c>
      <c r="B2384" t="s">
        <v>70</v>
      </c>
      <c r="C2384" t="s">
        <v>699</v>
      </c>
      <c r="D2384" s="47" t="s">
        <v>5331</v>
      </c>
      <c r="E2384" s="11">
        <v>4.76</v>
      </c>
      <c r="F2384" s="2">
        <v>0.85340000000000005</v>
      </c>
      <c r="G2384" s="2">
        <v>0.13780000000000001</v>
      </c>
      <c r="H2384" s="2">
        <v>0.71560000000000001</v>
      </c>
      <c r="I2384" s="2">
        <v>0.83460000000000001</v>
      </c>
      <c r="J2384" s="2">
        <v>0.1429</v>
      </c>
      <c r="K2384" s="2">
        <v>0.69169999999999998</v>
      </c>
      <c r="L2384" s="2">
        <v>0.76180000000000003</v>
      </c>
      <c r="M2384" s="2">
        <v>0.2248</v>
      </c>
      <c r="N2384" s="2">
        <v>0.53700000000000003</v>
      </c>
      <c r="O2384" s="2">
        <v>0.64810000000000001</v>
      </c>
      <c r="P2384" s="5" t="s">
        <v>4792</v>
      </c>
      <c r="Q2384" s="5">
        <v>5318</v>
      </c>
      <c r="R2384" s="5">
        <v>1117.2268907563025</v>
      </c>
      <c r="S2384" s="5">
        <v>10</v>
      </c>
      <c r="T2384" s="5">
        <v>188.04061677322301</v>
      </c>
      <c r="U2384" s="5">
        <v>0</v>
      </c>
      <c r="V2384" s="5">
        <v>0</v>
      </c>
      <c r="W2384" s="5">
        <v>1</v>
      </c>
      <c r="X2384" s="5">
        <v>18.804061677322302</v>
      </c>
      <c r="Y2384" s="5">
        <v>1</v>
      </c>
      <c r="Z2384" s="5">
        <v>18.804061677322302</v>
      </c>
      <c r="AA2384" s="5">
        <v>8</v>
      </c>
      <c r="AB2384" s="5">
        <v>150.43249341857842</v>
      </c>
      <c r="AC2384" s="5">
        <v>109</v>
      </c>
      <c r="AD2384" s="5">
        <v>2049.6427228281309</v>
      </c>
      <c r="AE2384" s="5">
        <v>9</v>
      </c>
      <c r="AF2384" s="5">
        <v>169.23655509590071</v>
      </c>
      <c r="AG2384" s="5">
        <v>84</v>
      </c>
      <c r="AH2384" s="5">
        <v>1579.5411808950735</v>
      </c>
      <c r="AI2384" s="5">
        <v>16</v>
      </c>
      <c r="AJ2384" s="5">
        <v>300.86498683715683</v>
      </c>
    </row>
    <row r="2385" spans="1:36" x14ac:dyDescent="0.25">
      <c r="A2385">
        <v>2017</v>
      </c>
      <c r="B2385" t="s">
        <v>71</v>
      </c>
      <c r="C2385" t="s">
        <v>4874</v>
      </c>
      <c r="D2385" s="47" t="s">
        <v>4872</v>
      </c>
      <c r="E2385" s="11">
        <v>0</v>
      </c>
      <c r="F2385" s="2">
        <v>0.62729999999999997</v>
      </c>
      <c r="G2385" s="2">
        <v>0.36030000000000001</v>
      </c>
      <c r="H2385" s="2">
        <v>0.26699999999999996</v>
      </c>
      <c r="I2385" s="2">
        <v>0.62739999999999996</v>
      </c>
      <c r="J2385" s="2">
        <v>0.34250000000000003</v>
      </c>
      <c r="K2385" s="2">
        <v>0.28489999999999993</v>
      </c>
      <c r="L2385" s="2">
        <v>0.58130000000000004</v>
      </c>
      <c r="M2385" s="2">
        <v>0.40960000000000002</v>
      </c>
      <c r="N2385" s="2">
        <v>0.17170000000000002</v>
      </c>
      <c r="O2385" s="2">
        <v>0.24119999999999994</v>
      </c>
      <c r="P2385" s="2" t="s">
        <v>4792</v>
      </c>
      <c r="Q2385" s="5">
        <v>5323</v>
      </c>
      <c r="R2385" s="5" t="s">
        <v>4791</v>
      </c>
      <c r="S2385" s="5">
        <v>19</v>
      </c>
      <c r="T2385" s="5">
        <v>356.94157430020664</v>
      </c>
      <c r="U2385" s="5">
        <v>0</v>
      </c>
      <c r="V2385" s="5">
        <v>0</v>
      </c>
      <c r="W2385" s="5">
        <v>2</v>
      </c>
      <c r="X2385" s="5">
        <v>37.572797294758594</v>
      </c>
      <c r="Y2385" s="5">
        <v>3</v>
      </c>
      <c r="Z2385" s="5">
        <v>56.359195942137895</v>
      </c>
      <c r="AA2385" s="5">
        <v>14</v>
      </c>
      <c r="AB2385" s="5">
        <v>263.00958106331018</v>
      </c>
      <c r="AC2385" s="5">
        <v>62</v>
      </c>
      <c r="AD2385" s="5">
        <v>1164.7567161375164</v>
      </c>
      <c r="AE2385" s="5">
        <v>17</v>
      </c>
      <c r="AF2385" s="5">
        <v>319.36877700544807</v>
      </c>
      <c r="AG2385" s="5">
        <v>33</v>
      </c>
      <c r="AH2385" s="5">
        <v>619.95115536351682</v>
      </c>
      <c r="AI2385" s="5">
        <v>12</v>
      </c>
      <c r="AJ2385" s="5">
        <v>225.43678376855158</v>
      </c>
    </row>
    <row r="2386" spans="1:36" x14ac:dyDescent="0.25">
      <c r="A2386">
        <v>2018</v>
      </c>
      <c r="B2386" t="s">
        <v>71</v>
      </c>
      <c r="C2386" t="s">
        <v>5077</v>
      </c>
      <c r="D2386" s="47" t="s">
        <v>357</v>
      </c>
      <c r="E2386" s="11">
        <v>0</v>
      </c>
      <c r="F2386" s="2">
        <v>0.79059999999999997</v>
      </c>
      <c r="G2386" s="2">
        <v>0.20499999999999999</v>
      </c>
      <c r="H2386" s="2">
        <v>0.58560000000000001</v>
      </c>
      <c r="I2386" s="2">
        <v>0.79010000000000002</v>
      </c>
      <c r="J2386" s="2">
        <v>0.19350000000000001</v>
      </c>
      <c r="K2386" s="2">
        <v>0.59660000000000002</v>
      </c>
      <c r="L2386" s="2">
        <v>0.74099999999999999</v>
      </c>
      <c r="M2386" s="2">
        <v>0.25009999999999999</v>
      </c>
      <c r="N2386" s="2">
        <v>0.4909</v>
      </c>
      <c r="O2386" s="2">
        <v>0.55769999999999997</v>
      </c>
      <c r="P2386" s="2" t="s">
        <v>4792</v>
      </c>
      <c r="Q2386" s="5">
        <v>5324</v>
      </c>
      <c r="R2386" s="5" t="s">
        <v>4791</v>
      </c>
      <c r="S2386" s="5">
        <v>23</v>
      </c>
      <c r="T2386" s="5">
        <v>432.00601051840721</v>
      </c>
      <c r="U2386" s="5">
        <v>1</v>
      </c>
      <c r="V2386" s="5">
        <v>18.782870022539445</v>
      </c>
      <c r="W2386" s="5">
        <v>2</v>
      </c>
      <c r="X2386" s="5">
        <v>37.56574004507889</v>
      </c>
      <c r="Y2386" s="5">
        <v>1</v>
      </c>
      <c r="Z2386" s="5">
        <v>18.782870022539445</v>
      </c>
      <c r="AA2386" s="5">
        <v>19</v>
      </c>
      <c r="AB2386" s="5">
        <v>356.87453042824944</v>
      </c>
      <c r="AC2386" s="5">
        <v>234</v>
      </c>
      <c r="AD2386" s="5">
        <v>4395.1915852742304</v>
      </c>
      <c r="AE2386" s="5">
        <v>58</v>
      </c>
      <c r="AF2386" s="5">
        <v>1089.4064613072878</v>
      </c>
      <c r="AG2386" s="5">
        <v>171</v>
      </c>
      <c r="AH2386" s="5">
        <v>3211.8707738542453</v>
      </c>
      <c r="AI2386" s="5">
        <v>5</v>
      </c>
      <c r="AJ2386" s="5">
        <v>93.914350112697221</v>
      </c>
    </row>
    <row r="2387" spans="1:36" x14ac:dyDescent="0.25">
      <c r="A2387">
        <v>2018</v>
      </c>
      <c r="B2387" t="s">
        <v>71</v>
      </c>
      <c r="C2387" t="s">
        <v>5077</v>
      </c>
      <c r="D2387" s="47" t="s">
        <v>357</v>
      </c>
      <c r="E2387" s="11">
        <v>0</v>
      </c>
      <c r="F2387" s="2">
        <v>0.79059999999999997</v>
      </c>
      <c r="G2387" s="2">
        <v>0.20499999999999999</v>
      </c>
      <c r="H2387" s="2">
        <v>0.58560000000000001</v>
      </c>
      <c r="I2387" s="2">
        <v>0.79010000000000002</v>
      </c>
      <c r="J2387" s="2">
        <v>0.19350000000000001</v>
      </c>
      <c r="K2387" s="2">
        <v>0.59660000000000002</v>
      </c>
      <c r="L2387" s="2">
        <v>0.74099999999999999</v>
      </c>
      <c r="M2387" s="2">
        <v>0.25009999999999999</v>
      </c>
      <c r="N2387" s="2">
        <v>0.4909</v>
      </c>
      <c r="O2387" s="2">
        <v>0.55769999999999997</v>
      </c>
      <c r="P2387" s="2" t="s">
        <v>4792</v>
      </c>
      <c r="Q2387" s="5">
        <v>5324</v>
      </c>
      <c r="R2387" s="5" t="s">
        <v>4791</v>
      </c>
      <c r="S2387" s="5">
        <v>23</v>
      </c>
      <c r="T2387" s="5">
        <v>432.00601051840721</v>
      </c>
      <c r="U2387" s="5">
        <v>1</v>
      </c>
      <c r="V2387" s="5">
        <v>18.782870022539445</v>
      </c>
      <c r="W2387" s="5">
        <v>2</v>
      </c>
      <c r="X2387" s="5">
        <v>37.56574004507889</v>
      </c>
      <c r="Y2387" s="5">
        <v>1</v>
      </c>
      <c r="Z2387" s="5">
        <v>18.782870022539445</v>
      </c>
      <c r="AA2387" s="5">
        <v>19</v>
      </c>
      <c r="AB2387" s="5">
        <v>356.87453042824944</v>
      </c>
      <c r="AC2387" s="5">
        <v>234</v>
      </c>
      <c r="AD2387" s="5">
        <v>4395.1915852742304</v>
      </c>
      <c r="AE2387" s="5">
        <v>58</v>
      </c>
      <c r="AF2387" s="5">
        <v>1089.4064613072878</v>
      </c>
      <c r="AG2387" s="5">
        <v>171</v>
      </c>
      <c r="AH2387" s="5">
        <v>3211.8707738542453</v>
      </c>
      <c r="AI2387" s="5">
        <v>5</v>
      </c>
      <c r="AJ2387" s="5">
        <v>93.914350112697221</v>
      </c>
    </row>
    <row r="2388" spans="1:36" x14ac:dyDescent="0.25">
      <c r="A2388">
        <v>2018</v>
      </c>
      <c r="B2388" t="s">
        <v>41</v>
      </c>
      <c r="C2388" t="s">
        <v>5547</v>
      </c>
      <c r="D2388" s="47" t="s">
        <v>5546</v>
      </c>
      <c r="E2388" s="11">
        <v>2.6840000000000002</v>
      </c>
      <c r="F2388" s="2">
        <v>0.6905</v>
      </c>
      <c r="G2388" s="2">
        <v>0.28739999999999999</v>
      </c>
      <c r="H2388" s="2">
        <v>0.40310000000000001</v>
      </c>
      <c r="I2388" s="2">
        <v>0.67859999999999998</v>
      </c>
      <c r="J2388" s="2">
        <v>0.26169999999999999</v>
      </c>
      <c r="K2388" s="2">
        <v>0.41689999999999999</v>
      </c>
      <c r="L2388" s="2">
        <v>0.68440000000000001</v>
      </c>
      <c r="M2388" s="2">
        <v>0.29420000000000002</v>
      </c>
      <c r="N2388" s="2">
        <v>0.39019999999999999</v>
      </c>
      <c r="O2388" s="2">
        <v>0.40339999999999998</v>
      </c>
      <c r="P2388" s="2" t="s">
        <v>4792</v>
      </c>
      <c r="Q2388" s="5">
        <v>5335</v>
      </c>
      <c r="R2388" s="5">
        <v>1987.7049180327867</v>
      </c>
      <c r="S2388" s="5">
        <v>11</v>
      </c>
      <c r="T2388" s="5">
        <v>206.18556701030928</v>
      </c>
      <c r="U2388" s="5">
        <v>0</v>
      </c>
      <c r="V2388" s="5">
        <v>0</v>
      </c>
      <c r="W2388" s="5">
        <v>2</v>
      </c>
      <c r="X2388" s="5">
        <v>37.488284910965326</v>
      </c>
      <c r="Y2388" s="5">
        <v>0</v>
      </c>
      <c r="Z2388" s="5">
        <v>0</v>
      </c>
      <c r="AA2388" s="5">
        <v>9</v>
      </c>
      <c r="AB2388" s="5">
        <v>168.69728209934397</v>
      </c>
      <c r="AC2388" s="5">
        <v>34</v>
      </c>
      <c r="AD2388" s="5">
        <v>637.30084348641049</v>
      </c>
      <c r="AE2388" s="5">
        <v>2</v>
      </c>
      <c r="AF2388" s="5">
        <v>37.488284910965326</v>
      </c>
      <c r="AG2388" s="5">
        <v>30</v>
      </c>
      <c r="AH2388" s="5">
        <v>562.32427366447985</v>
      </c>
      <c r="AI2388" s="5">
        <v>2</v>
      </c>
      <c r="AJ2388" s="5">
        <v>37.488284910965326</v>
      </c>
    </row>
    <row r="2389" spans="1:36" x14ac:dyDescent="0.25">
      <c r="A2389">
        <v>2018</v>
      </c>
      <c r="B2389" t="s">
        <v>49</v>
      </c>
      <c r="C2389" t="s">
        <v>611</v>
      </c>
      <c r="D2389" s="47" t="s">
        <v>618</v>
      </c>
      <c r="E2389" s="11">
        <v>19.899999999999999</v>
      </c>
      <c r="F2389" s="2">
        <v>0.3947</v>
      </c>
      <c r="G2389" s="2">
        <v>0.57199999999999995</v>
      </c>
      <c r="H2389" s="2">
        <v>-0.17729999999999996</v>
      </c>
      <c r="I2389" s="2">
        <v>0.31</v>
      </c>
      <c r="J2389" s="2">
        <v>0.56499999999999995</v>
      </c>
      <c r="K2389" s="2">
        <v>-0.25499999999999995</v>
      </c>
      <c r="L2389" s="2">
        <v>0.47799999999999998</v>
      </c>
      <c r="M2389" s="2">
        <v>0.505</v>
      </c>
      <c r="N2389" s="2">
        <v>-2.7000000000000024E-2</v>
      </c>
      <c r="O2389" s="2">
        <v>-0.15309999999999999</v>
      </c>
      <c r="P2389" s="2" t="s">
        <v>5900</v>
      </c>
      <c r="Q2389" s="5">
        <v>5335</v>
      </c>
      <c r="R2389" s="5">
        <v>268.09045226130655</v>
      </c>
      <c r="S2389" s="5">
        <v>0</v>
      </c>
      <c r="T2389" s="5">
        <v>0</v>
      </c>
      <c r="U2389" s="5">
        <v>0</v>
      </c>
      <c r="V2389" s="5">
        <v>0</v>
      </c>
      <c r="W2389" s="5">
        <v>0</v>
      </c>
      <c r="X2389" s="5">
        <v>0</v>
      </c>
      <c r="Y2389" s="5">
        <v>0</v>
      </c>
      <c r="Z2389" s="5">
        <v>0</v>
      </c>
      <c r="AA2389" s="5">
        <v>0</v>
      </c>
      <c r="AB2389" s="5">
        <v>0</v>
      </c>
      <c r="AC2389" s="5">
        <v>33</v>
      </c>
      <c r="AD2389" s="5">
        <v>618.5567010309278</v>
      </c>
      <c r="AE2389" s="5">
        <v>9</v>
      </c>
      <c r="AF2389" s="5">
        <v>168.69728209934397</v>
      </c>
      <c r="AG2389" s="5">
        <v>22</v>
      </c>
      <c r="AH2389" s="5">
        <v>412.37113402061857</v>
      </c>
      <c r="AI2389" s="5">
        <v>2</v>
      </c>
      <c r="AJ2389" s="5">
        <v>37.488284910965326</v>
      </c>
    </row>
    <row r="2390" spans="1:36" x14ac:dyDescent="0.25">
      <c r="A2390">
        <v>2018</v>
      </c>
      <c r="B2390" t="s">
        <v>41</v>
      </c>
      <c r="C2390" t="s">
        <v>5696</v>
      </c>
      <c r="D2390" s="47" t="s">
        <v>5485</v>
      </c>
      <c r="E2390" s="11">
        <v>5.617</v>
      </c>
      <c r="F2390" s="2">
        <v>0.61909999999999998</v>
      </c>
      <c r="G2390" s="2">
        <v>0.36070000000000002</v>
      </c>
      <c r="H2390" s="2">
        <v>0.25839999999999996</v>
      </c>
      <c r="I2390" s="2">
        <v>0.58540000000000003</v>
      </c>
      <c r="J2390" s="2">
        <v>0.35089999999999999</v>
      </c>
      <c r="K2390" s="2">
        <v>0.23450000000000004</v>
      </c>
      <c r="L2390" s="2">
        <v>0.53220000000000001</v>
      </c>
      <c r="M2390" s="2">
        <v>0.44340000000000002</v>
      </c>
      <c r="N2390" s="2">
        <v>8.879999999999999E-2</v>
      </c>
      <c r="O2390" s="2">
        <v>0.19389999999999999</v>
      </c>
      <c r="P2390" s="2" t="s">
        <v>4792</v>
      </c>
      <c r="Q2390" s="5">
        <v>5338</v>
      </c>
      <c r="R2390" s="5">
        <v>950.32935730817167</v>
      </c>
      <c r="S2390" s="5">
        <v>5</v>
      </c>
      <c r="T2390" s="5">
        <v>93.668040464593474</v>
      </c>
      <c r="U2390" s="5">
        <v>0</v>
      </c>
      <c r="V2390" s="5">
        <v>0</v>
      </c>
      <c r="W2390" s="5">
        <v>0</v>
      </c>
      <c r="X2390" s="5">
        <v>0</v>
      </c>
      <c r="Y2390" s="5">
        <v>0</v>
      </c>
      <c r="Z2390" s="5">
        <v>0</v>
      </c>
      <c r="AA2390" s="5">
        <v>5</v>
      </c>
      <c r="AB2390" s="5">
        <v>93.668040464593474</v>
      </c>
      <c r="AC2390" s="5">
        <v>0</v>
      </c>
      <c r="AD2390" s="5">
        <v>0</v>
      </c>
      <c r="AE2390" s="5">
        <v>3</v>
      </c>
      <c r="AF2390" s="5">
        <v>56.200824278756087</v>
      </c>
      <c r="AG2390" s="5">
        <v>0</v>
      </c>
      <c r="AH2390" s="5">
        <v>0</v>
      </c>
      <c r="AI2390" s="5">
        <v>1</v>
      </c>
      <c r="AJ2390" s="5">
        <v>18.733608092918697</v>
      </c>
    </row>
    <row r="2391" spans="1:36" x14ac:dyDescent="0.25">
      <c r="A2391">
        <v>2019</v>
      </c>
      <c r="B2391" t="s">
        <v>41</v>
      </c>
      <c r="C2391" t="s">
        <v>5696</v>
      </c>
      <c r="D2391" s="47" t="s">
        <v>5485</v>
      </c>
      <c r="E2391" s="11">
        <v>5.617</v>
      </c>
      <c r="F2391" s="2">
        <v>0.61909999999999998</v>
      </c>
      <c r="G2391" s="2">
        <v>0.36070000000000002</v>
      </c>
      <c r="H2391" s="2">
        <v>0.25839999999999996</v>
      </c>
      <c r="I2391" s="2">
        <v>0.58540000000000003</v>
      </c>
      <c r="J2391" s="2">
        <v>0.35089999999999999</v>
      </c>
      <c r="K2391" s="2">
        <v>0.23450000000000004</v>
      </c>
      <c r="L2391" s="2">
        <v>0.53220000000000001</v>
      </c>
      <c r="M2391" s="2">
        <v>0.44340000000000002</v>
      </c>
      <c r="N2391" s="2">
        <v>8.879999999999999E-2</v>
      </c>
      <c r="O2391" s="2">
        <v>0.19389999999999999</v>
      </c>
      <c r="P2391" s="2" t="s">
        <v>4792</v>
      </c>
      <c r="Q2391" s="5">
        <v>5340</v>
      </c>
      <c r="R2391" s="5">
        <v>950.68541926295177</v>
      </c>
      <c r="S2391" s="5">
        <v>4</v>
      </c>
      <c r="T2391" s="5">
        <v>74.906367041198507</v>
      </c>
      <c r="U2391" s="5">
        <v>0</v>
      </c>
      <c r="V2391" s="5">
        <v>0</v>
      </c>
      <c r="W2391" s="5">
        <v>2</v>
      </c>
      <c r="X2391" s="5">
        <v>37.453183520599254</v>
      </c>
      <c r="Y2391" s="5">
        <v>1</v>
      </c>
      <c r="Z2391" s="5">
        <v>18.726591760299627</v>
      </c>
      <c r="AA2391" s="5">
        <v>1</v>
      </c>
      <c r="AB2391" s="5">
        <v>18.726591760299627</v>
      </c>
      <c r="AC2391" s="5">
        <v>29</v>
      </c>
      <c r="AD2391" s="5">
        <v>543.07116104868919</v>
      </c>
      <c r="AE2391" s="5">
        <v>5</v>
      </c>
      <c r="AF2391" s="5">
        <v>93.632958801498134</v>
      </c>
      <c r="AG2391" s="5">
        <v>24</v>
      </c>
      <c r="AH2391" s="5">
        <v>449.43820224719104</v>
      </c>
      <c r="AI2391" s="5">
        <v>0</v>
      </c>
      <c r="AJ2391" s="5">
        <v>0</v>
      </c>
    </row>
    <row r="2392" spans="1:36" x14ac:dyDescent="0.25">
      <c r="A2392">
        <v>2018</v>
      </c>
      <c r="B2392" t="s">
        <v>70</v>
      </c>
      <c r="C2392" t="s">
        <v>5379</v>
      </c>
      <c r="D2392" s="47" t="s">
        <v>5137</v>
      </c>
      <c r="E2392" s="11">
        <v>6.94</v>
      </c>
      <c r="F2392" s="2">
        <v>0.82199999999999995</v>
      </c>
      <c r="G2392" s="2">
        <v>0.16450000000000001</v>
      </c>
      <c r="H2392" s="2">
        <v>0.65749999999999997</v>
      </c>
      <c r="I2392" s="2">
        <v>0.8014</v>
      </c>
      <c r="J2392" s="2">
        <v>0.16880000000000001</v>
      </c>
      <c r="K2392" s="2">
        <v>0.63260000000000005</v>
      </c>
      <c r="L2392" s="2">
        <v>0.72650000000000003</v>
      </c>
      <c r="M2392" s="2">
        <v>0.25700000000000001</v>
      </c>
      <c r="N2392" s="2">
        <v>0.46950000000000003</v>
      </c>
      <c r="O2392" s="2">
        <v>0.58653333333333335</v>
      </c>
      <c r="P2392" s="5" t="s">
        <v>4792</v>
      </c>
      <c r="Q2392" s="5">
        <v>5345</v>
      </c>
      <c r="R2392" s="5">
        <v>770.17291066282417</v>
      </c>
      <c r="S2392" s="5">
        <v>8</v>
      </c>
      <c r="T2392" s="5">
        <v>149.67259120673526</v>
      </c>
      <c r="U2392" s="5">
        <v>0</v>
      </c>
      <c r="V2392" s="5">
        <v>0</v>
      </c>
      <c r="W2392" s="5">
        <v>0</v>
      </c>
      <c r="X2392" s="5">
        <v>0</v>
      </c>
      <c r="Y2392" s="5">
        <v>0</v>
      </c>
      <c r="Z2392" s="5">
        <v>0</v>
      </c>
      <c r="AA2392" s="5">
        <v>8</v>
      </c>
      <c r="AB2392" s="5">
        <v>149.67259120673526</v>
      </c>
      <c r="AC2392" s="5">
        <v>59</v>
      </c>
      <c r="AD2392" s="5">
        <v>1103.8353601496726</v>
      </c>
      <c r="AE2392" s="5">
        <v>21</v>
      </c>
      <c r="AF2392" s="5">
        <v>392.89055191768006</v>
      </c>
      <c r="AG2392" s="5">
        <v>31</v>
      </c>
      <c r="AH2392" s="5">
        <v>579.98129092609918</v>
      </c>
      <c r="AI2392" s="5">
        <v>7</v>
      </c>
      <c r="AJ2392" s="5">
        <v>130.96351730589336</v>
      </c>
    </row>
    <row r="2393" spans="1:36" x14ac:dyDescent="0.25">
      <c r="A2393">
        <v>2018</v>
      </c>
      <c r="B2393" t="s">
        <v>71</v>
      </c>
      <c r="C2393" t="s">
        <v>4874</v>
      </c>
      <c r="D2393" s="47" t="s">
        <v>4872</v>
      </c>
      <c r="E2393" s="11">
        <v>0</v>
      </c>
      <c r="F2393" s="2">
        <v>0.62729999999999997</v>
      </c>
      <c r="G2393" s="2">
        <v>0.36030000000000001</v>
      </c>
      <c r="H2393" s="2">
        <v>0.26699999999999996</v>
      </c>
      <c r="I2393" s="2">
        <v>0.62739999999999996</v>
      </c>
      <c r="J2393" s="2">
        <v>0.34250000000000003</v>
      </c>
      <c r="K2393" s="2">
        <v>0.28489999999999993</v>
      </c>
      <c r="L2393" s="2">
        <v>0.58130000000000004</v>
      </c>
      <c r="M2393" s="2">
        <v>0.40960000000000002</v>
      </c>
      <c r="N2393" s="2">
        <v>0.17170000000000002</v>
      </c>
      <c r="O2393" s="2">
        <v>0.24119999999999994</v>
      </c>
      <c r="P2393" s="2" t="s">
        <v>4792</v>
      </c>
      <c r="Q2393" s="5">
        <v>5346</v>
      </c>
      <c r="R2393" s="5" t="s">
        <v>4791</v>
      </c>
      <c r="S2393" s="5">
        <v>24</v>
      </c>
      <c r="T2393" s="5">
        <v>448.93378226711565</v>
      </c>
      <c r="U2393" s="5">
        <v>0</v>
      </c>
      <c r="V2393" s="5">
        <v>0</v>
      </c>
      <c r="W2393" s="5">
        <v>2</v>
      </c>
      <c r="X2393" s="5">
        <v>37.41114852225963</v>
      </c>
      <c r="Y2393" s="5">
        <v>7</v>
      </c>
      <c r="Z2393" s="5">
        <v>130.93901982790871</v>
      </c>
      <c r="AA2393" s="5">
        <v>15</v>
      </c>
      <c r="AB2393" s="5">
        <v>280.58361391694723</v>
      </c>
      <c r="AC2393" s="5">
        <v>70</v>
      </c>
      <c r="AD2393" s="5">
        <v>1309.3901982790871</v>
      </c>
      <c r="AE2393" s="5">
        <v>10</v>
      </c>
      <c r="AF2393" s="5">
        <v>187.05574261129817</v>
      </c>
      <c r="AG2393" s="5">
        <v>51</v>
      </c>
      <c r="AH2393" s="5">
        <v>953.98428731762067</v>
      </c>
      <c r="AI2393" s="5">
        <v>9</v>
      </c>
      <c r="AJ2393" s="5">
        <v>168.35016835016833</v>
      </c>
    </row>
    <row r="2394" spans="1:36" x14ac:dyDescent="0.25">
      <c r="A2394">
        <v>2018</v>
      </c>
      <c r="B2394" t="s">
        <v>71</v>
      </c>
      <c r="C2394" t="s">
        <v>4874</v>
      </c>
      <c r="D2394" s="47" t="s">
        <v>4872</v>
      </c>
      <c r="E2394" s="11">
        <v>0</v>
      </c>
      <c r="F2394" s="2">
        <v>0.62729999999999997</v>
      </c>
      <c r="G2394" s="2">
        <v>0.36030000000000001</v>
      </c>
      <c r="H2394" s="2">
        <v>0.26699999999999996</v>
      </c>
      <c r="I2394" s="2">
        <v>0.62739999999999996</v>
      </c>
      <c r="J2394" s="2">
        <v>0.34250000000000003</v>
      </c>
      <c r="K2394" s="2">
        <v>0.28489999999999993</v>
      </c>
      <c r="L2394" s="2">
        <v>0.58130000000000004</v>
      </c>
      <c r="M2394" s="2">
        <v>0.40960000000000002</v>
      </c>
      <c r="N2394" s="2">
        <v>0.17170000000000002</v>
      </c>
      <c r="O2394" s="2">
        <v>0.24119999999999994</v>
      </c>
      <c r="P2394" s="2" t="s">
        <v>4792</v>
      </c>
      <c r="Q2394" s="5">
        <v>5346</v>
      </c>
      <c r="R2394" s="5" t="s">
        <v>4791</v>
      </c>
      <c r="S2394" s="5">
        <v>24</v>
      </c>
      <c r="T2394" s="5">
        <v>448.93378226711565</v>
      </c>
      <c r="U2394" s="5">
        <v>0</v>
      </c>
      <c r="V2394" s="5">
        <v>0</v>
      </c>
      <c r="W2394" s="5">
        <v>2</v>
      </c>
      <c r="X2394" s="5">
        <v>37.41114852225963</v>
      </c>
      <c r="Y2394" s="5">
        <v>7</v>
      </c>
      <c r="Z2394" s="5">
        <v>130.93901982790871</v>
      </c>
      <c r="AA2394" s="5">
        <v>15</v>
      </c>
      <c r="AB2394" s="5">
        <v>280.58361391694723</v>
      </c>
      <c r="AC2394" s="5">
        <v>70</v>
      </c>
      <c r="AD2394" s="5">
        <v>1309.3901982790871</v>
      </c>
      <c r="AE2394" s="5">
        <v>10</v>
      </c>
      <c r="AF2394" s="5">
        <v>187.05574261129817</v>
      </c>
      <c r="AG2394" s="5">
        <v>51</v>
      </c>
      <c r="AH2394" s="5">
        <v>953.98428731762067</v>
      </c>
      <c r="AI2394" s="5">
        <v>9</v>
      </c>
      <c r="AJ2394" s="5">
        <v>168.35016835016833</v>
      </c>
    </row>
    <row r="2395" spans="1:36" x14ac:dyDescent="0.25">
      <c r="A2395">
        <v>2018</v>
      </c>
      <c r="B2395" t="s">
        <v>49</v>
      </c>
      <c r="C2395" t="s">
        <v>6393</v>
      </c>
      <c r="D2395" s="47" t="s">
        <v>6216</v>
      </c>
      <c r="E2395" s="11">
        <v>23.1</v>
      </c>
      <c r="F2395" s="2">
        <v>0.25219999999999998</v>
      </c>
      <c r="G2395" s="2">
        <v>0.71730000000000005</v>
      </c>
      <c r="H2395" s="2">
        <v>-0.46510000000000007</v>
      </c>
      <c r="I2395" s="2">
        <v>0.26200000000000001</v>
      </c>
      <c r="J2395" s="2">
        <v>0.64900000000000002</v>
      </c>
      <c r="K2395" s="2">
        <v>-0.38700000000000001</v>
      </c>
      <c r="L2395" s="2">
        <v>0.28899999999999998</v>
      </c>
      <c r="M2395" s="2">
        <v>0.69</v>
      </c>
      <c r="N2395" s="2">
        <v>-0.40099999999999997</v>
      </c>
      <c r="O2395" s="2">
        <v>-0.41770000000000002</v>
      </c>
      <c r="P2395" s="2" t="s">
        <v>5900</v>
      </c>
      <c r="Q2395" s="5">
        <v>5347</v>
      </c>
      <c r="R2395" s="5">
        <v>231.47186147186144</v>
      </c>
      <c r="S2395" s="5">
        <v>34</v>
      </c>
      <c r="T2395" s="5">
        <v>635.8705816345614</v>
      </c>
      <c r="U2395" s="5">
        <v>0</v>
      </c>
      <c r="V2395" s="5">
        <v>0</v>
      </c>
      <c r="W2395" s="5">
        <v>4</v>
      </c>
      <c r="X2395" s="5">
        <v>74.808303721713116</v>
      </c>
      <c r="Y2395" s="5">
        <v>1</v>
      </c>
      <c r="Z2395" s="5">
        <v>18.702075930428279</v>
      </c>
      <c r="AA2395" s="5">
        <v>29</v>
      </c>
      <c r="AB2395" s="5">
        <v>542.36020198242011</v>
      </c>
      <c r="AC2395" s="5">
        <v>122</v>
      </c>
      <c r="AD2395" s="5">
        <v>2281.6532635122499</v>
      </c>
      <c r="AE2395" s="5">
        <v>9</v>
      </c>
      <c r="AF2395" s="5">
        <v>168.3186833738545</v>
      </c>
      <c r="AG2395" s="5">
        <v>111</v>
      </c>
      <c r="AH2395" s="5">
        <v>2075.9304282775388</v>
      </c>
      <c r="AI2395" s="5">
        <v>2</v>
      </c>
      <c r="AJ2395" s="5">
        <v>37.404151860856558</v>
      </c>
    </row>
    <row r="2396" spans="1:36" x14ac:dyDescent="0.25">
      <c r="A2396">
        <v>2018</v>
      </c>
      <c r="B2396" t="s">
        <v>41</v>
      </c>
      <c r="C2396" t="s">
        <v>5643</v>
      </c>
      <c r="D2396" s="47" t="s">
        <v>1074</v>
      </c>
      <c r="E2396" s="11">
        <v>4.1059999999999999</v>
      </c>
      <c r="F2396" s="2">
        <v>0.72740000000000005</v>
      </c>
      <c r="G2396" s="2">
        <v>0.25979999999999998</v>
      </c>
      <c r="H2396" s="2">
        <v>0.46760000000000007</v>
      </c>
      <c r="I2396" s="2">
        <v>0.70109999999999995</v>
      </c>
      <c r="J2396" s="2">
        <v>0.25180000000000002</v>
      </c>
      <c r="K2396" s="2">
        <v>0.44929999999999992</v>
      </c>
      <c r="L2396" s="2">
        <v>0.5746</v>
      </c>
      <c r="M2396" s="2">
        <v>0.39850000000000002</v>
      </c>
      <c r="N2396" s="2">
        <v>0.17609999999999998</v>
      </c>
      <c r="O2396" s="2">
        <v>0.36433333333333334</v>
      </c>
      <c r="P2396" s="2" t="s">
        <v>4792</v>
      </c>
      <c r="Q2396" s="5">
        <v>5358</v>
      </c>
      <c r="R2396" s="5">
        <v>1304.9196298100342</v>
      </c>
      <c r="S2396" s="5">
        <v>4</v>
      </c>
      <c r="T2396" s="5">
        <v>74.654721911160877</v>
      </c>
      <c r="U2396" s="5">
        <v>0</v>
      </c>
      <c r="V2396" s="5">
        <v>0</v>
      </c>
      <c r="W2396" s="5">
        <v>0</v>
      </c>
      <c r="X2396" s="5">
        <v>0</v>
      </c>
      <c r="Y2396" s="5">
        <v>0</v>
      </c>
      <c r="Z2396" s="5">
        <v>0</v>
      </c>
      <c r="AA2396" s="5">
        <v>4</v>
      </c>
      <c r="AB2396" s="5">
        <v>74.654721911160877</v>
      </c>
      <c r="AC2396" s="5">
        <v>34</v>
      </c>
      <c r="AD2396" s="5">
        <v>634.56513624486752</v>
      </c>
      <c r="AE2396" s="5">
        <v>5</v>
      </c>
      <c r="AF2396" s="5">
        <v>93.3184023889511</v>
      </c>
      <c r="AG2396" s="5">
        <v>29</v>
      </c>
      <c r="AH2396" s="5">
        <v>541.24673385591643</v>
      </c>
      <c r="AI2396" s="5">
        <v>0</v>
      </c>
      <c r="AJ2396" s="5">
        <v>0</v>
      </c>
    </row>
    <row r="2397" spans="1:36" x14ac:dyDescent="0.25">
      <c r="A2397">
        <v>2018</v>
      </c>
      <c r="B2397" t="s">
        <v>49</v>
      </c>
      <c r="C2397" t="s">
        <v>6393</v>
      </c>
      <c r="D2397" s="47" t="s">
        <v>6216</v>
      </c>
      <c r="E2397" s="11">
        <v>23.1</v>
      </c>
      <c r="F2397" s="2">
        <v>0.25219999999999998</v>
      </c>
      <c r="G2397" s="2">
        <v>0.71730000000000005</v>
      </c>
      <c r="H2397" s="2">
        <v>-0.46510000000000007</v>
      </c>
      <c r="I2397" s="2">
        <v>0.26200000000000001</v>
      </c>
      <c r="J2397" s="2">
        <v>0.64900000000000002</v>
      </c>
      <c r="K2397" s="2">
        <v>-0.38700000000000001</v>
      </c>
      <c r="L2397" s="2">
        <v>0.28899999999999998</v>
      </c>
      <c r="M2397" s="2">
        <v>0.69</v>
      </c>
      <c r="N2397" s="2">
        <v>-0.40099999999999997</v>
      </c>
      <c r="O2397" s="2">
        <v>-0.41770000000000002</v>
      </c>
      <c r="P2397" s="2" t="s">
        <v>5900</v>
      </c>
      <c r="Q2397" s="5">
        <v>5358</v>
      </c>
      <c r="R2397" s="5">
        <v>231.94805194805193</v>
      </c>
      <c r="S2397" s="5">
        <v>26</v>
      </c>
      <c r="T2397" s="5">
        <v>485.25569242254574</v>
      </c>
      <c r="U2397" s="5">
        <v>0</v>
      </c>
      <c r="V2397" s="5">
        <v>0</v>
      </c>
      <c r="W2397" s="5">
        <v>7</v>
      </c>
      <c r="X2397" s="5">
        <v>130.64576334453153</v>
      </c>
      <c r="Y2397" s="5">
        <v>0</v>
      </c>
      <c r="Z2397" s="5">
        <v>0</v>
      </c>
      <c r="AA2397" s="5">
        <v>19</v>
      </c>
      <c r="AB2397" s="5">
        <v>354.6099290780142</v>
      </c>
      <c r="AC2397" s="5">
        <v>170</v>
      </c>
      <c r="AD2397" s="5">
        <v>3172.8256812243371</v>
      </c>
      <c r="AE2397" s="5">
        <v>6</v>
      </c>
      <c r="AF2397" s="5">
        <v>111.98208286674132</v>
      </c>
      <c r="AG2397" s="5">
        <v>157</v>
      </c>
      <c r="AH2397" s="5">
        <v>2930.1978350130648</v>
      </c>
      <c r="AI2397" s="5">
        <v>7</v>
      </c>
      <c r="AJ2397" s="5">
        <v>130.64576334453153</v>
      </c>
    </row>
    <row r="2398" spans="1:36" x14ac:dyDescent="0.25">
      <c r="A2398">
        <v>2017</v>
      </c>
      <c r="B2398" t="s">
        <v>71</v>
      </c>
      <c r="C2398" t="s">
        <v>5220</v>
      </c>
      <c r="D2398" s="47" t="s">
        <v>4948</v>
      </c>
      <c r="E2398" s="11">
        <v>0</v>
      </c>
      <c r="F2398" s="2">
        <v>0.72399999999999998</v>
      </c>
      <c r="G2398" s="2">
        <v>0.26400000000000001</v>
      </c>
      <c r="H2398" s="2">
        <v>0.45999999999999996</v>
      </c>
      <c r="I2398" s="2">
        <v>0.72440000000000004</v>
      </c>
      <c r="J2398" s="2">
        <v>0.252</v>
      </c>
      <c r="K2398" s="2">
        <v>0.47240000000000004</v>
      </c>
      <c r="L2398" s="2">
        <v>0.7147</v>
      </c>
      <c r="M2398" s="2">
        <v>0.27579999999999999</v>
      </c>
      <c r="N2398" s="2">
        <v>0.43890000000000001</v>
      </c>
      <c r="O2398" s="2">
        <v>0.45710000000000001</v>
      </c>
      <c r="P2398" s="2" t="s">
        <v>4792</v>
      </c>
      <c r="Q2398" s="5">
        <v>5363</v>
      </c>
      <c r="R2398" s="5" t="s">
        <v>4791</v>
      </c>
      <c r="S2398" s="5">
        <v>0</v>
      </c>
      <c r="T2398" s="5">
        <v>0</v>
      </c>
      <c r="U2398" s="5">
        <v>0</v>
      </c>
      <c r="V2398" s="5">
        <v>0</v>
      </c>
      <c r="W2398" s="5">
        <v>0</v>
      </c>
      <c r="X2398" s="5">
        <v>0</v>
      </c>
      <c r="Y2398" s="5">
        <v>0</v>
      </c>
      <c r="Z2398" s="5">
        <v>0</v>
      </c>
      <c r="AA2398" s="5">
        <v>0</v>
      </c>
      <c r="AB2398" s="5">
        <v>0</v>
      </c>
      <c r="AC2398" s="5">
        <v>61</v>
      </c>
      <c r="AD2398" s="5">
        <v>1137.4230840947232</v>
      </c>
      <c r="AE2398" s="5">
        <v>8</v>
      </c>
      <c r="AF2398" s="5">
        <v>149.17024053701286</v>
      </c>
      <c r="AG2398" s="5">
        <v>50</v>
      </c>
      <c r="AH2398" s="5">
        <v>932.31400335633043</v>
      </c>
      <c r="AI2398" s="5">
        <v>3</v>
      </c>
      <c r="AJ2398" s="5">
        <v>55.938840201379833</v>
      </c>
    </row>
    <row r="2399" spans="1:36" x14ac:dyDescent="0.25">
      <c r="A2399">
        <v>2017</v>
      </c>
      <c r="B2399" t="s">
        <v>71</v>
      </c>
      <c r="C2399" t="s">
        <v>5116</v>
      </c>
      <c r="D2399" s="47" t="s">
        <v>4808</v>
      </c>
      <c r="E2399" s="11">
        <v>0</v>
      </c>
      <c r="F2399" s="2">
        <v>0.81499999999999995</v>
      </c>
      <c r="G2399" s="2">
        <v>0.17100000000000001</v>
      </c>
      <c r="H2399" s="2">
        <v>0.64399999999999991</v>
      </c>
      <c r="I2399" s="2">
        <v>0.81789999999999996</v>
      </c>
      <c r="J2399" s="2">
        <v>0.1469</v>
      </c>
      <c r="K2399" s="2">
        <v>0.67099999999999993</v>
      </c>
      <c r="L2399" s="2">
        <v>0.82279999999999998</v>
      </c>
      <c r="M2399" s="2">
        <v>0.16470000000000001</v>
      </c>
      <c r="N2399" s="2">
        <v>0.65809999999999991</v>
      </c>
      <c r="O2399" s="2">
        <v>0.65769999999999995</v>
      </c>
      <c r="P2399" s="2" t="s">
        <v>4792</v>
      </c>
      <c r="Q2399" s="5">
        <v>5371</v>
      </c>
      <c r="R2399" s="5" t="s">
        <v>4791</v>
      </c>
      <c r="S2399" s="5">
        <v>6</v>
      </c>
      <c r="T2399" s="5">
        <v>111.71104077452988</v>
      </c>
      <c r="U2399" s="5">
        <v>2</v>
      </c>
      <c r="V2399" s="5">
        <v>37.237013591509964</v>
      </c>
      <c r="W2399" s="5">
        <v>2</v>
      </c>
      <c r="X2399" s="5">
        <v>37.237013591509964</v>
      </c>
      <c r="Y2399" s="5">
        <v>0</v>
      </c>
      <c r="Z2399" s="5">
        <v>0</v>
      </c>
      <c r="AA2399" s="5">
        <v>2</v>
      </c>
      <c r="AB2399" s="5">
        <v>37.237013591509964</v>
      </c>
      <c r="AC2399" s="5">
        <v>56</v>
      </c>
      <c r="AD2399" s="5">
        <v>1042.6363805622789</v>
      </c>
      <c r="AE2399" s="5">
        <v>11</v>
      </c>
      <c r="AF2399" s="5">
        <v>204.80357475330479</v>
      </c>
      <c r="AG2399" s="5">
        <v>42</v>
      </c>
      <c r="AH2399" s="5">
        <v>781.97728542170921</v>
      </c>
      <c r="AI2399" s="5">
        <v>3</v>
      </c>
      <c r="AJ2399" s="5">
        <v>55.855520387264939</v>
      </c>
    </row>
    <row r="2400" spans="1:36" x14ac:dyDescent="0.25">
      <c r="A2400">
        <v>2019</v>
      </c>
      <c r="B2400" t="s">
        <v>71</v>
      </c>
      <c r="C2400" t="s">
        <v>4860</v>
      </c>
      <c r="D2400" s="47" t="s">
        <v>4858</v>
      </c>
      <c r="E2400" s="11">
        <v>0</v>
      </c>
      <c r="F2400" s="2">
        <v>0.63790000000000002</v>
      </c>
      <c r="G2400" s="2">
        <v>0.34710000000000002</v>
      </c>
      <c r="H2400" s="2">
        <v>0.2908</v>
      </c>
      <c r="I2400" s="2">
        <v>0.60170000000000001</v>
      </c>
      <c r="J2400" s="2">
        <v>0.36349999999999999</v>
      </c>
      <c r="K2400" s="2">
        <v>0.23820000000000002</v>
      </c>
      <c r="L2400" s="2">
        <v>0.59789999999999999</v>
      </c>
      <c r="M2400" s="2">
        <v>0.39129999999999998</v>
      </c>
      <c r="N2400" s="2">
        <v>0.20660000000000001</v>
      </c>
      <c r="O2400" s="2">
        <v>0.2452</v>
      </c>
      <c r="P2400" s="2" t="s">
        <v>4792</v>
      </c>
      <c r="Q2400" s="5">
        <v>5373</v>
      </c>
      <c r="R2400" s="5" t="s">
        <v>4791</v>
      </c>
      <c r="S2400" s="5">
        <v>46</v>
      </c>
      <c r="T2400" s="5">
        <v>856.13251442397177</v>
      </c>
      <c r="U2400" s="5">
        <v>0</v>
      </c>
      <c r="V2400" s="5">
        <v>0</v>
      </c>
      <c r="W2400" s="5">
        <v>10</v>
      </c>
      <c r="X2400" s="5">
        <v>186.11576400521125</v>
      </c>
      <c r="Y2400" s="5">
        <v>2</v>
      </c>
      <c r="Z2400" s="5">
        <v>37.223152801042247</v>
      </c>
      <c r="AA2400" s="5">
        <v>34</v>
      </c>
      <c r="AB2400" s="5">
        <v>632.79359761771821</v>
      </c>
      <c r="AC2400" s="5">
        <v>190</v>
      </c>
      <c r="AD2400" s="5">
        <v>3536.1995160990136</v>
      </c>
      <c r="AE2400" s="5">
        <v>40</v>
      </c>
      <c r="AF2400" s="5">
        <v>744.46305602084499</v>
      </c>
      <c r="AG2400" s="5">
        <v>136</v>
      </c>
      <c r="AH2400" s="5">
        <v>2531.1743904708728</v>
      </c>
      <c r="AI2400" s="5">
        <v>14</v>
      </c>
      <c r="AJ2400" s="5">
        <v>260.56206960729577</v>
      </c>
    </row>
    <row r="2401" spans="1:36" x14ac:dyDescent="0.25">
      <c r="A2401">
        <v>2017</v>
      </c>
      <c r="B2401" t="s">
        <v>70</v>
      </c>
      <c r="C2401" t="s">
        <v>5340</v>
      </c>
      <c r="D2401" s="47" t="s">
        <v>75</v>
      </c>
      <c r="E2401" s="11">
        <v>5.14</v>
      </c>
      <c r="F2401" s="2">
        <v>0.67179999999999995</v>
      </c>
      <c r="G2401" s="2">
        <v>0.30959999999999999</v>
      </c>
      <c r="H2401" s="2">
        <v>0.36219999999999997</v>
      </c>
      <c r="I2401" s="2">
        <v>0.6885</v>
      </c>
      <c r="J2401" s="2">
        <v>0.26179999999999998</v>
      </c>
      <c r="K2401" s="2">
        <v>0.42670000000000002</v>
      </c>
      <c r="L2401" s="2">
        <v>0.68300000000000005</v>
      </c>
      <c r="M2401" s="2">
        <v>0.29820000000000002</v>
      </c>
      <c r="N2401" s="2">
        <v>0.38480000000000003</v>
      </c>
      <c r="O2401" s="2">
        <v>0.39123333333333332</v>
      </c>
      <c r="P2401" s="5" t="s">
        <v>4792</v>
      </c>
      <c r="Q2401" s="5">
        <v>5378</v>
      </c>
      <c r="R2401" s="5">
        <v>1046.3035019455253</v>
      </c>
      <c r="S2401" s="5">
        <v>9</v>
      </c>
      <c r="T2401" s="5">
        <v>167.34845667534401</v>
      </c>
      <c r="U2401" s="5">
        <v>0</v>
      </c>
      <c r="V2401" s="5">
        <v>0</v>
      </c>
      <c r="W2401" s="5">
        <v>1</v>
      </c>
      <c r="X2401" s="5">
        <v>18.594272963927111</v>
      </c>
      <c r="Y2401" s="5">
        <v>2</v>
      </c>
      <c r="Z2401" s="5">
        <v>37.188545927854221</v>
      </c>
      <c r="AA2401" s="5">
        <v>6</v>
      </c>
      <c r="AB2401" s="5">
        <v>111.56563778356265</v>
      </c>
      <c r="AC2401" s="5">
        <v>116</v>
      </c>
      <c r="AD2401" s="5">
        <v>2156.9356638155446</v>
      </c>
      <c r="AE2401" s="5">
        <v>20</v>
      </c>
      <c r="AF2401" s="5">
        <v>371.88545927854221</v>
      </c>
      <c r="AG2401" s="5">
        <v>89</v>
      </c>
      <c r="AH2401" s="5">
        <v>1654.8902937895127</v>
      </c>
      <c r="AI2401" s="5">
        <v>7</v>
      </c>
      <c r="AJ2401" s="5">
        <v>130.15991074748979</v>
      </c>
    </row>
    <row r="2402" spans="1:36" x14ac:dyDescent="0.25">
      <c r="A2402">
        <v>2018</v>
      </c>
      <c r="B2402" t="s">
        <v>71</v>
      </c>
      <c r="C2402" t="s">
        <v>4798</v>
      </c>
      <c r="D2402" s="47" t="s">
        <v>4795</v>
      </c>
      <c r="E2402" s="11">
        <v>0</v>
      </c>
      <c r="F2402" s="2">
        <v>0.53169999999999995</v>
      </c>
      <c r="G2402" s="2">
        <v>0.44650000000000001</v>
      </c>
      <c r="H2402" s="2">
        <v>8.5199999999999942E-2</v>
      </c>
      <c r="I2402" s="2">
        <v>0.5474</v>
      </c>
      <c r="J2402" s="2">
        <v>0.39789999999999998</v>
      </c>
      <c r="K2402" s="2">
        <v>0.14950000000000002</v>
      </c>
      <c r="L2402" s="2">
        <v>0.57509999999999994</v>
      </c>
      <c r="M2402" s="2">
        <v>0.41189999999999999</v>
      </c>
      <c r="N2402" s="2">
        <v>0.16319999999999996</v>
      </c>
      <c r="O2402" s="2">
        <v>0.1326333333333333</v>
      </c>
      <c r="P2402" s="2" t="s">
        <v>4792</v>
      </c>
      <c r="Q2402" s="5">
        <v>5380</v>
      </c>
      <c r="R2402" s="5" t="s">
        <v>4791</v>
      </c>
      <c r="S2402" s="5">
        <v>8</v>
      </c>
      <c r="T2402" s="5">
        <v>148.6988847583643</v>
      </c>
      <c r="U2402" s="5">
        <v>0</v>
      </c>
      <c r="V2402" s="5">
        <v>0</v>
      </c>
      <c r="W2402" s="5">
        <v>6</v>
      </c>
      <c r="X2402" s="5">
        <v>111.52416356877323</v>
      </c>
      <c r="Y2402" s="5">
        <v>0</v>
      </c>
      <c r="Z2402" s="5">
        <v>0</v>
      </c>
      <c r="AA2402" s="5">
        <v>2</v>
      </c>
      <c r="AB2402" s="5">
        <v>37.174721189591075</v>
      </c>
      <c r="AC2402" s="5">
        <v>70</v>
      </c>
      <c r="AD2402" s="5">
        <v>1301.1152416356877</v>
      </c>
      <c r="AE2402" s="5">
        <v>17</v>
      </c>
      <c r="AF2402" s="5">
        <v>315.98513011152414</v>
      </c>
      <c r="AG2402" s="5">
        <v>53</v>
      </c>
      <c r="AH2402" s="5">
        <v>985.13011152416357</v>
      </c>
      <c r="AI2402" s="5">
        <v>0</v>
      </c>
      <c r="AJ2402" s="5">
        <v>0</v>
      </c>
    </row>
    <row r="2403" spans="1:36" x14ac:dyDescent="0.25">
      <c r="A2403">
        <v>2018</v>
      </c>
      <c r="B2403" t="s">
        <v>71</v>
      </c>
      <c r="C2403" t="s">
        <v>4798</v>
      </c>
      <c r="D2403" s="47" t="s">
        <v>4795</v>
      </c>
      <c r="E2403" s="11">
        <v>0</v>
      </c>
      <c r="F2403" s="2">
        <v>0.53169999999999995</v>
      </c>
      <c r="G2403" s="2">
        <v>0.44650000000000001</v>
      </c>
      <c r="H2403" s="2">
        <v>8.5199999999999942E-2</v>
      </c>
      <c r="I2403" s="2">
        <v>0.5474</v>
      </c>
      <c r="J2403" s="2">
        <v>0.39789999999999998</v>
      </c>
      <c r="K2403" s="2">
        <v>0.14950000000000002</v>
      </c>
      <c r="L2403" s="2">
        <v>0.57509999999999994</v>
      </c>
      <c r="M2403" s="2">
        <v>0.41189999999999999</v>
      </c>
      <c r="N2403" s="2">
        <v>0.16319999999999996</v>
      </c>
      <c r="O2403" s="2">
        <v>0.1326333333333333</v>
      </c>
      <c r="P2403" s="2" t="s">
        <v>4792</v>
      </c>
      <c r="Q2403" s="5">
        <v>5380</v>
      </c>
      <c r="R2403" s="5" t="s">
        <v>4791</v>
      </c>
      <c r="S2403" s="5">
        <v>8</v>
      </c>
      <c r="T2403" s="5">
        <v>148.6988847583643</v>
      </c>
      <c r="U2403" s="5">
        <v>0</v>
      </c>
      <c r="V2403" s="5">
        <v>0</v>
      </c>
      <c r="W2403" s="5">
        <v>6</v>
      </c>
      <c r="X2403" s="5">
        <v>111.52416356877323</v>
      </c>
      <c r="Y2403" s="5">
        <v>0</v>
      </c>
      <c r="Z2403" s="5">
        <v>0</v>
      </c>
      <c r="AA2403" s="5">
        <v>2</v>
      </c>
      <c r="AB2403" s="5">
        <v>37.174721189591075</v>
      </c>
      <c r="AC2403" s="5">
        <v>70</v>
      </c>
      <c r="AD2403" s="5">
        <v>1301.1152416356877</v>
      </c>
      <c r="AE2403" s="5">
        <v>17</v>
      </c>
      <c r="AF2403" s="5">
        <v>315.98513011152414</v>
      </c>
      <c r="AG2403" s="5">
        <v>53</v>
      </c>
      <c r="AH2403" s="5">
        <v>985.13011152416357</v>
      </c>
      <c r="AI2403" s="5">
        <v>0</v>
      </c>
      <c r="AJ2403" s="5">
        <v>0</v>
      </c>
    </row>
    <row r="2404" spans="1:36" x14ac:dyDescent="0.25">
      <c r="A2404">
        <v>2017</v>
      </c>
      <c r="B2404" t="s">
        <v>49</v>
      </c>
      <c r="C2404" t="s">
        <v>6393</v>
      </c>
      <c r="D2404" s="47" t="s">
        <v>6216</v>
      </c>
      <c r="E2404" s="11">
        <v>23.1</v>
      </c>
      <c r="F2404" s="2">
        <v>0.25219999999999998</v>
      </c>
      <c r="G2404" s="2">
        <v>0.71730000000000005</v>
      </c>
      <c r="H2404" s="2">
        <v>-0.46510000000000007</v>
      </c>
      <c r="I2404" s="2">
        <v>0.26200000000000001</v>
      </c>
      <c r="J2404" s="2">
        <v>0.64900000000000002</v>
      </c>
      <c r="K2404" s="2">
        <v>-0.38700000000000001</v>
      </c>
      <c r="L2404" s="2">
        <v>0.28899999999999998</v>
      </c>
      <c r="M2404" s="2">
        <v>0.69</v>
      </c>
      <c r="N2404" s="2">
        <v>-0.40099999999999997</v>
      </c>
      <c r="O2404" s="2">
        <v>-0.41770000000000002</v>
      </c>
      <c r="P2404" s="2" t="s">
        <v>5900</v>
      </c>
      <c r="Q2404" s="5">
        <v>5382</v>
      </c>
      <c r="R2404" s="5">
        <v>232.98701298701297</v>
      </c>
      <c r="S2404" s="5">
        <v>17</v>
      </c>
      <c r="T2404" s="5">
        <v>315.86770717205502</v>
      </c>
      <c r="U2404" s="5">
        <v>0</v>
      </c>
      <c r="V2404" s="5">
        <v>0</v>
      </c>
      <c r="W2404" s="5">
        <v>2</v>
      </c>
      <c r="X2404" s="5">
        <v>37.160906726124118</v>
      </c>
      <c r="Y2404" s="5">
        <v>2</v>
      </c>
      <c r="Z2404" s="5">
        <v>37.160906726124118</v>
      </c>
      <c r="AA2404" s="5">
        <v>13</v>
      </c>
      <c r="AB2404" s="5">
        <v>241.54589371980674</v>
      </c>
      <c r="AC2404" s="5">
        <v>134</v>
      </c>
      <c r="AD2404" s="5">
        <v>2489.7807506503159</v>
      </c>
      <c r="AE2404" s="5">
        <v>11</v>
      </c>
      <c r="AF2404" s="5">
        <v>204.38498699368265</v>
      </c>
      <c r="AG2404" s="5">
        <v>117</v>
      </c>
      <c r="AH2404" s="5">
        <v>2173.913043478261</v>
      </c>
      <c r="AI2404" s="5">
        <v>6</v>
      </c>
      <c r="AJ2404" s="5">
        <v>111.48272017837235</v>
      </c>
    </row>
    <row r="2405" spans="1:36" x14ac:dyDescent="0.25">
      <c r="A2405">
        <v>2018</v>
      </c>
      <c r="B2405" t="s">
        <v>70</v>
      </c>
      <c r="C2405" t="s">
        <v>5358</v>
      </c>
      <c r="D2405" s="47" t="s">
        <v>5357</v>
      </c>
      <c r="E2405" s="11">
        <v>6.26</v>
      </c>
      <c r="F2405" s="2">
        <v>0.7732</v>
      </c>
      <c r="G2405" s="2">
        <v>0.215</v>
      </c>
      <c r="H2405" s="2">
        <v>0.55820000000000003</v>
      </c>
      <c r="I2405" s="2">
        <v>0.74690000000000001</v>
      </c>
      <c r="J2405" s="2">
        <v>0.22409999999999999</v>
      </c>
      <c r="K2405" s="2">
        <v>0.52280000000000004</v>
      </c>
      <c r="L2405" s="2">
        <v>0.66579999999999995</v>
      </c>
      <c r="M2405" s="2">
        <v>0.32019999999999998</v>
      </c>
      <c r="N2405" s="2">
        <v>0.34559999999999996</v>
      </c>
      <c r="O2405" s="2">
        <v>0.47553333333333331</v>
      </c>
      <c r="P2405" s="5" t="s">
        <v>4792</v>
      </c>
      <c r="Q2405" s="5">
        <v>5392</v>
      </c>
      <c r="R2405" s="5">
        <v>861.3418530351438</v>
      </c>
      <c r="S2405" s="5">
        <v>8</v>
      </c>
      <c r="T2405" s="5">
        <v>148.36795252225519</v>
      </c>
      <c r="U2405" s="5">
        <v>0</v>
      </c>
      <c r="V2405" s="5">
        <v>0</v>
      </c>
      <c r="W2405" s="5">
        <v>1</v>
      </c>
      <c r="X2405" s="5">
        <v>18.545994065281899</v>
      </c>
      <c r="Y2405" s="5">
        <v>0</v>
      </c>
      <c r="Z2405" s="5">
        <v>0</v>
      </c>
      <c r="AA2405" s="5">
        <v>7</v>
      </c>
      <c r="AB2405" s="5">
        <v>129.82195845697328</v>
      </c>
      <c r="AC2405" s="5">
        <v>76</v>
      </c>
      <c r="AD2405" s="5">
        <v>1409.4955489614242</v>
      </c>
      <c r="AE2405" s="5">
        <v>19</v>
      </c>
      <c r="AF2405" s="5">
        <v>352.37388724035605</v>
      </c>
      <c r="AG2405" s="5">
        <v>56</v>
      </c>
      <c r="AH2405" s="5">
        <v>1038.5756676557862</v>
      </c>
      <c r="AI2405" s="5">
        <v>1</v>
      </c>
      <c r="AJ2405" s="5">
        <v>18.545994065281899</v>
      </c>
    </row>
    <row r="2406" spans="1:36" x14ac:dyDescent="0.25">
      <c r="A2406">
        <v>2018</v>
      </c>
      <c r="B2406" t="s">
        <v>49</v>
      </c>
      <c r="C2406" t="s">
        <v>611</v>
      </c>
      <c r="D2406" s="47" t="s">
        <v>618</v>
      </c>
      <c r="E2406" s="11">
        <v>19.899999999999999</v>
      </c>
      <c r="F2406" s="2">
        <v>0.3947</v>
      </c>
      <c r="G2406" s="2">
        <v>0.57199999999999995</v>
      </c>
      <c r="H2406" s="2">
        <v>-0.17729999999999996</v>
      </c>
      <c r="I2406" s="2">
        <v>0.31</v>
      </c>
      <c r="J2406" s="2">
        <v>0.56499999999999995</v>
      </c>
      <c r="K2406" s="2">
        <v>-0.25499999999999995</v>
      </c>
      <c r="L2406" s="2">
        <v>0.47799999999999998</v>
      </c>
      <c r="M2406" s="2">
        <v>0.505</v>
      </c>
      <c r="N2406" s="2">
        <v>-2.7000000000000024E-2</v>
      </c>
      <c r="O2406" s="2">
        <v>-0.15309999999999999</v>
      </c>
      <c r="P2406" s="2" t="s">
        <v>5900</v>
      </c>
      <c r="Q2406" s="5">
        <v>5393</v>
      </c>
      <c r="R2406" s="5">
        <v>271.00502512562815</v>
      </c>
      <c r="S2406" s="5">
        <v>2</v>
      </c>
      <c r="T2406" s="5">
        <v>37.085110328203228</v>
      </c>
      <c r="U2406" s="5">
        <v>0</v>
      </c>
      <c r="V2406" s="5">
        <v>0</v>
      </c>
      <c r="W2406" s="5">
        <v>0</v>
      </c>
      <c r="X2406" s="5">
        <v>0</v>
      </c>
      <c r="Y2406" s="5">
        <v>0</v>
      </c>
      <c r="Z2406" s="5">
        <v>0</v>
      </c>
      <c r="AA2406" s="5">
        <v>2</v>
      </c>
      <c r="AB2406" s="5">
        <v>37.085110328203228</v>
      </c>
      <c r="AC2406" s="5">
        <v>25</v>
      </c>
      <c r="AD2406" s="5">
        <v>463.56387910254034</v>
      </c>
      <c r="AE2406" s="5">
        <v>2</v>
      </c>
      <c r="AF2406" s="5">
        <v>37.085110328203228</v>
      </c>
      <c r="AG2406" s="5">
        <v>23</v>
      </c>
      <c r="AH2406" s="5">
        <v>426.47876877433708</v>
      </c>
      <c r="AI2406" s="5">
        <v>0</v>
      </c>
      <c r="AJ2406" s="5">
        <v>0</v>
      </c>
    </row>
    <row r="2407" spans="1:36" x14ac:dyDescent="0.25">
      <c r="A2407">
        <v>2018</v>
      </c>
      <c r="B2407" t="s">
        <v>71</v>
      </c>
      <c r="C2407" t="s">
        <v>5176</v>
      </c>
      <c r="D2407" s="47" t="s">
        <v>5175</v>
      </c>
      <c r="E2407" s="11">
        <v>0</v>
      </c>
      <c r="F2407" s="2">
        <v>0.88959999999999995</v>
      </c>
      <c r="G2407" s="2">
        <v>0.1043</v>
      </c>
      <c r="H2407" s="2">
        <v>0.78529999999999989</v>
      </c>
      <c r="I2407" s="2">
        <v>0.87660000000000005</v>
      </c>
      <c r="J2407" s="2">
        <v>0.10050000000000001</v>
      </c>
      <c r="K2407" s="2">
        <v>0.77610000000000001</v>
      </c>
      <c r="L2407" s="2">
        <v>0.84760000000000002</v>
      </c>
      <c r="M2407" s="2">
        <v>0.13919999999999999</v>
      </c>
      <c r="N2407" s="2">
        <v>0.70840000000000003</v>
      </c>
      <c r="O2407" s="2">
        <v>0.75660000000000005</v>
      </c>
      <c r="P2407" s="2" t="s">
        <v>4792</v>
      </c>
      <c r="Q2407" s="5">
        <v>5396</v>
      </c>
      <c r="R2407" s="5" t="s">
        <v>4791</v>
      </c>
      <c r="S2407" s="5">
        <v>14</v>
      </c>
      <c r="T2407" s="5">
        <v>259.45144551519644</v>
      </c>
      <c r="U2407" s="5">
        <v>2</v>
      </c>
      <c r="V2407" s="5">
        <v>37.064492216456635</v>
      </c>
      <c r="W2407" s="5">
        <v>4</v>
      </c>
      <c r="X2407" s="5">
        <v>74.128984432913271</v>
      </c>
      <c r="Y2407" s="5">
        <v>2</v>
      </c>
      <c r="Z2407" s="5">
        <v>37.064492216456635</v>
      </c>
      <c r="AA2407" s="5">
        <v>6</v>
      </c>
      <c r="AB2407" s="5">
        <v>111.1934766493699</v>
      </c>
      <c r="AC2407" s="5">
        <v>131</v>
      </c>
      <c r="AD2407" s="5">
        <v>2427.7242401779099</v>
      </c>
      <c r="AE2407" s="5">
        <v>37</v>
      </c>
      <c r="AF2407" s="5">
        <v>685.69310600444771</v>
      </c>
      <c r="AG2407" s="5">
        <v>90</v>
      </c>
      <c r="AH2407" s="5">
        <v>1667.9021497405488</v>
      </c>
      <c r="AI2407" s="5">
        <v>4</v>
      </c>
      <c r="AJ2407" s="5">
        <v>74.128984432913271</v>
      </c>
    </row>
    <row r="2408" spans="1:36" x14ac:dyDescent="0.25">
      <c r="A2408">
        <v>2018</v>
      </c>
      <c r="B2408" t="s">
        <v>71</v>
      </c>
      <c r="C2408" t="s">
        <v>5176</v>
      </c>
      <c r="D2408" s="47" t="s">
        <v>5175</v>
      </c>
      <c r="E2408" s="11">
        <v>0</v>
      </c>
      <c r="F2408" s="2">
        <v>0.88959999999999995</v>
      </c>
      <c r="G2408" s="2">
        <v>0.1043</v>
      </c>
      <c r="H2408" s="2">
        <v>0.78529999999999989</v>
      </c>
      <c r="I2408" s="2">
        <v>0.87660000000000005</v>
      </c>
      <c r="J2408" s="2">
        <v>0.10050000000000001</v>
      </c>
      <c r="K2408" s="2">
        <v>0.77610000000000001</v>
      </c>
      <c r="L2408" s="2">
        <v>0.84760000000000002</v>
      </c>
      <c r="M2408" s="2">
        <v>0.13919999999999999</v>
      </c>
      <c r="N2408" s="2">
        <v>0.70840000000000003</v>
      </c>
      <c r="O2408" s="2">
        <v>0.75660000000000005</v>
      </c>
      <c r="P2408" s="2" t="s">
        <v>4792</v>
      </c>
      <c r="Q2408" s="5">
        <v>5396</v>
      </c>
      <c r="R2408" s="5" t="s">
        <v>4791</v>
      </c>
      <c r="S2408" s="5">
        <v>14</v>
      </c>
      <c r="T2408" s="5">
        <v>259.45144551519644</v>
      </c>
      <c r="U2408" s="5">
        <v>2</v>
      </c>
      <c r="V2408" s="5">
        <v>37.064492216456635</v>
      </c>
      <c r="W2408" s="5">
        <v>4</v>
      </c>
      <c r="X2408" s="5">
        <v>74.128984432913271</v>
      </c>
      <c r="Y2408" s="5">
        <v>2</v>
      </c>
      <c r="Z2408" s="5">
        <v>37.064492216456635</v>
      </c>
      <c r="AA2408" s="5">
        <v>6</v>
      </c>
      <c r="AB2408" s="5">
        <v>111.1934766493699</v>
      </c>
      <c r="AC2408" s="5">
        <v>131</v>
      </c>
      <c r="AD2408" s="5">
        <v>2427.7242401779099</v>
      </c>
      <c r="AE2408" s="5">
        <v>37</v>
      </c>
      <c r="AF2408" s="5">
        <v>685.69310600444771</v>
      </c>
      <c r="AG2408" s="5">
        <v>90</v>
      </c>
      <c r="AH2408" s="5">
        <v>1667.9021497405488</v>
      </c>
      <c r="AI2408" s="5">
        <v>4</v>
      </c>
      <c r="AJ2408" s="5">
        <v>74.128984432913271</v>
      </c>
    </row>
    <row r="2409" spans="1:36" x14ac:dyDescent="0.25">
      <c r="A2409">
        <v>2019</v>
      </c>
      <c r="B2409" t="s">
        <v>41</v>
      </c>
      <c r="C2409" t="s">
        <v>5643</v>
      </c>
      <c r="D2409" s="47" t="s">
        <v>1074</v>
      </c>
      <c r="E2409" s="11">
        <v>4.1059999999999999</v>
      </c>
      <c r="F2409" s="2">
        <v>0.72740000000000005</v>
      </c>
      <c r="G2409" s="2">
        <v>0.25979999999999998</v>
      </c>
      <c r="H2409" s="2">
        <v>0.46760000000000007</v>
      </c>
      <c r="I2409" s="2">
        <v>0.70109999999999995</v>
      </c>
      <c r="J2409" s="2">
        <v>0.25180000000000002</v>
      </c>
      <c r="K2409" s="2">
        <v>0.44929999999999992</v>
      </c>
      <c r="L2409" s="2">
        <v>0.5746</v>
      </c>
      <c r="M2409" s="2">
        <v>0.39850000000000002</v>
      </c>
      <c r="N2409" s="2">
        <v>0.17609999999999998</v>
      </c>
      <c r="O2409" s="2">
        <v>0.36433333333333334</v>
      </c>
      <c r="P2409" s="2" t="s">
        <v>4792</v>
      </c>
      <c r="Q2409" s="5">
        <v>5404</v>
      </c>
      <c r="R2409" s="5">
        <v>1316.1227471992206</v>
      </c>
      <c r="S2409" s="5">
        <v>11</v>
      </c>
      <c r="T2409" s="5">
        <v>203.55292376017763</v>
      </c>
      <c r="U2409" s="5">
        <v>0</v>
      </c>
      <c r="V2409" s="5">
        <v>0</v>
      </c>
      <c r="W2409" s="5">
        <v>0</v>
      </c>
      <c r="X2409" s="5">
        <v>0</v>
      </c>
      <c r="Y2409" s="5">
        <v>0</v>
      </c>
      <c r="Z2409" s="5">
        <v>0</v>
      </c>
      <c r="AA2409" s="5">
        <v>11</v>
      </c>
      <c r="AB2409" s="5">
        <v>203.55292376017763</v>
      </c>
      <c r="AC2409" s="5">
        <v>26</v>
      </c>
      <c r="AD2409" s="5">
        <v>481.12509252405624</v>
      </c>
      <c r="AE2409" s="5">
        <v>5</v>
      </c>
      <c r="AF2409" s="5">
        <v>92.524056254626203</v>
      </c>
      <c r="AG2409" s="5">
        <v>21</v>
      </c>
      <c r="AH2409" s="5">
        <v>388.60103626943004</v>
      </c>
      <c r="AI2409" s="5">
        <v>0</v>
      </c>
      <c r="AJ2409" s="5">
        <v>0</v>
      </c>
    </row>
    <row r="2410" spans="1:36" x14ac:dyDescent="0.25">
      <c r="A2410">
        <v>2017</v>
      </c>
      <c r="B2410" t="s">
        <v>41</v>
      </c>
      <c r="C2410" t="s">
        <v>5696</v>
      </c>
      <c r="D2410" s="47" t="s">
        <v>5485</v>
      </c>
      <c r="E2410" s="11">
        <v>5.617</v>
      </c>
      <c r="F2410" s="2">
        <v>0.61909999999999998</v>
      </c>
      <c r="G2410" s="2">
        <v>0.36070000000000002</v>
      </c>
      <c r="H2410" s="2">
        <v>0.25839999999999996</v>
      </c>
      <c r="I2410" s="2">
        <v>0.58540000000000003</v>
      </c>
      <c r="J2410" s="2">
        <v>0.35089999999999999</v>
      </c>
      <c r="K2410" s="2">
        <v>0.23450000000000004</v>
      </c>
      <c r="L2410" s="2">
        <v>0.53220000000000001</v>
      </c>
      <c r="M2410" s="2">
        <v>0.44340000000000002</v>
      </c>
      <c r="N2410" s="2">
        <v>8.879999999999999E-2</v>
      </c>
      <c r="O2410" s="2">
        <v>0.19389999999999999</v>
      </c>
      <c r="P2410" s="2" t="s">
        <v>4792</v>
      </c>
      <c r="Q2410" s="5">
        <v>5409</v>
      </c>
      <c r="R2410" s="5">
        <v>962.96955670286627</v>
      </c>
      <c r="S2410" s="5">
        <v>7</v>
      </c>
      <c r="T2410" s="5">
        <v>129.41393973007951</v>
      </c>
      <c r="U2410" s="5">
        <v>0</v>
      </c>
      <c r="V2410" s="5">
        <v>0</v>
      </c>
      <c r="W2410" s="5">
        <v>1</v>
      </c>
      <c r="X2410" s="5">
        <v>18.487705675725643</v>
      </c>
      <c r="Y2410" s="5">
        <v>0</v>
      </c>
      <c r="Z2410" s="5">
        <v>0</v>
      </c>
      <c r="AA2410" s="5">
        <v>6</v>
      </c>
      <c r="AB2410" s="5">
        <v>110.92623405435387</v>
      </c>
      <c r="AC2410" s="5">
        <v>29</v>
      </c>
      <c r="AD2410" s="5">
        <v>536.1434645960436</v>
      </c>
      <c r="AE2410" s="5">
        <v>6</v>
      </c>
      <c r="AF2410" s="5">
        <v>110.92623405435387</v>
      </c>
      <c r="AG2410" s="5">
        <v>21</v>
      </c>
      <c r="AH2410" s="5">
        <v>388.24181919023852</v>
      </c>
      <c r="AI2410" s="5">
        <v>2</v>
      </c>
      <c r="AJ2410" s="5">
        <v>36.975411351451285</v>
      </c>
    </row>
    <row r="2411" spans="1:36" x14ac:dyDescent="0.25">
      <c r="A2411">
        <v>2017</v>
      </c>
      <c r="B2411" t="s">
        <v>71</v>
      </c>
      <c r="C2411" t="s">
        <v>5077</v>
      </c>
      <c r="D2411" s="47" t="s">
        <v>357</v>
      </c>
      <c r="E2411" s="11">
        <v>0</v>
      </c>
      <c r="F2411" s="2">
        <v>0.79059999999999997</v>
      </c>
      <c r="G2411" s="2">
        <v>0.20499999999999999</v>
      </c>
      <c r="H2411" s="2">
        <v>0.58560000000000001</v>
      </c>
      <c r="I2411" s="2">
        <v>0.79010000000000002</v>
      </c>
      <c r="J2411" s="2">
        <v>0.19350000000000001</v>
      </c>
      <c r="K2411" s="2">
        <v>0.59660000000000002</v>
      </c>
      <c r="L2411" s="2">
        <v>0.74099999999999999</v>
      </c>
      <c r="M2411" s="2">
        <v>0.25009999999999999</v>
      </c>
      <c r="N2411" s="2">
        <v>0.4909</v>
      </c>
      <c r="O2411" s="2">
        <v>0.55769999999999997</v>
      </c>
      <c r="P2411" s="2" t="s">
        <v>4792</v>
      </c>
      <c r="Q2411" s="5">
        <v>5412</v>
      </c>
      <c r="R2411" s="5" t="s">
        <v>4791</v>
      </c>
      <c r="S2411" s="5">
        <v>48</v>
      </c>
      <c r="T2411" s="5">
        <v>886.91796008869176</v>
      </c>
      <c r="U2411" s="5">
        <v>2</v>
      </c>
      <c r="V2411" s="5">
        <v>36.95491500369549</v>
      </c>
      <c r="W2411" s="5">
        <v>5</v>
      </c>
      <c r="X2411" s="5">
        <v>92.387287509238732</v>
      </c>
      <c r="Y2411" s="5">
        <v>3</v>
      </c>
      <c r="Z2411" s="5">
        <v>55.432372505543235</v>
      </c>
      <c r="AA2411" s="5">
        <v>38</v>
      </c>
      <c r="AB2411" s="5">
        <v>702.14338507021444</v>
      </c>
      <c r="AC2411" s="5">
        <v>166</v>
      </c>
      <c r="AD2411" s="5">
        <v>3067.257945306726</v>
      </c>
      <c r="AE2411" s="5">
        <v>18</v>
      </c>
      <c r="AF2411" s="5">
        <v>332.59423503325945</v>
      </c>
      <c r="AG2411" s="5">
        <v>141</v>
      </c>
      <c r="AH2411" s="5">
        <v>2605.3215077605323</v>
      </c>
      <c r="AI2411" s="5">
        <v>7</v>
      </c>
      <c r="AJ2411" s="5">
        <v>129.34220251293422</v>
      </c>
    </row>
    <row r="2412" spans="1:36" x14ac:dyDescent="0.25">
      <c r="A2412">
        <v>2017</v>
      </c>
      <c r="B2412" t="s">
        <v>71</v>
      </c>
      <c r="C2412" t="s">
        <v>1121</v>
      </c>
      <c r="D2412" s="47" t="s">
        <v>5120</v>
      </c>
      <c r="E2412" s="11">
        <v>0</v>
      </c>
      <c r="F2412" s="2">
        <v>0.84519999999999995</v>
      </c>
      <c r="G2412" s="2">
        <v>0.1426</v>
      </c>
      <c r="H2412" s="2">
        <v>0.70259999999999989</v>
      </c>
      <c r="I2412" s="2">
        <v>0.82240000000000002</v>
      </c>
      <c r="J2412" s="2">
        <v>0.15529999999999999</v>
      </c>
      <c r="K2412" s="2">
        <v>0.66710000000000003</v>
      </c>
      <c r="L2412" s="2">
        <v>0.80820000000000003</v>
      </c>
      <c r="M2412" s="2">
        <v>0.1794</v>
      </c>
      <c r="N2412" s="2">
        <v>0.62880000000000003</v>
      </c>
      <c r="O2412" s="2">
        <v>0.66616666666666668</v>
      </c>
      <c r="P2412" s="2" t="s">
        <v>4792</v>
      </c>
      <c r="Q2412" s="5">
        <v>5414</v>
      </c>
      <c r="R2412" s="5" t="s">
        <v>4791</v>
      </c>
      <c r="S2412" s="5">
        <v>6</v>
      </c>
      <c r="T2412" s="5">
        <v>110.82379017362395</v>
      </c>
      <c r="U2412" s="5">
        <v>0</v>
      </c>
      <c r="V2412" s="5">
        <v>0</v>
      </c>
      <c r="W2412" s="5">
        <v>0</v>
      </c>
      <c r="X2412" s="5">
        <v>0</v>
      </c>
      <c r="Y2412" s="5">
        <v>0</v>
      </c>
      <c r="Z2412" s="5">
        <v>0</v>
      </c>
      <c r="AA2412" s="5">
        <v>6</v>
      </c>
      <c r="AB2412" s="5">
        <v>110.82379017362395</v>
      </c>
      <c r="AC2412" s="5">
        <v>152</v>
      </c>
      <c r="AD2412" s="5">
        <v>2807.5360177318062</v>
      </c>
      <c r="AE2412" s="5">
        <v>52</v>
      </c>
      <c r="AF2412" s="5">
        <v>960.47284817140746</v>
      </c>
      <c r="AG2412" s="5">
        <v>94</v>
      </c>
      <c r="AH2412" s="5">
        <v>1736.239379386775</v>
      </c>
      <c r="AI2412" s="5">
        <v>6</v>
      </c>
      <c r="AJ2412" s="5">
        <v>110.82379017362395</v>
      </c>
    </row>
    <row r="2413" spans="1:36" x14ac:dyDescent="0.25">
      <c r="A2413">
        <v>2018</v>
      </c>
      <c r="B2413" t="s">
        <v>71</v>
      </c>
      <c r="C2413" t="s">
        <v>4939</v>
      </c>
      <c r="D2413" s="47" t="s">
        <v>701</v>
      </c>
      <c r="E2413" s="11">
        <v>0</v>
      </c>
      <c r="F2413" s="2">
        <v>0.7087</v>
      </c>
      <c r="G2413" s="2">
        <v>0.28089999999999998</v>
      </c>
      <c r="H2413" s="2">
        <v>0.42780000000000001</v>
      </c>
      <c r="I2413" s="2">
        <v>0.72030000000000005</v>
      </c>
      <c r="J2413" s="2">
        <v>0.25540000000000002</v>
      </c>
      <c r="K2413" s="2">
        <v>0.46490000000000004</v>
      </c>
      <c r="L2413" s="2">
        <v>0.70240000000000002</v>
      </c>
      <c r="M2413" s="2">
        <v>0.28799999999999998</v>
      </c>
      <c r="N2413" s="2">
        <v>0.41440000000000005</v>
      </c>
      <c r="O2413" s="2">
        <v>0.43570000000000003</v>
      </c>
      <c r="P2413" s="2" t="s">
        <v>4792</v>
      </c>
      <c r="Q2413" s="5">
        <v>5416</v>
      </c>
      <c r="R2413" s="5" t="s">
        <v>4791</v>
      </c>
      <c r="S2413" s="5">
        <v>9</v>
      </c>
      <c r="T2413" s="5">
        <v>166.17429837518463</v>
      </c>
      <c r="U2413" s="5">
        <v>2</v>
      </c>
      <c r="V2413" s="5">
        <v>36.927621861152147</v>
      </c>
      <c r="W2413" s="5">
        <v>0</v>
      </c>
      <c r="X2413" s="5">
        <v>0</v>
      </c>
      <c r="Y2413" s="5">
        <v>2</v>
      </c>
      <c r="Z2413" s="5">
        <v>36.927621861152147</v>
      </c>
      <c r="AA2413" s="5">
        <v>5</v>
      </c>
      <c r="AB2413" s="5">
        <v>92.319054652880354</v>
      </c>
      <c r="AC2413" s="5">
        <v>99</v>
      </c>
      <c r="AD2413" s="5">
        <v>1827.9172821270308</v>
      </c>
      <c r="AE2413" s="5">
        <v>17</v>
      </c>
      <c r="AF2413" s="5">
        <v>313.88478581979319</v>
      </c>
      <c r="AG2413" s="5">
        <v>71</v>
      </c>
      <c r="AH2413" s="5">
        <v>1310.930576070901</v>
      </c>
      <c r="AI2413" s="5">
        <v>11</v>
      </c>
      <c r="AJ2413" s="5">
        <v>203.10192023633675</v>
      </c>
    </row>
    <row r="2414" spans="1:36" x14ac:dyDescent="0.25">
      <c r="A2414">
        <v>2018</v>
      </c>
      <c r="B2414" t="s">
        <v>71</v>
      </c>
      <c r="C2414" t="s">
        <v>4939</v>
      </c>
      <c r="D2414" s="47" t="s">
        <v>701</v>
      </c>
      <c r="E2414" s="11">
        <v>0</v>
      </c>
      <c r="F2414" s="2">
        <v>0.7087</v>
      </c>
      <c r="G2414" s="2">
        <v>0.28089999999999998</v>
      </c>
      <c r="H2414" s="2">
        <v>0.42780000000000001</v>
      </c>
      <c r="I2414" s="2">
        <v>0.72030000000000005</v>
      </c>
      <c r="J2414" s="2">
        <v>0.25540000000000002</v>
      </c>
      <c r="K2414" s="2">
        <v>0.46490000000000004</v>
      </c>
      <c r="L2414" s="2">
        <v>0.70240000000000002</v>
      </c>
      <c r="M2414" s="2">
        <v>0.28799999999999998</v>
      </c>
      <c r="N2414" s="2">
        <v>0.41440000000000005</v>
      </c>
      <c r="O2414" s="2">
        <v>0.43570000000000003</v>
      </c>
      <c r="P2414" s="2" t="s">
        <v>4792</v>
      </c>
      <c r="Q2414" s="5">
        <v>5416</v>
      </c>
      <c r="R2414" s="5" t="s">
        <v>4791</v>
      </c>
      <c r="S2414" s="5">
        <v>9</v>
      </c>
      <c r="T2414" s="5">
        <v>166.17429837518463</v>
      </c>
      <c r="U2414" s="5">
        <v>2</v>
      </c>
      <c r="V2414" s="5">
        <v>36.927621861152147</v>
      </c>
      <c r="W2414" s="5">
        <v>0</v>
      </c>
      <c r="X2414" s="5">
        <v>0</v>
      </c>
      <c r="Y2414" s="5">
        <v>2</v>
      </c>
      <c r="Z2414" s="5">
        <v>36.927621861152147</v>
      </c>
      <c r="AA2414" s="5">
        <v>5</v>
      </c>
      <c r="AB2414" s="5">
        <v>92.319054652880354</v>
      </c>
      <c r="AC2414" s="5">
        <v>99</v>
      </c>
      <c r="AD2414" s="5">
        <v>1827.9172821270308</v>
      </c>
      <c r="AE2414" s="5">
        <v>17</v>
      </c>
      <c r="AF2414" s="5">
        <v>313.88478581979319</v>
      </c>
      <c r="AG2414" s="5">
        <v>71</v>
      </c>
      <c r="AH2414" s="5">
        <v>1310.930576070901</v>
      </c>
      <c r="AI2414" s="5">
        <v>11</v>
      </c>
      <c r="AJ2414" s="5">
        <v>203.10192023633675</v>
      </c>
    </row>
    <row r="2415" spans="1:36" x14ac:dyDescent="0.25">
      <c r="A2415">
        <v>2018</v>
      </c>
      <c r="B2415" t="s">
        <v>70</v>
      </c>
      <c r="C2415" t="s">
        <v>5404</v>
      </c>
      <c r="D2415" s="47" t="s">
        <v>5387</v>
      </c>
      <c r="E2415" s="11">
        <v>8.07</v>
      </c>
      <c r="F2415" s="2">
        <v>0.74199999999999999</v>
      </c>
      <c r="G2415" s="2">
        <v>0.23319999999999999</v>
      </c>
      <c r="H2415" s="2">
        <v>0.50880000000000003</v>
      </c>
      <c r="I2415" s="2">
        <v>0.73280000000000001</v>
      </c>
      <c r="J2415" s="2">
        <v>0.22320000000000001</v>
      </c>
      <c r="K2415" s="2">
        <v>0.50960000000000005</v>
      </c>
      <c r="L2415" s="2">
        <v>0.69820000000000004</v>
      </c>
      <c r="M2415" s="2">
        <v>0.2853</v>
      </c>
      <c r="N2415" s="2">
        <v>0.41290000000000004</v>
      </c>
      <c r="O2415" s="2">
        <v>0.47710000000000008</v>
      </c>
      <c r="P2415" s="5" t="s">
        <v>4792</v>
      </c>
      <c r="Q2415" s="5">
        <v>5417</v>
      </c>
      <c r="R2415" s="5">
        <v>671.25154894671618</v>
      </c>
      <c r="S2415" s="5">
        <v>36</v>
      </c>
      <c r="T2415" s="5">
        <v>664.57448772383236</v>
      </c>
      <c r="U2415" s="5">
        <v>0</v>
      </c>
      <c r="V2415" s="5">
        <v>0</v>
      </c>
      <c r="W2415" s="5">
        <v>1</v>
      </c>
      <c r="X2415" s="5">
        <v>18.460402436773123</v>
      </c>
      <c r="Y2415" s="5">
        <v>4</v>
      </c>
      <c r="Z2415" s="5">
        <v>73.841609747092491</v>
      </c>
      <c r="AA2415" s="5">
        <v>31</v>
      </c>
      <c r="AB2415" s="5">
        <v>572.27247553996676</v>
      </c>
      <c r="AC2415" s="5">
        <v>318</v>
      </c>
      <c r="AD2415" s="5">
        <v>5870.407974893853</v>
      </c>
      <c r="AE2415" s="5">
        <v>28</v>
      </c>
      <c r="AF2415" s="5">
        <v>516.89126822964738</v>
      </c>
      <c r="AG2415" s="5">
        <v>268</v>
      </c>
      <c r="AH2415" s="5">
        <v>4947.3878530551965</v>
      </c>
      <c r="AI2415" s="5">
        <v>22</v>
      </c>
      <c r="AJ2415" s="5">
        <v>406.12885360900867</v>
      </c>
    </row>
    <row r="2416" spans="1:36" x14ac:dyDescent="0.25">
      <c r="A2416">
        <v>2019</v>
      </c>
      <c r="B2416" t="s">
        <v>71</v>
      </c>
      <c r="C2416" t="s">
        <v>4939</v>
      </c>
      <c r="D2416" s="47" t="s">
        <v>701</v>
      </c>
      <c r="E2416" s="11">
        <v>0</v>
      </c>
      <c r="F2416" s="2">
        <v>0.7087</v>
      </c>
      <c r="G2416" s="2">
        <v>0.28089999999999998</v>
      </c>
      <c r="H2416" s="2">
        <v>0.42780000000000001</v>
      </c>
      <c r="I2416" s="2">
        <v>0.72030000000000005</v>
      </c>
      <c r="J2416" s="2">
        <v>0.25540000000000002</v>
      </c>
      <c r="K2416" s="2">
        <v>0.46490000000000004</v>
      </c>
      <c r="L2416" s="2">
        <v>0.70240000000000002</v>
      </c>
      <c r="M2416" s="2">
        <v>0.28799999999999998</v>
      </c>
      <c r="N2416" s="2">
        <v>0.41440000000000005</v>
      </c>
      <c r="O2416" s="2">
        <v>0.43570000000000003</v>
      </c>
      <c r="P2416" s="2" t="s">
        <v>4792</v>
      </c>
      <c r="Q2416" s="5">
        <v>5417</v>
      </c>
      <c r="R2416" s="5" t="s">
        <v>4791</v>
      </c>
      <c r="S2416" s="5">
        <v>28</v>
      </c>
      <c r="T2416" s="5">
        <v>516.89126822964738</v>
      </c>
      <c r="U2416" s="5">
        <v>0</v>
      </c>
      <c r="V2416" s="5">
        <v>0</v>
      </c>
      <c r="W2416" s="5">
        <v>4</v>
      </c>
      <c r="X2416" s="5">
        <v>73.841609747092491</v>
      </c>
      <c r="Y2416" s="5">
        <v>1</v>
      </c>
      <c r="Z2416" s="5">
        <v>18.460402436773123</v>
      </c>
      <c r="AA2416" s="5">
        <v>23</v>
      </c>
      <c r="AB2416" s="5">
        <v>424.58925604578178</v>
      </c>
      <c r="AC2416" s="5">
        <v>78</v>
      </c>
      <c r="AD2416" s="5">
        <v>1439.9113900683035</v>
      </c>
      <c r="AE2416" s="5">
        <v>16</v>
      </c>
      <c r="AF2416" s="5">
        <v>295.36643898836996</v>
      </c>
      <c r="AG2416" s="5">
        <v>52</v>
      </c>
      <c r="AH2416" s="5">
        <v>959.94092671220244</v>
      </c>
      <c r="AI2416" s="5">
        <v>10</v>
      </c>
      <c r="AJ2416" s="5">
        <v>184.60402436773123</v>
      </c>
    </row>
    <row r="2417" spans="1:36" x14ac:dyDescent="0.25">
      <c r="A2417">
        <v>2019</v>
      </c>
      <c r="B2417" t="s">
        <v>41</v>
      </c>
      <c r="C2417" t="s">
        <v>6164</v>
      </c>
      <c r="D2417" s="47" t="s">
        <v>6005</v>
      </c>
      <c r="E2417" s="11">
        <v>3.23</v>
      </c>
      <c r="F2417" s="2">
        <v>0.24049999999999999</v>
      </c>
      <c r="G2417" s="2">
        <v>0.74350000000000005</v>
      </c>
      <c r="H2417" s="2">
        <v>-0.50300000000000011</v>
      </c>
      <c r="I2417" s="2">
        <v>0.2102</v>
      </c>
      <c r="J2417" s="2">
        <v>0.74750000000000005</v>
      </c>
      <c r="K2417" s="2">
        <v>-0.53730000000000011</v>
      </c>
      <c r="L2417" s="2">
        <v>0.24629999999999999</v>
      </c>
      <c r="M2417" s="2">
        <v>0.74</v>
      </c>
      <c r="N2417" s="2">
        <v>-0.49370000000000003</v>
      </c>
      <c r="O2417" s="2">
        <v>-0.51133333333333342</v>
      </c>
      <c r="P2417" s="2" t="s">
        <v>5900</v>
      </c>
      <c r="Q2417" s="5">
        <v>5418</v>
      </c>
      <c r="R2417" s="5">
        <v>1677.3993808049536</v>
      </c>
      <c r="S2417" s="5">
        <v>2</v>
      </c>
      <c r="T2417" s="5">
        <v>36.913990402362494</v>
      </c>
      <c r="U2417" s="5">
        <v>0</v>
      </c>
      <c r="V2417" s="5">
        <v>0</v>
      </c>
      <c r="W2417" s="5">
        <v>0</v>
      </c>
      <c r="X2417" s="5">
        <v>0</v>
      </c>
      <c r="Y2417" s="5">
        <v>0</v>
      </c>
      <c r="Z2417" s="5">
        <v>0</v>
      </c>
      <c r="AA2417" s="5">
        <v>2</v>
      </c>
      <c r="AB2417" s="5">
        <v>36.913990402362494</v>
      </c>
      <c r="AC2417" s="5">
        <v>61</v>
      </c>
      <c r="AD2417" s="5">
        <v>1125.8767072720561</v>
      </c>
      <c r="AE2417" s="5">
        <v>7</v>
      </c>
      <c r="AF2417" s="5">
        <v>129.19896640826875</v>
      </c>
      <c r="AG2417" s="5">
        <v>50</v>
      </c>
      <c r="AH2417" s="5">
        <v>922.84976005906242</v>
      </c>
      <c r="AI2417" s="5">
        <v>4</v>
      </c>
      <c r="AJ2417" s="5">
        <v>73.827980804724987</v>
      </c>
    </row>
    <row r="2418" spans="1:36" x14ac:dyDescent="0.25">
      <c r="A2418">
        <v>2018</v>
      </c>
      <c r="B2418" t="s">
        <v>49</v>
      </c>
      <c r="C2418" t="s">
        <v>6417</v>
      </c>
      <c r="D2418" s="47" t="s">
        <v>5760</v>
      </c>
      <c r="E2418" s="11">
        <v>9.1999999999999993</v>
      </c>
      <c r="F2418" s="2">
        <v>0.34110000000000001</v>
      </c>
      <c r="G2418" s="2">
        <v>0.62929999999999997</v>
      </c>
      <c r="H2418" s="2">
        <v>-0.28819999999999996</v>
      </c>
      <c r="I2418" s="2">
        <v>0.26300000000000001</v>
      </c>
      <c r="J2418" s="2">
        <v>0.621</v>
      </c>
      <c r="K2418" s="2">
        <v>-0.35799999999999998</v>
      </c>
      <c r="L2418" s="2">
        <v>0</v>
      </c>
      <c r="M2418" s="2">
        <v>0</v>
      </c>
      <c r="N2418" s="2">
        <v>0</v>
      </c>
      <c r="O2418" s="2">
        <v>-0.21539999999999995</v>
      </c>
      <c r="P2418" s="2" t="s">
        <v>5900</v>
      </c>
      <c r="Q2418" s="5">
        <v>5423</v>
      </c>
      <c r="R2418" s="5">
        <v>589.45652173913049</v>
      </c>
      <c r="S2418" s="5">
        <v>2</v>
      </c>
      <c r="T2418" s="5">
        <v>36.879955744053106</v>
      </c>
      <c r="U2418" s="5">
        <v>0</v>
      </c>
      <c r="V2418" s="5">
        <v>0</v>
      </c>
      <c r="W2418" s="5">
        <v>0</v>
      </c>
      <c r="X2418" s="5">
        <v>0</v>
      </c>
      <c r="Y2418" s="5">
        <v>0</v>
      </c>
      <c r="Z2418" s="5">
        <v>0</v>
      </c>
      <c r="AA2418" s="5">
        <v>2</v>
      </c>
      <c r="AB2418" s="5">
        <v>36.879955744053106</v>
      </c>
      <c r="AC2418" s="5">
        <v>24</v>
      </c>
      <c r="AD2418" s="5">
        <v>442.55946892863727</v>
      </c>
      <c r="AE2418" s="5">
        <v>4</v>
      </c>
      <c r="AF2418" s="5">
        <v>73.759911488106212</v>
      </c>
      <c r="AG2418" s="5">
        <v>19</v>
      </c>
      <c r="AH2418" s="5">
        <v>350.3595795685045</v>
      </c>
      <c r="AI2418" s="5">
        <v>1</v>
      </c>
      <c r="AJ2418" s="5">
        <v>18.439977872026553</v>
      </c>
    </row>
    <row r="2419" spans="1:36" x14ac:dyDescent="0.25">
      <c r="A2419">
        <v>2017</v>
      </c>
      <c r="B2419" t="s">
        <v>70</v>
      </c>
      <c r="C2419" t="s">
        <v>5404</v>
      </c>
      <c r="D2419" s="47" t="s">
        <v>5387</v>
      </c>
      <c r="E2419" s="11">
        <v>8.07</v>
      </c>
      <c r="F2419" s="2">
        <v>0.74199999999999999</v>
      </c>
      <c r="G2419" s="2">
        <v>0.23319999999999999</v>
      </c>
      <c r="H2419" s="2">
        <v>0.50880000000000003</v>
      </c>
      <c r="I2419" s="2">
        <v>0.73280000000000001</v>
      </c>
      <c r="J2419" s="2">
        <v>0.22320000000000001</v>
      </c>
      <c r="K2419" s="2">
        <v>0.50960000000000005</v>
      </c>
      <c r="L2419" s="2">
        <v>0.69820000000000004</v>
      </c>
      <c r="M2419" s="2">
        <v>0.2853</v>
      </c>
      <c r="N2419" s="2">
        <v>0.41290000000000004</v>
      </c>
      <c r="O2419" s="2">
        <v>0.47710000000000008</v>
      </c>
      <c r="P2419" s="5" t="s">
        <v>4792</v>
      </c>
      <c r="Q2419" s="5">
        <v>5424</v>
      </c>
      <c r="R2419" s="5">
        <v>672.11895910780663</v>
      </c>
      <c r="S2419" s="5">
        <v>29</v>
      </c>
      <c r="T2419" s="5">
        <v>534.66076696165192</v>
      </c>
      <c r="U2419" s="5">
        <v>0</v>
      </c>
      <c r="V2419" s="5">
        <v>0</v>
      </c>
      <c r="W2419" s="5">
        <v>1</v>
      </c>
      <c r="X2419" s="5">
        <v>18.436578171091444</v>
      </c>
      <c r="Y2419" s="5">
        <v>3</v>
      </c>
      <c r="Z2419" s="5">
        <v>55.309734513274336</v>
      </c>
      <c r="AA2419" s="5">
        <v>25</v>
      </c>
      <c r="AB2419" s="5">
        <v>460.91445427728615</v>
      </c>
      <c r="AC2419" s="5">
        <v>284</v>
      </c>
      <c r="AD2419" s="5">
        <v>5235.9882005899708</v>
      </c>
      <c r="AE2419" s="5">
        <v>39</v>
      </c>
      <c r="AF2419" s="5">
        <v>719.02654867256638</v>
      </c>
      <c r="AG2419" s="5">
        <v>221</v>
      </c>
      <c r="AH2419" s="5">
        <v>4074.4837758112094</v>
      </c>
      <c r="AI2419" s="5">
        <v>24</v>
      </c>
      <c r="AJ2419" s="5">
        <v>442.47787610619469</v>
      </c>
    </row>
    <row r="2420" spans="1:36" x14ac:dyDescent="0.25">
      <c r="A2420">
        <v>2018</v>
      </c>
      <c r="B2420" t="s">
        <v>71</v>
      </c>
      <c r="C2420" t="s">
        <v>4860</v>
      </c>
      <c r="D2420" s="47" t="s">
        <v>4858</v>
      </c>
      <c r="E2420" s="11">
        <v>0</v>
      </c>
      <c r="F2420" s="2">
        <v>0.63790000000000002</v>
      </c>
      <c r="G2420" s="2">
        <v>0.34710000000000002</v>
      </c>
      <c r="H2420" s="2">
        <v>0.2908</v>
      </c>
      <c r="I2420" s="2">
        <v>0.60170000000000001</v>
      </c>
      <c r="J2420" s="2">
        <v>0.36349999999999999</v>
      </c>
      <c r="K2420" s="2">
        <v>0.23820000000000002</v>
      </c>
      <c r="L2420" s="2">
        <v>0.59789999999999999</v>
      </c>
      <c r="M2420" s="2">
        <v>0.39129999999999998</v>
      </c>
      <c r="N2420" s="2">
        <v>0.20660000000000001</v>
      </c>
      <c r="O2420" s="2">
        <v>0.2452</v>
      </c>
      <c r="P2420" s="2" t="s">
        <v>4792</v>
      </c>
      <c r="Q2420" s="5">
        <v>5424</v>
      </c>
      <c r="R2420" s="5" t="s">
        <v>4791</v>
      </c>
      <c r="S2420" s="5">
        <v>46</v>
      </c>
      <c r="T2420" s="5">
        <v>848.08259587020643</v>
      </c>
      <c r="U2420" s="5">
        <v>0</v>
      </c>
      <c r="V2420" s="5">
        <v>0</v>
      </c>
      <c r="W2420" s="5">
        <v>11</v>
      </c>
      <c r="X2420" s="5">
        <v>202.8023598820059</v>
      </c>
      <c r="Y2420" s="5">
        <v>0</v>
      </c>
      <c r="Z2420" s="5">
        <v>0</v>
      </c>
      <c r="AA2420" s="5">
        <v>35</v>
      </c>
      <c r="AB2420" s="5">
        <v>645.28023598820062</v>
      </c>
      <c r="AC2420" s="5">
        <v>190</v>
      </c>
      <c r="AD2420" s="5">
        <v>3502.9498525073745</v>
      </c>
      <c r="AE2420" s="5">
        <v>41</v>
      </c>
      <c r="AF2420" s="5">
        <v>755.8997050147492</v>
      </c>
      <c r="AG2420" s="5">
        <v>144</v>
      </c>
      <c r="AH2420" s="5">
        <v>2654.8672566371679</v>
      </c>
      <c r="AI2420" s="5">
        <v>5</v>
      </c>
      <c r="AJ2420" s="5">
        <v>92.182890855457231</v>
      </c>
    </row>
    <row r="2421" spans="1:36" x14ac:dyDescent="0.25">
      <c r="A2421">
        <v>2018</v>
      </c>
      <c r="B2421" t="s">
        <v>71</v>
      </c>
      <c r="C2421" t="s">
        <v>4860</v>
      </c>
      <c r="D2421" s="47" t="s">
        <v>4858</v>
      </c>
      <c r="E2421" s="11">
        <v>0</v>
      </c>
      <c r="F2421" s="2">
        <v>0.63790000000000002</v>
      </c>
      <c r="G2421" s="2">
        <v>0.34710000000000002</v>
      </c>
      <c r="H2421" s="2">
        <v>0.2908</v>
      </c>
      <c r="I2421" s="2">
        <v>0.60170000000000001</v>
      </c>
      <c r="J2421" s="2">
        <v>0.36349999999999999</v>
      </c>
      <c r="K2421" s="2">
        <v>0.23820000000000002</v>
      </c>
      <c r="L2421" s="2">
        <v>0.59789999999999999</v>
      </c>
      <c r="M2421" s="2">
        <v>0.39129999999999998</v>
      </c>
      <c r="N2421" s="2">
        <v>0.20660000000000001</v>
      </c>
      <c r="O2421" s="2">
        <v>0.2452</v>
      </c>
      <c r="P2421" s="2" t="s">
        <v>4792</v>
      </c>
      <c r="Q2421" s="5">
        <v>5424</v>
      </c>
      <c r="R2421" s="5" t="s">
        <v>4791</v>
      </c>
      <c r="S2421" s="5">
        <v>46</v>
      </c>
      <c r="T2421" s="5">
        <v>848.08259587020643</v>
      </c>
      <c r="U2421" s="5">
        <v>0</v>
      </c>
      <c r="V2421" s="5">
        <v>0</v>
      </c>
      <c r="W2421" s="5">
        <v>11</v>
      </c>
      <c r="X2421" s="5">
        <v>202.8023598820059</v>
      </c>
      <c r="Y2421" s="5">
        <v>0</v>
      </c>
      <c r="Z2421" s="5">
        <v>0</v>
      </c>
      <c r="AA2421" s="5">
        <v>35</v>
      </c>
      <c r="AB2421" s="5">
        <v>645.28023598820062</v>
      </c>
      <c r="AC2421" s="5">
        <v>190</v>
      </c>
      <c r="AD2421" s="5">
        <v>3502.9498525073745</v>
      </c>
      <c r="AE2421" s="5">
        <v>41</v>
      </c>
      <c r="AF2421" s="5">
        <v>755.8997050147492</v>
      </c>
      <c r="AG2421" s="5">
        <v>144</v>
      </c>
      <c r="AH2421" s="5">
        <v>2654.8672566371679</v>
      </c>
      <c r="AI2421" s="5">
        <v>5</v>
      </c>
      <c r="AJ2421" s="5">
        <v>92.182890855457231</v>
      </c>
    </row>
    <row r="2422" spans="1:36" x14ac:dyDescent="0.25">
      <c r="A2422">
        <v>2019</v>
      </c>
      <c r="B2422" t="s">
        <v>41</v>
      </c>
      <c r="C2422" t="s">
        <v>5599</v>
      </c>
      <c r="D2422" s="47" t="s">
        <v>5071</v>
      </c>
      <c r="E2422" s="11">
        <v>3.6190000000000002</v>
      </c>
      <c r="F2422" s="2">
        <v>0.68179999999999996</v>
      </c>
      <c r="G2422" s="2">
        <v>0.30370000000000003</v>
      </c>
      <c r="H2422" s="2">
        <v>0.37809999999999994</v>
      </c>
      <c r="I2422" s="2">
        <v>0.63560000000000005</v>
      </c>
      <c r="J2422" s="2">
        <v>0.32040000000000002</v>
      </c>
      <c r="K2422" s="2">
        <v>0.31520000000000004</v>
      </c>
      <c r="L2422" s="2">
        <v>0.55489999999999995</v>
      </c>
      <c r="M2422" s="2">
        <v>0.4209</v>
      </c>
      <c r="N2422" s="2">
        <v>0.13399999999999995</v>
      </c>
      <c r="O2422" s="2">
        <v>0.27576666666666666</v>
      </c>
      <c r="P2422" s="2" t="s">
        <v>4792</v>
      </c>
      <c r="Q2422" s="5">
        <v>5425</v>
      </c>
      <c r="R2422" s="5">
        <v>1499.0328820116054</v>
      </c>
      <c r="S2422" s="5">
        <v>45</v>
      </c>
      <c r="T2422" s="5">
        <v>829.49308755760376</v>
      </c>
      <c r="U2422" s="5">
        <v>0</v>
      </c>
      <c r="V2422" s="5">
        <v>0</v>
      </c>
      <c r="W2422" s="5">
        <v>3</v>
      </c>
      <c r="X2422" s="5">
        <v>55.299539170506911</v>
      </c>
      <c r="Y2422" s="5">
        <v>0</v>
      </c>
      <c r="Z2422" s="5">
        <v>0</v>
      </c>
      <c r="AA2422" s="5">
        <v>42</v>
      </c>
      <c r="AB2422" s="5">
        <v>774.19354838709683</v>
      </c>
      <c r="AC2422" s="5">
        <v>256</v>
      </c>
      <c r="AD2422" s="5">
        <v>4718.8940092165894</v>
      </c>
      <c r="AE2422" s="5">
        <v>39</v>
      </c>
      <c r="AF2422" s="5">
        <v>718.89400921658989</v>
      </c>
      <c r="AG2422" s="5">
        <v>215</v>
      </c>
      <c r="AH2422" s="5">
        <v>3963.1336405529951</v>
      </c>
      <c r="AI2422" s="5">
        <v>2</v>
      </c>
      <c r="AJ2422" s="5">
        <v>36.866359447004605</v>
      </c>
    </row>
    <row r="2423" spans="1:36" x14ac:dyDescent="0.25">
      <c r="A2423">
        <v>2017</v>
      </c>
      <c r="B2423" t="s">
        <v>70</v>
      </c>
      <c r="C2423" t="s">
        <v>5379</v>
      </c>
      <c r="D2423" s="47" t="s">
        <v>5137</v>
      </c>
      <c r="E2423" s="11">
        <v>6.94</v>
      </c>
      <c r="F2423" s="2">
        <v>0.82199999999999995</v>
      </c>
      <c r="G2423" s="2">
        <v>0.16450000000000001</v>
      </c>
      <c r="H2423" s="2">
        <v>0.65749999999999997</v>
      </c>
      <c r="I2423" s="2">
        <v>0.8014</v>
      </c>
      <c r="J2423" s="2">
        <v>0.16880000000000001</v>
      </c>
      <c r="K2423" s="2">
        <v>0.63260000000000005</v>
      </c>
      <c r="L2423" s="2">
        <v>0.72650000000000003</v>
      </c>
      <c r="M2423" s="2">
        <v>0.25700000000000001</v>
      </c>
      <c r="N2423" s="2">
        <v>0.46950000000000003</v>
      </c>
      <c r="O2423" s="2">
        <v>0.58653333333333335</v>
      </c>
      <c r="P2423" s="5" t="s">
        <v>4792</v>
      </c>
      <c r="Q2423" s="5">
        <v>5427</v>
      </c>
      <c r="R2423" s="5">
        <v>781.9884726224783</v>
      </c>
      <c r="S2423" s="5">
        <v>13</v>
      </c>
      <c r="T2423" s="5">
        <v>239.54302561267735</v>
      </c>
      <c r="U2423" s="5">
        <v>0</v>
      </c>
      <c r="V2423" s="5">
        <v>0</v>
      </c>
      <c r="W2423" s="5">
        <v>1</v>
      </c>
      <c r="X2423" s="5">
        <v>18.426386585590567</v>
      </c>
      <c r="Y2423" s="5">
        <v>1</v>
      </c>
      <c r="Z2423" s="5">
        <v>18.426386585590567</v>
      </c>
      <c r="AA2423" s="5">
        <v>11</v>
      </c>
      <c r="AB2423" s="5">
        <v>202.6902524414962</v>
      </c>
      <c r="AC2423" s="5">
        <v>44</v>
      </c>
      <c r="AD2423" s="5">
        <v>810.7610097659848</v>
      </c>
      <c r="AE2423" s="5">
        <v>11</v>
      </c>
      <c r="AF2423" s="5">
        <v>202.6902524414962</v>
      </c>
      <c r="AG2423" s="5">
        <v>30</v>
      </c>
      <c r="AH2423" s="5">
        <v>552.79159756771696</v>
      </c>
      <c r="AI2423" s="5">
        <v>3</v>
      </c>
      <c r="AJ2423" s="5">
        <v>55.279159756771698</v>
      </c>
    </row>
    <row r="2424" spans="1:36" x14ac:dyDescent="0.25">
      <c r="A2424">
        <v>2018</v>
      </c>
      <c r="B2424" t="s">
        <v>49</v>
      </c>
      <c r="C2424" t="s">
        <v>6417</v>
      </c>
      <c r="D2424" s="47" t="s">
        <v>5760</v>
      </c>
      <c r="E2424" s="11">
        <v>9.1999999999999993</v>
      </c>
      <c r="F2424" s="2">
        <v>0.34110000000000001</v>
      </c>
      <c r="G2424" s="2">
        <v>0.62929999999999997</v>
      </c>
      <c r="H2424" s="2">
        <v>-0.28819999999999996</v>
      </c>
      <c r="I2424" s="2">
        <v>0.26300000000000001</v>
      </c>
      <c r="J2424" s="2">
        <v>0.621</v>
      </c>
      <c r="K2424" s="2">
        <v>-0.35799999999999998</v>
      </c>
      <c r="L2424" s="2">
        <v>0</v>
      </c>
      <c r="M2424" s="2">
        <v>0</v>
      </c>
      <c r="N2424" s="2">
        <v>0</v>
      </c>
      <c r="O2424" s="2">
        <v>-0.21539999999999995</v>
      </c>
      <c r="P2424" s="2" t="s">
        <v>5900</v>
      </c>
      <c r="Q2424" s="5">
        <v>5428</v>
      </c>
      <c r="R2424" s="5">
        <v>590</v>
      </c>
      <c r="S2424" s="5">
        <v>6</v>
      </c>
      <c r="T2424" s="5">
        <v>110.5379513633014</v>
      </c>
      <c r="U2424" s="5">
        <v>0</v>
      </c>
      <c r="V2424" s="5">
        <v>0</v>
      </c>
      <c r="W2424" s="5">
        <v>2</v>
      </c>
      <c r="X2424" s="5">
        <v>36.845983787767132</v>
      </c>
      <c r="Y2424" s="5">
        <v>2</v>
      </c>
      <c r="Z2424" s="5">
        <v>36.845983787767132</v>
      </c>
      <c r="AA2424" s="5">
        <v>2</v>
      </c>
      <c r="AB2424" s="5">
        <v>36.845983787767132</v>
      </c>
      <c r="AC2424" s="5">
        <v>11</v>
      </c>
      <c r="AD2424" s="5">
        <v>202.65291083271921</v>
      </c>
      <c r="AE2424" s="5">
        <v>2</v>
      </c>
      <c r="AF2424" s="5">
        <v>36.845983787767132</v>
      </c>
      <c r="AG2424" s="5">
        <v>8</v>
      </c>
      <c r="AH2424" s="5">
        <v>147.38393515106853</v>
      </c>
      <c r="AI2424" s="5">
        <v>1</v>
      </c>
      <c r="AJ2424" s="5">
        <v>18.422991893883566</v>
      </c>
    </row>
    <row r="2425" spans="1:36" x14ac:dyDescent="0.25">
      <c r="A2425">
        <v>2017</v>
      </c>
      <c r="B2425" t="s">
        <v>49</v>
      </c>
      <c r="C2425" t="s">
        <v>6417</v>
      </c>
      <c r="D2425" s="47" t="s">
        <v>5760</v>
      </c>
      <c r="E2425" s="11">
        <v>9.1999999999999993</v>
      </c>
      <c r="F2425" s="2">
        <v>0.34110000000000001</v>
      </c>
      <c r="G2425" s="2">
        <v>0.62929999999999997</v>
      </c>
      <c r="H2425" s="2">
        <v>-0.28819999999999996</v>
      </c>
      <c r="I2425" s="2">
        <v>0.26300000000000001</v>
      </c>
      <c r="J2425" s="2">
        <v>0.621</v>
      </c>
      <c r="K2425" s="2">
        <v>-0.35799999999999998</v>
      </c>
      <c r="L2425" s="2">
        <v>0</v>
      </c>
      <c r="M2425" s="2">
        <v>0</v>
      </c>
      <c r="N2425" s="2">
        <v>0</v>
      </c>
      <c r="O2425" s="2">
        <v>-0.21539999999999995</v>
      </c>
      <c r="P2425" s="2" t="s">
        <v>5900</v>
      </c>
      <c r="Q2425" s="5">
        <v>5435</v>
      </c>
      <c r="R2425" s="5">
        <v>590.76086956521749</v>
      </c>
      <c r="S2425" s="5">
        <v>2</v>
      </c>
      <c r="T2425" s="5">
        <v>36.798528058877643</v>
      </c>
      <c r="U2425" s="5">
        <v>0</v>
      </c>
      <c r="V2425" s="5">
        <v>0</v>
      </c>
      <c r="W2425" s="5">
        <v>1</v>
      </c>
      <c r="X2425" s="5">
        <v>18.399264029438822</v>
      </c>
      <c r="Y2425" s="5">
        <v>0</v>
      </c>
      <c r="Z2425" s="5">
        <v>0</v>
      </c>
      <c r="AA2425" s="5">
        <v>1</v>
      </c>
      <c r="AB2425" s="5">
        <v>18.399264029438822</v>
      </c>
      <c r="AC2425" s="5">
        <v>14</v>
      </c>
      <c r="AD2425" s="5">
        <v>257.58969641214355</v>
      </c>
      <c r="AE2425" s="5">
        <v>0</v>
      </c>
      <c r="AF2425" s="5">
        <v>0</v>
      </c>
      <c r="AG2425" s="5">
        <v>14</v>
      </c>
      <c r="AH2425" s="5">
        <v>257.58969641214355</v>
      </c>
      <c r="AI2425" s="5">
        <v>0</v>
      </c>
      <c r="AJ2425" s="5">
        <v>0</v>
      </c>
    </row>
    <row r="2426" spans="1:36" x14ac:dyDescent="0.25">
      <c r="A2426">
        <v>2019</v>
      </c>
      <c r="B2426" t="s">
        <v>70</v>
      </c>
      <c r="C2426" t="s">
        <v>5404</v>
      </c>
      <c r="D2426" s="47" t="s">
        <v>5387</v>
      </c>
      <c r="E2426" s="11">
        <v>8.07</v>
      </c>
      <c r="F2426" s="2">
        <v>0.74199999999999999</v>
      </c>
      <c r="G2426" s="2">
        <v>0.23319999999999999</v>
      </c>
      <c r="H2426" s="2">
        <v>0.50880000000000003</v>
      </c>
      <c r="I2426" s="2">
        <v>0.73280000000000001</v>
      </c>
      <c r="J2426" s="2">
        <v>0.22320000000000001</v>
      </c>
      <c r="K2426" s="2">
        <v>0.50960000000000005</v>
      </c>
      <c r="L2426" s="2">
        <v>0.69820000000000004</v>
      </c>
      <c r="M2426" s="2">
        <v>0.2853</v>
      </c>
      <c r="N2426" s="2">
        <v>0.41290000000000004</v>
      </c>
      <c r="O2426" s="2">
        <v>0.47710000000000008</v>
      </c>
      <c r="P2426" s="5" t="s">
        <v>4792</v>
      </c>
      <c r="Q2426" s="5">
        <v>5439</v>
      </c>
      <c r="R2426" s="5">
        <v>673.97769516728624</v>
      </c>
      <c r="S2426" s="5">
        <v>31</v>
      </c>
      <c r="T2426" s="5">
        <v>569.95771281485565</v>
      </c>
      <c r="U2426" s="5">
        <v>1</v>
      </c>
      <c r="V2426" s="5">
        <v>18.385732671446959</v>
      </c>
      <c r="W2426" s="5">
        <v>0</v>
      </c>
      <c r="X2426" s="5">
        <v>0</v>
      </c>
      <c r="Y2426" s="5">
        <v>2</v>
      </c>
      <c r="Z2426" s="5">
        <v>36.771465342893919</v>
      </c>
      <c r="AA2426" s="5">
        <v>28</v>
      </c>
      <c r="AB2426" s="5">
        <v>514.80051480051475</v>
      </c>
      <c r="AC2426" s="5">
        <v>298</v>
      </c>
      <c r="AD2426" s="5">
        <v>5478.9483360911936</v>
      </c>
      <c r="AE2426" s="5">
        <v>23</v>
      </c>
      <c r="AF2426" s="5">
        <v>422.87185144328004</v>
      </c>
      <c r="AG2426" s="5">
        <v>246</v>
      </c>
      <c r="AH2426" s="5">
        <v>4522.8902371759514</v>
      </c>
      <c r="AI2426" s="5">
        <v>29</v>
      </c>
      <c r="AJ2426" s="5">
        <v>533.18624747196179</v>
      </c>
    </row>
    <row r="2427" spans="1:36" x14ac:dyDescent="0.25">
      <c r="A2427">
        <v>2019</v>
      </c>
      <c r="B2427" t="s">
        <v>71</v>
      </c>
      <c r="C2427" t="s">
        <v>4886</v>
      </c>
      <c r="D2427" s="47" t="s">
        <v>706</v>
      </c>
      <c r="E2427" s="11">
        <v>0</v>
      </c>
      <c r="F2427" s="2">
        <v>0.65269999999999995</v>
      </c>
      <c r="G2427" s="2">
        <v>0.33119999999999999</v>
      </c>
      <c r="H2427" s="2">
        <v>0.32149999999999995</v>
      </c>
      <c r="I2427" s="2">
        <v>0.66310000000000002</v>
      </c>
      <c r="J2427" s="2">
        <v>0.28299999999999997</v>
      </c>
      <c r="K2427" s="2">
        <v>0.38010000000000005</v>
      </c>
      <c r="L2427" s="2">
        <v>0.69610000000000005</v>
      </c>
      <c r="M2427" s="2">
        <v>0.28810000000000002</v>
      </c>
      <c r="N2427" s="2">
        <v>0.40800000000000003</v>
      </c>
      <c r="O2427" s="2">
        <v>0.36986666666666662</v>
      </c>
      <c r="P2427" s="2" t="s">
        <v>4792</v>
      </c>
      <c r="Q2427" s="5">
        <v>5445</v>
      </c>
      <c r="R2427" s="5" t="s">
        <v>4791</v>
      </c>
      <c r="S2427" s="5">
        <v>3</v>
      </c>
      <c r="T2427" s="5">
        <v>55.096418732782361</v>
      </c>
      <c r="U2427" s="5">
        <v>0</v>
      </c>
      <c r="V2427" s="5">
        <v>0</v>
      </c>
      <c r="W2427" s="5">
        <v>0</v>
      </c>
      <c r="X2427" s="5">
        <v>0</v>
      </c>
      <c r="Y2427" s="5">
        <v>1</v>
      </c>
      <c r="Z2427" s="5">
        <v>18.365472910927455</v>
      </c>
      <c r="AA2427" s="5">
        <v>2</v>
      </c>
      <c r="AB2427" s="5">
        <v>36.73094582185491</v>
      </c>
      <c r="AC2427" s="5">
        <v>53</v>
      </c>
      <c r="AD2427" s="5">
        <v>973.37006427915526</v>
      </c>
      <c r="AE2427" s="5">
        <v>8</v>
      </c>
      <c r="AF2427" s="5">
        <v>146.92378328741964</v>
      </c>
      <c r="AG2427" s="5">
        <v>39</v>
      </c>
      <c r="AH2427" s="5">
        <v>716.25344352617071</v>
      </c>
      <c r="AI2427" s="5">
        <v>6</v>
      </c>
      <c r="AJ2427" s="5">
        <v>110.19283746556472</v>
      </c>
    </row>
    <row r="2428" spans="1:36" x14ac:dyDescent="0.25">
      <c r="A2428">
        <v>2018</v>
      </c>
      <c r="B2428" t="s">
        <v>70</v>
      </c>
      <c r="C2428" t="s">
        <v>5340</v>
      </c>
      <c r="D2428" s="47" t="s">
        <v>75</v>
      </c>
      <c r="E2428" s="11">
        <v>5.14</v>
      </c>
      <c r="F2428" s="2">
        <v>0.67179999999999995</v>
      </c>
      <c r="G2428" s="2">
        <v>0.30959999999999999</v>
      </c>
      <c r="H2428" s="2">
        <v>0.36219999999999997</v>
      </c>
      <c r="I2428" s="2">
        <v>0.6885</v>
      </c>
      <c r="J2428" s="2">
        <v>0.26179999999999998</v>
      </c>
      <c r="K2428" s="2">
        <v>0.42670000000000002</v>
      </c>
      <c r="L2428" s="2">
        <v>0.68300000000000005</v>
      </c>
      <c r="M2428" s="2">
        <v>0.29820000000000002</v>
      </c>
      <c r="N2428" s="2">
        <v>0.38480000000000003</v>
      </c>
      <c r="O2428" s="2">
        <v>0.39123333333333332</v>
      </c>
      <c r="P2428" s="5" t="s">
        <v>4792</v>
      </c>
      <c r="Q2428" s="5">
        <v>5446</v>
      </c>
      <c r="R2428" s="5">
        <v>1059.5330739299611</v>
      </c>
      <c r="S2428" s="5">
        <v>12</v>
      </c>
      <c r="T2428" s="5">
        <v>220.34520749173709</v>
      </c>
      <c r="U2428" s="5">
        <v>0</v>
      </c>
      <c r="V2428" s="5">
        <v>0</v>
      </c>
      <c r="W2428" s="5">
        <v>2</v>
      </c>
      <c r="X2428" s="5">
        <v>36.72420124862284</v>
      </c>
      <c r="Y2428" s="5">
        <v>1</v>
      </c>
      <c r="Z2428" s="5">
        <v>18.36210062431142</v>
      </c>
      <c r="AA2428" s="5">
        <v>9</v>
      </c>
      <c r="AB2428" s="5">
        <v>165.25890561880277</v>
      </c>
      <c r="AC2428" s="5">
        <v>57</v>
      </c>
      <c r="AD2428" s="5">
        <v>1046.6397355857512</v>
      </c>
      <c r="AE2428" s="5">
        <v>12</v>
      </c>
      <c r="AF2428" s="5">
        <v>220.34520749173709</v>
      </c>
      <c r="AG2428" s="5">
        <v>36</v>
      </c>
      <c r="AH2428" s="5">
        <v>661.03562247521108</v>
      </c>
      <c r="AI2428" s="5">
        <v>9</v>
      </c>
      <c r="AJ2428" s="5">
        <v>165.25890561880277</v>
      </c>
    </row>
    <row r="2429" spans="1:36" x14ac:dyDescent="0.25">
      <c r="A2429">
        <v>2017</v>
      </c>
      <c r="B2429" t="s">
        <v>71</v>
      </c>
      <c r="C2429" t="s">
        <v>4939</v>
      </c>
      <c r="D2429" s="47" t="s">
        <v>701</v>
      </c>
      <c r="E2429" s="11">
        <v>0</v>
      </c>
      <c r="F2429" s="2">
        <v>0.7087</v>
      </c>
      <c r="G2429" s="2">
        <v>0.28089999999999998</v>
      </c>
      <c r="H2429" s="2">
        <v>0.42780000000000001</v>
      </c>
      <c r="I2429" s="2">
        <v>0.72030000000000005</v>
      </c>
      <c r="J2429" s="2">
        <v>0.25540000000000002</v>
      </c>
      <c r="K2429" s="2">
        <v>0.46490000000000004</v>
      </c>
      <c r="L2429" s="2">
        <v>0.70240000000000002</v>
      </c>
      <c r="M2429" s="2">
        <v>0.28799999999999998</v>
      </c>
      <c r="N2429" s="2">
        <v>0.41440000000000005</v>
      </c>
      <c r="O2429" s="2">
        <v>0.43570000000000003</v>
      </c>
      <c r="P2429" s="2" t="s">
        <v>4792</v>
      </c>
      <c r="Q2429" s="5">
        <v>5448</v>
      </c>
      <c r="R2429" s="5" t="s">
        <v>4791</v>
      </c>
      <c r="S2429" s="5">
        <v>8</v>
      </c>
      <c r="T2429" s="5">
        <v>146.84287812041114</v>
      </c>
      <c r="U2429" s="5">
        <v>1</v>
      </c>
      <c r="V2429" s="5">
        <v>18.355359765051393</v>
      </c>
      <c r="W2429" s="5">
        <v>1</v>
      </c>
      <c r="X2429" s="5">
        <v>18.355359765051393</v>
      </c>
      <c r="Y2429" s="5">
        <v>3</v>
      </c>
      <c r="Z2429" s="5">
        <v>55.066079295154189</v>
      </c>
      <c r="AA2429" s="5">
        <v>3</v>
      </c>
      <c r="AB2429" s="5">
        <v>55.066079295154189</v>
      </c>
      <c r="AC2429" s="5">
        <v>139</v>
      </c>
      <c r="AD2429" s="5">
        <v>2551.3950073421438</v>
      </c>
      <c r="AE2429" s="5">
        <v>25</v>
      </c>
      <c r="AF2429" s="5">
        <v>458.8839941262849</v>
      </c>
      <c r="AG2429" s="5">
        <v>104</v>
      </c>
      <c r="AH2429" s="5">
        <v>1908.9574155653449</v>
      </c>
      <c r="AI2429" s="5">
        <v>10</v>
      </c>
      <c r="AJ2429" s="5">
        <v>183.55359765051395</v>
      </c>
    </row>
    <row r="2430" spans="1:36" x14ac:dyDescent="0.25">
      <c r="A2430">
        <v>2019</v>
      </c>
      <c r="B2430" t="s">
        <v>71</v>
      </c>
      <c r="C2430" t="s">
        <v>5176</v>
      </c>
      <c r="D2430" s="47" t="s">
        <v>5175</v>
      </c>
      <c r="E2430" s="11">
        <v>0</v>
      </c>
      <c r="F2430" s="2">
        <v>0.88959999999999995</v>
      </c>
      <c r="G2430" s="2">
        <v>0.1043</v>
      </c>
      <c r="H2430" s="2">
        <v>0.78529999999999989</v>
      </c>
      <c r="I2430" s="2">
        <v>0.87660000000000005</v>
      </c>
      <c r="J2430" s="2">
        <v>0.10050000000000001</v>
      </c>
      <c r="K2430" s="2">
        <v>0.77610000000000001</v>
      </c>
      <c r="L2430" s="2">
        <v>0.84760000000000002</v>
      </c>
      <c r="M2430" s="2">
        <v>0.13919999999999999</v>
      </c>
      <c r="N2430" s="2">
        <v>0.70840000000000003</v>
      </c>
      <c r="O2430" s="2">
        <v>0.75660000000000005</v>
      </c>
      <c r="P2430" s="2" t="s">
        <v>4792</v>
      </c>
      <c r="Q2430" s="5">
        <v>5453</v>
      </c>
      <c r="R2430" s="5" t="s">
        <v>4791</v>
      </c>
      <c r="S2430" s="5">
        <v>14</v>
      </c>
      <c r="T2430" s="5">
        <v>256.73940949935815</v>
      </c>
      <c r="U2430" s="5">
        <v>0</v>
      </c>
      <c r="V2430" s="5">
        <v>0</v>
      </c>
      <c r="W2430" s="5">
        <v>0</v>
      </c>
      <c r="X2430" s="5">
        <v>0</v>
      </c>
      <c r="Y2430" s="5">
        <v>1</v>
      </c>
      <c r="Z2430" s="5">
        <v>18.338529249954153</v>
      </c>
      <c r="AA2430" s="5">
        <v>13</v>
      </c>
      <c r="AB2430" s="5">
        <v>238.400880249404</v>
      </c>
      <c r="AC2430" s="5">
        <v>101</v>
      </c>
      <c r="AD2430" s="5">
        <v>1852.1914542453694</v>
      </c>
      <c r="AE2430" s="5">
        <v>20</v>
      </c>
      <c r="AF2430" s="5">
        <v>366.77058499908304</v>
      </c>
      <c r="AG2430" s="5">
        <v>72</v>
      </c>
      <c r="AH2430" s="5">
        <v>1320.3741059966992</v>
      </c>
      <c r="AI2430" s="5">
        <v>9</v>
      </c>
      <c r="AJ2430" s="5">
        <v>165.0467632495874</v>
      </c>
    </row>
    <row r="2431" spans="1:36" x14ac:dyDescent="0.25">
      <c r="A2431">
        <v>2017</v>
      </c>
      <c r="B2431" t="s">
        <v>71</v>
      </c>
      <c r="C2431" t="s">
        <v>5961</v>
      </c>
      <c r="D2431" s="47" t="s">
        <v>5959</v>
      </c>
      <c r="E2431" s="11">
        <v>0</v>
      </c>
      <c r="F2431" s="2">
        <v>0.40050000000000002</v>
      </c>
      <c r="G2431" s="2">
        <v>0.58199999999999996</v>
      </c>
      <c r="H2431" s="2">
        <v>-0.18149999999999994</v>
      </c>
      <c r="I2431" s="2">
        <v>0.40760000000000002</v>
      </c>
      <c r="J2431" s="2">
        <v>0.54190000000000005</v>
      </c>
      <c r="K2431" s="2">
        <v>-0.13430000000000003</v>
      </c>
      <c r="L2431" s="2">
        <v>0.47039999999999998</v>
      </c>
      <c r="M2431" s="2">
        <v>0.51559999999999995</v>
      </c>
      <c r="N2431" s="2">
        <v>-4.5199999999999962E-2</v>
      </c>
      <c r="O2431" s="2">
        <v>-0.12033333333333331</v>
      </c>
      <c r="P2431" s="2" t="s">
        <v>5900</v>
      </c>
      <c r="Q2431" s="5">
        <v>5457</v>
      </c>
      <c r="R2431" s="5" t="s">
        <v>4791</v>
      </c>
      <c r="S2431" s="5">
        <v>1</v>
      </c>
      <c r="T2431" s="5">
        <v>18.32508704416346</v>
      </c>
      <c r="U2431" s="5">
        <v>0</v>
      </c>
      <c r="V2431" s="5">
        <v>0</v>
      </c>
      <c r="W2431" s="5">
        <v>0</v>
      </c>
      <c r="X2431" s="5">
        <v>0</v>
      </c>
      <c r="Y2431" s="5">
        <v>0</v>
      </c>
      <c r="Z2431" s="5">
        <v>0</v>
      </c>
      <c r="AA2431" s="5">
        <v>1</v>
      </c>
      <c r="AB2431" s="5">
        <v>18.32508704416346</v>
      </c>
      <c r="AC2431" s="5">
        <v>72</v>
      </c>
      <c r="AD2431" s="5">
        <v>1319.4062671797692</v>
      </c>
      <c r="AE2431" s="5">
        <v>16</v>
      </c>
      <c r="AF2431" s="5">
        <v>293.20139270661537</v>
      </c>
      <c r="AG2431" s="5">
        <v>56</v>
      </c>
      <c r="AH2431" s="5">
        <v>1026.2048744731537</v>
      </c>
      <c r="AI2431" s="5">
        <v>0</v>
      </c>
      <c r="AJ2431" s="5">
        <v>0</v>
      </c>
    </row>
    <row r="2432" spans="1:36" x14ac:dyDescent="0.25">
      <c r="A2432">
        <v>2017</v>
      </c>
      <c r="B2432" t="s">
        <v>41</v>
      </c>
      <c r="C2432" t="s">
        <v>6164</v>
      </c>
      <c r="D2432" s="47" t="s">
        <v>6005</v>
      </c>
      <c r="E2432" s="11">
        <v>3.23</v>
      </c>
      <c r="F2432" s="2">
        <v>0.24049999999999999</v>
      </c>
      <c r="G2432" s="2">
        <v>0.74350000000000005</v>
      </c>
      <c r="H2432" s="2">
        <v>-0.50300000000000011</v>
      </c>
      <c r="I2432" s="2">
        <v>0.2102</v>
      </c>
      <c r="J2432" s="2">
        <v>0.74750000000000005</v>
      </c>
      <c r="K2432" s="2">
        <v>-0.53730000000000011</v>
      </c>
      <c r="L2432" s="2">
        <v>0.24629999999999999</v>
      </c>
      <c r="M2432" s="2">
        <v>0.74</v>
      </c>
      <c r="N2432" s="2">
        <v>-0.49370000000000003</v>
      </c>
      <c r="O2432" s="2">
        <v>-0.51133333333333342</v>
      </c>
      <c r="P2432" s="2" t="s">
        <v>5900</v>
      </c>
      <c r="Q2432" s="5">
        <v>5459</v>
      </c>
      <c r="R2432" s="5">
        <v>1690.0928792569659</v>
      </c>
      <c r="S2432" s="5">
        <v>4</v>
      </c>
      <c r="T2432" s="5">
        <v>73.273493313793736</v>
      </c>
      <c r="U2432" s="5">
        <v>0</v>
      </c>
      <c r="V2432" s="5">
        <v>0</v>
      </c>
      <c r="W2432" s="5">
        <v>0</v>
      </c>
      <c r="X2432" s="5">
        <v>0</v>
      </c>
      <c r="Y2432" s="5">
        <v>0</v>
      </c>
      <c r="Z2432" s="5">
        <v>0</v>
      </c>
      <c r="AA2432" s="5">
        <v>4</v>
      </c>
      <c r="AB2432" s="5">
        <v>73.273493313793736</v>
      </c>
      <c r="AC2432" s="5">
        <v>84</v>
      </c>
      <c r="AD2432" s="5">
        <v>1538.7433595896684</v>
      </c>
      <c r="AE2432" s="5">
        <v>14</v>
      </c>
      <c r="AF2432" s="5">
        <v>256.45722659827806</v>
      </c>
      <c r="AG2432" s="5">
        <v>63</v>
      </c>
      <c r="AH2432" s="5">
        <v>1154.0575196922514</v>
      </c>
      <c r="AI2432" s="5">
        <v>7</v>
      </c>
      <c r="AJ2432" s="5">
        <v>128.22861329913903</v>
      </c>
    </row>
    <row r="2433" spans="1:36" x14ac:dyDescent="0.25">
      <c r="A2433">
        <v>2018</v>
      </c>
      <c r="B2433" t="s">
        <v>71</v>
      </c>
      <c r="C2433" t="s">
        <v>629</v>
      </c>
      <c r="D2433" s="47" t="s">
        <v>5071</v>
      </c>
      <c r="E2433" s="11">
        <v>0</v>
      </c>
      <c r="F2433" s="2">
        <v>0.79220000000000002</v>
      </c>
      <c r="G2433" s="2">
        <v>0.20069999999999999</v>
      </c>
      <c r="H2433" s="2">
        <v>0.59150000000000003</v>
      </c>
      <c r="I2433" s="2">
        <v>0.78790000000000004</v>
      </c>
      <c r="J2433" s="2">
        <v>0.19370000000000001</v>
      </c>
      <c r="K2433" s="2">
        <v>0.59420000000000006</v>
      </c>
      <c r="L2433" s="2">
        <v>0.74339999999999995</v>
      </c>
      <c r="M2433" s="2">
        <v>0.248</v>
      </c>
      <c r="N2433" s="2">
        <v>0.49539999999999995</v>
      </c>
      <c r="O2433" s="2">
        <v>0.56036666666666679</v>
      </c>
      <c r="P2433" s="2" t="s">
        <v>4792</v>
      </c>
      <c r="Q2433" s="5">
        <v>5462</v>
      </c>
      <c r="R2433" s="5" t="s">
        <v>4791</v>
      </c>
      <c r="S2433" s="5">
        <v>36</v>
      </c>
      <c r="T2433" s="5">
        <v>659.09923105089717</v>
      </c>
      <c r="U2433" s="5">
        <v>0</v>
      </c>
      <c r="V2433" s="5">
        <v>0</v>
      </c>
      <c r="W2433" s="5">
        <v>7</v>
      </c>
      <c r="X2433" s="5">
        <v>128.15818381545222</v>
      </c>
      <c r="Y2433" s="5">
        <v>3</v>
      </c>
      <c r="Z2433" s="5">
        <v>54.924935920908091</v>
      </c>
      <c r="AA2433" s="5">
        <v>26</v>
      </c>
      <c r="AB2433" s="5">
        <v>476.01611131453677</v>
      </c>
      <c r="AC2433" s="5">
        <v>173</v>
      </c>
      <c r="AD2433" s="5">
        <v>3167.3379714390335</v>
      </c>
      <c r="AE2433" s="5">
        <v>45</v>
      </c>
      <c r="AF2433" s="5">
        <v>823.87403881362138</v>
      </c>
      <c r="AG2433" s="5">
        <v>122</v>
      </c>
      <c r="AH2433" s="5">
        <v>2233.6140607835955</v>
      </c>
      <c r="AI2433" s="5">
        <v>6</v>
      </c>
      <c r="AJ2433" s="5">
        <v>109.84987184181618</v>
      </c>
    </row>
    <row r="2434" spans="1:36" x14ac:dyDescent="0.25">
      <c r="A2434">
        <v>2018</v>
      </c>
      <c r="B2434" t="s">
        <v>71</v>
      </c>
      <c r="C2434" t="s">
        <v>629</v>
      </c>
      <c r="D2434" s="47" t="s">
        <v>5071</v>
      </c>
      <c r="E2434" s="11">
        <v>0</v>
      </c>
      <c r="F2434" s="2">
        <v>0.79220000000000002</v>
      </c>
      <c r="G2434" s="2">
        <v>0.20069999999999999</v>
      </c>
      <c r="H2434" s="2">
        <v>0.59150000000000003</v>
      </c>
      <c r="I2434" s="2">
        <v>0.78790000000000004</v>
      </c>
      <c r="J2434" s="2">
        <v>0.19370000000000001</v>
      </c>
      <c r="K2434" s="2">
        <v>0.59420000000000006</v>
      </c>
      <c r="L2434" s="2">
        <v>0.74339999999999995</v>
      </c>
      <c r="M2434" s="2">
        <v>0.248</v>
      </c>
      <c r="N2434" s="2">
        <v>0.49539999999999995</v>
      </c>
      <c r="O2434" s="2">
        <v>0.56036666666666679</v>
      </c>
      <c r="P2434" s="2" t="s">
        <v>4792</v>
      </c>
      <c r="Q2434" s="5">
        <v>5462</v>
      </c>
      <c r="R2434" s="5" t="s">
        <v>4791</v>
      </c>
      <c r="S2434" s="5">
        <v>36</v>
      </c>
      <c r="T2434" s="5">
        <v>659.09923105089717</v>
      </c>
      <c r="U2434" s="5">
        <v>0</v>
      </c>
      <c r="V2434" s="5">
        <v>0</v>
      </c>
      <c r="W2434" s="5">
        <v>7</v>
      </c>
      <c r="X2434" s="5">
        <v>128.15818381545222</v>
      </c>
      <c r="Y2434" s="5">
        <v>3</v>
      </c>
      <c r="Z2434" s="5">
        <v>54.924935920908091</v>
      </c>
      <c r="AA2434" s="5">
        <v>26</v>
      </c>
      <c r="AB2434" s="5">
        <v>476.01611131453677</v>
      </c>
      <c r="AC2434" s="5">
        <v>173</v>
      </c>
      <c r="AD2434" s="5">
        <v>3167.3379714390335</v>
      </c>
      <c r="AE2434" s="5">
        <v>45</v>
      </c>
      <c r="AF2434" s="5">
        <v>823.87403881362138</v>
      </c>
      <c r="AG2434" s="5">
        <v>122</v>
      </c>
      <c r="AH2434" s="5">
        <v>2233.6140607835955</v>
      </c>
      <c r="AI2434" s="5">
        <v>6</v>
      </c>
      <c r="AJ2434" s="5">
        <v>109.84987184181618</v>
      </c>
    </row>
    <row r="2435" spans="1:36" x14ac:dyDescent="0.25">
      <c r="A2435">
        <v>2018</v>
      </c>
      <c r="B2435" t="s">
        <v>41</v>
      </c>
      <c r="C2435" t="s">
        <v>6164</v>
      </c>
      <c r="D2435" s="47" t="s">
        <v>6005</v>
      </c>
      <c r="E2435" s="11">
        <v>3.23</v>
      </c>
      <c r="F2435" s="2">
        <v>0.24049999999999999</v>
      </c>
      <c r="G2435" s="2">
        <v>0.74350000000000005</v>
      </c>
      <c r="H2435" s="2">
        <v>-0.50300000000000011</v>
      </c>
      <c r="I2435" s="2">
        <v>0.2102</v>
      </c>
      <c r="J2435" s="2">
        <v>0.74750000000000005</v>
      </c>
      <c r="K2435" s="2">
        <v>-0.53730000000000011</v>
      </c>
      <c r="L2435" s="2">
        <v>0.24629999999999999</v>
      </c>
      <c r="M2435" s="2">
        <v>0.74</v>
      </c>
      <c r="N2435" s="2">
        <v>-0.49370000000000003</v>
      </c>
      <c r="O2435" s="2">
        <v>-0.51133333333333342</v>
      </c>
      <c r="P2435" s="2" t="s">
        <v>5900</v>
      </c>
      <c r="Q2435" s="5">
        <v>5472</v>
      </c>
      <c r="R2435" s="5">
        <v>1694.1176470588236</v>
      </c>
      <c r="S2435" s="5">
        <v>3</v>
      </c>
      <c r="T2435" s="5">
        <v>54.824561403508767</v>
      </c>
      <c r="U2435" s="5">
        <v>1</v>
      </c>
      <c r="V2435" s="5">
        <v>18.274853801169591</v>
      </c>
      <c r="W2435" s="5">
        <v>1</v>
      </c>
      <c r="X2435" s="5">
        <v>18.274853801169591</v>
      </c>
      <c r="Y2435" s="5">
        <v>0</v>
      </c>
      <c r="Z2435" s="5">
        <v>0</v>
      </c>
      <c r="AA2435" s="5">
        <v>1</v>
      </c>
      <c r="AB2435" s="5">
        <v>18.274853801169591</v>
      </c>
      <c r="AC2435" s="5">
        <v>82</v>
      </c>
      <c r="AD2435" s="5">
        <v>1498.5380116959063</v>
      </c>
      <c r="AE2435" s="5">
        <v>19</v>
      </c>
      <c r="AF2435" s="5">
        <v>347.22222222222223</v>
      </c>
      <c r="AG2435" s="5">
        <v>58</v>
      </c>
      <c r="AH2435" s="5">
        <v>1059.9415204678362</v>
      </c>
      <c r="AI2435" s="5">
        <v>5</v>
      </c>
      <c r="AJ2435" s="5">
        <v>91.37426900584795</v>
      </c>
    </row>
    <row r="2436" spans="1:36" x14ac:dyDescent="0.25">
      <c r="A2436">
        <v>2018</v>
      </c>
      <c r="B2436" t="s">
        <v>71</v>
      </c>
      <c r="C2436" t="s">
        <v>5961</v>
      </c>
      <c r="D2436" s="47" t="s">
        <v>5959</v>
      </c>
      <c r="E2436" s="11">
        <v>0</v>
      </c>
      <c r="F2436" s="2">
        <v>0.40050000000000002</v>
      </c>
      <c r="G2436" s="2">
        <v>0.58199999999999996</v>
      </c>
      <c r="H2436" s="2">
        <v>-0.18149999999999994</v>
      </c>
      <c r="I2436" s="2">
        <v>0.40760000000000002</v>
      </c>
      <c r="J2436" s="2">
        <v>0.54190000000000005</v>
      </c>
      <c r="K2436" s="2">
        <v>-0.13430000000000003</v>
      </c>
      <c r="L2436" s="2">
        <v>0.47039999999999998</v>
      </c>
      <c r="M2436" s="2">
        <v>0.51559999999999995</v>
      </c>
      <c r="N2436" s="2">
        <v>-4.5199999999999962E-2</v>
      </c>
      <c r="O2436" s="2">
        <v>-0.12033333333333331</v>
      </c>
      <c r="P2436" s="2" t="s">
        <v>5900</v>
      </c>
      <c r="Q2436" s="5">
        <v>5473</v>
      </c>
      <c r="R2436" s="5" t="s">
        <v>4791</v>
      </c>
      <c r="S2436" s="5">
        <v>4</v>
      </c>
      <c r="T2436" s="5">
        <v>73.086058834277367</v>
      </c>
      <c r="U2436" s="5">
        <v>0</v>
      </c>
      <c r="V2436" s="5">
        <v>0</v>
      </c>
      <c r="W2436" s="5">
        <v>1</v>
      </c>
      <c r="X2436" s="5">
        <v>18.271514708569342</v>
      </c>
      <c r="Y2436" s="5">
        <v>0</v>
      </c>
      <c r="Z2436" s="5">
        <v>0</v>
      </c>
      <c r="AA2436" s="5">
        <v>3</v>
      </c>
      <c r="AB2436" s="5">
        <v>54.814544125708025</v>
      </c>
      <c r="AC2436" s="5">
        <v>43</v>
      </c>
      <c r="AD2436" s="5">
        <v>785.67513246848159</v>
      </c>
      <c r="AE2436" s="5">
        <v>15</v>
      </c>
      <c r="AF2436" s="5">
        <v>274.07272062854014</v>
      </c>
      <c r="AG2436" s="5">
        <v>28</v>
      </c>
      <c r="AH2436" s="5">
        <v>511.60241183994157</v>
      </c>
      <c r="AI2436" s="5">
        <v>0</v>
      </c>
      <c r="AJ2436" s="5">
        <v>0</v>
      </c>
    </row>
    <row r="2437" spans="1:36" x14ac:dyDescent="0.25">
      <c r="A2437">
        <v>2018</v>
      </c>
      <c r="B2437" t="s">
        <v>71</v>
      </c>
      <c r="C2437" t="s">
        <v>5961</v>
      </c>
      <c r="D2437" s="47" t="s">
        <v>5959</v>
      </c>
      <c r="E2437" s="11">
        <v>0</v>
      </c>
      <c r="F2437" s="2">
        <v>0.40050000000000002</v>
      </c>
      <c r="G2437" s="2">
        <v>0.58199999999999996</v>
      </c>
      <c r="H2437" s="2">
        <v>-0.18149999999999994</v>
      </c>
      <c r="I2437" s="2">
        <v>0.40760000000000002</v>
      </c>
      <c r="J2437" s="2">
        <v>0.54190000000000005</v>
      </c>
      <c r="K2437" s="2">
        <v>-0.13430000000000003</v>
      </c>
      <c r="L2437" s="2">
        <v>0.47039999999999998</v>
      </c>
      <c r="M2437" s="2">
        <v>0.51559999999999995</v>
      </c>
      <c r="N2437" s="2">
        <v>-4.5199999999999962E-2</v>
      </c>
      <c r="O2437" s="2">
        <v>-0.12033333333333331</v>
      </c>
      <c r="P2437" s="2" t="s">
        <v>5900</v>
      </c>
      <c r="Q2437" s="5">
        <v>5473</v>
      </c>
      <c r="R2437" s="5" t="s">
        <v>4791</v>
      </c>
      <c r="S2437" s="5">
        <v>4</v>
      </c>
      <c r="T2437" s="5">
        <v>73.086058834277367</v>
      </c>
      <c r="U2437" s="5">
        <v>0</v>
      </c>
      <c r="V2437" s="5">
        <v>0</v>
      </c>
      <c r="W2437" s="5">
        <v>1</v>
      </c>
      <c r="X2437" s="5">
        <v>18.271514708569342</v>
      </c>
      <c r="Y2437" s="5">
        <v>0</v>
      </c>
      <c r="Z2437" s="5">
        <v>0</v>
      </c>
      <c r="AA2437" s="5">
        <v>3</v>
      </c>
      <c r="AB2437" s="5">
        <v>54.814544125708025</v>
      </c>
      <c r="AC2437" s="5">
        <v>43</v>
      </c>
      <c r="AD2437" s="5">
        <v>785.67513246848159</v>
      </c>
      <c r="AE2437" s="5">
        <v>15</v>
      </c>
      <c r="AF2437" s="5">
        <v>274.07272062854014</v>
      </c>
      <c r="AG2437" s="5">
        <v>28</v>
      </c>
      <c r="AH2437" s="5">
        <v>511.60241183994157</v>
      </c>
      <c r="AI2437" s="5">
        <v>0</v>
      </c>
      <c r="AJ2437" s="5">
        <v>0</v>
      </c>
    </row>
    <row r="2438" spans="1:36" x14ac:dyDescent="0.25">
      <c r="A2438">
        <v>2017</v>
      </c>
      <c r="B2438" t="s">
        <v>41</v>
      </c>
      <c r="C2438" t="s">
        <v>6082</v>
      </c>
      <c r="D2438" s="47" t="s">
        <v>6005</v>
      </c>
      <c r="E2438" s="11">
        <v>1.4490000000000001</v>
      </c>
      <c r="F2438" s="2">
        <v>0.24049999999999999</v>
      </c>
      <c r="G2438" s="2">
        <v>0.74350000000000005</v>
      </c>
      <c r="H2438" s="2">
        <v>-0.50300000000000011</v>
      </c>
      <c r="I2438" s="2">
        <v>0.2102</v>
      </c>
      <c r="J2438" s="2">
        <v>0.74750000000000005</v>
      </c>
      <c r="K2438" s="2">
        <v>-0.53730000000000011</v>
      </c>
      <c r="L2438" s="2">
        <v>0.24629999999999999</v>
      </c>
      <c r="M2438" s="2">
        <v>0.74</v>
      </c>
      <c r="N2438" s="2">
        <v>-0.49370000000000003</v>
      </c>
      <c r="O2438" s="2">
        <v>-0.51133333333333342</v>
      </c>
      <c r="P2438" s="2" t="s">
        <v>5900</v>
      </c>
      <c r="Q2438" s="5">
        <v>5479</v>
      </c>
      <c r="R2438" s="5">
        <v>3781.2284334023461</v>
      </c>
      <c r="S2438" s="5">
        <v>32</v>
      </c>
      <c r="T2438" s="5">
        <v>584.04818397517795</v>
      </c>
      <c r="U2438" s="5">
        <v>1</v>
      </c>
      <c r="V2438" s="5">
        <v>18.251505749224311</v>
      </c>
      <c r="W2438" s="5">
        <v>2</v>
      </c>
      <c r="X2438" s="5">
        <v>36.503011498448622</v>
      </c>
      <c r="Y2438" s="5">
        <v>9</v>
      </c>
      <c r="Z2438" s="5">
        <v>164.26355174301881</v>
      </c>
      <c r="AA2438" s="5">
        <v>20</v>
      </c>
      <c r="AB2438" s="5">
        <v>365.0301149844862</v>
      </c>
      <c r="AC2438" s="5">
        <v>55</v>
      </c>
      <c r="AD2438" s="5">
        <v>1003.8328162073371</v>
      </c>
      <c r="AE2438" s="5">
        <v>20</v>
      </c>
      <c r="AF2438" s="5">
        <v>365.0301149844862</v>
      </c>
      <c r="AG2438" s="5">
        <v>15</v>
      </c>
      <c r="AH2438" s="5">
        <v>273.77258623836468</v>
      </c>
      <c r="AI2438" s="5">
        <v>20</v>
      </c>
      <c r="AJ2438" s="5">
        <v>365.0301149844862</v>
      </c>
    </row>
    <row r="2439" spans="1:36" x14ac:dyDescent="0.25">
      <c r="A2439">
        <v>2019</v>
      </c>
      <c r="B2439" t="s">
        <v>41</v>
      </c>
      <c r="C2439" t="s">
        <v>6082</v>
      </c>
      <c r="D2439" s="47" t="s">
        <v>6005</v>
      </c>
      <c r="E2439" s="11">
        <v>1.4490000000000001</v>
      </c>
      <c r="F2439" s="2">
        <v>0.24049999999999999</v>
      </c>
      <c r="G2439" s="2">
        <v>0.74350000000000005</v>
      </c>
      <c r="H2439" s="2">
        <v>-0.50300000000000011</v>
      </c>
      <c r="I2439" s="2">
        <v>0.2102</v>
      </c>
      <c r="J2439" s="2">
        <v>0.74750000000000005</v>
      </c>
      <c r="K2439" s="2">
        <v>-0.53730000000000011</v>
      </c>
      <c r="L2439" s="2">
        <v>0.24629999999999999</v>
      </c>
      <c r="M2439" s="2">
        <v>0.74</v>
      </c>
      <c r="N2439" s="2">
        <v>-0.49370000000000003</v>
      </c>
      <c r="O2439" s="2">
        <v>-0.51133333333333342</v>
      </c>
      <c r="P2439" s="2" t="s">
        <v>5900</v>
      </c>
      <c r="Q2439" s="5">
        <v>5479</v>
      </c>
      <c r="R2439" s="5">
        <v>3781.2284334023461</v>
      </c>
      <c r="S2439" s="5">
        <v>49</v>
      </c>
      <c r="T2439" s="5">
        <v>894.32378171199127</v>
      </c>
      <c r="U2439" s="5">
        <v>1</v>
      </c>
      <c r="V2439" s="5">
        <v>18.251505749224311</v>
      </c>
      <c r="W2439" s="5">
        <v>7</v>
      </c>
      <c r="X2439" s="5">
        <v>127.76054024457018</v>
      </c>
      <c r="Y2439" s="5">
        <v>13</v>
      </c>
      <c r="Z2439" s="5">
        <v>237.26957473991607</v>
      </c>
      <c r="AA2439" s="5">
        <v>28</v>
      </c>
      <c r="AB2439" s="5">
        <v>511.04216097828072</v>
      </c>
      <c r="AC2439" s="5">
        <v>64</v>
      </c>
      <c r="AD2439" s="5">
        <v>1168.0963679503559</v>
      </c>
      <c r="AE2439" s="5">
        <v>13</v>
      </c>
      <c r="AF2439" s="5">
        <v>237.26957473991607</v>
      </c>
      <c r="AG2439" s="5">
        <v>28</v>
      </c>
      <c r="AH2439" s="5">
        <v>511.04216097828072</v>
      </c>
      <c r="AI2439" s="5">
        <v>23</v>
      </c>
      <c r="AJ2439" s="5">
        <v>419.78463223215914</v>
      </c>
    </row>
    <row r="2440" spans="1:36" x14ac:dyDescent="0.25">
      <c r="A2440">
        <v>2019</v>
      </c>
      <c r="B2440" t="s">
        <v>70</v>
      </c>
      <c r="C2440" t="s">
        <v>5340</v>
      </c>
      <c r="D2440" s="47" t="s">
        <v>75</v>
      </c>
      <c r="E2440" s="11">
        <v>5.14</v>
      </c>
      <c r="F2440" s="2">
        <v>0.67179999999999995</v>
      </c>
      <c r="G2440" s="2">
        <v>0.30959999999999999</v>
      </c>
      <c r="H2440" s="2">
        <v>0.36219999999999997</v>
      </c>
      <c r="I2440" s="2">
        <v>0.6885</v>
      </c>
      <c r="J2440" s="2">
        <v>0.26179999999999998</v>
      </c>
      <c r="K2440" s="2">
        <v>0.42670000000000002</v>
      </c>
      <c r="L2440" s="2">
        <v>0.68300000000000005</v>
      </c>
      <c r="M2440" s="2">
        <v>0.29820000000000002</v>
      </c>
      <c r="N2440" s="2">
        <v>0.38480000000000003</v>
      </c>
      <c r="O2440" s="2">
        <v>0.39123333333333332</v>
      </c>
      <c r="P2440" s="5" t="s">
        <v>4792</v>
      </c>
      <c r="Q2440" s="5">
        <v>5487</v>
      </c>
      <c r="R2440" s="5">
        <v>1067.5097276264592</v>
      </c>
      <c r="S2440" s="5">
        <v>20</v>
      </c>
      <c r="T2440" s="5">
        <v>364.49790413705119</v>
      </c>
      <c r="U2440" s="5">
        <v>1</v>
      </c>
      <c r="V2440" s="5">
        <v>18.224895206852562</v>
      </c>
      <c r="W2440" s="5">
        <v>2</v>
      </c>
      <c r="X2440" s="5">
        <v>36.449790413705124</v>
      </c>
      <c r="Y2440" s="5">
        <v>1</v>
      </c>
      <c r="Z2440" s="5">
        <v>18.224895206852562</v>
      </c>
      <c r="AA2440" s="5">
        <v>16</v>
      </c>
      <c r="AB2440" s="5">
        <v>291.59832330964099</v>
      </c>
      <c r="AC2440" s="5">
        <v>105</v>
      </c>
      <c r="AD2440" s="5">
        <v>1913.6139967195188</v>
      </c>
      <c r="AE2440" s="5">
        <v>17</v>
      </c>
      <c r="AF2440" s="5">
        <v>309.82321851649351</v>
      </c>
      <c r="AG2440" s="5">
        <v>74</v>
      </c>
      <c r="AH2440" s="5">
        <v>1348.6422453070895</v>
      </c>
      <c r="AI2440" s="5">
        <v>14</v>
      </c>
      <c r="AJ2440" s="5">
        <v>255.14853289593586</v>
      </c>
    </row>
    <row r="2441" spans="1:36" x14ac:dyDescent="0.25">
      <c r="A2441">
        <v>2019</v>
      </c>
      <c r="B2441" t="s">
        <v>71</v>
      </c>
      <c r="C2441" t="s">
        <v>5961</v>
      </c>
      <c r="D2441" s="47" t="s">
        <v>5959</v>
      </c>
      <c r="E2441" s="11">
        <v>0</v>
      </c>
      <c r="F2441" s="2">
        <v>0.40050000000000002</v>
      </c>
      <c r="G2441" s="2">
        <v>0.58199999999999996</v>
      </c>
      <c r="H2441" s="2">
        <v>-0.18149999999999994</v>
      </c>
      <c r="I2441" s="2">
        <v>0.40760000000000002</v>
      </c>
      <c r="J2441" s="2">
        <v>0.54190000000000005</v>
      </c>
      <c r="K2441" s="2">
        <v>-0.13430000000000003</v>
      </c>
      <c r="L2441" s="2">
        <v>0.47039999999999998</v>
      </c>
      <c r="M2441" s="2">
        <v>0.51559999999999995</v>
      </c>
      <c r="N2441" s="2">
        <v>-4.5199999999999962E-2</v>
      </c>
      <c r="O2441" s="2">
        <v>-0.12033333333333331</v>
      </c>
      <c r="P2441" s="2" t="s">
        <v>5900</v>
      </c>
      <c r="Q2441" s="5">
        <v>5496</v>
      </c>
      <c r="R2441" s="5" t="s">
        <v>4791</v>
      </c>
      <c r="S2441" s="5">
        <v>2</v>
      </c>
      <c r="T2441" s="5">
        <v>36.390101892285301</v>
      </c>
      <c r="U2441" s="5">
        <v>0</v>
      </c>
      <c r="V2441" s="5">
        <v>0</v>
      </c>
      <c r="W2441" s="5">
        <v>1</v>
      </c>
      <c r="X2441" s="5">
        <v>18.195050946142651</v>
      </c>
      <c r="Y2441" s="5">
        <v>1</v>
      </c>
      <c r="Z2441" s="5">
        <v>18.195050946142651</v>
      </c>
      <c r="AA2441" s="5">
        <v>0</v>
      </c>
      <c r="AB2441" s="5">
        <v>0</v>
      </c>
      <c r="AC2441" s="5">
        <v>83</v>
      </c>
      <c r="AD2441" s="5">
        <v>1510.1892285298397</v>
      </c>
      <c r="AE2441" s="5">
        <v>52</v>
      </c>
      <c r="AF2441" s="5">
        <v>946.14264919941786</v>
      </c>
      <c r="AG2441" s="5">
        <v>28</v>
      </c>
      <c r="AH2441" s="5">
        <v>509.46142649199419</v>
      </c>
      <c r="AI2441" s="5">
        <v>3</v>
      </c>
      <c r="AJ2441" s="5">
        <v>54.585152838427945</v>
      </c>
    </row>
    <row r="2442" spans="1:36" x14ac:dyDescent="0.25">
      <c r="A2442">
        <v>2019</v>
      </c>
      <c r="B2442" t="s">
        <v>71</v>
      </c>
      <c r="C2442" t="s">
        <v>629</v>
      </c>
      <c r="D2442" s="47" t="s">
        <v>5071</v>
      </c>
      <c r="E2442" s="11">
        <v>0</v>
      </c>
      <c r="F2442" s="2">
        <v>0.79220000000000002</v>
      </c>
      <c r="G2442" s="2">
        <v>0.20069999999999999</v>
      </c>
      <c r="H2442" s="2">
        <v>0.59150000000000003</v>
      </c>
      <c r="I2442" s="2">
        <v>0.78790000000000004</v>
      </c>
      <c r="J2442" s="2">
        <v>0.19370000000000001</v>
      </c>
      <c r="K2442" s="2">
        <v>0.59420000000000006</v>
      </c>
      <c r="L2442" s="2">
        <v>0.74339999999999995</v>
      </c>
      <c r="M2442" s="2">
        <v>0.248</v>
      </c>
      <c r="N2442" s="2">
        <v>0.49539999999999995</v>
      </c>
      <c r="O2442" s="2">
        <v>0.56036666666666679</v>
      </c>
      <c r="P2442" s="2" t="s">
        <v>4792</v>
      </c>
      <c r="Q2442" s="5">
        <v>5497</v>
      </c>
      <c r="R2442" s="5" t="s">
        <v>4791</v>
      </c>
      <c r="S2442" s="5">
        <v>45</v>
      </c>
      <c r="T2442" s="5">
        <v>818.62834273239946</v>
      </c>
      <c r="U2442" s="5">
        <v>0</v>
      </c>
      <c r="V2442" s="5">
        <v>0</v>
      </c>
      <c r="W2442" s="5">
        <v>14</v>
      </c>
      <c r="X2442" s="5">
        <v>254.68437329452428</v>
      </c>
      <c r="Y2442" s="5">
        <v>4</v>
      </c>
      <c r="Z2442" s="5">
        <v>72.766963798435512</v>
      </c>
      <c r="AA2442" s="5">
        <v>27</v>
      </c>
      <c r="AB2442" s="5">
        <v>491.1770056394397</v>
      </c>
      <c r="AC2442" s="5">
        <v>158</v>
      </c>
      <c r="AD2442" s="5">
        <v>2874.2950700382025</v>
      </c>
      <c r="AE2442" s="5">
        <v>26</v>
      </c>
      <c r="AF2442" s="5">
        <v>472.98526468983079</v>
      </c>
      <c r="AG2442" s="5">
        <v>130</v>
      </c>
      <c r="AH2442" s="5">
        <v>2364.9263234491541</v>
      </c>
      <c r="AI2442" s="5">
        <v>2</v>
      </c>
      <c r="AJ2442" s="5">
        <v>36.383481899217756</v>
      </c>
    </row>
    <row r="2443" spans="1:36" x14ac:dyDescent="0.25">
      <c r="A2443">
        <v>2019</v>
      </c>
      <c r="B2443" t="s">
        <v>41</v>
      </c>
      <c r="C2443" t="s">
        <v>5590</v>
      </c>
      <c r="D2443" s="47" t="s">
        <v>5528</v>
      </c>
      <c r="E2443" s="11">
        <v>3.3690000000000002</v>
      </c>
      <c r="F2443" s="2">
        <v>0.6724</v>
      </c>
      <c r="G2443" s="2">
        <v>0.30659999999999998</v>
      </c>
      <c r="H2443" s="2">
        <v>0.36580000000000001</v>
      </c>
      <c r="I2443" s="2">
        <v>0.64539999999999997</v>
      </c>
      <c r="J2443" s="2">
        <v>0.3014</v>
      </c>
      <c r="K2443" s="2">
        <v>0.34399999999999997</v>
      </c>
      <c r="L2443" s="2">
        <v>0.51919999999999999</v>
      </c>
      <c r="M2443" s="2">
        <v>0.44890000000000002</v>
      </c>
      <c r="N2443" s="2">
        <v>7.0299999999999974E-2</v>
      </c>
      <c r="O2443" s="2">
        <v>0.26003333333333334</v>
      </c>
      <c r="P2443" s="2" t="s">
        <v>4792</v>
      </c>
      <c r="Q2443" s="5">
        <v>5498</v>
      </c>
      <c r="R2443" s="5">
        <v>1631.9382606114573</v>
      </c>
      <c r="S2443" s="5">
        <v>23</v>
      </c>
      <c r="T2443" s="5">
        <v>418.33393961440527</v>
      </c>
      <c r="U2443" s="5">
        <v>0</v>
      </c>
      <c r="V2443" s="5">
        <v>0</v>
      </c>
      <c r="W2443" s="5">
        <v>6</v>
      </c>
      <c r="X2443" s="5">
        <v>109.13059294288831</v>
      </c>
      <c r="Y2443" s="5">
        <v>0</v>
      </c>
      <c r="Z2443" s="5">
        <v>0</v>
      </c>
      <c r="AA2443" s="5">
        <v>17</v>
      </c>
      <c r="AB2443" s="5">
        <v>309.2033466715169</v>
      </c>
      <c r="AC2443" s="5">
        <v>195</v>
      </c>
      <c r="AD2443" s="5">
        <v>3546.744270643871</v>
      </c>
      <c r="AE2443" s="5">
        <v>16</v>
      </c>
      <c r="AF2443" s="5">
        <v>291.01491451436885</v>
      </c>
      <c r="AG2443" s="5">
        <v>170</v>
      </c>
      <c r="AH2443" s="5">
        <v>3092.0334667151692</v>
      </c>
      <c r="AI2443" s="5">
        <v>9</v>
      </c>
      <c r="AJ2443" s="5">
        <v>163.6958894143325</v>
      </c>
    </row>
    <row r="2444" spans="1:36" x14ac:dyDescent="0.25">
      <c r="A2444">
        <v>2018</v>
      </c>
      <c r="B2444" t="s">
        <v>41</v>
      </c>
      <c r="C2444" t="s">
        <v>5590</v>
      </c>
      <c r="D2444" s="47" t="s">
        <v>5528</v>
      </c>
      <c r="E2444" s="11">
        <v>3.3690000000000002</v>
      </c>
      <c r="F2444" s="2">
        <v>0.6724</v>
      </c>
      <c r="G2444" s="2">
        <v>0.30659999999999998</v>
      </c>
      <c r="H2444" s="2">
        <v>0.36580000000000001</v>
      </c>
      <c r="I2444" s="2">
        <v>0.64539999999999997</v>
      </c>
      <c r="J2444" s="2">
        <v>0.3014</v>
      </c>
      <c r="K2444" s="2">
        <v>0.34399999999999997</v>
      </c>
      <c r="L2444" s="2">
        <v>0.51919999999999999</v>
      </c>
      <c r="M2444" s="2">
        <v>0.44890000000000002</v>
      </c>
      <c r="N2444" s="2">
        <v>7.0299999999999974E-2</v>
      </c>
      <c r="O2444" s="2">
        <v>0.26003333333333334</v>
      </c>
      <c r="P2444" s="2" t="s">
        <v>4792</v>
      </c>
      <c r="Q2444" s="5">
        <v>5499</v>
      </c>
      <c r="R2444" s="5">
        <v>1632.2350845948351</v>
      </c>
      <c r="S2444" s="5">
        <v>21</v>
      </c>
      <c r="T2444" s="5">
        <v>381.88761593016915</v>
      </c>
      <c r="U2444" s="5">
        <v>0</v>
      </c>
      <c r="V2444" s="5">
        <v>0</v>
      </c>
      <c r="W2444" s="5">
        <v>3</v>
      </c>
      <c r="X2444" s="5">
        <v>54.555373704309872</v>
      </c>
      <c r="Y2444" s="5">
        <v>1</v>
      </c>
      <c r="Z2444" s="5">
        <v>18.185124568103291</v>
      </c>
      <c r="AA2444" s="5">
        <v>17</v>
      </c>
      <c r="AB2444" s="5">
        <v>309.14711765775598</v>
      </c>
      <c r="AC2444" s="5">
        <v>230</v>
      </c>
      <c r="AD2444" s="5">
        <v>4182.5786506637569</v>
      </c>
      <c r="AE2444" s="5">
        <v>37</v>
      </c>
      <c r="AF2444" s="5">
        <v>672.84960901982174</v>
      </c>
      <c r="AG2444" s="5">
        <v>187</v>
      </c>
      <c r="AH2444" s="5">
        <v>3400.6182942353157</v>
      </c>
      <c r="AI2444" s="5">
        <v>6</v>
      </c>
      <c r="AJ2444" s="5">
        <v>109.11074740861974</v>
      </c>
    </row>
    <row r="2445" spans="1:36" x14ac:dyDescent="0.25">
      <c r="A2445">
        <v>2018</v>
      </c>
      <c r="B2445" t="s">
        <v>41</v>
      </c>
      <c r="C2445" t="s">
        <v>6082</v>
      </c>
      <c r="D2445" s="47" t="s">
        <v>6005</v>
      </c>
      <c r="E2445" s="11">
        <v>1.4490000000000001</v>
      </c>
      <c r="F2445" s="2">
        <v>0.24049999999999999</v>
      </c>
      <c r="G2445" s="2">
        <v>0.74350000000000005</v>
      </c>
      <c r="H2445" s="2">
        <v>-0.50300000000000011</v>
      </c>
      <c r="I2445" s="2">
        <v>0.2102</v>
      </c>
      <c r="J2445" s="2">
        <v>0.74750000000000005</v>
      </c>
      <c r="K2445" s="2">
        <v>-0.53730000000000011</v>
      </c>
      <c r="L2445" s="2">
        <v>0.24629999999999999</v>
      </c>
      <c r="M2445" s="2">
        <v>0.74</v>
      </c>
      <c r="N2445" s="2">
        <v>-0.49370000000000003</v>
      </c>
      <c r="O2445" s="2">
        <v>-0.51133333333333342</v>
      </c>
      <c r="P2445" s="2" t="s">
        <v>5900</v>
      </c>
      <c r="Q2445" s="5">
        <v>5506</v>
      </c>
      <c r="R2445" s="5">
        <v>3799.8619737750173</v>
      </c>
      <c r="S2445" s="5">
        <v>38</v>
      </c>
      <c r="T2445" s="5">
        <v>690.15619324373415</v>
      </c>
      <c r="U2445" s="5">
        <v>2</v>
      </c>
      <c r="V2445" s="5">
        <v>36.32401017072285</v>
      </c>
      <c r="W2445" s="5">
        <v>3</v>
      </c>
      <c r="X2445" s="5">
        <v>54.486015256084272</v>
      </c>
      <c r="Y2445" s="5">
        <v>5</v>
      </c>
      <c r="Z2445" s="5">
        <v>90.81002542680713</v>
      </c>
      <c r="AA2445" s="5">
        <v>28</v>
      </c>
      <c r="AB2445" s="5">
        <v>508.53614239011989</v>
      </c>
      <c r="AC2445" s="5">
        <v>57</v>
      </c>
      <c r="AD2445" s="5">
        <v>1035.2342898656011</v>
      </c>
      <c r="AE2445" s="5">
        <v>8</v>
      </c>
      <c r="AF2445" s="5">
        <v>145.2960406828914</v>
      </c>
      <c r="AG2445" s="5">
        <v>26</v>
      </c>
      <c r="AH2445" s="5">
        <v>472.21213221939706</v>
      </c>
      <c r="AI2445" s="5">
        <v>23</v>
      </c>
      <c r="AJ2445" s="5">
        <v>417.72611696331279</v>
      </c>
    </row>
    <row r="2446" spans="1:36" x14ac:dyDescent="0.25">
      <c r="A2446">
        <v>2018</v>
      </c>
      <c r="B2446" t="s">
        <v>41</v>
      </c>
      <c r="C2446" t="s">
        <v>5599</v>
      </c>
      <c r="D2446" s="47" t="s">
        <v>5071</v>
      </c>
      <c r="E2446" s="11">
        <v>3.6190000000000002</v>
      </c>
      <c r="F2446" s="2">
        <v>0.68179999999999996</v>
      </c>
      <c r="G2446" s="2">
        <v>0.30370000000000003</v>
      </c>
      <c r="H2446" s="2">
        <v>0.37809999999999994</v>
      </c>
      <c r="I2446" s="2">
        <v>0.63560000000000005</v>
      </c>
      <c r="J2446" s="2">
        <v>0.32040000000000002</v>
      </c>
      <c r="K2446" s="2">
        <v>0.31520000000000004</v>
      </c>
      <c r="L2446" s="2">
        <v>0.55489999999999995</v>
      </c>
      <c r="M2446" s="2">
        <v>0.4209</v>
      </c>
      <c r="N2446" s="2">
        <v>0.13399999999999995</v>
      </c>
      <c r="O2446" s="2">
        <v>0.27576666666666666</v>
      </c>
      <c r="P2446" s="2" t="s">
        <v>4792</v>
      </c>
      <c r="Q2446" s="5">
        <v>5507</v>
      </c>
      <c r="R2446" s="5">
        <v>1521.6910748825642</v>
      </c>
      <c r="S2446" s="5">
        <v>58</v>
      </c>
      <c r="T2446" s="5">
        <v>1053.2050118031596</v>
      </c>
      <c r="U2446" s="5">
        <v>0</v>
      </c>
      <c r="V2446" s="5">
        <v>0</v>
      </c>
      <c r="W2446" s="5">
        <v>1</v>
      </c>
      <c r="X2446" s="5">
        <v>18.158707100054475</v>
      </c>
      <c r="Y2446" s="5">
        <v>0</v>
      </c>
      <c r="Z2446" s="5">
        <v>0</v>
      </c>
      <c r="AA2446" s="5">
        <v>57</v>
      </c>
      <c r="AB2446" s="5">
        <v>1035.0463047031051</v>
      </c>
      <c r="AC2446" s="5">
        <v>160</v>
      </c>
      <c r="AD2446" s="5">
        <v>2905.3931360087163</v>
      </c>
      <c r="AE2446" s="5">
        <v>32</v>
      </c>
      <c r="AF2446" s="5">
        <v>581.07862720174319</v>
      </c>
      <c r="AG2446" s="5">
        <v>122</v>
      </c>
      <c r="AH2446" s="5">
        <v>2215.3622662066464</v>
      </c>
      <c r="AI2446" s="5">
        <v>6</v>
      </c>
      <c r="AJ2446" s="5">
        <v>108.95224260032685</v>
      </c>
    </row>
    <row r="2447" spans="1:36" x14ac:dyDescent="0.25">
      <c r="A2447">
        <v>2019</v>
      </c>
      <c r="B2447" t="s">
        <v>70</v>
      </c>
      <c r="C2447" t="s">
        <v>5358</v>
      </c>
      <c r="D2447" s="47" t="s">
        <v>5357</v>
      </c>
      <c r="E2447" s="11">
        <v>6.26</v>
      </c>
      <c r="F2447" s="2">
        <v>0.7732</v>
      </c>
      <c r="G2447" s="2">
        <v>0.215</v>
      </c>
      <c r="H2447" s="2">
        <v>0.55820000000000003</v>
      </c>
      <c r="I2447" s="2">
        <v>0.74690000000000001</v>
      </c>
      <c r="J2447" s="2">
        <v>0.22409999999999999</v>
      </c>
      <c r="K2447" s="2">
        <v>0.52280000000000004</v>
      </c>
      <c r="L2447" s="2">
        <v>0.66579999999999995</v>
      </c>
      <c r="M2447" s="2">
        <v>0.32019999999999998</v>
      </c>
      <c r="N2447" s="2">
        <v>0.34559999999999996</v>
      </c>
      <c r="O2447" s="2">
        <v>0.47553333333333331</v>
      </c>
      <c r="P2447" s="5" t="s">
        <v>4792</v>
      </c>
      <c r="Q2447" s="5">
        <v>5509</v>
      </c>
      <c r="R2447" s="5">
        <v>880.03194888178916</v>
      </c>
      <c r="S2447" s="5">
        <v>23</v>
      </c>
      <c r="T2447" s="5">
        <v>417.49863859139589</v>
      </c>
      <c r="U2447" s="5">
        <v>0</v>
      </c>
      <c r="V2447" s="5">
        <v>0</v>
      </c>
      <c r="W2447" s="5">
        <v>0</v>
      </c>
      <c r="X2447" s="5">
        <v>0</v>
      </c>
      <c r="Y2447" s="5">
        <v>1</v>
      </c>
      <c r="Z2447" s="5">
        <v>18.152114721365038</v>
      </c>
      <c r="AA2447" s="5">
        <v>22</v>
      </c>
      <c r="AB2447" s="5">
        <v>399.34652387003086</v>
      </c>
      <c r="AC2447" s="5">
        <v>86</v>
      </c>
      <c r="AD2447" s="5">
        <v>1561.0818660373932</v>
      </c>
      <c r="AE2447" s="5">
        <v>21</v>
      </c>
      <c r="AF2447" s="5">
        <v>381.19440914866584</v>
      </c>
      <c r="AG2447" s="5">
        <v>61</v>
      </c>
      <c r="AH2447" s="5">
        <v>1107.2789980032674</v>
      </c>
      <c r="AI2447" s="5">
        <v>4</v>
      </c>
      <c r="AJ2447" s="5">
        <v>72.608458885460152</v>
      </c>
    </row>
    <row r="2448" spans="1:36" x14ac:dyDescent="0.25">
      <c r="A2448">
        <v>2017</v>
      </c>
      <c r="B2448" t="s">
        <v>41</v>
      </c>
      <c r="C2448" t="s">
        <v>5620</v>
      </c>
      <c r="D2448" s="47" t="s">
        <v>5555</v>
      </c>
      <c r="E2448" s="11">
        <v>3.855</v>
      </c>
      <c r="F2448" s="2">
        <v>0.71360000000000001</v>
      </c>
      <c r="G2448" s="2">
        <v>0.26750000000000002</v>
      </c>
      <c r="H2448" s="2">
        <v>0.4461</v>
      </c>
      <c r="I2448" s="2">
        <v>0.68700000000000006</v>
      </c>
      <c r="J2448" s="2">
        <v>0.2601</v>
      </c>
      <c r="K2448" s="2">
        <v>0.42690000000000006</v>
      </c>
      <c r="L2448" s="2">
        <v>0.60329999999999995</v>
      </c>
      <c r="M2448" s="2">
        <v>0.37309999999999999</v>
      </c>
      <c r="N2448" s="2">
        <v>0.23019999999999996</v>
      </c>
      <c r="O2448" s="2">
        <v>0.3677333333333333</v>
      </c>
      <c r="P2448" s="2" t="s">
        <v>4792</v>
      </c>
      <c r="Q2448" s="5">
        <v>5518</v>
      </c>
      <c r="R2448" s="5">
        <v>1431.3878080415045</v>
      </c>
      <c r="S2448" s="5">
        <v>11</v>
      </c>
      <c r="T2448" s="5">
        <v>199.34758970641536</v>
      </c>
      <c r="U2448" s="5">
        <v>0</v>
      </c>
      <c r="V2448" s="5">
        <v>0</v>
      </c>
      <c r="W2448" s="5">
        <v>0</v>
      </c>
      <c r="X2448" s="5">
        <v>0</v>
      </c>
      <c r="Y2448" s="5">
        <v>1</v>
      </c>
      <c r="Z2448" s="5">
        <v>18.122508155128671</v>
      </c>
      <c r="AA2448" s="5">
        <v>10</v>
      </c>
      <c r="AB2448" s="5">
        <v>181.22508155128671</v>
      </c>
      <c r="AC2448" s="5">
        <v>87</v>
      </c>
      <c r="AD2448" s="5">
        <v>1576.6582094961943</v>
      </c>
      <c r="AE2448" s="5">
        <v>23</v>
      </c>
      <c r="AF2448" s="5">
        <v>416.81768756795941</v>
      </c>
      <c r="AG2448" s="5">
        <v>59</v>
      </c>
      <c r="AH2448" s="5">
        <v>1069.2279811525914</v>
      </c>
      <c r="AI2448" s="5">
        <v>5</v>
      </c>
      <c r="AJ2448" s="5">
        <v>90.612540775643353</v>
      </c>
    </row>
    <row r="2449" spans="1:36" x14ac:dyDescent="0.25">
      <c r="A2449">
        <v>2018</v>
      </c>
      <c r="B2449" t="s">
        <v>71</v>
      </c>
      <c r="C2449" t="s">
        <v>4970</v>
      </c>
      <c r="D2449" s="47" t="s">
        <v>4968</v>
      </c>
      <c r="E2449" s="11">
        <v>0</v>
      </c>
      <c r="F2449" s="2">
        <v>0.75480000000000003</v>
      </c>
      <c r="G2449" s="2">
        <v>0.23599999999999999</v>
      </c>
      <c r="H2449" s="2">
        <v>0.51880000000000004</v>
      </c>
      <c r="I2449" s="2">
        <v>0.73450000000000004</v>
      </c>
      <c r="J2449" s="2">
        <v>0.23669999999999999</v>
      </c>
      <c r="K2449" s="2">
        <v>0.49780000000000002</v>
      </c>
      <c r="L2449" s="2">
        <v>0.66600000000000004</v>
      </c>
      <c r="M2449" s="2">
        <v>0.32029999999999997</v>
      </c>
      <c r="N2449" s="2">
        <v>0.34570000000000006</v>
      </c>
      <c r="O2449" s="2">
        <v>0.4541</v>
      </c>
      <c r="P2449" s="2" t="s">
        <v>4792</v>
      </c>
      <c r="Q2449" s="5">
        <v>5524</v>
      </c>
      <c r="R2449" s="5" t="s">
        <v>4791</v>
      </c>
      <c r="S2449" s="5">
        <v>19</v>
      </c>
      <c r="T2449" s="5">
        <v>343.95365677045618</v>
      </c>
      <c r="U2449" s="5">
        <v>0</v>
      </c>
      <c r="V2449" s="5">
        <v>0</v>
      </c>
      <c r="W2449" s="5">
        <v>3</v>
      </c>
      <c r="X2449" s="5">
        <v>54.308472121650979</v>
      </c>
      <c r="Y2449" s="5">
        <v>0</v>
      </c>
      <c r="Z2449" s="5">
        <v>0</v>
      </c>
      <c r="AA2449" s="5">
        <v>16</v>
      </c>
      <c r="AB2449" s="5">
        <v>289.64518464880518</v>
      </c>
      <c r="AC2449" s="5">
        <v>66</v>
      </c>
      <c r="AD2449" s="5">
        <v>1194.7863866763214</v>
      </c>
      <c r="AE2449" s="5">
        <v>32</v>
      </c>
      <c r="AF2449" s="5">
        <v>579.29036929761037</v>
      </c>
      <c r="AG2449" s="5">
        <v>30</v>
      </c>
      <c r="AH2449" s="5">
        <v>543.08472121650982</v>
      </c>
      <c r="AI2449" s="5">
        <v>4</v>
      </c>
      <c r="AJ2449" s="5">
        <v>72.411296162201296</v>
      </c>
    </row>
    <row r="2450" spans="1:36" x14ac:dyDescent="0.25">
      <c r="A2450">
        <v>2018</v>
      </c>
      <c r="B2450" t="s">
        <v>71</v>
      </c>
      <c r="C2450" t="s">
        <v>4970</v>
      </c>
      <c r="D2450" s="47" t="s">
        <v>4968</v>
      </c>
      <c r="E2450" s="11">
        <v>0</v>
      </c>
      <c r="F2450" s="2">
        <v>0.75480000000000003</v>
      </c>
      <c r="G2450" s="2">
        <v>0.23599999999999999</v>
      </c>
      <c r="H2450" s="2">
        <v>0.51880000000000004</v>
      </c>
      <c r="I2450" s="2">
        <v>0.73450000000000004</v>
      </c>
      <c r="J2450" s="2">
        <v>0.23669999999999999</v>
      </c>
      <c r="K2450" s="2">
        <v>0.49780000000000002</v>
      </c>
      <c r="L2450" s="2">
        <v>0.66600000000000004</v>
      </c>
      <c r="M2450" s="2">
        <v>0.32029999999999997</v>
      </c>
      <c r="N2450" s="2">
        <v>0.34570000000000006</v>
      </c>
      <c r="O2450" s="2">
        <v>0.4541</v>
      </c>
      <c r="P2450" s="2" t="s">
        <v>4792</v>
      </c>
      <c r="Q2450" s="5">
        <v>5524</v>
      </c>
      <c r="R2450" s="5" t="s">
        <v>4791</v>
      </c>
      <c r="S2450" s="5">
        <v>19</v>
      </c>
      <c r="T2450" s="5">
        <v>343.95365677045618</v>
      </c>
      <c r="U2450" s="5">
        <v>0</v>
      </c>
      <c r="V2450" s="5">
        <v>0</v>
      </c>
      <c r="W2450" s="5">
        <v>3</v>
      </c>
      <c r="X2450" s="5">
        <v>54.308472121650979</v>
      </c>
      <c r="Y2450" s="5">
        <v>0</v>
      </c>
      <c r="Z2450" s="5">
        <v>0</v>
      </c>
      <c r="AA2450" s="5">
        <v>16</v>
      </c>
      <c r="AB2450" s="5">
        <v>289.64518464880518</v>
      </c>
      <c r="AC2450" s="5">
        <v>66</v>
      </c>
      <c r="AD2450" s="5">
        <v>1194.7863866763214</v>
      </c>
      <c r="AE2450" s="5">
        <v>32</v>
      </c>
      <c r="AF2450" s="5">
        <v>579.29036929761037</v>
      </c>
      <c r="AG2450" s="5">
        <v>30</v>
      </c>
      <c r="AH2450" s="5">
        <v>543.08472121650982</v>
      </c>
      <c r="AI2450" s="5">
        <v>4</v>
      </c>
      <c r="AJ2450" s="5">
        <v>72.411296162201296</v>
      </c>
    </row>
    <row r="2451" spans="1:36" x14ac:dyDescent="0.25">
      <c r="A2451">
        <v>2017</v>
      </c>
      <c r="B2451" t="s">
        <v>71</v>
      </c>
      <c r="C2451" t="s">
        <v>5176</v>
      </c>
      <c r="D2451" s="47" t="s">
        <v>5175</v>
      </c>
      <c r="E2451" s="11">
        <v>0</v>
      </c>
      <c r="F2451" s="2">
        <v>0.88959999999999995</v>
      </c>
      <c r="G2451" s="2">
        <v>0.1043</v>
      </c>
      <c r="H2451" s="2">
        <v>0.78529999999999989</v>
      </c>
      <c r="I2451" s="2">
        <v>0.87660000000000005</v>
      </c>
      <c r="J2451" s="2">
        <v>0.10050000000000001</v>
      </c>
      <c r="K2451" s="2">
        <v>0.77610000000000001</v>
      </c>
      <c r="L2451" s="2">
        <v>0.84760000000000002</v>
      </c>
      <c r="M2451" s="2">
        <v>0.13919999999999999</v>
      </c>
      <c r="N2451" s="2">
        <v>0.70840000000000003</v>
      </c>
      <c r="O2451" s="2">
        <v>0.75660000000000005</v>
      </c>
      <c r="P2451" s="2" t="s">
        <v>4792</v>
      </c>
      <c r="Q2451" s="5">
        <v>5530</v>
      </c>
      <c r="R2451" s="5" t="s">
        <v>4791</v>
      </c>
      <c r="S2451" s="5">
        <v>15</v>
      </c>
      <c r="T2451" s="5">
        <v>271.24773960216999</v>
      </c>
      <c r="U2451" s="5">
        <v>0</v>
      </c>
      <c r="V2451" s="5">
        <v>0</v>
      </c>
      <c r="W2451" s="5">
        <v>2</v>
      </c>
      <c r="X2451" s="5">
        <v>36.166365280289334</v>
      </c>
      <c r="Y2451" s="5">
        <v>0</v>
      </c>
      <c r="Z2451" s="5">
        <v>0</v>
      </c>
      <c r="AA2451" s="5">
        <v>13</v>
      </c>
      <c r="AB2451" s="5">
        <v>235.08137432188065</v>
      </c>
      <c r="AC2451" s="5">
        <v>105</v>
      </c>
      <c r="AD2451" s="5">
        <v>1898.7341772151899</v>
      </c>
      <c r="AE2451" s="5">
        <v>24</v>
      </c>
      <c r="AF2451" s="5">
        <v>433.99638336347198</v>
      </c>
      <c r="AG2451" s="5">
        <v>78</v>
      </c>
      <c r="AH2451" s="5">
        <v>1410.4882459312839</v>
      </c>
      <c r="AI2451" s="5">
        <v>3</v>
      </c>
      <c r="AJ2451" s="5">
        <v>54.249547920433997</v>
      </c>
    </row>
    <row r="2452" spans="1:36" x14ac:dyDescent="0.25">
      <c r="A2452">
        <v>2019</v>
      </c>
      <c r="B2452" t="s">
        <v>71</v>
      </c>
      <c r="C2452" t="s">
        <v>4970</v>
      </c>
      <c r="D2452" s="47" t="s">
        <v>4968</v>
      </c>
      <c r="E2452" s="11">
        <v>0</v>
      </c>
      <c r="F2452" s="2">
        <v>0.75480000000000003</v>
      </c>
      <c r="G2452" s="2">
        <v>0.23599999999999999</v>
      </c>
      <c r="H2452" s="2">
        <v>0.51880000000000004</v>
      </c>
      <c r="I2452" s="2">
        <v>0.73450000000000004</v>
      </c>
      <c r="J2452" s="2">
        <v>0.23669999999999999</v>
      </c>
      <c r="K2452" s="2">
        <v>0.49780000000000002</v>
      </c>
      <c r="L2452" s="2">
        <v>0.66600000000000004</v>
      </c>
      <c r="M2452" s="2">
        <v>0.32029999999999997</v>
      </c>
      <c r="N2452" s="2">
        <v>0.34570000000000006</v>
      </c>
      <c r="O2452" s="2">
        <v>0.4541</v>
      </c>
      <c r="P2452" s="2" t="s">
        <v>4792</v>
      </c>
      <c r="Q2452" s="5">
        <v>5530</v>
      </c>
      <c r="R2452" s="5" t="s">
        <v>4791</v>
      </c>
      <c r="S2452" s="5">
        <v>10</v>
      </c>
      <c r="T2452" s="5">
        <v>180.83182640144665</v>
      </c>
      <c r="U2452" s="5">
        <v>0</v>
      </c>
      <c r="V2452" s="5">
        <v>0</v>
      </c>
      <c r="W2452" s="5">
        <v>1</v>
      </c>
      <c r="X2452" s="5">
        <v>18.083182640144667</v>
      </c>
      <c r="Y2452" s="5">
        <v>0</v>
      </c>
      <c r="Z2452" s="5">
        <v>0</v>
      </c>
      <c r="AA2452" s="5">
        <v>9</v>
      </c>
      <c r="AB2452" s="5">
        <v>162.74864376130199</v>
      </c>
      <c r="AC2452" s="5">
        <v>64</v>
      </c>
      <c r="AD2452" s="5">
        <v>1157.3236889692587</v>
      </c>
      <c r="AE2452" s="5">
        <v>23</v>
      </c>
      <c r="AF2452" s="5">
        <v>415.91320072332735</v>
      </c>
      <c r="AG2452" s="5">
        <v>34</v>
      </c>
      <c r="AH2452" s="5">
        <v>614.8282097649186</v>
      </c>
      <c r="AI2452" s="5">
        <v>7</v>
      </c>
      <c r="AJ2452" s="5">
        <v>126.58227848101266</v>
      </c>
    </row>
    <row r="2453" spans="1:36" x14ac:dyDescent="0.25">
      <c r="A2453">
        <v>2018</v>
      </c>
      <c r="B2453" t="s">
        <v>71</v>
      </c>
      <c r="C2453" t="s">
        <v>5028</v>
      </c>
      <c r="D2453" s="47" t="s">
        <v>5027</v>
      </c>
      <c r="E2453" s="11">
        <v>0</v>
      </c>
      <c r="F2453" s="2">
        <v>0.77410000000000001</v>
      </c>
      <c r="G2453" s="2">
        <v>0.21579999999999999</v>
      </c>
      <c r="H2453" s="2">
        <v>0.55830000000000002</v>
      </c>
      <c r="I2453" s="2">
        <v>0.76939999999999997</v>
      </c>
      <c r="J2453" s="2">
        <v>0.20660000000000001</v>
      </c>
      <c r="K2453" s="2">
        <v>0.56279999999999997</v>
      </c>
      <c r="L2453" s="2">
        <v>0.75</v>
      </c>
      <c r="M2453" s="2">
        <v>0.24030000000000001</v>
      </c>
      <c r="N2453" s="2">
        <v>0.50970000000000004</v>
      </c>
      <c r="O2453" s="2">
        <v>0.54359999999999997</v>
      </c>
      <c r="P2453" s="2" t="s">
        <v>4792</v>
      </c>
      <c r="Q2453" s="5">
        <v>5539</v>
      </c>
      <c r="R2453" s="5" t="s">
        <v>4791</v>
      </c>
      <c r="S2453" s="5">
        <v>18</v>
      </c>
      <c r="T2453" s="5">
        <v>324.96840584943129</v>
      </c>
      <c r="U2453" s="5">
        <v>0</v>
      </c>
      <c r="V2453" s="5">
        <v>0</v>
      </c>
      <c r="W2453" s="5">
        <v>3</v>
      </c>
      <c r="X2453" s="5">
        <v>54.16140097490522</v>
      </c>
      <c r="Y2453" s="5">
        <v>4</v>
      </c>
      <c r="Z2453" s="5">
        <v>72.215201299873613</v>
      </c>
      <c r="AA2453" s="5">
        <v>11</v>
      </c>
      <c r="AB2453" s="5">
        <v>198.59180357465249</v>
      </c>
      <c r="AC2453" s="5">
        <v>84</v>
      </c>
      <c r="AD2453" s="5">
        <v>1516.5192272973461</v>
      </c>
      <c r="AE2453" s="5">
        <v>27</v>
      </c>
      <c r="AF2453" s="5">
        <v>487.45260877414694</v>
      </c>
      <c r="AG2453" s="5">
        <v>51</v>
      </c>
      <c r="AH2453" s="5">
        <v>920.7438165733887</v>
      </c>
      <c r="AI2453" s="5">
        <v>6</v>
      </c>
      <c r="AJ2453" s="5">
        <v>108.32280194981044</v>
      </c>
    </row>
    <row r="2454" spans="1:36" x14ac:dyDescent="0.25">
      <c r="A2454">
        <v>2018</v>
      </c>
      <c r="B2454" t="s">
        <v>71</v>
      </c>
      <c r="C2454" t="s">
        <v>5028</v>
      </c>
      <c r="D2454" s="47" t="s">
        <v>5027</v>
      </c>
      <c r="E2454" s="11">
        <v>0</v>
      </c>
      <c r="F2454" s="2">
        <v>0.77410000000000001</v>
      </c>
      <c r="G2454" s="2">
        <v>0.21579999999999999</v>
      </c>
      <c r="H2454" s="2">
        <v>0.55830000000000002</v>
      </c>
      <c r="I2454" s="2">
        <v>0.76939999999999997</v>
      </c>
      <c r="J2454" s="2">
        <v>0.20660000000000001</v>
      </c>
      <c r="K2454" s="2">
        <v>0.56279999999999997</v>
      </c>
      <c r="L2454" s="2">
        <v>0.75</v>
      </c>
      <c r="M2454" s="2">
        <v>0.24030000000000001</v>
      </c>
      <c r="N2454" s="2">
        <v>0.50970000000000004</v>
      </c>
      <c r="O2454" s="2">
        <v>0.54359999999999997</v>
      </c>
      <c r="P2454" s="2" t="s">
        <v>4792</v>
      </c>
      <c r="Q2454" s="5">
        <v>5539</v>
      </c>
      <c r="R2454" s="5" t="s">
        <v>4791</v>
      </c>
      <c r="S2454" s="5">
        <v>18</v>
      </c>
      <c r="T2454" s="5">
        <v>324.96840584943129</v>
      </c>
      <c r="U2454" s="5">
        <v>0</v>
      </c>
      <c r="V2454" s="5">
        <v>0</v>
      </c>
      <c r="W2454" s="5">
        <v>3</v>
      </c>
      <c r="X2454" s="5">
        <v>54.16140097490522</v>
      </c>
      <c r="Y2454" s="5">
        <v>4</v>
      </c>
      <c r="Z2454" s="5">
        <v>72.215201299873613</v>
      </c>
      <c r="AA2454" s="5">
        <v>11</v>
      </c>
      <c r="AB2454" s="5">
        <v>198.59180357465249</v>
      </c>
      <c r="AC2454" s="5">
        <v>84</v>
      </c>
      <c r="AD2454" s="5">
        <v>1516.5192272973461</v>
      </c>
      <c r="AE2454" s="5">
        <v>27</v>
      </c>
      <c r="AF2454" s="5">
        <v>487.45260877414694</v>
      </c>
      <c r="AG2454" s="5">
        <v>51</v>
      </c>
      <c r="AH2454" s="5">
        <v>920.7438165733887</v>
      </c>
      <c r="AI2454" s="5">
        <v>6</v>
      </c>
      <c r="AJ2454" s="5">
        <v>108.32280194981044</v>
      </c>
    </row>
    <row r="2455" spans="1:36" x14ac:dyDescent="0.25">
      <c r="A2455">
        <v>2018</v>
      </c>
      <c r="B2455" t="s">
        <v>41</v>
      </c>
      <c r="C2455" t="s">
        <v>5617</v>
      </c>
      <c r="D2455" s="47" t="s">
        <v>5616</v>
      </c>
      <c r="E2455" s="11">
        <v>3.8519999999999999</v>
      </c>
      <c r="F2455" s="2">
        <v>0.6361</v>
      </c>
      <c r="G2455" s="2">
        <v>0.33889999999999998</v>
      </c>
      <c r="H2455" s="2">
        <v>0.29720000000000002</v>
      </c>
      <c r="I2455" s="2">
        <v>0.63160000000000005</v>
      </c>
      <c r="J2455" s="2">
        <v>0.29649999999999999</v>
      </c>
      <c r="K2455" s="2">
        <v>0.33510000000000006</v>
      </c>
      <c r="L2455" s="2">
        <v>0.62170000000000003</v>
      </c>
      <c r="M2455" s="2">
        <v>0.35489999999999999</v>
      </c>
      <c r="N2455" s="2">
        <v>0.26680000000000004</v>
      </c>
      <c r="O2455" s="2">
        <v>0.29970000000000002</v>
      </c>
      <c r="P2455" s="2" t="s">
        <v>4792</v>
      </c>
      <c r="Q2455" s="5">
        <v>5557</v>
      </c>
      <c r="R2455" s="5">
        <v>1442.6272066458982</v>
      </c>
      <c r="S2455" s="5">
        <v>11</v>
      </c>
      <c r="T2455" s="5">
        <v>197.94853338132083</v>
      </c>
      <c r="U2455" s="5">
        <v>0</v>
      </c>
      <c r="V2455" s="5">
        <v>0</v>
      </c>
      <c r="W2455" s="5">
        <v>0</v>
      </c>
      <c r="X2455" s="5">
        <v>0</v>
      </c>
      <c r="Y2455" s="5">
        <v>0</v>
      </c>
      <c r="Z2455" s="5">
        <v>0</v>
      </c>
      <c r="AA2455" s="5">
        <v>11</v>
      </c>
      <c r="AB2455" s="5">
        <v>197.94853338132083</v>
      </c>
      <c r="AC2455" s="5">
        <v>28</v>
      </c>
      <c r="AD2455" s="5">
        <v>503.86899406154402</v>
      </c>
      <c r="AE2455" s="5">
        <v>4</v>
      </c>
      <c r="AF2455" s="5">
        <v>71.981284865934853</v>
      </c>
      <c r="AG2455" s="5">
        <v>24</v>
      </c>
      <c r="AH2455" s="5">
        <v>431.88770919560915</v>
      </c>
      <c r="AI2455" s="5">
        <v>0</v>
      </c>
      <c r="AJ2455" s="5">
        <v>0</v>
      </c>
    </row>
    <row r="2456" spans="1:36" x14ac:dyDescent="0.25">
      <c r="A2456">
        <v>2018</v>
      </c>
      <c r="B2456" t="s">
        <v>71</v>
      </c>
      <c r="C2456" t="s">
        <v>5116</v>
      </c>
      <c r="D2456" s="47" t="s">
        <v>4808</v>
      </c>
      <c r="E2456" s="11">
        <v>0</v>
      </c>
      <c r="F2456" s="2">
        <v>0.81499999999999995</v>
      </c>
      <c r="G2456" s="2">
        <v>0.17100000000000001</v>
      </c>
      <c r="H2456" s="2">
        <v>0.64399999999999991</v>
      </c>
      <c r="I2456" s="2">
        <v>0.81789999999999996</v>
      </c>
      <c r="J2456" s="2">
        <v>0.1469</v>
      </c>
      <c r="K2456" s="2">
        <v>0.67099999999999993</v>
      </c>
      <c r="L2456" s="2">
        <v>0.82279999999999998</v>
      </c>
      <c r="M2456" s="2">
        <v>0.16470000000000001</v>
      </c>
      <c r="N2456" s="2">
        <v>0.65809999999999991</v>
      </c>
      <c r="O2456" s="2">
        <v>0.65769999999999995</v>
      </c>
      <c r="P2456" s="2" t="s">
        <v>4792</v>
      </c>
      <c r="Q2456" s="5">
        <v>5569</v>
      </c>
      <c r="R2456" s="5" t="s">
        <v>4791</v>
      </c>
      <c r="S2456" s="5">
        <v>9</v>
      </c>
      <c r="T2456" s="5">
        <v>161.60890644639971</v>
      </c>
      <c r="U2456" s="5">
        <v>0</v>
      </c>
      <c r="V2456" s="5">
        <v>0</v>
      </c>
      <c r="W2456" s="5">
        <v>3</v>
      </c>
      <c r="X2456" s="5">
        <v>53.869635482133233</v>
      </c>
      <c r="Y2456" s="5">
        <v>0</v>
      </c>
      <c r="Z2456" s="5">
        <v>0</v>
      </c>
      <c r="AA2456" s="5">
        <v>6</v>
      </c>
      <c r="AB2456" s="5">
        <v>107.73927096426647</v>
      </c>
      <c r="AC2456" s="5">
        <v>49</v>
      </c>
      <c r="AD2456" s="5">
        <v>879.87071287484275</v>
      </c>
      <c r="AE2456" s="5">
        <v>6</v>
      </c>
      <c r="AF2456" s="5">
        <v>107.73927096426647</v>
      </c>
      <c r="AG2456" s="5">
        <v>36</v>
      </c>
      <c r="AH2456" s="5">
        <v>646.43562578559886</v>
      </c>
      <c r="AI2456" s="5">
        <v>7</v>
      </c>
      <c r="AJ2456" s="5">
        <v>125.69581612497755</v>
      </c>
    </row>
    <row r="2457" spans="1:36" x14ac:dyDescent="0.25">
      <c r="A2457">
        <v>2018</v>
      </c>
      <c r="B2457" t="s">
        <v>71</v>
      </c>
      <c r="C2457" t="s">
        <v>5116</v>
      </c>
      <c r="D2457" s="47" t="s">
        <v>4808</v>
      </c>
      <c r="E2457" s="11">
        <v>0</v>
      </c>
      <c r="F2457" s="2">
        <v>0.81499999999999995</v>
      </c>
      <c r="G2457" s="2">
        <v>0.17100000000000001</v>
      </c>
      <c r="H2457" s="2">
        <v>0.64399999999999991</v>
      </c>
      <c r="I2457" s="2">
        <v>0.81789999999999996</v>
      </c>
      <c r="J2457" s="2">
        <v>0.1469</v>
      </c>
      <c r="K2457" s="2">
        <v>0.67099999999999993</v>
      </c>
      <c r="L2457" s="2">
        <v>0.82279999999999998</v>
      </c>
      <c r="M2457" s="2">
        <v>0.16470000000000001</v>
      </c>
      <c r="N2457" s="2">
        <v>0.65809999999999991</v>
      </c>
      <c r="O2457" s="2">
        <v>0.65769999999999995</v>
      </c>
      <c r="P2457" s="2" t="s">
        <v>4792</v>
      </c>
      <c r="Q2457" s="5">
        <v>5569</v>
      </c>
      <c r="R2457" s="5" t="s">
        <v>4791</v>
      </c>
      <c r="S2457" s="5">
        <v>9</v>
      </c>
      <c r="T2457" s="5">
        <v>161.60890644639971</v>
      </c>
      <c r="U2457" s="5">
        <v>0</v>
      </c>
      <c r="V2457" s="5">
        <v>0</v>
      </c>
      <c r="W2457" s="5">
        <v>3</v>
      </c>
      <c r="X2457" s="5">
        <v>53.869635482133233</v>
      </c>
      <c r="Y2457" s="5">
        <v>0</v>
      </c>
      <c r="Z2457" s="5">
        <v>0</v>
      </c>
      <c r="AA2457" s="5">
        <v>6</v>
      </c>
      <c r="AB2457" s="5">
        <v>107.73927096426647</v>
      </c>
      <c r="AC2457" s="5">
        <v>49</v>
      </c>
      <c r="AD2457" s="5">
        <v>879.87071287484275</v>
      </c>
      <c r="AE2457" s="5">
        <v>6</v>
      </c>
      <c r="AF2457" s="5">
        <v>107.73927096426647</v>
      </c>
      <c r="AG2457" s="5">
        <v>36</v>
      </c>
      <c r="AH2457" s="5">
        <v>646.43562578559886</v>
      </c>
      <c r="AI2457" s="5">
        <v>7</v>
      </c>
      <c r="AJ2457" s="5">
        <v>125.69581612497755</v>
      </c>
    </row>
    <row r="2458" spans="1:36" x14ac:dyDescent="0.25">
      <c r="A2458">
        <v>2017</v>
      </c>
      <c r="B2458" t="s">
        <v>71</v>
      </c>
      <c r="C2458" t="s">
        <v>4970</v>
      </c>
      <c r="D2458" s="47" t="s">
        <v>4968</v>
      </c>
      <c r="E2458" s="11">
        <v>0</v>
      </c>
      <c r="F2458" s="2">
        <v>0.75480000000000003</v>
      </c>
      <c r="G2458" s="2">
        <v>0.23599999999999999</v>
      </c>
      <c r="H2458" s="2">
        <v>0.51880000000000004</v>
      </c>
      <c r="I2458" s="2">
        <v>0.73450000000000004</v>
      </c>
      <c r="J2458" s="2">
        <v>0.23669999999999999</v>
      </c>
      <c r="K2458" s="2">
        <v>0.49780000000000002</v>
      </c>
      <c r="L2458" s="2">
        <v>0.66600000000000004</v>
      </c>
      <c r="M2458" s="2">
        <v>0.32029999999999997</v>
      </c>
      <c r="N2458" s="2">
        <v>0.34570000000000006</v>
      </c>
      <c r="O2458" s="2">
        <v>0.4541</v>
      </c>
      <c r="P2458" s="2" t="s">
        <v>4792</v>
      </c>
      <c r="Q2458" s="5">
        <v>5571</v>
      </c>
      <c r="R2458" s="5" t="s">
        <v>4791</v>
      </c>
      <c r="S2458" s="5">
        <v>22</v>
      </c>
      <c r="T2458" s="5">
        <v>394.90217196194584</v>
      </c>
      <c r="U2458" s="5">
        <v>1</v>
      </c>
      <c r="V2458" s="5">
        <v>17.95009872554299</v>
      </c>
      <c r="W2458" s="5">
        <v>0</v>
      </c>
      <c r="X2458" s="5">
        <v>0</v>
      </c>
      <c r="Y2458" s="5">
        <v>2</v>
      </c>
      <c r="Z2458" s="5">
        <v>35.90019745108598</v>
      </c>
      <c r="AA2458" s="5">
        <v>19</v>
      </c>
      <c r="AB2458" s="5">
        <v>341.05187578531684</v>
      </c>
      <c r="AC2458" s="5">
        <v>96</v>
      </c>
      <c r="AD2458" s="5">
        <v>1723.2094776521271</v>
      </c>
      <c r="AE2458" s="5">
        <v>36</v>
      </c>
      <c r="AF2458" s="5">
        <v>646.20355411954768</v>
      </c>
      <c r="AG2458" s="5">
        <v>59</v>
      </c>
      <c r="AH2458" s="5">
        <v>1059.0558248070365</v>
      </c>
      <c r="AI2458" s="5">
        <v>1</v>
      </c>
      <c r="AJ2458" s="5">
        <v>17.95009872554299</v>
      </c>
    </row>
    <row r="2459" spans="1:36" x14ac:dyDescent="0.25">
      <c r="A2459">
        <v>2017</v>
      </c>
      <c r="B2459" t="s">
        <v>41</v>
      </c>
      <c r="C2459" t="s">
        <v>5746</v>
      </c>
      <c r="D2459" s="47" t="s">
        <v>1045</v>
      </c>
      <c r="E2459" s="11">
        <v>9.9600000000000009</v>
      </c>
      <c r="F2459" s="2">
        <v>0.5544</v>
      </c>
      <c r="G2459" s="2">
        <v>0.42170000000000002</v>
      </c>
      <c r="H2459" s="2">
        <v>0.13269999999999998</v>
      </c>
      <c r="I2459" s="2">
        <v>0.54900000000000004</v>
      </c>
      <c r="J2459" s="2">
        <v>0.39400000000000002</v>
      </c>
      <c r="K2459" s="2">
        <v>0.15500000000000003</v>
      </c>
      <c r="L2459" s="2">
        <v>0.49490000000000001</v>
      </c>
      <c r="M2459" s="2">
        <v>0.48110000000000003</v>
      </c>
      <c r="N2459" s="2">
        <v>1.3799999999999979E-2</v>
      </c>
      <c r="O2459" s="2">
        <v>0.10049999999999999</v>
      </c>
      <c r="P2459" s="2" t="s">
        <v>4792</v>
      </c>
      <c r="Q2459" s="5">
        <v>5572</v>
      </c>
      <c r="R2459" s="5">
        <v>559.43775100401604</v>
      </c>
      <c r="S2459" s="5">
        <v>8</v>
      </c>
      <c r="T2459" s="5">
        <v>143.57501794687724</v>
      </c>
      <c r="U2459" s="5">
        <v>0</v>
      </c>
      <c r="V2459" s="5">
        <v>0</v>
      </c>
      <c r="W2459" s="5">
        <v>1</v>
      </c>
      <c r="X2459" s="5">
        <v>17.946877243359655</v>
      </c>
      <c r="Y2459" s="5">
        <v>2</v>
      </c>
      <c r="Z2459" s="5">
        <v>35.89375448671931</v>
      </c>
      <c r="AA2459" s="5">
        <v>5</v>
      </c>
      <c r="AB2459" s="5">
        <v>89.734386216798271</v>
      </c>
      <c r="AC2459" s="5">
        <v>95</v>
      </c>
      <c r="AD2459" s="5">
        <v>1704.9533381191675</v>
      </c>
      <c r="AE2459" s="5">
        <v>22</v>
      </c>
      <c r="AF2459" s="5">
        <v>394.83129935391241</v>
      </c>
      <c r="AG2459" s="5">
        <v>65</v>
      </c>
      <c r="AH2459" s="5">
        <v>1166.5470208183776</v>
      </c>
      <c r="AI2459" s="5">
        <v>8</v>
      </c>
      <c r="AJ2459" s="5">
        <v>143.57501794687724</v>
      </c>
    </row>
    <row r="2460" spans="1:36" x14ac:dyDescent="0.25">
      <c r="A2460">
        <v>2018</v>
      </c>
      <c r="B2460" t="s">
        <v>49</v>
      </c>
      <c r="C2460" t="s">
        <v>6540</v>
      </c>
      <c r="D2460" s="47" t="s">
        <v>618</v>
      </c>
      <c r="E2460" s="11">
        <v>44.3</v>
      </c>
      <c r="F2460" s="2">
        <v>0.3947</v>
      </c>
      <c r="G2460" s="2">
        <v>0.57199999999999995</v>
      </c>
      <c r="H2460" s="2">
        <v>-0.17729999999999996</v>
      </c>
      <c r="I2460" s="2">
        <v>0.48699999999999999</v>
      </c>
      <c r="J2460" s="2">
        <v>0.40899999999999997</v>
      </c>
      <c r="K2460" s="2">
        <v>7.8000000000000014E-2</v>
      </c>
      <c r="L2460" s="2">
        <v>0.47699999999999998</v>
      </c>
      <c r="M2460" s="2">
        <v>0.501</v>
      </c>
      <c r="N2460" s="2">
        <v>-2.4000000000000021E-2</v>
      </c>
      <c r="O2460" s="2">
        <v>-4.1099999999999991E-2</v>
      </c>
      <c r="P2460" s="2" t="s">
        <v>5765</v>
      </c>
      <c r="Q2460" s="5">
        <v>5573</v>
      </c>
      <c r="R2460" s="5">
        <v>125.80135440180588</v>
      </c>
      <c r="S2460" s="5">
        <v>16</v>
      </c>
      <c r="T2460" s="5">
        <v>287.09851067647588</v>
      </c>
      <c r="U2460" s="5">
        <v>0</v>
      </c>
      <c r="V2460" s="5">
        <v>0</v>
      </c>
      <c r="W2460" s="5">
        <v>1</v>
      </c>
      <c r="X2460" s="5">
        <v>17.943656917279743</v>
      </c>
      <c r="Y2460" s="5">
        <v>1</v>
      </c>
      <c r="Z2460" s="5">
        <v>17.943656917279743</v>
      </c>
      <c r="AA2460" s="5">
        <v>14</v>
      </c>
      <c r="AB2460" s="5">
        <v>251.2111968419164</v>
      </c>
      <c r="AC2460" s="5">
        <v>18</v>
      </c>
      <c r="AD2460" s="5">
        <v>322.98582451103533</v>
      </c>
      <c r="AE2460" s="5">
        <v>1</v>
      </c>
      <c r="AF2460" s="5">
        <v>17.943656917279743</v>
      </c>
      <c r="AG2460" s="5">
        <v>10</v>
      </c>
      <c r="AH2460" s="5">
        <v>179.43656917279742</v>
      </c>
      <c r="AI2460" s="5">
        <v>7</v>
      </c>
      <c r="AJ2460" s="5">
        <v>125.6055984209582</v>
      </c>
    </row>
    <row r="2461" spans="1:36" x14ac:dyDescent="0.25">
      <c r="A2461">
        <v>2017</v>
      </c>
      <c r="B2461" t="s">
        <v>71</v>
      </c>
      <c r="C2461" t="s">
        <v>5028</v>
      </c>
      <c r="D2461" s="47" t="s">
        <v>5027</v>
      </c>
      <c r="E2461" s="11">
        <v>0</v>
      </c>
      <c r="F2461" s="2">
        <v>0.77410000000000001</v>
      </c>
      <c r="G2461" s="2">
        <v>0.21579999999999999</v>
      </c>
      <c r="H2461" s="2">
        <v>0.55830000000000002</v>
      </c>
      <c r="I2461" s="2">
        <v>0.76939999999999997</v>
      </c>
      <c r="J2461" s="2">
        <v>0.20660000000000001</v>
      </c>
      <c r="K2461" s="2">
        <v>0.56279999999999997</v>
      </c>
      <c r="L2461" s="2">
        <v>0.75</v>
      </c>
      <c r="M2461" s="2">
        <v>0.24030000000000001</v>
      </c>
      <c r="N2461" s="2">
        <v>0.50970000000000004</v>
      </c>
      <c r="O2461" s="2">
        <v>0.54359999999999997</v>
      </c>
      <c r="P2461" s="2" t="s">
        <v>4792</v>
      </c>
      <c r="Q2461" s="5">
        <v>5576</v>
      </c>
      <c r="R2461" s="5" t="s">
        <v>4791</v>
      </c>
      <c r="S2461" s="5">
        <v>11</v>
      </c>
      <c r="T2461" s="5">
        <v>197.27403156384506</v>
      </c>
      <c r="U2461" s="5">
        <v>0</v>
      </c>
      <c r="V2461" s="5">
        <v>0</v>
      </c>
      <c r="W2461" s="5">
        <v>1</v>
      </c>
      <c r="X2461" s="5">
        <v>17.934002869440459</v>
      </c>
      <c r="Y2461" s="5">
        <v>1</v>
      </c>
      <c r="Z2461" s="5">
        <v>17.934002869440459</v>
      </c>
      <c r="AA2461" s="5">
        <v>9</v>
      </c>
      <c r="AB2461" s="5">
        <v>161.40602582496413</v>
      </c>
      <c r="AC2461" s="5">
        <v>82</v>
      </c>
      <c r="AD2461" s="5">
        <v>1470.5882352941176</v>
      </c>
      <c r="AE2461" s="5">
        <v>19</v>
      </c>
      <c r="AF2461" s="5">
        <v>340.74605451936873</v>
      </c>
      <c r="AG2461" s="5">
        <v>61</v>
      </c>
      <c r="AH2461" s="5">
        <v>1093.974175035868</v>
      </c>
      <c r="AI2461" s="5">
        <v>2</v>
      </c>
      <c r="AJ2461" s="5">
        <v>35.868005738880917</v>
      </c>
    </row>
    <row r="2462" spans="1:36" x14ac:dyDescent="0.25">
      <c r="A2462">
        <v>2019</v>
      </c>
      <c r="B2462" t="s">
        <v>41</v>
      </c>
      <c r="C2462" t="s">
        <v>5617</v>
      </c>
      <c r="D2462" s="47" t="s">
        <v>5616</v>
      </c>
      <c r="E2462" s="11">
        <v>3.8519999999999999</v>
      </c>
      <c r="F2462" s="2">
        <v>0.6361</v>
      </c>
      <c r="G2462" s="2">
        <v>0.33889999999999998</v>
      </c>
      <c r="H2462" s="2">
        <v>0.29720000000000002</v>
      </c>
      <c r="I2462" s="2">
        <v>0.63160000000000005</v>
      </c>
      <c r="J2462" s="2">
        <v>0.29649999999999999</v>
      </c>
      <c r="K2462" s="2">
        <v>0.33510000000000006</v>
      </c>
      <c r="L2462" s="2">
        <v>0.62170000000000003</v>
      </c>
      <c r="M2462" s="2">
        <v>0.35489999999999999</v>
      </c>
      <c r="N2462" s="2">
        <v>0.26680000000000004</v>
      </c>
      <c r="O2462" s="2">
        <v>0.29970000000000002</v>
      </c>
      <c r="P2462" s="2" t="s">
        <v>4792</v>
      </c>
      <c r="Q2462" s="5">
        <v>5577</v>
      </c>
      <c r="R2462" s="5">
        <v>1447.8193146417445</v>
      </c>
      <c r="S2462" s="5">
        <v>12</v>
      </c>
      <c r="T2462" s="5">
        <v>215.16944593867669</v>
      </c>
      <c r="U2462" s="5">
        <v>0</v>
      </c>
      <c r="V2462" s="5">
        <v>0</v>
      </c>
      <c r="W2462" s="5">
        <v>1</v>
      </c>
      <c r="X2462" s="5">
        <v>17.930787161556392</v>
      </c>
      <c r="Y2462" s="5">
        <v>0</v>
      </c>
      <c r="Z2462" s="5">
        <v>0</v>
      </c>
      <c r="AA2462" s="5">
        <v>11</v>
      </c>
      <c r="AB2462" s="5">
        <v>197.23865877712032</v>
      </c>
      <c r="AC2462" s="5">
        <v>27</v>
      </c>
      <c r="AD2462" s="5">
        <v>484.13125336202256</v>
      </c>
      <c r="AE2462" s="5">
        <v>8</v>
      </c>
      <c r="AF2462" s="5">
        <v>143.44629729245113</v>
      </c>
      <c r="AG2462" s="5">
        <v>18</v>
      </c>
      <c r="AH2462" s="5">
        <v>322.75416890801506</v>
      </c>
      <c r="AI2462" s="5">
        <v>1</v>
      </c>
      <c r="AJ2462" s="5">
        <v>17.930787161556392</v>
      </c>
    </row>
    <row r="2463" spans="1:36" x14ac:dyDescent="0.25">
      <c r="A2463">
        <v>2017</v>
      </c>
      <c r="B2463" t="s">
        <v>41</v>
      </c>
      <c r="C2463" t="s">
        <v>5599</v>
      </c>
      <c r="D2463" s="47" t="s">
        <v>5071</v>
      </c>
      <c r="E2463" s="11">
        <v>3.6190000000000002</v>
      </c>
      <c r="F2463" s="2">
        <v>0.68179999999999996</v>
      </c>
      <c r="G2463" s="2">
        <v>0.30370000000000003</v>
      </c>
      <c r="H2463" s="2">
        <v>0.37809999999999994</v>
      </c>
      <c r="I2463" s="2">
        <v>0.63560000000000005</v>
      </c>
      <c r="J2463" s="2">
        <v>0.32040000000000002</v>
      </c>
      <c r="K2463" s="2">
        <v>0.31520000000000004</v>
      </c>
      <c r="L2463" s="2">
        <v>0.55489999999999995</v>
      </c>
      <c r="M2463" s="2">
        <v>0.4209</v>
      </c>
      <c r="N2463" s="2">
        <v>0.13399999999999995</v>
      </c>
      <c r="O2463" s="2">
        <v>0.27576666666666666</v>
      </c>
      <c r="P2463" s="2" t="s">
        <v>4792</v>
      </c>
      <c r="Q2463" s="5">
        <v>5582</v>
      </c>
      <c r="R2463" s="5">
        <v>1542.4150317767337</v>
      </c>
      <c r="S2463" s="5">
        <v>58</v>
      </c>
      <c r="T2463" s="5">
        <v>1039.0541024722322</v>
      </c>
      <c r="U2463" s="5">
        <v>0</v>
      </c>
      <c r="V2463" s="5">
        <v>0</v>
      </c>
      <c r="W2463" s="5">
        <v>0</v>
      </c>
      <c r="X2463" s="5">
        <v>0</v>
      </c>
      <c r="Y2463" s="5">
        <v>0</v>
      </c>
      <c r="Z2463" s="5">
        <v>0</v>
      </c>
      <c r="AA2463" s="5">
        <v>58</v>
      </c>
      <c r="AB2463" s="5">
        <v>1039.0541024722322</v>
      </c>
      <c r="AC2463" s="5">
        <v>161</v>
      </c>
      <c r="AD2463" s="5">
        <v>2884.2708706556791</v>
      </c>
      <c r="AE2463" s="5">
        <v>43</v>
      </c>
      <c r="AF2463" s="5">
        <v>770.33321390182732</v>
      </c>
      <c r="AG2463" s="5">
        <v>117</v>
      </c>
      <c r="AH2463" s="5">
        <v>2096.022930849158</v>
      </c>
      <c r="AI2463" s="5">
        <v>1</v>
      </c>
      <c r="AJ2463" s="5">
        <v>17.914725904693658</v>
      </c>
    </row>
    <row r="2464" spans="1:36" x14ac:dyDescent="0.25">
      <c r="A2464">
        <v>2019</v>
      </c>
      <c r="B2464" t="s">
        <v>71</v>
      </c>
      <c r="C2464" t="s">
        <v>5028</v>
      </c>
      <c r="D2464" s="47" t="s">
        <v>5027</v>
      </c>
      <c r="E2464" s="11">
        <v>0</v>
      </c>
      <c r="F2464" s="2">
        <v>0.77410000000000001</v>
      </c>
      <c r="G2464" s="2">
        <v>0.21579999999999999</v>
      </c>
      <c r="H2464" s="2">
        <v>0.55830000000000002</v>
      </c>
      <c r="I2464" s="2">
        <v>0.76939999999999997</v>
      </c>
      <c r="J2464" s="2">
        <v>0.20660000000000001</v>
      </c>
      <c r="K2464" s="2">
        <v>0.56279999999999997</v>
      </c>
      <c r="L2464" s="2">
        <v>0.75</v>
      </c>
      <c r="M2464" s="2">
        <v>0.24030000000000001</v>
      </c>
      <c r="N2464" s="2">
        <v>0.50970000000000004</v>
      </c>
      <c r="O2464" s="2">
        <v>0.54359999999999997</v>
      </c>
      <c r="P2464" s="2" t="s">
        <v>4792</v>
      </c>
      <c r="Q2464" s="5">
        <v>5582</v>
      </c>
      <c r="R2464" s="5" t="s">
        <v>4791</v>
      </c>
      <c r="S2464" s="5">
        <v>5</v>
      </c>
      <c r="T2464" s="5">
        <v>89.573629523468284</v>
      </c>
      <c r="U2464" s="5">
        <v>0</v>
      </c>
      <c r="V2464" s="5">
        <v>0</v>
      </c>
      <c r="W2464" s="5">
        <v>0</v>
      </c>
      <c r="X2464" s="5">
        <v>0</v>
      </c>
      <c r="Y2464" s="5">
        <v>0</v>
      </c>
      <c r="Z2464" s="5">
        <v>0</v>
      </c>
      <c r="AA2464" s="5">
        <v>5</v>
      </c>
      <c r="AB2464" s="5">
        <v>89.573629523468284</v>
      </c>
      <c r="AC2464" s="5">
        <v>93</v>
      </c>
      <c r="AD2464" s="5">
        <v>1666.0695091365103</v>
      </c>
      <c r="AE2464" s="5">
        <v>23</v>
      </c>
      <c r="AF2464" s="5">
        <v>412.03869580795413</v>
      </c>
      <c r="AG2464" s="5">
        <v>65</v>
      </c>
      <c r="AH2464" s="5">
        <v>1164.4571838050879</v>
      </c>
      <c r="AI2464" s="5">
        <v>5</v>
      </c>
      <c r="AJ2464" s="5">
        <v>89.573629523468284</v>
      </c>
    </row>
    <row r="2465" spans="1:36" x14ac:dyDescent="0.25">
      <c r="A2465">
        <v>2019</v>
      </c>
      <c r="B2465" t="s">
        <v>71</v>
      </c>
      <c r="C2465" t="s">
        <v>4874</v>
      </c>
      <c r="D2465" s="47" t="s">
        <v>4872</v>
      </c>
      <c r="E2465" s="11">
        <v>0</v>
      </c>
      <c r="F2465" s="2">
        <v>0.62729999999999997</v>
      </c>
      <c r="G2465" s="2">
        <v>0.36030000000000001</v>
      </c>
      <c r="H2465" s="2">
        <v>0.26699999999999996</v>
      </c>
      <c r="I2465" s="2">
        <v>0.62739999999999996</v>
      </c>
      <c r="J2465" s="2">
        <v>0.34250000000000003</v>
      </c>
      <c r="K2465" s="2">
        <v>0.28489999999999993</v>
      </c>
      <c r="L2465" s="2">
        <v>0.58130000000000004</v>
      </c>
      <c r="M2465" s="2">
        <v>0.40960000000000002</v>
      </c>
      <c r="N2465" s="2">
        <v>0.17170000000000002</v>
      </c>
      <c r="O2465" s="2">
        <v>0.24119999999999994</v>
      </c>
      <c r="P2465" s="2" t="s">
        <v>4792</v>
      </c>
      <c r="Q2465" s="5">
        <v>5592</v>
      </c>
      <c r="R2465" s="5" t="s">
        <v>4791</v>
      </c>
      <c r="S2465" s="5">
        <v>22</v>
      </c>
      <c r="T2465" s="5">
        <v>393.41917024320458</v>
      </c>
      <c r="U2465" s="5">
        <v>0</v>
      </c>
      <c r="V2465" s="5">
        <v>0</v>
      </c>
      <c r="W2465" s="5">
        <v>4</v>
      </c>
      <c r="X2465" s="5">
        <v>71.530758226037193</v>
      </c>
      <c r="Y2465" s="5">
        <v>4</v>
      </c>
      <c r="Z2465" s="5">
        <v>71.530758226037193</v>
      </c>
      <c r="AA2465" s="5">
        <v>14</v>
      </c>
      <c r="AB2465" s="5">
        <v>250.35765379113019</v>
      </c>
      <c r="AC2465" s="5">
        <v>82</v>
      </c>
      <c r="AD2465" s="5">
        <v>1466.3805436337625</v>
      </c>
      <c r="AE2465" s="5">
        <v>12</v>
      </c>
      <c r="AF2465" s="5">
        <v>214.59227467811158</v>
      </c>
      <c r="AG2465" s="5">
        <v>60</v>
      </c>
      <c r="AH2465" s="5">
        <v>1072.961373390558</v>
      </c>
      <c r="AI2465" s="5">
        <v>10</v>
      </c>
      <c r="AJ2465" s="5">
        <v>178.826895565093</v>
      </c>
    </row>
    <row r="2466" spans="1:36" x14ac:dyDescent="0.25">
      <c r="A2466">
        <v>2017</v>
      </c>
      <c r="B2466" t="s">
        <v>49</v>
      </c>
      <c r="C2466" t="s">
        <v>5621</v>
      </c>
      <c r="D2466" s="47" t="s">
        <v>6314</v>
      </c>
      <c r="E2466" s="11">
        <v>33.9</v>
      </c>
      <c r="F2466" s="2">
        <v>0.39889999999999998</v>
      </c>
      <c r="G2466" s="2">
        <v>0.57140000000000002</v>
      </c>
      <c r="H2466" s="2">
        <v>-0.17250000000000004</v>
      </c>
      <c r="I2466" s="2">
        <v>0.50800000000000001</v>
      </c>
      <c r="J2466" s="2">
        <v>0.39800000000000002</v>
      </c>
      <c r="K2466" s="2">
        <v>0.10999999999999999</v>
      </c>
      <c r="L2466" s="2">
        <v>0.54500000000000004</v>
      </c>
      <c r="M2466" s="2">
        <v>0.436</v>
      </c>
      <c r="N2466" s="2">
        <v>0.10900000000000004</v>
      </c>
      <c r="O2466" s="2">
        <v>1.5499999999999995E-2</v>
      </c>
      <c r="P2466" s="2" t="s">
        <v>5765</v>
      </c>
      <c r="Q2466" s="5">
        <v>5593</v>
      </c>
      <c r="R2466" s="5">
        <v>164.98525073746313</v>
      </c>
      <c r="S2466" s="5">
        <v>9</v>
      </c>
      <c r="T2466" s="5">
        <v>160.91543000178794</v>
      </c>
      <c r="U2466" s="5">
        <v>0</v>
      </c>
      <c r="V2466" s="5">
        <v>0</v>
      </c>
      <c r="W2466" s="5">
        <v>0</v>
      </c>
      <c r="X2466" s="5">
        <v>0</v>
      </c>
      <c r="Y2466" s="5">
        <v>0</v>
      </c>
      <c r="Z2466" s="5">
        <v>0</v>
      </c>
      <c r="AA2466" s="5">
        <v>9</v>
      </c>
      <c r="AB2466" s="5">
        <v>160.91543000178794</v>
      </c>
      <c r="AC2466" s="5">
        <v>40</v>
      </c>
      <c r="AD2466" s="5">
        <v>715.17968889683527</v>
      </c>
      <c r="AE2466" s="5">
        <v>13</v>
      </c>
      <c r="AF2466" s="5">
        <v>232.43339889147148</v>
      </c>
      <c r="AG2466" s="5">
        <v>25</v>
      </c>
      <c r="AH2466" s="5">
        <v>446.98730556052209</v>
      </c>
      <c r="AI2466" s="5">
        <v>2</v>
      </c>
      <c r="AJ2466" s="5">
        <v>35.758984444841765</v>
      </c>
    </row>
    <row r="2467" spans="1:36" x14ac:dyDescent="0.25">
      <c r="A2467">
        <v>2019</v>
      </c>
      <c r="B2467" t="s">
        <v>41</v>
      </c>
      <c r="C2467" t="s">
        <v>6182</v>
      </c>
      <c r="D2467" s="47" t="s">
        <v>5289</v>
      </c>
      <c r="E2467" s="11">
        <v>4.0750000000000002</v>
      </c>
      <c r="F2467" s="2">
        <v>0.36990000000000001</v>
      </c>
      <c r="G2467" s="2">
        <v>0.61060000000000003</v>
      </c>
      <c r="H2467" s="2">
        <v>-0.24070000000000003</v>
      </c>
      <c r="I2467" s="2">
        <v>0.36830000000000002</v>
      </c>
      <c r="J2467" s="2">
        <v>0.57410000000000005</v>
      </c>
      <c r="K2467" s="2">
        <v>-0.20580000000000004</v>
      </c>
      <c r="L2467" s="2">
        <v>0.45140000000000002</v>
      </c>
      <c r="M2467" s="2">
        <v>0.53480000000000005</v>
      </c>
      <c r="N2467" s="2">
        <v>-8.340000000000003E-2</v>
      </c>
      <c r="O2467" s="2">
        <v>-0.17663333333333334</v>
      </c>
      <c r="P2467" s="2" t="s">
        <v>5900</v>
      </c>
      <c r="Q2467" s="5">
        <v>5606</v>
      </c>
      <c r="R2467" s="5">
        <v>1375.7055214723925</v>
      </c>
      <c r="S2467" s="5">
        <v>1</v>
      </c>
      <c r="T2467" s="5">
        <v>17.838030681412771</v>
      </c>
      <c r="U2467" s="5">
        <v>0</v>
      </c>
      <c r="V2467" s="5">
        <v>0</v>
      </c>
      <c r="W2467" s="5">
        <v>0</v>
      </c>
      <c r="X2467" s="5">
        <v>0</v>
      </c>
      <c r="Y2467" s="5">
        <v>0</v>
      </c>
      <c r="Z2467" s="5">
        <v>0</v>
      </c>
      <c r="AA2467" s="5">
        <v>1</v>
      </c>
      <c r="AB2467" s="5">
        <v>17.838030681412771</v>
      </c>
      <c r="AC2467" s="5">
        <v>54</v>
      </c>
      <c r="AD2467" s="5">
        <v>963.25365679628965</v>
      </c>
      <c r="AE2467" s="5">
        <v>3</v>
      </c>
      <c r="AF2467" s="5">
        <v>53.514092044238318</v>
      </c>
      <c r="AG2467" s="5">
        <v>48</v>
      </c>
      <c r="AH2467" s="5">
        <v>856.22547270781308</v>
      </c>
      <c r="AI2467" s="5">
        <v>3</v>
      </c>
      <c r="AJ2467" s="5">
        <v>53.514092044238318</v>
      </c>
    </row>
    <row r="2468" spans="1:36" x14ac:dyDescent="0.25">
      <c r="A2468">
        <v>2017</v>
      </c>
      <c r="B2468" t="s">
        <v>70</v>
      </c>
      <c r="C2468" t="s">
        <v>5358</v>
      </c>
      <c r="D2468" s="47" t="s">
        <v>5357</v>
      </c>
      <c r="E2468" s="11">
        <v>6.26</v>
      </c>
      <c r="F2468" s="2">
        <v>0.7732</v>
      </c>
      <c r="G2468" s="2">
        <v>0.215</v>
      </c>
      <c r="H2468" s="2">
        <v>0.55820000000000003</v>
      </c>
      <c r="I2468" s="2">
        <v>0.74690000000000001</v>
      </c>
      <c r="J2468" s="2">
        <v>0.22409999999999999</v>
      </c>
      <c r="K2468" s="2">
        <v>0.52280000000000004</v>
      </c>
      <c r="L2468" s="2">
        <v>0.66579999999999995</v>
      </c>
      <c r="M2468" s="2">
        <v>0.32019999999999998</v>
      </c>
      <c r="N2468" s="2">
        <v>0.34559999999999996</v>
      </c>
      <c r="O2468" s="2">
        <v>0.47553333333333331</v>
      </c>
      <c r="P2468" s="5" t="s">
        <v>4792</v>
      </c>
      <c r="Q2468" s="5">
        <v>5610</v>
      </c>
      <c r="R2468" s="5">
        <v>896.16613418530358</v>
      </c>
      <c r="S2468" s="5">
        <v>13</v>
      </c>
      <c r="T2468" s="5">
        <v>231.72905525846704</v>
      </c>
      <c r="U2468" s="5">
        <v>0</v>
      </c>
      <c r="V2468" s="5">
        <v>0</v>
      </c>
      <c r="W2468" s="5">
        <v>2</v>
      </c>
      <c r="X2468" s="5">
        <v>35.650623885918002</v>
      </c>
      <c r="Y2468" s="5">
        <v>1</v>
      </c>
      <c r="Z2468" s="5">
        <v>17.825311942959001</v>
      </c>
      <c r="AA2468" s="5">
        <v>10</v>
      </c>
      <c r="AB2468" s="5">
        <v>178.25311942959001</v>
      </c>
      <c r="AC2468" s="5">
        <v>102</v>
      </c>
      <c r="AD2468" s="5">
        <v>1818.181818181818</v>
      </c>
      <c r="AE2468" s="5">
        <v>31</v>
      </c>
      <c r="AF2468" s="5">
        <v>552.58467023172898</v>
      </c>
      <c r="AG2468" s="5">
        <v>66</v>
      </c>
      <c r="AH2468" s="5">
        <v>1176.4705882352941</v>
      </c>
      <c r="AI2468" s="5">
        <v>5</v>
      </c>
      <c r="AJ2468" s="5">
        <v>89.126559714795007</v>
      </c>
    </row>
    <row r="2469" spans="1:36" x14ac:dyDescent="0.25">
      <c r="A2469">
        <v>2017</v>
      </c>
      <c r="B2469" t="s">
        <v>71</v>
      </c>
      <c r="C2469" t="s">
        <v>4860</v>
      </c>
      <c r="D2469" s="47" t="s">
        <v>4858</v>
      </c>
      <c r="E2469" s="11">
        <v>0</v>
      </c>
      <c r="F2469" s="2">
        <v>0.63790000000000002</v>
      </c>
      <c r="G2469" s="2">
        <v>0.34710000000000002</v>
      </c>
      <c r="H2469" s="2">
        <v>0.2908</v>
      </c>
      <c r="I2469" s="2">
        <v>0.60170000000000001</v>
      </c>
      <c r="J2469" s="2">
        <v>0.36349999999999999</v>
      </c>
      <c r="K2469" s="2">
        <v>0.23820000000000002</v>
      </c>
      <c r="L2469" s="2">
        <v>0.59789999999999999</v>
      </c>
      <c r="M2469" s="2">
        <v>0.39129999999999998</v>
      </c>
      <c r="N2469" s="2">
        <v>0.20660000000000001</v>
      </c>
      <c r="O2469" s="2">
        <v>0.2452</v>
      </c>
      <c r="P2469" s="2" t="s">
        <v>4792</v>
      </c>
      <c r="Q2469" s="5">
        <v>5614</v>
      </c>
      <c r="R2469" s="5" t="s">
        <v>4791</v>
      </c>
      <c r="S2469" s="5">
        <v>45</v>
      </c>
      <c r="T2469" s="5">
        <v>801.56750979693618</v>
      </c>
      <c r="U2469" s="5">
        <v>0</v>
      </c>
      <c r="V2469" s="5">
        <v>0</v>
      </c>
      <c r="W2469" s="5">
        <v>5</v>
      </c>
      <c r="X2469" s="5">
        <v>89.063056644104023</v>
      </c>
      <c r="Y2469" s="5">
        <v>4</v>
      </c>
      <c r="Z2469" s="5">
        <v>71.250445315283216</v>
      </c>
      <c r="AA2469" s="5">
        <v>36</v>
      </c>
      <c r="AB2469" s="5">
        <v>641.25400783754901</v>
      </c>
      <c r="AC2469" s="5">
        <v>231</v>
      </c>
      <c r="AD2469" s="5">
        <v>4114.7132169576062</v>
      </c>
      <c r="AE2469" s="5">
        <v>47</v>
      </c>
      <c r="AF2469" s="5">
        <v>837.19273245457782</v>
      </c>
      <c r="AG2469" s="5">
        <v>170</v>
      </c>
      <c r="AH2469" s="5">
        <v>3028.1439258995365</v>
      </c>
      <c r="AI2469" s="5">
        <v>14</v>
      </c>
      <c r="AJ2469" s="5">
        <v>249.37655860349128</v>
      </c>
    </row>
    <row r="2470" spans="1:36" x14ac:dyDescent="0.25">
      <c r="A2470">
        <v>2018</v>
      </c>
      <c r="B2470" t="s">
        <v>49</v>
      </c>
      <c r="C2470" t="s">
        <v>5621</v>
      </c>
      <c r="D2470" s="47" t="s">
        <v>6314</v>
      </c>
      <c r="E2470" s="11">
        <v>33.9</v>
      </c>
      <c r="F2470" s="2">
        <v>0.39889999999999998</v>
      </c>
      <c r="G2470" s="2">
        <v>0.57140000000000002</v>
      </c>
      <c r="H2470" s="2">
        <v>-0.17250000000000004</v>
      </c>
      <c r="I2470" s="2">
        <v>0.50800000000000001</v>
      </c>
      <c r="J2470" s="2">
        <v>0.39800000000000002</v>
      </c>
      <c r="K2470" s="2">
        <v>0.10999999999999999</v>
      </c>
      <c r="L2470" s="2">
        <v>0.54500000000000004</v>
      </c>
      <c r="M2470" s="2">
        <v>0.436</v>
      </c>
      <c r="N2470" s="2">
        <v>0.10900000000000004</v>
      </c>
      <c r="O2470" s="2">
        <v>1.5499999999999995E-2</v>
      </c>
      <c r="P2470" s="2" t="s">
        <v>5765</v>
      </c>
      <c r="Q2470" s="5">
        <v>5623</v>
      </c>
      <c r="R2470" s="5">
        <v>165.87020648967552</v>
      </c>
      <c r="S2470" s="5">
        <v>7</v>
      </c>
      <c r="T2470" s="5">
        <v>124.48870709585631</v>
      </c>
      <c r="U2470" s="5">
        <v>0</v>
      </c>
      <c r="V2470" s="5">
        <v>0</v>
      </c>
      <c r="W2470" s="5">
        <v>0</v>
      </c>
      <c r="X2470" s="5">
        <v>0</v>
      </c>
      <c r="Y2470" s="5">
        <v>1</v>
      </c>
      <c r="Z2470" s="5">
        <v>17.784101013693757</v>
      </c>
      <c r="AA2470" s="5">
        <v>6</v>
      </c>
      <c r="AB2470" s="5">
        <v>106.70460608216254</v>
      </c>
      <c r="AC2470" s="5">
        <v>25</v>
      </c>
      <c r="AD2470" s="5">
        <v>444.60252534234394</v>
      </c>
      <c r="AE2470" s="5">
        <v>3</v>
      </c>
      <c r="AF2470" s="5">
        <v>53.352303041081271</v>
      </c>
      <c r="AG2470" s="5">
        <v>20</v>
      </c>
      <c r="AH2470" s="5">
        <v>355.68202027387514</v>
      </c>
      <c r="AI2470" s="5">
        <v>2</v>
      </c>
      <c r="AJ2470" s="5">
        <v>35.568202027387514</v>
      </c>
    </row>
    <row r="2471" spans="1:36" x14ac:dyDescent="0.25">
      <c r="A2471">
        <v>2017</v>
      </c>
      <c r="B2471" t="s">
        <v>71</v>
      </c>
      <c r="C2471" t="s">
        <v>629</v>
      </c>
      <c r="D2471" s="47" t="s">
        <v>5071</v>
      </c>
      <c r="E2471" s="11">
        <v>0</v>
      </c>
      <c r="F2471" s="2">
        <v>0.79220000000000002</v>
      </c>
      <c r="G2471" s="2">
        <v>0.20069999999999999</v>
      </c>
      <c r="H2471" s="2">
        <v>0.59150000000000003</v>
      </c>
      <c r="I2471" s="2">
        <v>0.78790000000000004</v>
      </c>
      <c r="J2471" s="2">
        <v>0.19370000000000001</v>
      </c>
      <c r="K2471" s="2">
        <v>0.59420000000000006</v>
      </c>
      <c r="L2471" s="2">
        <v>0.74339999999999995</v>
      </c>
      <c r="M2471" s="2">
        <v>0.248</v>
      </c>
      <c r="N2471" s="2">
        <v>0.49539999999999995</v>
      </c>
      <c r="O2471" s="2">
        <v>0.56036666666666679</v>
      </c>
      <c r="P2471" s="2" t="s">
        <v>4792</v>
      </c>
      <c r="Q2471" s="5">
        <v>5634</v>
      </c>
      <c r="R2471" s="5" t="s">
        <v>4791</v>
      </c>
      <c r="S2471" s="5">
        <v>32</v>
      </c>
      <c r="T2471" s="5">
        <v>567.98012069577567</v>
      </c>
      <c r="U2471" s="5">
        <v>0</v>
      </c>
      <c r="V2471" s="5">
        <v>0</v>
      </c>
      <c r="W2471" s="5">
        <v>5</v>
      </c>
      <c r="X2471" s="5">
        <v>88.746893858714955</v>
      </c>
      <c r="Y2471" s="5">
        <v>2</v>
      </c>
      <c r="Z2471" s="5">
        <v>35.498757543485979</v>
      </c>
      <c r="AA2471" s="5">
        <v>25</v>
      </c>
      <c r="AB2471" s="5">
        <v>443.7344692935747</v>
      </c>
      <c r="AC2471" s="5">
        <v>183</v>
      </c>
      <c r="AD2471" s="5">
        <v>3248.1363152289673</v>
      </c>
      <c r="AE2471" s="5">
        <v>54</v>
      </c>
      <c r="AF2471" s="5">
        <v>958.46645367412134</v>
      </c>
      <c r="AG2471" s="5">
        <v>124</v>
      </c>
      <c r="AH2471" s="5">
        <v>2200.9229676961304</v>
      </c>
      <c r="AI2471" s="5">
        <v>5</v>
      </c>
      <c r="AJ2471" s="5">
        <v>88.746893858714955</v>
      </c>
    </row>
    <row r="2472" spans="1:36" x14ac:dyDescent="0.25">
      <c r="A2472">
        <v>2018</v>
      </c>
      <c r="B2472" t="s">
        <v>41</v>
      </c>
      <c r="C2472" t="s">
        <v>6183</v>
      </c>
      <c r="D2472" s="47" t="s">
        <v>6005</v>
      </c>
      <c r="E2472" s="11">
        <v>4.1550000000000002</v>
      </c>
      <c r="F2472" s="2">
        <v>0.24049999999999999</v>
      </c>
      <c r="G2472" s="2">
        <v>0.74350000000000005</v>
      </c>
      <c r="H2472" s="2">
        <v>-0.50300000000000011</v>
      </c>
      <c r="I2472" s="2">
        <v>0.2102</v>
      </c>
      <c r="J2472" s="2">
        <v>0.74750000000000005</v>
      </c>
      <c r="K2472" s="2">
        <v>-0.53730000000000011</v>
      </c>
      <c r="L2472" s="2">
        <v>0.24629999999999999</v>
      </c>
      <c r="M2472" s="2">
        <v>0.74</v>
      </c>
      <c r="N2472" s="2">
        <v>-0.49370000000000003</v>
      </c>
      <c r="O2472" s="2">
        <v>-0.51133333333333342</v>
      </c>
      <c r="P2472" s="2" t="s">
        <v>5900</v>
      </c>
      <c r="Q2472" s="5">
        <v>5639</v>
      </c>
      <c r="R2472" s="5">
        <v>1357.1600481347773</v>
      </c>
      <c r="S2472" s="5">
        <v>4</v>
      </c>
      <c r="T2472" s="5">
        <v>70.934562865756334</v>
      </c>
      <c r="U2472" s="5">
        <v>0</v>
      </c>
      <c r="V2472" s="5">
        <v>0</v>
      </c>
      <c r="W2472" s="5">
        <v>0</v>
      </c>
      <c r="X2472" s="5">
        <v>0</v>
      </c>
      <c r="Y2472" s="5">
        <v>0</v>
      </c>
      <c r="Z2472" s="5">
        <v>0</v>
      </c>
      <c r="AA2472" s="5">
        <v>4</v>
      </c>
      <c r="AB2472" s="5">
        <v>70.934562865756334</v>
      </c>
      <c r="AC2472" s="5">
        <v>31</v>
      </c>
      <c r="AD2472" s="5">
        <v>549.74286220961164</v>
      </c>
      <c r="AE2472" s="5">
        <v>5</v>
      </c>
      <c r="AF2472" s="5">
        <v>88.668203582195417</v>
      </c>
      <c r="AG2472" s="5">
        <v>26</v>
      </c>
      <c r="AH2472" s="5">
        <v>461.07465862741617</v>
      </c>
      <c r="AI2472" s="5">
        <v>0</v>
      </c>
      <c r="AJ2472" s="5">
        <v>0</v>
      </c>
    </row>
    <row r="2473" spans="1:36" x14ac:dyDescent="0.25">
      <c r="A2473">
        <v>2018</v>
      </c>
      <c r="B2473" t="s">
        <v>41</v>
      </c>
      <c r="C2473" t="s">
        <v>5746</v>
      </c>
      <c r="D2473" s="47" t="s">
        <v>1045</v>
      </c>
      <c r="E2473" s="11">
        <v>9.9600000000000009</v>
      </c>
      <c r="F2473" s="2">
        <v>0.5544</v>
      </c>
      <c r="G2473" s="2">
        <v>0.42170000000000002</v>
      </c>
      <c r="H2473" s="2">
        <v>0.13269999999999998</v>
      </c>
      <c r="I2473" s="2">
        <v>0.54900000000000004</v>
      </c>
      <c r="J2473" s="2">
        <v>0.39400000000000002</v>
      </c>
      <c r="K2473" s="2">
        <v>0.15500000000000003</v>
      </c>
      <c r="L2473" s="2">
        <v>0.49490000000000001</v>
      </c>
      <c r="M2473" s="2">
        <v>0.48110000000000003</v>
      </c>
      <c r="N2473" s="2">
        <v>1.3799999999999979E-2</v>
      </c>
      <c r="O2473" s="2">
        <v>0.10049999999999999</v>
      </c>
      <c r="P2473" s="2" t="s">
        <v>4792</v>
      </c>
      <c r="Q2473" s="5">
        <v>5640</v>
      </c>
      <c r="R2473" s="5">
        <v>566.26506024096386</v>
      </c>
      <c r="S2473" s="5">
        <v>13</v>
      </c>
      <c r="T2473" s="5">
        <v>230.49645390070921</v>
      </c>
      <c r="U2473" s="5">
        <v>0</v>
      </c>
      <c r="V2473" s="5">
        <v>0</v>
      </c>
      <c r="W2473" s="5">
        <v>0</v>
      </c>
      <c r="X2473" s="5">
        <v>0</v>
      </c>
      <c r="Y2473" s="5">
        <v>3</v>
      </c>
      <c r="Z2473" s="5">
        <v>53.191489361702132</v>
      </c>
      <c r="AA2473" s="5">
        <v>10</v>
      </c>
      <c r="AB2473" s="5">
        <v>177.3049645390071</v>
      </c>
      <c r="AC2473" s="5">
        <v>68</v>
      </c>
      <c r="AD2473" s="5">
        <v>1205.6737588652481</v>
      </c>
      <c r="AE2473" s="5">
        <v>5</v>
      </c>
      <c r="AF2473" s="5">
        <v>88.652482269503551</v>
      </c>
      <c r="AG2473" s="5">
        <v>53</v>
      </c>
      <c r="AH2473" s="5">
        <v>939.71631205673759</v>
      </c>
      <c r="AI2473" s="5">
        <v>10</v>
      </c>
      <c r="AJ2473" s="5">
        <v>177.3049645390071</v>
      </c>
    </row>
    <row r="2474" spans="1:36" x14ac:dyDescent="0.25">
      <c r="A2474">
        <v>2017</v>
      </c>
      <c r="B2474" t="s">
        <v>41</v>
      </c>
      <c r="C2474" t="s">
        <v>6183</v>
      </c>
      <c r="D2474" s="47" t="s">
        <v>6005</v>
      </c>
      <c r="E2474" s="11">
        <v>4.1550000000000002</v>
      </c>
      <c r="F2474" s="2">
        <v>0.24049999999999999</v>
      </c>
      <c r="G2474" s="2">
        <v>0.74350000000000005</v>
      </c>
      <c r="H2474" s="2">
        <v>-0.50300000000000011</v>
      </c>
      <c r="I2474" s="2">
        <v>0.2102</v>
      </c>
      <c r="J2474" s="2">
        <v>0.74750000000000005</v>
      </c>
      <c r="K2474" s="2">
        <v>-0.53730000000000011</v>
      </c>
      <c r="L2474" s="2">
        <v>0.24629999999999999</v>
      </c>
      <c r="M2474" s="2">
        <v>0.74</v>
      </c>
      <c r="N2474" s="2">
        <v>-0.49370000000000003</v>
      </c>
      <c r="O2474" s="2">
        <v>-0.51133333333333342</v>
      </c>
      <c r="P2474" s="2" t="s">
        <v>5900</v>
      </c>
      <c r="Q2474" s="5">
        <v>5645</v>
      </c>
      <c r="R2474" s="5">
        <v>1358.604091456077</v>
      </c>
      <c r="S2474" s="5">
        <v>1</v>
      </c>
      <c r="T2474" s="5">
        <v>17.714791851195749</v>
      </c>
      <c r="U2474" s="5">
        <v>0</v>
      </c>
      <c r="V2474" s="5">
        <v>0</v>
      </c>
      <c r="W2474" s="5">
        <v>0</v>
      </c>
      <c r="X2474" s="5">
        <v>0</v>
      </c>
      <c r="Y2474" s="5">
        <v>0</v>
      </c>
      <c r="Z2474" s="5">
        <v>0</v>
      </c>
      <c r="AA2474" s="5">
        <v>1</v>
      </c>
      <c r="AB2474" s="5">
        <v>17.714791851195749</v>
      </c>
      <c r="AC2474" s="5">
        <v>19</v>
      </c>
      <c r="AD2474" s="5">
        <v>336.5810451727192</v>
      </c>
      <c r="AE2474" s="5">
        <v>3</v>
      </c>
      <c r="AF2474" s="5">
        <v>53.144375553587238</v>
      </c>
      <c r="AG2474" s="5">
        <v>15</v>
      </c>
      <c r="AH2474" s="5">
        <v>265.72187776793623</v>
      </c>
      <c r="AI2474" s="5">
        <v>1</v>
      </c>
      <c r="AJ2474" s="5">
        <v>17.714791851195749</v>
      </c>
    </row>
    <row r="2475" spans="1:36" x14ac:dyDescent="0.25">
      <c r="A2475">
        <v>2017</v>
      </c>
      <c r="B2475" t="s">
        <v>71</v>
      </c>
      <c r="C2475" t="s">
        <v>4969</v>
      </c>
      <c r="D2475" s="47" t="s">
        <v>4968</v>
      </c>
      <c r="E2475" s="11">
        <v>0</v>
      </c>
      <c r="F2475" s="2">
        <v>0.75480000000000003</v>
      </c>
      <c r="G2475" s="2">
        <v>0.23599999999999999</v>
      </c>
      <c r="H2475" s="2">
        <v>0.51880000000000004</v>
      </c>
      <c r="I2475" s="2">
        <v>0.73450000000000004</v>
      </c>
      <c r="J2475" s="2">
        <v>0.23669999999999999</v>
      </c>
      <c r="K2475" s="2">
        <v>0.49780000000000002</v>
      </c>
      <c r="L2475" s="2">
        <v>0.66600000000000004</v>
      </c>
      <c r="M2475" s="2">
        <v>0.32029999999999997</v>
      </c>
      <c r="N2475" s="2">
        <v>0.34570000000000006</v>
      </c>
      <c r="O2475" s="2">
        <v>0.4541</v>
      </c>
      <c r="P2475" s="2" t="s">
        <v>4792</v>
      </c>
      <c r="Q2475" s="5">
        <v>5647</v>
      </c>
      <c r="R2475" s="5" t="s">
        <v>4791</v>
      </c>
      <c r="S2475" s="5">
        <v>20</v>
      </c>
      <c r="T2475" s="5">
        <v>354.17035594120773</v>
      </c>
      <c r="U2475" s="5">
        <v>1</v>
      </c>
      <c r="V2475" s="5">
        <v>17.708517797060384</v>
      </c>
      <c r="W2475" s="5">
        <v>3</v>
      </c>
      <c r="X2475" s="5">
        <v>53.125553391181157</v>
      </c>
      <c r="Y2475" s="5">
        <v>0</v>
      </c>
      <c r="Z2475" s="5">
        <v>0</v>
      </c>
      <c r="AA2475" s="5">
        <v>16</v>
      </c>
      <c r="AB2475" s="5">
        <v>283.33628475296615</v>
      </c>
      <c r="AC2475" s="5">
        <v>167</v>
      </c>
      <c r="AD2475" s="5">
        <v>2957.3224721090846</v>
      </c>
      <c r="AE2475" s="5">
        <v>41</v>
      </c>
      <c r="AF2475" s="5">
        <v>726.04922967947584</v>
      </c>
      <c r="AG2475" s="5">
        <v>118</v>
      </c>
      <c r="AH2475" s="5">
        <v>2089.6051000531256</v>
      </c>
      <c r="AI2475" s="5">
        <v>8</v>
      </c>
      <c r="AJ2475" s="5">
        <v>141.66814237648308</v>
      </c>
    </row>
    <row r="2476" spans="1:36" x14ac:dyDescent="0.25">
      <c r="A2476">
        <v>2019</v>
      </c>
      <c r="B2476" t="s">
        <v>41</v>
      </c>
      <c r="C2476" t="s">
        <v>5746</v>
      </c>
      <c r="D2476" s="47" t="s">
        <v>1045</v>
      </c>
      <c r="E2476" s="11">
        <v>9.9600000000000009</v>
      </c>
      <c r="F2476" s="2">
        <v>0.5544</v>
      </c>
      <c r="G2476" s="2">
        <v>0.42170000000000002</v>
      </c>
      <c r="H2476" s="2">
        <v>0.13269999999999998</v>
      </c>
      <c r="I2476" s="2">
        <v>0.54900000000000004</v>
      </c>
      <c r="J2476" s="2">
        <v>0.39400000000000002</v>
      </c>
      <c r="K2476" s="2">
        <v>0.15500000000000003</v>
      </c>
      <c r="L2476" s="2">
        <v>0.49490000000000001</v>
      </c>
      <c r="M2476" s="2">
        <v>0.48110000000000003</v>
      </c>
      <c r="N2476" s="2">
        <v>1.3799999999999979E-2</v>
      </c>
      <c r="O2476" s="2">
        <v>0.10049999999999999</v>
      </c>
      <c r="P2476" s="2" t="s">
        <v>4792</v>
      </c>
      <c r="Q2476" s="5">
        <v>5648</v>
      </c>
      <c r="R2476" s="5">
        <v>567.0682730923694</v>
      </c>
      <c r="S2476" s="5">
        <v>18</v>
      </c>
      <c r="T2476" s="5">
        <v>318.6968838526912</v>
      </c>
      <c r="U2476" s="5">
        <v>0</v>
      </c>
      <c r="V2476" s="5">
        <v>0</v>
      </c>
      <c r="W2476" s="5">
        <v>3</v>
      </c>
      <c r="X2476" s="5">
        <v>53.116147308781876</v>
      </c>
      <c r="Y2476" s="5">
        <v>0</v>
      </c>
      <c r="Z2476" s="5">
        <v>0</v>
      </c>
      <c r="AA2476" s="5">
        <v>15</v>
      </c>
      <c r="AB2476" s="5">
        <v>265.58073654390932</v>
      </c>
      <c r="AC2476" s="5">
        <v>69</v>
      </c>
      <c r="AD2476" s="5">
        <v>1221.671388101983</v>
      </c>
      <c r="AE2476" s="5">
        <v>13</v>
      </c>
      <c r="AF2476" s="5">
        <v>230.16997167138808</v>
      </c>
      <c r="AG2476" s="5">
        <v>48</v>
      </c>
      <c r="AH2476" s="5">
        <v>849.85835694051002</v>
      </c>
      <c r="AI2476" s="5">
        <v>8</v>
      </c>
      <c r="AJ2476" s="5">
        <v>141.64305949008499</v>
      </c>
    </row>
    <row r="2477" spans="1:36" x14ac:dyDescent="0.25">
      <c r="A2477">
        <v>2018</v>
      </c>
      <c r="B2477" t="s">
        <v>41</v>
      </c>
      <c r="C2477" t="s">
        <v>6182</v>
      </c>
      <c r="D2477" s="47" t="s">
        <v>5289</v>
      </c>
      <c r="E2477" s="11">
        <v>4.0750000000000002</v>
      </c>
      <c r="F2477" s="2">
        <v>0.36990000000000001</v>
      </c>
      <c r="G2477" s="2">
        <v>0.61060000000000003</v>
      </c>
      <c r="H2477" s="2">
        <v>-0.24070000000000003</v>
      </c>
      <c r="I2477" s="2">
        <v>0.36830000000000002</v>
      </c>
      <c r="J2477" s="2">
        <v>0.57410000000000005</v>
      </c>
      <c r="K2477" s="2">
        <v>-0.20580000000000004</v>
      </c>
      <c r="L2477" s="2">
        <v>0.45140000000000002</v>
      </c>
      <c r="M2477" s="2">
        <v>0.53480000000000005</v>
      </c>
      <c r="N2477" s="2">
        <v>-8.340000000000003E-2</v>
      </c>
      <c r="O2477" s="2">
        <v>-0.17663333333333334</v>
      </c>
      <c r="P2477" s="2" t="s">
        <v>5900</v>
      </c>
      <c r="Q2477" s="5">
        <v>5654</v>
      </c>
      <c r="R2477" s="5">
        <v>1387.484662576687</v>
      </c>
      <c r="S2477" s="5">
        <v>1</v>
      </c>
      <c r="T2477" s="5">
        <v>17.686593562079942</v>
      </c>
      <c r="U2477" s="5">
        <v>0</v>
      </c>
      <c r="V2477" s="5">
        <v>0</v>
      </c>
      <c r="W2477" s="5">
        <v>0</v>
      </c>
      <c r="X2477" s="5">
        <v>0</v>
      </c>
      <c r="Y2477" s="5">
        <v>1</v>
      </c>
      <c r="Z2477" s="5">
        <v>17.686593562079942</v>
      </c>
      <c r="AA2477" s="5">
        <v>0</v>
      </c>
      <c r="AB2477" s="5">
        <v>0</v>
      </c>
      <c r="AC2477" s="5">
        <v>43</v>
      </c>
      <c r="AD2477" s="5">
        <v>760.52352316943757</v>
      </c>
      <c r="AE2477" s="5">
        <v>7</v>
      </c>
      <c r="AF2477" s="5">
        <v>123.8061549345596</v>
      </c>
      <c r="AG2477" s="5">
        <v>36</v>
      </c>
      <c r="AH2477" s="5">
        <v>636.71736823487788</v>
      </c>
      <c r="AI2477" s="5">
        <v>0</v>
      </c>
      <c r="AJ2477" s="5">
        <v>0</v>
      </c>
    </row>
    <row r="2478" spans="1:36" x14ac:dyDescent="0.25">
      <c r="A2478">
        <v>2017</v>
      </c>
      <c r="B2478" t="s">
        <v>41</v>
      </c>
      <c r="C2478" t="s">
        <v>5738</v>
      </c>
      <c r="D2478" s="47" t="s">
        <v>1044</v>
      </c>
      <c r="E2478" s="11">
        <v>9.0459999999999994</v>
      </c>
      <c r="F2478" s="2">
        <v>0.502</v>
      </c>
      <c r="G2478" s="2">
        <v>0.47689999999999999</v>
      </c>
      <c r="H2478" s="2">
        <v>2.5100000000000011E-2</v>
      </c>
      <c r="I2478" s="2">
        <v>0.50519999999999998</v>
      </c>
      <c r="J2478" s="2">
        <v>0.4289</v>
      </c>
      <c r="K2478" s="2">
        <v>7.6299999999999979E-2</v>
      </c>
      <c r="L2478" s="2">
        <v>0.53339999999999999</v>
      </c>
      <c r="M2478" s="2">
        <v>0.44550000000000001</v>
      </c>
      <c r="N2478" s="2">
        <v>8.7899999999999978E-2</v>
      </c>
      <c r="O2478" s="2">
        <v>6.3099999999999989E-2</v>
      </c>
      <c r="P2478" s="2" t="s">
        <v>4792</v>
      </c>
      <c r="Q2478" s="5">
        <v>5657</v>
      </c>
      <c r="R2478" s="5">
        <v>625.35927481759893</v>
      </c>
      <c r="S2478" s="5">
        <v>2</v>
      </c>
      <c r="T2478" s="5">
        <v>35.354428142124803</v>
      </c>
      <c r="U2478" s="5">
        <v>1</v>
      </c>
      <c r="V2478" s="5">
        <v>17.677214071062402</v>
      </c>
      <c r="W2478" s="5">
        <v>1</v>
      </c>
      <c r="X2478" s="5">
        <v>17.677214071062402</v>
      </c>
      <c r="Y2478" s="5">
        <v>0</v>
      </c>
      <c r="Z2478" s="5">
        <v>0</v>
      </c>
      <c r="AA2478" s="5">
        <v>0</v>
      </c>
      <c r="AB2478" s="5">
        <v>0</v>
      </c>
      <c r="AC2478" s="5">
        <v>27</v>
      </c>
      <c r="AD2478" s="5">
        <v>477.28477991868482</v>
      </c>
      <c r="AE2478" s="5">
        <v>2</v>
      </c>
      <c r="AF2478" s="5">
        <v>35.354428142124803</v>
      </c>
      <c r="AG2478" s="5">
        <v>23</v>
      </c>
      <c r="AH2478" s="5">
        <v>406.57592363443524</v>
      </c>
      <c r="AI2478" s="5">
        <v>2</v>
      </c>
      <c r="AJ2478" s="5">
        <v>35.354428142124803</v>
      </c>
    </row>
    <row r="2479" spans="1:36" x14ac:dyDescent="0.25">
      <c r="A2479">
        <v>2019</v>
      </c>
      <c r="B2479" t="s">
        <v>41</v>
      </c>
      <c r="C2479" t="s">
        <v>6183</v>
      </c>
      <c r="D2479" s="47" t="s">
        <v>6005</v>
      </c>
      <c r="E2479" s="11">
        <v>4.1550000000000002</v>
      </c>
      <c r="F2479" s="2">
        <v>0.24049999999999999</v>
      </c>
      <c r="G2479" s="2">
        <v>0.74350000000000005</v>
      </c>
      <c r="H2479" s="2">
        <v>-0.50300000000000011</v>
      </c>
      <c r="I2479" s="2">
        <v>0.2102</v>
      </c>
      <c r="J2479" s="2">
        <v>0.74750000000000005</v>
      </c>
      <c r="K2479" s="2">
        <v>-0.53730000000000011</v>
      </c>
      <c r="L2479" s="2">
        <v>0.24629999999999999</v>
      </c>
      <c r="M2479" s="2">
        <v>0.74</v>
      </c>
      <c r="N2479" s="2">
        <v>-0.49370000000000003</v>
      </c>
      <c r="O2479" s="2">
        <v>-0.51133333333333342</v>
      </c>
      <c r="P2479" s="2" t="s">
        <v>5900</v>
      </c>
      <c r="Q2479" s="5">
        <v>5658</v>
      </c>
      <c r="R2479" s="5">
        <v>1361.7328519855596</v>
      </c>
      <c r="S2479" s="5">
        <v>2</v>
      </c>
      <c r="T2479" s="5">
        <v>35.348179568752208</v>
      </c>
      <c r="U2479" s="5">
        <v>0</v>
      </c>
      <c r="V2479" s="5">
        <v>0</v>
      </c>
      <c r="W2479" s="5">
        <v>1</v>
      </c>
      <c r="X2479" s="5">
        <v>17.674089784376104</v>
      </c>
      <c r="Y2479" s="5">
        <v>0</v>
      </c>
      <c r="Z2479" s="5">
        <v>0</v>
      </c>
      <c r="AA2479" s="5">
        <v>1</v>
      </c>
      <c r="AB2479" s="5">
        <v>17.674089784376104</v>
      </c>
      <c r="AC2479" s="5">
        <v>53</v>
      </c>
      <c r="AD2479" s="5">
        <v>936.7267585719336</v>
      </c>
      <c r="AE2479" s="5">
        <v>4</v>
      </c>
      <c r="AF2479" s="5">
        <v>70.696359137504416</v>
      </c>
      <c r="AG2479" s="5">
        <v>49</v>
      </c>
      <c r="AH2479" s="5">
        <v>866.03039943442923</v>
      </c>
      <c r="AI2479" s="5">
        <v>0</v>
      </c>
      <c r="AJ2479" s="5">
        <v>0</v>
      </c>
    </row>
    <row r="2480" spans="1:36" x14ac:dyDescent="0.25">
      <c r="A2480">
        <v>2018</v>
      </c>
      <c r="B2480" t="s">
        <v>71</v>
      </c>
      <c r="C2480" t="s">
        <v>4969</v>
      </c>
      <c r="D2480" s="47" t="s">
        <v>4968</v>
      </c>
      <c r="E2480" s="11">
        <v>0</v>
      </c>
      <c r="F2480" s="2">
        <v>0.75480000000000003</v>
      </c>
      <c r="G2480" s="2">
        <v>0.23599999999999999</v>
      </c>
      <c r="H2480" s="2">
        <v>0.51880000000000004</v>
      </c>
      <c r="I2480" s="2">
        <v>0.73450000000000004</v>
      </c>
      <c r="J2480" s="2">
        <v>0.23669999999999999</v>
      </c>
      <c r="K2480" s="2">
        <v>0.49780000000000002</v>
      </c>
      <c r="L2480" s="2">
        <v>0.66600000000000004</v>
      </c>
      <c r="M2480" s="2">
        <v>0.32029999999999997</v>
      </c>
      <c r="N2480" s="2">
        <v>0.34570000000000006</v>
      </c>
      <c r="O2480" s="2">
        <v>0.4541</v>
      </c>
      <c r="P2480" s="2" t="s">
        <v>4792</v>
      </c>
      <c r="Q2480" s="5">
        <v>5663</v>
      </c>
      <c r="R2480" s="5" t="s">
        <v>4791</v>
      </c>
      <c r="S2480" s="5">
        <v>12</v>
      </c>
      <c r="T2480" s="5">
        <v>211.90181882394489</v>
      </c>
      <c r="U2480" s="5">
        <v>1</v>
      </c>
      <c r="V2480" s="5">
        <v>17.658484901995408</v>
      </c>
      <c r="W2480" s="5">
        <v>2</v>
      </c>
      <c r="X2480" s="5">
        <v>35.316969803990816</v>
      </c>
      <c r="Y2480" s="5">
        <v>3</v>
      </c>
      <c r="Z2480" s="5">
        <v>52.975454705986223</v>
      </c>
      <c r="AA2480" s="5">
        <v>6</v>
      </c>
      <c r="AB2480" s="5">
        <v>105.95090941197245</v>
      </c>
      <c r="AC2480" s="5">
        <v>146</v>
      </c>
      <c r="AD2480" s="5">
        <v>2578.13879569133</v>
      </c>
      <c r="AE2480" s="5">
        <v>28</v>
      </c>
      <c r="AF2480" s="5">
        <v>494.43757725587142</v>
      </c>
      <c r="AG2480" s="5">
        <v>108</v>
      </c>
      <c r="AH2480" s="5">
        <v>1907.1163694155041</v>
      </c>
      <c r="AI2480" s="5">
        <v>10</v>
      </c>
      <c r="AJ2480" s="5">
        <v>176.58484901995408</v>
      </c>
    </row>
    <row r="2481" spans="1:36" x14ac:dyDescent="0.25">
      <c r="A2481">
        <v>2018</v>
      </c>
      <c r="B2481" t="s">
        <v>71</v>
      </c>
      <c r="C2481" t="s">
        <v>4969</v>
      </c>
      <c r="D2481" s="47" t="s">
        <v>4968</v>
      </c>
      <c r="E2481" s="11">
        <v>0</v>
      </c>
      <c r="F2481" s="2">
        <v>0.75480000000000003</v>
      </c>
      <c r="G2481" s="2">
        <v>0.23599999999999999</v>
      </c>
      <c r="H2481" s="2">
        <v>0.51880000000000004</v>
      </c>
      <c r="I2481" s="2">
        <v>0.73450000000000004</v>
      </c>
      <c r="J2481" s="2">
        <v>0.23669999999999999</v>
      </c>
      <c r="K2481" s="2">
        <v>0.49780000000000002</v>
      </c>
      <c r="L2481" s="2">
        <v>0.66600000000000004</v>
      </c>
      <c r="M2481" s="2">
        <v>0.32029999999999997</v>
      </c>
      <c r="N2481" s="2">
        <v>0.34570000000000006</v>
      </c>
      <c r="O2481" s="2">
        <v>0.4541</v>
      </c>
      <c r="P2481" s="2" t="s">
        <v>4792</v>
      </c>
      <c r="Q2481" s="5">
        <v>5663</v>
      </c>
      <c r="R2481" s="5" t="s">
        <v>4791</v>
      </c>
      <c r="S2481" s="5">
        <v>12</v>
      </c>
      <c r="T2481" s="5">
        <v>211.90181882394489</v>
      </c>
      <c r="U2481" s="5">
        <v>1</v>
      </c>
      <c r="V2481" s="5">
        <v>17.658484901995408</v>
      </c>
      <c r="W2481" s="5">
        <v>2</v>
      </c>
      <c r="X2481" s="5">
        <v>35.316969803990816</v>
      </c>
      <c r="Y2481" s="5">
        <v>3</v>
      </c>
      <c r="Z2481" s="5">
        <v>52.975454705986223</v>
      </c>
      <c r="AA2481" s="5">
        <v>6</v>
      </c>
      <c r="AB2481" s="5">
        <v>105.95090941197245</v>
      </c>
      <c r="AC2481" s="5">
        <v>146</v>
      </c>
      <c r="AD2481" s="5">
        <v>2578.13879569133</v>
      </c>
      <c r="AE2481" s="5">
        <v>28</v>
      </c>
      <c r="AF2481" s="5">
        <v>494.43757725587142</v>
      </c>
      <c r="AG2481" s="5">
        <v>108</v>
      </c>
      <c r="AH2481" s="5">
        <v>1907.1163694155041</v>
      </c>
      <c r="AI2481" s="5">
        <v>10</v>
      </c>
      <c r="AJ2481" s="5">
        <v>176.58484901995408</v>
      </c>
    </row>
    <row r="2482" spans="1:36" x14ac:dyDescent="0.25">
      <c r="A2482">
        <v>2017</v>
      </c>
      <c r="B2482" t="s">
        <v>41</v>
      </c>
      <c r="C2482" t="s">
        <v>6182</v>
      </c>
      <c r="D2482" s="47" t="s">
        <v>5289</v>
      </c>
      <c r="E2482" s="11">
        <v>4.0750000000000002</v>
      </c>
      <c r="F2482" s="2">
        <v>0.36990000000000001</v>
      </c>
      <c r="G2482" s="2">
        <v>0.61060000000000003</v>
      </c>
      <c r="H2482" s="2">
        <v>-0.24070000000000003</v>
      </c>
      <c r="I2482" s="2">
        <v>0.36830000000000002</v>
      </c>
      <c r="J2482" s="2">
        <v>0.57410000000000005</v>
      </c>
      <c r="K2482" s="2">
        <v>-0.20580000000000004</v>
      </c>
      <c r="L2482" s="2">
        <v>0.45140000000000002</v>
      </c>
      <c r="M2482" s="2">
        <v>0.53480000000000005</v>
      </c>
      <c r="N2482" s="2">
        <v>-8.340000000000003E-2</v>
      </c>
      <c r="O2482" s="2">
        <v>-0.17663333333333334</v>
      </c>
      <c r="P2482" s="2" t="s">
        <v>5900</v>
      </c>
      <c r="Q2482" s="5">
        <v>5664</v>
      </c>
      <c r="R2482" s="5">
        <v>1389.9386503067485</v>
      </c>
      <c r="S2482" s="5">
        <v>3</v>
      </c>
      <c r="T2482" s="5">
        <v>52.966101694915253</v>
      </c>
      <c r="U2482" s="5">
        <v>0</v>
      </c>
      <c r="V2482" s="5">
        <v>0</v>
      </c>
      <c r="W2482" s="5">
        <v>1</v>
      </c>
      <c r="X2482" s="5">
        <v>17.655367231638419</v>
      </c>
      <c r="Y2482" s="5">
        <v>2</v>
      </c>
      <c r="Z2482" s="5">
        <v>35.310734463276837</v>
      </c>
      <c r="AA2482" s="5">
        <v>0</v>
      </c>
      <c r="AB2482" s="5">
        <v>0</v>
      </c>
      <c r="AC2482" s="5">
        <v>72</v>
      </c>
      <c r="AD2482" s="5">
        <v>1271.1864406779662</v>
      </c>
      <c r="AE2482" s="5">
        <v>10</v>
      </c>
      <c r="AF2482" s="5">
        <v>176.55367231638419</v>
      </c>
      <c r="AG2482" s="5">
        <v>56</v>
      </c>
      <c r="AH2482" s="5">
        <v>988.70056497175153</v>
      </c>
      <c r="AI2482" s="5">
        <v>6</v>
      </c>
      <c r="AJ2482" s="5">
        <v>105.93220338983051</v>
      </c>
    </row>
    <row r="2483" spans="1:36" x14ac:dyDescent="0.25">
      <c r="A2483">
        <v>2019</v>
      </c>
      <c r="B2483" t="s">
        <v>71</v>
      </c>
      <c r="C2483" t="s">
        <v>4969</v>
      </c>
      <c r="D2483" s="47" t="s">
        <v>4968</v>
      </c>
      <c r="E2483" s="11">
        <v>0</v>
      </c>
      <c r="F2483" s="2">
        <v>0.75480000000000003</v>
      </c>
      <c r="G2483" s="2">
        <v>0.23599999999999999</v>
      </c>
      <c r="H2483" s="2">
        <v>0.51880000000000004</v>
      </c>
      <c r="I2483" s="2">
        <v>0.73450000000000004</v>
      </c>
      <c r="J2483" s="2">
        <v>0.23669999999999999</v>
      </c>
      <c r="K2483" s="2">
        <v>0.49780000000000002</v>
      </c>
      <c r="L2483" s="2">
        <v>0.66600000000000004</v>
      </c>
      <c r="M2483" s="2">
        <v>0.32029999999999997</v>
      </c>
      <c r="N2483" s="2">
        <v>0.34570000000000006</v>
      </c>
      <c r="O2483" s="2">
        <v>0.4541</v>
      </c>
      <c r="P2483" s="2" t="s">
        <v>4792</v>
      </c>
      <c r="Q2483" s="5">
        <v>5665</v>
      </c>
      <c r="R2483" s="5" t="s">
        <v>4791</v>
      </c>
      <c r="S2483" s="5">
        <v>15</v>
      </c>
      <c r="T2483" s="5">
        <v>264.78375992939101</v>
      </c>
      <c r="U2483" s="5">
        <v>1</v>
      </c>
      <c r="V2483" s="5">
        <v>17.6522506619594</v>
      </c>
      <c r="W2483" s="5">
        <v>1</v>
      </c>
      <c r="X2483" s="5">
        <v>17.6522506619594</v>
      </c>
      <c r="Y2483" s="5">
        <v>1</v>
      </c>
      <c r="Z2483" s="5">
        <v>17.6522506619594</v>
      </c>
      <c r="AA2483" s="5">
        <v>12</v>
      </c>
      <c r="AB2483" s="5">
        <v>211.8270079435128</v>
      </c>
      <c r="AC2483" s="5">
        <v>135</v>
      </c>
      <c r="AD2483" s="5">
        <v>2383.0538393645193</v>
      </c>
      <c r="AE2483" s="5">
        <v>22</v>
      </c>
      <c r="AF2483" s="5">
        <v>388.34951456310677</v>
      </c>
      <c r="AG2483" s="5">
        <v>95</v>
      </c>
      <c r="AH2483" s="5">
        <v>1676.9638128861429</v>
      </c>
      <c r="AI2483" s="5">
        <v>18</v>
      </c>
      <c r="AJ2483" s="5">
        <v>317.74051191526922</v>
      </c>
    </row>
    <row r="2484" spans="1:36" x14ac:dyDescent="0.25">
      <c r="A2484">
        <v>2018</v>
      </c>
      <c r="B2484" t="s">
        <v>71</v>
      </c>
      <c r="C2484" t="s">
        <v>5948</v>
      </c>
      <c r="D2484" s="47" t="s">
        <v>610</v>
      </c>
      <c r="E2484" s="11">
        <v>0</v>
      </c>
      <c r="F2484" s="2">
        <v>0.33289999999999997</v>
      </c>
      <c r="G2484" s="2">
        <v>0.64890000000000003</v>
      </c>
      <c r="H2484" s="2">
        <v>-0.31600000000000006</v>
      </c>
      <c r="I2484" s="2">
        <v>0.34639999999999999</v>
      </c>
      <c r="J2484" s="2">
        <v>0.60750000000000004</v>
      </c>
      <c r="K2484" s="2">
        <v>-0.26110000000000005</v>
      </c>
      <c r="L2484" s="2">
        <v>0.41660000000000003</v>
      </c>
      <c r="M2484" s="2">
        <v>0.57110000000000005</v>
      </c>
      <c r="N2484" s="2">
        <v>-0.15450000000000003</v>
      </c>
      <c r="O2484" s="2">
        <v>-0.24386666666666676</v>
      </c>
      <c r="P2484" s="2" t="s">
        <v>5900</v>
      </c>
      <c r="Q2484" s="5">
        <v>5671</v>
      </c>
      <c r="R2484" s="5" t="s">
        <v>4791</v>
      </c>
      <c r="S2484" s="5">
        <v>13</v>
      </c>
      <c r="T2484" s="5">
        <v>229.23646623170518</v>
      </c>
      <c r="U2484" s="5">
        <v>0</v>
      </c>
      <c r="V2484" s="5">
        <v>0</v>
      </c>
      <c r="W2484" s="5">
        <v>1</v>
      </c>
      <c r="X2484" s="5">
        <v>17.633574325515781</v>
      </c>
      <c r="Y2484" s="5">
        <v>7</v>
      </c>
      <c r="Z2484" s="5">
        <v>123.43502027861047</v>
      </c>
      <c r="AA2484" s="5">
        <v>5</v>
      </c>
      <c r="AB2484" s="5">
        <v>88.167871627578904</v>
      </c>
      <c r="AC2484" s="5">
        <v>268</v>
      </c>
      <c r="AD2484" s="5">
        <v>4725.79791923823</v>
      </c>
      <c r="AE2484" s="5">
        <v>93</v>
      </c>
      <c r="AF2484" s="5">
        <v>1639.9224122729677</v>
      </c>
      <c r="AG2484" s="5">
        <v>145</v>
      </c>
      <c r="AH2484" s="5">
        <v>2556.8682771997883</v>
      </c>
      <c r="AI2484" s="5">
        <v>30</v>
      </c>
      <c r="AJ2484" s="5">
        <v>529.00722976547354</v>
      </c>
    </row>
    <row r="2485" spans="1:36" x14ac:dyDescent="0.25">
      <c r="A2485">
        <v>2018</v>
      </c>
      <c r="B2485" t="s">
        <v>71</v>
      </c>
      <c r="C2485" t="s">
        <v>5948</v>
      </c>
      <c r="D2485" s="47" t="s">
        <v>610</v>
      </c>
      <c r="E2485" s="11">
        <v>0</v>
      </c>
      <c r="F2485" s="2">
        <v>0.33289999999999997</v>
      </c>
      <c r="G2485" s="2">
        <v>0.64890000000000003</v>
      </c>
      <c r="H2485" s="2">
        <v>-0.31600000000000006</v>
      </c>
      <c r="I2485" s="2">
        <v>0.34639999999999999</v>
      </c>
      <c r="J2485" s="2">
        <v>0.60750000000000004</v>
      </c>
      <c r="K2485" s="2">
        <v>-0.26110000000000005</v>
      </c>
      <c r="L2485" s="2">
        <v>0.41660000000000003</v>
      </c>
      <c r="M2485" s="2">
        <v>0.57110000000000005</v>
      </c>
      <c r="N2485" s="2">
        <v>-0.15450000000000003</v>
      </c>
      <c r="O2485" s="2">
        <v>-0.24386666666666676</v>
      </c>
      <c r="P2485" s="2" t="s">
        <v>5900</v>
      </c>
      <c r="Q2485" s="5">
        <v>5671</v>
      </c>
      <c r="R2485" s="5" t="s">
        <v>4791</v>
      </c>
      <c r="S2485" s="5">
        <v>13</v>
      </c>
      <c r="T2485" s="5">
        <v>229.23646623170518</v>
      </c>
      <c r="U2485" s="5">
        <v>0</v>
      </c>
      <c r="V2485" s="5">
        <v>0</v>
      </c>
      <c r="W2485" s="5">
        <v>1</v>
      </c>
      <c r="X2485" s="5">
        <v>17.633574325515781</v>
      </c>
      <c r="Y2485" s="5">
        <v>7</v>
      </c>
      <c r="Z2485" s="5">
        <v>123.43502027861047</v>
      </c>
      <c r="AA2485" s="5">
        <v>5</v>
      </c>
      <c r="AB2485" s="5">
        <v>88.167871627578904</v>
      </c>
      <c r="AC2485" s="5">
        <v>268</v>
      </c>
      <c r="AD2485" s="5">
        <v>4725.79791923823</v>
      </c>
      <c r="AE2485" s="5">
        <v>93</v>
      </c>
      <c r="AF2485" s="5">
        <v>1639.9224122729677</v>
      </c>
      <c r="AG2485" s="5">
        <v>145</v>
      </c>
      <c r="AH2485" s="5">
        <v>2556.8682771997883</v>
      </c>
      <c r="AI2485" s="5">
        <v>30</v>
      </c>
      <c r="AJ2485" s="5">
        <v>529.00722976547354</v>
      </c>
    </row>
    <row r="2486" spans="1:36" x14ac:dyDescent="0.25">
      <c r="A2486">
        <v>2017</v>
      </c>
      <c r="B2486" t="s">
        <v>41</v>
      </c>
      <c r="C2486" t="s">
        <v>689</v>
      </c>
      <c r="D2486" s="47" t="s">
        <v>932</v>
      </c>
      <c r="E2486" s="11">
        <v>0.78600000000000003</v>
      </c>
      <c r="F2486" s="2">
        <v>0.76600000000000001</v>
      </c>
      <c r="G2486" s="2">
        <v>0.21659999999999999</v>
      </c>
      <c r="H2486" s="2">
        <v>0.5494</v>
      </c>
      <c r="I2486" s="2">
        <v>0.74639999999999995</v>
      </c>
      <c r="J2486" s="2">
        <v>0.217</v>
      </c>
      <c r="K2486" s="2">
        <v>0.52939999999999998</v>
      </c>
      <c r="L2486" s="2">
        <v>0.61219999999999997</v>
      </c>
      <c r="M2486" s="2">
        <v>0.3589</v>
      </c>
      <c r="N2486" s="2">
        <v>0.25329999999999997</v>
      </c>
      <c r="O2486" s="2">
        <v>0.44403333333333334</v>
      </c>
      <c r="P2486" s="2" t="s">
        <v>4792</v>
      </c>
      <c r="Q2486" s="5">
        <v>5681</v>
      </c>
      <c r="R2486" s="5">
        <v>7227.7353689567426</v>
      </c>
      <c r="S2486" s="5">
        <v>13</v>
      </c>
      <c r="T2486" s="5">
        <v>228.83295194508008</v>
      </c>
      <c r="U2486" s="5">
        <v>0</v>
      </c>
      <c r="V2486" s="5">
        <v>0</v>
      </c>
      <c r="W2486" s="5">
        <v>1</v>
      </c>
      <c r="X2486" s="5">
        <v>17.602534765006162</v>
      </c>
      <c r="Y2486" s="5">
        <v>2</v>
      </c>
      <c r="Z2486" s="5">
        <v>35.205069530012324</v>
      </c>
      <c r="AA2486" s="5">
        <v>10</v>
      </c>
      <c r="AB2486" s="5">
        <v>176.0253476500616</v>
      </c>
      <c r="AC2486" s="5">
        <v>48</v>
      </c>
      <c r="AD2486" s="5">
        <v>844.92166872029566</v>
      </c>
      <c r="AE2486" s="5">
        <v>6</v>
      </c>
      <c r="AF2486" s="5">
        <v>105.61520859003696</v>
      </c>
      <c r="AG2486" s="5">
        <v>39</v>
      </c>
      <c r="AH2486" s="5">
        <v>686.49885583524019</v>
      </c>
      <c r="AI2486" s="5">
        <v>3</v>
      </c>
      <c r="AJ2486" s="5">
        <v>52.807604295018479</v>
      </c>
    </row>
    <row r="2487" spans="1:36" x14ac:dyDescent="0.25">
      <c r="A2487">
        <v>2017</v>
      </c>
      <c r="B2487" t="s">
        <v>71</v>
      </c>
      <c r="C2487" t="s">
        <v>973</v>
      </c>
      <c r="D2487" s="47" t="s">
        <v>725</v>
      </c>
      <c r="E2487" s="11">
        <v>0</v>
      </c>
      <c r="F2487" s="2">
        <v>0.31559999999999999</v>
      </c>
      <c r="G2487" s="2">
        <v>0.66659999999999997</v>
      </c>
      <c r="H2487" s="2">
        <v>-0.35099999999999998</v>
      </c>
      <c r="I2487" s="2">
        <v>0.25940000000000002</v>
      </c>
      <c r="J2487" s="2">
        <v>0.69079999999999997</v>
      </c>
      <c r="K2487" s="2">
        <v>-0.43139999999999995</v>
      </c>
      <c r="L2487" s="2">
        <v>0.33150000000000002</v>
      </c>
      <c r="M2487" s="2">
        <v>0.65510000000000002</v>
      </c>
      <c r="N2487" s="2">
        <v>-0.3236</v>
      </c>
      <c r="O2487" s="2">
        <v>-0.36866666666666664</v>
      </c>
      <c r="P2487" s="2" t="s">
        <v>5900</v>
      </c>
      <c r="Q2487" s="5">
        <v>5681</v>
      </c>
      <c r="R2487" s="5" t="s">
        <v>4791</v>
      </c>
      <c r="S2487" s="5">
        <v>11</v>
      </c>
      <c r="T2487" s="5">
        <v>193.62788241506777</v>
      </c>
      <c r="U2487" s="5">
        <v>0</v>
      </c>
      <c r="V2487" s="5">
        <v>0</v>
      </c>
      <c r="W2487" s="5">
        <v>2</v>
      </c>
      <c r="X2487" s="5">
        <v>35.205069530012324</v>
      </c>
      <c r="Y2487" s="5">
        <v>2</v>
      </c>
      <c r="Z2487" s="5">
        <v>35.205069530012324</v>
      </c>
      <c r="AA2487" s="5">
        <v>7</v>
      </c>
      <c r="AB2487" s="5">
        <v>123.21774335504314</v>
      </c>
      <c r="AC2487" s="5">
        <v>133</v>
      </c>
      <c r="AD2487" s="5">
        <v>2341.1371237458193</v>
      </c>
      <c r="AE2487" s="5">
        <v>10</v>
      </c>
      <c r="AF2487" s="5">
        <v>176.0253476500616</v>
      </c>
      <c r="AG2487" s="5">
        <v>112</v>
      </c>
      <c r="AH2487" s="5">
        <v>1971.4838936806902</v>
      </c>
      <c r="AI2487" s="5">
        <v>11</v>
      </c>
      <c r="AJ2487" s="5">
        <v>193.62788241506777</v>
      </c>
    </row>
    <row r="2488" spans="1:36" x14ac:dyDescent="0.25">
      <c r="A2488">
        <v>2018</v>
      </c>
      <c r="B2488" t="s">
        <v>49</v>
      </c>
      <c r="C2488" t="s">
        <v>480</v>
      </c>
      <c r="D2488" s="47" t="s">
        <v>6318</v>
      </c>
      <c r="E2488" s="11">
        <v>26.1</v>
      </c>
      <c r="F2488" s="2">
        <v>0.25169999999999998</v>
      </c>
      <c r="G2488" s="2">
        <v>0.72040000000000004</v>
      </c>
      <c r="H2488" s="2">
        <v>-0.46870000000000006</v>
      </c>
      <c r="I2488" s="2">
        <v>0.27500000000000002</v>
      </c>
      <c r="J2488" s="2">
        <v>0.63500000000000001</v>
      </c>
      <c r="K2488" s="2">
        <v>-0.36</v>
      </c>
      <c r="L2488" s="2">
        <v>0.245</v>
      </c>
      <c r="M2488" s="2">
        <v>0.73799999999999999</v>
      </c>
      <c r="N2488" s="2">
        <v>-0.49299999999999999</v>
      </c>
      <c r="O2488" s="2">
        <v>-0.44056666666666661</v>
      </c>
      <c r="P2488" s="2" t="s">
        <v>5900</v>
      </c>
      <c r="Q2488" s="5">
        <v>5686</v>
      </c>
      <c r="R2488" s="5">
        <v>217.85440613026819</v>
      </c>
      <c r="S2488" s="5">
        <v>10</v>
      </c>
      <c r="T2488" s="5">
        <v>175.87055926837849</v>
      </c>
      <c r="U2488" s="5">
        <v>0</v>
      </c>
      <c r="V2488" s="5">
        <v>0</v>
      </c>
      <c r="W2488" s="5">
        <v>3</v>
      </c>
      <c r="X2488" s="5">
        <v>52.761167780513546</v>
      </c>
      <c r="Y2488" s="5">
        <v>0</v>
      </c>
      <c r="Z2488" s="5">
        <v>0</v>
      </c>
      <c r="AA2488" s="5">
        <v>7</v>
      </c>
      <c r="AB2488" s="5">
        <v>123.10939148786494</v>
      </c>
      <c r="AC2488" s="5">
        <v>65</v>
      </c>
      <c r="AD2488" s="5">
        <v>1143.1586352444599</v>
      </c>
      <c r="AE2488" s="5">
        <v>5</v>
      </c>
      <c r="AF2488" s="5">
        <v>87.935279634189243</v>
      </c>
      <c r="AG2488" s="5">
        <v>58</v>
      </c>
      <c r="AH2488" s="5">
        <v>1020.049243756595</v>
      </c>
      <c r="AI2488" s="5">
        <v>2</v>
      </c>
      <c r="AJ2488" s="5">
        <v>35.174111853675697</v>
      </c>
    </row>
    <row r="2489" spans="1:36" x14ac:dyDescent="0.25">
      <c r="A2489">
        <v>2017</v>
      </c>
      <c r="B2489" t="s">
        <v>71</v>
      </c>
      <c r="C2489" t="s">
        <v>5948</v>
      </c>
      <c r="D2489" s="47" t="s">
        <v>610</v>
      </c>
      <c r="E2489" s="11">
        <v>0</v>
      </c>
      <c r="F2489" s="2">
        <v>0.33289999999999997</v>
      </c>
      <c r="G2489" s="2">
        <v>0.64890000000000003</v>
      </c>
      <c r="H2489" s="2">
        <v>-0.31600000000000006</v>
      </c>
      <c r="I2489" s="2">
        <v>0.34639999999999999</v>
      </c>
      <c r="J2489" s="2">
        <v>0.60750000000000004</v>
      </c>
      <c r="K2489" s="2">
        <v>-0.26110000000000005</v>
      </c>
      <c r="L2489" s="2">
        <v>0.41660000000000003</v>
      </c>
      <c r="M2489" s="2">
        <v>0.57110000000000005</v>
      </c>
      <c r="N2489" s="2">
        <v>-0.15450000000000003</v>
      </c>
      <c r="O2489" s="2">
        <v>-0.24386666666666676</v>
      </c>
      <c r="P2489" s="2" t="s">
        <v>5900</v>
      </c>
      <c r="Q2489" s="5">
        <v>5693</v>
      </c>
      <c r="R2489" s="5" t="s">
        <v>4791</v>
      </c>
      <c r="S2489" s="5">
        <v>16</v>
      </c>
      <c r="T2489" s="5">
        <v>281.0468997013877</v>
      </c>
      <c r="U2489" s="5">
        <v>0</v>
      </c>
      <c r="V2489" s="5">
        <v>0</v>
      </c>
      <c r="W2489" s="5">
        <v>0</v>
      </c>
      <c r="X2489" s="5">
        <v>0</v>
      </c>
      <c r="Y2489" s="5">
        <v>8</v>
      </c>
      <c r="Z2489" s="5">
        <v>140.52344985069385</v>
      </c>
      <c r="AA2489" s="5">
        <v>8</v>
      </c>
      <c r="AB2489" s="5">
        <v>140.52344985069385</v>
      </c>
      <c r="AC2489" s="5">
        <v>220</v>
      </c>
      <c r="AD2489" s="5">
        <v>3864.3948708940807</v>
      </c>
      <c r="AE2489" s="5">
        <v>67</v>
      </c>
      <c r="AF2489" s="5">
        <v>1176.8838924995607</v>
      </c>
      <c r="AG2489" s="5">
        <v>153</v>
      </c>
      <c r="AH2489" s="5">
        <v>2687.5109783945195</v>
      </c>
      <c r="AI2489" s="5">
        <v>0</v>
      </c>
      <c r="AJ2489" s="5">
        <v>0</v>
      </c>
    </row>
    <row r="2490" spans="1:36" x14ac:dyDescent="0.25">
      <c r="A2490">
        <v>2018</v>
      </c>
      <c r="B2490" t="s">
        <v>49</v>
      </c>
      <c r="C2490" t="s">
        <v>480</v>
      </c>
      <c r="D2490" s="47" t="s">
        <v>6318</v>
      </c>
      <c r="E2490" s="11">
        <v>26.1</v>
      </c>
      <c r="F2490" s="2">
        <v>0.25169999999999998</v>
      </c>
      <c r="G2490" s="2">
        <v>0.72040000000000004</v>
      </c>
      <c r="H2490" s="2">
        <v>-0.46870000000000006</v>
      </c>
      <c r="I2490" s="2">
        <v>0.27500000000000002</v>
      </c>
      <c r="J2490" s="2">
        <v>0.63500000000000001</v>
      </c>
      <c r="K2490" s="2">
        <v>-0.36</v>
      </c>
      <c r="L2490" s="2">
        <v>0.245</v>
      </c>
      <c r="M2490" s="2">
        <v>0.73799999999999999</v>
      </c>
      <c r="N2490" s="2">
        <v>-0.49299999999999999</v>
      </c>
      <c r="O2490" s="2">
        <v>-0.44056666666666661</v>
      </c>
      <c r="P2490" s="2" t="s">
        <v>5900</v>
      </c>
      <c r="Q2490" s="5">
        <v>5694</v>
      </c>
      <c r="R2490" s="5">
        <v>218.16091954022988</v>
      </c>
      <c r="S2490" s="5">
        <v>17</v>
      </c>
      <c r="T2490" s="5">
        <v>298.55988760098347</v>
      </c>
      <c r="U2490" s="5">
        <v>0</v>
      </c>
      <c r="V2490" s="5">
        <v>0</v>
      </c>
      <c r="W2490" s="5">
        <v>2</v>
      </c>
      <c r="X2490" s="5">
        <v>35.124692658939232</v>
      </c>
      <c r="Y2490" s="5">
        <v>2</v>
      </c>
      <c r="Z2490" s="5">
        <v>35.124692658939232</v>
      </c>
      <c r="AA2490" s="5">
        <v>13</v>
      </c>
      <c r="AB2490" s="5">
        <v>228.31050228310502</v>
      </c>
      <c r="AC2490" s="5">
        <v>83</v>
      </c>
      <c r="AD2490" s="5">
        <v>1457.6747453459782</v>
      </c>
      <c r="AE2490" s="5">
        <v>15</v>
      </c>
      <c r="AF2490" s="5">
        <v>263.43519494204423</v>
      </c>
      <c r="AG2490" s="5">
        <v>67</v>
      </c>
      <c r="AH2490" s="5">
        <v>1176.6772040744643</v>
      </c>
      <c r="AI2490" s="5">
        <v>1</v>
      </c>
      <c r="AJ2490" s="5">
        <v>17.562346329469616</v>
      </c>
    </row>
    <row r="2491" spans="1:36" x14ac:dyDescent="0.25">
      <c r="A2491">
        <v>2019</v>
      </c>
      <c r="B2491" t="s">
        <v>41</v>
      </c>
      <c r="C2491" t="s">
        <v>5738</v>
      </c>
      <c r="D2491" s="47" t="s">
        <v>1044</v>
      </c>
      <c r="E2491" s="11">
        <v>9.0459999999999994</v>
      </c>
      <c r="F2491" s="2">
        <v>0.502</v>
      </c>
      <c r="G2491" s="2">
        <v>0.47689999999999999</v>
      </c>
      <c r="H2491" s="2">
        <v>2.5100000000000011E-2</v>
      </c>
      <c r="I2491" s="2">
        <v>0.50519999999999998</v>
      </c>
      <c r="J2491" s="2">
        <v>0.4289</v>
      </c>
      <c r="K2491" s="2">
        <v>7.6299999999999979E-2</v>
      </c>
      <c r="L2491" s="2">
        <v>0.53339999999999999</v>
      </c>
      <c r="M2491" s="2">
        <v>0.44550000000000001</v>
      </c>
      <c r="N2491" s="2">
        <v>8.7899999999999978E-2</v>
      </c>
      <c r="O2491" s="2">
        <v>6.3099999999999989E-2</v>
      </c>
      <c r="P2491" s="2" t="s">
        <v>4792</v>
      </c>
      <c r="Q2491" s="5">
        <v>5702</v>
      </c>
      <c r="R2491" s="5">
        <v>630.33384921512277</v>
      </c>
      <c r="S2491" s="5">
        <v>3</v>
      </c>
      <c r="T2491" s="5">
        <v>52.6131182041389</v>
      </c>
      <c r="U2491" s="5">
        <v>0</v>
      </c>
      <c r="V2491" s="5">
        <v>0</v>
      </c>
      <c r="W2491" s="5">
        <v>0</v>
      </c>
      <c r="X2491" s="5">
        <v>0</v>
      </c>
      <c r="Y2491" s="5">
        <v>0</v>
      </c>
      <c r="Z2491" s="5">
        <v>0</v>
      </c>
      <c r="AA2491" s="5">
        <v>3</v>
      </c>
      <c r="AB2491" s="5">
        <v>52.6131182041389</v>
      </c>
      <c r="AC2491" s="5">
        <v>18</v>
      </c>
      <c r="AD2491" s="5">
        <v>315.67870922483337</v>
      </c>
      <c r="AE2491" s="5">
        <v>2</v>
      </c>
      <c r="AF2491" s="5">
        <v>35.075412136092595</v>
      </c>
      <c r="AG2491" s="5">
        <v>15</v>
      </c>
      <c r="AH2491" s="5">
        <v>263.06559102069451</v>
      </c>
      <c r="AI2491" s="5">
        <v>1</v>
      </c>
      <c r="AJ2491" s="5">
        <v>17.537706068046298</v>
      </c>
    </row>
    <row r="2492" spans="1:36" x14ac:dyDescent="0.25">
      <c r="A2492">
        <v>2019</v>
      </c>
      <c r="B2492" t="s">
        <v>41</v>
      </c>
      <c r="C2492" t="s">
        <v>5717</v>
      </c>
      <c r="D2492" s="47" t="s">
        <v>1074</v>
      </c>
      <c r="E2492" s="11">
        <v>6.9790000000000001</v>
      </c>
      <c r="F2492" s="2">
        <v>0.72740000000000005</v>
      </c>
      <c r="G2492" s="2">
        <v>0.25979999999999998</v>
      </c>
      <c r="H2492" s="2">
        <v>0.46760000000000007</v>
      </c>
      <c r="I2492" s="2">
        <v>0.70109999999999995</v>
      </c>
      <c r="J2492" s="2">
        <v>0.25180000000000002</v>
      </c>
      <c r="K2492" s="2">
        <v>0.44929999999999992</v>
      </c>
      <c r="L2492" s="2">
        <v>0.5746</v>
      </c>
      <c r="M2492" s="2">
        <v>0.39850000000000002</v>
      </c>
      <c r="N2492" s="2">
        <v>0.17609999999999998</v>
      </c>
      <c r="O2492" s="2">
        <v>0.36433333333333334</v>
      </c>
      <c r="P2492" s="2" t="s">
        <v>4792</v>
      </c>
      <c r="Q2492" s="5">
        <v>5705</v>
      </c>
      <c r="R2492" s="5">
        <v>817.45235707121367</v>
      </c>
      <c r="S2492" s="5">
        <v>14</v>
      </c>
      <c r="T2492" s="5">
        <v>245.39877300613497</v>
      </c>
      <c r="U2492" s="5">
        <v>0</v>
      </c>
      <c r="V2492" s="5">
        <v>0</v>
      </c>
      <c r="W2492" s="5">
        <v>0</v>
      </c>
      <c r="X2492" s="5">
        <v>0</v>
      </c>
      <c r="Y2492" s="5">
        <v>4</v>
      </c>
      <c r="Z2492" s="5">
        <v>70.113935144609997</v>
      </c>
      <c r="AA2492" s="5">
        <v>10</v>
      </c>
      <c r="AB2492" s="5">
        <v>175.28483786152498</v>
      </c>
      <c r="AC2492" s="5">
        <v>27</v>
      </c>
      <c r="AD2492" s="5">
        <v>473.26906222611746</v>
      </c>
      <c r="AE2492" s="5">
        <v>4</v>
      </c>
      <c r="AF2492" s="5">
        <v>70.113935144609997</v>
      </c>
      <c r="AG2492" s="5">
        <v>16</v>
      </c>
      <c r="AH2492" s="5">
        <v>280.45574057843999</v>
      </c>
      <c r="AI2492" s="5">
        <v>7</v>
      </c>
      <c r="AJ2492" s="5">
        <v>122.69938650306749</v>
      </c>
    </row>
    <row r="2493" spans="1:36" x14ac:dyDescent="0.25">
      <c r="A2493">
        <v>2018</v>
      </c>
      <c r="B2493" t="s">
        <v>41</v>
      </c>
      <c r="C2493" t="s">
        <v>5738</v>
      </c>
      <c r="D2493" s="47" t="s">
        <v>1044</v>
      </c>
      <c r="E2493" s="11">
        <v>9.0459999999999994</v>
      </c>
      <c r="F2493" s="2">
        <v>0.502</v>
      </c>
      <c r="G2493" s="2">
        <v>0.47689999999999999</v>
      </c>
      <c r="H2493" s="2">
        <v>2.5100000000000011E-2</v>
      </c>
      <c r="I2493" s="2">
        <v>0.50519999999999998</v>
      </c>
      <c r="J2493" s="2">
        <v>0.4289</v>
      </c>
      <c r="K2493" s="2">
        <v>7.6299999999999979E-2</v>
      </c>
      <c r="L2493" s="2">
        <v>0.53339999999999999</v>
      </c>
      <c r="M2493" s="2">
        <v>0.44550000000000001</v>
      </c>
      <c r="N2493" s="2">
        <v>8.7899999999999978E-2</v>
      </c>
      <c r="O2493" s="2">
        <v>6.3099999999999989E-2</v>
      </c>
      <c r="P2493" s="2" t="s">
        <v>4792</v>
      </c>
      <c r="Q2493" s="5">
        <v>5718</v>
      </c>
      <c r="R2493" s="5">
        <v>632.10258677868671</v>
      </c>
      <c r="S2493" s="5">
        <v>4</v>
      </c>
      <c r="T2493" s="5">
        <v>69.954529555788739</v>
      </c>
      <c r="U2493" s="5">
        <v>0</v>
      </c>
      <c r="V2493" s="5">
        <v>0</v>
      </c>
      <c r="W2493" s="5">
        <v>0</v>
      </c>
      <c r="X2493" s="5">
        <v>0</v>
      </c>
      <c r="Y2493" s="5">
        <v>0</v>
      </c>
      <c r="Z2493" s="5">
        <v>0</v>
      </c>
      <c r="AA2493" s="5">
        <v>4</v>
      </c>
      <c r="AB2493" s="5">
        <v>69.954529555788739</v>
      </c>
      <c r="AC2493" s="5">
        <v>45</v>
      </c>
      <c r="AD2493" s="5">
        <v>786.98845750262319</v>
      </c>
      <c r="AE2493" s="5">
        <v>3</v>
      </c>
      <c r="AF2493" s="5">
        <v>52.465897166841557</v>
      </c>
      <c r="AG2493" s="5">
        <v>40</v>
      </c>
      <c r="AH2493" s="5">
        <v>699.54529555788736</v>
      </c>
      <c r="AI2493" s="5">
        <v>2</v>
      </c>
      <c r="AJ2493" s="5">
        <v>34.977264777894369</v>
      </c>
    </row>
    <row r="2494" spans="1:36" x14ac:dyDescent="0.25">
      <c r="A2494">
        <v>2019</v>
      </c>
      <c r="B2494" t="s">
        <v>71</v>
      </c>
      <c r="C2494" t="s">
        <v>973</v>
      </c>
      <c r="D2494" s="47" t="s">
        <v>725</v>
      </c>
      <c r="E2494" s="11">
        <v>0</v>
      </c>
      <c r="F2494" s="2">
        <v>0.31559999999999999</v>
      </c>
      <c r="G2494" s="2">
        <v>0.66659999999999997</v>
      </c>
      <c r="H2494" s="2">
        <v>-0.35099999999999998</v>
      </c>
      <c r="I2494" s="2">
        <v>0.25940000000000002</v>
      </c>
      <c r="J2494" s="2">
        <v>0.69079999999999997</v>
      </c>
      <c r="K2494" s="2">
        <v>-0.43139999999999995</v>
      </c>
      <c r="L2494" s="2">
        <v>0.33150000000000002</v>
      </c>
      <c r="M2494" s="2">
        <v>0.65510000000000002</v>
      </c>
      <c r="N2494" s="2">
        <v>-0.3236</v>
      </c>
      <c r="O2494" s="2">
        <v>-0.36866666666666664</v>
      </c>
      <c r="P2494" s="2" t="s">
        <v>5900</v>
      </c>
      <c r="Q2494" s="5">
        <v>5738</v>
      </c>
      <c r="R2494" s="5" t="s">
        <v>4791</v>
      </c>
      <c r="S2494" s="5">
        <v>16</v>
      </c>
      <c r="T2494" s="5">
        <v>278.84280237016384</v>
      </c>
      <c r="U2494" s="5">
        <v>0</v>
      </c>
      <c r="V2494" s="5">
        <v>0</v>
      </c>
      <c r="W2494" s="5">
        <v>0</v>
      </c>
      <c r="X2494" s="5">
        <v>0</v>
      </c>
      <c r="Y2494" s="5">
        <v>3</v>
      </c>
      <c r="Z2494" s="5">
        <v>52.283025444405716</v>
      </c>
      <c r="AA2494" s="5">
        <v>13</v>
      </c>
      <c r="AB2494" s="5">
        <v>226.55977692575811</v>
      </c>
      <c r="AC2494" s="5">
        <v>98</v>
      </c>
      <c r="AD2494" s="5">
        <v>1707.9121645172534</v>
      </c>
      <c r="AE2494" s="5">
        <v>11</v>
      </c>
      <c r="AF2494" s="5">
        <v>191.70442662948761</v>
      </c>
      <c r="AG2494" s="5">
        <v>75</v>
      </c>
      <c r="AH2494" s="5">
        <v>1307.075636110143</v>
      </c>
      <c r="AI2494" s="5">
        <v>12</v>
      </c>
      <c r="AJ2494" s="5">
        <v>209.13210177762286</v>
      </c>
    </row>
    <row r="2495" spans="1:36" x14ac:dyDescent="0.25">
      <c r="A2495">
        <v>2019</v>
      </c>
      <c r="B2495" t="s">
        <v>41</v>
      </c>
      <c r="C2495" t="s">
        <v>5865</v>
      </c>
      <c r="D2495" s="47" t="s">
        <v>692</v>
      </c>
      <c r="E2495" s="11">
        <v>2.492</v>
      </c>
      <c r="F2495" s="2">
        <v>0.4556</v>
      </c>
      <c r="G2495" s="2">
        <v>0.51900000000000002</v>
      </c>
      <c r="H2495" s="2">
        <v>-6.3400000000000012E-2</v>
      </c>
      <c r="I2495" s="2">
        <v>0.45379999999999998</v>
      </c>
      <c r="J2495" s="2">
        <v>0.48470000000000002</v>
      </c>
      <c r="K2495" s="2">
        <v>-3.0900000000000039E-2</v>
      </c>
      <c r="L2495" s="2">
        <v>0.46899999999999997</v>
      </c>
      <c r="M2495" s="2">
        <v>0.51280000000000003</v>
      </c>
      <c r="N2495" s="2">
        <v>-4.3800000000000061E-2</v>
      </c>
      <c r="O2495" s="2">
        <v>-4.6033333333333371E-2</v>
      </c>
      <c r="P2495" s="2" t="s">
        <v>5765</v>
      </c>
      <c r="Q2495" s="5">
        <v>5742</v>
      </c>
      <c r="R2495" s="5">
        <v>2304.1733547351523</v>
      </c>
      <c r="S2495" s="5">
        <v>30</v>
      </c>
      <c r="T2495" s="5">
        <v>522.46603970741899</v>
      </c>
      <c r="U2495" s="5">
        <v>0</v>
      </c>
      <c r="V2495" s="5">
        <v>0</v>
      </c>
      <c r="W2495" s="5">
        <v>11</v>
      </c>
      <c r="X2495" s="5">
        <v>191.57088122605364</v>
      </c>
      <c r="Y2495" s="5">
        <v>2</v>
      </c>
      <c r="Z2495" s="5">
        <v>34.831069313827939</v>
      </c>
      <c r="AA2495" s="5">
        <v>17</v>
      </c>
      <c r="AB2495" s="5">
        <v>296.06408916753742</v>
      </c>
      <c r="AC2495" s="5">
        <v>65</v>
      </c>
      <c r="AD2495" s="5">
        <v>1132.0097526994077</v>
      </c>
      <c r="AE2495" s="5">
        <v>25</v>
      </c>
      <c r="AF2495" s="5">
        <v>435.38836642284917</v>
      </c>
      <c r="AG2495" s="5">
        <v>22</v>
      </c>
      <c r="AH2495" s="5">
        <v>383.14176245210729</v>
      </c>
      <c r="AI2495" s="5">
        <v>18</v>
      </c>
      <c r="AJ2495" s="5">
        <v>313.47962382445138</v>
      </c>
    </row>
    <row r="2496" spans="1:36" x14ac:dyDescent="0.25">
      <c r="A2496">
        <v>2018</v>
      </c>
      <c r="B2496" t="s">
        <v>49</v>
      </c>
      <c r="C2496" t="s">
        <v>6454</v>
      </c>
      <c r="D2496" s="47" t="s">
        <v>6329</v>
      </c>
      <c r="E2496" s="11">
        <v>14.1</v>
      </c>
      <c r="F2496" s="2">
        <v>0.36499999999999999</v>
      </c>
      <c r="G2496" s="2">
        <v>0.60719999999999996</v>
      </c>
      <c r="H2496" s="2">
        <v>-0.24219999999999997</v>
      </c>
      <c r="I2496" s="2">
        <v>0.32900000000000001</v>
      </c>
      <c r="J2496" s="2">
        <v>0.58499999999999996</v>
      </c>
      <c r="K2496" s="2">
        <v>-0.25599999999999995</v>
      </c>
      <c r="L2496" s="2">
        <v>0.43</v>
      </c>
      <c r="M2496" s="2">
        <v>0.55900000000000005</v>
      </c>
      <c r="N2496" s="2">
        <v>-0.12900000000000006</v>
      </c>
      <c r="O2496" s="2">
        <v>-0.20906666666666665</v>
      </c>
      <c r="P2496" s="2" t="s">
        <v>5900</v>
      </c>
      <c r="Q2496" s="5">
        <v>5742</v>
      </c>
      <c r="R2496" s="5">
        <v>407.2340425531915</v>
      </c>
      <c r="S2496" s="5">
        <v>5</v>
      </c>
      <c r="T2496" s="5">
        <v>87.07767328456984</v>
      </c>
      <c r="U2496" s="5">
        <v>0</v>
      </c>
      <c r="V2496" s="5">
        <v>0</v>
      </c>
      <c r="W2496" s="5">
        <v>1</v>
      </c>
      <c r="X2496" s="5">
        <v>17.41553465691397</v>
      </c>
      <c r="Y2496" s="5">
        <v>0</v>
      </c>
      <c r="Z2496" s="5">
        <v>0</v>
      </c>
      <c r="AA2496" s="5">
        <v>4</v>
      </c>
      <c r="AB2496" s="5">
        <v>69.662138627655878</v>
      </c>
      <c r="AC2496" s="5">
        <v>50</v>
      </c>
      <c r="AD2496" s="5">
        <v>870.77673284569835</v>
      </c>
      <c r="AE2496" s="5">
        <v>6</v>
      </c>
      <c r="AF2496" s="5">
        <v>104.49320794148382</v>
      </c>
      <c r="AG2496" s="5">
        <v>44</v>
      </c>
      <c r="AH2496" s="5">
        <v>766.28352490421457</v>
      </c>
      <c r="AI2496" s="5">
        <v>0</v>
      </c>
      <c r="AJ2496" s="5">
        <v>0</v>
      </c>
    </row>
    <row r="2497" spans="1:36" x14ac:dyDescent="0.25">
      <c r="A2497">
        <v>2017</v>
      </c>
      <c r="B2497" t="s">
        <v>49</v>
      </c>
      <c r="C2497" t="s">
        <v>480</v>
      </c>
      <c r="D2497" s="47" t="s">
        <v>6318</v>
      </c>
      <c r="E2497" s="11">
        <v>26.1</v>
      </c>
      <c r="F2497" s="2">
        <v>0.25169999999999998</v>
      </c>
      <c r="G2497" s="2">
        <v>0.72040000000000004</v>
      </c>
      <c r="H2497" s="2">
        <v>-0.46870000000000006</v>
      </c>
      <c r="I2497" s="2">
        <v>0.27500000000000002</v>
      </c>
      <c r="J2497" s="2">
        <v>0.63500000000000001</v>
      </c>
      <c r="K2497" s="2">
        <v>-0.36</v>
      </c>
      <c r="L2497" s="2">
        <v>0.245</v>
      </c>
      <c r="M2497" s="2">
        <v>0.73799999999999999</v>
      </c>
      <c r="N2497" s="2">
        <v>-0.49299999999999999</v>
      </c>
      <c r="O2497" s="2">
        <v>-0.44056666666666661</v>
      </c>
      <c r="P2497" s="2" t="s">
        <v>5900</v>
      </c>
      <c r="Q2497" s="5">
        <v>5749</v>
      </c>
      <c r="R2497" s="5">
        <v>220.26819923371647</v>
      </c>
      <c r="S2497" s="5">
        <v>8</v>
      </c>
      <c r="T2497" s="5">
        <v>139.15463558879804</v>
      </c>
      <c r="U2497" s="5">
        <v>0</v>
      </c>
      <c r="V2497" s="5">
        <v>0</v>
      </c>
      <c r="W2497" s="5">
        <v>1</v>
      </c>
      <c r="X2497" s="5">
        <v>17.394329448599755</v>
      </c>
      <c r="Y2497" s="5">
        <v>0</v>
      </c>
      <c r="Z2497" s="5">
        <v>0</v>
      </c>
      <c r="AA2497" s="5">
        <v>7</v>
      </c>
      <c r="AB2497" s="5">
        <v>121.7603061401983</v>
      </c>
      <c r="AC2497" s="5">
        <v>105</v>
      </c>
      <c r="AD2497" s="5">
        <v>1826.4045921029744</v>
      </c>
      <c r="AE2497" s="5">
        <v>16</v>
      </c>
      <c r="AF2497" s="5">
        <v>278.30927117759609</v>
      </c>
      <c r="AG2497" s="5">
        <v>85</v>
      </c>
      <c r="AH2497" s="5">
        <v>1478.5180031309794</v>
      </c>
      <c r="AI2497" s="5">
        <v>4</v>
      </c>
      <c r="AJ2497" s="5">
        <v>69.577317794399022</v>
      </c>
    </row>
    <row r="2498" spans="1:36" x14ac:dyDescent="0.25">
      <c r="A2498">
        <v>2018</v>
      </c>
      <c r="B2498" t="s">
        <v>71</v>
      </c>
      <c r="C2498" t="s">
        <v>973</v>
      </c>
      <c r="D2498" s="47" t="s">
        <v>725</v>
      </c>
      <c r="E2498" s="11">
        <v>0</v>
      </c>
      <c r="F2498" s="2">
        <v>0.31559999999999999</v>
      </c>
      <c r="G2498" s="2">
        <v>0.66659999999999997</v>
      </c>
      <c r="H2498" s="2">
        <v>-0.35099999999999998</v>
      </c>
      <c r="I2498" s="2">
        <v>0.25940000000000002</v>
      </c>
      <c r="J2498" s="2">
        <v>0.69079999999999997</v>
      </c>
      <c r="K2498" s="2">
        <v>-0.43139999999999995</v>
      </c>
      <c r="L2498" s="2">
        <v>0.33150000000000002</v>
      </c>
      <c r="M2498" s="2">
        <v>0.65510000000000002</v>
      </c>
      <c r="N2498" s="2">
        <v>-0.3236</v>
      </c>
      <c r="O2498" s="2">
        <v>-0.36866666666666664</v>
      </c>
      <c r="P2498" s="2" t="s">
        <v>5900</v>
      </c>
      <c r="Q2498" s="5">
        <v>5761</v>
      </c>
      <c r="R2498" s="5" t="s">
        <v>4791</v>
      </c>
      <c r="S2498" s="5">
        <v>14</v>
      </c>
      <c r="T2498" s="5">
        <v>243.0133657351154</v>
      </c>
      <c r="U2498" s="5">
        <v>0</v>
      </c>
      <c r="V2498" s="5">
        <v>0</v>
      </c>
      <c r="W2498" s="5">
        <v>0</v>
      </c>
      <c r="X2498" s="5">
        <v>0</v>
      </c>
      <c r="Y2498" s="5">
        <v>2</v>
      </c>
      <c r="Z2498" s="5">
        <v>34.716195105016489</v>
      </c>
      <c r="AA2498" s="5">
        <v>12</v>
      </c>
      <c r="AB2498" s="5">
        <v>208.29717063009895</v>
      </c>
      <c r="AC2498" s="5">
        <v>102</v>
      </c>
      <c r="AD2498" s="5">
        <v>1770.5259503558411</v>
      </c>
      <c r="AE2498" s="5">
        <v>13</v>
      </c>
      <c r="AF2498" s="5">
        <v>225.65526818260719</v>
      </c>
      <c r="AG2498" s="5">
        <v>81</v>
      </c>
      <c r="AH2498" s="5">
        <v>1406.0059017531678</v>
      </c>
      <c r="AI2498" s="5">
        <v>8</v>
      </c>
      <c r="AJ2498" s="5">
        <v>138.86478042006596</v>
      </c>
    </row>
    <row r="2499" spans="1:36" x14ac:dyDescent="0.25">
      <c r="A2499">
        <v>2018</v>
      </c>
      <c r="B2499" t="s">
        <v>71</v>
      </c>
      <c r="C2499" t="s">
        <v>973</v>
      </c>
      <c r="D2499" s="47" t="s">
        <v>725</v>
      </c>
      <c r="E2499" s="11">
        <v>0</v>
      </c>
      <c r="F2499" s="2">
        <v>0.31559999999999999</v>
      </c>
      <c r="G2499" s="2">
        <v>0.66659999999999997</v>
      </c>
      <c r="H2499" s="2">
        <v>-0.35099999999999998</v>
      </c>
      <c r="I2499" s="2">
        <v>0.25940000000000002</v>
      </c>
      <c r="J2499" s="2">
        <v>0.69079999999999997</v>
      </c>
      <c r="K2499" s="2">
        <v>-0.43139999999999995</v>
      </c>
      <c r="L2499" s="2">
        <v>0.33150000000000002</v>
      </c>
      <c r="M2499" s="2">
        <v>0.65510000000000002</v>
      </c>
      <c r="N2499" s="2">
        <v>-0.3236</v>
      </c>
      <c r="O2499" s="2">
        <v>-0.36866666666666664</v>
      </c>
      <c r="P2499" s="2" t="s">
        <v>5900</v>
      </c>
      <c r="Q2499" s="5">
        <v>5761</v>
      </c>
      <c r="R2499" s="5" t="s">
        <v>4791</v>
      </c>
      <c r="S2499" s="5">
        <v>14</v>
      </c>
      <c r="T2499" s="5">
        <v>243.0133657351154</v>
      </c>
      <c r="U2499" s="5">
        <v>0</v>
      </c>
      <c r="V2499" s="5">
        <v>0</v>
      </c>
      <c r="W2499" s="5">
        <v>0</v>
      </c>
      <c r="X2499" s="5">
        <v>0</v>
      </c>
      <c r="Y2499" s="5">
        <v>2</v>
      </c>
      <c r="Z2499" s="5">
        <v>34.716195105016489</v>
      </c>
      <c r="AA2499" s="5">
        <v>12</v>
      </c>
      <c r="AB2499" s="5">
        <v>208.29717063009895</v>
      </c>
      <c r="AC2499" s="5">
        <v>102</v>
      </c>
      <c r="AD2499" s="5">
        <v>1770.5259503558411</v>
      </c>
      <c r="AE2499" s="5">
        <v>13</v>
      </c>
      <c r="AF2499" s="5">
        <v>225.65526818260719</v>
      </c>
      <c r="AG2499" s="5">
        <v>81</v>
      </c>
      <c r="AH2499" s="5">
        <v>1406.0059017531678</v>
      </c>
      <c r="AI2499" s="5">
        <v>8</v>
      </c>
      <c r="AJ2499" s="5">
        <v>138.86478042006596</v>
      </c>
    </row>
    <row r="2500" spans="1:36" x14ac:dyDescent="0.25">
      <c r="A2500">
        <v>2018</v>
      </c>
      <c r="B2500" t="s">
        <v>41</v>
      </c>
      <c r="C2500" t="s">
        <v>5717</v>
      </c>
      <c r="D2500" s="47" t="s">
        <v>1074</v>
      </c>
      <c r="E2500" s="11">
        <v>6.9790000000000001</v>
      </c>
      <c r="F2500" s="2">
        <v>0.72740000000000005</v>
      </c>
      <c r="G2500" s="2">
        <v>0.25979999999999998</v>
      </c>
      <c r="H2500" s="2">
        <v>0.46760000000000007</v>
      </c>
      <c r="I2500" s="2">
        <v>0.70109999999999995</v>
      </c>
      <c r="J2500" s="2">
        <v>0.25180000000000002</v>
      </c>
      <c r="K2500" s="2">
        <v>0.44929999999999992</v>
      </c>
      <c r="L2500" s="2">
        <v>0.5746</v>
      </c>
      <c r="M2500" s="2">
        <v>0.39850000000000002</v>
      </c>
      <c r="N2500" s="2">
        <v>0.17609999999999998</v>
      </c>
      <c r="O2500" s="2">
        <v>0.36433333333333334</v>
      </c>
      <c r="P2500" s="2" t="s">
        <v>4792</v>
      </c>
      <c r="Q2500" s="5">
        <v>5770</v>
      </c>
      <c r="R2500" s="5">
        <v>826.76601232268229</v>
      </c>
      <c r="S2500" s="5">
        <v>14</v>
      </c>
      <c r="T2500" s="5">
        <v>242.63431542461004</v>
      </c>
      <c r="U2500" s="5">
        <v>0</v>
      </c>
      <c r="V2500" s="5">
        <v>0</v>
      </c>
      <c r="W2500" s="5">
        <v>2</v>
      </c>
      <c r="X2500" s="5">
        <v>34.662045060658578</v>
      </c>
      <c r="Y2500" s="5">
        <v>0</v>
      </c>
      <c r="Z2500" s="5">
        <v>0</v>
      </c>
      <c r="AA2500" s="5">
        <v>12</v>
      </c>
      <c r="AB2500" s="5">
        <v>207.97227036395148</v>
      </c>
      <c r="AC2500" s="5">
        <v>43</v>
      </c>
      <c r="AD2500" s="5">
        <v>745.23396880415942</v>
      </c>
      <c r="AE2500" s="5">
        <v>13</v>
      </c>
      <c r="AF2500" s="5">
        <v>225.30329289428076</v>
      </c>
      <c r="AG2500" s="5">
        <v>22</v>
      </c>
      <c r="AH2500" s="5">
        <v>381.2824956672444</v>
      </c>
      <c r="AI2500" s="5">
        <v>8</v>
      </c>
      <c r="AJ2500" s="5">
        <v>138.64818024263431</v>
      </c>
    </row>
    <row r="2501" spans="1:36" x14ac:dyDescent="0.25">
      <c r="A2501">
        <v>2019</v>
      </c>
      <c r="B2501" t="s">
        <v>71</v>
      </c>
      <c r="C2501" t="s">
        <v>5948</v>
      </c>
      <c r="D2501" s="47" t="s">
        <v>610</v>
      </c>
      <c r="E2501" s="11">
        <v>0</v>
      </c>
      <c r="F2501" s="2">
        <v>0.33289999999999997</v>
      </c>
      <c r="G2501" s="2">
        <v>0.64890000000000003</v>
      </c>
      <c r="H2501" s="2">
        <v>-0.31600000000000006</v>
      </c>
      <c r="I2501" s="2">
        <v>0.34639999999999999</v>
      </c>
      <c r="J2501" s="2">
        <v>0.60750000000000004</v>
      </c>
      <c r="K2501" s="2">
        <v>-0.26110000000000005</v>
      </c>
      <c r="L2501" s="2">
        <v>0.41660000000000003</v>
      </c>
      <c r="M2501" s="2">
        <v>0.57110000000000005</v>
      </c>
      <c r="N2501" s="2">
        <v>-0.15450000000000003</v>
      </c>
      <c r="O2501" s="2">
        <v>-0.24386666666666676</v>
      </c>
      <c r="P2501" s="2" t="s">
        <v>5900</v>
      </c>
      <c r="Q2501" s="5">
        <v>5776</v>
      </c>
      <c r="R2501" s="5" t="s">
        <v>4791</v>
      </c>
      <c r="S2501" s="5">
        <v>23</v>
      </c>
      <c r="T2501" s="5">
        <v>398.19944598337952</v>
      </c>
      <c r="U2501" s="5">
        <v>1</v>
      </c>
      <c r="V2501" s="5">
        <v>17.313019390581719</v>
      </c>
      <c r="W2501" s="5">
        <v>0</v>
      </c>
      <c r="X2501" s="5">
        <v>0</v>
      </c>
      <c r="Y2501" s="5">
        <v>10</v>
      </c>
      <c r="Z2501" s="5">
        <v>173.13019390581718</v>
      </c>
      <c r="AA2501" s="5">
        <v>12</v>
      </c>
      <c r="AB2501" s="5">
        <v>207.75623268698061</v>
      </c>
      <c r="AC2501" s="5">
        <v>212</v>
      </c>
      <c r="AD2501" s="5">
        <v>3670.3601108033245</v>
      </c>
      <c r="AE2501" s="5">
        <v>49</v>
      </c>
      <c r="AF2501" s="5">
        <v>848.3379501385042</v>
      </c>
      <c r="AG2501" s="5">
        <v>122</v>
      </c>
      <c r="AH2501" s="5">
        <v>2112.1883656509694</v>
      </c>
      <c r="AI2501" s="5">
        <v>41</v>
      </c>
      <c r="AJ2501" s="5">
        <v>709.83379501385036</v>
      </c>
    </row>
    <row r="2502" spans="1:36" x14ac:dyDescent="0.25">
      <c r="A2502">
        <v>2017</v>
      </c>
      <c r="B2502" t="s">
        <v>41</v>
      </c>
      <c r="C2502" t="s">
        <v>6168</v>
      </c>
      <c r="D2502" s="47" t="s">
        <v>6045</v>
      </c>
      <c r="E2502" s="11">
        <v>3.6080000000000001</v>
      </c>
      <c r="F2502" s="2">
        <v>0.41739999999999999</v>
      </c>
      <c r="G2502" s="2">
        <v>0.56140000000000001</v>
      </c>
      <c r="H2502" s="2">
        <v>-0.14400000000000002</v>
      </c>
      <c r="I2502" s="2">
        <v>0.41660000000000003</v>
      </c>
      <c r="J2502" s="2">
        <v>0.52200000000000002</v>
      </c>
      <c r="K2502" s="2">
        <v>-0.10539999999999999</v>
      </c>
      <c r="L2502" s="2">
        <v>0.48630000000000001</v>
      </c>
      <c r="M2502" s="2">
        <v>0.49730000000000002</v>
      </c>
      <c r="N2502" s="2">
        <v>-1.100000000000001E-2</v>
      </c>
      <c r="O2502" s="2">
        <v>-8.6800000000000002E-2</v>
      </c>
      <c r="P2502" s="2" t="s">
        <v>5900</v>
      </c>
      <c r="Q2502" s="5">
        <v>5782</v>
      </c>
      <c r="R2502" s="5">
        <v>1602.5498891352549</v>
      </c>
      <c r="S2502" s="5">
        <v>2</v>
      </c>
      <c r="T2502" s="5">
        <v>34.590107229332411</v>
      </c>
      <c r="U2502" s="5">
        <v>0</v>
      </c>
      <c r="V2502" s="5">
        <v>0</v>
      </c>
      <c r="W2502" s="5">
        <v>1</v>
      </c>
      <c r="X2502" s="5">
        <v>17.295053614666205</v>
      </c>
      <c r="Y2502" s="5">
        <v>0</v>
      </c>
      <c r="Z2502" s="5">
        <v>0</v>
      </c>
      <c r="AA2502" s="5">
        <v>1</v>
      </c>
      <c r="AB2502" s="5">
        <v>17.295053614666205</v>
      </c>
      <c r="AC2502" s="5">
        <v>15</v>
      </c>
      <c r="AD2502" s="5">
        <v>259.4258042199931</v>
      </c>
      <c r="AE2502" s="5">
        <v>1</v>
      </c>
      <c r="AF2502" s="5">
        <v>17.295053614666205</v>
      </c>
      <c r="AG2502" s="5">
        <v>13</v>
      </c>
      <c r="AH2502" s="5">
        <v>224.83569699066069</v>
      </c>
      <c r="AI2502" s="5">
        <v>1</v>
      </c>
      <c r="AJ2502" s="5">
        <v>17.295053614666205</v>
      </c>
    </row>
    <row r="2503" spans="1:36" x14ac:dyDescent="0.25">
      <c r="A2503">
        <v>2017</v>
      </c>
      <c r="B2503" t="s">
        <v>71</v>
      </c>
      <c r="C2503" t="s">
        <v>5986</v>
      </c>
      <c r="D2503" s="47" t="s">
        <v>5914</v>
      </c>
      <c r="E2503" s="11">
        <v>0</v>
      </c>
      <c r="F2503" s="2">
        <v>0.4098</v>
      </c>
      <c r="G2503" s="2">
        <v>0.58040000000000003</v>
      </c>
      <c r="H2503" s="2">
        <v>-0.17060000000000003</v>
      </c>
      <c r="I2503" s="2">
        <v>0.28050000000000003</v>
      </c>
      <c r="J2503" s="2">
        <v>0.68500000000000005</v>
      </c>
      <c r="K2503" s="2">
        <v>-0.40450000000000003</v>
      </c>
      <c r="L2503" s="2">
        <v>0.28649999999999998</v>
      </c>
      <c r="M2503" s="2">
        <v>0.70399999999999996</v>
      </c>
      <c r="N2503" s="2">
        <v>-0.41749999999999998</v>
      </c>
      <c r="O2503" s="2">
        <v>-0.3308666666666667</v>
      </c>
      <c r="P2503" s="2" t="s">
        <v>5900</v>
      </c>
      <c r="Q2503" s="5">
        <v>5791</v>
      </c>
      <c r="R2503" s="5" t="s">
        <v>4791</v>
      </c>
      <c r="S2503" s="5">
        <v>52</v>
      </c>
      <c r="T2503" s="5">
        <v>897.94508720428246</v>
      </c>
      <c r="U2503" s="5">
        <v>1</v>
      </c>
      <c r="V2503" s="5">
        <v>17.268174753928509</v>
      </c>
      <c r="W2503" s="5">
        <v>3</v>
      </c>
      <c r="X2503" s="5">
        <v>51.804524261785524</v>
      </c>
      <c r="Y2503" s="5">
        <v>5</v>
      </c>
      <c r="Z2503" s="5">
        <v>86.340873769642556</v>
      </c>
      <c r="AA2503" s="5">
        <v>43</v>
      </c>
      <c r="AB2503" s="5">
        <v>742.53151441892601</v>
      </c>
      <c r="AC2503" s="5">
        <v>255</v>
      </c>
      <c r="AD2503" s="5">
        <v>4403.3845622517701</v>
      </c>
      <c r="AE2503" s="5">
        <v>50</v>
      </c>
      <c r="AF2503" s="5">
        <v>863.40873769642553</v>
      </c>
      <c r="AG2503" s="5">
        <v>202</v>
      </c>
      <c r="AH2503" s="5">
        <v>3488.1713002935589</v>
      </c>
      <c r="AI2503" s="5">
        <v>3</v>
      </c>
      <c r="AJ2503" s="5">
        <v>51.804524261785524</v>
      </c>
    </row>
    <row r="2504" spans="1:36" x14ac:dyDescent="0.25">
      <c r="A2504">
        <v>2018</v>
      </c>
      <c r="B2504" t="s">
        <v>70</v>
      </c>
      <c r="C2504" t="s">
        <v>5388</v>
      </c>
      <c r="D2504" s="47" t="s">
        <v>5387</v>
      </c>
      <c r="E2504" s="11">
        <v>7.85</v>
      </c>
      <c r="F2504" s="2">
        <v>0.74199999999999999</v>
      </c>
      <c r="G2504" s="2">
        <v>0.23319999999999999</v>
      </c>
      <c r="H2504" s="2">
        <v>0.50880000000000003</v>
      </c>
      <c r="I2504" s="2">
        <v>0.73280000000000001</v>
      </c>
      <c r="J2504" s="2">
        <v>0.22320000000000001</v>
      </c>
      <c r="K2504" s="2">
        <v>0.50960000000000005</v>
      </c>
      <c r="L2504" s="2">
        <v>0.69820000000000004</v>
      </c>
      <c r="M2504" s="2">
        <v>0.2853</v>
      </c>
      <c r="N2504" s="2">
        <v>0.41290000000000004</v>
      </c>
      <c r="O2504" s="2">
        <v>0.47710000000000008</v>
      </c>
      <c r="P2504" s="5" t="s">
        <v>4792</v>
      </c>
      <c r="Q2504" s="5">
        <v>5794</v>
      </c>
      <c r="R2504" s="5">
        <v>738.08917197452229</v>
      </c>
      <c r="S2504" s="5">
        <v>17</v>
      </c>
      <c r="T2504" s="5">
        <v>293.40697273041076</v>
      </c>
      <c r="U2504" s="5">
        <v>0</v>
      </c>
      <c r="V2504" s="5">
        <v>0</v>
      </c>
      <c r="W2504" s="5">
        <v>4</v>
      </c>
      <c r="X2504" s="5">
        <v>69.036934760096642</v>
      </c>
      <c r="Y2504" s="5">
        <v>3</v>
      </c>
      <c r="Z2504" s="5">
        <v>51.777701070072489</v>
      </c>
      <c r="AA2504" s="5">
        <v>10</v>
      </c>
      <c r="AB2504" s="5">
        <v>172.59233690024163</v>
      </c>
      <c r="AC2504" s="5">
        <v>62</v>
      </c>
      <c r="AD2504" s="5">
        <v>1070.0724887814981</v>
      </c>
      <c r="AE2504" s="5">
        <v>13</v>
      </c>
      <c r="AF2504" s="5">
        <v>224.37003797031412</v>
      </c>
      <c r="AG2504" s="5">
        <v>40</v>
      </c>
      <c r="AH2504" s="5">
        <v>690.36934760096653</v>
      </c>
      <c r="AI2504" s="5">
        <v>9</v>
      </c>
      <c r="AJ2504" s="5">
        <v>155.33310321021747</v>
      </c>
    </row>
    <row r="2505" spans="1:36" x14ac:dyDescent="0.25">
      <c r="A2505">
        <v>2019</v>
      </c>
      <c r="B2505" t="s">
        <v>41</v>
      </c>
      <c r="C2505" t="s">
        <v>5630</v>
      </c>
      <c r="D2505" s="47" t="s">
        <v>5331</v>
      </c>
      <c r="E2505" s="11">
        <v>4.2270000000000003</v>
      </c>
      <c r="F2505" s="2">
        <v>0.57889999999999997</v>
      </c>
      <c r="G2505" s="2">
        <v>0.40189999999999998</v>
      </c>
      <c r="H2505" s="2">
        <v>0.17699999999999999</v>
      </c>
      <c r="I2505" s="2">
        <v>0.56540000000000001</v>
      </c>
      <c r="J2505" s="2">
        <v>0.38600000000000001</v>
      </c>
      <c r="K2505" s="2">
        <v>0.1794</v>
      </c>
      <c r="L2505" s="2">
        <v>0.51619999999999999</v>
      </c>
      <c r="M2505" s="2">
        <v>0.46460000000000001</v>
      </c>
      <c r="N2505" s="2">
        <v>5.1599999999999979E-2</v>
      </c>
      <c r="O2505" s="2">
        <v>0.13599999999999998</v>
      </c>
      <c r="P2505" s="2" t="s">
        <v>4792</v>
      </c>
      <c r="Q2505" s="5">
        <v>5799</v>
      </c>
      <c r="R2505" s="5">
        <v>1371.8949609652234</v>
      </c>
      <c r="S2505" s="5">
        <v>11</v>
      </c>
      <c r="T2505" s="5">
        <v>189.68787722021037</v>
      </c>
      <c r="U2505" s="5">
        <v>0</v>
      </c>
      <c r="V2505" s="5">
        <v>0</v>
      </c>
      <c r="W2505" s="5">
        <v>6</v>
      </c>
      <c r="X2505" s="5">
        <v>103.46611484738747</v>
      </c>
      <c r="Y2505" s="5">
        <v>0</v>
      </c>
      <c r="Z2505" s="5">
        <v>0</v>
      </c>
      <c r="AA2505" s="5">
        <v>5</v>
      </c>
      <c r="AB2505" s="5">
        <v>86.221762372822894</v>
      </c>
      <c r="AC2505" s="5">
        <v>60</v>
      </c>
      <c r="AD2505" s="5">
        <v>1034.6611484738748</v>
      </c>
      <c r="AE2505" s="5">
        <v>9</v>
      </c>
      <c r="AF2505" s="5">
        <v>155.19917227108121</v>
      </c>
      <c r="AG2505" s="5">
        <v>47</v>
      </c>
      <c r="AH2505" s="5">
        <v>810.48456630453529</v>
      </c>
      <c r="AI2505" s="5">
        <v>4</v>
      </c>
      <c r="AJ2505" s="5">
        <v>68.977409898258315</v>
      </c>
    </row>
    <row r="2506" spans="1:36" x14ac:dyDescent="0.25">
      <c r="A2506">
        <v>2017</v>
      </c>
      <c r="B2506" t="s">
        <v>41</v>
      </c>
      <c r="C2506" t="s">
        <v>5717</v>
      </c>
      <c r="D2506" s="47" t="s">
        <v>1074</v>
      </c>
      <c r="E2506" s="11">
        <v>6.9790000000000001</v>
      </c>
      <c r="F2506" s="2">
        <v>0.72740000000000005</v>
      </c>
      <c r="G2506" s="2">
        <v>0.25979999999999998</v>
      </c>
      <c r="H2506" s="2">
        <v>0.46760000000000007</v>
      </c>
      <c r="I2506" s="2">
        <v>0.70109999999999995</v>
      </c>
      <c r="J2506" s="2">
        <v>0.25180000000000002</v>
      </c>
      <c r="K2506" s="2">
        <v>0.44929999999999992</v>
      </c>
      <c r="L2506" s="2">
        <v>0.5746</v>
      </c>
      <c r="M2506" s="2">
        <v>0.39850000000000002</v>
      </c>
      <c r="N2506" s="2">
        <v>0.17609999999999998</v>
      </c>
      <c r="O2506" s="2">
        <v>0.36433333333333334</v>
      </c>
      <c r="P2506" s="2" t="s">
        <v>4792</v>
      </c>
      <c r="Q2506" s="5">
        <v>5808</v>
      </c>
      <c r="R2506" s="5">
        <v>832.21091846969478</v>
      </c>
      <c r="S2506" s="5">
        <v>22</v>
      </c>
      <c r="T2506" s="5">
        <v>378.78787878787881</v>
      </c>
      <c r="U2506" s="5">
        <v>0</v>
      </c>
      <c r="V2506" s="5">
        <v>0</v>
      </c>
      <c r="W2506" s="5">
        <v>2</v>
      </c>
      <c r="X2506" s="5">
        <v>34.435261707988978</v>
      </c>
      <c r="Y2506" s="5">
        <v>1</v>
      </c>
      <c r="Z2506" s="5">
        <v>17.217630853994489</v>
      </c>
      <c r="AA2506" s="5">
        <v>19</v>
      </c>
      <c r="AB2506" s="5">
        <v>327.13498622589532</v>
      </c>
      <c r="AC2506" s="5">
        <v>70</v>
      </c>
      <c r="AD2506" s="5">
        <v>1205.2341597796144</v>
      </c>
      <c r="AE2506" s="5">
        <v>21</v>
      </c>
      <c r="AF2506" s="5">
        <v>361.57024793388433</v>
      </c>
      <c r="AG2506" s="5">
        <v>49</v>
      </c>
      <c r="AH2506" s="5">
        <v>843.66391184573001</v>
      </c>
      <c r="AI2506" s="5">
        <v>0</v>
      </c>
      <c r="AJ2506" s="5">
        <v>0</v>
      </c>
    </row>
    <row r="2507" spans="1:36" x14ac:dyDescent="0.25">
      <c r="A2507">
        <v>2019</v>
      </c>
      <c r="B2507" t="s">
        <v>71</v>
      </c>
      <c r="C2507" t="s">
        <v>5116</v>
      </c>
      <c r="D2507" s="47" t="s">
        <v>4808</v>
      </c>
      <c r="E2507" s="11">
        <v>0</v>
      </c>
      <c r="F2507" s="2">
        <v>0.81499999999999995</v>
      </c>
      <c r="G2507" s="2">
        <v>0.17100000000000001</v>
      </c>
      <c r="H2507" s="2">
        <v>0.64399999999999991</v>
      </c>
      <c r="I2507" s="2">
        <v>0.81789999999999996</v>
      </c>
      <c r="J2507" s="2">
        <v>0.1469</v>
      </c>
      <c r="K2507" s="2">
        <v>0.67099999999999993</v>
      </c>
      <c r="L2507" s="2">
        <v>0.82279999999999998</v>
      </c>
      <c r="M2507" s="2">
        <v>0.16470000000000001</v>
      </c>
      <c r="N2507" s="2">
        <v>0.65809999999999991</v>
      </c>
      <c r="O2507" s="2">
        <v>0.65769999999999995</v>
      </c>
      <c r="P2507" s="2" t="s">
        <v>4792</v>
      </c>
      <c r="Q2507" s="5">
        <v>5808</v>
      </c>
      <c r="R2507" s="5" t="s">
        <v>4791</v>
      </c>
      <c r="S2507" s="5">
        <v>5</v>
      </c>
      <c r="T2507" s="5">
        <v>86.088154269972449</v>
      </c>
      <c r="U2507" s="5">
        <v>0</v>
      </c>
      <c r="V2507" s="5">
        <v>0</v>
      </c>
      <c r="W2507" s="5">
        <v>0</v>
      </c>
      <c r="X2507" s="5">
        <v>0</v>
      </c>
      <c r="Y2507" s="5">
        <v>2</v>
      </c>
      <c r="Z2507" s="5">
        <v>34.435261707988978</v>
      </c>
      <c r="AA2507" s="5">
        <v>3</v>
      </c>
      <c r="AB2507" s="5">
        <v>51.652892561983471</v>
      </c>
      <c r="AC2507" s="5">
        <v>43</v>
      </c>
      <c r="AD2507" s="5">
        <v>740.35812672176314</v>
      </c>
      <c r="AE2507" s="5">
        <v>8</v>
      </c>
      <c r="AF2507" s="5">
        <v>137.74104683195591</v>
      </c>
      <c r="AG2507" s="5">
        <v>33</v>
      </c>
      <c r="AH2507" s="5">
        <v>568.18181818181824</v>
      </c>
      <c r="AI2507" s="5">
        <v>2</v>
      </c>
      <c r="AJ2507" s="5">
        <v>34.435261707988978</v>
      </c>
    </row>
    <row r="2508" spans="1:36" x14ac:dyDescent="0.25">
      <c r="A2508">
        <v>2019</v>
      </c>
      <c r="B2508" t="s">
        <v>70</v>
      </c>
      <c r="C2508" t="s">
        <v>5388</v>
      </c>
      <c r="D2508" s="47" t="s">
        <v>5387</v>
      </c>
      <c r="E2508" s="11">
        <v>7.85</v>
      </c>
      <c r="F2508" s="2">
        <v>0.74199999999999999</v>
      </c>
      <c r="G2508" s="2">
        <v>0.23319999999999999</v>
      </c>
      <c r="H2508" s="2">
        <v>0.50880000000000003</v>
      </c>
      <c r="I2508" s="2">
        <v>0.73280000000000001</v>
      </c>
      <c r="J2508" s="2">
        <v>0.22320000000000001</v>
      </c>
      <c r="K2508" s="2">
        <v>0.50960000000000005</v>
      </c>
      <c r="L2508" s="2">
        <v>0.69820000000000004</v>
      </c>
      <c r="M2508" s="2">
        <v>0.2853</v>
      </c>
      <c r="N2508" s="2">
        <v>0.41290000000000004</v>
      </c>
      <c r="O2508" s="2">
        <v>0.47710000000000008</v>
      </c>
      <c r="P2508" s="5" t="s">
        <v>4792</v>
      </c>
      <c r="Q2508" s="5">
        <v>5809</v>
      </c>
      <c r="R2508" s="5">
        <v>740</v>
      </c>
      <c r="S2508" s="5">
        <v>7</v>
      </c>
      <c r="T2508" s="5">
        <v>120.50266827336891</v>
      </c>
      <c r="U2508" s="5">
        <v>0</v>
      </c>
      <c r="V2508" s="5">
        <v>0</v>
      </c>
      <c r="W2508" s="5">
        <v>2</v>
      </c>
      <c r="X2508" s="5">
        <v>34.429333792391112</v>
      </c>
      <c r="Y2508" s="5">
        <v>1</v>
      </c>
      <c r="Z2508" s="5">
        <v>17.214666896195556</v>
      </c>
      <c r="AA2508" s="5">
        <v>4</v>
      </c>
      <c r="AB2508" s="5">
        <v>68.858667584782225</v>
      </c>
      <c r="AC2508" s="5">
        <v>72</v>
      </c>
      <c r="AD2508" s="5">
        <v>1239.4560165260802</v>
      </c>
      <c r="AE2508" s="5">
        <v>13</v>
      </c>
      <c r="AF2508" s="5">
        <v>223.79066965054227</v>
      </c>
      <c r="AG2508" s="5">
        <v>55</v>
      </c>
      <c r="AH2508" s="5">
        <v>946.80667929075582</v>
      </c>
      <c r="AI2508" s="5">
        <v>4</v>
      </c>
      <c r="AJ2508" s="5">
        <v>68.858667584782225</v>
      </c>
    </row>
    <row r="2509" spans="1:36" x14ac:dyDescent="0.25">
      <c r="A2509">
        <v>2018</v>
      </c>
      <c r="B2509" t="s">
        <v>49</v>
      </c>
      <c r="C2509" t="s">
        <v>6454</v>
      </c>
      <c r="D2509" s="47" t="s">
        <v>6329</v>
      </c>
      <c r="E2509" s="11">
        <v>14.1</v>
      </c>
      <c r="F2509" s="2">
        <v>0.36499999999999999</v>
      </c>
      <c r="G2509" s="2">
        <v>0.60719999999999996</v>
      </c>
      <c r="H2509" s="2">
        <v>-0.24219999999999997</v>
      </c>
      <c r="I2509" s="2">
        <v>0.32900000000000001</v>
      </c>
      <c r="J2509" s="2">
        <v>0.58499999999999996</v>
      </c>
      <c r="K2509" s="2">
        <v>-0.25599999999999995</v>
      </c>
      <c r="L2509" s="2">
        <v>0.43</v>
      </c>
      <c r="M2509" s="2">
        <v>0.55900000000000005</v>
      </c>
      <c r="N2509" s="2">
        <v>-0.12900000000000006</v>
      </c>
      <c r="O2509" s="2">
        <v>-0.20906666666666665</v>
      </c>
      <c r="P2509" s="2" t="s">
        <v>5900</v>
      </c>
      <c r="Q2509" s="5">
        <v>5809</v>
      </c>
      <c r="R2509" s="5">
        <v>411.98581560283691</v>
      </c>
      <c r="S2509" s="5">
        <v>8</v>
      </c>
      <c r="T2509" s="5">
        <v>137.71733516956445</v>
      </c>
      <c r="U2509" s="5">
        <v>0</v>
      </c>
      <c r="V2509" s="5">
        <v>0</v>
      </c>
      <c r="W2509" s="5">
        <v>0</v>
      </c>
      <c r="X2509" s="5">
        <v>0</v>
      </c>
      <c r="Y2509" s="5">
        <v>1</v>
      </c>
      <c r="Z2509" s="5">
        <v>17.214666896195556</v>
      </c>
      <c r="AA2509" s="5">
        <v>7</v>
      </c>
      <c r="AB2509" s="5">
        <v>120.50266827336891</v>
      </c>
      <c r="AC2509" s="5">
        <v>72</v>
      </c>
      <c r="AD2509" s="5">
        <v>1239.4560165260802</v>
      </c>
      <c r="AE2509" s="5">
        <v>3</v>
      </c>
      <c r="AF2509" s="5">
        <v>51.644000688586672</v>
      </c>
      <c r="AG2509" s="5">
        <v>69</v>
      </c>
      <c r="AH2509" s="5">
        <v>1187.8120158374936</v>
      </c>
      <c r="AI2509" s="5">
        <v>0</v>
      </c>
      <c r="AJ2509" s="5">
        <v>0</v>
      </c>
    </row>
    <row r="2510" spans="1:36" x14ac:dyDescent="0.25">
      <c r="A2510">
        <v>2017</v>
      </c>
      <c r="B2510" t="s">
        <v>70</v>
      </c>
      <c r="C2510" t="s">
        <v>5333</v>
      </c>
      <c r="D2510" s="47" t="s">
        <v>5333</v>
      </c>
      <c r="E2510" s="11">
        <v>14.23</v>
      </c>
      <c r="F2510" s="2">
        <v>0.7399</v>
      </c>
      <c r="G2510" s="2">
        <v>0.23680000000000001</v>
      </c>
      <c r="H2510" s="2">
        <v>0.50309999999999999</v>
      </c>
      <c r="I2510" s="2">
        <v>0.75290000000000001</v>
      </c>
      <c r="J2510" s="2">
        <v>0.21029999999999999</v>
      </c>
      <c r="K2510" s="2">
        <v>0.54259999999999997</v>
      </c>
      <c r="L2510" s="2">
        <v>0.75690000000000002</v>
      </c>
      <c r="M2510" s="2">
        <v>0.2291</v>
      </c>
      <c r="N2510" s="2">
        <v>0.52780000000000005</v>
      </c>
      <c r="O2510" s="2">
        <v>0.52450000000000008</v>
      </c>
      <c r="P2510" s="5" t="s">
        <v>4792</v>
      </c>
      <c r="Q2510" s="5">
        <v>5811</v>
      </c>
      <c r="R2510" s="5">
        <v>408.36261419536191</v>
      </c>
      <c r="S2510" s="5">
        <v>5</v>
      </c>
      <c r="T2510" s="5">
        <v>86.04371020478402</v>
      </c>
      <c r="U2510" s="5">
        <v>1</v>
      </c>
      <c r="V2510" s="5">
        <v>17.208742040956807</v>
      </c>
      <c r="W2510" s="5">
        <v>0</v>
      </c>
      <c r="X2510" s="5">
        <v>0</v>
      </c>
      <c r="Y2510" s="5">
        <v>0</v>
      </c>
      <c r="Z2510" s="5">
        <v>0</v>
      </c>
      <c r="AA2510" s="5">
        <v>4</v>
      </c>
      <c r="AB2510" s="5">
        <v>68.834968163827227</v>
      </c>
      <c r="AC2510" s="5">
        <v>79</v>
      </c>
      <c r="AD2510" s="5">
        <v>1359.4906212355877</v>
      </c>
      <c r="AE2510" s="5">
        <v>4</v>
      </c>
      <c r="AF2510" s="5">
        <v>68.834968163827227</v>
      </c>
      <c r="AG2510" s="5">
        <v>70</v>
      </c>
      <c r="AH2510" s="5">
        <v>1204.6119428669763</v>
      </c>
      <c r="AI2510" s="5">
        <v>5</v>
      </c>
      <c r="AJ2510" s="5">
        <v>86.04371020478402</v>
      </c>
    </row>
    <row r="2511" spans="1:36" x14ac:dyDescent="0.25">
      <c r="A2511">
        <v>2018</v>
      </c>
      <c r="B2511" t="s">
        <v>71</v>
      </c>
      <c r="C2511" t="s">
        <v>5099</v>
      </c>
      <c r="D2511" s="47" t="s">
        <v>1102</v>
      </c>
      <c r="E2511" s="11">
        <v>0</v>
      </c>
      <c r="F2511" s="2">
        <v>0.82340000000000002</v>
      </c>
      <c r="G2511" s="2">
        <v>0.16259999999999999</v>
      </c>
      <c r="H2511" s="2">
        <v>0.66080000000000005</v>
      </c>
      <c r="I2511" s="2">
        <v>0.80459999999999998</v>
      </c>
      <c r="J2511" s="2">
        <v>0.17050000000000001</v>
      </c>
      <c r="K2511" s="2">
        <v>0.6341</v>
      </c>
      <c r="L2511" s="2">
        <v>0.77729999999999999</v>
      </c>
      <c r="M2511" s="2">
        <v>0.21290000000000001</v>
      </c>
      <c r="N2511" s="2">
        <v>0.56440000000000001</v>
      </c>
      <c r="O2511" s="2">
        <v>0.61976666666666669</v>
      </c>
      <c r="P2511" s="2" t="s">
        <v>4792</v>
      </c>
      <c r="Q2511" s="5">
        <v>5811</v>
      </c>
      <c r="R2511" s="5" t="s">
        <v>4791</v>
      </c>
      <c r="S2511" s="5">
        <v>14</v>
      </c>
      <c r="T2511" s="5">
        <v>240.9223885733953</v>
      </c>
      <c r="U2511" s="5">
        <v>0</v>
      </c>
      <c r="V2511" s="5">
        <v>0</v>
      </c>
      <c r="W2511" s="5">
        <v>5</v>
      </c>
      <c r="X2511" s="5">
        <v>86.04371020478402</v>
      </c>
      <c r="Y2511" s="5">
        <v>2</v>
      </c>
      <c r="Z2511" s="5">
        <v>34.417484081913614</v>
      </c>
      <c r="AA2511" s="5">
        <v>7</v>
      </c>
      <c r="AB2511" s="5">
        <v>120.46119428669765</v>
      </c>
      <c r="AC2511" s="5">
        <v>80</v>
      </c>
      <c r="AD2511" s="5">
        <v>1376.6993632765443</v>
      </c>
      <c r="AE2511" s="5">
        <v>20</v>
      </c>
      <c r="AF2511" s="5">
        <v>344.17484081913608</v>
      </c>
      <c r="AG2511" s="5">
        <v>57</v>
      </c>
      <c r="AH2511" s="5">
        <v>980.89829633453803</v>
      </c>
      <c r="AI2511" s="5">
        <v>3</v>
      </c>
      <c r="AJ2511" s="5">
        <v>51.62622612287042</v>
      </c>
    </row>
    <row r="2512" spans="1:36" x14ac:dyDescent="0.25">
      <c r="A2512">
        <v>2018</v>
      </c>
      <c r="B2512" t="s">
        <v>71</v>
      </c>
      <c r="C2512" t="s">
        <v>5099</v>
      </c>
      <c r="D2512" s="47" t="s">
        <v>1102</v>
      </c>
      <c r="E2512" s="11">
        <v>0</v>
      </c>
      <c r="F2512" s="2">
        <v>0.82340000000000002</v>
      </c>
      <c r="G2512" s="2">
        <v>0.16259999999999999</v>
      </c>
      <c r="H2512" s="2">
        <v>0.66080000000000005</v>
      </c>
      <c r="I2512" s="2">
        <v>0.80459999999999998</v>
      </c>
      <c r="J2512" s="2">
        <v>0.17050000000000001</v>
      </c>
      <c r="K2512" s="2">
        <v>0.6341</v>
      </c>
      <c r="L2512" s="2">
        <v>0.77729999999999999</v>
      </c>
      <c r="M2512" s="2">
        <v>0.21290000000000001</v>
      </c>
      <c r="N2512" s="2">
        <v>0.56440000000000001</v>
      </c>
      <c r="O2512" s="2">
        <v>0.61976666666666669</v>
      </c>
      <c r="P2512" s="2" t="s">
        <v>4792</v>
      </c>
      <c r="Q2512" s="5">
        <v>5811</v>
      </c>
      <c r="R2512" s="5" t="s">
        <v>4791</v>
      </c>
      <c r="S2512" s="5">
        <v>14</v>
      </c>
      <c r="T2512" s="5">
        <v>240.9223885733953</v>
      </c>
      <c r="U2512" s="5">
        <v>0</v>
      </c>
      <c r="V2512" s="5">
        <v>0</v>
      </c>
      <c r="W2512" s="5">
        <v>5</v>
      </c>
      <c r="X2512" s="5">
        <v>86.04371020478402</v>
      </c>
      <c r="Y2512" s="5">
        <v>2</v>
      </c>
      <c r="Z2512" s="5">
        <v>34.417484081913614</v>
      </c>
      <c r="AA2512" s="5">
        <v>7</v>
      </c>
      <c r="AB2512" s="5">
        <v>120.46119428669765</v>
      </c>
      <c r="AC2512" s="5">
        <v>80</v>
      </c>
      <c r="AD2512" s="5">
        <v>1376.6993632765443</v>
      </c>
      <c r="AE2512" s="5">
        <v>20</v>
      </c>
      <c r="AF2512" s="5">
        <v>344.17484081913608</v>
      </c>
      <c r="AG2512" s="5">
        <v>57</v>
      </c>
      <c r="AH2512" s="5">
        <v>980.89829633453803</v>
      </c>
      <c r="AI2512" s="5">
        <v>3</v>
      </c>
      <c r="AJ2512" s="5">
        <v>51.62622612287042</v>
      </c>
    </row>
    <row r="2513" spans="1:36" x14ac:dyDescent="0.25">
      <c r="A2513">
        <v>2018</v>
      </c>
      <c r="B2513" t="s">
        <v>70</v>
      </c>
      <c r="C2513" t="s">
        <v>5333</v>
      </c>
      <c r="D2513" s="47" t="s">
        <v>5333</v>
      </c>
      <c r="E2513" s="11">
        <v>14.23</v>
      </c>
      <c r="F2513" s="2">
        <v>0.7399</v>
      </c>
      <c r="G2513" s="2">
        <v>0.23680000000000001</v>
      </c>
      <c r="H2513" s="2">
        <v>0.50309999999999999</v>
      </c>
      <c r="I2513" s="2">
        <v>0.75290000000000001</v>
      </c>
      <c r="J2513" s="2">
        <v>0.21029999999999999</v>
      </c>
      <c r="K2513" s="2">
        <v>0.54259999999999997</v>
      </c>
      <c r="L2513" s="2">
        <v>0.75690000000000002</v>
      </c>
      <c r="M2513" s="2">
        <v>0.2291</v>
      </c>
      <c r="N2513" s="2">
        <v>0.52780000000000005</v>
      </c>
      <c r="O2513" s="2">
        <v>0.52450000000000008</v>
      </c>
      <c r="P2513" s="5" t="s">
        <v>4792</v>
      </c>
      <c r="Q2513" s="5">
        <v>5815</v>
      </c>
      <c r="R2513" s="5">
        <v>408.64371047083625</v>
      </c>
      <c r="S2513" s="5">
        <v>4</v>
      </c>
      <c r="T2513" s="5">
        <v>68.787618228718827</v>
      </c>
      <c r="U2513" s="5">
        <v>0</v>
      </c>
      <c r="V2513" s="5">
        <v>0</v>
      </c>
      <c r="W2513" s="5">
        <v>1</v>
      </c>
      <c r="X2513" s="5">
        <v>17.196904557179707</v>
      </c>
      <c r="Y2513" s="5">
        <v>0</v>
      </c>
      <c r="Z2513" s="5">
        <v>0</v>
      </c>
      <c r="AA2513" s="5">
        <v>3</v>
      </c>
      <c r="AB2513" s="5">
        <v>51.59071367153912</v>
      </c>
      <c r="AC2513" s="5">
        <v>47</v>
      </c>
      <c r="AD2513" s="5">
        <v>808.25451418744615</v>
      </c>
      <c r="AE2513" s="5">
        <v>3</v>
      </c>
      <c r="AF2513" s="5">
        <v>51.59071367153912</v>
      </c>
      <c r="AG2513" s="5">
        <v>41</v>
      </c>
      <c r="AH2513" s="5">
        <v>705.07308684436805</v>
      </c>
      <c r="AI2513" s="5">
        <v>3</v>
      </c>
      <c r="AJ2513" s="5">
        <v>51.59071367153912</v>
      </c>
    </row>
    <row r="2514" spans="1:36" x14ac:dyDescent="0.25">
      <c r="A2514">
        <v>2018</v>
      </c>
      <c r="B2514" t="s">
        <v>41</v>
      </c>
      <c r="C2514" t="s">
        <v>5630</v>
      </c>
      <c r="D2514" s="47" t="s">
        <v>5331</v>
      </c>
      <c r="E2514" s="11">
        <v>4.2270000000000003</v>
      </c>
      <c r="F2514" s="2">
        <v>0.57889999999999997</v>
      </c>
      <c r="G2514" s="2">
        <v>0.40189999999999998</v>
      </c>
      <c r="H2514" s="2">
        <v>0.17699999999999999</v>
      </c>
      <c r="I2514" s="2">
        <v>0.56540000000000001</v>
      </c>
      <c r="J2514" s="2">
        <v>0.38600000000000001</v>
      </c>
      <c r="K2514" s="2">
        <v>0.1794</v>
      </c>
      <c r="L2514" s="2">
        <v>0.51619999999999999</v>
      </c>
      <c r="M2514" s="2">
        <v>0.46460000000000001</v>
      </c>
      <c r="N2514" s="2">
        <v>5.1599999999999979E-2</v>
      </c>
      <c r="O2514" s="2">
        <v>0.13599999999999998</v>
      </c>
      <c r="P2514" s="2" t="s">
        <v>4792</v>
      </c>
      <c r="Q2514" s="5">
        <v>5816</v>
      </c>
      <c r="R2514" s="5">
        <v>1375.9167258102673</v>
      </c>
      <c r="S2514" s="5">
        <v>5</v>
      </c>
      <c r="T2514" s="5">
        <v>85.96973865199449</v>
      </c>
      <c r="U2514" s="5">
        <v>0</v>
      </c>
      <c r="V2514" s="5">
        <v>0</v>
      </c>
      <c r="W2514" s="5">
        <v>0</v>
      </c>
      <c r="X2514" s="5">
        <v>0</v>
      </c>
      <c r="Y2514" s="5">
        <v>1</v>
      </c>
      <c r="Z2514" s="5">
        <v>17.1939477303989</v>
      </c>
      <c r="AA2514" s="5">
        <v>4</v>
      </c>
      <c r="AB2514" s="5">
        <v>68.7757909215956</v>
      </c>
      <c r="AC2514" s="5">
        <v>51</v>
      </c>
      <c r="AD2514" s="5">
        <v>876.8913342503439</v>
      </c>
      <c r="AE2514" s="5">
        <v>11</v>
      </c>
      <c r="AF2514" s="5">
        <v>189.1334250343879</v>
      </c>
      <c r="AG2514" s="5">
        <v>38</v>
      </c>
      <c r="AH2514" s="5">
        <v>653.3700137551582</v>
      </c>
      <c r="AI2514" s="5">
        <v>2</v>
      </c>
      <c r="AJ2514" s="5">
        <v>34.3878954607978</v>
      </c>
    </row>
    <row r="2515" spans="1:36" x14ac:dyDescent="0.25">
      <c r="A2515">
        <v>2017</v>
      </c>
      <c r="B2515" t="s">
        <v>70</v>
      </c>
      <c r="C2515" t="s">
        <v>5388</v>
      </c>
      <c r="D2515" s="47" t="s">
        <v>5387</v>
      </c>
      <c r="E2515" s="11">
        <v>7.85</v>
      </c>
      <c r="F2515" s="2">
        <v>0.74199999999999999</v>
      </c>
      <c r="G2515" s="2">
        <v>0.23319999999999999</v>
      </c>
      <c r="H2515" s="2">
        <v>0.50880000000000003</v>
      </c>
      <c r="I2515" s="2">
        <v>0.73280000000000001</v>
      </c>
      <c r="J2515" s="2">
        <v>0.22320000000000001</v>
      </c>
      <c r="K2515" s="2">
        <v>0.50960000000000005</v>
      </c>
      <c r="L2515" s="2">
        <v>0.69820000000000004</v>
      </c>
      <c r="M2515" s="2">
        <v>0.2853</v>
      </c>
      <c r="N2515" s="2">
        <v>0.41290000000000004</v>
      </c>
      <c r="O2515" s="2">
        <v>0.47710000000000008</v>
      </c>
      <c r="P2515" s="5" t="s">
        <v>4792</v>
      </c>
      <c r="Q2515" s="5">
        <v>5823</v>
      </c>
      <c r="R2515" s="5">
        <v>741.78343949044586</v>
      </c>
      <c r="S2515" s="5">
        <v>13</v>
      </c>
      <c r="T2515" s="5">
        <v>223.25261892495277</v>
      </c>
      <c r="U2515" s="5">
        <v>0</v>
      </c>
      <c r="V2515" s="5">
        <v>0</v>
      </c>
      <c r="W2515" s="5">
        <v>2</v>
      </c>
      <c r="X2515" s="5">
        <v>34.346556757685043</v>
      </c>
      <c r="Y2515" s="5">
        <v>4</v>
      </c>
      <c r="Z2515" s="5">
        <v>68.693113515370086</v>
      </c>
      <c r="AA2515" s="5">
        <v>7</v>
      </c>
      <c r="AB2515" s="5">
        <v>120.21294865189765</v>
      </c>
      <c r="AC2515" s="5">
        <v>87</v>
      </c>
      <c r="AD2515" s="5">
        <v>1494.0752189592995</v>
      </c>
      <c r="AE2515" s="5">
        <v>18</v>
      </c>
      <c r="AF2515" s="5">
        <v>309.1190108191654</v>
      </c>
      <c r="AG2515" s="5">
        <v>59</v>
      </c>
      <c r="AH2515" s="5">
        <v>1013.2234243517087</v>
      </c>
      <c r="AI2515" s="5">
        <v>10</v>
      </c>
      <c r="AJ2515" s="5">
        <v>171.73278378842519</v>
      </c>
    </row>
    <row r="2516" spans="1:36" x14ac:dyDescent="0.25">
      <c r="A2516">
        <v>2019</v>
      </c>
      <c r="B2516" t="s">
        <v>70</v>
      </c>
      <c r="C2516" t="s">
        <v>5304</v>
      </c>
      <c r="D2516" s="47" t="s">
        <v>5303</v>
      </c>
      <c r="E2516" s="11">
        <v>4.04</v>
      </c>
      <c r="F2516" s="2">
        <v>0.7944</v>
      </c>
      <c r="G2516" s="2">
        <v>0.19439999999999999</v>
      </c>
      <c r="H2516" s="2">
        <v>0.6</v>
      </c>
      <c r="I2516" s="2">
        <v>0.78820000000000001</v>
      </c>
      <c r="J2516" s="2">
        <v>0.1754</v>
      </c>
      <c r="K2516" s="2">
        <v>0.61280000000000001</v>
      </c>
      <c r="L2516" s="2">
        <v>0.71009999999999995</v>
      </c>
      <c r="M2516" s="2">
        <v>0.27</v>
      </c>
      <c r="N2516" s="2">
        <v>0.44009999999999994</v>
      </c>
      <c r="O2516" s="2">
        <v>0.55096666666666672</v>
      </c>
      <c r="P2516" s="5" t="s">
        <v>4792</v>
      </c>
      <c r="Q2516" s="5">
        <v>5826</v>
      </c>
      <c r="R2516" s="5">
        <v>1442.079207920792</v>
      </c>
      <c r="S2516" s="5">
        <v>30</v>
      </c>
      <c r="T2516" s="5">
        <v>514.93305870236873</v>
      </c>
      <c r="U2516" s="5">
        <v>0</v>
      </c>
      <c r="V2516" s="5">
        <v>0</v>
      </c>
      <c r="W2516" s="5">
        <v>4</v>
      </c>
      <c r="X2516" s="5">
        <v>68.657741160315837</v>
      </c>
      <c r="Y2516" s="5">
        <v>0</v>
      </c>
      <c r="Z2516" s="5">
        <v>0</v>
      </c>
      <c r="AA2516" s="5">
        <v>26</v>
      </c>
      <c r="AB2516" s="5">
        <v>446.27531754205285</v>
      </c>
      <c r="AC2516" s="5">
        <v>89</v>
      </c>
      <c r="AD2516" s="5">
        <v>1527.634740817027</v>
      </c>
      <c r="AE2516" s="5">
        <v>12</v>
      </c>
      <c r="AF2516" s="5">
        <v>205.97322348094747</v>
      </c>
      <c r="AG2516" s="5">
        <v>61</v>
      </c>
      <c r="AH2516" s="5">
        <v>1047.0305526948164</v>
      </c>
      <c r="AI2516" s="5">
        <v>16</v>
      </c>
      <c r="AJ2516" s="5">
        <v>274.63096464126335</v>
      </c>
    </row>
    <row r="2517" spans="1:36" x14ac:dyDescent="0.25">
      <c r="A2517">
        <v>2018</v>
      </c>
      <c r="B2517" t="s">
        <v>41</v>
      </c>
      <c r="C2517" t="s">
        <v>5865</v>
      </c>
      <c r="D2517" s="47" t="s">
        <v>692</v>
      </c>
      <c r="E2517" s="11">
        <v>2.492</v>
      </c>
      <c r="F2517" s="2">
        <v>0.4556</v>
      </c>
      <c r="G2517" s="2">
        <v>0.51900000000000002</v>
      </c>
      <c r="H2517" s="2">
        <v>-6.3400000000000012E-2</v>
      </c>
      <c r="I2517" s="2">
        <v>0.45379999999999998</v>
      </c>
      <c r="J2517" s="2">
        <v>0.48470000000000002</v>
      </c>
      <c r="K2517" s="2">
        <v>-3.0900000000000039E-2</v>
      </c>
      <c r="L2517" s="2">
        <v>0.46899999999999997</v>
      </c>
      <c r="M2517" s="2">
        <v>0.51280000000000003</v>
      </c>
      <c r="N2517" s="2">
        <v>-4.3800000000000061E-2</v>
      </c>
      <c r="O2517" s="2">
        <v>-4.6033333333333371E-2</v>
      </c>
      <c r="P2517" s="2" t="s">
        <v>5765</v>
      </c>
      <c r="Q2517" s="5">
        <v>5828</v>
      </c>
      <c r="R2517" s="5">
        <v>2338.6837881219903</v>
      </c>
      <c r="S2517" s="5">
        <v>18</v>
      </c>
      <c r="T2517" s="5">
        <v>308.85380919698008</v>
      </c>
      <c r="U2517" s="5">
        <v>0</v>
      </c>
      <c r="V2517" s="5">
        <v>0</v>
      </c>
      <c r="W2517" s="5">
        <v>7</v>
      </c>
      <c r="X2517" s="5">
        <v>120.10981468771449</v>
      </c>
      <c r="Y2517" s="5">
        <v>0</v>
      </c>
      <c r="Z2517" s="5">
        <v>0</v>
      </c>
      <c r="AA2517" s="5">
        <v>11</v>
      </c>
      <c r="AB2517" s="5">
        <v>188.7439945092656</v>
      </c>
      <c r="AC2517" s="5">
        <v>90</v>
      </c>
      <c r="AD2517" s="5">
        <v>1544.2690459849005</v>
      </c>
      <c r="AE2517" s="5">
        <v>21</v>
      </c>
      <c r="AF2517" s="5">
        <v>360.32944406314346</v>
      </c>
      <c r="AG2517" s="5">
        <v>49</v>
      </c>
      <c r="AH2517" s="5">
        <v>840.76870281400136</v>
      </c>
      <c r="AI2517" s="5">
        <v>20</v>
      </c>
      <c r="AJ2517" s="5">
        <v>343.17089910775564</v>
      </c>
    </row>
    <row r="2518" spans="1:36" x14ac:dyDescent="0.25">
      <c r="A2518">
        <v>2019</v>
      </c>
      <c r="B2518" t="s">
        <v>41</v>
      </c>
      <c r="C2518" t="s">
        <v>6037</v>
      </c>
      <c r="D2518" s="47" t="s">
        <v>6005</v>
      </c>
      <c r="E2518" s="11">
        <v>1.169</v>
      </c>
      <c r="F2518" s="2">
        <v>0.24049999999999999</v>
      </c>
      <c r="G2518" s="2">
        <v>0.74350000000000005</v>
      </c>
      <c r="H2518" s="2">
        <v>-0.50300000000000011</v>
      </c>
      <c r="I2518" s="2">
        <v>0.2102</v>
      </c>
      <c r="J2518" s="2">
        <v>0.74750000000000005</v>
      </c>
      <c r="K2518" s="2">
        <v>-0.53730000000000011</v>
      </c>
      <c r="L2518" s="2">
        <v>0.24629999999999999</v>
      </c>
      <c r="M2518" s="2">
        <v>0.74</v>
      </c>
      <c r="N2518" s="2">
        <v>-0.49370000000000003</v>
      </c>
      <c r="O2518" s="2">
        <v>-0.51133333333333342</v>
      </c>
      <c r="P2518" s="2" t="s">
        <v>5900</v>
      </c>
      <c r="Q2518" s="5">
        <v>5834</v>
      </c>
      <c r="R2518" s="5">
        <v>4990.5902480752775</v>
      </c>
      <c r="S2518" s="5">
        <v>17</v>
      </c>
      <c r="T2518" s="5">
        <v>291.39526911210146</v>
      </c>
      <c r="U2518" s="5">
        <v>0</v>
      </c>
      <c r="V2518" s="5">
        <v>0</v>
      </c>
      <c r="W2518" s="5">
        <v>2</v>
      </c>
      <c r="X2518" s="5">
        <v>34.281796366129583</v>
      </c>
      <c r="Y2518" s="5">
        <v>9</v>
      </c>
      <c r="Z2518" s="5">
        <v>154.26808364758313</v>
      </c>
      <c r="AA2518" s="5">
        <v>6</v>
      </c>
      <c r="AB2518" s="5">
        <v>102.84538909838875</v>
      </c>
      <c r="AC2518" s="5">
        <v>71</v>
      </c>
      <c r="AD2518" s="5">
        <v>1217.0037709976002</v>
      </c>
      <c r="AE2518" s="5">
        <v>15</v>
      </c>
      <c r="AF2518" s="5">
        <v>257.11347274597188</v>
      </c>
      <c r="AG2518" s="5">
        <v>38</v>
      </c>
      <c r="AH2518" s="5">
        <v>651.35413095646209</v>
      </c>
      <c r="AI2518" s="5">
        <v>18</v>
      </c>
      <c r="AJ2518" s="5">
        <v>308.53616729516625</v>
      </c>
    </row>
    <row r="2519" spans="1:36" x14ac:dyDescent="0.25">
      <c r="A2519">
        <v>2017</v>
      </c>
      <c r="B2519" t="s">
        <v>49</v>
      </c>
      <c r="C2519" t="s">
        <v>6454</v>
      </c>
      <c r="D2519" s="47" t="s">
        <v>6329</v>
      </c>
      <c r="E2519" s="11">
        <v>14.1</v>
      </c>
      <c r="F2519" s="2">
        <v>0.36499999999999999</v>
      </c>
      <c r="G2519" s="2">
        <v>0.60719999999999996</v>
      </c>
      <c r="H2519" s="2">
        <v>-0.24219999999999997</v>
      </c>
      <c r="I2519" s="2">
        <v>0.32900000000000001</v>
      </c>
      <c r="J2519" s="2">
        <v>0.58499999999999996</v>
      </c>
      <c r="K2519" s="2">
        <v>-0.25599999999999995</v>
      </c>
      <c r="L2519" s="2">
        <v>0.43</v>
      </c>
      <c r="M2519" s="2">
        <v>0.55900000000000005</v>
      </c>
      <c r="N2519" s="2">
        <v>-0.12900000000000006</v>
      </c>
      <c r="O2519" s="2">
        <v>-0.20906666666666665</v>
      </c>
      <c r="P2519" s="2" t="s">
        <v>5900</v>
      </c>
      <c r="Q2519" s="5">
        <v>5837</v>
      </c>
      <c r="R2519" s="5">
        <v>413.97163120567376</v>
      </c>
      <c r="S2519" s="5">
        <v>8</v>
      </c>
      <c r="T2519" s="5">
        <v>137.05670721260924</v>
      </c>
      <c r="U2519" s="5">
        <v>0</v>
      </c>
      <c r="V2519" s="5">
        <v>0</v>
      </c>
      <c r="W2519" s="5">
        <v>3</v>
      </c>
      <c r="X2519" s="5">
        <v>51.396265204728451</v>
      </c>
      <c r="Y2519" s="5">
        <v>1</v>
      </c>
      <c r="Z2519" s="5">
        <v>17.132088401576155</v>
      </c>
      <c r="AA2519" s="5">
        <v>4</v>
      </c>
      <c r="AB2519" s="5">
        <v>68.52835360630462</v>
      </c>
      <c r="AC2519" s="5">
        <v>69</v>
      </c>
      <c r="AD2519" s="5">
        <v>1182.1140997087546</v>
      </c>
      <c r="AE2519" s="5">
        <v>21</v>
      </c>
      <c r="AF2519" s="5">
        <v>359.77385643309924</v>
      </c>
      <c r="AG2519" s="5">
        <v>48</v>
      </c>
      <c r="AH2519" s="5">
        <v>822.34024327565521</v>
      </c>
      <c r="AI2519" s="5">
        <v>0</v>
      </c>
      <c r="AJ2519" s="5">
        <v>0</v>
      </c>
    </row>
    <row r="2520" spans="1:36" x14ac:dyDescent="0.25">
      <c r="A2520">
        <v>2018</v>
      </c>
      <c r="B2520" t="s">
        <v>70</v>
      </c>
      <c r="C2520" t="s">
        <v>5304</v>
      </c>
      <c r="D2520" s="47" t="s">
        <v>5303</v>
      </c>
      <c r="E2520" s="11">
        <v>4.04</v>
      </c>
      <c r="F2520" s="2">
        <v>0.7944</v>
      </c>
      <c r="G2520" s="2">
        <v>0.19439999999999999</v>
      </c>
      <c r="H2520" s="2">
        <v>0.6</v>
      </c>
      <c r="I2520" s="2">
        <v>0.78820000000000001</v>
      </c>
      <c r="J2520" s="2">
        <v>0.1754</v>
      </c>
      <c r="K2520" s="2">
        <v>0.61280000000000001</v>
      </c>
      <c r="L2520" s="2">
        <v>0.71009999999999995</v>
      </c>
      <c r="M2520" s="2">
        <v>0.27</v>
      </c>
      <c r="N2520" s="2">
        <v>0.44009999999999994</v>
      </c>
      <c r="O2520" s="2">
        <v>0.55096666666666672</v>
      </c>
      <c r="P2520" s="5" t="s">
        <v>4792</v>
      </c>
      <c r="Q2520" s="5">
        <v>5840</v>
      </c>
      <c r="R2520" s="5">
        <v>1445.5445544554455</v>
      </c>
      <c r="S2520" s="5">
        <v>17</v>
      </c>
      <c r="T2520" s="5">
        <v>291.09589041095893</v>
      </c>
      <c r="U2520" s="5">
        <v>0</v>
      </c>
      <c r="V2520" s="5">
        <v>0</v>
      </c>
      <c r="W2520" s="5">
        <v>2</v>
      </c>
      <c r="X2520" s="5">
        <v>34.246575342465754</v>
      </c>
      <c r="Y2520" s="5">
        <v>1</v>
      </c>
      <c r="Z2520" s="5">
        <v>17.123287671232877</v>
      </c>
      <c r="AA2520" s="5">
        <v>14</v>
      </c>
      <c r="AB2520" s="5">
        <v>239.72602739726028</v>
      </c>
      <c r="AC2520" s="5">
        <v>72</v>
      </c>
      <c r="AD2520" s="5">
        <v>1232.8767123287671</v>
      </c>
      <c r="AE2520" s="5">
        <v>7</v>
      </c>
      <c r="AF2520" s="5">
        <v>119.86301369863014</v>
      </c>
      <c r="AG2520" s="5">
        <v>52</v>
      </c>
      <c r="AH2520" s="5">
        <v>890.41095890410952</v>
      </c>
      <c r="AI2520" s="5">
        <v>13</v>
      </c>
      <c r="AJ2520" s="5">
        <v>222.60273972602738</v>
      </c>
    </row>
    <row r="2521" spans="1:36" x14ac:dyDescent="0.25">
      <c r="A2521">
        <v>2018</v>
      </c>
      <c r="B2521" t="s">
        <v>71</v>
      </c>
      <c r="C2521" t="s">
        <v>5986</v>
      </c>
      <c r="D2521" s="47" t="s">
        <v>5914</v>
      </c>
      <c r="E2521" s="11">
        <v>0</v>
      </c>
      <c r="F2521" s="2">
        <v>0.4098</v>
      </c>
      <c r="G2521" s="2">
        <v>0.58040000000000003</v>
      </c>
      <c r="H2521" s="2">
        <v>-0.17060000000000003</v>
      </c>
      <c r="I2521" s="2">
        <v>0.28050000000000003</v>
      </c>
      <c r="J2521" s="2">
        <v>0.68500000000000005</v>
      </c>
      <c r="K2521" s="2">
        <v>-0.40450000000000003</v>
      </c>
      <c r="L2521" s="2">
        <v>0.28649999999999998</v>
      </c>
      <c r="M2521" s="2">
        <v>0.70399999999999996</v>
      </c>
      <c r="N2521" s="2">
        <v>-0.41749999999999998</v>
      </c>
      <c r="O2521" s="2">
        <v>-0.3308666666666667</v>
      </c>
      <c r="P2521" s="2" t="s">
        <v>5900</v>
      </c>
      <c r="Q2521" s="5">
        <v>5842</v>
      </c>
      <c r="R2521" s="5" t="s">
        <v>4791</v>
      </c>
      <c r="S2521" s="5">
        <v>48</v>
      </c>
      <c r="T2521" s="5">
        <v>821.63642588154744</v>
      </c>
      <c r="U2521" s="5">
        <v>0</v>
      </c>
      <c r="V2521" s="5">
        <v>0</v>
      </c>
      <c r="W2521" s="5">
        <v>1</v>
      </c>
      <c r="X2521" s="5">
        <v>17.117425539198905</v>
      </c>
      <c r="Y2521" s="5">
        <v>9</v>
      </c>
      <c r="Z2521" s="5">
        <v>154.05682985279014</v>
      </c>
      <c r="AA2521" s="5">
        <v>38</v>
      </c>
      <c r="AB2521" s="5">
        <v>650.46217048955839</v>
      </c>
      <c r="AC2521" s="5">
        <v>262</v>
      </c>
      <c r="AD2521" s="5">
        <v>4484.7654912701128</v>
      </c>
      <c r="AE2521" s="5">
        <v>43</v>
      </c>
      <c r="AF2521" s="5">
        <v>736.04929818555286</v>
      </c>
      <c r="AG2521" s="5">
        <v>201</v>
      </c>
      <c r="AH2521" s="5">
        <v>3440.6025333789803</v>
      </c>
      <c r="AI2521" s="5">
        <v>18</v>
      </c>
      <c r="AJ2521" s="5">
        <v>308.11365970558029</v>
      </c>
    </row>
    <row r="2522" spans="1:36" x14ac:dyDescent="0.25">
      <c r="A2522">
        <v>2018</v>
      </c>
      <c r="B2522" t="s">
        <v>71</v>
      </c>
      <c r="C2522" t="s">
        <v>5986</v>
      </c>
      <c r="D2522" s="47" t="s">
        <v>5914</v>
      </c>
      <c r="E2522" s="11">
        <v>0</v>
      </c>
      <c r="F2522" s="2">
        <v>0.4098</v>
      </c>
      <c r="G2522" s="2">
        <v>0.58040000000000003</v>
      </c>
      <c r="H2522" s="2">
        <v>-0.17060000000000003</v>
      </c>
      <c r="I2522" s="2">
        <v>0.28050000000000003</v>
      </c>
      <c r="J2522" s="2">
        <v>0.68500000000000005</v>
      </c>
      <c r="K2522" s="2">
        <v>-0.40450000000000003</v>
      </c>
      <c r="L2522" s="2">
        <v>0.28649999999999998</v>
      </c>
      <c r="M2522" s="2">
        <v>0.70399999999999996</v>
      </c>
      <c r="N2522" s="2">
        <v>-0.41749999999999998</v>
      </c>
      <c r="O2522" s="2">
        <v>-0.3308666666666667</v>
      </c>
      <c r="P2522" s="2" t="s">
        <v>5900</v>
      </c>
      <c r="Q2522" s="5">
        <v>5842</v>
      </c>
      <c r="R2522" s="5" t="s">
        <v>4791</v>
      </c>
      <c r="S2522" s="5">
        <v>48</v>
      </c>
      <c r="T2522" s="5">
        <v>821.63642588154744</v>
      </c>
      <c r="U2522" s="5">
        <v>0</v>
      </c>
      <c r="V2522" s="5">
        <v>0</v>
      </c>
      <c r="W2522" s="5">
        <v>1</v>
      </c>
      <c r="X2522" s="5">
        <v>17.117425539198905</v>
      </c>
      <c r="Y2522" s="5">
        <v>9</v>
      </c>
      <c r="Z2522" s="5">
        <v>154.05682985279014</v>
      </c>
      <c r="AA2522" s="5">
        <v>38</v>
      </c>
      <c r="AB2522" s="5">
        <v>650.46217048955839</v>
      </c>
      <c r="AC2522" s="5">
        <v>262</v>
      </c>
      <c r="AD2522" s="5">
        <v>4484.7654912701128</v>
      </c>
      <c r="AE2522" s="5">
        <v>43</v>
      </c>
      <c r="AF2522" s="5">
        <v>736.04929818555286</v>
      </c>
      <c r="AG2522" s="5">
        <v>201</v>
      </c>
      <c r="AH2522" s="5">
        <v>3440.6025333789803</v>
      </c>
      <c r="AI2522" s="5">
        <v>18</v>
      </c>
      <c r="AJ2522" s="5">
        <v>308.11365970558029</v>
      </c>
    </row>
    <row r="2523" spans="1:36" x14ac:dyDescent="0.25">
      <c r="A2523">
        <v>2017</v>
      </c>
      <c r="B2523" t="s">
        <v>41</v>
      </c>
      <c r="C2523" t="s">
        <v>5630</v>
      </c>
      <c r="D2523" s="47" t="s">
        <v>5331</v>
      </c>
      <c r="E2523" s="11">
        <v>4.2270000000000003</v>
      </c>
      <c r="F2523" s="2">
        <v>0.57889999999999997</v>
      </c>
      <c r="G2523" s="2">
        <v>0.40189999999999998</v>
      </c>
      <c r="H2523" s="2">
        <v>0.17699999999999999</v>
      </c>
      <c r="I2523" s="2">
        <v>0.56540000000000001</v>
      </c>
      <c r="J2523" s="2">
        <v>0.38600000000000001</v>
      </c>
      <c r="K2523" s="2">
        <v>0.1794</v>
      </c>
      <c r="L2523" s="2">
        <v>0.51619999999999999</v>
      </c>
      <c r="M2523" s="2">
        <v>0.46460000000000001</v>
      </c>
      <c r="N2523" s="2">
        <v>5.1599999999999979E-2</v>
      </c>
      <c r="O2523" s="2">
        <v>0.13599999999999998</v>
      </c>
      <c r="P2523" s="2" t="s">
        <v>4792</v>
      </c>
      <c r="Q2523" s="5">
        <v>5857</v>
      </c>
      <c r="R2523" s="5">
        <v>1385.6162763189022</v>
      </c>
      <c r="S2523" s="5">
        <v>11</v>
      </c>
      <c r="T2523" s="5">
        <v>187.809458767287</v>
      </c>
      <c r="U2523" s="5">
        <v>0</v>
      </c>
      <c r="V2523" s="5">
        <v>0</v>
      </c>
      <c r="W2523" s="5">
        <v>3</v>
      </c>
      <c r="X2523" s="5">
        <v>51.220761481987374</v>
      </c>
      <c r="Y2523" s="5">
        <v>1</v>
      </c>
      <c r="Z2523" s="5">
        <v>17.073587160662456</v>
      </c>
      <c r="AA2523" s="5">
        <v>7</v>
      </c>
      <c r="AB2523" s="5">
        <v>119.51511012463719</v>
      </c>
      <c r="AC2523" s="5">
        <v>44</v>
      </c>
      <c r="AD2523" s="5">
        <v>751.23783506914799</v>
      </c>
      <c r="AE2523" s="5">
        <v>7</v>
      </c>
      <c r="AF2523" s="5">
        <v>119.51511012463719</v>
      </c>
      <c r="AG2523" s="5">
        <v>37</v>
      </c>
      <c r="AH2523" s="5">
        <v>631.7227249445109</v>
      </c>
      <c r="AI2523" s="5">
        <v>0</v>
      </c>
      <c r="AJ2523" s="5">
        <v>0</v>
      </c>
    </row>
    <row r="2524" spans="1:36" x14ac:dyDescent="0.25">
      <c r="A2524">
        <v>2019</v>
      </c>
      <c r="B2524" t="s">
        <v>70</v>
      </c>
      <c r="C2524" t="s">
        <v>5333</v>
      </c>
      <c r="D2524" s="47" t="s">
        <v>5333</v>
      </c>
      <c r="E2524" s="11">
        <v>14.23</v>
      </c>
      <c r="F2524" s="2">
        <v>0.7399</v>
      </c>
      <c r="G2524" s="2">
        <v>0.23680000000000001</v>
      </c>
      <c r="H2524" s="2">
        <v>0.50309999999999999</v>
      </c>
      <c r="I2524" s="2">
        <v>0.75290000000000001</v>
      </c>
      <c r="J2524" s="2">
        <v>0.21029999999999999</v>
      </c>
      <c r="K2524" s="2">
        <v>0.54259999999999997</v>
      </c>
      <c r="L2524" s="2">
        <v>0.75690000000000002</v>
      </c>
      <c r="M2524" s="2">
        <v>0.2291</v>
      </c>
      <c r="N2524" s="2">
        <v>0.52780000000000005</v>
      </c>
      <c r="O2524" s="2">
        <v>0.52450000000000008</v>
      </c>
      <c r="P2524" s="5" t="s">
        <v>4792</v>
      </c>
      <c r="Q2524" s="5">
        <v>5869</v>
      </c>
      <c r="R2524" s="5">
        <v>412.43851018973999</v>
      </c>
      <c r="S2524" s="5">
        <v>5</v>
      </c>
      <c r="T2524" s="5">
        <v>85.193388993014139</v>
      </c>
      <c r="U2524" s="5">
        <v>0</v>
      </c>
      <c r="V2524" s="5">
        <v>0</v>
      </c>
      <c r="W2524" s="5">
        <v>2</v>
      </c>
      <c r="X2524" s="5">
        <v>34.07735559720566</v>
      </c>
      <c r="Y2524" s="5">
        <v>0</v>
      </c>
      <c r="Z2524" s="5">
        <v>0</v>
      </c>
      <c r="AA2524" s="5">
        <v>3</v>
      </c>
      <c r="AB2524" s="5">
        <v>51.116033395808493</v>
      </c>
      <c r="AC2524" s="5">
        <v>52</v>
      </c>
      <c r="AD2524" s="5">
        <v>886.01124552734711</v>
      </c>
      <c r="AE2524" s="5">
        <v>6</v>
      </c>
      <c r="AF2524" s="5">
        <v>102.23206679161699</v>
      </c>
      <c r="AG2524" s="5">
        <v>42</v>
      </c>
      <c r="AH2524" s="5">
        <v>715.62446754131884</v>
      </c>
      <c r="AI2524" s="5">
        <v>4</v>
      </c>
      <c r="AJ2524" s="5">
        <v>68.15471119441132</v>
      </c>
    </row>
    <row r="2525" spans="1:36" x14ac:dyDescent="0.25">
      <c r="A2525">
        <v>2018</v>
      </c>
      <c r="B2525" t="s">
        <v>41</v>
      </c>
      <c r="C2525" t="s">
        <v>5671</v>
      </c>
      <c r="D2525" s="47" t="s">
        <v>5291</v>
      </c>
      <c r="E2525" s="11">
        <v>5.266</v>
      </c>
      <c r="F2525" s="2">
        <v>0.67759999999999998</v>
      </c>
      <c r="G2525" s="2">
        <v>0.30330000000000001</v>
      </c>
      <c r="H2525" s="2">
        <v>0.37429999999999997</v>
      </c>
      <c r="I2525" s="2">
        <v>0.68379999999999996</v>
      </c>
      <c r="J2525" s="2">
        <v>0.27200000000000002</v>
      </c>
      <c r="K2525" s="2">
        <v>0.41179999999999994</v>
      </c>
      <c r="L2525" s="2">
        <v>0.61219999999999997</v>
      </c>
      <c r="M2525" s="2">
        <v>0.36399999999999999</v>
      </c>
      <c r="N2525" s="2">
        <v>0.24819999999999998</v>
      </c>
      <c r="O2525" s="2">
        <v>0.34476666666666667</v>
      </c>
      <c r="P2525" s="2" t="s">
        <v>4792</v>
      </c>
      <c r="Q2525" s="5">
        <v>5873</v>
      </c>
      <c r="R2525" s="5">
        <v>1115.2677554120776</v>
      </c>
      <c r="S2525" s="5">
        <v>13</v>
      </c>
      <c r="T2525" s="5">
        <v>221.35194959986379</v>
      </c>
      <c r="U2525" s="5">
        <v>0</v>
      </c>
      <c r="V2525" s="5">
        <v>0</v>
      </c>
      <c r="W2525" s="5">
        <v>5</v>
      </c>
      <c r="X2525" s="5">
        <v>85.135365230716829</v>
      </c>
      <c r="Y2525" s="5">
        <v>1</v>
      </c>
      <c r="Z2525" s="5">
        <v>17.027073046143368</v>
      </c>
      <c r="AA2525" s="5">
        <v>7</v>
      </c>
      <c r="AB2525" s="5">
        <v>119.18951132300357</v>
      </c>
      <c r="AC2525" s="5">
        <v>58</v>
      </c>
      <c r="AD2525" s="5">
        <v>987.57023667631529</v>
      </c>
      <c r="AE2525" s="5">
        <v>17</v>
      </c>
      <c r="AF2525" s="5">
        <v>289.46024178443724</v>
      </c>
      <c r="AG2525" s="5">
        <v>40</v>
      </c>
      <c r="AH2525" s="5">
        <v>681.08292184573463</v>
      </c>
      <c r="AI2525" s="5">
        <v>1</v>
      </c>
      <c r="AJ2525" s="5">
        <v>17.027073046143368</v>
      </c>
    </row>
    <row r="2526" spans="1:36" x14ac:dyDescent="0.25">
      <c r="A2526">
        <v>2018</v>
      </c>
      <c r="B2526" t="s">
        <v>70</v>
      </c>
      <c r="C2526" t="s">
        <v>5222</v>
      </c>
      <c r="D2526" s="47" t="s">
        <v>5377</v>
      </c>
      <c r="E2526" s="11">
        <v>8.52</v>
      </c>
      <c r="F2526" s="2">
        <v>0.80700000000000005</v>
      </c>
      <c r="G2526" s="2">
        <v>0.18099999999999999</v>
      </c>
      <c r="H2526" s="2">
        <v>0.62600000000000011</v>
      </c>
      <c r="I2526" s="2">
        <v>0.78239999999999998</v>
      </c>
      <c r="J2526" s="2">
        <v>0.18640000000000001</v>
      </c>
      <c r="K2526" s="2">
        <v>0.59599999999999997</v>
      </c>
      <c r="L2526" s="2">
        <v>0.71799999999999997</v>
      </c>
      <c r="M2526" s="2">
        <v>0.2676</v>
      </c>
      <c r="N2526" s="2">
        <v>0.45039999999999997</v>
      </c>
      <c r="O2526" s="2">
        <v>0.55746666666666667</v>
      </c>
      <c r="P2526" s="5" t="s">
        <v>4792</v>
      </c>
      <c r="Q2526" s="5">
        <v>5873</v>
      </c>
      <c r="R2526" s="5">
        <v>689.31924882629107</v>
      </c>
      <c r="S2526" s="5">
        <v>51</v>
      </c>
      <c r="T2526" s="5">
        <v>868.38072535331185</v>
      </c>
      <c r="U2526" s="5">
        <v>0</v>
      </c>
      <c r="V2526" s="5">
        <v>0</v>
      </c>
      <c r="W2526" s="5">
        <v>0</v>
      </c>
      <c r="X2526" s="5">
        <v>0</v>
      </c>
      <c r="Y2526" s="5">
        <v>1</v>
      </c>
      <c r="Z2526" s="5">
        <v>17.027073046143368</v>
      </c>
      <c r="AA2526" s="5">
        <v>50</v>
      </c>
      <c r="AB2526" s="5">
        <v>851.35365230716832</v>
      </c>
      <c r="AC2526" s="5">
        <v>307</v>
      </c>
      <c r="AD2526" s="5">
        <v>5227.3114251660136</v>
      </c>
      <c r="AE2526" s="5">
        <v>48</v>
      </c>
      <c r="AF2526" s="5">
        <v>817.2995062148816</v>
      </c>
      <c r="AG2526" s="5">
        <v>232</v>
      </c>
      <c r="AH2526" s="5">
        <v>3950.2809467052612</v>
      </c>
      <c r="AI2526" s="5">
        <v>27</v>
      </c>
      <c r="AJ2526" s="5">
        <v>459.73097224587093</v>
      </c>
    </row>
    <row r="2527" spans="1:36" x14ac:dyDescent="0.25">
      <c r="A2527">
        <v>2017</v>
      </c>
      <c r="B2527" t="s">
        <v>71</v>
      </c>
      <c r="C2527" t="s">
        <v>5099</v>
      </c>
      <c r="D2527" s="47" t="s">
        <v>1102</v>
      </c>
      <c r="E2527" s="11">
        <v>0</v>
      </c>
      <c r="F2527" s="2">
        <v>0.82340000000000002</v>
      </c>
      <c r="G2527" s="2">
        <v>0.16259999999999999</v>
      </c>
      <c r="H2527" s="2">
        <v>0.66080000000000005</v>
      </c>
      <c r="I2527" s="2">
        <v>0.80459999999999998</v>
      </c>
      <c r="J2527" s="2">
        <v>0.17050000000000001</v>
      </c>
      <c r="K2527" s="2">
        <v>0.6341</v>
      </c>
      <c r="L2527" s="2">
        <v>0.77729999999999999</v>
      </c>
      <c r="M2527" s="2">
        <v>0.21290000000000001</v>
      </c>
      <c r="N2527" s="2">
        <v>0.56440000000000001</v>
      </c>
      <c r="O2527" s="2">
        <v>0.61976666666666669</v>
      </c>
      <c r="P2527" s="2" t="s">
        <v>4792</v>
      </c>
      <c r="Q2527" s="5">
        <v>5874</v>
      </c>
      <c r="R2527" s="5" t="s">
        <v>4791</v>
      </c>
      <c r="S2527" s="5">
        <v>11</v>
      </c>
      <c r="T2527" s="5">
        <v>187.26591760299627</v>
      </c>
      <c r="U2527" s="5">
        <v>1</v>
      </c>
      <c r="V2527" s="5">
        <v>17.024174327545111</v>
      </c>
      <c r="W2527" s="5">
        <v>2</v>
      </c>
      <c r="X2527" s="5">
        <v>34.048348655090223</v>
      </c>
      <c r="Y2527" s="5">
        <v>2</v>
      </c>
      <c r="Z2527" s="5">
        <v>34.048348655090223</v>
      </c>
      <c r="AA2527" s="5">
        <v>6</v>
      </c>
      <c r="AB2527" s="5">
        <v>102.14504596527068</v>
      </c>
      <c r="AC2527" s="5">
        <v>109</v>
      </c>
      <c r="AD2527" s="5">
        <v>1855.6350017024172</v>
      </c>
      <c r="AE2527" s="5">
        <v>23</v>
      </c>
      <c r="AF2527" s="5">
        <v>391.55600953353763</v>
      </c>
      <c r="AG2527" s="5">
        <v>79</v>
      </c>
      <c r="AH2527" s="5">
        <v>1344.909771876064</v>
      </c>
      <c r="AI2527" s="5">
        <v>7</v>
      </c>
      <c r="AJ2527" s="5">
        <v>119.16922029281581</v>
      </c>
    </row>
    <row r="2528" spans="1:36" x14ac:dyDescent="0.25">
      <c r="A2528">
        <v>2019</v>
      </c>
      <c r="B2528" t="s">
        <v>70</v>
      </c>
      <c r="C2528" t="s">
        <v>5222</v>
      </c>
      <c r="D2528" s="47" t="s">
        <v>5377</v>
      </c>
      <c r="E2528" s="11">
        <v>8.52</v>
      </c>
      <c r="F2528" s="2">
        <v>0.80700000000000005</v>
      </c>
      <c r="G2528" s="2">
        <v>0.18099999999999999</v>
      </c>
      <c r="H2528" s="2">
        <v>0.62600000000000011</v>
      </c>
      <c r="I2528" s="2">
        <v>0.78239999999999998</v>
      </c>
      <c r="J2528" s="2">
        <v>0.18640000000000001</v>
      </c>
      <c r="K2528" s="2">
        <v>0.59599999999999997</v>
      </c>
      <c r="L2528" s="2">
        <v>0.71799999999999997</v>
      </c>
      <c r="M2528" s="2">
        <v>0.2676</v>
      </c>
      <c r="N2528" s="2">
        <v>0.45039999999999997</v>
      </c>
      <c r="O2528" s="2">
        <v>0.55746666666666667</v>
      </c>
      <c r="P2528" s="5" t="s">
        <v>4792</v>
      </c>
      <c r="Q2528" s="5">
        <v>5875</v>
      </c>
      <c r="R2528" s="5">
        <v>689.5539906103287</v>
      </c>
      <c r="S2528" s="5">
        <v>29</v>
      </c>
      <c r="T2528" s="5">
        <v>493.61702127659578</v>
      </c>
      <c r="U2528" s="5">
        <v>0</v>
      </c>
      <c r="V2528" s="5">
        <v>0</v>
      </c>
      <c r="W2528" s="5">
        <v>0</v>
      </c>
      <c r="X2528" s="5">
        <v>0</v>
      </c>
      <c r="Y2528" s="5">
        <v>1</v>
      </c>
      <c r="Z2528" s="5">
        <v>17.021276595744681</v>
      </c>
      <c r="AA2528" s="5">
        <v>28</v>
      </c>
      <c r="AB2528" s="5">
        <v>476.59574468085106</v>
      </c>
      <c r="AC2528" s="5">
        <v>295</v>
      </c>
      <c r="AD2528" s="5">
        <v>5021.2765957446809</v>
      </c>
      <c r="AE2528" s="5">
        <v>46</v>
      </c>
      <c r="AF2528" s="5">
        <v>782.97872340425545</v>
      </c>
      <c r="AG2528" s="5">
        <v>219</v>
      </c>
      <c r="AH2528" s="5">
        <v>3727.6595744680853</v>
      </c>
      <c r="AI2528" s="5">
        <v>30</v>
      </c>
      <c r="AJ2528" s="5">
        <v>510.63829787234039</v>
      </c>
    </row>
    <row r="2529" spans="1:36" x14ac:dyDescent="0.25">
      <c r="A2529">
        <v>2019</v>
      </c>
      <c r="B2529" t="s">
        <v>71</v>
      </c>
      <c r="C2529" t="s">
        <v>4887</v>
      </c>
      <c r="D2529" s="47" t="s">
        <v>706</v>
      </c>
      <c r="E2529" s="11">
        <v>0</v>
      </c>
      <c r="F2529" s="2">
        <v>0.65269999999999995</v>
      </c>
      <c r="G2529" s="2">
        <v>0.33119999999999999</v>
      </c>
      <c r="H2529" s="2">
        <v>0.32149999999999995</v>
      </c>
      <c r="I2529" s="2">
        <v>0.66310000000000002</v>
      </c>
      <c r="J2529" s="2">
        <v>0.28299999999999997</v>
      </c>
      <c r="K2529" s="2">
        <v>0.38010000000000005</v>
      </c>
      <c r="L2529" s="2">
        <v>0.69610000000000005</v>
      </c>
      <c r="M2529" s="2">
        <v>0.28810000000000002</v>
      </c>
      <c r="N2529" s="2">
        <v>0.40800000000000003</v>
      </c>
      <c r="O2529" s="2">
        <v>0.36986666666666662</v>
      </c>
      <c r="P2529" s="2" t="s">
        <v>4792</v>
      </c>
      <c r="Q2529" s="5">
        <v>5877</v>
      </c>
      <c r="R2529" s="5" t="s">
        <v>4791</v>
      </c>
      <c r="S2529" s="5">
        <v>24</v>
      </c>
      <c r="T2529" s="5">
        <v>408.37161817253701</v>
      </c>
      <c r="U2529" s="5">
        <v>0</v>
      </c>
      <c r="V2529" s="5">
        <v>0</v>
      </c>
      <c r="W2529" s="5">
        <v>2</v>
      </c>
      <c r="X2529" s="5">
        <v>34.030968181044749</v>
      </c>
      <c r="Y2529" s="5">
        <v>2</v>
      </c>
      <c r="Z2529" s="5">
        <v>34.030968181044749</v>
      </c>
      <c r="AA2529" s="5">
        <v>20</v>
      </c>
      <c r="AB2529" s="5">
        <v>340.3096818104475</v>
      </c>
      <c r="AC2529" s="5">
        <v>203</v>
      </c>
      <c r="AD2529" s="5">
        <v>3454.143270376042</v>
      </c>
      <c r="AE2529" s="5">
        <v>40</v>
      </c>
      <c r="AF2529" s="5">
        <v>680.619363620895</v>
      </c>
      <c r="AG2529" s="5">
        <v>139</v>
      </c>
      <c r="AH2529" s="5">
        <v>2365.1522885826103</v>
      </c>
      <c r="AI2529" s="5">
        <v>24</v>
      </c>
      <c r="AJ2529" s="5">
        <v>408.37161817253701</v>
      </c>
    </row>
    <row r="2530" spans="1:36" x14ac:dyDescent="0.25">
      <c r="A2530">
        <v>2019</v>
      </c>
      <c r="B2530" t="s">
        <v>71</v>
      </c>
      <c r="C2530" t="s">
        <v>4798</v>
      </c>
      <c r="D2530" s="47" t="s">
        <v>4795</v>
      </c>
      <c r="E2530" s="11">
        <v>0</v>
      </c>
      <c r="F2530" s="2">
        <v>0.53169999999999995</v>
      </c>
      <c r="G2530" s="2">
        <v>0.44650000000000001</v>
      </c>
      <c r="H2530" s="2">
        <v>8.5199999999999942E-2</v>
      </c>
      <c r="I2530" s="2">
        <v>0.5474</v>
      </c>
      <c r="J2530" s="2">
        <v>0.39789999999999998</v>
      </c>
      <c r="K2530" s="2">
        <v>0.14950000000000002</v>
      </c>
      <c r="L2530" s="2">
        <v>0.57509999999999994</v>
      </c>
      <c r="M2530" s="2">
        <v>0.41189999999999999</v>
      </c>
      <c r="N2530" s="2">
        <v>0.16319999999999996</v>
      </c>
      <c r="O2530" s="2">
        <v>0.1326333333333333</v>
      </c>
      <c r="P2530" s="2" t="s">
        <v>4792</v>
      </c>
      <c r="Q2530" s="5">
        <v>5879</v>
      </c>
      <c r="R2530" s="5" t="s">
        <v>4791</v>
      </c>
      <c r="S2530" s="5">
        <v>5</v>
      </c>
      <c r="T2530" s="5">
        <v>85.048477632250382</v>
      </c>
      <c r="U2530" s="5">
        <v>0</v>
      </c>
      <c r="V2530" s="5">
        <v>0</v>
      </c>
      <c r="W2530" s="5">
        <v>0</v>
      </c>
      <c r="X2530" s="5">
        <v>0</v>
      </c>
      <c r="Y2530" s="5">
        <v>2</v>
      </c>
      <c r="Z2530" s="5">
        <v>34.019391052900154</v>
      </c>
      <c r="AA2530" s="5">
        <v>3</v>
      </c>
      <c r="AB2530" s="5">
        <v>51.029086579350228</v>
      </c>
      <c r="AC2530" s="5">
        <v>66</v>
      </c>
      <c r="AD2530" s="5">
        <v>1122.6399047457051</v>
      </c>
      <c r="AE2530" s="5">
        <v>11</v>
      </c>
      <c r="AF2530" s="5">
        <v>187.10665079095085</v>
      </c>
      <c r="AG2530" s="5">
        <v>50</v>
      </c>
      <c r="AH2530" s="5">
        <v>850.48477632250376</v>
      </c>
      <c r="AI2530" s="5">
        <v>5</v>
      </c>
      <c r="AJ2530" s="5">
        <v>85.048477632250382</v>
      </c>
    </row>
    <row r="2531" spans="1:36" x14ac:dyDescent="0.25">
      <c r="A2531">
        <v>2017</v>
      </c>
      <c r="B2531" t="s">
        <v>70</v>
      </c>
      <c r="C2531" t="s">
        <v>5304</v>
      </c>
      <c r="D2531" s="47" t="s">
        <v>5303</v>
      </c>
      <c r="E2531" s="11">
        <v>4.04</v>
      </c>
      <c r="F2531" s="2">
        <v>0.7944</v>
      </c>
      <c r="G2531" s="2">
        <v>0.19439999999999999</v>
      </c>
      <c r="H2531" s="2">
        <v>0.6</v>
      </c>
      <c r="I2531" s="2">
        <v>0.78820000000000001</v>
      </c>
      <c r="J2531" s="2">
        <v>0.1754</v>
      </c>
      <c r="K2531" s="2">
        <v>0.61280000000000001</v>
      </c>
      <c r="L2531" s="2">
        <v>0.71009999999999995</v>
      </c>
      <c r="M2531" s="2">
        <v>0.27</v>
      </c>
      <c r="N2531" s="2">
        <v>0.44009999999999994</v>
      </c>
      <c r="O2531" s="2">
        <v>0.55096666666666672</v>
      </c>
      <c r="P2531" s="5" t="s">
        <v>4792</v>
      </c>
      <c r="Q2531" s="5">
        <v>5894</v>
      </c>
      <c r="R2531" s="5">
        <v>1458.9108910891089</v>
      </c>
      <c r="S2531" s="5">
        <v>18</v>
      </c>
      <c r="T2531" s="5">
        <v>305.39531727180179</v>
      </c>
      <c r="U2531" s="5">
        <v>0</v>
      </c>
      <c r="V2531" s="5">
        <v>0</v>
      </c>
      <c r="W2531" s="5">
        <v>0</v>
      </c>
      <c r="X2531" s="5">
        <v>0</v>
      </c>
      <c r="Y2531" s="5">
        <v>0</v>
      </c>
      <c r="Z2531" s="5">
        <v>0</v>
      </c>
      <c r="AA2531" s="5">
        <v>18</v>
      </c>
      <c r="AB2531" s="5">
        <v>305.39531727180179</v>
      </c>
      <c r="AC2531" s="5">
        <v>94</v>
      </c>
      <c r="AD2531" s="5">
        <v>1594.8422124194096</v>
      </c>
      <c r="AE2531" s="5">
        <v>9</v>
      </c>
      <c r="AF2531" s="5">
        <v>152.69765863590089</v>
      </c>
      <c r="AG2531" s="5">
        <v>76</v>
      </c>
      <c r="AH2531" s="5">
        <v>1289.4468951476078</v>
      </c>
      <c r="AI2531" s="5">
        <v>9</v>
      </c>
      <c r="AJ2531" s="5">
        <v>152.69765863590089</v>
      </c>
    </row>
    <row r="2532" spans="1:36" x14ac:dyDescent="0.25">
      <c r="A2532">
        <v>2017</v>
      </c>
      <c r="B2532" t="s">
        <v>41</v>
      </c>
      <c r="C2532" t="s">
        <v>5671</v>
      </c>
      <c r="D2532" s="47" t="s">
        <v>5291</v>
      </c>
      <c r="E2532" s="11">
        <v>5.266</v>
      </c>
      <c r="F2532" s="2">
        <v>0.67759999999999998</v>
      </c>
      <c r="G2532" s="2">
        <v>0.30330000000000001</v>
      </c>
      <c r="H2532" s="2">
        <v>0.37429999999999997</v>
      </c>
      <c r="I2532" s="2">
        <v>0.68379999999999996</v>
      </c>
      <c r="J2532" s="2">
        <v>0.27200000000000002</v>
      </c>
      <c r="K2532" s="2">
        <v>0.41179999999999994</v>
      </c>
      <c r="L2532" s="2">
        <v>0.61219999999999997</v>
      </c>
      <c r="M2532" s="2">
        <v>0.36399999999999999</v>
      </c>
      <c r="N2532" s="2">
        <v>0.24819999999999998</v>
      </c>
      <c r="O2532" s="2">
        <v>0.34476666666666667</v>
      </c>
      <c r="P2532" s="2" t="s">
        <v>4792</v>
      </c>
      <c r="Q2532" s="5">
        <v>5900</v>
      </c>
      <c r="R2532" s="5">
        <v>1120.3949867071781</v>
      </c>
      <c r="S2532" s="5">
        <v>14</v>
      </c>
      <c r="T2532" s="5">
        <v>237.28813559322032</v>
      </c>
      <c r="U2532" s="5">
        <v>0</v>
      </c>
      <c r="V2532" s="5">
        <v>0</v>
      </c>
      <c r="W2532" s="5">
        <v>2</v>
      </c>
      <c r="X2532" s="5">
        <v>33.898305084745765</v>
      </c>
      <c r="Y2532" s="5">
        <v>1</v>
      </c>
      <c r="Z2532" s="5">
        <v>16.949152542372882</v>
      </c>
      <c r="AA2532" s="5">
        <v>11</v>
      </c>
      <c r="AB2532" s="5">
        <v>186.4406779661017</v>
      </c>
      <c r="AC2532" s="5">
        <v>53</v>
      </c>
      <c r="AD2532" s="5">
        <v>898.30508474576277</v>
      </c>
      <c r="AE2532" s="5">
        <v>23</v>
      </c>
      <c r="AF2532" s="5">
        <v>389.83050847457628</v>
      </c>
      <c r="AG2532" s="5">
        <v>25</v>
      </c>
      <c r="AH2532" s="5">
        <v>423.72881355932202</v>
      </c>
      <c r="AI2532" s="5">
        <v>5</v>
      </c>
      <c r="AJ2532" s="5">
        <v>84.745762711864401</v>
      </c>
    </row>
    <row r="2533" spans="1:36" x14ac:dyDescent="0.25">
      <c r="A2533">
        <v>2018</v>
      </c>
      <c r="B2533" t="s">
        <v>41</v>
      </c>
      <c r="C2533" t="s">
        <v>6168</v>
      </c>
      <c r="D2533" s="47" t="s">
        <v>6045</v>
      </c>
      <c r="E2533" s="11">
        <v>3.6080000000000001</v>
      </c>
      <c r="F2533" s="2">
        <v>0.41739999999999999</v>
      </c>
      <c r="G2533" s="2">
        <v>0.56140000000000001</v>
      </c>
      <c r="H2533" s="2">
        <v>-0.14400000000000002</v>
      </c>
      <c r="I2533" s="2">
        <v>0.41660000000000003</v>
      </c>
      <c r="J2533" s="2">
        <v>0.52200000000000002</v>
      </c>
      <c r="K2533" s="2">
        <v>-0.10539999999999999</v>
      </c>
      <c r="L2533" s="2">
        <v>0.48630000000000001</v>
      </c>
      <c r="M2533" s="2">
        <v>0.49730000000000002</v>
      </c>
      <c r="N2533" s="2">
        <v>-1.100000000000001E-2</v>
      </c>
      <c r="O2533" s="2">
        <v>-8.6800000000000002E-2</v>
      </c>
      <c r="P2533" s="2" t="s">
        <v>5900</v>
      </c>
      <c r="Q2533" s="5">
        <v>5900</v>
      </c>
      <c r="R2533" s="5">
        <v>1635.2549889135255</v>
      </c>
      <c r="S2533" s="5">
        <v>0</v>
      </c>
      <c r="T2533" s="5">
        <v>0</v>
      </c>
      <c r="U2533" s="5">
        <v>0</v>
      </c>
      <c r="V2533" s="5">
        <v>0</v>
      </c>
      <c r="W2533" s="5">
        <v>0</v>
      </c>
      <c r="X2533" s="5">
        <v>0</v>
      </c>
      <c r="Y2533" s="5">
        <v>0</v>
      </c>
      <c r="Z2533" s="5">
        <v>0</v>
      </c>
      <c r="AA2533" s="5">
        <v>0</v>
      </c>
      <c r="AB2533" s="5">
        <v>0</v>
      </c>
      <c r="AC2533" s="5">
        <v>13</v>
      </c>
      <c r="AD2533" s="5">
        <v>220.33898305084745</v>
      </c>
      <c r="AE2533" s="5">
        <v>6</v>
      </c>
      <c r="AF2533" s="5">
        <v>101.69491525423729</v>
      </c>
      <c r="AG2533" s="5">
        <v>7</v>
      </c>
      <c r="AH2533" s="5">
        <v>118.64406779661016</v>
      </c>
      <c r="AI2533" s="5">
        <v>0</v>
      </c>
      <c r="AJ2533" s="5">
        <v>0</v>
      </c>
    </row>
    <row r="2534" spans="1:36" x14ac:dyDescent="0.25">
      <c r="A2534">
        <v>2018</v>
      </c>
      <c r="B2534" t="s">
        <v>41</v>
      </c>
      <c r="C2534" t="s">
        <v>6037</v>
      </c>
      <c r="D2534" s="47" t="s">
        <v>6005</v>
      </c>
      <c r="E2534" s="11">
        <v>1.169</v>
      </c>
      <c r="F2534" s="2">
        <v>0.24049999999999999</v>
      </c>
      <c r="G2534" s="2">
        <v>0.74350000000000005</v>
      </c>
      <c r="H2534" s="2">
        <v>-0.50300000000000011</v>
      </c>
      <c r="I2534" s="2">
        <v>0.2102</v>
      </c>
      <c r="J2534" s="2">
        <v>0.74750000000000005</v>
      </c>
      <c r="K2534" s="2">
        <v>-0.53730000000000011</v>
      </c>
      <c r="L2534" s="2">
        <v>0.24629999999999999</v>
      </c>
      <c r="M2534" s="2">
        <v>0.74</v>
      </c>
      <c r="N2534" s="2">
        <v>-0.49370000000000003</v>
      </c>
      <c r="O2534" s="2">
        <v>-0.51133333333333342</v>
      </c>
      <c r="P2534" s="2" t="s">
        <v>5900</v>
      </c>
      <c r="Q2534" s="5">
        <v>5903</v>
      </c>
      <c r="R2534" s="5">
        <v>5049.6150556030798</v>
      </c>
      <c r="S2534" s="5">
        <v>14</v>
      </c>
      <c r="T2534" s="5">
        <v>237.16754192783333</v>
      </c>
      <c r="U2534" s="5">
        <v>0</v>
      </c>
      <c r="V2534" s="5">
        <v>0</v>
      </c>
      <c r="W2534" s="5">
        <v>1</v>
      </c>
      <c r="X2534" s="5">
        <v>16.940538709130948</v>
      </c>
      <c r="Y2534" s="5">
        <v>6</v>
      </c>
      <c r="Z2534" s="5">
        <v>101.6432322547857</v>
      </c>
      <c r="AA2534" s="5">
        <v>7</v>
      </c>
      <c r="AB2534" s="5">
        <v>118.58377096391666</v>
      </c>
      <c r="AC2534" s="5">
        <v>116</v>
      </c>
      <c r="AD2534" s="5">
        <v>1965.1024902591903</v>
      </c>
      <c r="AE2534" s="5">
        <v>14</v>
      </c>
      <c r="AF2534" s="5">
        <v>237.16754192783333</v>
      </c>
      <c r="AG2534" s="5">
        <v>82</v>
      </c>
      <c r="AH2534" s="5">
        <v>1389.1241741487379</v>
      </c>
      <c r="AI2534" s="5">
        <v>20</v>
      </c>
      <c r="AJ2534" s="5">
        <v>338.81077418261901</v>
      </c>
    </row>
    <row r="2535" spans="1:36" x14ac:dyDescent="0.25">
      <c r="A2535">
        <v>2019</v>
      </c>
      <c r="B2535" t="s">
        <v>71</v>
      </c>
      <c r="C2535" t="s">
        <v>5048</v>
      </c>
      <c r="D2535" s="47" t="s">
        <v>1078</v>
      </c>
      <c r="E2535" s="11">
        <v>0</v>
      </c>
      <c r="F2535" s="2">
        <v>0.7984</v>
      </c>
      <c r="G2535" s="2">
        <v>0.1905</v>
      </c>
      <c r="H2535" s="2">
        <v>0.6079</v>
      </c>
      <c r="I2535" s="2">
        <v>0.77869999999999995</v>
      </c>
      <c r="J2535" s="2">
        <v>0.193</v>
      </c>
      <c r="K2535" s="2">
        <v>0.58569999999999989</v>
      </c>
      <c r="L2535" s="2">
        <v>0.74750000000000005</v>
      </c>
      <c r="M2535" s="2">
        <v>0.24399999999999999</v>
      </c>
      <c r="N2535" s="2">
        <v>0.50350000000000006</v>
      </c>
      <c r="O2535" s="2">
        <v>0.56569999999999998</v>
      </c>
      <c r="P2535" s="2" t="s">
        <v>4792</v>
      </c>
      <c r="Q2535" s="5">
        <v>5911</v>
      </c>
      <c r="R2535" s="5" t="s">
        <v>4791</v>
      </c>
      <c r="S2535" s="5">
        <v>30</v>
      </c>
      <c r="T2535" s="5">
        <v>507.5283369988158</v>
      </c>
      <c r="U2535" s="5">
        <v>0</v>
      </c>
      <c r="V2535" s="5">
        <v>0</v>
      </c>
      <c r="W2535" s="5">
        <v>5</v>
      </c>
      <c r="X2535" s="5">
        <v>84.5880561664693</v>
      </c>
      <c r="Y2535" s="5">
        <v>3</v>
      </c>
      <c r="Z2535" s="5">
        <v>50.75283369988157</v>
      </c>
      <c r="AA2535" s="5">
        <v>22</v>
      </c>
      <c r="AB2535" s="5">
        <v>372.18744713246491</v>
      </c>
      <c r="AC2535" s="5">
        <v>126</v>
      </c>
      <c r="AD2535" s="5">
        <v>2131.6190153950261</v>
      </c>
      <c r="AE2535" s="5">
        <v>30</v>
      </c>
      <c r="AF2535" s="5">
        <v>507.5283369988158</v>
      </c>
      <c r="AG2535" s="5">
        <v>86</v>
      </c>
      <c r="AH2535" s="5">
        <v>1454.9145660632719</v>
      </c>
      <c r="AI2535" s="5">
        <v>10</v>
      </c>
      <c r="AJ2535" s="5">
        <v>169.1761123329386</v>
      </c>
    </row>
    <row r="2536" spans="1:36" x14ac:dyDescent="0.25">
      <c r="A2536">
        <v>2017</v>
      </c>
      <c r="B2536" t="s">
        <v>71</v>
      </c>
      <c r="C2536" t="s">
        <v>5092</v>
      </c>
      <c r="D2536" s="47" t="s">
        <v>5091</v>
      </c>
      <c r="E2536" s="11">
        <v>0</v>
      </c>
      <c r="F2536" s="2">
        <v>0.80149999999999999</v>
      </c>
      <c r="G2536" s="2">
        <v>0.18459999999999999</v>
      </c>
      <c r="H2536" s="2">
        <v>0.6169</v>
      </c>
      <c r="I2536" s="2">
        <v>0.79469999999999996</v>
      </c>
      <c r="J2536" s="2">
        <v>0.17560000000000001</v>
      </c>
      <c r="K2536" s="2">
        <v>0.61909999999999998</v>
      </c>
      <c r="L2536" s="2">
        <v>0.79990000000000006</v>
      </c>
      <c r="M2536" s="2">
        <v>0.1893</v>
      </c>
      <c r="N2536" s="2">
        <v>0.61060000000000003</v>
      </c>
      <c r="O2536" s="2">
        <v>0.61553333333333338</v>
      </c>
      <c r="P2536" s="2" t="s">
        <v>4792</v>
      </c>
      <c r="Q2536" s="5">
        <v>5913</v>
      </c>
      <c r="R2536" s="5" t="s">
        <v>4791</v>
      </c>
      <c r="S2536" s="5">
        <v>10</v>
      </c>
      <c r="T2536" s="5">
        <v>169.11889058007779</v>
      </c>
      <c r="U2536" s="5">
        <v>0</v>
      </c>
      <c r="V2536" s="5">
        <v>0</v>
      </c>
      <c r="W2536" s="5">
        <v>6</v>
      </c>
      <c r="X2536" s="5">
        <v>101.47133434804667</v>
      </c>
      <c r="Y2536" s="5">
        <v>0</v>
      </c>
      <c r="Z2536" s="5">
        <v>0</v>
      </c>
      <c r="AA2536" s="5">
        <v>4</v>
      </c>
      <c r="AB2536" s="5">
        <v>67.647556232031121</v>
      </c>
      <c r="AC2536" s="5">
        <v>141</v>
      </c>
      <c r="AD2536" s="5">
        <v>2384.5763571790967</v>
      </c>
      <c r="AE2536" s="5">
        <v>17</v>
      </c>
      <c r="AF2536" s="5">
        <v>287.50211398613226</v>
      </c>
      <c r="AG2536" s="5">
        <v>107</v>
      </c>
      <c r="AH2536" s="5">
        <v>1809.5721292068324</v>
      </c>
      <c r="AI2536" s="5">
        <v>17</v>
      </c>
      <c r="AJ2536" s="5">
        <v>287.50211398613226</v>
      </c>
    </row>
    <row r="2537" spans="1:36" x14ac:dyDescent="0.25">
      <c r="A2537">
        <v>2017</v>
      </c>
      <c r="B2537" t="s">
        <v>41</v>
      </c>
      <c r="C2537" t="s">
        <v>5865</v>
      </c>
      <c r="D2537" s="47" t="s">
        <v>692</v>
      </c>
      <c r="E2537" s="11">
        <v>2.492</v>
      </c>
      <c r="F2537" s="2">
        <v>0.4556</v>
      </c>
      <c r="G2537" s="2">
        <v>0.51900000000000002</v>
      </c>
      <c r="H2537" s="2">
        <v>-6.3400000000000012E-2</v>
      </c>
      <c r="I2537" s="2">
        <v>0.45379999999999998</v>
      </c>
      <c r="J2537" s="2">
        <v>0.48470000000000002</v>
      </c>
      <c r="K2537" s="2">
        <v>-3.0900000000000039E-2</v>
      </c>
      <c r="L2537" s="2">
        <v>0.46899999999999997</v>
      </c>
      <c r="M2537" s="2">
        <v>0.51280000000000003</v>
      </c>
      <c r="N2537" s="2">
        <v>-4.3800000000000061E-2</v>
      </c>
      <c r="O2537" s="2">
        <v>-4.6033333333333371E-2</v>
      </c>
      <c r="P2537" s="2" t="s">
        <v>5765</v>
      </c>
      <c r="Q2537" s="5">
        <v>5913</v>
      </c>
      <c r="R2537" s="5">
        <v>2372.792937399679</v>
      </c>
      <c r="S2537" s="5">
        <v>24</v>
      </c>
      <c r="T2537" s="5">
        <v>405.88533739218667</v>
      </c>
      <c r="U2537" s="5">
        <v>1</v>
      </c>
      <c r="V2537" s="5">
        <v>16.91188905800778</v>
      </c>
      <c r="W2537" s="5">
        <v>4</v>
      </c>
      <c r="X2537" s="5">
        <v>67.647556232031121</v>
      </c>
      <c r="Y2537" s="5">
        <v>5</v>
      </c>
      <c r="Z2537" s="5">
        <v>84.559445290038894</v>
      </c>
      <c r="AA2537" s="5">
        <v>14</v>
      </c>
      <c r="AB2537" s="5">
        <v>236.76644681210891</v>
      </c>
      <c r="AC2537" s="5">
        <v>179</v>
      </c>
      <c r="AD2537" s="5">
        <v>3027.2281413833925</v>
      </c>
      <c r="AE2537" s="5">
        <v>35</v>
      </c>
      <c r="AF2537" s="5">
        <v>591.91611703027229</v>
      </c>
      <c r="AG2537" s="5">
        <v>121</v>
      </c>
      <c r="AH2537" s="5">
        <v>2046.3385760189412</v>
      </c>
      <c r="AI2537" s="5">
        <v>23</v>
      </c>
      <c r="AJ2537" s="5">
        <v>388.9734483341789</v>
      </c>
    </row>
    <row r="2538" spans="1:36" x14ac:dyDescent="0.25">
      <c r="A2538">
        <v>2017</v>
      </c>
      <c r="B2538" t="s">
        <v>41</v>
      </c>
      <c r="C2538" t="s">
        <v>6037</v>
      </c>
      <c r="D2538" s="47" t="s">
        <v>6005</v>
      </c>
      <c r="E2538" s="11">
        <v>1.169</v>
      </c>
      <c r="F2538" s="2">
        <v>0.24049999999999999</v>
      </c>
      <c r="G2538" s="2">
        <v>0.74350000000000005</v>
      </c>
      <c r="H2538" s="2">
        <v>-0.50300000000000011</v>
      </c>
      <c r="I2538" s="2">
        <v>0.2102</v>
      </c>
      <c r="J2538" s="2">
        <v>0.74750000000000005</v>
      </c>
      <c r="K2538" s="2">
        <v>-0.53730000000000011</v>
      </c>
      <c r="L2538" s="2">
        <v>0.24629999999999999</v>
      </c>
      <c r="M2538" s="2">
        <v>0.74</v>
      </c>
      <c r="N2538" s="2">
        <v>-0.49370000000000003</v>
      </c>
      <c r="O2538" s="2">
        <v>-0.51133333333333342</v>
      </c>
      <c r="P2538" s="2" t="s">
        <v>5900</v>
      </c>
      <c r="Q2538" s="5">
        <v>5920</v>
      </c>
      <c r="R2538" s="5">
        <v>5064.1573994867404</v>
      </c>
      <c r="S2538" s="5">
        <v>18</v>
      </c>
      <c r="T2538" s="5">
        <v>304.05405405405406</v>
      </c>
      <c r="U2538" s="5">
        <v>1</v>
      </c>
      <c r="V2538" s="5">
        <v>16.891891891891891</v>
      </c>
      <c r="W2538" s="5">
        <v>1</v>
      </c>
      <c r="X2538" s="5">
        <v>16.891891891891891</v>
      </c>
      <c r="Y2538" s="5">
        <v>7</v>
      </c>
      <c r="Z2538" s="5">
        <v>118.24324324324326</v>
      </c>
      <c r="AA2538" s="5">
        <v>9</v>
      </c>
      <c r="AB2538" s="5">
        <v>152.02702702702703</v>
      </c>
      <c r="AC2538" s="5">
        <v>195</v>
      </c>
      <c r="AD2538" s="5">
        <v>3293.9189189189187</v>
      </c>
      <c r="AE2538" s="5">
        <v>30</v>
      </c>
      <c r="AF2538" s="5">
        <v>506.75675675675677</v>
      </c>
      <c r="AG2538" s="5">
        <v>144</v>
      </c>
      <c r="AH2538" s="5">
        <v>2432.4324324324325</v>
      </c>
      <c r="AI2538" s="5">
        <v>21</v>
      </c>
      <c r="AJ2538" s="5">
        <v>354.72972972972974</v>
      </c>
    </row>
    <row r="2539" spans="1:36" x14ac:dyDescent="0.25">
      <c r="A2539">
        <v>2019</v>
      </c>
      <c r="B2539" t="s">
        <v>71</v>
      </c>
      <c r="C2539" t="s">
        <v>5099</v>
      </c>
      <c r="D2539" s="47" t="s">
        <v>1102</v>
      </c>
      <c r="E2539" s="11">
        <v>0</v>
      </c>
      <c r="F2539" s="2">
        <v>0.82340000000000002</v>
      </c>
      <c r="G2539" s="2">
        <v>0.16259999999999999</v>
      </c>
      <c r="H2539" s="2">
        <v>0.66080000000000005</v>
      </c>
      <c r="I2539" s="2">
        <v>0.80459999999999998</v>
      </c>
      <c r="J2539" s="2">
        <v>0.17050000000000001</v>
      </c>
      <c r="K2539" s="2">
        <v>0.6341</v>
      </c>
      <c r="L2539" s="2">
        <v>0.77729999999999999</v>
      </c>
      <c r="M2539" s="2">
        <v>0.21290000000000001</v>
      </c>
      <c r="N2539" s="2">
        <v>0.56440000000000001</v>
      </c>
      <c r="O2539" s="2">
        <v>0.61976666666666669</v>
      </c>
      <c r="P2539" s="2" t="s">
        <v>4792</v>
      </c>
      <c r="Q2539" s="5">
        <v>5924</v>
      </c>
      <c r="R2539" s="5" t="s">
        <v>4791</v>
      </c>
      <c r="S2539" s="5">
        <v>7</v>
      </c>
      <c r="T2539" s="5">
        <v>118.16340310600945</v>
      </c>
      <c r="U2539" s="5">
        <v>1</v>
      </c>
      <c r="V2539" s="5">
        <v>16.88048615800135</v>
      </c>
      <c r="W2539" s="5">
        <v>1</v>
      </c>
      <c r="X2539" s="5">
        <v>16.88048615800135</v>
      </c>
      <c r="Y2539" s="5">
        <v>2</v>
      </c>
      <c r="Z2539" s="5">
        <v>33.7609723160027</v>
      </c>
      <c r="AA2539" s="5">
        <v>3</v>
      </c>
      <c r="AB2539" s="5">
        <v>50.641458474004054</v>
      </c>
      <c r="AC2539" s="5">
        <v>64</v>
      </c>
      <c r="AD2539" s="5">
        <v>1080.3511141120864</v>
      </c>
      <c r="AE2539" s="5">
        <v>10</v>
      </c>
      <c r="AF2539" s="5">
        <v>168.80486158001349</v>
      </c>
      <c r="AG2539" s="5">
        <v>51</v>
      </c>
      <c r="AH2539" s="5">
        <v>860.90479405806877</v>
      </c>
      <c r="AI2539" s="5">
        <v>3</v>
      </c>
      <c r="AJ2539" s="5">
        <v>50.641458474004054</v>
      </c>
    </row>
    <row r="2540" spans="1:36" x14ac:dyDescent="0.25">
      <c r="A2540">
        <v>2018</v>
      </c>
      <c r="B2540" t="s">
        <v>49</v>
      </c>
      <c r="C2540" t="s">
        <v>5699</v>
      </c>
      <c r="D2540" s="47" t="s">
        <v>618</v>
      </c>
      <c r="E2540" s="11">
        <v>5.2</v>
      </c>
      <c r="F2540" s="2">
        <v>0.3947</v>
      </c>
      <c r="G2540" s="2">
        <v>0.57199999999999995</v>
      </c>
      <c r="H2540" s="2">
        <v>-0.17729999999999996</v>
      </c>
      <c r="I2540" s="2">
        <v>0.39200000000000002</v>
      </c>
      <c r="J2540" s="2">
        <v>0.501</v>
      </c>
      <c r="K2540" s="2">
        <v>-0.10899999999999999</v>
      </c>
      <c r="L2540" s="2">
        <v>0.46500000000000002</v>
      </c>
      <c r="M2540" s="2">
        <v>0.51700000000000002</v>
      </c>
      <c r="N2540" s="2">
        <v>-5.1999999999999991E-2</v>
      </c>
      <c r="O2540" s="2">
        <v>-0.11276666666666664</v>
      </c>
      <c r="P2540" s="2" t="s">
        <v>5900</v>
      </c>
      <c r="Q2540" s="5">
        <v>5929</v>
      </c>
      <c r="R2540" s="5">
        <v>1140.1923076923076</v>
      </c>
      <c r="S2540" s="5">
        <v>12</v>
      </c>
      <c r="T2540" s="5">
        <v>202.39500758981276</v>
      </c>
      <c r="U2540" s="5">
        <v>0</v>
      </c>
      <c r="V2540" s="5">
        <v>0</v>
      </c>
      <c r="W2540" s="5">
        <v>1</v>
      </c>
      <c r="X2540" s="5">
        <v>16.866250632484398</v>
      </c>
      <c r="Y2540" s="5">
        <v>1</v>
      </c>
      <c r="Z2540" s="5">
        <v>16.866250632484398</v>
      </c>
      <c r="AA2540" s="5">
        <v>10</v>
      </c>
      <c r="AB2540" s="5">
        <v>168.66250632484397</v>
      </c>
      <c r="AC2540" s="5">
        <v>13</v>
      </c>
      <c r="AD2540" s="5">
        <v>219.26125822229716</v>
      </c>
      <c r="AE2540" s="5">
        <v>2</v>
      </c>
      <c r="AF2540" s="5">
        <v>33.732501264968796</v>
      </c>
      <c r="AG2540" s="5">
        <v>11</v>
      </c>
      <c r="AH2540" s="5">
        <v>185.5287569573284</v>
      </c>
      <c r="AI2540" s="5">
        <v>0</v>
      </c>
      <c r="AJ2540" s="5">
        <v>0</v>
      </c>
    </row>
    <row r="2541" spans="1:36" x14ac:dyDescent="0.25">
      <c r="A2541">
        <v>2018</v>
      </c>
      <c r="B2541" t="s">
        <v>71</v>
      </c>
      <c r="C2541" t="s">
        <v>5048</v>
      </c>
      <c r="D2541" s="47" t="s">
        <v>1078</v>
      </c>
      <c r="E2541" s="11">
        <v>0</v>
      </c>
      <c r="F2541" s="2">
        <v>0.7984</v>
      </c>
      <c r="G2541" s="2">
        <v>0.1905</v>
      </c>
      <c r="H2541" s="2">
        <v>0.6079</v>
      </c>
      <c r="I2541" s="2">
        <v>0.77869999999999995</v>
      </c>
      <c r="J2541" s="2">
        <v>0.193</v>
      </c>
      <c r="K2541" s="2">
        <v>0.58569999999999989</v>
      </c>
      <c r="L2541" s="2">
        <v>0.74750000000000005</v>
      </c>
      <c r="M2541" s="2">
        <v>0.24399999999999999</v>
      </c>
      <c r="N2541" s="2">
        <v>0.50350000000000006</v>
      </c>
      <c r="O2541" s="2">
        <v>0.56569999999999998</v>
      </c>
      <c r="P2541" s="2" t="s">
        <v>4792</v>
      </c>
      <c r="Q2541" s="5">
        <v>5934</v>
      </c>
      <c r="R2541" s="5" t="s">
        <v>4791</v>
      </c>
      <c r="S2541" s="5">
        <v>36</v>
      </c>
      <c r="T2541" s="5">
        <v>606.67340748230538</v>
      </c>
      <c r="U2541" s="5">
        <v>0</v>
      </c>
      <c r="V2541" s="5">
        <v>0</v>
      </c>
      <c r="W2541" s="5">
        <v>7</v>
      </c>
      <c r="X2541" s="5">
        <v>117.96427367711493</v>
      </c>
      <c r="Y2541" s="5">
        <v>2</v>
      </c>
      <c r="Z2541" s="5">
        <v>33.704078193461413</v>
      </c>
      <c r="AA2541" s="5">
        <v>27</v>
      </c>
      <c r="AB2541" s="5">
        <v>455.00505561172901</v>
      </c>
      <c r="AC2541" s="5">
        <v>142</v>
      </c>
      <c r="AD2541" s="5">
        <v>2392.98955173576</v>
      </c>
      <c r="AE2541" s="5">
        <v>30</v>
      </c>
      <c r="AF2541" s="5">
        <v>505.56117290192111</v>
      </c>
      <c r="AG2541" s="5">
        <v>104</v>
      </c>
      <c r="AH2541" s="5">
        <v>1752.6120660599931</v>
      </c>
      <c r="AI2541" s="5">
        <v>8</v>
      </c>
      <c r="AJ2541" s="5">
        <v>134.81631277384565</v>
      </c>
    </row>
    <row r="2542" spans="1:36" x14ac:dyDescent="0.25">
      <c r="A2542">
        <v>2018</v>
      </c>
      <c r="B2542" t="s">
        <v>71</v>
      </c>
      <c r="C2542" t="s">
        <v>5048</v>
      </c>
      <c r="D2542" s="47" t="s">
        <v>1078</v>
      </c>
      <c r="E2542" s="11">
        <v>0</v>
      </c>
      <c r="F2542" s="2">
        <v>0.7984</v>
      </c>
      <c r="G2542" s="2">
        <v>0.1905</v>
      </c>
      <c r="H2542" s="2">
        <v>0.6079</v>
      </c>
      <c r="I2542" s="2">
        <v>0.77869999999999995</v>
      </c>
      <c r="J2542" s="2">
        <v>0.193</v>
      </c>
      <c r="K2542" s="2">
        <v>0.58569999999999989</v>
      </c>
      <c r="L2542" s="2">
        <v>0.74750000000000005</v>
      </c>
      <c r="M2542" s="2">
        <v>0.24399999999999999</v>
      </c>
      <c r="N2542" s="2">
        <v>0.50350000000000006</v>
      </c>
      <c r="O2542" s="2">
        <v>0.56569999999999998</v>
      </c>
      <c r="P2542" s="2" t="s">
        <v>4792</v>
      </c>
      <c r="Q2542" s="5">
        <v>5934</v>
      </c>
      <c r="R2542" s="5" t="s">
        <v>4791</v>
      </c>
      <c r="S2542" s="5">
        <v>36</v>
      </c>
      <c r="T2542" s="5">
        <v>606.67340748230538</v>
      </c>
      <c r="U2542" s="5">
        <v>0</v>
      </c>
      <c r="V2542" s="5">
        <v>0</v>
      </c>
      <c r="W2542" s="5">
        <v>7</v>
      </c>
      <c r="X2542" s="5">
        <v>117.96427367711493</v>
      </c>
      <c r="Y2542" s="5">
        <v>2</v>
      </c>
      <c r="Z2542" s="5">
        <v>33.704078193461413</v>
      </c>
      <c r="AA2542" s="5">
        <v>27</v>
      </c>
      <c r="AB2542" s="5">
        <v>455.00505561172901</v>
      </c>
      <c r="AC2542" s="5">
        <v>142</v>
      </c>
      <c r="AD2542" s="5">
        <v>2392.98955173576</v>
      </c>
      <c r="AE2542" s="5">
        <v>30</v>
      </c>
      <c r="AF2542" s="5">
        <v>505.56117290192111</v>
      </c>
      <c r="AG2542" s="5">
        <v>104</v>
      </c>
      <c r="AH2542" s="5">
        <v>1752.6120660599931</v>
      </c>
      <c r="AI2542" s="5">
        <v>8</v>
      </c>
      <c r="AJ2542" s="5">
        <v>134.81631277384565</v>
      </c>
    </row>
    <row r="2543" spans="1:36" x14ac:dyDescent="0.25">
      <c r="A2543">
        <v>2018</v>
      </c>
      <c r="B2543" t="s">
        <v>71</v>
      </c>
      <c r="C2543" t="s">
        <v>5997</v>
      </c>
      <c r="D2543" s="47" t="s">
        <v>5959</v>
      </c>
      <c r="E2543" s="11">
        <v>0</v>
      </c>
      <c r="F2543" s="2">
        <v>0.40050000000000002</v>
      </c>
      <c r="G2543" s="2">
        <v>0.58199999999999996</v>
      </c>
      <c r="H2543" s="2">
        <v>-0.18149999999999994</v>
      </c>
      <c r="I2543" s="2">
        <v>0.40760000000000002</v>
      </c>
      <c r="J2543" s="2">
        <v>0.54190000000000005</v>
      </c>
      <c r="K2543" s="2">
        <v>-0.13430000000000003</v>
      </c>
      <c r="L2543" s="2">
        <v>0.47039999999999998</v>
      </c>
      <c r="M2543" s="2">
        <v>0.51559999999999995</v>
      </c>
      <c r="N2543" s="2">
        <v>-4.5199999999999962E-2</v>
      </c>
      <c r="O2543" s="2">
        <v>-0.12033333333333331</v>
      </c>
      <c r="P2543" s="2" t="s">
        <v>5900</v>
      </c>
      <c r="Q2543" s="5">
        <v>5936</v>
      </c>
      <c r="R2543" s="5" t="s">
        <v>4791</v>
      </c>
      <c r="S2543" s="5">
        <v>11</v>
      </c>
      <c r="T2543" s="5">
        <v>185.30997304582209</v>
      </c>
      <c r="U2543" s="5">
        <v>0</v>
      </c>
      <c r="V2543" s="5">
        <v>0</v>
      </c>
      <c r="W2543" s="5">
        <v>1</v>
      </c>
      <c r="X2543" s="5">
        <v>16.846361185983827</v>
      </c>
      <c r="Y2543" s="5">
        <v>8</v>
      </c>
      <c r="Z2543" s="5">
        <v>134.77088948787062</v>
      </c>
      <c r="AA2543" s="5">
        <v>2</v>
      </c>
      <c r="AB2543" s="5">
        <v>33.692722371967655</v>
      </c>
      <c r="AC2543" s="5">
        <v>252</v>
      </c>
      <c r="AD2543" s="5">
        <v>4245.2830188679245</v>
      </c>
      <c r="AE2543" s="5">
        <v>19</v>
      </c>
      <c r="AF2543" s="5">
        <v>320.08086253369271</v>
      </c>
      <c r="AG2543" s="5">
        <v>206</v>
      </c>
      <c r="AH2543" s="5">
        <v>3470.3504043126686</v>
      </c>
      <c r="AI2543" s="5">
        <v>27</v>
      </c>
      <c r="AJ2543" s="5">
        <v>454.85175202156336</v>
      </c>
    </row>
    <row r="2544" spans="1:36" x14ac:dyDescent="0.25">
      <c r="A2544">
        <v>2018</v>
      </c>
      <c r="B2544" t="s">
        <v>71</v>
      </c>
      <c r="C2544" t="s">
        <v>5997</v>
      </c>
      <c r="D2544" s="47" t="s">
        <v>5959</v>
      </c>
      <c r="E2544" s="11">
        <v>0</v>
      </c>
      <c r="F2544" s="2">
        <v>0.40050000000000002</v>
      </c>
      <c r="G2544" s="2">
        <v>0.58199999999999996</v>
      </c>
      <c r="H2544" s="2">
        <v>-0.18149999999999994</v>
      </c>
      <c r="I2544" s="2">
        <v>0.40760000000000002</v>
      </c>
      <c r="J2544" s="2">
        <v>0.54190000000000005</v>
      </c>
      <c r="K2544" s="2">
        <v>-0.13430000000000003</v>
      </c>
      <c r="L2544" s="2">
        <v>0.47039999999999998</v>
      </c>
      <c r="M2544" s="2">
        <v>0.51559999999999995</v>
      </c>
      <c r="N2544" s="2">
        <v>-4.5199999999999962E-2</v>
      </c>
      <c r="O2544" s="2">
        <v>-0.12033333333333331</v>
      </c>
      <c r="P2544" s="2" t="s">
        <v>5900</v>
      </c>
      <c r="Q2544" s="5">
        <v>5936</v>
      </c>
      <c r="R2544" s="5" t="s">
        <v>4791</v>
      </c>
      <c r="S2544" s="5">
        <v>11</v>
      </c>
      <c r="T2544" s="5">
        <v>185.30997304582209</v>
      </c>
      <c r="U2544" s="5">
        <v>0</v>
      </c>
      <c r="V2544" s="5">
        <v>0</v>
      </c>
      <c r="W2544" s="5">
        <v>1</v>
      </c>
      <c r="X2544" s="5">
        <v>16.846361185983827</v>
      </c>
      <c r="Y2544" s="5">
        <v>8</v>
      </c>
      <c r="Z2544" s="5">
        <v>134.77088948787062</v>
      </c>
      <c r="AA2544" s="5">
        <v>2</v>
      </c>
      <c r="AB2544" s="5">
        <v>33.692722371967655</v>
      </c>
      <c r="AC2544" s="5">
        <v>252</v>
      </c>
      <c r="AD2544" s="5">
        <v>4245.2830188679245</v>
      </c>
      <c r="AE2544" s="5">
        <v>19</v>
      </c>
      <c r="AF2544" s="5">
        <v>320.08086253369271</v>
      </c>
      <c r="AG2544" s="5">
        <v>206</v>
      </c>
      <c r="AH2544" s="5">
        <v>3470.3504043126686</v>
      </c>
      <c r="AI2544" s="5">
        <v>27</v>
      </c>
      <c r="AJ2544" s="5">
        <v>454.85175202156336</v>
      </c>
    </row>
    <row r="2545" spans="1:36" x14ac:dyDescent="0.25">
      <c r="A2545">
        <v>2017</v>
      </c>
      <c r="B2545" t="s">
        <v>71</v>
      </c>
      <c r="C2545" t="s">
        <v>5997</v>
      </c>
      <c r="D2545" s="47" t="s">
        <v>5959</v>
      </c>
      <c r="E2545" s="11">
        <v>0</v>
      </c>
      <c r="F2545" s="2">
        <v>0.40050000000000002</v>
      </c>
      <c r="G2545" s="2">
        <v>0.58199999999999996</v>
      </c>
      <c r="H2545" s="2">
        <v>-0.18149999999999994</v>
      </c>
      <c r="I2545" s="2">
        <v>0.40760000000000002</v>
      </c>
      <c r="J2545" s="2">
        <v>0.54190000000000005</v>
      </c>
      <c r="K2545" s="2">
        <v>-0.13430000000000003</v>
      </c>
      <c r="L2545" s="2">
        <v>0.47039999999999998</v>
      </c>
      <c r="M2545" s="2">
        <v>0.51559999999999995</v>
      </c>
      <c r="N2545" s="2">
        <v>-4.5199999999999962E-2</v>
      </c>
      <c r="O2545" s="2">
        <v>-0.12033333333333331</v>
      </c>
      <c r="P2545" s="2" t="s">
        <v>5900</v>
      </c>
      <c r="Q2545" s="5">
        <v>5939</v>
      </c>
      <c r="R2545" s="5" t="s">
        <v>4791</v>
      </c>
      <c r="S2545" s="5">
        <v>19</v>
      </c>
      <c r="T2545" s="5">
        <v>319.91917831284729</v>
      </c>
      <c r="U2545" s="5">
        <v>1</v>
      </c>
      <c r="V2545" s="5">
        <v>16.837851490149855</v>
      </c>
      <c r="W2545" s="5">
        <v>4</v>
      </c>
      <c r="X2545" s="5">
        <v>67.351405960599422</v>
      </c>
      <c r="Y2545" s="5">
        <v>8</v>
      </c>
      <c r="Z2545" s="5">
        <v>134.70281192119884</v>
      </c>
      <c r="AA2545" s="5">
        <v>6</v>
      </c>
      <c r="AB2545" s="5">
        <v>101.02710894089914</v>
      </c>
      <c r="AC2545" s="5">
        <v>394</v>
      </c>
      <c r="AD2545" s="5">
        <v>6634.1134871190434</v>
      </c>
      <c r="AE2545" s="5">
        <v>19</v>
      </c>
      <c r="AF2545" s="5">
        <v>319.91917831284729</v>
      </c>
      <c r="AG2545" s="5">
        <v>345</v>
      </c>
      <c r="AH2545" s="5">
        <v>5809.0587641017009</v>
      </c>
      <c r="AI2545" s="5">
        <v>30</v>
      </c>
      <c r="AJ2545" s="5">
        <v>505.13554470449571</v>
      </c>
    </row>
    <row r="2546" spans="1:36" x14ac:dyDescent="0.25">
      <c r="A2546">
        <v>2017</v>
      </c>
      <c r="B2546" t="s">
        <v>41</v>
      </c>
      <c r="C2546" t="s">
        <v>6151</v>
      </c>
      <c r="D2546" s="47" t="s">
        <v>6005</v>
      </c>
      <c r="E2546" s="11">
        <v>2.8780000000000001</v>
      </c>
      <c r="F2546" s="2">
        <v>0.24049999999999999</v>
      </c>
      <c r="G2546" s="2">
        <v>0.74350000000000005</v>
      </c>
      <c r="H2546" s="2">
        <v>-0.50300000000000011</v>
      </c>
      <c r="I2546" s="2">
        <v>0.2102</v>
      </c>
      <c r="J2546" s="2">
        <v>0.74750000000000005</v>
      </c>
      <c r="K2546" s="2">
        <v>-0.53730000000000011</v>
      </c>
      <c r="L2546" s="2">
        <v>0.24629999999999999</v>
      </c>
      <c r="M2546" s="2">
        <v>0.74</v>
      </c>
      <c r="N2546" s="2">
        <v>-0.49370000000000003</v>
      </c>
      <c r="O2546" s="2">
        <v>-0.51133333333333342</v>
      </c>
      <c r="P2546" s="2" t="s">
        <v>5900</v>
      </c>
      <c r="Q2546" s="5">
        <v>5951</v>
      </c>
      <c r="R2546" s="5">
        <v>2067.7553856845029</v>
      </c>
      <c r="S2546" s="5">
        <v>5</v>
      </c>
      <c r="T2546" s="5">
        <v>84.019492522265168</v>
      </c>
      <c r="U2546" s="5">
        <v>0</v>
      </c>
      <c r="V2546" s="5">
        <v>0</v>
      </c>
      <c r="W2546" s="5">
        <v>0</v>
      </c>
      <c r="X2546" s="5">
        <v>0</v>
      </c>
      <c r="Y2546" s="5">
        <v>1</v>
      </c>
      <c r="Z2546" s="5">
        <v>16.803898504453034</v>
      </c>
      <c r="AA2546" s="5">
        <v>4</v>
      </c>
      <c r="AB2546" s="5">
        <v>67.215594017812137</v>
      </c>
      <c r="AC2546" s="5">
        <v>207</v>
      </c>
      <c r="AD2546" s="5">
        <v>3478.4069904217777</v>
      </c>
      <c r="AE2546" s="5">
        <v>9</v>
      </c>
      <c r="AF2546" s="5">
        <v>151.2350865400773</v>
      </c>
      <c r="AG2546" s="5">
        <v>186</v>
      </c>
      <c r="AH2546" s="5">
        <v>3125.5251218282638</v>
      </c>
      <c r="AI2546" s="5">
        <v>12</v>
      </c>
      <c r="AJ2546" s="5">
        <v>201.6467820534364</v>
      </c>
    </row>
    <row r="2547" spans="1:36" x14ac:dyDescent="0.25">
      <c r="A2547">
        <v>2017</v>
      </c>
      <c r="B2547" t="s">
        <v>70</v>
      </c>
      <c r="C2547" t="s">
        <v>5222</v>
      </c>
      <c r="D2547" s="47" t="s">
        <v>5377</v>
      </c>
      <c r="E2547" s="11">
        <v>8.52</v>
      </c>
      <c r="F2547" s="2">
        <v>0.80700000000000005</v>
      </c>
      <c r="G2547" s="2">
        <v>0.18099999999999999</v>
      </c>
      <c r="H2547" s="2">
        <v>0.62600000000000011</v>
      </c>
      <c r="I2547" s="2">
        <v>0.78239999999999998</v>
      </c>
      <c r="J2547" s="2">
        <v>0.18640000000000001</v>
      </c>
      <c r="K2547" s="2">
        <v>0.59599999999999997</v>
      </c>
      <c r="L2547" s="2">
        <v>0.71799999999999997</v>
      </c>
      <c r="M2547" s="2">
        <v>0.2676</v>
      </c>
      <c r="N2547" s="2">
        <v>0.45039999999999997</v>
      </c>
      <c r="O2547" s="2">
        <v>0.55746666666666667</v>
      </c>
      <c r="P2547" s="5" t="s">
        <v>4792</v>
      </c>
      <c r="Q2547" s="5">
        <v>5957</v>
      </c>
      <c r="R2547" s="5">
        <v>699.17840375586854</v>
      </c>
      <c r="S2547" s="5">
        <v>75</v>
      </c>
      <c r="T2547" s="5">
        <v>1259.0229981534328</v>
      </c>
      <c r="U2547" s="5">
        <v>0</v>
      </c>
      <c r="V2547" s="5">
        <v>0</v>
      </c>
      <c r="W2547" s="5">
        <v>1</v>
      </c>
      <c r="X2547" s="5">
        <v>16.78697330871244</v>
      </c>
      <c r="Y2547" s="5">
        <v>4</v>
      </c>
      <c r="Z2547" s="5">
        <v>67.147893234849761</v>
      </c>
      <c r="AA2547" s="5">
        <v>70</v>
      </c>
      <c r="AB2547" s="5">
        <v>1175.0881316098707</v>
      </c>
      <c r="AC2547" s="5">
        <v>377</v>
      </c>
      <c r="AD2547" s="5">
        <v>6328.6889373845897</v>
      </c>
      <c r="AE2547" s="5">
        <v>83</v>
      </c>
      <c r="AF2547" s="5">
        <v>1393.3187846231324</v>
      </c>
      <c r="AG2547" s="5">
        <v>270</v>
      </c>
      <c r="AH2547" s="5">
        <v>4532.4827933523584</v>
      </c>
      <c r="AI2547" s="5">
        <v>24</v>
      </c>
      <c r="AJ2547" s="5">
        <v>402.88735940909851</v>
      </c>
    </row>
    <row r="2548" spans="1:36" x14ac:dyDescent="0.25">
      <c r="A2548">
        <v>2019</v>
      </c>
      <c r="B2548" t="s">
        <v>41</v>
      </c>
      <c r="C2548" t="s">
        <v>6151</v>
      </c>
      <c r="D2548" s="47" t="s">
        <v>6005</v>
      </c>
      <c r="E2548" s="11">
        <v>2.8780000000000001</v>
      </c>
      <c r="F2548" s="2">
        <v>0.24049999999999999</v>
      </c>
      <c r="G2548" s="2">
        <v>0.74350000000000005</v>
      </c>
      <c r="H2548" s="2">
        <v>-0.50300000000000011</v>
      </c>
      <c r="I2548" s="2">
        <v>0.2102</v>
      </c>
      <c r="J2548" s="2">
        <v>0.74750000000000005</v>
      </c>
      <c r="K2548" s="2">
        <v>-0.53730000000000011</v>
      </c>
      <c r="L2548" s="2">
        <v>0.24629999999999999</v>
      </c>
      <c r="M2548" s="2">
        <v>0.74</v>
      </c>
      <c r="N2548" s="2">
        <v>-0.49370000000000003</v>
      </c>
      <c r="O2548" s="2">
        <v>-0.51133333333333342</v>
      </c>
      <c r="P2548" s="2" t="s">
        <v>5900</v>
      </c>
      <c r="Q2548" s="5">
        <v>5957</v>
      </c>
      <c r="R2548" s="5">
        <v>2069.8401667824878</v>
      </c>
      <c r="S2548" s="5">
        <v>9</v>
      </c>
      <c r="T2548" s="5">
        <v>151.08275977841194</v>
      </c>
      <c r="U2548" s="5">
        <v>0</v>
      </c>
      <c r="V2548" s="5">
        <v>0</v>
      </c>
      <c r="W2548" s="5">
        <v>2</v>
      </c>
      <c r="X2548" s="5">
        <v>33.57394661742488</v>
      </c>
      <c r="Y2548" s="5">
        <v>5</v>
      </c>
      <c r="Z2548" s="5">
        <v>83.934866543562194</v>
      </c>
      <c r="AA2548" s="5">
        <v>2</v>
      </c>
      <c r="AB2548" s="5">
        <v>33.57394661742488</v>
      </c>
      <c r="AC2548" s="5">
        <v>181</v>
      </c>
      <c r="AD2548" s="5">
        <v>3038.4421688769517</v>
      </c>
      <c r="AE2548" s="5">
        <v>14</v>
      </c>
      <c r="AF2548" s="5">
        <v>235.01762632197415</v>
      </c>
      <c r="AG2548" s="5">
        <v>163</v>
      </c>
      <c r="AH2548" s="5">
        <v>2736.2766493201275</v>
      </c>
      <c r="AI2548" s="5">
        <v>4</v>
      </c>
      <c r="AJ2548" s="5">
        <v>67.147893234849761</v>
      </c>
    </row>
    <row r="2549" spans="1:36" x14ac:dyDescent="0.25">
      <c r="A2549">
        <v>2017</v>
      </c>
      <c r="B2549" t="s">
        <v>49</v>
      </c>
      <c r="C2549" t="s">
        <v>5699</v>
      </c>
      <c r="D2549" s="47" t="s">
        <v>618</v>
      </c>
      <c r="E2549" s="11">
        <v>5.2</v>
      </c>
      <c r="F2549" s="2">
        <v>0.3947</v>
      </c>
      <c r="G2549" s="2">
        <v>0.57199999999999995</v>
      </c>
      <c r="H2549" s="2">
        <v>-0.17729999999999996</v>
      </c>
      <c r="I2549" s="2">
        <v>0.39200000000000002</v>
      </c>
      <c r="J2549" s="2">
        <v>0.501</v>
      </c>
      <c r="K2549" s="2">
        <v>-0.10899999999999999</v>
      </c>
      <c r="L2549" s="2">
        <v>0.46500000000000002</v>
      </c>
      <c r="M2549" s="2">
        <v>0.51700000000000002</v>
      </c>
      <c r="N2549" s="2">
        <v>-5.1999999999999991E-2</v>
      </c>
      <c r="O2549" s="2">
        <v>-0.11276666666666664</v>
      </c>
      <c r="P2549" s="2" t="s">
        <v>5900</v>
      </c>
      <c r="Q2549" s="5">
        <v>5959</v>
      </c>
      <c r="R2549" s="5">
        <v>1145.9615384615383</v>
      </c>
      <c r="S2549" s="5">
        <v>7</v>
      </c>
      <c r="T2549" s="5">
        <v>117.46937405604967</v>
      </c>
      <c r="U2549" s="5">
        <v>0</v>
      </c>
      <c r="V2549" s="5">
        <v>0</v>
      </c>
      <c r="W2549" s="5">
        <v>1</v>
      </c>
      <c r="X2549" s="5">
        <v>16.781339150864241</v>
      </c>
      <c r="Y2549" s="5">
        <v>0</v>
      </c>
      <c r="Z2549" s="5">
        <v>0</v>
      </c>
      <c r="AA2549" s="5">
        <v>6</v>
      </c>
      <c r="AB2549" s="5">
        <v>100.68803490518545</v>
      </c>
      <c r="AC2549" s="5">
        <v>26</v>
      </c>
      <c r="AD2549" s="5">
        <v>436.31481792247018</v>
      </c>
      <c r="AE2549" s="5">
        <v>5</v>
      </c>
      <c r="AF2549" s="5">
        <v>83.906695754321191</v>
      </c>
      <c r="AG2549" s="5">
        <v>19</v>
      </c>
      <c r="AH2549" s="5">
        <v>318.84544386642057</v>
      </c>
      <c r="AI2549" s="5">
        <v>2</v>
      </c>
      <c r="AJ2549" s="5">
        <v>33.562678301728482</v>
      </c>
    </row>
    <row r="2550" spans="1:36" x14ac:dyDescent="0.25">
      <c r="A2550">
        <v>2017</v>
      </c>
      <c r="B2550" t="s">
        <v>71</v>
      </c>
      <c r="C2550" t="s">
        <v>4803</v>
      </c>
      <c r="D2550" s="47" t="s">
        <v>4802</v>
      </c>
      <c r="E2550" s="11">
        <v>0</v>
      </c>
      <c r="F2550" s="2">
        <v>0.53639999999999999</v>
      </c>
      <c r="G2550" s="2">
        <v>0.4456</v>
      </c>
      <c r="H2550" s="2">
        <v>9.0799999999999992E-2</v>
      </c>
      <c r="I2550" s="2">
        <v>0.55330000000000001</v>
      </c>
      <c r="J2550" s="2">
        <v>0.39650000000000002</v>
      </c>
      <c r="K2550" s="2">
        <v>0.15679999999999999</v>
      </c>
      <c r="L2550" s="2">
        <v>0.54400000000000004</v>
      </c>
      <c r="M2550" s="2">
        <v>0.43290000000000001</v>
      </c>
      <c r="N2550" s="2">
        <v>0.11110000000000003</v>
      </c>
      <c r="O2550" s="2">
        <v>0.11956666666666667</v>
      </c>
      <c r="P2550" s="2" t="s">
        <v>4792</v>
      </c>
      <c r="Q2550" s="5">
        <v>5962</v>
      </c>
      <c r="R2550" s="5" t="s">
        <v>4791</v>
      </c>
      <c r="S2550" s="5">
        <v>35</v>
      </c>
      <c r="T2550" s="5">
        <v>587.05132505870506</v>
      </c>
      <c r="U2550" s="5">
        <v>2</v>
      </c>
      <c r="V2550" s="5">
        <v>33.545790003354576</v>
      </c>
      <c r="W2550" s="5">
        <v>6</v>
      </c>
      <c r="X2550" s="5">
        <v>100.63737001006372</v>
      </c>
      <c r="Y2550" s="5">
        <v>3</v>
      </c>
      <c r="Z2550" s="5">
        <v>50.31868500503186</v>
      </c>
      <c r="AA2550" s="5">
        <v>24</v>
      </c>
      <c r="AB2550" s="5">
        <v>402.54948004025488</v>
      </c>
      <c r="AC2550" s="5">
        <v>106</v>
      </c>
      <c r="AD2550" s="5">
        <v>1777.9268701777928</v>
      </c>
      <c r="AE2550" s="5">
        <v>13</v>
      </c>
      <c r="AF2550" s="5">
        <v>218.04763502180475</v>
      </c>
      <c r="AG2550" s="5">
        <v>81</v>
      </c>
      <c r="AH2550" s="5">
        <v>1358.6044951358606</v>
      </c>
      <c r="AI2550" s="5">
        <v>12</v>
      </c>
      <c r="AJ2550" s="5">
        <v>201.27474002012744</v>
      </c>
    </row>
    <row r="2551" spans="1:36" x14ac:dyDescent="0.25">
      <c r="A2551">
        <v>2019</v>
      </c>
      <c r="B2551" t="s">
        <v>71</v>
      </c>
      <c r="C2551" t="s">
        <v>5051</v>
      </c>
      <c r="D2551" s="47" t="s">
        <v>5149</v>
      </c>
      <c r="E2551" s="11">
        <v>0</v>
      </c>
      <c r="F2551" s="2">
        <v>0.86339999999999995</v>
      </c>
      <c r="G2551" s="2">
        <v>0.13070000000000001</v>
      </c>
      <c r="H2551" s="2">
        <v>0.73269999999999991</v>
      </c>
      <c r="I2551" s="2">
        <v>0.84830000000000005</v>
      </c>
      <c r="J2551" s="2">
        <v>0.1351</v>
      </c>
      <c r="K2551" s="2">
        <v>0.71320000000000006</v>
      </c>
      <c r="L2551" s="2">
        <v>0.81940000000000002</v>
      </c>
      <c r="M2551" s="2">
        <v>0.17219999999999999</v>
      </c>
      <c r="N2551" s="2">
        <v>0.6472</v>
      </c>
      <c r="O2551" s="2">
        <v>0.69769999999999988</v>
      </c>
      <c r="P2551" s="2" t="s">
        <v>4792</v>
      </c>
      <c r="Q2551" s="5">
        <v>5962</v>
      </c>
      <c r="R2551" s="5" t="s">
        <v>4791</v>
      </c>
      <c r="S2551" s="5">
        <v>20</v>
      </c>
      <c r="T2551" s="5">
        <v>335.45790003354574</v>
      </c>
      <c r="U2551" s="5">
        <v>0</v>
      </c>
      <c r="V2551" s="5">
        <v>0</v>
      </c>
      <c r="W2551" s="5">
        <v>3</v>
      </c>
      <c r="X2551" s="5">
        <v>50.31868500503186</v>
      </c>
      <c r="Y2551" s="5">
        <v>3</v>
      </c>
      <c r="Z2551" s="5">
        <v>50.31868500503186</v>
      </c>
      <c r="AA2551" s="5">
        <v>14</v>
      </c>
      <c r="AB2551" s="5">
        <v>234.82053002348204</v>
      </c>
      <c r="AC2551" s="5">
        <v>101</v>
      </c>
      <c r="AD2551" s="5">
        <v>1694.0623951694063</v>
      </c>
      <c r="AE2551" s="5">
        <v>69</v>
      </c>
      <c r="AF2551" s="5">
        <v>1157.329755115733</v>
      </c>
      <c r="AG2551" s="5">
        <v>32</v>
      </c>
      <c r="AH2551" s="5">
        <v>536.73264005367321</v>
      </c>
      <c r="AI2551" s="5">
        <v>0</v>
      </c>
      <c r="AJ2551" s="5">
        <v>0</v>
      </c>
    </row>
    <row r="2552" spans="1:36" x14ac:dyDescent="0.25">
      <c r="A2552">
        <v>2019</v>
      </c>
      <c r="B2552" t="s">
        <v>41</v>
      </c>
      <c r="C2552" t="s">
        <v>6168</v>
      </c>
      <c r="D2552" s="47" t="s">
        <v>6045</v>
      </c>
      <c r="E2552" s="11">
        <v>3.6080000000000001</v>
      </c>
      <c r="F2552" s="2">
        <v>0.41739999999999999</v>
      </c>
      <c r="G2552" s="2">
        <v>0.56140000000000001</v>
      </c>
      <c r="H2552" s="2">
        <v>-0.14400000000000002</v>
      </c>
      <c r="I2552" s="2">
        <v>0.41660000000000003</v>
      </c>
      <c r="J2552" s="2">
        <v>0.52200000000000002</v>
      </c>
      <c r="K2552" s="2">
        <v>-0.10539999999999999</v>
      </c>
      <c r="L2552" s="2">
        <v>0.48630000000000001</v>
      </c>
      <c r="M2552" s="2">
        <v>0.49730000000000002</v>
      </c>
      <c r="N2552" s="2">
        <v>-1.100000000000001E-2</v>
      </c>
      <c r="O2552" s="2">
        <v>-8.6800000000000002E-2</v>
      </c>
      <c r="P2552" s="2" t="s">
        <v>5900</v>
      </c>
      <c r="Q2552" s="5">
        <v>5967</v>
      </c>
      <c r="R2552" s="5">
        <v>1653.8248337028824</v>
      </c>
      <c r="S2552" s="5">
        <v>1</v>
      </c>
      <c r="T2552" s="5">
        <v>16.758840288252053</v>
      </c>
      <c r="U2552" s="5">
        <v>0</v>
      </c>
      <c r="V2552" s="5">
        <v>0</v>
      </c>
      <c r="W2552" s="5">
        <v>0</v>
      </c>
      <c r="X2552" s="5">
        <v>0</v>
      </c>
      <c r="Y2552" s="5">
        <v>1</v>
      </c>
      <c r="Z2552" s="5">
        <v>16.758840288252053</v>
      </c>
      <c r="AA2552" s="5">
        <v>0</v>
      </c>
      <c r="AB2552" s="5">
        <v>0</v>
      </c>
      <c r="AC2552" s="5">
        <v>20</v>
      </c>
      <c r="AD2552" s="5">
        <v>335.17680576504108</v>
      </c>
      <c r="AE2552" s="5">
        <v>1</v>
      </c>
      <c r="AF2552" s="5">
        <v>16.758840288252053</v>
      </c>
      <c r="AG2552" s="5">
        <v>14</v>
      </c>
      <c r="AH2552" s="5">
        <v>234.62376403552875</v>
      </c>
      <c r="AI2552" s="5">
        <v>5</v>
      </c>
      <c r="AJ2552" s="5">
        <v>83.79420144126027</v>
      </c>
    </row>
    <row r="2553" spans="1:36" x14ac:dyDescent="0.25">
      <c r="A2553">
        <v>2017</v>
      </c>
      <c r="B2553" t="s">
        <v>41</v>
      </c>
      <c r="C2553" t="s">
        <v>5667</v>
      </c>
      <c r="D2553" s="47" t="s">
        <v>1044</v>
      </c>
      <c r="E2553" s="11">
        <v>5.2629999999999999</v>
      </c>
      <c r="F2553" s="2">
        <v>0.502</v>
      </c>
      <c r="G2553" s="2">
        <v>0.47689999999999999</v>
      </c>
      <c r="H2553" s="2">
        <v>2.5100000000000011E-2</v>
      </c>
      <c r="I2553" s="2">
        <v>0.50519999999999998</v>
      </c>
      <c r="J2553" s="2">
        <v>0.4289</v>
      </c>
      <c r="K2553" s="2">
        <v>7.6299999999999979E-2</v>
      </c>
      <c r="L2553" s="2">
        <v>0.53339999999999999</v>
      </c>
      <c r="M2553" s="2">
        <v>0.44550000000000001</v>
      </c>
      <c r="N2553" s="2">
        <v>8.7899999999999978E-2</v>
      </c>
      <c r="O2553" s="2">
        <v>6.3099999999999989E-2</v>
      </c>
      <c r="P2553" s="2" t="s">
        <v>4792</v>
      </c>
      <c r="Q2553" s="5">
        <v>5969</v>
      </c>
      <c r="R2553" s="5">
        <v>1134.1440243207296</v>
      </c>
      <c r="S2553" s="5">
        <v>0</v>
      </c>
      <c r="T2553" s="5">
        <v>0</v>
      </c>
      <c r="U2553" s="5">
        <v>0</v>
      </c>
      <c r="V2553" s="5">
        <v>0</v>
      </c>
      <c r="W2553" s="5">
        <v>0</v>
      </c>
      <c r="X2553" s="5">
        <v>0</v>
      </c>
      <c r="Y2553" s="5">
        <v>0</v>
      </c>
      <c r="Z2553" s="5">
        <v>0</v>
      </c>
      <c r="AA2553" s="5">
        <v>0</v>
      </c>
      <c r="AB2553" s="5">
        <v>0</v>
      </c>
      <c r="AC2553" s="5">
        <v>41</v>
      </c>
      <c r="AD2553" s="5">
        <v>686.8822248282795</v>
      </c>
      <c r="AE2553" s="5">
        <v>1</v>
      </c>
      <c r="AF2553" s="5">
        <v>16.753224995811696</v>
      </c>
      <c r="AG2553" s="5">
        <v>40</v>
      </c>
      <c r="AH2553" s="5">
        <v>670.12899983246768</v>
      </c>
      <c r="AI2553" s="5">
        <v>0</v>
      </c>
      <c r="AJ2553" s="5">
        <v>0</v>
      </c>
    </row>
    <row r="2554" spans="1:36" x14ac:dyDescent="0.25">
      <c r="A2554">
        <v>2019</v>
      </c>
      <c r="B2554" t="s">
        <v>41</v>
      </c>
      <c r="C2554" t="s">
        <v>5050</v>
      </c>
      <c r="D2554" s="47" t="s">
        <v>1965</v>
      </c>
      <c r="E2554" s="11">
        <v>8.2620000000000005</v>
      </c>
      <c r="F2554" s="2">
        <v>0.69530000000000003</v>
      </c>
      <c r="G2554" s="2">
        <v>0.28449999999999998</v>
      </c>
      <c r="H2554" s="2">
        <v>0.41080000000000005</v>
      </c>
      <c r="I2554" s="2">
        <v>0.67100000000000004</v>
      </c>
      <c r="J2554" s="2">
        <v>0.27250000000000002</v>
      </c>
      <c r="K2554" s="2">
        <v>0.39850000000000002</v>
      </c>
      <c r="L2554" s="2">
        <v>0.55600000000000005</v>
      </c>
      <c r="M2554" s="2">
        <v>0.41499999999999998</v>
      </c>
      <c r="N2554" s="2">
        <v>0.14100000000000007</v>
      </c>
      <c r="O2554" s="2">
        <v>0.3167666666666667</v>
      </c>
      <c r="P2554" s="2" t="s">
        <v>4792</v>
      </c>
      <c r="Q2554" s="5">
        <v>5972</v>
      </c>
      <c r="R2554" s="5">
        <v>722.82740256596458</v>
      </c>
      <c r="S2554" s="5">
        <v>14</v>
      </c>
      <c r="T2554" s="5">
        <v>234.42732752846618</v>
      </c>
      <c r="U2554" s="5">
        <v>1</v>
      </c>
      <c r="V2554" s="5">
        <v>16.744809109176156</v>
      </c>
      <c r="W2554" s="5">
        <v>4</v>
      </c>
      <c r="X2554" s="5">
        <v>66.979236436704625</v>
      </c>
      <c r="Y2554" s="5">
        <v>0</v>
      </c>
      <c r="Z2554" s="5">
        <v>0</v>
      </c>
      <c r="AA2554" s="5">
        <v>9</v>
      </c>
      <c r="AB2554" s="5">
        <v>150.70328198258539</v>
      </c>
      <c r="AC2554" s="5">
        <v>98</v>
      </c>
      <c r="AD2554" s="5">
        <v>1640.9912926992631</v>
      </c>
      <c r="AE2554" s="5">
        <v>23</v>
      </c>
      <c r="AF2554" s="5">
        <v>385.1306095110516</v>
      </c>
      <c r="AG2554" s="5">
        <v>72</v>
      </c>
      <c r="AH2554" s="5">
        <v>1205.6262558606832</v>
      </c>
      <c r="AI2554" s="5">
        <v>3</v>
      </c>
      <c r="AJ2554" s="5">
        <v>50.234427327528465</v>
      </c>
    </row>
    <row r="2555" spans="1:36" x14ac:dyDescent="0.25">
      <c r="A2555">
        <v>2017</v>
      </c>
      <c r="B2555" t="s">
        <v>49</v>
      </c>
      <c r="C2555" t="s">
        <v>6341</v>
      </c>
      <c r="D2555" s="47" t="s">
        <v>6316</v>
      </c>
      <c r="E2555" s="11">
        <v>10.4</v>
      </c>
      <c r="F2555" s="2">
        <v>0.2611</v>
      </c>
      <c r="G2555" s="2">
        <v>0.71</v>
      </c>
      <c r="H2555" s="2">
        <v>-0.44889999999999997</v>
      </c>
      <c r="I2555" s="2">
        <v>0.246</v>
      </c>
      <c r="J2555" s="2">
        <v>0.64700000000000002</v>
      </c>
      <c r="K2555" s="2">
        <v>-0.40100000000000002</v>
      </c>
      <c r="L2555" s="2">
        <v>0.38700000000000001</v>
      </c>
      <c r="M2555" s="2">
        <v>0.59299999999999997</v>
      </c>
      <c r="N2555" s="2">
        <v>-0.20599999999999996</v>
      </c>
      <c r="O2555" s="2">
        <v>-0.35196666666666659</v>
      </c>
      <c r="P2555" s="2" t="s">
        <v>5900</v>
      </c>
      <c r="Q2555" s="5">
        <v>5972</v>
      </c>
      <c r="R2555" s="5">
        <v>574.23076923076917</v>
      </c>
      <c r="S2555" s="5">
        <v>18</v>
      </c>
      <c r="T2555" s="5">
        <v>301.40656396517079</v>
      </c>
      <c r="U2555" s="5">
        <v>0</v>
      </c>
      <c r="V2555" s="5">
        <v>0</v>
      </c>
      <c r="W2555" s="5">
        <v>3</v>
      </c>
      <c r="X2555" s="5">
        <v>50.234427327528465</v>
      </c>
      <c r="Y2555" s="5">
        <v>0</v>
      </c>
      <c r="Z2555" s="5">
        <v>0</v>
      </c>
      <c r="AA2555" s="5">
        <v>15</v>
      </c>
      <c r="AB2555" s="5">
        <v>251.17213663764232</v>
      </c>
      <c r="AC2555" s="5">
        <v>24</v>
      </c>
      <c r="AD2555" s="5">
        <v>401.87541862022772</v>
      </c>
      <c r="AE2555" s="5">
        <v>3</v>
      </c>
      <c r="AF2555" s="5">
        <v>50.234427327528465</v>
      </c>
      <c r="AG2555" s="5">
        <v>18</v>
      </c>
      <c r="AH2555" s="5">
        <v>301.40656396517079</v>
      </c>
      <c r="AI2555" s="5">
        <v>3</v>
      </c>
      <c r="AJ2555" s="5">
        <v>50.234427327528465</v>
      </c>
    </row>
    <row r="2556" spans="1:36" x14ac:dyDescent="0.25">
      <c r="A2556">
        <v>2018</v>
      </c>
      <c r="B2556" t="s">
        <v>71</v>
      </c>
      <c r="C2556" t="s">
        <v>4803</v>
      </c>
      <c r="D2556" s="47" t="s">
        <v>4802</v>
      </c>
      <c r="E2556" s="11">
        <v>0</v>
      </c>
      <c r="F2556" s="2">
        <v>0.53639999999999999</v>
      </c>
      <c r="G2556" s="2">
        <v>0.4456</v>
      </c>
      <c r="H2556" s="2">
        <v>9.0799999999999992E-2</v>
      </c>
      <c r="I2556" s="2">
        <v>0.55330000000000001</v>
      </c>
      <c r="J2556" s="2">
        <v>0.39650000000000002</v>
      </c>
      <c r="K2556" s="2">
        <v>0.15679999999999999</v>
      </c>
      <c r="L2556" s="2">
        <v>0.54400000000000004</v>
      </c>
      <c r="M2556" s="2">
        <v>0.43290000000000001</v>
      </c>
      <c r="N2556" s="2">
        <v>0.11110000000000003</v>
      </c>
      <c r="O2556" s="2">
        <v>0.11956666666666667</v>
      </c>
      <c r="P2556" s="2" t="s">
        <v>4792</v>
      </c>
      <c r="Q2556" s="5">
        <v>5979</v>
      </c>
      <c r="R2556" s="5" t="s">
        <v>4791</v>
      </c>
      <c r="S2556" s="5">
        <v>35</v>
      </c>
      <c r="T2556" s="5">
        <v>585.38217093159392</v>
      </c>
      <c r="U2556" s="5">
        <v>0</v>
      </c>
      <c r="V2556" s="5">
        <v>0</v>
      </c>
      <c r="W2556" s="5">
        <v>5</v>
      </c>
      <c r="X2556" s="5">
        <v>83.626024418799133</v>
      </c>
      <c r="Y2556" s="5">
        <v>4</v>
      </c>
      <c r="Z2556" s="5">
        <v>66.900819535039304</v>
      </c>
      <c r="AA2556" s="5">
        <v>26</v>
      </c>
      <c r="AB2556" s="5">
        <v>434.85532697775551</v>
      </c>
      <c r="AC2556" s="5">
        <v>97</v>
      </c>
      <c r="AD2556" s="5">
        <v>1622.3448737247031</v>
      </c>
      <c r="AE2556" s="5">
        <v>17</v>
      </c>
      <c r="AF2556" s="5">
        <v>284.32848302391704</v>
      </c>
      <c r="AG2556" s="5">
        <v>75</v>
      </c>
      <c r="AH2556" s="5">
        <v>1254.3903662819869</v>
      </c>
      <c r="AI2556" s="5">
        <v>5</v>
      </c>
      <c r="AJ2556" s="5">
        <v>83.626024418799133</v>
      </c>
    </row>
    <row r="2557" spans="1:36" x14ac:dyDescent="0.25">
      <c r="A2557">
        <v>2018</v>
      </c>
      <c r="B2557" t="s">
        <v>71</v>
      </c>
      <c r="C2557" t="s">
        <v>4803</v>
      </c>
      <c r="D2557" s="47" t="s">
        <v>4802</v>
      </c>
      <c r="E2557" s="11">
        <v>0</v>
      </c>
      <c r="F2557" s="2">
        <v>0.53639999999999999</v>
      </c>
      <c r="G2557" s="2">
        <v>0.4456</v>
      </c>
      <c r="H2557" s="2">
        <v>9.0799999999999992E-2</v>
      </c>
      <c r="I2557" s="2">
        <v>0.55330000000000001</v>
      </c>
      <c r="J2557" s="2">
        <v>0.39650000000000002</v>
      </c>
      <c r="K2557" s="2">
        <v>0.15679999999999999</v>
      </c>
      <c r="L2557" s="2">
        <v>0.54400000000000004</v>
      </c>
      <c r="M2557" s="2">
        <v>0.43290000000000001</v>
      </c>
      <c r="N2557" s="2">
        <v>0.11110000000000003</v>
      </c>
      <c r="O2557" s="2">
        <v>0.11956666666666667</v>
      </c>
      <c r="P2557" s="2" t="s">
        <v>4792</v>
      </c>
      <c r="Q2557" s="5">
        <v>5979</v>
      </c>
      <c r="R2557" s="5" t="s">
        <v>4791</v>
      </c>
      <c r="S2557" s="5">
        <v>35</v>
      </c>
      <c r="T2557" s="5">
        <v>585.38217093159392</v>
      </c>
      <c r="U2557" s="5">
        <v>0</v>
      </c>
      <c r="V2557" s="5">
        <v>0</v>
      </c>
      <c r="W2557" s="5">
        <v>5</v>
      </c>
      <c r="X2557" s="5">
        <v>83.626024418799133</v>
      </c>
      <c r="Y2557" s="5">
        <v>4</v>
      </c>
      <c r="Z2557" s="5">
        <v>66.900819535039304</v>
      </c>
      <c r="AA2557" s="5">
        <v>26</v>
      </c>
      <c r="AB2557" s="5">
        <v>434.85532697775551</v>
      </c>
      <c r="AC2557" s="5">
        <v>97</v>
      </c>
      <c r="AD2557" s="5">
        <v>1622.3448737247031</v>
      </c>
      <c r="AE2557" s="5">
        <v>17</v>
      </c>
      <c r="AF2557" s="5">
        <v>284.32848302391704</v>
      </c>
      <c r="AG2557" s="5">
        <v>75</v>
      </c>
      <c r="AH2557" s="5">
        <v>1254.3903662819869</v>
      </c>
      <c r="AI2557" s="5">
        <v>5</v>
      </c>
      <c r="AJ2557" s="5">
        <v>83.626024418799133</v>
      </c>
    </row>
    <row r="2558" spans="1:36" x14ac:dyDescent="0.25">
      <c r="A2558">
        <v>2017</v>
      </c>
      <c r="B2558" t="s">
        <v>71</v>
      </c>
      <c r="C2558" t="s">
        <v>5048</v>
      </c>
      <c r="D2558" s="47" t="s">
        <v>1078</v>
      </c>
      <c r="E2558" s="11">
        <v>0</v>
      </c>
      <c r="F2558" s="2">
        <v>0.7984</v>
      </c>
      <c r="G2558" s="2">
        <v>0.1905</v>
      </c>
      <c r="H2558" s="2">
        <v>0.6079</v>
      </c>
      <c r="I2558" s="2">
        <v>0.77869999999999995</v>
      </c>
      <c r="J2558" s="2">
        <v>0.193</v>
      </c>
      <c r="K2558" s="2">
        <v>0.58569999999999989</v>
      </c>
      <c r="L2558" s="2">
        <v>0.74750000000000005</v>
      </c>
      <c r="M2558" s="2">
        <v>0.24399999999999999</v>
      </c>
      <c r="N2558" s="2">
        <v>0.50350000000000006</v>
      </c>
      <c r="O2558" s="2">
        <v>0.56569999999999998</v>
      </c>
      <c r="P2558" s="2" t="s">
        <v>4792</v>
      </c>
      <c r="Q2558" s="5">
        <v>5983</v>
      </c>
      <c r="R2558" s="5" t="s">
        <v>4791</v>
      </c>
      <c r="S2558" s="5">
        <v>39</v>
      </c>
      <c r="T2558" s="5">
        <v>651.84689954872135</v>
      </c>
      <c r="U2558" s="5">
        <v>0</v>
      </c>
      <c r="V2558" s="5">
        <v>0</v>
      </c>
      <c r="W2558" s="5">
        <v>6</v>
      </c>
      <c r="X2558" s="5">
        <v>100.28413839211098</v>
      </c>
      <c r="Y2558" s="5">
        <v>0</v>
      </c>
      <c r="Z2558" s="5">
        <v>0</v>
      </c>
      <c r="AA2558" s="5">
        <v>33</v>
      </c>
      <c r="AB2558" s="5">
        <v>551.56276115661035</v>
      </c>
      <c r="AC2558" s="5">
        <v>86</v>
      </c>
      <c r="AD2558" s="5">
        <v>1437.4059836202573</v>
      </c>
      <c r="AE2558" s="5">
        <v>21</v>
      </c>
      <c r="AF2558" s="5">
        <v>350.9944843723884</v>
      </c>
      <c r="AG2558" s="5">
        <v>58</v>
      </c>
      <c r="AH2558" s="5">
        <v>969.4133377904061</v>
      </c>
      <c r="AI2558" s="5">
        <v>7</v>
      </c>
      <c r="AJ2558" s="5">
        <v>116.9981614574628</v>
      </c>
    </row>
    <row r="2559" spans="1:36" x14ac:dyDescent="0.25">
      <c r="A2559">
        <v>2018</v>
      </c>
      <c r="B2559" t="s">
        <v>71</v>
      </c>
      <c r="C2559" t="s">
        <v>5051</v>
      </c>
      <c r="D2559" s="47" t="s">
        <v>5149</v>
      </c>
      <c r="E2559" s="11">
        <v>0</v>
      </c>
      <c r="F2559" s="2">
        <v>0.86339999999999995</v>
      </c>
      <c r="G2559" s="2">
        <v>0.13070000000000001</v>
      </c>
      <c r="H2559" s="2">
        <v>0.73269999999999991</v>
      </c>
      <c r="I2559" s="2">
        <v>0.84830000000000005</v>
      </c>
      <c r="J2559" s="2">
        <v>0.1351</v>
      </c>
      <c r="K2559" s="2">
        <v>0.71320000000000006</v>
      </c>
      <c r="L2559" s="2">
        <v>0.81940000000000002</v>
      </c>
      <c r="M2559" s="2">
        <v>0.17219999999999999</v>
      </c>
      <c r="N2559" s="2">
        <v>0.6472</v>
      </c>
      <c r="O2559" s="2">
        <v>0.69769999999999988</v>
      </c>
      <c r="P2559" s="2" t="s">
        <v>4792</v>
      </c>
      <c r="Q2559" s="5">
        <v>5983</v>
      </c>
      <c r="R2559" s="5" t="s">
        <v>4791</v>
      </c>
      <c r="S2559" s="5">
        <v>14</v>
      </c>
      <c r="T2559" s="5">
        <v>233.9963229149256</v>
      </c>
      <c r="U2559" s="5">
        <v>0</v>
      </c>
      <c r="V2559" s="5">
        <v>0</v>
      </c>
      <c r="W2559" s="5">
        <v>3</v>
      </c>
      <c r="X2559" s="5">
        <v>50.142069196055488</v>
      </c>
      <c r="Y2559" s="5">
        <v>0</v>
      </c>
      <c r="Z2559" s="5">
        <v>0</v>
      </c>
      <c r="AA2559" s="5">
        <v>11</v>
      </c>
      <c r="AB2559" s="5">
        <v>183.85425371887013</v>
      </c>
      <c r="AC2559" s="5">
        <v>51</v>
      </c>
      <c r="AD2559" s="5">
        <v>852.41517633294336</v>
      </c>
      <c r="AE2559" s="5">
        <v>18</v>
      </c>
      <c r="AF2559" s="5">
        <v>300.85241517633295</v>
      </c>
      <c r="AG2559" s="5">
        <v>30</v>
      </c>
      <c r="AH2559" s="5">
        <v>501.4206919605549</v>
      </c>
      <c r="AI2559" s="5">
        <v>3</v>
      </c>
      <c r="AJ2559" s="5">
        <v>50.142069196055488</v>
      </c>
    </row>
    <row r="2560" spans="1:36" x14ac:dyDescent="0.25">
      <c r="A2560">
        <v>2018</v>
      </c>
      <c r="B2560" t="s">
        <v>71</v>
      </c>
      <c r="C2560" t="s">
        <v>5051</v>
      </c>
      <c r="D2560" s="47" t="s">
        <v>5149</v>
      </c>
      <c r="E2560" s="11">
        <v>0</v>
      </c>
      <c r="F2560" s="2">
        <v>0.86339999999999995</v>
      </c>
      <c r="G2560" s="2">
        <v>0.13070000000000001</v>
      </c>
      <c r="H2560" s="2">
        <v>0.73269999999999991</v>
      </c>
      <c r="I2560" s="2">
        <v>0.84830000000000005</v>
      </c>
      <c r="J2560" s="2">
        <v>0.1351</v>
      </c>
      <c r="K2560" s="2">
        <v>0.71320000000000006</v>
      </c>
      <c r="L2560" s="2">
        <v>0.81940000000000002</v>
      </c>
      <c r="M2560" s="2">
        <v>0.17219999999999999</v>
      </c>
      <c r="N2560" s="2">
        <v>0.6472</v>
      </c>
      <c r="O2560" s="2">
        <v>0.69769999999999988</v>
      </c>
      <c r="P2560" s="2" t="s">
        <v>4792</v>
      </c>
      <c r="Q2560" s="5">
        <v>5983</v>
      </c>
      <c r="R2560" s="5" t="s">
        <v>4791</v>
      </c>
      <c r="S2560" s="5">
        <v>14</v>
      </c>
      <c r="T2560" s="5">
        <v>233.9963229149256</v>
      </c>
      <c r="U2560" s="5">
        <v>0</v>
      </c>
      <c r="V2560" s="5">
        <v>0</v>
      </c>
      <c r="W2560" s="5">
        <v>3</v>
      </c>
      <c r="X2560" s="5">
        <v>50.142069196055488</v>
      </c>
      <c r="Y2560" s="5">
        <v>0</v>
      </c>
      <c r="Z2560" s="5">
        <v>0</v>
      </c>
      <c r="AA2560" s="5">
        <v>11</v>
      </c>
      <c r="AB2560" s="5">
        <v>183.85425371887013</v>
      </c>
      <c r="AC2560" s="5">
        <v>51</v>
      </c>
      <c r="AD2560" s="5">
        <v>852.41517633294336</v>
      </c>
      <c r="AE2560" s="5">
        <v>18</v>
      </c>
      <c r="AF2560" s="5">
        <v>300.85241517633295</v>
      </c>
      <c r="AG2560" s="5">
        <v>30</v>
      </c>
      <c r="AH2560" s="5">
        <v>501.4206919605549</v>
      </c>
      <c r="AI2560" s="5">
        <v>3</v>
      </c>
      <c r="AJ2560" s="5">
        <v>50.142069196055488</v>
      </c>
    </row>
    <row r="2561" spans="1:36" x14ac:dyDescent="0.25">
      <c r="A2561">
        <v>2017</v>
      </c>
      <c r="B2561" t="s">
        <v>71</v>
      </c>
      <c r="C2561" t="s">
        <v>2019</v>
      </c>
      <c r="D2561" s="47" t="s">
        <v>5806</v>
      </c>
      <c r="E2561" s="11">
        <v>0</v>
      </c>
      <c r="F2561" s="2">
        <v>0.51039999999999996</v>
      </c>
      <c r="G2561" s="2">
        <v>0.46829999999999999</v>
      </c>
      <c r="H2561" s="2">
        <v>4.2099999999999971E-2</v>
      </c>
      <c r="I2561" s="2">
        <v>0.48849999999999999</v>
      </c>
      <c r="J2561" s="2">
        <v>0.4405</v>
      </c>
      <c r="K2561" s="2">
        <v>4.7999999999999987E-2</v>
      </c>
      <c r="L2561" s="2">
        <v>0.51100000000000001</v>
      </c>
      <c r="M2561" s="2">
        <v>0.45639999999999997</v>
      </c>
      <c r="N2561" s="2">
        <v>5.4600000000000037E-2</v>
      </c>
      <c r="O2561" s="2">
        <v>4.8233333333333329E-2</v>
      </c>
      <c r="P2561" s="2" t="s">
        <v>5765</v>
      </c>
      <c r="Q2561" s="5">
        <v>5983</v>
      </c>
      <c r="R2561" s="5" t="s">
        <v>4791</v>
      </c>
      <c r="S2561" s="5">
        <v>12</v>
      </c>
      <c r="T2561" s="5">
        <v>200.56827678422195</v>
      </c>
      <c r="U2561" s="5">
        <v>0</v>
      </c>
      <c r="V2561" s="5">
        <v>0</v>
      </c>
      <c r="W2561" s="5">
        <v>1</v>
      </c>
      <c r="X2561" s="5">
        <v>16.714023065351832</v>
      </c>
      <c r="Y2561" s="5">
        <v>0</v>
      </c>
      <c r="Z2561" s="5">
        <v>0</v>
      </c>
      <c r="AA2561" s="5">
        <v>11</v>
      </c>
      <c r="AB2561" s="5">
        <v>183.85425371887013</v>
      </c>
      <c r="AC2561" s="5">
        <v>64</v>
      </c>
      <c r="AD2561" s="5">
        <v>1069.6974761825172</v>
      </c>
      <c r="AE2561" s="5">
        <v>33</v>
      </c>
      <c r="AF2561" s="5">
        <v>551.56276115661035</v>
      </c>
      <c r="AG2561" s="5">
        <v>24</v>
      </c>
      <c r="AH2561" s="5">
        <v>401.1365535684439</v>
      </c>
      <c r="AI2561" s="5">
        <v>7</v>
      </c>
      <c r="AJ2561" s="5">
        <v>116.9981614574628</v>
      </c>
    </row>
    <row r="2562" spans="1:36" x14ac:dyDescent="0.25">
      <c r="A2562">
        <v>2018</v>
      </c>
      <c r="B2562" t="s">
        <v>49</v>
      </c>
      <c r="C2562" t="s">
        <v>5699</v>
      </c>
      <c r="D2562" s="47" t="s">
        <v>618</v>
      </c>
      <c r="E2562" s="11">
        <v>5.2</v>
      </c>
      <c r="F2562" s="2">
        <v>0.3947</v>
      </c>
      <c r="G2562" s="2">
        <v>0.57199999999999995</v>
      </c>
      <c r="H2562" s="2">
        <v>-0.17729999999999996</v>
      </c>
      <c r="I2562" s="2">
        <v>0.39200000000000002</v>
      </c>
      <c r="J2562" s="2">
        <v>0.501</v>
      </c>
      <c r="K2562" s="2">
        <v>-0.10899999999999999</v>
      </c>
      <c r="L2562" s="2">
        <v>0.46500000000000002</v>
      </c>
      <c r="M2562" s="2">
        <v>0.51700000000000002</v>
      </c>
      <c r="N2562" s="2">
        <v>-5.1999999999999991E-2</v>
      </c>
      <c r="O2562" s="2">
        <v>-0.11276666666666664</v>
      </c>
      <c r="P2562" s="2" t="s">
        <v>5900</v>
      </c>
      <c r="Q2562" s="5">
        <v>5984</v>
      </c>
      <c r="R2562" s="5">
        <v>1150.7692307692307</v>
      </c>
      <c r="S2562" s="5">
        <v>2</v>
      </c>
      <c r="T2562" s="5">
        <v>33.422459893048128</v>
      </c>
      <c r="U2562" s="5">
        <v>0</v>
      </c>
      <c r="V2562" s="5">
        <v>0</v>
      </c>
      <c r="W2562" s="5">
        <v>2</v>
      </c>
      <c r="X2562" s="5">
        <v>33.422459893048128</v>
      </c>
      <c r="Y2562" s="5">
        <v>0</v>
      </c>
      <c r="Z2562" s="5">
        <v>0</v>
      </c>
      <c r="AA2562" s="5">
        <v>0</v>
      </c>
      <c r="AB2562" s="5">
        <v>0</v>
      </c>
      <c r="AC2562" s="5">
        <v>16</v>
      </c>
      <c r="AD2562" s="5">
        <v>267.37967914438502</v>
      </c>
      <c r="AE2562" s="5">
        <v>4</v>
      </c>
      <c r="AF2562" s="5">
        <v>66.844919786096256</v>
      </c>
      <c r="AG2562" s="5">
        <v>10</v>
      </c>
      <c r="AH2562" s="5">
        <v>167.11229946524062</v>
      </c>
      <c r="AI2562" s="5">
        <v>2</v>
      </c>
      <c r="AJ2562" s="5">
        <v>33.422459893048128</v>
      </c>
    </row>
    <row r="2563" spans="1:36" x14ac:dyDescent="0.25">
      <c r="A2563">
        <v>2019</v>
      </c>
      <c r="B2563" t="s">
        <v>41</v>
      </c>
      <c r="C2563" t="s">
        <v>5686</v>
      </c>
      <c r="D2563" s="47" t="s">
        <v>5625</v>
      </c>
      <c r="E2563" s="11">
        <v>6.02</v>
      </c>
      <c r="F2563" s="2">
        <v>0.73350000000000004</v>
      </c>
      <c r="G2563" s="2">
        <v>0.25319999999999998</v>
      </c>
      <c r="H2563" s="2">
        <v>0.48030000000000006</v>
      </c>
      <c r="I2563" s="2">
        <v>0.7298</v>
      </c>
      <c r="J2563" s="2">
        <v>0.2346</v>
      </c>
      <c r="K2563" s="2">
        <v>0.49519999999999997</v>
      </c>
      <c r="L2563" s="2">
        <v>0.65869999999999995</v>
      </c>
      <c r="M2563" s="2">
        <v>0.3221</v>
      </c>
      <c r="N2563" s="2">
        <v>0.33659999999999995</v>
      </c>
      <c r="O2563" s="2">
        <v>0.43736666666666668</v>
      </c>
      <c r="P2563" s="2" t="s">
        <v>4792</v>
      </c>
      <c r="Q2563" s="5">
        <v>5986</v>
      </c>
      <c r="R2563" s="5">
        <v>994.35215946843857</v>
      </c>
      <c r="S2563" s="5">
        <v>33</v>
      </c>
      <c r="T2563" s="5">
        <v>551.28633478115603</v>
      </c>
      <c r="U2563" s="5">
        <v>0</v>
      </c>
      <c r="V2563" s="5">
        <v>0</v>
      </c>
      <c r="W2563" s="5">
        <v>12</v>
      </c>
      <c r="X2563" s="5">
        <v>200.46775810223855</v>
      </c>
      <c r="Y2563" s="5">
        <v>2</v>
      </c>
      <c r="Z2563" s="5">
        <v>33.41129301703976</v>
      </c>
      <c r="AA2563" s="5">
        <v>19</v>
      </c>
      <c r="AB2563" s="5">
        <v>317.40728366187773</v>
      </c>
      <c r="AC2563" s="5">
        <v>265</v>
      </c>
      <c r="AD2563" s="5">
        <v>4426.996324757768</v>
      </c>
      <c r="AE2563" s="5">
        <v>57</v>
      </c>
      <c r="AF2563" s="5">
        <v>952.22185098563318</v>
      </c>
      <c r="AG2563" s="5">
        <v>194</v>
      </c>
      <c r="AH2563" s="5">
        <v>3240.8954226528563</v>
      </c>
      <c r="AI2563" s="5">
        <v>14</v>
      </c>
      <c r="AJ2563" s="5">
        <v>233.87905111927833</v>
      </c>
    </row>
    <row r="2564" spans="1:36" x14ac:dyDescent="0.25">
      <c r="A2564">
        <v>2019</v>
      </c>
      <c r="B2564" t="s">
        <v>41</v>
      </c>
      <c r="C2564" t="s">
        <v>5666</v>
      </c>
      <c r="D2564" s="47" t="s">
        <v>1045</v>
      </c>
      <c r="E2564" s="11">
        <v>5.3179999999999996</v>
      </c>
      <c r="F2564" s="2">
        <v>0.5544</v>
      </c>
      <c r="G2564" s="2">
        <v>0.42170000000000002</v>
      </c>
      <c r="H2564" s="2">
        <v>0.13269999999999998</v>
      </c>
      <c r="I2564" s="2">
        <v>0.54900000000000004</v>
      </c>
      <c r="J2564" s="2">
        <v>0.39400000000000002</v>
      </c>
      <c r="K2564" s="2">
        <v>0.15500000000000003</v>
      </c>
      <c r="L2564" s="2">
        <v>0.49490000000000001</v>
      </c>
      <c r="M2564" s="2">
        <v>0.48110000000000003</v>
      </c>
      <c r="N2564" s="2">
        <v>1.3799999999999979E-2</v>
      </c>
      <c r="O2564" s="2">
        <v>0.10049999999999999</v>
      </c>
      <c r="P2564" s="2" t="s">
        <v>4792</v>
      </c>
      <c r="Q2564" s="5">
        <v>5995</v>
      </c>
      <c r="R2564" s="5">
        <v>1127.3034975554722</v>
      </c>
      <c r="S2564" s="5">
        <v>24</v>
      </c>
      <c r="T2564" s="5">
        <v>400.33361134278562</v>
      </c>
      <c r="U2564" s="5">
        <v>0</v>
      </c>
      <c r="V2564" s="5">
        <v>0</v>
      </c>
      <c r="W2564" s="5">
        <v>8</v>
      </c>
      <c r="X2564" s="5">
        <v>133.44453711426189</v>
      </c>
      <c r="Y2564" s="5">
        <v>10</v>
      </c>
      <c r="Z2564" s="5">
        <v>166.80567139282735</v>
      </c>
      <c r="AA2564" s="5">
        <v>6</v>
      </c>
      <c r="AB2564" s="5">
        <v>100.0834028356964</v>
      </c>
      <c r="AC2564" s="5">
        <v>137</v>
      </c>
      <c r="AD2564" s="5">
        <v>2285.2376980817348</v>
      </c>
      <c r="AE2564" s="5">
        <v>23</v>
      </c>
      <c r="AF2564" s="5">
        <v>383.65304420350293</v>
      </c>
      <c r="AG2564" s="5">
        <v>103</v>
      </c>
      <c r="AH2564" s="5">
        <v>1718.098415346122</v>
      </c>
      <c r="AI2564" s="5">
        <v>11</v>
      </c>
      <c r="AJ2564" s="5">
        <v>183.48623853211009</v>
      </c>
    </row>
    <row r="2565" spans="1:36" x14ac:dyDescent="0.25">
      <c r="A2565">
        <v>2019</v>
      </c>
      <c r="B2565" t="s">
        <v>71</v>
      </c>
      <c r="C2565" t="s">
        <v>5279</v>
      </c>
      <c r="D2565" s="47" t="s">
        <v>4791</v>
      </c>
      <c r="E2565" s="47" t="s">
        <v>4791</v>
      </c>
      <c r="F2565" s="47" t="s">
        <v>4791</v>
      </c>
      <c r="G2565" s="47" t="s">
        <v>4791</v>
      </c>
      <c r="H2565" s="47" t="s">
        <v>4791</v>
      </c>
      <c r="I2565" s="47" t="s">
        <v>4791</v>
      </c>
      <c r="J2565" s="47" t="s">
        <v>4791</v>
      </c>
      <c r="K2565" s="47" t="s">
        <v>4791</v>
      </c>
      <c r="L2565" s="47" t="s">
        <v>4791</v>
      </c>
      <c r="M2565" s="47" t="s">
        <v>4791</v>
      </c>
      <c r="N2565" s="47" t="s">
        <v>4791</v>
      </c>
      <c r="O2565" s="47" t="s">
        <v>4791</v>
      </c>
      <c r="P2565" s="2" t="s">
        <v>4792</v>
      </c>
      <c r="Q2565" s="5">
        <v>6000</v>
      </c>
      <c r="R2565" s="5" t="s">
        <v>4791</v>
      </c>
      <c r="S2565" s="5">
        <v>8</v>
      </c>
      <c r="T2565" s="5">
        <v>133.33333333333334</v>
      </c>
      <c r="U2565" s="5">
        <v>0</v>
      </c>
      <c r="V2565" s="5">
        <v>0</v>
      </c>
      <c r="W2565" s="5">
        <v>0</v>
      </c>
      <c r="X2565" s="5">
        <v>0</v>
      </c>
      <c r="Y2565" s="5">
        <v>3</v>
      </c>
      <c r="Z2565" s="5">
        <v>50</v>
      </c>
      <c r="AA2565" s="5">
        <v>5</v>
      </c>
      <c r="AB2565" s="5">
        <v>83.333333333333343</v>
      </c>
      <c r="AC2565" s="5">
        <v>113</v>
      </c>
      <c r="AD2565" s="5">
        <v>1883.3333333333335</v>
      </c>
      <c r="AE2565" s="5">
        <v>41</v>
      </c>
      <c r="AF2565" s="5">
        <v>683.33333333333337</v>
      </c>
      <c r="AG2565" s="5">
        <v>50</v>
      </c>
      <c r="AH2565" s="5">
        <v>833.33333333333337</v>
      </c>
      <c r="AI2565" s="5">
        <v>22</v>
      </c>
      <c r="AJ2565" s="5">
        <v>366.66666666666669</v>
      </c>
    </row>
    <row r="2566" spans="1:36" x14ac:dyDescent="0.25">
      <c r="A2566">
        <v>2019</v>
      </c>
      <c r="B2566" t="s">
        <v>41</v>
      </c>
      <c r="C2566" t="s">
        <v>5667</v>
      </c>
      <c r="D2566" s="47" t="s">
        <v>1044</v>
      </c>
      <c r="E2566" s="11">
        <v>5.2629999999999999</v>
      </c>
      <c r="F2566" s="2">
        <v>0.502</v>
      </c>
      <c r="G2566" s="2">
        <v>0.47689999999999999</v>
      </c>
      <c r="H2566" s="2">
        <v>2.5100000000000011E-2</v>
      </c>
      <c r="I2566" s="2">
        <v>0.50519999999999998</v>
      </c>
      <c r="J2566" s="2">
        <v>0.4289</v>
      </c>
      <c r="K2566" s="2">
        <v>7.6299999999999979E-2</v>
      </c>
      <c r="L2566" s="2">
        <v>0.53339999999999999</v>
      </c>
      <c r="M2566" s="2">
        <v>0.44550000000000001</v>
      </c>
      <c r="N2566" s="2">
        <v>8.7899999999999978E-2</v>
      </c>
      <c r="O2566" s="2">
        <v>6.3099999999999989E-2</v>
      </c>
      <c r="P2566" s="2" t="s">
        <v>4792</v>
      </c>
      <c r="Q2566" s="5">
        <v>6008</v>
      </c>
      <c r="R2566" s="5">
        <v>1141.5542466273989</v>
      </c>
      <c r="S2566" s="5">
        <v>1</v>
      </c>
      <c r="T2566" s="5">
        <v>16.644474034620508</v>
      </c>
      <c r="U2566" s="5">
        <v>0</v>
      </c>
      <c r="V2566" s="5">
        <v>0</v>
      </c>
      <c r="W2566" s="5">
        <v>0</v>
      </c>
      <c r="X2566" s="5">
        <v>0</v>
      </c>
      <c r="Y2566" s="5">
        <v>0</v>
      </c>
      <c r="Z2566" s="5">
        <v>0</v>
      </c>
      <c r="AA2566" s="5">
        <v>1</v>
      </c>
      <c r="AB2566" s="5">
        <v>16.644474034620508</v>
      </c>
      <c r="AC2566" s="5">
        <v>34</v>
      </c>
      <c r="AD2566" s="5">
        <v>565.91211717709723</v>
      </c>
      <c r="AE2566" s="5">
        <v>3</v>
      </c>
      <c r="AF2566" s="5">
        <v>49.933422103861517</v>
      </c>
      <c r="AG2566" s="5">
        <v>31</v>
      </c>
      <c r="AH2566" s="5">
        <v>515.97869507323571</v>
      </c>
      <c r="AI2566" s="5">
        <v>0</v>
      </c>
      <c r="AJ2566" s="5">
        <v>0</v>
      </c>
    </row>
    <row r="2567" spans="1:36" x14ac:dyDescent="0.25">
      <c r="A2567">
        <v>2018</v>
      </c>
      <c r="B2567" t="s">
        <v>41</v>
      </c>
      <c r="C2567" t="s">
        <v>5050</v>
      </c>
      <c r="D2567" s="47" t="s">
        <v>1965</v>
      </c>
      <c r="E2567" s="11">
        <v>8.2620000000000005</v>
      </c>
      <c r="F2567" s="2">
        <v>0.69530000000000003</v>
      </c>
      <c r="G2567" s="2">
        <v>0.28449999999999998</v>
      </c>
      <c r="H2567" s="2">
        <v>0.41080000000000005</v>
      </c>
      <c r="I2567" s="2">
        <v>0.67100000000000004</v>
      </c>
      <c r="J2567" s="2">
        <v>0.27250000000000002</v>
      </c>
      <c r="K2567" s="2">
        <v>0.39850000000000002</v>
      </c>
      <c r="L2567" s="2">
        <v>0.55600000000000005</v>
      </c>
      <c r="M2567" s="2">
        <v>0.41499999999999998</v>
      </c>
      <c r="N2567" s="2">
        <v>0.14100000000000007</v>
      </c>
      <c r="O2567" s="2">
        <v>0.3167666666666667</v>
      </c>
      <c r="P2567" s="2" t="s">
        <v>4792</v>
      </c>
      <c r="Q2567" s="5">
        <v>6016</v>
      </c>
      <c r="R2567" s="5">
        <v>728.15298959089807</v>
      </c>
      <c r="S2567" s="5">
        <v>28</v>
      </c>
      <c r="T2567" s="5">
        <v>465.42553191489361</v>
      </c>
      <c r="U2567" s="5">
        <v>0</v>
      </c>
      <c r="V2567" s="5">
        <v>0</v>
      </c>
      <c r="W2567" s="5">
        <v>6</v>
      </c>
      <c r="X2567" s="5">
        <v>99.734042553191486</v>
      </c>
      <c r="Y2567" s="5">
        <v>1</v>
      </c>
      <c r="Z2567" s="5">
        <v>16.622340425531913</v>
      </c>
      <c r="AA2567" s="5">
        <v>21</v>
      </c>
      <c r="AB2567" s="5">
        <v>349.06914893617022</v>
      </c>
      <c r="AC2567" s="5">
        <v>74</v>
      </c>
      <c r="AD2567" s="5">
        <v>1230.0531914893618</v>
      </c>
      <c r="AE2567" s="5">
        <v>13</v>
      </c>
      <c r="AF2567" s="5">
        <v>216.09042553191489</v>
      </c>
      <c r="AG2567" s="5">
        <v>58</v>
      </c>
      <c r="AH2567" s="5">
        <v>964.09574468085111</v>
      </c>
      <c r="AI2567" s="5">
        <v>3</v>
      </c>
      <c r="AJ2567" s="5">
        <v>49.867021276595743</v>
      </c>
    </row>
    <row r="2568" spans="1:36" x14ac:dyDescent="0.25">
      <c r="A2568">
        <v>2019</v>
      </c>
      <c r="B2568" t="s">
        <v>71</v>
      </c>
      <c r="C2568" t="s">
        <v>2019</v>
      </c>
      <c r="D2568" s="47" t="s">
        <v>5806</v>
      </c>
      <c r="E2568" s="11">
        <v>0</v>
      </c>
      <c r="F2568" s="2">
        <v>0.51039999999999996</v>
      </c>
      <c r="G2568" s="2">
        <v>0.46829999999999999</v>
      </c>
      <c r="H2568" s="2">
        <v>4.2099999999999971E-2</v>
      </c>
      <c r="I2568" s="2">
        <v>0.48849999999999999</v>
      </c>
      <c r="J2568" s="2">
        <v>0.4405</v>
      </c>
      <c r="K2568" s="2">
        <v>4.7999999999999987E-2</v>
      </c>
      <c r="L2568" s="2">
        <v>0.51100000000000001</v>
      </c>
      <c r="M2568" s="2">
        <v>0.45639999999999997</v>
      </c>
      <c r="N2568" s="2">
        <v>5.4600000000000037E-2</v>
      </c>
      <c r="O2568" s="2">
        <v>4.8233333333333329E-2</v>
      </c>
      <c r="P2568" s="2" t="s">
        <v>5765</v>
      </c>
      <c r="Q2568" s="5">
        <v>6021</v>
      </c>
      <c r="R2568" s="5" t="s">
        <v>4791</v>
      </c>
      <c r="S2568" s="5">
        <v>12</v>
      </c>
      <c r="T2568" s="5">
        <v>199.30244145490781</v>
      </c>
      <c r="U2568" s="5">
        <v>1</v>
      </c>
      <c r="V2568" s="5">
        <v>16.608536787908985</v>
      </c>
      <c r="W2568" s="5">
        <v>1</v>
      </c>
      <c r="X2568" s="5">
        <v>16.608536787908985</v>
      </c>
      <c r="Y2568" s="5">
        <v>0</v>
      </c>
      <c r="Z2568" s="5">
        <v>0</v>
      </c>
      <c r="AA2568" s="5">
        <v>10</v>
      </c>
      <c r="AB2568" s="5">
        <v>166.08536787908986</v>
      </c>
      <c r="AC2568" s="5">
        <v>36</v>
      </c>
      <c r="AD2568" s="5">
        <v>597.90732436472354</v>
      </c>
      <c r="AE2568" s="5">
        <v>21</v>
      </c>
      <c r="AF2568" s="5">
        <v>348.77927254608869</v>
      </c>
      <c r="AG2568" s="5">
        <v>11</v>
      </c>
      <c r="AH2568" s="5">
        <v>182.69390466699883</v>
      </c>
      <c r="AI2568" s="5">
        <v>4</v>
      </c>
      <c r="AJ2568" s="5">
        <v>66.434147151635941</v>
      </c>
    </row>
    <row r="2569" spans="1:36" x14ac:dyDescent="0.25">
      <c r="A2569">
        <v>2019</v>
      </c>
      <c r="B2569" t="s">
        <v>71</v>
      </c>
      <c r="C2569" t="s">
        <v>4803</v>
      </c>
      <c r="D2569" s="47" t="s">
        <v>4802</v>
      </c>
      <c r="E2569" s="11">
        <v>0</v>
      </c>
      <c r="F2569" s="2">
        <v>0.53639999999999999</v>
      </c>
      <c r="G2569" s="2">
        <v>0.4456</v>
      </c>
      <c r="H2569" s="2">
        <v>9.0799999999999992E-2</v>
      </c>
      <c r="I2569" s="2">
        <v>0.55330000000000001</v>
      </c>
      <c r="J2569" s="2">
        <v>0.39650000000000002</v>
      </c>
      <c r="K2569" s="2">
        <v>0.15679999999999999</v>
      </c>
      <c r="L2569" s="2">
        <v>0.54400000000000004</v>
      </c>
      <c r="M2569" s="2">
        <v>0.43290000000000001</v>
      </c>
      <c r="N2569" s="2">
        <v>0.11110000000000003</v>
      </c>
      <c r="O2569" s="2">
        <v>0.11956666666666667</v>
      </c>
      <c r="P2569" s="2" t="s">
        <v>4792</v>
      </c>
      <c r="Q2569" s="5">
        <v>6027</v>
      </c>
      <c r="R2569" s="5" t="s">
        <v>4791</v>
      </c>
      <c r="S2569" s="5">
        <v>25</v>
      </c>
      <c r="T2569" s="5">
        <v>414.80006636801062</v>
      </c>
      <c r="U2569" s="5">
        <v>0</v>
      </c>
      <c r="V2569" s="5">
        <v>0</v>
      </c>
      <c r="W2569" s="5">
        <v>7</v>
      </c>
      <c r="X2569" s="5">
        <v>116.14401858304298</v>
      </c>
      <c r="Y2569" s="5">
        <v>0</v>
      </c>
      <c r="Z2569" s="5">
        <v>0</v>
      </c>
      <c r="AA2569" s="5">
        <v>18</v>
      </c>
      <c r="AB2569" s="5">
        <v>298.65604778496765</v>
      </c>
      <c r="AC2569" s="5">
        <v>107</v>
      </c>
      <c r="AD2569" s="5">
        <v>1775.3442840550856</v>
      </c>
      <c r="AE2569" s="5">
        <v>12</v>
      </c>
      <c r="AF2569" s="5">
        <v>199.10403185664509</v>
      </c>
      <c r="AG2569" s="5">
        <v>90</v>
      </c>
      <c r="AH2569" s="5">
        <v>1493.2802389248382</v>
      </c>
      <c r="AI2569" s="5">
        <v>5</v>
      </c>
      <c r="AJ2569" s="5">
        <v>82.960013273602129</v>
      </c>
    </row>
    <row r="2570" spans="1:36" x14ac:dyDescent="0.25">
      <c r="A2570">
        <v>2018</v>
      </c>
      <c r="B2570" t="s">
        <v>71</v>
      </c>
      <c r="C2570" t="s">
        <v>5279</v>
      </c>
      <c r="D2570" s="47" t="s">
        <v>4791</v>
      </c>
      <c r="E2570" s="47" t="s">
        <v>4791</v>
      </c>
      <c r="F2570" s="47" t="s">
        <v>4791</v>
      </c>
      <c r="G2570" s="47" t="s">
        <v>4791</v>
      </c>
      <c r="H2570" s="47" t="s">
        <v>4791</v>
      </c>
      <c r="I2570" s="47" t="s">
        <v>4791</v>
      </c>
      <c r="J2570" s="47" t="s">
        <v>4791</v>
      </c>
      <c r="K2570" s="47" t="s">
        <v>4791</v>
      </c>
      <c r="L2570" s="47" t="s">
        <v>4791</v>
      </c>
      <c r="M2570" s="47" t="s">
        <v>4791</v>
      </c>
      <c r="N2570" s="47" t="s">
        <v>4791</v>
      </c>
      <c r="O2570" s="47" t="s">
        <v>4791</v>
      </c>
      <c r="P2570" s="2" t="s">
        <v>4792</v>
      </c>
      <c r="Q2570" s="5">
        <v>6034</v>
      </c>
      <c r="R2570" s="5" t="s">
        <v>4791</v>
      </c>
      <c r="S2570" s="5">
        <v>12</v>
      </c>
      <c r="T2570" s="5">
        <v>198.87305270135897</v>
      </c>
      <c r="U2570" s="5">
        <v>0</v>
      </c>
      <c r="V2570" s="5">
        <v>0</v>
      </c>
      <c r="W2570" s="5">
        <v>0</v>
      </c>
      <c r="X2570" s="5">
        <v>0</v>
      </c>
      <c r="Y2570" s="5">
        <v>4</v>
      </c>
      <c r="Z2570" s="5">
        <v>66.291017567119653</v>
      </c>
      <c r="AA2570" s="5">
        <v>8</v>
      </c>
      <c r="AB2570" s="5">
        <v>132.58203513423931</v>
      </c>
      <c r="AC2570" s="5">
        <v>120</v>
      </c>
      <c r="AD2570" s="5">
        <v>1988.7305270135898</v>
      </c>
      <c r="AE2570" s="5">
        <v>43</v>
      </c>
      <c r="AF2570" s="5">
        <v>712.62843884653637</v>
      </c>
      <c r="AG2570" s="5">
        <v>58</v>
      </c>
      <c r="AH2570" s="5">
        <v>961.21975472323504</v>
      </c>
      <c r="AI2570" s="5">
        <v>19</v>
      </c>
      <c r="AJ2570" s="5">
        <v>314.88233344381837</v>
      </c>
    </row>
    <row r="2571" spans="1:36" x14ac:dyDescent="0.25">
      <c r="A2571">
        <v>2018</v>
      </c>
      <c r="B2571" t="s">
        <v>71</v>
      </c>
      <c r="C2571" t="s">
        <v>5279</v>
      </c>
      <c r="D2571" s="47" t="s">
        <v>4791</v>
      </c>
      <c r="E2571" s="47" t="s">
        <v>4791</v>
      </c>
      <c r="F2571" s="47" t="s">
        <v>4791</v>
      </c>
      <c r="G2571" s="47" t="s">
        <v>4791</v>
      </c>
      <c r="H2571" s="47" t="s">
        <v>4791</v>
      </c>
      <c r="I2571" s="47" t="s">
        <v>4791</v>
      </c>
      <c r="J2571" s="47" t="s">
        <v>4791</v>
      </c>
      <c r="K2571" s="47" t="s">
        <v>4791</v>
      </c>
      <c r="L2571" s="47" t="s">
        <v>4791</v>
      </c>
      <c r="M2571" s="47" t="s">
        <v>4791</v>
      </c>
      <c r="N2571" s="47" t="s">
        <v>4791</v>
      </c>
      <c r="O2571" s="47" t="s">
        <v>4791</v>
      </c>
      <c r="P2571" s="2" t="s">
        <v>4792</v>
      </c>
      <c r="Q2571" s="5">
        <v>6034</v>
      </c>
      <c r="R2571" s="5" t="s">
        <v>4791</v>
      </c>
      <c r="S2571" s="5">
        <v>12</v>
      </c>
      <c r="T2571" s="5">
        <v>198.87305270135897</v>
      </c>
      <c r="U2571" s="5">
        <v>0</v>
      </c>
      <c r="V2571" s="5">
        <v>0</v>
      </c>
      <c r="W2571" s="5">
        <v>0</v>
      </c>
      <c r="X2571" s="5">
        <v>0</v>
      </c>
      <c r="Y2571" s="5">
        <v>4</v>
      </c>
      <c r="Z2571" s="5">
        <v>66.291017567119653</v>
      </c>
      <c r="AA2571" s="5">
        <v>8</v>
      </c>
      <c r="AB2571" s="5">
        <v>132.58203513423931</v>
      </c>
      <c r="AC2571" s="5">
        <v>120</v>
      </c>
      <c r="AD2571" s="5">
        <v>1988.7305270135898</v>
      </c>
      <c r="AE2571" s="5">
        <v>43</v>
      </c>
      <c r="AF2571" s="5">
        <v>712.62843884653637</v>
      </c>
      <c r="AG2571" s="5">
        <v>58</v>
      </c>
      <c r="AH2571" s="5">
        <v>961.21975472323504</v>
      </c>
      <c r="AI2571" s="5">
        <v>19</v>
      </c>
      <c r="AJ2571" s="5">
        <v>314.88233344381837</v>
      </c>
    </row>
    <row r="2572" spans="1:36" x14ac:dyDescent="0.25">
      <c r="A2572">
        <v>2019</v>
      </c>
      <c r="B2572" t="s">
        <v>71</v>
      </c>
      <c r="C2572" t="s">
        <v>5168</v>
      </c>
      <c r="D2572" s="47" t="s">
        <v>5168</v>
      </c>
      <c r="E2572" s="11">
        <v>0</v>
      </c>
      <c r="F2572" s="2">
        <v>0.85260000000000002</v>
      </c>
      <c r="G2572" s="2">
        <v>0.13600000000000001</v>
      </c>
      <c r="H2572" s="2">
        <v>0.71660000000000001</v>
      </c>
      <c r="I2572" s="2">
        <v>0.86470000000000002</v>
      </c>
      <c r="J2572" s="2">
        <v>0.12139999999999999</v>
      </c>
      <c r="K2572" s="2">
        <v>0.74330000000000007</v>
      </c>
      <c r="L2572" s="2">
        <v>0.83420000000000005</v>
      </c>
      <c r="M2572" s="2">
        <v>0.1603</v>
      </c>
      <c r="N2572" s="2">
        <v>0.67390000000000005</v>
      </c>
      <c r="O2572" s="2">
        <v>0.71126666666666682</v>
      </c>
      <c r="P2572" s="2" t="s">
        <v>4792</v>
      </c>
      <c r="Q2572" s="5">
        <v>6034</v>
      </c>
      <c r="R2572" s="5" t="s">
        <v>4791</v>
      </c>
      <c r="S2572" s="5">
        <v>4</v>
      </c>
      <c r="T2572" s="5">
        <v>66.291017567119653</v>
      </c>
      <c r="U2572" s="5">
        <v>0</v>
      </c>
      <c r="V2572" s="5">
        <v>0</v>
      </c>
      <c r="W2572" s="5">
        <v>1</v>
      </c>
      <c r="X2572" s="5">
        <v>16.572754391779913</v>
      </c>
      <c r="Y2572" s="5">
        <v>0</v>
      </c>
      <c r="Z2572" s="5">
        <v>0</v>
      </c>
      <c r="AA2572" s="5">
        <v>3</v>
      </c>
      <c r="AB2572" s="5">
        <v>49.718263175339743</v>
      </c>
      <c r="AC2572" s="5">
        <v>34</v>
      </c>
      <c r="AD2572" s="5">
        <v>563.4736493205171</v>
      </c>
      <c r="AE2572" s="5">
        <v>13</v>
      </c>
      <c r="AF2572" s="5">
        <v>215.44580709313888</v>
      </c>
      <c r="AG2572" s="5">
        <v>18</v>
      </c>
      <c r="AH2572" s="5">
        <v>298.30957905203849</v>
      </c>
      <c r="AI2572" s="5">
        <v>3</v>
      </c>
      <c r="AJ2572" s="5">
        <v>49.718263175339743</v>
      </c>
    </row>
    <row r="2573" spans="1:36" x14ac:dyDescent="0.25">
      <c r="A2573">
        <v>2017</v>
      </c>
      <c r="B2573" t="s">
        <v>71</v>
      </c>
      <c r="C2573" t="s">
        <v>5210</v>
      </c>
      <c r="D2573" s="47" t="s">
        <v>426</v>
      </c>
      <c r="E2573" s="11">
        <v>0</v>
      </c>
      <c r="F2573" s="2">
        <v>0.6885</v>
      </c>
      <c r="G2573" s="2">
        <v>0.29520000000000002</v>
      </c>
      <c r="H2573" s="2">
        <v>0.39329999999999998</v>
      </c>
      <c r="I2573" s="2">
        <v>0.69520000000000004</v>
      </c>
      <c r="J2573" s="2">
        <v>0.2631</v>
      </c>
      <c r="K2573" s="2">
        <v>0.43210000000000004</v>
      </c>
      <c r="L2573" s="2">
        <v>0.72019999999999995</v>
      </c>
      <c r="M2573" s="2">
        <v>0.26950000000000002</v>
      </c>
      <c r="N2573" s="2">
        <v>0.45069999999999993</v>
      </c>
      <c r="O2573" s="2">
        <v>0.42536666666666667</v>
      </c>
      <c r="P2573" s="2" t="s">
        <v>4792</v>
      </c>
      <c r="Q2573" s="5">
        <v>6044</v>
      </c>
      <c r="R2573" s="5" t="s">
        <v>4791</v>
      </c>
      <c r="S2573" s="5">
        <v>24</v>
      </c>
      <c r="T2573" s="5">
        <v>397.08802117802776</v>
      </c>
      <c r="U2573" s="5">
        <v>0</v>
      </c>
      <c r="V2573" s="5">
        <v>0</v>
      </c>
      <c r="W2573" s="5">
        <v>10</v>
      </c>
      <c r="X2573" s="5">
        <v>165.4533421575116</v>
      </c>
      <c r="Y2573" s="5">
        <v>1</v>
      </c>
      <c r="Z2573" s="5">
        <v>16.545334215751158</v>
      </c>
      <c r="AA2573" s="5">
        <v>13</v>
      </c>
      <c r="AB2573" s="5">
        <v>215.08934480476506</v>
      </c>
      <c r="AC2573" s="5">
        <v>213</v>
      </c>
      <c r="AD2573" s="5">
        <v>3524.1561879549963</v>
      </c>
      <c r="AE2573" s="5">
        <v>42</v>
      </c>
      <c r="AF2573" s="5">
        <v>694.90403706154859</v>
      </c>
      <c r="AG2573" s="5">
        <v>158</v>
      </c>
      <c r="AH2573" s="5">
        <v>2614.1628060886828</v>
      </c>
      <c r="AI2573" s="5">
        <v>13</v>
      </c>
      <c r="AJ2573" s="5">
        <v>215.08934480476506</v>
      </c>
    </row>
    <row r="2574" spans="1:36" x14ac:dyDescent="0.25">
      <c r="A2574">
        <v>2018</v>
      </c>
      <c r="B2574" t="s">
        <v>41</v>
      </c>
      <c r="C2574" t="s">
        <v>5667</v>
      </c>
      <c r="D2574" s="47" t="s">
        <v>1044</v>
      </c>
      <c r="E2574" s="11">
        <v>5.2629999999999999</v>
      </c>
      <c r="F2574" s="2">
        <v>0.502</v>
      </c>
      <c r="G2574" s="2">
        <v>0.47689999999999999</v>
      </c>
      <c r="H2574" s="2">
        <v>2.5100000000000011E-2</v>
      </c>
      <c r="I2574" s="2">
        <v>0.50519999999999998</v>
      </c>
      <c r="J2574" s="2">
        <v>0.4289</v>
      </c>
      <c r="K2574" s="2">
        <v>7.6299999999999979E-2</v>
      </c>
      <c r="L2574" s="2">
        <v>0.53339999999999999</v>
      </c>
      <c r="M2574" s="2">
        <v>0.44550000000000001</v>
      </c>
      <c r="N2574" s="2">
        <v>8.7899999999999978E-2</v>
      </c>
      <c r="O2574" s="2">
        <v>6.3099999999999989E-2</v>
      </c>
      <c r="P2574" s="2" t="s">
        <v>4792</v>
      </c>
      <c r="Q2574" s="5">
        <v>6046</v>
      </c>
      <c r="R2574" s="5">
        <v>1148.774463233897</v>
      </c>
      <c r="S2574" s="5">
        <v>6</v>
      </c>
      <c r="T2574" s="5">
        <v>99.239166391002314</v>
      </c>
      <c r="U2574" s="5">
        <v>0</v>
      </c>
      <c r="V2574" s="5">
        <v>0</v>
      </c>
      <c r="W2574" s="5">
        <v>2</v>
      </c>
      <c r="X2574" s="5">
        <v>33.079722130334105</v>
      </c>
      <c r="Y2574" s="5">
        <v>0</v>
      </c>
      <c r="Z2574" s="5">
        <v>0</v>
      </c>
      <c r="AA2574" s="5">
        <v>4</v>
      </c>
      <c r="AB2574" s="5">
        <v>66.159444260668209</v>
      </c>
      <c r="AC2574" s="5">
        <v>21</v>
      </c>
      <c r="AD2574" s="5">
        <v>347.33708236850811</v>
      </c>
      <c r="AE2574" s="5">
        <v>2</v>
      </c>
      <c r="AF2574" s="5">
        <v>33.079722130334105</v>
      </c>
      <c r="AG2574" s="5">
        <v>19</v>
      </c>
      <c r="AH2574" s="5">
        <v>314.25736023817399</v>
      </c>
      <c r="AI2574" s="5">
        <v>0</v>
      </c>
      <c r="AJ2574" s="5">
        <v>0</v>
      </c>
    </row>
    <row r="2575" spans="1:36" x14ac:dyDescent="0.25">
      <c r="A2575">
        <v>2017</v>
      </c>
      <c r="B2575" t="s">
        <v>71</v>
      </c>
      <c r="C2575" t="s">
        <v>4887</v>
      </c>
      <c r="D2575" s="47" t="s">
        <v>706</v>
      </c>
      <c r="E2575" s="11">
        <v>0</v>
      </c>
      <c r="F2575" s="2">
        <v>0.65269999999999995</v>
      </c>
      <c r="G2575" s="2">
        <v>0.33119999999999999</v>
      </c>
      <c r="H2575" s="2">
        <v>0.32149999999999995</v>
      </c>
      <c r="I2575" s="2">
        <v>0.66310000000000002</v>
      </c>
      <c r="J2575" s="2">
        <v>0.28299999999999997</v>
      </c>
      <c r="K2575" s="2">
        <v>0.38010000000000005</v>
      </c>
      <c r="L2575" s="2">
        <v>0.69610000000000005</v>
      </c>
      <c r="M2575" s="2">
        <v>0.28810000000000002</v>
      </c>
      <c r="N2575" s="2">
        <v>0.40800000000000003</v>
      </c>
      <c r="O2575" s="2">
        <v>0.36986666666666662</v>
      </c>
      <c r="P2575" s="2" t="s">
        <v>4792</v>
      </c>
      <c r="Q2575" s="5">
        <v>6051</v>
      </c>
      <c r="R2575" s="5" t="s">
        <v>4791</v>
      </c>
      <c r="S2575" s="5">
        <v>16</v>
      </c>
      <c r="T2575" s="5">
        <v>264.41910428028427</v>
      </c>
      <c r="U2575" s="5">
        <v>0</v>
      </c>
      <c r="V2575" s="5">
        <v>0</v>
      </c>
      <c r="W2575" s="5">
        <v>1</v>
      </c>
      <c r="X2575" s="5">
        <v>16.526194017517767</v>
      </c>
      <c r="Y2575" s="5">
        <v>1</v>
      </c>
      <c r="Z2575" s="5">
        <v>16.526194017517767</v>
      </c>
      <c r="AA2575" s="5">
        <v>14</v>
      </c>
      <c r="AB2575" s="5">
        <v>231.36671624524874</v>
      </c>
      <c r="AC2575" s="5">
        <v>127</v>
      </c>
      <c r="AD2575" s="5">
        <v>2098.8266402247564</v>
      </c>
      <c r="AE2575" s="5">
        <v>44</v>
      </c>
      <c r="AF2575" s="5">
        <v>727.15253677078169</v>
      </c>
      <c r="AG2575" s="5">
        <v>70</v>
      </c>
      <c r="AH2575" s="5">
        <v>1156.8335812262435</v>
      </c>
      <c r="AI2575" s="5">
        <v>13</v>
      </c>
      <c r="AJ2575" s="5">
        <v>214.84052222773093</v>
      </c>
    </row>
    <row r="2576" spans="1:36" x14ac:dyDescent="0.25">
      <c r="A2576">
        <v>2017</v>
      </c>
      <c r="B2576" t="s">
        <v>49</v>
      </c>
      <c r="C2576" t="s">
        <v>5468</v>
      </c>
      <c r="D2576" s="47" t="s">
        <v>726</v>
      </c>
      <c r="E2576" s="11">
        <v>15.3</v>
      </c>
      <c r="F2576" s="2">
        <v>0.30480000000000002</v>
      </c>
      <c r="G2576" s="2">
        <v>0.66490000000000005</v>
      </c>
      <c r="H2576" s="2">
        <v>-0.36010000000000003</v>
      </c>
      <c r="I2576" s="2">
        <v>0.31</v>
      </c>
      <c r="J2576" s="2">
        <v>0.56200000000000006</v>
      </c>
      <c r="K2576" s="2">
        <v>-0.25200000000000006</v>
      </c>
      <c r="L2576" s="2">
        <v>0.56100000000000005</v>
      </c>
      <c r="M2576" s="2">
        <v>0.42799999999999999</v>
      </c>
      <c r="N2576" s="2">
        <v>0.13300000000000006</v>
      </c>
      <c r="O2576" s="2">
        <v>-0.15970000000000001</v>
      </c>
      <c r="P2576" s="2" t="s">
        <v>5900</v>
      </c>
      <c r="Q2576" s="5">
        <v>6053</v>
      </c>
      <c r="R2576" s="5">
        <v>395.6209150326797</v>
      </c>
      <c r="S2576" s="5">
        <v>1</v>
      </c>
      <c r="T2576" s="5">
        <v>16.520733520568314</v>
      </c>
      <c r="U2576" s="5">
        <v>0</v>
      </c>
      <c r="V2576" s="5">
        <v>0</v>
      </c>
      <c r="W2576" s="5">
        <v>0</v>
      </c>
      <c r="X2576" s="5">
        <v>0</v>
      </c>
      <c r="Y2576" s="5">
        <v>0</v>
      </c>
      <c r="Z2576" s="5">
        <v>0</v>
      </c>
      <c r="AA2576" s="5">
        <v>1</v>
      </c>
      <c r="AB2576" s="5">
        <v>16.520733520568314</v>
      </c>
      <c r="AC2576" s="5">
        <v>18</v>
      </c>
      <c r="AD2576" s="5">
        <v>297.37320337022965</v>
      </c>
      <c r="AE2576" s="5">
        <v>1</v>
      </c>
      <c r="AF2576" s="5">
        <v>16.520733520568314</v>
      </c>
      <c r="AG2576" s="5">
        <v>15</v>
      </c>
      <c r="AH2576" s="5">
        <v>247.81100280852471</v>
      </c>
      <c r="AI2576" s="5">
        <v>2</v>
      </c>
      <c r="AJ2576" s="5">
        <v>33.041467041136627</v>
      </c>
    </row>
    <row r="2577" spans="1:36" x14ac:dyDescent="0.25">
      <c r="A2577">
        <v>2017</v>
      </c>
      <c r="B2577" t="s">
        <v>71</v>
      </c>
      <c r="C2577" t="s">
        <v>5051</v>
      </c>
      <c r="D2577" s="47" t="s">
        <v>5149</v>
      </c>
      <c r="E2577" s="11">
        <v>0</v>
      </c>
      <c r="F2577" s="2">
        <v>0.86339999999999995</v>
      </c>
      <c r="G2577" s="2">
        <v>0.13070000000000001</v>
      </c>
      <c r="H2577" s="2">
        <v>0.73269999999999991</v>
      </c>
      <c r="I2577" s="2">
        <v>0.84830000000000005</v>
      </c>
      <c r="J2577" s="2">
        <v>0.1351</v>
      </c>
      <c r="K2577" s="2">
        <v>0.71320000000000006</v>
      </c>
      <c r="L2577" s="2">
        <v>0.81940000000000002</v>
      </c>
      <c r="M2577" s="2">
        <v>0.17219999999999999</v>
      </c>
      <c r="N2577" s="2">
        <v>0.6472</v>
      </c>
      <c r="O2577" s="2">
        <v>0.69769999999999988</v>
      </c>
      <c r="P2577" s="2" t="s">
        <v>4792</v>
      </c>
      <c r="Q2577" s="5">
        <v>6055</v>
      </c>
      <c r="R2577" s="5" t="s">
        <v>4791</v>
      </c>
      <c r="S2577" s="5">
        <v>11</v>
      </c>
      <c r="T2577" s="5">
        <v>181.66804293971924</v>
      </c>
      <c r="U2577" s="5">
        <v>0</v>
      </c>
      <c r="V2577" s="5">
        <v>0</v>
      </c>
      <c r="W2577" s="5">
        <v>7</v>
      </c>
      <c r="X2577" s="5">
        <v>115.60693641618498</v>
      </c>
      <c r="Y2577" s="5">
        <v>0</v>
      </c>
      <c r="Z2577" s="5">
        <v>0</v>
      </c>
      <c r="AA2577" s="5">
        <v>4</v>
      </c>
      <c r="AB2577" s="5">
        <v>66.061106523534264</v>
      </c>
      <c r="AC2577" s="5">
        <v>91</v>
      </c>
      <c r="AD2577" s="5">
        <v>1502.8901734104045</v>
      </c>
      <c r="AE2577" s="5">
        <v>45</v>
      </c>
      <c r="AF2577" s="5">
        <v>743.18744838976045</v>
      </c>
      <c r="AG2577" s="5">
        <v>43</v>
      </c>
      <c r="AH2577" s="5">
        <v>710.15689512799338</v>
      </c>
      <c r="AI2577" s="5">
        <v>3</v>
      </c>
      <c r="AJ2577" s="5">
        <v>49.545829892650694</v>
      </c>
    </row>
    <row r="2578" spans="1:36" x14ac:dyDescent="0.25">
      <c r="A2578">
        <v>2017</v>
      </c>
      <c r="B2578" t="s">
        <v>71</v>
      </c>
      <c r="C2578" t="s">
        <v>5068</v>
      </c>
      <c r="D2578" s="47" t="s">
        <v>1897</v>
      </c>
      <c r="E2578" s="11">
        <v>0</v>
      </c>
      <c r="F2578" s="2">
        <v>0.79610000000000003</v>
      </c>
      <c r="G2578" s="2">
        <v>0.19439999999999999</v>
      </c>
      <c r="H2578" s="2">
        <v>0.60170000000000001</v>
      </c>
      <c r="I2578" s="2">
        <v>0.78720000000000001</v>
      </c>
      <c r="J2578" s="2">
        <v>0.18870000000000001</v>
      </c>
      <c r="K2578" s="2">
        <v>0.59850000000000003</v>
      </c>
      <c r="L2578" s="2">
        <v>0.76849999999999996</v>
      </c>
      <c r="M2578" s="2">
        <v>0.221</v>
      </c>
      <c r="N2578" s="2">
        <v>0.54749999999999999</v>
      </c>
      <c r="O2578" s="2">
        <v>0.58256666666666668</v>
      </c>
      <c r="P2578" s="2" t="s">
        <v>4792</v>
      </c>
      <c r="Q2578" s="5">
        <v>6062</v>
      </c>
      <c r="R2578" s="5" t="s">
        <v>4791</v>
      </c>
      <c r="S2578" s="5">
        <v>13</v>
      </c>
      <c r="T2578" s="5">
        <v>214.45067634444081</v>
      </c>
      <c r="U2578" s="5">
        <v>1</v>
      </c>
      <c r="V2578" s="5">
        <v>16.496205872649291</v>
      </c>
      <c r="W2578" s="5">
        <v>1</v>
      </c>
      <c r="X2578" s="5">
        <v>16.496205872649291</v>
      </c>
      <c r="Y2578" s="5">
        <v>2</v>
      </c>
      <c r="Z2578" s="5">
        <v>32.992411745298583</v>
      </c>
      <c r="AA2578" s="5">
        <v>9</v>
      </c>
      <c r="AB2578" s="5">
        <v>148.46585285384361</v>
      </c>
      <c r="AC2578" s="5">
        <v>117</v>
      </c>
      <c r="AD2578" s="5">
        <v>1930.056087099967</v>
      </c>
      <c r="AE2578" s="5">
        <v>33</v>
      </c>
      <c r="AF2578" s="5">
        <v>544.37479379742661</v>
      </c>
      <c r="AG2578" s="5">
        <v>72</v>
      </c>
      <c r="AH2578" s="5">
        <v>1187.7268228307489</v>
      </c>
      <c r="AI2578" s="5">
        <v>12</v>
      </c>
      <c r="AJ2578" s="5">
        <v>197.9544704717915</v>
      </c>
    </row>
    <row r="2579" spans="1:36" x14ac:dyDescent="0.25">
      <c r="A2579">
        <v>2017</v>
      </c>
      <c r="B2579" t="s">
        <v>49</v>
      </c>
      <c r="C2579" t="s">
        <v>6426</v>
      </c>
      <c r="D2579" s="47" t="s">
        <v>618</v>
      </c>
      <c r="E2579" s="11">
        <v>18.100000000000001</v>
      </c>
      <c r="F2579" s="2">
        <v>0.3947</v>
      </c>
      <c r="G2579" s="2">
        <v>0.57199999999999995</v>
      </c>
      <c r="H2579" s="2">
        <v>-0.17729999999999996</v>
      </c>
      <c r="I2579" s="2">
        <v>0.47299999999999998</v>
      </c>
      <c r="J2579" s="2">
        <v>0.42699999999999999</v>
      </c>
      <c r="K2579" s="2">
        <v>4.5999999999999985E-2</v>
      </c>
      <c r="L2579" s="2">
        <v>0.54</v>
      </c>
      <c r="M2579" s="2">
        <v>0.44500000000000001</v>
      </c>
      <c r="N2579" s="2">
        <v>9.5000000000000029E-2</v>
      </c>
      <c r="O2579" s="2">
        <v>-1.2099999999999981E-2</v>
      </c>
      <c r="P2579" s="2" t="s">
        <v>5765</v>
      </c>
      <c r="Q2579" s="5">
        <v>6069</v>
      </c>
      <c r="R2579" s="5">
        <v>335.30386740331488</v>
      </c>
      <c r="S2579" s="5">
        <v>9</v>
      </c>
      <c r="T2579" s="5">
        <v>148.29461196243204</v>
      </c>
      <c r="U2579" s="5">
        <v>0</v>
      </c>
      <c r="V2579" s="5">
        <v>0</v>
      </c>
      <c r="W2579" s="5">
        <v>1</v>
      </c>
      <c r="X2579" s="5">
        <v>16.477179106936891</v>
      </c>
      <c r="Y2579" s="5">
        <v>0</v>
      </c>
      <c r="Z2579" s="5">
        <v>0</v>
      </c>
      <c r="AA2579" s="5">
        <v>8</v>
      </c>
      <c r="AB2579" s="5">
        <v>131.81743285549513</v>
      </c>
      <c r="AC2579" s="5">
        <v>43</v>
      </c>
      <c r="AD2579" s="5">
        <v>708.51870159828638</v>
      </c>
      <c r="AE2579" s="5">
        <v>11</v>
      </c>
      <c r="AF2579" s="5">
        <v>181.24897017630582</v>
      </c>
      <c r="AG2579" s="5">
        <v>27</v>
      </c>
      <c r="AH2579" s="5">
        <v>444.88383588729607</v>
      </c>
      <c r="AI2579" s="5">
        <v>5</v>
      </c>
      <c r="AJ2579" s="5">
        <v>82.385895534684465</v>
      </c>
    </row>
    <row r="2580" spans="1:36" x14ac:dyDescent="0.25">
      <c r="A2580">
        <v>2019</v>
      </c>
      <c r="B2580" t="s">
        <v>41</v>
      </c>
      <c r="C2580" t="s">
        <v>5888</v>
      </c>
      <c r="D2580" s="47" t="s">
        <v>692</v>
      </c>
      <c r="E2580" s="11">
        <v>5.274</v>
      </c>
      <c r="F2580" s="2">
        <v>0.4556</v>
      </c>
      <c r="G2580" s="2">
        <v>0.51900000000000002</v>
      </c>
      <c r="H2580" s="2">
        <v>-6.3400000000000012E-2</v>
      </c>
      <c r="I2580" s="2">
        <v>0.45379999999999998</v>
      </c>
      <c r="J2580" s="2">
        <v>0.48470000000000002</v>
      </c>
      <c r="K2580" s="2">
        <v>-3.0900000000000039E-2</v>
      </c>
      <c r="L2580" s="2">
        <v>0.46899999999999997</v>
      </c>
      <c r="M2580" s="2">
        <v>0.51280000000000003</v>
      </c>
      <c r="N2580" s="2">
        <v>-4.3800000000000061E-2</v>
      </c>
      <c r="O2580" s="2">
        <v>-4.6033333333333371E-2</v>
      </c>
      <c r="P2580" s="2" t="s">
        <v>5765</v>
      </c>
      <c r="Q2580" s="5">
        <v>6071</v>
      </c>
      <c r="R2580" s="5">
        <v>1151.1186954872962</v>
      </c>
      <c r="S2580" s="5">
        <v>25</v>
      </c>
      <c r="T2580" s="5">
        <v>411.79377367814203</v>
      </c>
      <c r="U2580" s="5">
        <v>0</v>
      </c>
      <c r="V2580" s="5">
        <v>0</v>
      </c>
      <c r="W2580" s="5">
        <v>5</v>
      </c>
      <c r="X2580" s="5">
        <v>82.358754735628395</v>
      </c>
      <c r="Y2580" s="5">
        <v>0</v>
      </c>
      <c r="Z2580" s="5">
        <v>0</v>
      </c>
      <c r="AA2580" s="5">
        <v>20</v>
      </c>
      <c r="AB2580" s="5">
        <v>329.43501894251358</v>
      </c>
      <c r="AC2580" s="5">
        <v>43</v>
      </c>
      <c r="AD2580" s="5">
        <v>708.28529072640424</v>
      </c>
      <c r="AE2580" s="5">
        <v>23</v>
      </c>
      <c r="AF2580" s="5">
        <v>378.85027178389066</v>
      </c>
      <c r="AG2580" s="5">
        <v>18</v>
      </c>
      <c r="AH2580" s="5">
        <v>296.49151704826221</v>
      </c>
      <c r="AI2580" s="5">
        <v>2</v>
      </c>
      <c r="AJ2580" s="5">
        <v>32.943501894251355</v>
      </c>
    </row>
    <row r="2581" spans="1:36" x14ac:dyDescent="0.25">
      <c r="A2581">
        <v>2018</v>
      </c>
      <c r="B2581" t="s">
        <v>41</v>
      </c>
      <c r="C2581" t="s">
        <v>5666</v>
      </c>
      <c r="D2581" s="47" t="s">
        <v>1045</v>
      </c>
      <c r="E2581" s="11">
        <v>5.3179999999999996</v>
      </c>
      <c r="F2581" s="2">
        <v>0.5544</v>
      </c>
      <c r="G2581" s="2">
        <v>0.42170000000000002</v>
      </c>
      <c r="H2581" s="2">
        <v>0.13269999999999998</v>
      </c>
      <c r="I2581" s="2">
        <v>0.54900000000000004</v>
      </c>
      <c r="J2581" s="2">
        <v>0.39400000000000002</v>
      </c>
      <c r="K2581" s="2">
        <v>0.15500000000000003</v>
      </c>
      <c r="L2581" s="2">
        <v>0.49490000000000001</v>
      </c>
      <c r="M2581" s="2">
        <v>0.48110000000000003</v>
      </c>
      <c r="N2581" s="2">
        <v>1.3799999999999979E-2</v>
      </c>
      <c r="O2581" s="2">
        <v>0.10049999999999999</v>
      </c>
      <c r="P2581" s="2" t="s">
        <v>4792</v>
      </c>
      <c r="Q2581" s="5">
        <v>6073</v>
      </c>
      <c r="R2581" s="5">
        <v>1141.9706656637834</v>
      </c>
      <c r="S2581" s="5">
        <v>29</v>
      </c>
      <c r="T2581" s="5">
        <v>477.52346451506668</v>
      </c>
      <c r="U2581" s="5">
        <v>0</v>
      </c>
      <c r="V2581" s="5">
        <v>0</v>
      </c>
      <c r="W2581" s="5">
        <v>13</v>
      </c>
      <c r="X2581" s="5">
        <v>214.06224271365059</v>
      </c>
      <c r="Y2581" s="5">
        <v>7</v>
      </c>
      <c r="Z2581" s="5">
        <v>115.26428453811955</v>
      </c>
      <c r="AA2581" s="5">
        <v>9</v>
      </c>
      <c r="AB2581" s="5">
        <v>148.19693726329655</v>
      </c>
      <c r="AC2581" s="5">
        <v>231</v>
      </c>
      <c r="AD2581" s="5">
        <v>3803.721389757945</v>
      </c>
      <c r="AE2581" s="5">
        <v>33</v>
      </c>
      <c r="AF2581" s="5">
        <v>543.38876996542069</v>
      </c>
      <c r="AG2581" s="5">
        <v>186</v>
      </c>
      <c r="AH2581" s="5">
        <v>3062.7367034414624</v>
      </c>
      <c r="AI2581" s="5">
        <v>12</v>
      </c>
      <c r="AJ2581" s="5">
        <v>197.59591635106207</v>
      </c>
    </row>
    <row r="2582" spans="1:36" x14ac:dyDescent="0.25">
      <c r="A2582">
        <v>2018</v>
      </c>
      <c r="B2582" t="s">
        <v>71</v>
      </c>
      <c r="C2582" t="s">
        <v>2019</v>
      </c>
      <c r="D2582" s="47" t="s">
        <v>5806</v>
      </c>
      <c r="E2582" s="11">
        <v>0</v>
      </c>
      <c r="F2582" s="2">
        <v>0.51039999999999996</v>
      </c>
      <c r="G2582" s="2">
        <v>0.46829999999999999</v>
      </c>
      <c r="H2582" s="2">
        <v>4.2099999999999971E-2</v>
      </c>
      <c r="I2582" s="2">
        <v>0.48849999999999999</v>
      </c>
      <c r="J2582" s="2">
        <v>0.4405</v>
      </c>
      <c r="K2582" s="2">
        <v>4.7999999999999987E-2</v>
      </c>
      <c r="L2582" s="2">
        <v>0.51100000000000001</v>
      </c>
      <c r="M2582" s="2">
        <v>0.45639999999999997</v>
      </c>
      <c r="N2582" s="2">
        <v>5.4600000000000037E-2</v>
      </c>
      <c r="O2582" s="2">
        <v>4.8233333333333329E-2</v>
      </c>
      <c r="P2582" s="2" t="s">
        <v>5765</v>
      </c>
      <c r="Q2582" s="5">
        <v>6073</v>
      </c>
      <c r="R2582" s="5" t="s">
        <v>4791</v>
      </c>
      <c r="S2582" s="5">
        <v>17</v>
      </c>
      <c r="T2582" s="5">
        <v>279.92754816400458</v>
      </c>
      <c r="U2582" s="5">
        <v>1</v>
      </c>
      <c r="V2582" s="5">
        <v>16.466326362588507</v>
      </c>
      <c r="W2582" s="5">
        <v>1</v>
      </c>
      <c r="X2582" s="5">
        <v>16.466326362588507</v>
      </c>
      <c r="Y2582" s="5">
        <v>0</v>
      </c>
      <c r="Z2582" s="5">
        <v>0</v>
      </c>
      <c r="AA2582" s="5">
        <v>15</v>
      </c>
      <c r="AB2582" s="5">
        <v>246.9948954388276</v>
      </c>
      <c r="AC2582" s="5">
        <v>60</v>
      </c>
      <c r="AD2582" s="5">
        <v>987.97958175531039</v>
      </c>
      <c r="AE2582" s="5">
        <v>34</v>
      </c>
      <c r="AF2582" s="5">
        <v>559.85509632800915</v>
      </c>
      <c r="AG2582" s="5">
        <v>25</v>
      </c>
      <c r="AH2582" s="5">
        <v>411.65815906471272</v>
      </c>
      <c r="AI2582" s="5">
        <v>1</v>
      </c>
      <c r="AJ2582" s="5">
        <v>16.466326362588507</v>
      </c>
    </row>
    <row r="2583" spans="1:36" x14ac:dyDescent="0.25">
      <c r="A2583">
        <v>2018</v>
      </c>
      <c r="B2583" t="s">
        <v>71</v>
      </c>
      <c r="C2583" t="s">
        <v>2019</v>
      </c>
      <c r="D2583" s="47" t="s">
        <v>5806</v>
      </c>
      <c r="E2583" s="11">
        <v>0</v>
      </c>
      <c r="F2583" s="2">
        <v>0.51039999999999996</v>
      </c>
      <c r="G2583" s="2">
        <v>0.46829999999999999</v>
      </c>
      <c r="H2583" s="2">
        <v>4.2099999999999971E-2</v>
      </c>
      <c r="I2583" s="2">
        <v>0.48849999999999999</v>
      </c>
      <c r="J2583" s="2">
        <v>0.4405</v>
      </c>
      <c r="K2583" s="2">
        <v>4.7999999999999987E-2</v>
      </c>
      <c r="L2583" s="2">
        <v>0.51100000000000001</v>
      </c>
      <c r="M2583" s="2">
        <v>0.45639999999999997</v>
      </c>
      <c r="N2583" s="2">
        <v>5.4600000000000037E-2</v>
      </c>
      <c r="O2583" s="2">
        <v>4.8233333333333329E-2</v>
      </c>
      <c r="P2583" s="2" t="s">
        <v>5765</v>
      </c>
      <c r="Q2583" s="5">
        <v>6073</v>
      </c>
      <c r="R2583" s="5" t="s">
        <v>4791</v>
      </c>
      <c r="S2583" s="5">
        <v>17</v>
      </c>
      <c r="T2583" s="5">
        <v>279.92754816400458</v>
      </c>
      <c r="U2583" s="5">
        <v>1</v>
      </c>
      <c r="V2583" s="5">
        <v>16.466326362588507</v>
      </c>
      <c r="W2583" s="5">
        <v>1</v>
      </c>
      <c r="X2583" s="5">
        <v>16.466326362588507</v>
      </c>
      <c r="Y2583" s="5">
        <v>0</v>
      </c>
      <c r="Z2583" s="5">
        <v>0</v>
      </c>
      <c r="AA2583" s="5">
        <v>15</v>
      </c>
      <c r="AB2583" s="5">
        <v>246.9948954388276</v>
      </c>
      <c r="AC2583" s="5">
        <v>60</v>
      </c>
      <c r="AD2583" s="5">
        <v>987.97958175531039</v>
      </c>
      <c r="AE2583" s="5">
        <v>34</v>
      </c>
      <c r="AF2583" s="5">
        <v>559.85509632800915</v>
      </c>
      <c r="AG2583" s="5">
        <v>25</v>
      </c>
      <c r="AH2583" s="5">
        <v>411.65815906471272</v>
      </c>
      <c r="AI2583" s="5">
        <v>1</v>
      </c>
      <c r="AJ2583" s="5">
        <v>16.466326362588507</v>
      </c>
    </row>
    <row r="2584" spans="1:36" x14ac:dyDescent="0.25">
      <c r="A2584">
        <v>2018</v>
      </c>
      <c r="B2584" t="s">
        <v>41</v>
      </c>
      <c r="C2584" t="s">
        <v>5686</v>
      </c>
      <c r="D2584" s="47" t="s">
        <v>5625</v>
      </c>
      <c r="E2584" s="11">
        <v>6.02</v>
      </c>
      <c r="F2584" s="2">
        <v>0.73350000000000004</v>
      </c>
      <c r="G2584" s="2">
        <v>0.25319999999999998</v>
      </c>
      <c r="H2584" s="2">
        <v>0.48030000000000006</v>
      </c>
      <c r="I2584" s="2">
        <v>0.7298</v>
      </c>
      <c r="J2584" s="2">
        <v>0.2346</v>
      </c>
      <c r="K2584" s="2">
        <v>0.49519999999999997</v>
      </c>
      <c r="L2584" s="2">
        <v>0.65869999999999995</v>
      </c>
      <c r="M2584" s="2">
        <v>0.3221</v>
      </c>
      <c r="N2584" s="2">
        <v>0.33659999999999995</v>
      </c>
      <c r="O2584" s="2">
        <v>0.43736666666666668</v>
      </c>
      <c r="P2584" s="2" t="s">
        <v>4792</v>
      </c>
      <c r="Q2584" s="5">
        <v>6076</v>
      </c>
      <c r="R2584" s="5">
        <v>1009.3023255813954</v>
      </c>
      <c r="S2584" s="5">
        <v>33</v>
      </c>
      <c r="T2584" s="5">
        <v>543.12047399605001</v>
      </c>
      <c r="U2584" s="5">
        <v>0</v>
      </c>
      <c r="V2584" s="5">
        <v>0</v>
      </c>
      <c r="W2584" s="5">
        <v>7</v>
      </c>
      <c r="X2584" s="5">
        <v>115.2073732718894</v>
      </c>
      <c r="Y2584" s="5">
        <v>2</v>
      </c>
      <c r="Z2584" s="5">
        <v>32.916392363396973</v>
      </c>
      <c r="AA2584" s="5">
        <v>24</v>
      </c>
      <c r="AB2584" s="5">
        <v>394.99670836076371</v>
      </c>
      <c r="AC2584" s="5">
        <v>359</v>
      </c>
      <c r="AD2584" s="5">
        <v>5908.4924292297565</v>
      </c>
      <c r="AE2584" s="5">
        <v>68</v>
      </c>
      <c r="AF2584" s="5">
        <v>1119.1573403554971</v>
      </c>
      <c r="AG2584" s="5">
        <v>273</v>
      </c>
      <c r="AH2584" s="5">
        <v>4493.0875576036869</v>
      </c>
      <c r="AI2584" s="5">
        <v>18</v>
      </c>
      <c r="AJ2584" s="5">
        <v>296.24753127057278</v>
      </c>
    </row>
    <row r="2585" spans="1:36" x14ac:dyDescent="0.25">
      <c r="A2585">
        <v>2017</v>
      </c>
      <c r="B2585" t="s">
        <v>70</v>
      </c>
      <c r="C2585" t="s">
        <v>5392</v>
      </c>
      <c r="D2585" s="47" t="s">
        <v>656</v>
      </c>
      <c r="E2585" s="11">
        <v>8.56</v>
      </c>
      <c r="F2585" s="2">
        <v>0.7349</v>
      </c>
      <c r="G2585" s="2">
        <v>0.25040000000000001</v>
      </c>
      <c r="H2585" s="2">
        <v>0.48449999999999999</v>
      </c>
      <c r="I2585" s="2">
        <v>0.72019999999999995</v>
      </c>
      <c r="J2585" s="2">
        <v>0.24640000000000001</v>
      </c>
      <c r="K2585" s="2">
        <v>0.47379999999999994</v>
      </c>
      <c r="L2585" s="2">
        <v>0.69230000000000003</v>
      </c>
      <c r="M2585" s="2">
        <v>0.29620000000000002</v>
      </c>
      <c r="N2585" s="2">
        <v>0.39610000000000001</v>
      </c>
      <c r="O2585" s="2">
        <v>0.45146666666666668</v>
      </c>
      <c r="P2585" s="5" t="s">
        <v>4792</v>
      </c>
      <c r="Q2585" s="5">
        <v>6079</v>
      </c>
      <c r="R2585" s="5">
        <v>710.16355140186909</v>
      </c>
      <c r="S2585" s="5">
        <v>16</v>
      </c>
      <c r="T2585" s="5">
        <v>263.2011844053298</v>
      </c>
      <c r="U2585" s="5">
        <v>0</v>
      </c>
      <c r="V2585" s="5">
        <v>0</v>
      </c>
      <c r="W2585" s="5">
        <v>3</v>
      </c>
      <c r="X2585" s="5">
        <v>49.350222075999348</v>
      </c>
      <c r="Y2585" s="5">
        <v>1</v>
      </c>
      <c r="Z2585" s="5">
        <v>16.450074025333112</v>
      </c>
      <c r="AA2585" s="5">
        <v>12</v>
      </c>
      <c r="AB2585" s="5">
        <v>197.40088830399739</v>
      </c>
      <c r="AC2585" s="5">
        <v>107</v>
      </c>
      <c r="AD2585" s="5">
        <v>1760.1579207106431</v>
      </c>
      <c r="AE2585" s="5">
        <v>11</v>
      </c>
      <c r="AF2585" s="5">
        <v>180.95081427866427</v>
      </c>
      <c r="AG2585" s="5">
        <v>88</v>
      </c>
      <c r="AH2585" s="5">
        <v>1447.6065142293141</v>
      </c>
      <c r="AI2585" s="5">
        <v>8</v>
      </c>
      <c r="AJ2585" s="5">
        <v>131.6005922026649</v>
      </c>
    </row>
    <row r="2586" spans="1:36" x14ac:dyDescent="0.25">
      <c r="A2586">
        <v>2019</v>
      </c>
      <c r="B2586" t="s">
        <v>70</v>
      </c>
      <c r="C2586" t="s">
        <v>5392</v>
      </c>
      <c r="D2586" s="47" t="s">
        <v>656</v>
      </c>
      <c r="E2586" s="11">
        <v>8.56</v>
      </c>
      <c r="F2586" s="2">
        <v>0.7349</v>
      </c>
      <c r="G2586" s="2">
        <v>0.25040000000000001</v>
      </c>
      <c r="H2586" s="2">
        <v>0.48449999999999999</v>
      </c>
      <c r="I2586" s="2">
        <v>0.72019999999999995</v>
      </c>
      <c r="J2586" s="2">
        <v>0.24640000000000001</v>
      </c>
      <c r="K2586" s="2">
        <v>0.47379999999999994</v>
      </c>
      <c r="L2586" s="2">
        <v>0.69230000000000003</v>
      </c>
      <c r="M2586" s="2">
        <v>0.29620000000000002</v>
      </c>
      <c r="N2586" s="2">
        <v>0.39610000000000001</v>
      </c>
      <c r="O2586" s="2">
        <v>0.45146666666666668</v>
      </c>
      <c r="P2586" s="5" t="s">
        <v>4792</v>
      </c>
      <c r="Q2586" s="5">
        <v>6083</v>
      </c>
      <c r="R2586" s="5">
        <v>710.63084112149534</v>
      </c>
      <c r="S2586" s="5">
        <v>17</v>
      </c>
      <c r="T2586" s="5">
        <v>279.46736807496302</v>
      </c>
      <c r="U2586" s="5">
        <v>1</v>
      </c>
      <c r="V2586" s="5">
        <v>16.43925694558606</v>
      </c>
      <c r="W2586" s="5">
        <v>3</v>
      </c>
      <c r="X2586" s="5">
        <v>49.317770836758172</v>
      </c>
      <c r="Y2586" s="5">
        <v>1</v>
      </c>
      <c r="Z2586" s="5">
        <v>16.43925694558606</v>
      </c>
      <c r="AA2586" s="5">
        <v>12</v>
      </c>
      <c r="AB2586" s="5">
        <v>197.27108334703269</v>
      </c>
      <c r="AC2586" s="5">
        <v>81</v>
      </c>
      <c r="AD2586" s="5">
        <v>1331.5798125924709</v>
      </c>
      <c r="AE2586" s="5">
        <v>18</v>
      </c>
      <c r="AF2586" s="5">
        <v>295.90662502054909</v>
      </c>
      <c r="AG2586" s="5">
        <v>58</v>
      </c>
      <c r="AH2586" s="5">
        <v>953.47690284399141</v>
      </c>
      <c r="AI2586" s="5">
        <v>5</v>
      </c>
      <c r="AJ2586" s="5">
        <v>82.196284727930305</v>
      </c>
    </row>
    <row r="2587" spans="1:36" x14ac:dyDescent="0.25">
      <c r="A2587">
        <v>2018</v>
      </c>
      <c r="B2587" t="s">
        <v>70</v>
      </c>
      <c r="C2587" t="s">
        <v>5392</v>
      </c>
      <c r="D2587" s="47" t="s">
        <v>656</v>
      </c>
      <c r="E2587" s="11">
        <v>8.56</v>
      </c>
      <c r="F2587" s="2">
        <v>0.7349</v>
      </c>
      <c r="G2587" s="2">
        <v>0.25040000000000001</v>
      </c>
      <c r="H2587" s="2">
        <v>0.48449999999999999</v>
      </c>
      <c r="I2587" s="2">
        <v>0.72019999999999995</v>
      </c>
      <c r="J2587" s="2">
        <v>0.24640000000000001</v>
      </c>
      <c r="K2587" s="2">
        <v>0.47379999999999994</v>
      </c>
      <c r="L2587" s="2">
        <v>0.69230000000000003</v>
      </c>
      <c r="M2587" s="2">
        <v>0.29620000000000002</v>
      </c>
      <c r="N2587" s="2">
        <v>0.39610000000000001</v>
      </c>
      <c r="O2587" s="2">
        <v>0.45146666666666668</v>
      </c>
      <c r="P2587" s="5" t="s">
        <v>4792</v>
      </c>
      <c r="Q2587" s="5">
        <v>6090</v>
      </c>
      <c r="R2587" s="5">
        <v>711.44859813084111</v>
      </c>
      <c r="S2587" s="5">
        <v>27</v>
      </c>
      <c r="T2587" s="5">
        <v>443.3497536945813</v>
      </c>
      <c r="U2587" s="5">
        <v>0</v>
      </c>
      <c r="V2587" s="5">
        <v>0</v>
      </c>
      <c r="W2587" s="5">
        <v>6</v>
      </c>
      <c r="X2587" s="5">
        <v>98.522167487684726</v>
      </c>
      <c r="Y2587" s="5">
        <v>1</v>
      </c>
      <c r="Z2587" s="5">
        <v>16.420361247947454</v>
      </c>
      <c r="AA2587" s="5">
        <v>20</v>
      </c>
      <c r="AB2587" s="5">
        <v>328.40722495894909</v>
      </c>
      <c r="AC2587" s="5">
        <v>113</v>
      </c>
      <c r="AD2587" s="5">
        <v>1855.5008210180624</v>
      </c>
      <c r="AE2587" s="5">
        <v>30</v>
      </c>
      <c r="AF2587" s="5">
        <v>492.61083743842363</v>
      </c>
      <c r="AG2587" s="5">
        <v>76</v>
      </c>
      <c r="AH2587" s="5">
        <v>1247.9474548440064</v>
      </c>
      <c r="AI2587" s="5">
        <v>7</v>
      </c>
      <c r="AJ2587" s="5">
        <v>114.94252873563218</v>
      </c>
    </row>
    <row r="2588" spans="1:36" x14ac:dyDescent="0.25">
      <c r="A2588">
        <v>2018</v>
      </c>
      <c r="B2588" t="s">
        <v>49</v>
      </c>
      <c r="C2588" t="s">
        <v>5468</v>
      </c>
      <c r="D2588" s="47" t="s">
        <v>726</v>
      </c>
      <c r="E2588" s="11">
        <v>15.3</v>
      </c>
      <c r="F2588" s="2">
        <v>0.30480000000000002</v>
      </c>
      <c r="G2588" s="2">
        <v>0.66490000000000005</v>
      </c>
      <c r="H2588" s="2">
        <v>-0.36010000000000003</v>
      </c>
      <c r="I2588" s="2">
        <v>0.31</v>
      </c>
      <c r="J2588" s="2">
        <v>0.56200000000000006</v>
      </c>
      <c r="K2588" s="2">
        <v>-0.25200000000000006</v>
      </c>
      <c r="L2588" s="2">
        <v>0.56100000000000005</v>
      </c>
      <c r="M2588" s="2">
        <v>0.42799999999999999</v>
      </c>
      <c r="N2588" s="2">
        <v>0.13300000000000006</v>
      </c>
      <c r="O2588" s="2">
        <v>-0.15970000000000001</v>
      </c>
      <c r="P2588" s="2" t="s">
        <v>5900</v>
      </c>
      <c r="Q2588" s="5">
        <v>6104</v>
      </c>
      <c r="R2588" s="5">
        <v>398.95424836601308</v>
      </c>
      <c r="S2588" s="5">
        <v>0</v>
      </c>
      <c r="T2588" s="5">
        <v>0</v>
      </c>
      <c r="U2588" s="5">
        <v>0</v>
      </c>
      <c r="V2588" s="5">
        <v>0</v>
      </c>
      <c r="W2588" s="5">
        <v>0</v>
      </c>
      <c r="X2588" s="5">
        <v>0</v>
      </c>
      <c r="Y2588" s="5">
        <v>0</v>
      </c>
      <c r="Z2588" s="5">
        <v>0</v>
      </c>
      <c r="AA2588" s="5">
        <v>0</v>
      </c>
      <c r="AB2588" s="5">
        <v>0</v>
      </c>
      <c r="AC2588" s="5">
        <v>11</v>
      </c>
      <c r="AD2588" s="5">
        <v>180.20969855832243</v>
      </c>
      <c r="AE2588" s="5">
        <v>1</v>
      </c>
      <c r="AF2588" s="5">
        <v>16.382699868938403</v>
      </c>
      <c r="AG2588" s="5">
        <v>9</v>
      </c>
      <c r="AH2588" s="5">
        <v>147.4442988204456</v>
      </c>
      <c r="AI2588" s="5">
        <v>1</v>
      </c>
      <c r="AJ2588" s="5">
        <v>16.382699868938403</v>
      </c>
    </row>
    <row r="2589" spans="1:36" x14ac:dyDescent="0.25">
      <c r="A2589">
        <v>2017</v>
      </c>
      <c r="B2589" t="s">
        <v>41</v>
      </c>
      <c r="C2589" t="s">
        <v>5666</v>
      </c>
      <c r="D2589" s="47" t="s">
        <v>1045</v>
      </c>
      <c r="E2589" s="11">
        <v>5.3179999999999996</v>
      </c>
      <c r="F2589" s="2">
        <v>0.5544</v>
      </c>
      <c r="G2589" s="2">
        <v>0.42170000000000002</v>
      </c>
      <c r="H2589" s="2">
        <v>0.13269999999999998</v>
      </c>
      <c r="I2589" s="2">
        <v>0.54900000000000004</v>
      </c>
      <c r="J2589" s="2">
        <v>0.39400000000000002</v>
      </c>
      <c r="K2589" s="2">
        <v>0.15500000000000003</v>
      </c>
      <c r="L2589" s="2">
        <v>0.49490000000000001</v>
      </c>
      <c r="M2589" s="2">
        <v>0.48110000000000003</v>
      </c>
      <c r="N2589" s="2">
        <v>1.3799999999999979E-2</v>
      </c>
      <c r="O2589" s="2">
        <v>0.10049999999999999</v>
      </c>
      <c r="P2589" s="2" t="s">
        <v>4792</v>
      </c>
      <c r="Q2589" s="5">
        <v>6116</v>
      </c>
      <c r="R2589" s="5">
        <v>1150.0564121850321</v>
      </c>
      <c r="S2589" s="5">
        <v>32</v>
      </c>
      <c r="T2589" s="5">
        <v>523.21778940483978</v>
      </c>
      <c r="U2589" s="5">
        <v>1</v>
      </c>
      <c r="V2589" s="5">
        <v>16.350555918901243</v>
      </c>
      <c r="W2589" s="5">
        <v>13</v>
      </c>
      <c r="X2589" s="5">
        <v>212.55722694571614</v>
      </c>
      <c r="Y2589" s="5">
        <v>3</v>
      </c>
      <c r="Z2589" s="5">
        <v>49.051667756703729</v>
      </c>
      <c r="AA2589" s="5">
        <v>15</v>
      </c>
      <c r="AB2589" s="5">
        <v>245.25833878351861</v>
      </c>
      <c r="AC2589" s="5">
        <v>182</v>
      </c>
      <c r="AD2589" s="5">
        <v>2975.8011772400264</v>
      </c>
      <c r="AE2589" s="5">
        <v>31</v>
      </c>
      <c r="AF2589" s="5">
        <v>506.86723348593858</v>
      </c>
      <c r="AG2589" s="5">
        <v>141</v>
      </c>
      <c r="AH2589" s="5">
        <v>2305.4283845650752</v>
      </c>
      <c r="AI2589" s="5">
        <v>10</v>
      </c>
      <c r="AJ2589" s="5">
        <v>163.50555918901242</v>
      </c>
    </row>
    <row r="2590" spans="1:36" x14ac:dyDescent="0.25">
      <c r="A2590">
        <v>2018</v>
      </c>
      <c r="B2590" t="s">
        <v>49</v>
      </c>
      <c r="C2590" t="s">
        <v>5569</v>
      </c>
      <c r="D2590" s="47" t="s">
        <v>6329</v>
      </c>
      <c r="E2590" s="11">
        <v>16.3</v>
      </c>
      <c r="F2590" s="2">
        <v>0.36499999999999999</v>
      </c>
      <c r="G2590" s="2">
        <v>0.60719999999999996</v>
      </c>
      <c r="H2590" s="2">
        <v>-0.24219999999999997</v>
      </c>
      <c r="I2590" s="2">
        <v>0.38700000000000001</v>
      </c>
      <c r="J2590" s="2">
        <v>0.51600000000000001</v>
      </c>
      <c r="K2590" s="2">
        <v>-0.129</v>
      </c>
      <c r="L2590" s="2">
        <v>0.49399999999999999</v>
      </c>
      <c r="M2590" s="2">
        <v>0.496</v>
      </c>
      <c r="N2590" s="2">
        <v>-2.0000000000000018E-3</v>
      </c>
      <c r="O2590" s="2">
        <v>-0.1244</v>
      </c>
      <c r="P2590" s="2" t="s">
        <v>5900</v>
      </c>
      <c r="Q2590" s="5">
        <v>6117</v>
      </c>
      <c r="R2590" s="5">
        <v>375.27607361963186</v>
      </c>
      <c r="S2590" s="5">
        <v>8</v>
      </c>
      <c r="T2590" s="5">
        <v>130.78306359326467</v>
      </c>
      <c r="U2590" s="5">
        <v>0</v>
      </c>
      <c r="V2590" s="5">
        <v>0</v>
      </c>
      <c r="W2590" s="5">
        <v>2</v>
      </c>
      <c r="X2590" s="5">
        <v>32.695765898316168</v>
      </c>
      <c r="Y2590" s="5">
        <v>1</v>
      </c>
      <c r="Z2590" s="5">
        <v>16.347882949158084</v>
      </c>
      <c r="AA2590" s="5">
        <v>5</v>
      </c>
      <c r="AB2590" s="5">
        <v>81.739414745790427</v>
      </c>
      <c r="AC2590" s="5">
        <v>59</v>
      </c>
      <c r="AD2590" s="5">
        <v>964.52509400032693</v>
      </c>
      <c r="AE2590" s="5">
        <v>12</v>
      </c>
      <c r="AF2590" s="5">
        <v>196.17459538989701</v>
      </c>
      <c r="AG2590" s="5">
        <v>47</v>
      </c>
      <c r="AH2590" s="5">
        <v>768.35049861043001</v>
      </c>
      <c r="AI2590" s="5">
        <v>0</v>
      </c>
      <c r="AJ2590" s="5">
        <v>0</v>
      </c>
    </row>
    <row r="2591" spans="1:36" x14ac:dyDescent="0.25">
      <c r="A2591">
        <v>2018</v>
      </c>
      <c r="B2591" t="s">
        <v>49</v>
      </c>
      <c r="C2591" t="s">
        <v>5468</v>
      </c>
      <c r="D2591" s="47" t="s">
        <v>726</v>
      </c>
      <c r="E2591" s="11">
        <v>15.3</v>
      </c>
      <c r="F2591" s="2">
        <v>0.30480000000000002</v>
      </c>
      <c r="G2591" s="2">
        <v>0.66490000000000005</v>
      </c>
      <c r="H2591" s="2">
        <v>-0.36010000000000003</v>
      </c>
      <c r="I2591" s="2">
        <v>0.31</v>
      </c>
      <c r="J2591" s="2">
        <v>0.56200000000000006</v>
      </c>
      <c r="K2591" s="2">
        <v>-0.25200000000000006</v>
      </c>
      <c r="L2591" s="2">
        <v>0.56100000000000005</v>
      </c>
      <c r="M2591" s="2">
        <v>0.42799999999999999</v>
      </c>
      <c r="N2591" s="2">
        <v>0.13300000000000006</v>
      </c>
      <c r="O2591" s="2">
        <v>-0.15970000000000001</v>
      </c>
      <c r="P2591" s="2" t="s">
        <v>5900</v>
      </c>
      <c r="Q2591" s="5">
        <v>6118</v>
      </c>
      <c r="R2591" s="5">
        <v>399.86928104575162</v>
      </c>
      <c r="S2591" s="5">
        <v>1</v>
      </c>
      <c r="T2591" s="5">
        <v>16.345210853220006</v>
      </c>
      <c r="U2591" s="5">
        <v>0</v>
      </c>
      <c r="V2591" s="5">
        <v>0</v>
      </c>
      <c r="W2591" s="5">
        <v>0</v>
      </c>
      <c r="X2591" s="5">
        <v>0</v>
      </c>
      <c r="Y2591" s="5">
        <v>0</v>
      </c>
      <c r="Z2591" s="5">
        <v>0</v>
      </c>
      <c r="AA2591" s="5">
        <v>1</v>
      </c>
      <c r="AB2591" s="5">
        <v>16.345210853220006</v>
      </c>
      <c r="AC2591" s="5">
        <v>13</v>
      </c>
      <c r="AD2591" s="5">
        <v>212.48774109186007</v>
      </c>
      <c r="AE2591" s="5">
        <v>3</v>
      </c>
      <c r="AF2591" s="5">
        <v>49.035632559660023</v>
      </c>
      <c r="AG2591" s="5">
        <v>10</v>
      </c>
      <c r="AH2591" s="5">
        <v>163.45210853220007</v>
      </c>
      <c r="AI2591" s="5">
        <v>0</v>
      </c>
      <c r="AJ2591" s="5">
        <v>0</v>
      </c>
    </row>
    <row r="2592" spans="1:36" x14ac:dyDescent="0.25">
      <c r="A2592">
        <v>2019</v>
      </c>
      <c r="B2592" t="s">
        <v>70</v>
      </c>
      <c r="C2592" t="s">
        <v>5418</v>
      </c>
      <c r="D2592" s="47" t="s">
        <v>5387</v>
      </c>
      <c r="E2592" s="11">
        <v>10.57</v>
      </c>
      <c r="F2592" s="2">
        <v>0.74199999999999999</v>
      </c>
      <c r="G2592" s="2">
        <v>0.23319999999999999</v>
      </c>
      <c r="H2592" s="2">
        <v>0.50880000000000003</v>
      </c>
      <c r="I2592" s="2">
        <v>0.73280000000000001</v>
      </c>
      <c r="J2592" s="2">
        <v>0.22320000000000001</v>
      </c>
      <c r="K2592" s="2">
        <v>0.50960000000000005</v>
      </c>
      <c r="L2592" s="2">
        <v>0.69820000000000004</v>
      </c>
      <c r="M2592" s="2">
        <v>0.2853</v>
      </c>
      <c r="N2592" s="2">
        <v>0.41290000000000004</v>
      </c>
      <c r="O2592" s="2">
        <v>0.47710000000000008</v>
      </c>
      <c r="P2592" s="5" t="s">
        <v>4792</v>
      </c>
      <c r="Q2592" s="5">
        <v>6121</v>
      </c>
      <c r="R2592" s="5">
        <v>579.09176915799435</v>
      </c>
      <c r="S2592" s="5">
        <v>29</v>
      </c>
      <c r="T2592" s="5">
        <v>473.77879431465448</v>
      </c>
      <c r="U2592" s="5">
        <v>0</v>
      </c>
      <c r="V2592" s="5">
        <v>0</v>
      </c>
      <c r="W2592" s="5">
        <v>1</v>
      </c>
      <c r="X2592" s="5">
        <v>16.337199803953602</v>
      </c>
      <c r="Y2592" s="5">
        <v>1</v>
      </c>
      <c r="Z2592" s="5">
        <v>16.337199803953602</v>
      </c>
      <c r="AA2592" s="5">
        <v>27</v>
      </c>
      <c r="AB2592" s="5">
        <v>441.10439470674731</v>
      </c>
      <c r="AC2592" s="5">
        <v>180</v>
      </c>
      <c r="AD2592" s="5">
        <v>2940.6959647116487</v>
      </c>
      <c r="AE2592" s="5">
        <v>30</v>
      </c>
      <c r="AF2592" s="5">
        <v>490.11599411860811</v>
      </c>
      <c r="AG2592" s="5">
        <v>130</v>
      </c>
      <c r="AH2592" s="5">
        <v>2123.8359745139683</v>
      </c>
      <c r="AI2592" s="5">
        <v>20</v>
      </c>
      <c r="AJ2592" s="5">
        <v>326.74399607907202</v>
      </c>
    </row>
    <row r="2593" spans="1:36" x14ac:dyDescent="0.25">
      <c r="A2593">
        <v>2018</v>
      </c>
      <c r="B2593" t="s">
        <v>49</v>
      </c>
      <c r="C2593" t="s">
        <v>6426</v>
      </c>
      <c r="D2593" s="47" t="s">
        <v>618</v>
      </c>
      <c r="E2593" s="11">
        <v>18.100000000000001</v>
      </c>
      <c r="F2593" s="2">
        <v>0.3947</v>
      </c>
      <c r="G2593" s="2">
        <v>0.57199999999999995</v>
      </c>
      <c r="H2593" s="2">
        <v>-0.17729999999999996</v>
      </c>
      <c r="I2593" s="2">
        <v>0.47299999999999998</v>
      </c>
      <c r="J2593" s="2">
        <v>0.42699999999999999</v>
      </c>
      <c r="K2593" s="2">
        <v>4.5999999999999985E-2</v>
      </c>
      <c r="L2593" s="2">
        <v>0.54</v>
      </c>
      <c r="M2593" s="2">
        <v>0.44500000000000001</v>
      </c>
      <c r="N2593" s="2">
        <v>9.5000000000000029E-2</v>
      </c>
      <c r="O2593" s="2">
        <v>-1.2099999999999981E-2</v>
      </c>
      <c r="P2593" s="2" t="s">
        <v>5765</v>
      </c>
      <c r="Q2593" s="5">
        <v>6130</v>
      </c>
      <c r="R2593" s="5">
        <v>338.67403314917124</v>
      </c>
      <c r="S2593" s="5">
        <v>4</v>
      </c>
      <c r="T2593" s="5">
        <v>65.252854812398041</v>
      </c>
      <c r="U2593" s="5">
        <v>0</v>
      </c>
      <c r="V2593" s="5">
        <v>0</v>
      </c>
      <c r="W2593" s="5">
        <v>0</v>
      </c>
      <c r="X2593" s="5">
        <v>0</v>
      </c>
      <c r="Y2593" s="5">
        <v>0</v>
      </c>
      <c r="Z2593" s="5">
        <v>0</v>
      </c>
      <c r="AA2593" s="5">
        <v>4</v>
      </c>
      <c r="AB2593" s="5">
        <v>65.252854812398041</v>
      </c>
      <c r="AC2593" s="5">
        <v>31</v>
      </c>
      <c r="AD2593" s="5">
        <v>505.70962479608488</v>
      </c>
      <c r="AE2593" s="5">
        <v>4</v>
      </c>
      <c r="AF2593" s="5">
        <v>65.252854812398041</v>
      </c>
      <c r="AG2593" s="5">
        <v>24</v>
      </c>
      <c r="AH2593" s="5">
        <v>391.51712887438822</v>
      </c>
      <c r="AI2593" s="5">
        <v>3</v>
      </c>
      <c r="AJ2593" s="5">
        <v>48.939641109298528</v>
      </c>
    </row>
    <row r="2594" spans="1:36" x14ac:dyDescent="0.25">
      <c r="A2594">
        <v>2018</v>
      </c>
      <c r="B2594" t="s">
        <v>71</v>
      </c>
      <c r="C2594" t="s">
        <v>4998</v>
      </c>
      <c r="D2594" s="47" t="s">
        <v>4997</v>
      </c>
      <c r="E2594" s="11">
        <v>0</v>
      </c>
      <c r="F2594" s="2">
        <v>0.8246</v>
      </c>
      <c r="G2594" s="2">
        <v>0.16839999999999999</v>
      </c>
      <c r="H2594" s="2">
        <v>0.65620000000000001</v>
      </c>
      <c r="I2594" s="2">
        <v>0.74790000000000001</v>
      </c>
      <c r="J2594" s="2">
        <v>0.22389999999999999</v>
      </c>
      <c r="K2594" s="2">
        <v>0.52400000000000002</v>
      </c>
      <c r="L2594" s="2">
        <v>0.76</v>
      </c>
      <c r="M2594" s="2">
        <v>0.23069999999999999</v>
      </c>
      <c r="N2594" s="2">
        <v>0.52929999999999999</v>
      </c>
      <c r="O2594" s="2">
        <v>0.56983333333333341</v>
      </c>
      <c r="P2594" s="2" t="s">
        <v>4792</v>
      </c>
      <c r="Q2594" s="5">
        <v>6131</v>
      </c>
      <c r="R2594" s="5" t="s">
        <v>4791</v>
      </c>
      <c r="S2594" s="5">
        <v>28</v>
      </c>
      <c r="T2594" s="5">
        <v>456.69548197683901</v>
      </c>
      <c r="U2594" s="5">
        <v>0</v>
      </c>
      <c r="V2594" s="5">
        <v>0</v>
      </c>
      <c r="W2594" s="5">
        <v>2</v>
      </c>
      <c r="X2594" s="5">
        <v>32.621105855488501</v>
      </c>
      <c r="Y2594" s="5">
        <v>1</v>
      </c>
      <c r="Z2594" s="5">
        <v>16.310552927744251</v>
      </c>
      <c r="AA2594" s="5">
        <v>25</v>
      </c>
      <c r="AB2594" s="5">
        <v>407.7638231936063</v>
      </c>
      <c r="AC2594" s="5">
        <v>56</v>
      </c>
      <c r="AD2594" s="5">
        <v>913.39096395367801</v>
      </c>
      <c r="AE2594" s="5">
        <v>14</v>
      </c>
      <c r="AF2594" s="5">
        <v>228.3477409884195</v>
      </c>
      <c r="AG2594" s="5">
        <v>30</v>
      </c>
      <c r="AH2594" s="5">
        <v>489.31658783232751</v>
      </c>
      <c r="AI2594" s="5">
        <v>12</v>
      </c>
      <c r="AJ2594" s="5">
        <v>195.72663513293099</v>
      </c>
    </row>
    <row r="2595" spans="1:36" x14ac:dyDescent="0.25">
      <c r="A2595">
        <v>2018</v>
      </c>
      <c r="B2595" t="s">
        <v>71</v>
      </c>
      <c r="C2595" t="s">
        <v>4998</v>
      </c>
      <c r="D2595" s="47" t="s">
        <v>4997</v>
      </c>
      <c r="E2595" s="11">
        <v>0</v>
      </c>
      <c r="F2595" s="2">
        <v>0.8246</v>
      </c>
      <c r="G2595" s="2">
        <v>0.16839999999999999</v>
      </c>
      <c r="H2595" s="2">
        <v>0.65620000000000001</v>
      </c>
      <c r="I2595" s="2">
        <v>0.74790000000000001</v>
      </c>
      <c r="J2595" s="2">
        <v>0.22389999999999999</v>
      </c>
      <c r="K2595" s="2">
        <v>0.52400000000000002</v>
      </c>
      <c r="L2595" s="2">
        <v>0.76</v>
      </c>
      <c r="M2595" s="2">
        <v>0.23069999999999999</v>
      </c>
      <c r="N2595" s="2">
        <v>0.52929999999999999</v>
      </c>
      <c r="O2595" s="2">
        <v>0.56983333333333341</v>
      </c>
      <c r="P2595" s="2" t="s">
        <v>4792</v>
      </c>
      <c r="Q2595" s="5">
        <v>6131</v>
      </c>
      <c r="R2595" s="5" t="s">
        <v>4791</v>
      </c>
      <c r="S2595" s="5">
        <v>28</v>
      </c>
      <c r="T2595" s="5">
        <v>456.69548197683901</v>
      </c>
      <c r="U2595" s="5">
        <v>0</v>
      </c>
      <c r="V2595" s="5">
        <v>0</v>
      </c>
      <c r="W2595" s="5">
        <v>2</v>
      </c>
      <c r="X2595" s="5">
        <v>32.621105855488501</v>
      </c>
      <c r="Y2595" s="5">
        <v>1</v>
      </c>
      <c r="Z2595" s="5">
        <v>16.310552927744251</v>
      </c>
      <c r="AA2595" s="5">
        <v>25</v>
      </c>
      <c r="AB2595" s="5">
        <v>407.7638231936063</v>
      </c>
      <c r="AC2595" s="5">
        <v>56</v>
      </c>
      <c r="AD2595" s="5">
        <v>913.39096395367801</v>
      </c>
      <c r="AE2595" s="5">
        <v>14</v>
      </c>
      <c r="AF2595" s="5">
        <v>228.3477409884195</v>
      </c>
      <c r="AG2595" s="5">
        <v>30</v>
      </c>
      <c r="AH2595" s="5">
        <v>489.31658783232751</v>
      </c>
      <c r="AI2595" s="5">
        <v>12</v>
      </c>
      <c r="AJ2595" s="5">
        <v>195.72663513293099</v>
      </c>
    </row>
    <row r="2596" spans="1:36" x14ac:dyDescent="0.25">
      <c r="A2596">
        <v>2018</v>
      </c>
      <c r="B2596" t="s">
        <v>70</v>
      </c>
      <c r="C2596" t="s">
        <v>5418</v>
      </c>
      <c r="D2596" s="47" t="s">
        <v>5387</v>
      </c>
      <c r="E2596" s="11">
        <v>10.57</v>
      </c>
      <c r="F2596" s="2">
        <v>0.74199999999999999</v>
      </c>
      <c r="G2596" s="2">
        <v>0.23319999999999999</v>
      </c>
      <c r="H2596" s="2">
        <v>0.50880000000000003</v>
      </c>
      <c r="I2596" s="2">
        <v>0.73280000000000001</v>
      </c>
      <c r="J2596" s="2">
        <v>0.22320000000000001</v>
      </c>
      <c r="K2596" s="2">
        <v>0.50960000000000005</v>
      </c>
      <c r="L2596" s="2">
        <v>0.69820000000000004</v>
      </c>
      <c r="M2596" s="2">
        <v>0.2853</v>
      </c>
      <c r="N2596" s="2">
        <v>0.41290000000000004</v>
      </c>
      <c r="O2596" s="2">
        <v>0.47710000000000008</v>
      </c>
      <c r="P2596" s="5" t="s">
        <v>4792</v>
      </c>
      <c r="Q2596" s="5">
        <v>6132</v>
      </c>
      <c r="R2596" s="5">
        <v>580.13245033112582</v>
      </c>
      <c r="S2596" s="5">
        <v>14</v>
      </c>
      <c r="T2596" s="5">
        <v>228.31050228310502</v>
      </c>
      <c r="U2596" s="5">
        <v>0</v>
      </c>
      <c r="V2596" s="5">
        <v>0</v>
      </c>
      <c r="W2596" s="5">
        <v>4</v>
      </c>
      <c r="X2596" s="5">
        <v>65.231572080887148</v>
      </c>
      <c r="Y2596" s="5">
        <v>3</v>
      </c>
      <c r="Z2596" s="5">
        <v>48.923679060665357</v>
      </c>
      <c r="AA2596" s="5">
        <v>7</v>
      </c>
      <c r="AB2596" s="5">
        <v>114.15525114155251</v>
      </c>
      <c r="AC2596" s="5">
        <v>165</v>
      </c>
      <c r="AD2596" s="5">
        <v>2690.8023483365946</v>
      </c>
      <c r="AE2596" s="5">
        <v>37</v>
      </c>
      <c r="AF2596" s="5">
        <v>603.39204174820611</v>
      </c>
      <c r="AG2596" s="5">
        <v>104</v>
      </c>
      <c r="AH2596" s="5">
        <v>1696.0208741030658</v>
      </c>
      <c r="AI2596" s="5">
        <v>24</v>
      </c>
      <c r="AJ2596" s="5">
        <v>391.38943248532286</v>
      </c>
    </row>
    <row r="2597" spans="1:36" x14ac:dyDescent="0.25">
      <c r="A2597">
        <v>2019</v>
      </c>
      <c r="B2597" t="s">
        <v>41</v>
      </c>
      <c r="C2597" t="s">
        <v>4831</v>
      </c>
      <c r="D2597" s="47" t="s">
        <v>692</v>
      </c>
      <c r="E2597" s="11">
        <v>8.0500000000000007</v>
      </c>
      <c r="F2597" s="2">
        <v>0.4556</v>
      </c>
      <c r="G2597" s="2">
        <v>0.51900000000000002</v>
      </c>
      <c r="H2597" s="2">
        <v>-6.3400000000000012E-2</v>
      </c>
      <c r="I2597" s="2">
        <v>0.45379999999999998</v>
      </c>
      <c r="J2597" s="2">
        <v>0.48470000000000002</v>
      </c>
      <c r="K2597" s="2">
        <v>-3.0900000000000039E-2</v>
      </c>
      <c r="L2597" s="2">
        <v>0.46899999999999997</v>
      </c>
      <c r="M2597" s="2">
        <v>0.51280000000000003</v>
      </c>
      <c r="N2597" s="2">
        <v>-4.3800000000000061E-2</v>
      </c>
      <c r="O2597" s="2">
        <v>-4.6033333333333371E-2</v>
      </c>
      <c r="P2597" s="2" t="s">
        <v>5765</v>
      </c>
      <c r="Q2597" s="5">
        <v>6137</v>
      </c>
      <c r="R2597" s="5">
        <v>762.36024844720487</v>
      </c>
      <c r="S2597" s="5">
        <v>22</v>
      </c>
      <c r="T2597" s="5">
        <v>358.48134267557435</v>
      </c>
      <c r="U2597" s="5">
        <v>0</v>
      </c>
      <c r="V2597" s="5">
        <v>0</v>
      </c>
      <c r="W2597" s="5">
        <v>8</v>
      </c>
      <c r="X2597" s="5">
        <v>130.35685188202706</v>
      </c>
      <c r="Y2597" s="5">
        <v>8</v>
      </c>
      <c r="Z2597" s="5">
        <v>130.35685188202706</v>
      </c>
      <c r="AA2597" s="5">
        <v>6</v>
      </c>
      <c r="AB2597" s="5">
        <v>97.767638911520294</v>
      </c>
      <c r="AC2597" s="5">
        <v>179</v>
      </c>
      <c r="AD2597" s="5">
        <v>2916.7345608603555</v>
      </c>
      <c r="AE2597" s="5">
        <v>28</v>
      </c>
      <c r="AF2597" s="5">
        <v>456.24898158709465</v>
      </c>
      <c r="AG2597" s="5">
        <v>127</v>
      </c>
      <c r="AH2597" s="5">
        <v>2069.4150236271794</v>
      </c>
      <c r="AI2597" s="5">
        <v>24</v>
      </c>
      <c r="AJ2597" s="5">
        <v>391.07055564608117</v>
      </c>
    </row>
    <row r="2598" spans="1:36" x14ac:dyDescent="0.25">
      <c r="A2598">
        <v>2017</v>
      </c>
      <c r="B2598" t="s">
        <v>41</v>
      </c>
      <c r="C2598" t="s">
        <v>6193</v>
      </c>
      <c r="D2598" s="47" t="s">
        <v>6109</v>
      </c>
      <c r="E2598" s="11">
        <v>5.2960000000000003</v>
      </c>
      <c r="F2598" s="2">
        <v>0.44950000000000001</v>
      </c>
      <c r="G2598" s="2">
        <v>0.53290000000000004</v>
      </c>
      <c r="H2598" s="2">
        <v>-8.340000000000003E-2</v>
      </c>
      <c r="I2598" s="2">
        <v>0.44180000000000003</v>
      </c>
      <c r="J2598" s="2">
        <v>0.50580000000000003</v>
      </c>
      <c r="K2598" s="2">
        <v>-6.4000000000000001E-2</v>
      </c>
      <c r="L2598" s="2">
        <v>0.46360000000000001</v>
      </c>
      <c r="M2598" s="2">
        <v>0.51849999999999996</v>
      </c>
      <c r="N2598" s="2">
        <v>-5.4899999999999949E-2</v>
      </c>
      <c r="O2598" s="2">
        <v>-6.7433333333333331E-2</v>
      </c>
      <c r="P2598" s="2" t="s">
        <v>5900</v>
      </c>
      <c r="Q2598" s="5">
        <v>6145</v>
      </c>
      <c r="R2598" s="5">
        <v>1160.3096676737159</v>
      </c>
      <c r="S2598" s="5">
        <v>3</v>
      </c>
      <c r="T2598" s="5">
        <v>48.820179007323027</v>
      </c>
      <c r="U2598" s="5">
        <v>1</v>
      </c>
      <c r="V2598" s="5">
        <v>16.273393002441008</v>
      </c>
      <c r="W2598" s="5">
        <v>1</v>
      </c>
      <c r="X2598" s="5">
        <v>16.273393002441008</v>
      </c>
      <c r="Y2598" s="5">
        <v>0</v>
      </c>
      <c r="Z2598" s="5">
        <v>0</v>
      </c>
      <c r="AA2598" s="5">
        <v>1</v>
      </c>
      <c r="AB2598" s="5">
        <v>16.273393002441008</v>
      </c>
      <c r="AC2598" s="5">
        <v>39</v>
      </c>
      <c r="AD2598" s="5">
        <v>634.66232709519932</v>
      </c>
      <c r="AE2598" s="5">
        <v>7</v>
      </c>
      <c r="AF2598" s="5">
        <v>113.91375101708705</v>
      </c>
      <c r="AG2598" s="5">
        <v>32</v>
      </c>
      <c r="AH2598" s="5">
        <v>520.74857607811225</v>
      </c>
      <c r="AI2598" s="5">
        <v>0</v>
      </c>
      <c r="AJ2598" s="5">
        <v>0</v>
      </c>
    </row>
    <row r="2599" spans="1:36" x14ac:dyDescent="0.25">
      <c r="A2599">
        <v>2018</v>
      </c>
      <c r="B2599" t="s">
        <v>41</v>
      </c>
      <c r="C2599" t="s">
        <v>5888</v>
      </c>
      <c r="D2599" s="47" t="s">
        <v>692</v>
      </c>
      <c r="E2599" s="11">
        <v>5.274</v>
      </c>
      <c r="F2599" s="2">
        <v>0.4556</v>
      </c>
      <c r="G2599" s="2">
        <v>0.51900000000000002</v>
      </c>
      <c r="H2599" s="2">
        <v>-6.3400000000000012E-2</v>
      </c>
      <c r="I2599" s="2">
        <v>0.45379999999999998</v>
      </c>
      <c r="J2599" s="2">
        <v>0.48470000000000002</v>
      </c>
      <c r="K2599" s="2">
        <v>-3.0900000000000039E-2</v>
      </c>
      <c r="L2599" s="2">
        <v>0.46899999999999997</v>
      </c>
      <c r="M2599" s="2">
        <v>0.51280000000000003</v>
      </c>
      <c r="N2599" s="2">
        <v>-4.3800000000000061E-2</v>
      </c>
      <c r="O2599" s="2">
        <v>-4.6033333333333371E-2</v>
      </c>
      <c r="P2599" s="2" t="s">
        <v>5765</v>
      </c>
      <c r="Q2599" s="5">
        <v>6153</v>
      </c>
      <c r="R2599" s="5">
        <v>1166.6666666666667</v>
      </c>
      <c r="S2599" s="5">
        <v>21</v>
      </c>
      <c r="T2599" s="5">
        <v>341.29692832764505</v>
      </c>
      <c r="U2599" s="5">
        <v>0</v>
      </c>
      <c r="V2599" s="5">
        <v>0</v>
      </c>
      <c r="W2599" s="5">
        <v>3</v>
      </c>
      <c r="X2599" s="5">
        <v>48.756704046806433</v>
      </c>
      <c r="Y2599" s="5">
        <v>1</v>
      </c>
      <c r="Z2599" s="5">
        <v>16.252234682268814</v>
      </c>
      <c r="AA2599" s="5">
        <v>17</v>
      </c>
      <c r="AB2599" s="5">
        <v>276.28798959856982</v>
      </c>
      <c r="AC2599" s="5">
        <v>99</v>
      </c>
      <c r="AD2599" s="5">
        <v>1608.9712335446125</v>
      </c>
      <c r="AE2599" s="5">
        <v>23</v>
      </c>
      <c r="AF2599" s="5">
        <v>373.80139769218272</v>
      </c>
      <c r="AG2599" s="5">
        <v>69</v>
      </c>
      <c r="AH2599" s="5">
        <v>1121.4041930765479</v>
      </c>
      <c r="AI2599" s="5">
        <v>7</v>
      </c>
      <c r="AJ2599" s="5">
        <v>113.76564277588167</v>
      </c>
    </row>
    <row r="2600" spans="1:36" x14ac:dyDescent="0.25">
      <c r="A2600">
        <v>2017</v>
      </c>
      <c r="B2600" t="s">
        <v>49</v>
      </c>
      <c r="C2600" t="s">
        <v>5569</v>
      </c>
      <c r="D2600" s="47" t="s">
        <v>6329</v>
      </c>
      <c r="E2600" s="11">
        <v>16.3</v>
      </c>
      <c r="F2600" s="2">
        <v>0.36499999999999999</v>
      </c>
      <c r="G2600" s="2">
        <v>0.60719999999999996</v>
      </c>
      <c r="H2600" s="2">
        <v>-0.24219999999999997</v>
      </c>
      <c r="I2600" s="2">
        <v>0.38700000000000001</v>
      </c>
      <c r="J2600" s="2">
        <v>0.51600000000000001</v>
      </c>
      <c r="K2600" s="2">
        <v>-0.129</v>
      </c>
      <c r="L2600" s="2">
        <v>0.49399999999999999</v>
      </c>
      <c r="M2600" s="2">
        <v>0.496</v>
      </c>
      <c r="N2600" s="2">
        <v>-2.0000000000000018E-3</v>
      </c>
      <c r="O2600" s="2">
        <v>-0.1244</v>
      </c>
      <c r="P2600" s="2" t="s">
        <v>5900</v>
      </c>
      <c r="Q2600" s="5">
        <v>6158</v>
      </c>
      <c r="R2600" s="5">
        <v>377.79141104294479</v>
      </c>
      <c r="S2600" s="5">
        <v>5</v>
      </c>
      <c r="T2600" s="5">
        <v>81.195193244559931</v>
      </c>
      <c r="U2600" s="5">
        <v>0</v>
      </c>
      <c r="V2600" s="5">
        <v>0</v>
      </c>
      <c r="W2600" s="5">
        <v>2</v>
      </c>
      <c r="X2600" s="5">
        <v>32.478077297823965</v>
      </c>
      <c r="Y2600" s="5">
        <v>0</v>
      </c>
      <c r="Z2600" s="5">
        <v>0</v>
      </c>
      <c r="AA2600" s="5">
        <v>3</v>
      </c>
      <c r="AB2600" s="5">
        <v>48.717115946735952</v>
      </c>
      <c r="AC2600" s="5">
        <v>90</v>
      </c>
      <c r="AD2600" s="5">
        <v>1461.5134784020786</v>
      </c>
      <c r="AE2600" s="5">
        <v>8</v>
      </c>
      <c r="AF2600" s="5">
        <v>129.91230919129586</v>
      </c>
      <c r="AG2600" s="5">
        <v>81</v>
      </c>
      <c r="AH2600" s="5">
        <v>1315.3621305618708</v>
      </c>
      <c r="AI2600" s="5">
        <v>1</v>
      </c>
      <c r="AJ2600" s="5">
        <v>16.239038648911983</v>
      </c>
    </row>
    <row r="2601" spans="1:36" x14ac:dyDescent="0.25">
      <c r="A2601">
        <v>2018</v>
      </c>
      <c r="B2601" t="s">
        <v>71</v>
      </c>
      <c r="C2601" t="s">
        <v>5068</v>
      </c>
      <c r="D2601" s="47" t="s">
        <v>1897</v>
      </c>
      <c r="E2601" s="11">
        <v>0</v>
      </c>
      <c r="F2601" s="2">
        <v>0.79610000000000003</v>
      </c>
      <c r="G2601" s="2">
        <v>0.19439999999999999</v>
      </c>
      <c r="H2601" s="2">
        <v>0.60170000000000001</v>
      </c>
      <c r="I2601" s="2">
        <v>0.78720000000000001</v>
      </c>
      <c r="J2601" s="2">
        <v>0.18870000000000001</v>
      </c>
      <c r="K2601" s="2">
        <v>0.59850000000000003</v>
      </c>
      <c r="L2601" s="2">
        <v>0.76849999999999996</v>
      </c>
      <c r="M2601" s="2">
        <v>0.221</v>
      </c>
      <c r="N2601" s="2">
        <v>0.54749999999999999</v>
      </c>
      <c r="O2601" s="2">
        <v>0.58256666666666668</v>
      </c>
      <c r="P2601" s="2" t="s">
        <v>4792</v>
      </c>
      <c r="Q2601" s="5">
        <v>6165</v>
      </c>
      <c r="R2601" s="5" t="s">
        <v>4791</v>
      </c>
      <c r="S2601" s="5">
        <v>11</v>
      </c>
      <c r="T2601" s="5">
        <v>178.42660178426601</v>
      </c>
      <c r="U2601" s="5">
        <v>0</v>
      </c>
      <c r="V2601" s="5">
        <v>0</v>
      </c>
      <c r="W2601" s="5">
        <v>0</v>
      </c>
      <c r="X2601" s="5">
        <v>0</v>
      </c>
      <c r="Y2601" s="5">
        <v>2</v>
      </c>
      <c r="Z2601" s="5">
        <v>32.441200324412002</v>
      </c>
      <c r="AA2601" s="5">
        <v>9</v>
      </c>
      <c r="AB2601" s="5">
        <v>145.98540145985402</v>
      </c>
      <c r="AC2601" s="5">
        <v>83</v>
      </c>
      <c r="AD2601" s="5">
        <v>1346.3098134630982</v>
      </c>
      <c r="AE2601" s="5">
        <v>11</v>
      </c>
      <c r="AF2601" s="5">
        <v>178.42660178426601</v>
      </c>
      <c r="AG2601" s="5">
        <v>55</v>
      </c>
      <c r="AH2601" s="5">
        <v>892.1330089213302</v>
      </c>
      <c r="AI2601" s="5">
        <v>17</v>
      </c>
      <c r="AJ2601" s="5">
        <v>275.750202757502</v>
      </c>
    </row>
    <row r="2602" spans="1:36" x14ac:dyDescent="0.25">
      <c r="A2602">
        <v>2018</v>
      </c>
      <c r="B2602" t="s">
        <v>71</v>
      </c>
      <c r="C2602" t="s">
        <v>5068</v>
      </c>
      <c r="D2602" s="47" t="s">
        <v>1897</v>
      </c>
      <c r="E2602" s="11">
        <v>0</v>
      </c>
      <c r="F2602" s="2">
        <v>0.79610000000000003</v>
      </c>
      <c r="G2602" s="2">
        <v>0.19439999999999999</v>
      </c>
      <c r="H2602" s="2">
        <v>0.60170000000000001</v>
      </c>
      <c r="I2602" s="2">
        <v>0.78720000000000001</v>
      </c>
      <c r="J2602" s="2">
        <v>0.18870000000000001</v>
      </c>
      <c r="K2602" s="2">
        <v>0.59850000000000003</v>
      </c>
      <c r="L2602" s="2">
        <v>0.76849999999999996</v>
      </c>
      <c r="M2602" s="2">
        <v>0.221</v>
      </c>
      <c r="N2602" s="2">
        <v>0.54749999999999999</v>
      </c>
      <c r="O2602" s="2">
        <v>0.58256666666666668</v>
      </c>
      <c r="P2602" s="2" t="s">
        <v>4792</v>
      </c>
      <c r="Q2602" s="5">
        <v>6165</v>
      </c>
      <c r="R2602" s="5" t="s">
        <v>4791</v>
      </c>
      <c r="S2602" s="5">
        <v>11</v>
      </c>
      <c r="T2602" s="5">
        <v>178.42660178426601</v>
      </c>
      <c r="U2602" s="5">
        <v>0</v>
      </c>
      <c r="V2602" s="5">
        <v>0</v>
      </c>
      <c r="W2602" s="5">
        <v>0</v>
      </c>
      <c r="X2602" s="5">
        <v>0</v>
      </c>
      <c r="Y2602" s="5">
        <v>2</v>
      </c>
      <c r="Z2602" s="5">
        <v>32.441200324412002</v>
      </c>
      <c r="AA2602" s="5">
        <v>9</v>
      </c>
      <c r="AB2602" s="5">
        <v>145.98540145985402</v>
      </c>
      <c r="AC2602" s="5">
        <v>83</v>
      </c>
      <c r="AD2602" s="5">
        <v>1346.3098134630982</v>
      </c>
      <c r="AE2602" s="5">
        <v>11</v>
      </c>
      <c r="AF2602" s="5">
        <v>178.42660178426601</v>
      </c>
      <c r="AG2602" s="5">
        <v>55</v>
      </c>
      <c r="AH2602" s="5">
        <v>892.1330089213302</v>
      </c>
      <c r="AI2602" s="5">
        <v>17</v>
      </c>
      <c r="AJ2602" s="5">
        <v>275.750202757502</v>
      </c>
    </row>
    <row r="2603" spans="1:36" x14ac:dyDescent="0.25">
      <c r="A2603">
        <v>2018</v>
      </c>
      <c r="B2603" t="s">
        <v>49</v>
      </c>
      <c r="C2603" t="s">
        <v>5569</v>
      </c>
      <c r="D2603" s="47" t="s">
        <v>6329</v>
      </c>
      <c r="E2603" s="11">
        <v>16.3</v>
      </c>
      <c r="F2603" s="2">
        <v>0.36499999999999999</v>
      </c>
      <c r="G2603" s="2">
        <v>0.60719999999999996</v>
      </c>
      <c r="H2603" s="2">
        <v>-0.24219999999999997</v>
      </c>
      <c r="I2603" s="2">
        <v>0.38700000000000001</v>
      </c>
      <c r="J2603" s="2">
        <v>0.51600000000000001</v>
      </c>
      <c r="K2603" s="2">
        <v>-0.129</v>
      </c>
      <c r="L2603" s="2">
        <v>0.49399999999999999</v>
      </c>
      <c r="M2603" s="2">
        <v>0.496</v>
      </c>
      <c r="N2603" s="2">
        <v>-2.0000000000000018E-3</v>
      </c>
      <c r="O2603" s="2">
        <v>-0.1244</v>
      </c>
      <c r="P2603" s="2" t="s">
        <v>5900</v>
      </c>
      <c r="Q2603" s="5">
        <v>6174</v>
      </c>
      <c r="R2603" s="5">
        <v>378.77300613496931</v>
      </c>
      <c r="S2603" s="5">
        <v>9</v>
      </c>
      <c r="T2603" s="5">
        <v>145.77259475218659</v>
      </c>
      <c r="U2603" s="5">
        <v>0</v>
      </c>
      <c r="V2603" s="5">
        <v>0</v>
      </c>
      <c r="W2603" s="5">
        <v>1</v>
      </c>
      <c r="X2603" s="5">
        <v>16.196954972465175</v>
      </c>
      <c r="Y2603" s="5">
        <v>1</v>
      </c>
      <c r="Z2603" s="5">
        <v>16.196954972465175</v>
      </c>
      <c r="AA2603" s="5">
        <v>7</v>
      </c>
      <c r="AB2603" s="5">
        <v>113.37868480725623</v>
      </c>
      <c r="AC2603" s="5">
        <v>54</v>
      </c>
      <c r="AD2603" s="5">
        <v>874.63556851311955</v>
      </c>
      <c r="AE2603" s="5">
        <v>10</v>
      </c>
      <c r="AF2603" s="5">
        <v>161.96954972465176</v>
      </c>
      <c r="AG2603" s="5">
        <v>43</v>
      </c>
      <c r="AH2603" s="5">
        <v>696.46906381600252</v>
      </c>
      <c r="AI2603" s="5">
        <v>1</v>
      </c>
      <c r="AJ2603" s="5">
        <v>16.196954972465175</v>
      </c>
    </row>
    <row r="2604" spans="1:36" x14ac:dyDescent="0.25">
      <c r="A2604">
        <v>2018</v>
      </c>
      <c r="B2604" t="s">
        <v>49</v>
      </c>
      <c r="C2604" t="s">
        <v>6426</v>
      </c>
      <c r="D2604" s="47" t="s">
        <v>618</v>
      </c>
      <c r="E2604" s="11">
        <v>18.100000000000001</v>
      </c>
      <c r="F2604" s="2">
        <v>0.3947</v>
      </c>
      <c r="G2604" s="2">
        <v>0.57199999999999995</v>
      </c>
      <c r="H2604" s="2">
        <v>-0.17729999999999996</v>
      </c>
      <c r="I2604" s="2">
        <v>0.47299999999999998</v>
      </c>
      <c r="J2604" s="2">
        <v>0.42699999999999999</v>
      </c>
      <c r="K2604" s="2">
        <v>4.5999999999999985E-2</v>
      </c>
      <c r="L2604" s="2">
        <v>0.54</v>
      </c>
      <c r="M2604" s="2">
        <v>0.44500000000000001</v>
      </c>
      <c r="N2604" s="2">
        <v>9.5000000000000029E-2</v>
      </c>
      <c r="O2604" s="2">
        <v>-1.2099999999999981E-2</v>
      </c>
      <c r="P2604" s="2" t="s">
        <v>5765</v>
      </c>
      <c r="Q2604" s="5">
        <v>6176</v>
      </c>
      <c r="R2604" s="5">
        <v>341.21546961325964</v>
      </c>
      <c r="S2604" s="5">
        <v>3</v>
      </c>
      <c r="T2604" s="5">
        <v>48.575129533678755</v>
      </c>
      <c r="U2604" s="5">
        <v>0</v>
      </c>
      <c r="V2604" s="5">
        <v>0</v>
      </c>
      <c r="W2604" s="5">
        <v>0</v>
      </c>
      <c r="X2604" s="5">
        <v>0</v>
      </c>
      <c r="Y2604" s="5">
        <v>0</v>
      </c>
      <c r="Z2604" s="5">
        <v>0</v>
      </c>
      <c r="AA2604" s="5">
        <v>3</v>
      </c>
      <c r="AB2604" s="5">
        <v>48.575129533678755</v>
      </c>
      <c r="AC2604" s="5">
        <v>16</v>
      </c>
      <c r="AD2604" s="5">
        <v>259.06735751295338</v>
      </c>
      <c r="AE2604" s="5">
        <v>2</v>
      </c>
      <c r="AF2604" s="5">
        <v>32.383419689119172</v>
      </c>
      <c r="AG2604" s="5">
        <v>9</v>
      </c>
      <c r="AH2604" s="5">
        <v>145.72538860103626</v>
      </c>
      <c r="AI2604" s="5">
        <v>5</v>
      </c>
      <c r="AJ2604" s="5">
        <v>80.958549222797927</v>
      </c>
    </row>
    <row r="2605" spans="1:36" x14ac:dyDescent="0.25">
      <c r="A2605">
        <v>2017</v>
      </c>
      <c r="B2605" t="s">
        <v>70</v>
      </c>
      <c r="C2605" t="s">
        <v>5418</v>
      </c>
      <c r="D2605" s="47" t="s">
        <v>5387</v>
      </c>
      <c r="E2605" s="11">
        <v>10.57</v>
      </c>
      <c r="F2605" s="2">
        <v>0.74199999999999999</v>
      </c>
      <c r="G2605" s="2">
        <v>0.23319999999999999</v>
      </c>
      <c r="H2605" s="2">
        <v>0.50880000000000003</v>
      </c>
      <c r="I2605" s="2">
        <v>0.73280000000000001</v>
      </c>
      <c r="J2605" s="2">
        <v>0.22320000000000001</v>
      </c>
      <c r="K2605" s="2">
        <v>0.50960000000000005</v>
      </c>
      <c r="L2605" s="2">
        <v>0.69820000000000004</v>
      </c>
      <c r="M2605" s="2">
        <v>0.2853</v>
      </c>
      <c r="N2605" s="2">
        <v>0.41290000000000004</v>
      </c>
      <c r="O2605" s="2">
        <v>0.47710000000000008</v>
      </c>
      <c r="P2605" s="5" t="s">
        <v>4792</v>
      </c>
      <c r="Q2605" s="5">
        <v>6196</v>
      </c>
      <c r="R2605" s="5">
        <v>586.18732261116361</v>
      </c>
      <c r="S2605" s="5">
        <v>37</v>
      </c>
      <c r="T2605" s="5">
        <v>597.15945771465465</v>
      </c>
      <c r="U2605" s="5">
        <v>2</v>
      </c>
      <c r="V2605" s="5">
        <v>32.278889606197545</v>
      </c>
      <c r="W2605" s="5">
        <v>1</v>
      </c>
      <c r="X2605" s="5">
        <v>16.139444803098772</v>
      </c>
      <c r="Y2605" s="5">
        <v>2</v>
      </c>
      <c r="Z2605" s="5">
        <v>32.278889606197545</v>
      </c>
      <c r="AA2605" s="5">
        <v>32</v>
      </c>
      <c r="AB2605" s="5">
        <v>516.46223369916072</v>
      </c>
      <c r="AC2605" s="5">
        <v>221</v>
      </c>
      <c r="AD2605" s="5">
        <v>3566.8173014848285</v>
      </c>
      <c r="AE2605" s="5">
        <v>50</v>
      </c>
      <c r="AF2605" s="5">
        <v>806.97224015493873</v>
      </c>
      <c r="AG2605" s="5">
        <v>152</v>
      </c>
      <c r="AH2605" s="5">
        <v>2453.1956100710136</v>
      </c>
      <c r="AI2605" s="5">
        <v>19</v>
      </c>
      <c r="AJ2605" s="5">
        <v>306.6494512588767</v>
      </c>
    </row>
    <row r="2606" spans="1:36" x14ac:dyDescent="0.25">
      <c r="A2606">
        <v>2019</v>
      </c>
      <c r="B2606" t="s">
        <v>41</v>
      </c>
      <c r="C2606" t="s">
        <v>6193</v>
      </c>
      <c r="D2606" s="47" t="s">
        <v>6109</v>
      </c>
      <c r="E2606" s="11">
        <v>5.2960000000000003</v>
      </c>
      <c r="F2606" s="2">
        <v>0.44950000000000001</v>
      </c>
      <c r="G2606" s="2">
        <v>0.53290000000000004</v>
      </c>
      <c r="H2606" s="2">
        <v>-8.340000000000003E-2</v>
      </c>
      <c r="I2606" s="2">
        <v>0.44180000000000003</v>
      </c>
      <c r="J2606" s="2">
        <v>0.50580000000000003</v>
      </c>
      <c r="K2606" s="2">
        <v>-6.4000000000000001E-2</v>
      </c>
      <c r="L2606" s="2">
        <v>0.46360000000000001</v>
      </c>
      <c r="M2606" s="2">
        <v>0.51849999999999996</v>
      </c>
      <c r="N2606" s="2">
        <v>-5.4899999999999949E-2</v>
      </c>
      <c r="O2606" s="2">
        <v>-6.7433333333333331E-2</v>
      </c>
      <c r="P2606" s="2" t="s">
        <v>5900</v>
      </c>
      <c r="Q2606" s="5">
        <v>6199</v>
      </c>
      <c r="R2606" s="5">
        <v>1170.5060422960723</v>
      </c>
      <c r="S2606" s="5">
        <v>10</v>
      </c>
      <c r="T2606" s="5">
        <v>161.31634134537828</v>
      </c>
      <c r="U2606" s="5">
        <v>0</v>
      </c>
      <c r="V2606" s="5">
        <v>0</v>
      </c>
      <c r="W2606" s="5">
        <v>5</v>
      </c>
      <c r="X2606" s="5">
        <v>80.658170672689138</v>
      </c>
      <c r="Y2606" s="5">
        <v>0</v>
      </c>
      <c r="Z2606" s="5">
        <v>0</v>
      </c>
      <c r="AA2606" s="5">
        <v>5</v>
      </c>
      <c r="AB2606" s="5">
        <v>80.658170672689138</v>
      </c>
      <c r="AC2606" s="5">
        <v>34</v>
      </c>
      <c r="AD2606" s="5">
        <v>548.47556057428619</v>
      </c>
      <c r="AE2606" s="5">
        <v>4</v>
      </c>
      <c r="AF2606" s="5">
        <v>64.526536538151319</v>
      </c>
      <c r="AG2606" s="5">
        <v>30</v>
      </c>
      <c r="AH2606" s="5">
        <v>483.94902403613492</v>
      </c>
      <c r="AI2606" s="5">
        <v>0</v>
      </c>
      <c r="AJ2606" s="5">
        <v>0</v>
      </c>
    </row>
    <row r="2607" spans="1:36" x14ac:dyDescent="0.25">
      <c r="A2607">
        <v>2018</v>
      </c>
      <c r="B2607" t="s">
        <v>41</v>
      </c>
      <c r="C2607" t="s">
        <v>6193</v>
      </c>
      <c r="D2607" s="47" t="s">
        <v>6109</v>
      </c>
      <c r="E2607" s="11">
        <v>5.2960000000000003</v>
      </c>
      <c r="F2607" s="2">
        <v>0.44950000000000001</v>
      </c>
      <c r="G2607" s="2">
        <v>0.53290000000000004</v>
      </c>
      <c r="H2607" s="2">
        <v>-8.340000000000003E-2</v>
      </c>
      <c r="I2607" s="2">
        <v>0.44180000000000003</v>
      </c>
      <c r="J2607" s="2">
        <v>0.50580000000000003</v>
      </c>
      <c r="K2607" s="2">
        <v>-6.4000000000000001E-2</v>
      </c>
      <c r="L2607" s="2">
        <v>0.46360000000000001</v>
      </c>
      <c r="M2607" s="2">
        <v>0.51849999999999996</v>
      </c>
      <c r="N2607" s="2">
        <v>-5.4899999999999949E-2</v>
      </c>
      <c r="O2607" s="2">
        <v>-6.7433333333333331E-2</v>
      </c>
      <c r="P2607" s="2" t="s">
        <v>5900</v>
      </c>
      <c r="Q2607" s="5">
        <v>6217</v>
      </c>
      <c r="R2607" s="5">
        <v>1173.904833836858</v>
      </c>
      <c r="S2607" s="5">
        <v>11</v>
      </c>
      <c r="T2607" s="5">
        <v>176.93421264275375</v>
      </c>
      <c r="U2607" s="5">
        <v>0</v>
      </c>
      <c r="V2607" s="5">
        <v>0</v>
      </c>
      <c r="W2607" s="5">
        <v>5</v>
      </c>
      <c r="X2607" s="5">
        <v>80.424642110342617</v>
      </c>
      <c r="Y2607" s="5">
        <v>0</v>
      </c>
      <c r="Z2607" s="5">
        <v>0</v>
      </c>
      <c r="AA2607" s="5">
        <v>6</v>
      </c>
      <c r="AB2607" s="5">
        <v>96.509570532411132</v>
      </c>
      <c r="AC2607" s="5">
        <v>45</v>
      </c>
      <c r="AD2607" s="5">
        <v>723.82177899308351</v>
      </c>
      <c r="AE2607" s="5">
        <v>9</v>
      </c>
      <c r="AF2607" s="5">
        <v>144.76435579861669</v>
      </c>
      <c r="AG2607" s="5">
        <v>33</v>
      </c>
      <c r="AH2607" s="5">
        <v>530.80263792826122</v>
      </c>
      <c r="AI2607" s="5">
        <v>3</v>
      </c>
      <c r="AJ2607" s="5">
        <v>48.254785266205566</v>
      </c>
    </row>
    <row r="2608" spans="1:36" x14ac:dyDescent="0.25">
      <c r="A2608">
        <v>2018</v>
      </c>
      <c r="B2608" t="s">
        <v>41</v>
      </c>
      <c r="C2608" t="s">
        <v>4831</v>
      </c>
      <c r="D2608" s="47" t="s">
        <v>692</v>
      </c>
      <c r="E2608" s="11">
        <v>8.0500000000000007</v>
      </c>
      <c r="F2608" s="2">
        <v>0.4556</v>
      </c>
      <c r="G2608" s="2">
        <v>0.51900000000000002</v>
      </c>
      <c r="H2608" s="2">
        <v>-6.3400000000000012E-2</v>
      </c>
      <c r="I2608" s="2">
        <v>0.45379999999999998</v>
      </c>
      <c r="J2608" s="2">
        <v>0.48470000000000002</v>
      </c>
      <c r="K2608" s="2">
        <v>-3.0900000000000039E-2</v>
      </c>
      <c r="L2608" s="2">
        <v>0.46899999999999997</v>
      </c>
      <c r="M2608" s="2">
        <v>0.51280000000000003</v>
      </c>
      <c r="N2608" s="2">
        <v>-4.3800000000000061E-2</v>
      </c>
      <c r="O2608" s="2">
        <v>-4.6033333333333371E-2</v>
      </c>
      <c r="P2608" s="2" t="s">
        <v>5765</v>
      </c>
      <c r="Q2608" s="5">
        <v>6221</v>
      </c>
      <c r="R2608" s="5">
        <v>772.79503105590061</v>
      </c>
      <c r="S2608" s="5">
        <v>16</v>
      </c>
      <c r="T2608" s="5">
        <v>257.19337727053528</v>
      </c>
      <c r="U2608" s="5">
        <v>0</v>
      </c>
      <c r="V2608" s="5">
        <v>0</v>
      </c>
      <c r="W2608" s="5">
        <v>5</v>
      </c>
      <c r="X2608" s="5">
        <v>80.372930397042268</v>
      </c>
      <c r="Y2608" s="5">
        <v>2</v>
      </c>
      <c r="Z2608" s="5">
        <v>32.14917215881691</v>
      </c>
      <c r="AA2608" s="5">
        <v>9</v>
      </c>
      <c r="AB2608" s="5">
        <v>144.67127471467609</v>
      </c>
      <c r="AC2608" s="5">
        <v>200</v>
      </c>
      <c r="AD2608" s="5">
        <v>3214.9172158816909</v>
      </c>
      <c r="AE2608" s="5">
        <v>37</v>
      </c>
      <c r="AF2608" s="5">
        <v>594.75968493811285</v>
      </c>
      <c r="AG2608" s="5">
        <v>151</v>
      </c>
      <c r="AH2608" s="5">
        <v>2427.2624979906768</v>
      </c>
      <c r="AI2608" s="5">
        <v>12</v>
      </c>
      <c r="AJ2608" s="5">
        <v>192.89503295290146</v>
      </c>
    </row>
    <row r="2609" spans="1:36" x14ac:dyDescent="0.25">
      <c r="A2609">
        <v>2017</v>
      </c>
      <c r="B2609" t="s">
        <v>41</v>
      </c>
      <c r="C2609" t="s">
        <v>5888</v>
      </c>
      <c r="D2609" s="47" t="s">
        <v>692</v>
      </c>
      <c r="E2609" s="11">
        <v>5.274</v>
      </c>
      <c r="F2609" s="2">
        <v>0.4556</v>
      </c>
      <c r="G2609" s="2">
        <v>0.51900000000000002</v>
      </c>
      <c r="H2609" s="2">
        <v>-6.3400000000000012E-2</v>
      </c>
      <c r="I2609" s="2">
        <v>0.45379999999999998</v>
      </c>
      <c r="J2609" s="2">
        <v>0.48470000000000002</v>
      </c>
      <c r="K2609" s="2">
        <v>-3.0900000000000039E-2</v>
      </c>
      <c r="L2609" s="2">
        <v>0.46899999999999997</v>
      </c>
      <c r="M2609" s="2">
        <v>0.51280000000000003</v>
      </c>
      <c r="N2609" s="2">
        <v>-4.3800000000000061E-2</v>
      </c>
      <c r="O2609" s="2">
        <v>-4.6033333333333371E-2</v>
      </c>
      <c r="P2609" s="2" t="s">
        <v>5765</v>
      </c>
      <c r="Q2609" s="5">
        <v>6225</v>
      </c>
      <c r="R2609" s="5">
        <v>1180.3185437997724</v>
      </c>
      <c r="S2609" s="5">
        <v>20</v>
      </c>
      <c r="T2609" s="5">
        <v>321.28514056224901</v>
      </c>
      <c r="U2609" s="5">
        <v>0</v>
      </c>
      <c r="V2609" s="5">
        <v>0</v>
      </c>
      <c r="W2609" s="5">
        <v>3</v>
      </c>
      <c r="X2609" s="5">
        <v>48.192771084337345</v>
      </c>
      <c r="Y2609" s="5">
        <v>0</v>
      </c>
      <c r="Z2609" s="5">
        <v>0</v>
      </c>
      <c r="AA2609" s="5">
        <v>17</v>
      </c>
      <c r="AB2609" s="5">
        <v>273.09236947791163</v>
      </c>
      <c r="AC2609" s="5">
        <v>123</v>
      </c>
      <c r="AD2609" s="5">
        <v>1975.9036144578313</v>
      </c>
      <c r="AE2609" s="5">
        <v>11</v>
      </c>
      <c r="AF2609" s="5">
        <v>176.70682730923696</v>
      </c>
      <c r="AG2609" s="5">
        <v>109</v>
      </c>
      <c r="AH2609" s="5">
        <v>1751.004016064257</v>
      </c>
      <c r="AI2609" s="5">
        <v>3</v>
      </c>
      <c r="AJ2609" s="5">
        <v>48.192771084337345</v>
      </c>
    </row>
    <row r="2610" spans="1:36" x14ac:dyDescent="0.25">
      <c r="A2610">
        <v>2018</v>
      </c>
      <c r="B2610" t="s">
        <v>70</v>
      </c>
      <c r="C2610" t="s">
        <v>1897</v>
      </c>
      <c r="D2610" s="47" t="s">
        <v>5370</v>
      </c>
      <c r="E2610" s="11">
        <v>7.86</v>
      </c>
      <c r="F2610" s="2">
        <v>0.78480000000000005</v>
      </c>
      <c r="G2610" s="2">
        <v>0.1862</v>
      </c>
      <c r="H2610" s="2">
        <v>0.59860000000000002</v>
      </c>
      <c r="I2610" s="2">
        <v>0.78090000000000004</v>
      </c>
      <c r="J2610" s="2">
        <v>0.191</v>
      </c>
      <c r="K2610" s="2">
        <v>0.58990000000000009</v>
      </c>
      <c r="L2610" s="2">
        <v>0.73070000000000002</v>
      </c>
      <c r="M2610" s="2">
        <v>0.25340000000000001</v>
      </c>
      <c r="N2610" s="2">
        <v>0.4773</v>
      </c>
      <c r="O2610" s="2">
        <v>0.55526666666666669</v>
      </c>
      <c r="P2610" s="5" t="s">
        <v>4792</v>
      </c>
      <c r="Q2610" s="5">
        <v>6234</v>
      </c>
      <c r="R2610" s="5">
        <v>793.12977099236639</v>
      </c>
      <c r="S2610" s="5">
        <v>27</v>
      </c>
      <c r="T2610" s="5">
        <v>433.10875842155917</v>
      </c>
      <c r="U2610" s="5">
        <v>0</v>
      </c>
      <c r="V2610" s="5">
        <v>0</v>
      </c>
      <c r="W2610" s="5">
        <v>1</v>
      </c>
      <c r="X2610" s="5">
        <v>16.041065126724416</v>
      </c>
      <c r="Y2610" s="5">
        <v>0</v>
      </c>
      <c r="Z2610" s="5">
        <v>0</v>
      </c>
      <c r="AA2610" s="5">
        <v>26</v>
      </c>
      <c r="AB2610" s="5">
        <v>417.06769329483478</v>
      </c>
      <c r="AC2610" s="5">
        <v>112</v>
      </c>
      <c r="AD2610" s="5">
        <v>1796.5992941931345</v>
      </c>
      <c r="AE2610" s="5">
        <v>16</v>
      </c>
      <c r="AF2610" s="5">
        <v>256.65704202759065</v>
      </c>
      <c r="AG2610" s="5">
        <v>86</v>
      </c>
      <c r="AH2610" s="5">
        <v>1379.5316008982998</v>
      </c>
      <c r="AI2610" s="5">
        <v>10</v>
      </c>
      <c r="AJ2610" s="5">
        <v>160.41065126724416</v>
      </c>
    </row>
    <row r="2611" spans="1:36" x14ac:dyDescent="0.25">
      <c r="A2611">
        <v>2018</v>
      </c>
      <c r="B2611" t="s">
        <v>49</v>
      </c>
      <c r="C2611" t="s">
        <v>6475</v>
      </c>
      <c r="D2611" s="47" t="s">
        <v>6216</v>
      </c>
      <c r="E2611" s="11">
        <v>28.2</v>
      </c>
      <c r="F2611" s="2">
        <v>0.25219999999999998</v>
      </c>
      <c r="G2611" s="2">
        <v>0.71730000000000005</v>
      </c>
      <c r="H2611" s="2">
        <v>-0.46510000000000007</v>
      </c>
      <c r="I2611" s="2">
        <v>0.441</v>
      </c>
      <c r="J2611" s="2">
        <v>0.45400000000000001</v>
      </c>
      <c r="K2611" s="2">
        <v>-1.3000000000000012E-2</v>
      </c>
      <c r="L2611" s="2">
        <v>0.45300000000000001</v>
      </c>
      <c r="M2611" s="2">
        <v>0.53300000000000003</v>
      </c>
      <c r="N2611" s="2">
        <v>-8.0000000000000016E-2</v>
      </c>
      <c r="O2611" s="2">
        <v>-0.18603333333333336</v>
      </c>
      <c r="P2611" s="2" t="s">
        <v>5900</v>
      </c>
      <c r="Q2611" s="5">
        <v>6247</v>
      </c>
      <c r="R2611" s="5">
        <v>221.52482269503545</v>
      </c>
      <c r="S2611" s="5">
        <v>9</v>
      </c>
      <c r="T2611" s="5">
        <v>144.06915319353288</v>
      </c>
      <c r="U2611" s="5">
        <v>0</v>
      </c>
      <c r="V2611" s="5">
        <v>0</v>
      </c>
      <c r="W2611" s="5">
        <v>1</v>
      </c>
      <c r="X2611" s="5">
        <v>16.007683688170321</v>
      </c>
      <c r="Y2611" s="5">
        <v>0</v>
      </c>
      <c r="Z2611" s="5">
        <v>0</v>
      </c>
      <c r="AA2611" s="5">
        <v>8</v>
      </c>
      <c r="AB2611" s="5">
        <v>128.06146950536257</v>
      </c>
      <c r="AC2611" s="5">
        <v>37</v>
      </c>
      <c r="AD2611" s="5">
        <v>592.28429646230188</v>
      </c>
      <c r="AE2611" s="5">
        <v>12</v>
      </c>
      <c r="AF2611" s="5">
        <v>192.09220425804386</v>
      </c>
      <c r="AG2611" s="5">
        <v>23</v>
      </c>
      <c r="AH2611" s="5">
        <v>368.17672482791738</v>
      </c>
      <c r="AI2611" s="5">
        <v>2</v>
      </c>
      <c r="AJ2611" s="5">
        <v>32.015367376340642</v>
      </c>
    </row>
    <row r="2612" spans="1:36" x14ac:dyDescent="0.25">
      <c r="A2612">
        <v>2017</v>
      </c>
      <c r="B2612" t="s">
        <v>41</v>
      </c>
      <c r="C2612" t="s">
        <v>5709</v>
      </c>
      <c r="D2612" s="47" t="s">
        <v>1044</v>
      </c>
      <c r="E2612" s="11">
        <v>7.1630000000000003</v>
      </c>
      <c r="F2612" s="2">
        <v>0.502</v>
      </c>
      <c r="G2612" s="2">
        <v>0.47689999999999999</v>
      </c>
      <c r="H2612" s="2">
        <v>2.5100000000000011E-2</v>
      </c>
      <c r="I2612" s="2">
        <v>0.50519999999999998</v>
      </c>
      <c r="J2612" s="2">
        <v>0.4289</v>
      </c>
      <c r="K2612" s="2">
        <v>7.6299999999999979E-2</v>
      </c>
      <c r="L2612" s="2">
        <v>0.53339999999999999</v>
      </c>
      <c r="M2612" s="2">
        <v>0.44550000000000001</v>
      </c>
      <c r="N2612" s="2">
        <v>8.7899999999999978E-2</v>
      </c>
      <c r="O2612" s="2">
        <v>6.3099999999999989E-2</v>
      </c>
      <c r="P2612" s="2" t="s">
        <v>4792</v>
      </c>
      <c r="Q2612" s="5">
        <v>6251</v>
      </c>
      <c r="R2612" s="5">
        <v>872.67904509283812</v>
      </c>
      <c r="S2612" s="5">
        <v>3</v>
      </c>
      <c r="T2612" s="5">
        <v>47.992321228603423</v>
      </c>
      <c r="U2612" s="5">
        <v>0</v>
      </c>
      <c r="V2612" s="5">
        <v>0</v>
      </c>
      <c r="W2612" s="5">
        <v>0</v>
      </c>
      <c r="X2612" s="5">
        <v>0</v>
      </c>
      <c r="Y2612" s="5">
        <v>0</v>
      </c>
      <c r="Z2612" s="5">
        <v>0</v>
      </c>
      <c r="AA2612" s="5">
        <v>3</v>
      </c>
      <c r="AB2612" s="5">
        <v>47.992321228603423</v>
      </c>
      <c r="AC2612" s="5">
        <v>128</v>
      </c>
      <c r="AD2612" s="5">
        <v>2047.6723724204126</v>
      </c>
      <c r="AE2612" s="5">
        <v>8</v>
      </c>
      <c r="AF2612" s="5">
        <v>127.97952327627578</v>
      </c>
      <c r="AG2612" s="5">
        <v>115</v>
      </c>
      <c r="AH2612" s="5">
        <v>1839.7056470964644</v>
      </c>
      <c r="AI2612" s="5">
        <v>5</v>
      </c>
      <c r="AJ2612" s="5">
        <v>79.987202047672369</v>
      </c>
    </row>
    <row r="2613" spans="1:36" x14ac:dyDescent="0.25">
      <c r="A2613">
        <v>2017</v>
      </c>
      <c r="B2613" t="s">
        <v>70</v>
      </c>
      <c r="C2613" t="s">
        <v>5449</v>
      </c>
      <c r="D2613" s="47" t="s">
        <v>5393</v>
      </c>
      <c r="E2613" s="11">
        <v>13.21</v>
      </c>
      <c r="F2613" s="2">
        <v>0.77600000000000002</v>
      </c>
      <c r="G2613" s="2">
        <v>0.20030000000000001</v>
      </c>
      <c r="H2613" s="2">
        <v>0.57569999999999999</v>
      </c>
      <c r="I2613" s="2">
        <v>0.78839999999999999</v>
      </c>
      <c r="J2613" s="2">
        <v>0.1734</v>
      </c>
      <c r="K2613" s="2">
        <v>0.61499999999999999</v>
      </c>
      <c r="L2613" s="2">
        <v>0.76729999999999998</v>
      </c>
      <c r="M2613" s="2">
        <v>0.21909999999999999</v>
      </c>
      <c r="N2613" s="2">
        <v>0.54820000000000002</v>
      </c>
      <c r="O2613" s="2">
        <v>0.57963333333333333</v>
      </c>
      <c r="P2613" s="5" t="s">
        <v>4792</v>
      </c>
      <c r="Q2613" s="5">
        <v>6254</v>
      </c>
      <c r="R2613" s="5">
        <v>473.42922028766083</v>
      </c>
      <c r="S2613" s="5">
        <v>48</v>
      </c>
      <c r="T2613" s="5">
        <v>767.50879437160222</v>
      </c>
      <c r="U2613" s="5">
        <v>0</v>
      </c>
      <c r="V2613" s="5">
        <v>0</v>
      </c>
      <c r="W2613" s="5">
        <v>9</v>
      </c>
      <c r="X2613" s="5">
        <v>143.9078989446754</v>
      </c>
      <c r="Y2613" s="5">
        <v>3</v>
      </c>
      <c r="Z2613" s="5">
        <v>47.969299648225139</v>
      </c>
      <c r="AA2613" s="5">
        <v>36</v>
      </c>
      <c r="AB2613" s="5">
        <v>575.63159577870158</v>
      </c>
      <c r="AC2613" s="5">
        <v>438</v>
      </c>
      <c r="AD2613" s="5">
        <v>7003.5177486408693</v>
      </c>
      <c r="AE2613" s="5">
        <v>83</v>
      </c>
      <c r="AF2613" s="5">
        <v>1327.1506236008954</v>
      </c>
      <c r="AG2613" s="5">
        <v>293</v>
      </c>
      <c r="AH2613" s="5">
        <v>4685.0015989766553</v>
      </c>
      <c r="AI2613" s="5">
        <v>62</v>
      </c>
      <c r="AJ2613" s="5">
        <v>991.36552606331941</v>
      </c>
    </row>
    <row r="2614" spans="1:36" x14ac:dyDescent="0.25">
      <c r="A2614">
        <v>2018</v>
      </c>
      <c r="B2614" t="s">
        <v>49</v>
      </c>
      <c r="C2614" t="s">
        <v>6475</v>
      </c>
      <c r="D2614" s="47" t="s">
        <v>6216</v>
      </c>
      <c r="E2614" s="11">
        <v>28.2</v>
      </c>
      <c r="F2614" s="2">
        <v>0.25219999999999998</v>
      </c>
      <c r="G2614" s="2">
        <v>0.71730000000000005</v>
      </c>
      <c r="H2614" s="2">
        <v>-0.46510000000000007</v>
      </c>
      <c r="I2614" s="2">
        <v>0.441</v>
      </c>
      <c r="J2614" s="2">
        <v>0.45400000000000001</v>
      </c>
      <c r="K2614" s="2">
        <v>-1.3000000000000012E-2</v>
      </c>
      <c r="L2614" s="2">
        <v>0.45300000000000001</v>
      </c>
      <c r="M2614" s="2">
        <v>0.53300000000000003</v>
      </c>
      <c r="N2614" s="2">
        <v>-8.0000000000000016E-2</v>
      </c>
      <c r="O2614" s="2">
        <v>-0.18603333333333336</v>
      </c>
      <c r="P2614" s="2" t="s">
        <v>5900</v>
      </c>
      <c r="Q2614" s="5">
        <v>6254</v>
      </c>
      <c r="R2614" s="5">
        <v>221.77304964539007</v>
      </c>
      <c r="S2614" s="5">
        <v>11</v>
      </c>
      <c r="T2614" s="5">
        <v>175.88743204349217</v>
      </c>
      <c r="U2614" s="5">
        <v>0</v>
      </c>
      <c r="V2614" s="5">
        <v>0</v>
      </c>
      <c r="W2614" s="5">
        <v>0</v>
      </c>
      <c r="X2614" s="5">
        <v>0</v>
      </c>
      <c r="Y2614" s="5">
        <v>0</v>
      </c>
      <c r="Z2614" s="5">
        <v>0</v>
      </c>
      <c r="AA2614" s="5">
        <v>11</v>
      </c>
      <c r="AB2614" s="5">
        <v>175.88743204349217</v>
      </c>
      <c r="AC2614" s="5">
        <v>28</v>
      </c>
      <c r="AD2614" s="5">
        <v>447.7134633834346</v>
      </c>
      <c r="AE2614" s="5">
        <v>4</v>
      </c>
      <c r="AF2614" s="5">
        <v>63.959066197633518</v>
      </c>
      <c r="AG2614" s="5">
        <v>22</v>
      </c>
      <c r="AH2614" s="5">
        <v>351.77486408698434</v>
      </c>
      <c r="AI2614" s="5">
        <v>2</v>
      </c>
      <c r="AJ2614" s="5">
        <v>31.979533098816759</v>
      </c>
    </row>
    <row r="2615" spans="1:36" x14ac:dyDescent="0.25">
      <c r="A2615">
        <v>2017</v>
      </c>
      <c r="B2615" t="s">
        <v>49</v>
      </c>
      <c r="C2615" t="s">
        <v>6324</v>
      </c>
      <c r="D2615" s="47" t="s">
        <v>618</v>
      </c>
      <c r="E2615" s="11">
        <v>38.700000000000003</v>
      </c>
      <c r="F2615" s="2">
        <v>0.3947</v>
      </c>
      <c r="G2615" s="2">
        <v>0.57199999999999995</v>
      </c>
      <c r="H2615" s="2">
        <v>-0.17729999999999996</v>
      </c>
      <c r="I2615" s="2">
        <v>0.44800000000000001</v>
      </c>
      <c r="J2615" s="2">
        <v>0.42299999999999999</v>
      </c>
      <c r="K2615" s="2">
        <v>2.5000000000000022E-2</v>
      </c>
      <c r="L2615" s="2">
        <v>0.47599999999999998</v>
      </c>
      <c r="M2615" s="2">
        <v>0.505</v>
      </c>
      <c r="N2615" s="2">
        <v>-2.9000000000000026E-2</v>
      </c>
      <c r="O2615" s="2">
        <v>-6.0433333333333318E-2</v>
      </c>
      <c r="P2615" s="2" t="s">
        <v>5900</v>
      </c>
      <c r="Q2615" s="5">
        <v>6255</v>
      </c>
      <c r="R2615" s="5">
        <v>161.62790697674419</v>
      </c>
      <c r="S2615" s="5">
        <v>7</v>
      </c>
      <c r="T2615" s="5">
        <v>111.91047162270183</v>
      </c>
      <c r="U2615" s="5">
        <v>0</v>
      </c>
      <c r="V2615" s="5">
        <v>0</v>
      </c>
      <c r="W2615" s="5">
        <v>1</v>
      </c>
      <c r="X2615" s="5">
        <v>15.987210231814549</v>
      </c>
      <c r="Y2615" s="5">
        <v>1</v>
      </c>
      <c r="Z2615" s="5">
        <v>15.987210231814549</v>
      </c>
      <c r="AA2615" s="5">
        <v>5</v>
      </c>
      <c r="AB2615" s="5">
        <v>79.936051159072747</v>
      </c>
      <c r="AC2615" s="5">
        <v>50</v>
      </c>
      <c r="AD2615" s="5">
        <v>799.36051159072747</v>
      </c>
      <c r="AE2615" s="5">
        <v>9</v>
      </c>
      <c r="AF2615" s="5">
        <v>143.88489208633095</v>
      </c>
      <c r="AG2615" s="5">
        <v>40</v>
      </c>
      <c r="AH2615" s="5">
        <v>639.48840927258198</v>
      </c>
      <c r="AI2615" s="5">
        <v>1</v>
      </c>
      <c r="AJ2615" s="5">
        <v>15.987210231814549</v>
      </c>
    </row>
    <row r="2616" spans="1:36" x14ac:dyDescent="0.25">
      <c r="A2616">
        <v>2017</v>
      </c>
      <c r="B2616" t="s">
        <v>49</v>
      </c>
      <c r="C2616" t="s">
        <v>6475</v>
      </c>
      <c r="D2616" s="47" t="s">
        <v>6216</v>
      </c>
      <c r="E2616" s="11">
        <v>28.2</v>
      </c>
      <c r="F2616" s="2">
        <v>0.25219999999999998</v>
      </c>
      <c r="G2616" s="2">
        <v>0.71730000000000005</v>
      </c>
      <c r="H2616" s="2">
        <v>-0.46510000000000007</v>
      </c>
      <c r="I2616" s="2">
        <v>0.441</v>
      </c>
      <c r="J2616" s="2">
        <v>0.45400000000000001</v>
      </c>
      <c r="K2616" s="2">
        <v>-1.3000000000000012E-2</v>
      </c>
      <c r="L2616" s="2">
        <v>0.45300000000000001</v>
      </c>
      <c r="M2616" s="2">
        <v>0.53300000000000003</v>
      </c>
      <c r="N2616" s="2">
        <v>-8.0000000000000016E-2</v>
      </c>
      <c r="O2616" s="2">
        <v>-0.18603333333333336</v>
      </c>
      <c r="P2616" s="2" t="s">
        <v>5900</v>
      </c>
      <c r="Q2616" s="5">
        <v>6263</v>
      </c>
      <c r="R2616" s="5">
        <v>222.0921985815603</v>
      </c>
      <c r="S2616" s="5">
        <v>11</v>
      </c>
      <c r="T2616" s="5">
        <v>175.63467986587898</v>
      </c>
      <c r="U2616" s="5">
        <v>0</v>
      </c>
      <c r="V2616" s="5">
        <v>0</v>
      </c>
      <c r="W2616" s="5">
        <v>3</v>
      </c>
      <c r="X2616" s="5">
        <v>47.90036723614881</v>
      </c>
      <c r="Y2616" s="5">
        <v>0</v>
      </c>
      <c r="Z2616" s="5">
        <v>0</v>
      </c>
      <c r="AA2616" s="5">
        <v>8</v>
      </c>
      <c r="AB2616" s="5">
        <v>127.73431262973016</v>
      </c>
      <c r="AC2616" s="5">
        <v>41</v>
      </c>
      <c r="AD2616" s="5">
        <v>654.63835222736702</v>
      </c>
      <c r="AE2616" s="5">
        <v>13</v>
      </c>
      <c r="AF2616" s="5">
        <v>207.56825802331153</v>
      </c>
      <c r="AG2616" s="5">
        <v>25</v>
      </c>
      <c r="AH2616" s="5">
        <v>399.1697269679068</v>
      </c>
      <c r="AI2616" s="5">
        <v>3</v>
      </c>
      <c r="AJ2616" s="5">
        <v>47.90036723614881</v>
      </c>
    </row>
    <row r="2617" spans="1:36" x14ac:dyDescent="0.25">
      <c r="A2617">
        <v>2018</v>
      </c>
      <c r="B2617" t="s">
        <v>71</v>
      </c>
      <c r="C2617" t="s">
        <v>5210</v>
      </c>
      <c r="D2617" s="47" t="s">
        <v>426</v>
      </c>
      <c r="E2617" s="11">
        <v>0</v>
      </c>
      <c r="F2617" s="2">
        <v>0.6885</v>
      </c>
      <c r="G2617" s="2">
        <v>0.29520000000000002</v>
      </c>
      <c r="H2617" s="2">
        <v>0.39329999999999998</v>
      </c>
      <c r="I2617" s="2">
        <v>0.69520000000000004</v>
      </c>
      <c r="J2617" s="2">
        <v>0.2631</v>
      </c>
      <c r="K2617" s="2">
        <v>0.43210000000000004</v>
      </c>
      <c r="L2617" s="2">
        <v>0.72019999999999995</v>
      </c>
      <c r="M2617" s="2">
        <v>0.26950000000000002</v>
      </c>
      <c r="N2617" s="2">
        <v>0.45069999999999993</v>
      </c>
      <c r="O2617" s="2">
        <v>0.42536666666666667</v>
      </c>
      <c r="P2617" s="2" t="s">
        <v>4792</v>
      </c>
      <c r="Q2617" s="5">
        <v>6268</v>
      </c>
      <c r="R2617" s="5" t="s">
        <v>4791</v>
      </c>
      <c r="S2617" s="5">
        <v>12</v>
      </c>
      <c r="T2617" s="5">
        <v>191.44862795149967</v>
      </c>
      <c r="U2617" s="5">
        <v>0</v>
      </c>
      <c r="V2617" s="5">
        <v>0</v>
      </c>
      <c r="W2617" s="5">
        <v>2</v>
      </c>
      <c r="X2617" s="5">
        <v>31.908104658583284</v>
      </c>
      <c r="Y2617" s="5">
        <v>1</v>
      </c>
      <c r="Z2617" s="5">
        <v>15.954052329291642</v>
      </c>
      <c r="AA2617" s="5">
        <v>9</v>
      </c>
      <c r="AB2617" s="5">
        <v>143.58647096362475</v>
      </c>
      <c r="AC2617" s="5">
        <v>142</v>
      </c>
      <c r="AD2617" s="5">
        <v>2265.475430759413</v>
      </c>
      <c r="AE2617" s="5">
        <v>35</v>
      </c>
      <c r="AF2617" s="5">
        <v>558.39183152520741</v>
      </c>
      <c r="AG2617" s="5">
        <v>102</v>
      </c>
      <c r="AH2617" s="5">
        <v>1627.3133375877474</v>
      </c>
      <c r="AI2617" s="5">
        <v>5</v>
      </c>
      <c r="AJ2617" s="5">
        <v>79.770261646458209</v>
      </c>
    </row>
    <row r="2618" spans="1:36" x14ac:dyDescent="0.25">
      <c r="A2618">
        <v>2018</v>
      </c>
      <c r="B2618" t="s">
        <v>71</v>
      </c>
      <c r="C2618" t="s">
        <v>5210</v>
      </c>
      <c r="D2618" s="47" t="s">
        <v>426</v>
      </c>
      <c r="E2618" s="11">
        <v>0</v>
      </c>
      <c r="F2618" s="2">
        <v>0.6885</v>
      </c>
      <c r="G2618" s="2">
        <v>0.29520000000000002</v>
      </c>
      <c r="H2618" s="2">
        <v>0.39329999999999998</v>
      </c>
      <c r="I2618" s="2">
        <v>0.69520000000000004</v>
      </c>
      <c r="J2618" s="2">
        <v>0.2631</v>
      </c>
      <c r="K2618" s="2">
        <v>0.43210000000000004</v>
      </c>
      <c r="L2618" s="2">
        <v>0.72019999999999995</v>
      </c>
      <c r="M2618" s="2">
        <v>0.26950000000000002</v>
      </c>
      <c r="N2618" s="2">
        <v>0.45069999999999993</v>
      </c>
      <c r="O2618" s="2">
        <v>0.42536666666666667</v>
      </c>
      <c r="P2618" s="2" t="s">
        <v>4792</v>
      </c>
      <c r="Q2618" s="5">
        <v>6268</v>
      </c>
      <c r="R2618" s="5" t="s">
        <v>4791</v>
      </c>
      <c r="S2618" s="5">
        <v>12</v>
      </c>
      <c r="T2618" s="5">
        <v>191.44862795149967</v>
      </c>
      <c r="U2618" s="5">
        <v>0</v>
      </c>
      <c r="V2618" s="5">
        <v>0</v>
      </c>
      <c r="W2618" s="5">
        <v>2</v>
      </c>
      <c r="X2618" s="5">
        <v>31.908104658583284</v>
      </c>
      <c r="Y2618" s="5">
        <v>1</v>
      </c>
      <c r="Z2618" s="5">
        <v>15.954052329291642</v>
      </c>
      <c r="AA2618" s="5">
        <v>9</v>
      </c>
      <c r="AB2618" s="5">
        <v>143.58647096362475</v>
      </c>
      <c r="AC2618" s="5">
        <v>142</v>
      </c>
      <c r="AD2618" s="5">
        <v>2265.475430759413</v>
      </c>
      <c r="AE2618" s="5">
        <v>35</v>
      </c>
      <c r="AF2618" s="5">
        <v>558.39183152520741</v>
      </c>
      <c r="AG2618" s="5">
        <v>102</v>
      </c>
      <c r="AH2618" s="5">
        <v>1627.3133375877474</v>
      </c>
      <c r="AI2618" s="5">
        <v>5</v>
      </c>
      <c r="AJ2618" s="5">
        <v>79.770261646458209</v>
      </c>
    </row>
    <row r="2619" spans="1:36" x14ac:dyDescent="0.25">
      <c r="A2619">
        <v>2019</v>
      </c>
      <c r="B2619" t="s">
        <v>71</v>
      </c>
      <c r="C2619" t="s">
        <v>5068</v>
      </c>
      <c r="D2619" s="47" t="s">
        <v>1897</v>
      </c>
      <c r="E2619" s="11">
        <v>0</v>
      </c>
      <c r="F2619" s="2">
        <v>0.79610000000000003</v>
      </c>
      <c r="G2619" s="2">
        <v>0.19439999999999999</v>
      </c>
      <c r="H2619" s="2">
        <v>0.60170000000000001</v>
      </c>
      <c r="I2619" s="2">
        <v>0.78720000000000001</v>
      </c>
      <c r="J2619" s="2">
        <v>0.18870000000000001</v>
      </c>
      <c r="K2619" s="2">
        <v>0.59850000000000003</v>
      </c>
      <c r="L2619" s="2">
        <v>0.76849999999999996</v>
      </c>
      <c r="M2619" s="2">
        <v>0.221</v>
      </c>
      <c r="N2619" s="2">
        <v>0.54749999999999999</v>
      </c>
      <c r="O2619" s="2">
        <v>0.58256666666666668</v>
      </c>
      <c r="P2619" s="2" t="s">
        <v>4792</v>
      </c>
      <c r="Q2619" s="5">
        <v>6273</v>
      </c>
      <c r="R2619" s="5" t="s">
        <v>4791</v>
      </c>
      <c r="S2619" s="5">
        <v>10</v>
      </c>
      <c r="T2619" s="5">
        <v>159.41335883947076</v>
      </c>
      <c r="U2619" s="5">
        <v>0</v>
      </c>
      <c r="V2619" s="5">
        <v>0</v>
      </c>
      <c r="W2619" s="5">
        <v>2</v>
      </c>
      <c r="X2619" s="5">
        <v>31.882671767894148</v>
      </c>
      <c r="Y2619" s="5">
        <v>1</v>
      </c>
      <c r="Z2619" s="5">
        <v>15.941335883947074</v>
      </c>
      <c r="AA2619" s="5">
        <v>7</v>
      </c>
      <c r="AB2619" s="5">
        <v>111.58935118762952</v>
      </c>
      <c r="AC2619" s="5">
        <v>110</v>
      </c>
      <c r="AD2619" s="5">
        <v>1753.5469472341781</v>
      </c>
      <c r="AE2619" s="5">
        <v>35</v>
      </c>
      <c r="AF2619" s="5">
        <v>557.94675593814759</v>
      </c>
      <c r="AG2619" s="5">
        <v>59</v>
      </c>
      <c r="AH2619" s="5">
        <v>940.53881715287741</v>
      </c>
      <c r="AI2619" s="5">
        <v>16</v>
      </c>
      <c r="AJ2619" s="5">
        <v>255.06137414315319</v>
      </c>
    </row>
    <row r="2620" spans="1:36" x14ac:dyDescent="0.25">
      <c r="A2620">
        <v>2018</v>
      </c>
      <c r="B2620" t="s">
        <v>70</v>
      </c>
      <c r="C2620" t="s">
        <v>5449</v>
      </c>
      <c r="D2620" s="47" t="s">
        <v>5393</v>
      </c>
      <c r="E2620" s="11">
        <v>13.21</v>
      </c>
      <c r="F2620" s="2">
        <v>0.77600000000000002</v>
      </c>
      <c r="G2620" s="2">
        <v>0.20030000000000001</v>
      </c>
      <c r="H2620" s="2">
        <v>0.57569999999999999</v>
      </c>
      <c r="I2620" s="2">
        <v>0.78839999999999999</v>
      </c>
      <c r="J2620" s="2">
        <v>0.1734</v>
      </c>
      <c r="K2620" s="2">
        <v>0.61499999999999999</v>
      </c>
      <c r="L2620" s="2">
        <v>0.76729999999999998</v>
      </c>
      <c r="M2620" s="2">
        <v>0.21909999999999999</v>
      </c>
      <c r="N2620" s="2">
        <v>0.54820000000000002</v>
      </c>
      <c r="O2620" s="2">
        <v>0.57963333333333333</v>
      </c>
      <c r="P2620" s="5" t="s">
        <v>4792</v>
      </c>
      <c r="Q2620" s="5">
        <v>6291</v>
      </c>
      <c r="R2620" s="5">
        <v>476.23012869038604</v>
      </c>
      <c r="S2620" s="5">
        <v>55</v>
      </c>
      <c r="T2620" s="5">
        <v>874.26482276267689</v>
      </c>
      <c r="U2620" s="5">
        <v>0</v>
      </c>
      <c r="V2620" s="5">
        <v>0</v>
      </c>
      <c r="W2620" s="5">
        <v>10</v>
      </c>
      <c r="X2620" s="5">
        <v>158.95724050230487</v>
      </c>
      <c r="Y2620" s="5">
        <v>8</v>
      </c>
      <c r="Z2620" s="5">
        <v>127.1657924018439</v>
      </c>
      <c r="AA2620" s="5">
        <v>37</v>
      </c>
      <c r="AB2620" s="5">
        <v>588.14178985852811</v>
      </c>
      <c r="AC2620" s="5">
        <v>486</v>
      </c>
      <c r="AD2620" s="5">
        <v>7725.3218884120179</v>
      </c>
      <c r="AE2620" s="5">
        <v>92</v>
      </c>
      <c r="AF2620" s="5">
        <v>1462.4066126212049</v>
      </c>
      <c r="AG2620" s="5">
        <v>331</v>
      </c>
      <c r="AH2620" s="5">
        <v>5261.4846606262918</v>
      </c>
      <c r="AI2620" s="5">
        <v>63</v>
      </c>
      <c r="AJ2620" s="5">
        <v>1001.4306151645208</v>
      </c>
    </row>
    <row r="2621" spans="1:36" x14ac:dyDescent="0.25">
      <c r="A2621">
        <v>2018</v>
      </c>
      <c r="B2621" t="s">
        <v>71</v>
      </c>
      <c r="C2621" t="s">
        <v>5092</v>
      </c>
      <c r="D2621" s="47" t="s">
        <v>5091</v>
      </c>
      <c r="E2621" s="11">
        <v>0</v>
      </c>
      <c r="F2621" s="2">
        <v>0.80149999999999999</v>
      </c>
      <c r="G2621" s="2">
        <v>0.18459999999999999</v>
      </c>
      <c r="H2621" s="2">
        <v>0.6169</v>
      </c>
      <c r="I2621" s="2">
        <v>0.79469999999999996</v>
      </c>
      <c r="J2621" s="2">
        <v>0.17560000000000001</v>
      </c>
      <c r="K2621" s="2">
        <v>0.61909999999999998</v>
      </c>
      <c r="L2621" s="2">
        <v>0.79990000000000006</v>
      </c>
      <c r="M2621" s="2">
        <v>0.1893</v>
      </c>
      <c r="N2621" s="2">
        <v>0.61060000000000003</v>
      </c>
      <c r="O2621" s="2">
        <v>0.61553333333333338</v>
      </c>
      <c r="P2621" s="2" t="s">
        <v>4792</v>
      </c>
      <c r="Q2621" s="5">
        <v>6301</v>
      </c>
      <c r="R2621" s="5" t="s">
        <v>4791</v>
      </c>
      <c r="S2621" s="5">
        <v>6</v>
      </c>
      <c r="T2621" s="5">
        <v>95.222980479289006</v>
      </c>
      <c r="U2621" s="5">
        <v>0</v>
      </c>
      <c r="V2621" s="5">
        <v>0</v>
      </c>
      <c r="W2621" s="5">
        <v>2</v>
      </c>
      <c r="X2621" s="5">
        <v>31.740993493096333</v>
      </c>
      <c r="Y2621" s="5">
        <v>0</v>
      </c>
      <c r="Z2621" s="5">
        <v>0</v>
      </c>
      <c r="AA2621" s="5">
        <v>4</v>
      </c>
      <c r="AB2621" s="5">
        <v>63.481986986192666</v>
      </c>
      <c r="AC2621" s="5">
        <v>102</v>
      </c>
      <c r="AD2621" s="5">
        <v>1618.7906681479133</v>
      </c>
      <c r="AE2621" s="5">
        <v>15</v>
      </c>
      <c r="AF2621" s="5">
        <v>238.05745119822251</v>
      </c>
      <c r="AG2621" s="5">
        <v>74</v>
      </c>
      <c r="AH2621" s="5">
        <v>1174.4167592445642</v>
      </c>
      <c r="AI2621" s="5">
        <v>13</v>
      </c>
      <c r="AJ2621" s="5">
        <v>206.31645770512614</v>
      </c>
    </row>
    <row r="2622" spans="1:36" x14ac:dyDescent="0.25">
      <c r="A2622">
        <v>2018</v>
      </c>
      <c r="B2622" t="s">
        <v>71</v>
      </c>
      <c r="C2622" t="s">
        <v>5092</v>
      </c>
      <c r="D2622" s="47" t="s">
        <v>5091</v>
      </c>
      <c r="E2622" s="11">
        <v>0</v>
      </c>
      <c r="F2622" s="2">
        <v>0.80149999999999999</v>
      </c>
      <c r="G2622" s="2">
        <v>0.18459999999999999</v>
      </c>
      <c r="H2622" s="2">
        <v>0.6169</v>
      </c>
      <c r="I2622" s="2">
        <v>0.79469999999999996</v>
      </c>
      <c r="J2622" s="2">
        <v>0.17560000000000001</v>
      </c>
      <c r="K2622" s="2">
        <v>0.61909999999999998</v>
      </c>
      <c r="L2622" s="2">
        <v>0.79990000000000006</v>
      </c>
      <c r="M2622" s="2">
        <v>0.1893</v>
      </c>
      <c r="N2622" s="2">
        <v>0.61060000000000003</v>
      </c>
      <c r="O2622" s="2">
        <v>0.61553333333333338</v>
      </c>
      <c r="P2622" s="2" t="s">
        <v>4792</v>
      </c>
      <c r="Q2622" s="5">
        <v>6301</v>
      </c>
      <c r="R2622" s="5" t="s">
        <v>4791</v>
      </c>
      <c r="S2622" s="5">
        <v>6</v>
      </c>
      <c r="T2622" s="5">
        <v>95.222980479289006</v>
      </c>
      <c r="U2622" s="5">
        <v>0</v>
      </c>
      <c r="V2622" s="5">
        <v>0</v>
      </c>
      <c r="W2622" s="5">
        <v>2</v>
      </c>
      <c r="X2622" s="5">
        <v>31.740993493096333</v>
      </c>
      <c r="Y2622" s="5">
        <v>0</v>
      </c>
      <c r="Z2622" s="5">
        <v>0</v>
      </c>
      <c r="AA2622" s="5">
        <v>4</v>
      </c>
      <c r="AB2622" s="5">
        <v>63.481986986192666</v>
      </c>
      <c r="AC2622" s="5">
        <v>102</v>
      </c>
      <c r="AD2622" s="5">
        <v>1618.7906681479133</v>
      </c>
      <c r="AE2622" s="5">
        <v>15</v>
      </c>
      <c r="AF2622" s="5">
        <v>238.05745119822251</v>
      </c>
      <c r="AG2622" s="5">
        <v>74</v>
      </c>
      <c r="AH2622" s="5">
        <v>1174.4167592445642</v>
      </c>
      <c r="AI2622" s="5">
        <v>13</v>
      </c>
      <c r="AJ2622" s="5">
        <v>206.31645770512614</v>
      </c>
    </row>
    <row r="2623" spans="1:36" x14ac:dyDescent="0.25">
      <c r="A2623">
        <v>2017</v>
      </c>
      <c r="B2623" t="s">
        <v>41</v>
      </c>
      <c r="C2623" t="s">
        <v>4831</v>
      </c>
      <c r="D2623" s="47" t="s">
        <v>692</v>
      </c>
      <c r="E2623" s="11">
        <v>8.0500000000000007</v>
      </c>
      <c r="F2623" s="2">
        <v>0.4556</v>
      </c>
      <c r="G2623" s="2">
        <v>0.51900000000000002</v>
      </c>
      <c r="H2623" s="2">
        <v>-6.3400000000000012E-2</v>
      </c>
      <c r="I2623" s="2">
        <v>0.45379999999999998</v>
      </c>
      <c r="J2623" s="2">
        <v>0.48470000000000002</v>
      </c>
      <c r="K2623" s="2">
        <v>-3.0900000000000039E-2</v>
      </c>
      <c r="L2623" s="2">
        <v>0.46899999999999997</v>
      </c>
      <c r="M2623" s="2">
        <v>0.51280000000000003</v>
      </c>
      <c r="N2623" s="2">
        <v>-4.3800000000000061E-2</v>
      </c>
      <c r="O2623" s="2">
        <v>-4.6033333333333371E-2</v>
      </c>
      <c r="P2623" s="2" t="s">
        <v>5765</v>
      </c>
      <c r="Q2623" s="5">
        <v>6311</v>
      </c>
      <c r="R2623" s="5">
        <v>783.97515527950304</v>
      </c>
      <c r="S2623" s="5">
        <v>21</v>
      </c>
      <c r="T2623" s="5">
        <v>332.75233718903502</v>
      </c>
      <c r="U2623" s="5">
        <v>0</v>
      </c>
      <c r="V2623" s="5">
        <v>0</v>
      </c>
      <c r="W2623" s="5">
        <v>7</v>
      </c>
      <c r="X2623" s="5">
        <v>110.91744572967835</v>
      </c>
      <c r="Y2623" s="5">
        <v>1</v>
      </c>
      <c r="Z2623" s="5">
        <v>15.845349389954048</v>
      </c>
      <c r="AA2623" s="5">
        <v>13</v>
      </c>
      <c r="AB2623" s="5">
        <v>205.98954206940263</v>
      </c>
      <c r="AC2623" s="5">
        <v>183</v>
      </c>
      <c r="AD2623" s="5">
        <v>2899.6989383615905</v>
      </c>
      <c r="AE2623" s="5">
        <v>25</v>
      </c>
      <c r="AF2623" s="5">
        <v>396.13373474885123</v>
      </c>
      <c r="AG2623" s="5">
        <v>146</v>
      </c>
      <c r="AH2623" s="5">
        <v>2313.4210109332907</v>
      </c>
      <c r="AI2623" s="5">
        <v>12</v>
      </c>
      <c r="AJ2623" s="5">
        <v>190.14419267944859</v>
      </c>
    </row>
    <row r="2624" spans="1:36" x14ac:dyDescent="0.25">
      <c r="A2624">
        <v>2018</v>
      </c>
      <c r="B2624" t="s">
        <v>41</v>
      </c>
      <c r="C2624" t="s">
        <v>5709</v>
      </c>
      <c r="D2624" s="47" t="s">
        <v>1044</v>
      </c>
      <c r="E2624" s="11">
        <v>7.1630000000000003</v>
      </c>
      <c r="F2624" s="2">
        <v>0.502</v>
      </c>
      <c r="G2624" s="2">
        <v>0.47689999999999999</v>
      </c>
      <c r="H2624" s="2">
        <v>2.5100000000000011E-2</v>
      </c>
      <c r="I2624" s="2">
        <v>0.50519999999999998</v>
      </c>
      <c r="J2624" s="2">
        <v>0.4289</v>
      </c>
      <c r="K2624" s="2">
        <v>7.6299999999999979E-2</v>
      </c>
      <c r="L2624" s="2">
        <v>0.53339999999999999</v>
      </c>
      <c r="M2624" s="2">
        <v>0.44550000000000001</v>
      </c>
      <c r="N2624" s="2">
        <v>8.7899999999999978E-2</v>
      </c>
      <c r="O2624" s="2">
        <v>6.3099999999999989E-2</v>
      </c>
      <c r="P2624" s="2" t="s">
        <v>4792</v>
      </c>
      <c r="Q2624" s="5">
        <v>6313</v>
      </c>
      <c r="R2624" s="5">
        <v>881.33463632556186</v>
      </c>
      <c r="S2624" s="5">
        <v>2</v>
      </c>
      <c r="T2624" s="5">
        <v>31.680658957706321</v>
      </c>
      <c r="U2624" s="5">
        <v>0</v>
      </c>
      <c r="V2624" s="5">
        <v>0</v>
      </c>
      <c r="W2624" s="5">
        <v>2</v>
      </c>
      <c r="X2624" s="5">
        <v>31.680658957706321</v>
      </c>
      <c r="Y2624" s="5">
        <v>0</v>
      </c>
      <c r="Z2624" s="5">
        <v>0</v>
      </c>
      <c r="AA2624" s="5">
        <v>0</v>
      </c>
      <c r="AB2624" s="5">
        <v>0</v>
      </c>
      <c r="AC2624" s="5">
        <v>112</v>
      </c>
      <c r="AD2624" s="5">
        <v>1774.1169016315541</v>
      </c>
      <c r="AE2624" s="5">
        <v>5</v>
      </c>
      <c r="AF2624" s="5">
        <v>79.201647394265805</v>
      </c>
      <c r="AG2624" s="5">
        <v>102</v>
      </c>
      <c r="AH2624" s="5">
        <v>1615.7136068430223</v>
      </c>
      <c r="AI2624" s="5">
        <v>5</v>
      </c>
      <c r="AJ2624" s="5">
        <v>79.201647394265805</v>
      </c>
    </row>
    <row r="2625" spans="1:36" x14ac:dyDescent="0.25">
      <c r="A2625">
        <v>2019</v>
      </c>
      <c r="B2625" t="s">
        <v>70</v>
      </c>
      <c r="C2625" t="s">
        <v>1897</v>
      </c>
      <c r="D2625" s="47" t="s">
        <v>5370</v>
      </c>
      <c r="E2625" s="11">
        <v>7.86</v>
      </c>
      <c r="F2625" s="2">
        <v>0.78480000000000005</v>
      </c>
      <c r="G2625" s="2">
        <v>0.1862</v>
      </c>
      <c r="H2625" s="2">
        <v>0.59860000000000002</v>
      </c>
      <c r="I2625" s="2">
        <v>0.78090000000000004</v>
      </c>
      <c r="J2625" s="2">
        <v>0.191</v>
      </c>
      <c r="K2625" s="2">
        <v>0.58990000000000009</v>
      </c>
      <c r="L2625" s="2">
        <v>0.73070000000000002</v>
      </c>
      <c r="M2625" s="2">
        <v>0.25340000000000001</v>
      </c>
      <c r="N2625" s="2">
        <v>0.4773</v>
      </c>
      <c r="O2625" s="2">
        <v>0.55526666666666669</v>
      </c>
      <c r="P2625" s="5" t="s">
        <v>4792</v>
      </c>
      <c r="Q2625" s="5">
        <v>6314</v>
      </c>
      <c r="R2625" s="5">
        <v>803.30788804071244</v>
      </c>
      <c r="S2625" s="5">
        <v>41</v>
      </c>
      <c r="T2625" s="5">
        <v>649.35064935064941</v>
      </c>
      <c r="U2625" s="5">
        <v>0</v>
      </c>
      <c r="V2625" s="5">
        <v>0</v>
      </c>
      <c r="W2625" s="5">
        <v>6</v>
      </c>
      <c r="X2625" s="5">
        <v>95.026924295216972</v>
      </c>
      <c r="Y2625" s="5">
        <v>2</v>
      </c>
      <c r="Z2625" s="5">
        <v>31.675641431738992</v>
      </c>
      <c r="AA2625" s="5">
        <v>33</v>
      </c>
      <c r="AB2625" s="5">
        <v>522.64808362369342</v>
      </c>
      <c r="AC2625" s="5">
        <v>104</v>
      </c>
      <c r="AD2625" s="5">
        <v>1647.1333544504275</v>
      </c>
      <c r="AE2625" s="5">
        <v>16</v>
      </c>
      <c r="AF2625" s="5">
        <v>253.40513145391193</v>
      </c>
      <c r="AG2625" s="5">
        <v>78</v>
      </c>
      <c r="AH2625" s="5">
        <v>1235.3500158378208</v>
      </c>
      <c r="AI2625" s="5">
        <v>10</v>
      </c>
      <c r="AJ2625" s="5">
        <v>158.37820715869498</v>
      </c>
    </row>
    <row r="2626" spans="1:36" x14ac:dyDescent="0.25">
      <c r="A2626">
        <v>2019</v>
      </c>
      <c r="B2626" t="s">
        <v>71</v>
      </c>
      <c r="C2626" t="s">
        <v>4998</v>
      </c>
      <c r="D2626" s="47" t="s">
        <v>4997</v>
      </c>
      <c r="E2626" s="11">
        <v>0</v>
      </c>
      <c r="F2626" s="2">
        <v>0.8246</v>
      </c>
      <c r="G2626" s="2">
        <v>0.16839999999999999</v>
      </c>
      <c r="H2626" s="2">
        <v>0.65620000000000001</v>
      </c>
      <c r="I2626" s="2">
        <v>0.74790000000000001</v>
      </c>
      <c r="J2626" s="2">
        <v>0.22389999999999999</v>
      </c>
      <c r="K2626" s="2">
        <v>0.52400000000000002</v>
      </c>
      <c r="L2626" s="2">
        <v>0.76</v>
      </c>
      <c r="M2626" s="2">
        <v>0.23069999999999999</v>
      </c>
      <c r="N2626" s="2">
        <v>0.52929999999999999</v>
      </c>
      <c r="O2626" s="2">
        <v>0.56983333333333341</v>
      </c>
      <c r="P2626" s="2" t="s">
        <v>4792</v>
      </c>
      <c r="Q2626" s="5">
        <v>6321</v>
      </c>
      <c r="R2626" s="5" t="s">
        <v>4791</v>
      </c>
      <c r="S2626" s="5">
        <v>22</v>
      </c>
      <c r="T2626" s="5">
        <v>348.04619522227495</v>
      </c>
      <c r="U2626" s="5">
        <v>1</v>
      </c>
      <c r="V2626" s="5">
        <v>15.820281601012498</v>
      </c>
      <c r="W2626" s="5">
        <v>0</v>
      </c>
      <c r="X2626" s="5">
        <v>0</v>
      </c>
      <c r="Y2626" s="5">
        <v>1</v>
      </c>
      <c r="Z2626" s="5">
        <v>15.820281601012498</v>
      </c>
      <c r="AA2626" s="5">
        <v>20</v>
      </c>
      <c r="AB2626" s="5">
        <v>316.40563202024998</v>
      </c>
      <c r="AC2626" s="5">
        <v>135</v>
      </c>
      <c r="AD2626" s="5">
        <v>2135.7380161366873</v>
      </c>
      <c r="AE2626" s="5">
        <v>58</v>
      </c>
      <c r="AF2626" s="5">
        <v>917.57633285872498</v>
      </c>
      <c r="AG2626" s="5">
        <v>61</v>
      </c>
      <c r="AH2626" s="5">
        <v>965.03717766176237</v>
      </c>
      <c r="AI2626" s="5">
        <v>16</v>
      </c>
      <c r="AJ2626" s="5">
        <v>253.12450561619997</v>
      </c>
    </row>
    <row r="2627" spans="1:36" x14ac:dyDescent="0.25">
      <c r="A2627">
        <v>2018</v>
      </c>
      <c r="B2627" t="s">
        <v>49</v>
      </c>
      <c r="C2627" t="s">
        <v>6324</v>
      </c>
      <c r="D2627" s="47" t="s">
        <v>618</v>
      </c>
      <c r="E2627" s="11">
        <v>38.700000000000003</v>
      </c>
      <c r="F2627" s="2">
        <v>0.3947</v>
      </c>
      <c r="G2627" s="2">
        <v>0.57199999999999995</v>
      </c>
      <c r="H2627" s="2">
        <v>-0.17729999999999996</v>
      </c>
      <c r="I2627" s="2">
        <v>0.44800000000000001</v>
      </c>
      <c r="J2627" s="2">
        <v>0.42299999999999999</v>
      </c>
      <c r="K2627" s="2">
        <v>2.5000000000000022E-2</v>
      </c>
      <c r="L2627" s="2">
        <v>0.47599999999999998</v>
      </c>
      <c r="M2627" s="2">
        <v>0.505</v>
      </c>
      <c r="N2627" s="2">
        <v>-2.9000000000000026E-2</v>
      </c>
      <c r="O2627" s="2">
        <v>-6.0433333333333318E-2</v>
      </c>
      <c r="P2627" s="2" t="s">
        <v>5900</v>
      </c>
      <c r="Q2627" s="5">
        <v>6330</v>
      </c>
      <c r="R2627" s="5">
        <v>163.5658914728682</v>
      </c>
      <c r="S2627" s="5">
        <v>8</v>
      </c>
      <c r="T2627" s="5">
        <v>126.38230647709319</v>
      </c>
      <c r="U2627" s="5">
        <v>0</v>
      </c>
      <c r="V2627" s="5">
        <v>0</v>
      </c>
      <c r="W2627" s="5">
        <v>2</v>
      </c>
      <c r="X2627" s="5">
        <v>31.595576619273299</v>
      </c>
      <c r="Y2627" s="5">
        <v>0</v>
      </c>
      <c r="Z2627" s="5">
        <v>0</v>
      </c>
      <c r="AA2627" s="5">
        <v>6</v>
      </c>
      <c r="AB2627" s="5">
        <v>94.786729857819907</v>
      </c>
      <c r="AC2627" s="5">
        <v>28</v>
      </c>
      <c r="AD2627" s="5">
        <v>442.33807266982626</v>
      </c>
      <c r="AE2627" s="5">
        <v>7</v>
      </c>
      <c r="AF2627" s="5">
        <v>110.58451816745657</v>
      </c>
      <c r="AG2627" s="5">
        <v>18</v>
      </c>
      <c r="AH2627" s="5">
        <v>284.36018957345971</v>
      </c>
      <c r="AI2627" s="5">
        <v>3</v>
      </c>
      <c r="AJ2627" s="5">
        <v>47.393364928909953</v>
      </c>
    </row>
    <row r="2628" spans="1:36" x14ac:dyDescent="0.25">
      <c r="A2628">
        <v>2018</v>
      </c>
      <c r="B2628" t="s">
        <v>71</v>
      </c>
      <c r="C2628" t="s">
        <v>4904</v>
      </c>
      <c r="D2628" s="47" t="s">
        <v>4903</v>
      </c>
      <c r="E2628" s="11">
        <v>0</v>
      </c>
      <c r="F2628" s="2">
        <v>0.67720000000000002</v>
      </c>
      <c r="G2628" s="2">
        <v>0.30840000000000001</v>
      </c>
      <c r="H2628" s="2">
        <v>0.36880000000000002</v>
      </c>
      <c r="I2628" s="2">
        <v>0.68899999999999995</v>
      </c>
      <c r="J2628" s="2">
        <v>0.2797</v>
      </c>
      <c r="K2628" s="2">
        <v>0.40929999999999994</v>
      </c>
      <c r="L2628" s="2">
        <v>0.6925</v>
      </c>
      <c r="M2628" s="2">
        <v>0.29870000000000002</v>
      </c>
      <c r="N2628" s="2">
        <v>0.39379999999999998</v>
      </c>
      <c r="O2628" s="2">
        <v>0.39063333333333333</v>
      </c>
      <c r="P2628" s="2" t="s">
        <v>4792</v>
      </c>
      <c r="Q2628" s="5">
        <v>6332</v>
      </c>
      <c r="R2628" s="5" t="s">
        <v>4791</v>
      </c>
      <c r="S2628" s="5">
        <v>3</v>
      </c>
      <c r="T2628" s="5">
        <v>47.378395451674038</v>
      </c>
      <c r="U2628" s="5">
        <v>0</v>
      </c>
      <c r="V2628" s="5">
        <v>0</v>
      </c>
      <c r="W2628" s="5">
        <v>0</v>
      </c>
      <c r="X2628" s="5">
        <v>0</v>
      </c>
      <c r="Y2628" s="5">
        <v>0</v>
      </c>
      <c r="Z2628" s="5">
        <v>0</v>
      </c>
      <c r="AA2628" s="5">
        <v>3</v>
      </c>
      <c r="AB2628" s="5">
        <v>47.378395451674038</v>
      </c>
      <c r="AC2628" s="5">
        <v>72</v>
      </c>
      <c r="AD2628" s="5">
        <v>1137.0814908401769</v>
      </c>
      <c r="AE2628" s="5">
        <v>21</v>
      </c>
      <c r="AF2628" s="5">
        <v>331.64876816171829</v>
      </c>
      <c r="AG2628" s="5">
        <v>47</v>
      </c>
      <c r="AH2628" s="5">
        <v>742.26152874289323</v>
      </c>
      <c r="AI2628" s="5">
        <v>4</v>
      </c>
      <c r="AJ2628" s="5">
        <v>63.171193935565377</v>
      </c>
    </row>
    <row r="2629" spans="1:36" x14ac:dyDescent="0.25">
      <c r="A2629">
        <v>2018</v>
      </c>
      <c r="B2629" t="s">
        <v>71</v>
      </c>
      <c r="C2629" t="s">
        <v>4904</v>
      </c>
      <c r="D2629" s="47" t="s">
        <v>4903</v>
      </c>
      <c r="E2629" s="11">
        <v>0</v>
      </c>
      <c r="F2629" s="2">
        <v>0.67720000000000002</v>
      </c>
      <c r="G2629" s="2">
        <v>0.30840000000000001</v>
      </c>
      <c r="H2629" s="2">
        <v>0.36880000000000002</v>
      </c>
      <c r="I2629" s="2">
        <v>0.68899999999999995</v>
      </c>
      <c r="J2629" s="2">
        <v>0.2797</v>
      </c>
      <c r="K2629" s="2">
        <v>0.40929999999999994</v>
      </c>
      <c r="L2629" s="2">
        <v>0.6925</v>
      </c>
      <c r="M2629" s="2">
        <v>0.29870000000000002</v>
      </c>
      <c r="N2629" s="2">
        <v>0.39379999999999998</v>
      </c>
      <c r="O2629" s="2">
        <v>0.39063333333333333</v>
      </c>
      <c r="P2629" s="2" t="s">
        <v>4792</v>
      </c>
      <c r="Q2629" s="5">
        <v>6332</v>
      </c>
      <c r="R2629" s="5" t="s">
        <v>4791</v>
      </c>
      <c r="S2629" s="5">
        <v>3</v>
      </c>
      <c r="T2629" s="5">
        <v>47.378395451674038</v>
      </c>
      <c r="U2629" s="5">
        <v>0</v>
      </c>
      <c r="V2629" s="5">
        <v>0</v>
      </c>
      <c r="W2629" s="5">
        <v>0</v>
      </c>
      <c r="X2629" s="5">
        <v>0</v>
      </c>
      <c r="Y2629" s="5">
        <v>0</v>
      </c>
      <c r="Z2629" s="5">
        <v>0</v>
      </c>
      <c r="AA2629" s="5">
        <v>3</v>
      </c>
      <c r="AB2629" s="5">
        <v>47.378395451674038</v>
      </c>
      <c r="AC2629" s="5">
        <v>72</v>
      </c>
      <c r="AD2629" s="5">
        <v>1137.0814908401769</v>
      </c>
      <c r="AE2629" s="5">
        <v>21</v>
      </c>
      <c r="AF2629" s="5">
        <v>331.64876816171829</v>
      </c>
      <c r="AG2629" s="5">
        <v>47</v>
      </c>
      <c r="AH2629" s="5">
        <v>742.26152874289323</v>
      </c>
      <c r="AI2629" s="5">
        <v>4</v>
      </c>
      <c r="AJ2629" s="5">
        <v>63.171193935565377</v>
      </c>
    </row>
    <row r="2630" spans="1:36" x14ac:dyDescent="0.25">
      <c r="A2630">
        <v>2017</v>
      </c>
      <c r="B2630" t="s">
        <v>71</v>
      </c>
      <c r="C2630" t="s">
        <v>5032</v>
      </c>
      <c r="D2630" s="47" t="s">
        <v>494</v>
      </c>
      <c r="E2630" s="11">
        <v>0</v>
      </c>
      <c r="F2630" s="2">
        <v>0.75849999999999995</v>
      </c>
      <c r="G2630" s="2">
        <v>0.2286</v>
      </c>
      <c r="H2630" s="2">
        <v>0.52989999999999993</v>
      </c>
      <c r="I2630" s="2">
        <v>0.77039999999999997</v>
      </c>
      <c r="J2630" s="2">
        <v>0.19070000000000001</v>
      </c>
      <c r="K2630" s="2">
        <v>0.57969999999999999</v>
      </c>
      <c r="L2630" s="2">
        <v>0.77110000000000001</v>
      </c>
      <c r="M2630" s="2">
        <v>0.21490000000000001</v>
      </c>
      <c r="N2630" s="2">
        <v>0.55620000000000003</v>
      </c>
      <c r="O2630" s="2">
        <v>0.55526666666666669</v>
      </c>
      <c r="P2630" s="2" t="s">
        <v>4792</v>
      </c>
      <c r="Q2630" s="5">
        <v>6334</v>
      </c>
      <c r="R2630" s="5" t="s">
        <v>4791</v>
      </c>
      <c r="S2630" s="5">
        <v>31</v>
      </c>
      <c r="T2630" s="5">
        <v>489.42216608778017</v>
      </c>
      <c r="U2630" s="5">
        <v>0</v>
      </c>
      <c r="V2630" s="5">
        <v>0</v>
      </c>
      <c r="W2630" s="5">
        <v>3</v>
      </c>
      <c r="X2630" s="5">
        <v>47.363435427849701</v>
      </c>
      <c r="Y2630" s="5">
        <v>1</v>
      </c>
      <c r="Z2630" s="5">
        <v>15.787811809283232</v>
      </c>
      <c r="AA2630" s="5">
        <v>27</v>
      </c>
      <c r="AB2630" s="5">
        <v>426.27091885064732</v>
      </c>
      <c r="AC2630" s="5">
        <v>66</v>
      </c>
      <c r="AD2630" s="5">
        <v>1041.9955794126934</v>
      </c>
      <c r="AE2630" s="5">
        <v>18</v>
      </c>
      <c r="AF2630" s="5">
        <v>284.18061256709819</v>
      </c>
      <c r="AG2630" s="5">
        <v>44</v>
      </c>
      <c r="AH2630" s="5">
        <v>694.66371960846232</v>
      </c>
      <c r="AI2630" s="5">
        <v>4</v>
      </c>
      <c r="AJ2630" s="5">
        <v>63.151247237132928</v>
      </c>
    </row>
    <row r="2631" spans="1:36" x14ac:dyDescent="0.25">
      <c r="A2631">
        <v>2018</v>
      </c>
      <c r="B2631" t="s">
        <v>49</v>
      </c>
      <c r="C2631" t="s">
        <v>6324</v>
      </c>
      <c r="D2631" s="47" t="s">
        <v>618</v>
      </c>
      <c r="E2631" s="11">
        <v>38.700000000000003</v>
      </c>
      <c r="F2631" s="2">
        <v>0.3947</v>
      </c>
      <c r="G2631" s="2">
        <v>0.57199999999999995</v>
      </c>
      <c r="H2631" s="2">
        <v>-0.17729999999999996</v>
      </c>
      <c r="I2631" s="2">
        <v>0.44800000000000001</v>
      </c>
      <c r="J2631" s="2">
        <v>0.42299999999999999</v>
      </c>
      <c r="K2631" s="2">
        <v>2.5000000000000022E-2</v>
      </c>
      <c r="L2631" s="2">
        <v>0.47599999999999998</v>
      </c>
      <c r="M2631" s="2">
        <v>0.505</v>
      </c>
      <c r="N2631" s="2">
        <v>-2.9000000000000026E-2</v>
      </c>
      <c r="O2631" s="2">
        <v>-6.0433333333333318E-2</v>
      </c>
      <c r="P2631" s="2" t="s">
        <v>5900</v>
      </c>
      <c r="Q2631" s="5">
        <v>6335</v>
      </c>
      <c r="R2631" s="5">
        <v>163.69509043927647</v>
      </c>
      <c r="S2631" s="5">
        <v>6</v>
      </c>
      <c r="T2631" s="5">
        <v>94.711917916337811</v>
      </c>
      <c r="U2631" s="5">
        <v>0</v>
      </c>
      <c r="V2631" s="5">
        <v>0</v>
      </c>
      <c r="W2631" s="5">
        <v>1</v>
      </c>
      <c r="X2631" s="5">
        <v>15.785319652722967</v>
      </c>
      <c r="Y2631" s="5">
        <v>0</v>
      </c>
      <c r="Z2631" s="5">
        <v>0</v>
      </c>
      <c r="AA2631" s="5">
        <v>5</v>
      </c>
      <c r="AB2631" s="5">
        <v>78.926598263614835</v>
      </c>
      <c r="AC2631" s="5">
        <v>24</v>
      </c>
      <c r="AD2631" s="5">
        <v>378.84767166535124</v>
      </c>
      <c r="AE2631" s="5">
        <v>4</v>
      </c>
      <c r="AF2631" s="5">
        <v>63.141278610891867</v>
      </c>
      <c r="AG2631" s="5">
        <v>17</v>
      </c>
      <c r="AH2631" s="5">
        <v>268.35043409629043</v>
      </c>
      <c r="AI2631" s="5">
        <v>3</v>
      </c>
      <c r="AJ2631" s="5">
        <v>47.355958958168905</v>
      </c>
    </row>
    <row r="2632" spans="1:36" x14ac:dyDescent="0.25">
      <c r="A2632">
        <v>2017</v>
      </c>
      <c r="B2632" t="s">
        <v>71</v>
      </c>
      <c r="C2632" t="s">
        <v>4904</v>
      </c>
      <c r="D2632" s="47" t="s">
        <v>4903</v>
      </c>
      <c r="E2632" s="11">
        <v>0</v>
      </c>
      <c r="F2632" s="2">
        <v>0.67720000000000002</v>
      </c>
      <c r="G2632" s="2">
        <v>0.30840000000000001</v>
      </c>
      <c r="H2632" s="2">
        <v>0.36880000000000002</v>
      </c>
      <c r="I2632" s="2">
        <v>0.68899999999999995</v>
      </c>
      <c r="J2632" s="2">
        <v>0.2797</v>
      </c>
      <c r="K2632" s="2">
        <v>0.40929999999999994</v>
      </c>
      <c r="L2632" s="2">
        <v>0.6925</v>
      </c>
      <c r="M2632" s="2">
        <v>0.29870000000000002</v>
      </c>
      <c r="N2632" s="2">
        <v>0.39379999999999998</v>
      </c>
      <c r="O2632" s="2">
        <v>0.39063333333333333</v>
      </c>
      <c r="P2632" s="2" t="s">
        <v>4792</v>
      </c>
      <c r="Q2632" s="5">
        <v>6343</v>
      </c>
      <c r="R2632" s="5" t="s">
        <v>4791</v>
      </c>
      <c r="S2632" s="5">
        <v>6</v>
      </c>
      <c r="T2632" s="5">
        <v>94.592464133690683</v>
      </c>
      <c r="U2632" s="5">
        <v>0</v>
      </c>
      <c r="V2632" s="5">
        <v>0</v>
      </c>
      <c r="W2632" s="5">
        <v>3</v>
      </c>
      <c r="X2632" s="5">
        <v>47.296232066845342</v>
      </c>
      <c r="Y2632" s="5">
        <v>0</v>
      </c>
      <c r="Z2632" s="5">
        <v>0</v>
      </c>
      <c r="AA2632" s="5">
        <v>3</v>
      </c>
      <c r="AB2632" s="5">
        <v>47.296232066845342</v>
      </c>
      <c r="AC2632" s="5">
        <v>100</v>
      </c>
      <c r="AD2632" s="5">
        <v>1576.5410688948448</v>
      </c>
      <c r="AE2632" s="5">
        <v>11</v>
      </c>
      <c r="AF2632" s="5">
        <v>173.4195175784329</v>
      </c>
      <c r="AG2632" s="5">
        <v>70</v>
      </c>
      <c r="AH2632" s="5">
        <v>1103.5787482263913</v>
      </c>
      <c r="AI2632" s="5">
        <v>19</v>
      </c>
      <c r="AJ2632" s="5">
        <v>299.54280309002047</v>
      </c>
    </row>
    <row r="2633" spans="1:36" x14ac:dyDescent="0.25">
      <c r="A2633">
        <v>2019</v>
      </c>
      <c r="B2633" t="s">
        <v>71</v>
      </c>
      <c r="C2633" t="s">
        <v>4904</v>
      </c>
      <c r="D2633" s="47" t="s">
        <v>4903</v>
      </c>
      <c r="E2633" s="11">
        <v>0</v>
      </c>
      <c r="F2633" s="2">
        <v>0.67720000000000002</v>
      </c>
      <c r="G2633" s="2">
        <v>0.30840000000000001</v>
      </c>
      <c r="H2633" s="2">
        <v>0.36880000000000002</v>
      </c>
      <c r="I2633" s="2">
        <v>0.68899999999999995</v>
      </c>
      <c r="J2633" s="2">
        <v>0.2797</v>
      </c>
      <c r="K2633" s="2">
        <v>0.40929999999999994</v>
      </c>
      <c r="L2633" s="2">
        <v>0.6925</v>
      </c>
      <c r="M2633" s="2">
        <v>0.29870000000000002</v>
      </c>
      <c r="N2633" s="2">
        <v>0.39379999999999998</v>
      </c>
      <c r="O2633" s="2">
        <v>0.39063333333333333</v>
      </c>
      <c r="P2633" s="2" t="s">
        <v>4792</v>
      </c>
      <c r="Q2633" s="5">
        <v>6345</v>
      </c>
      <c r="R2633" s="5" t="s">
        <v>4791</v>
      </c>
      <c r="S2633" s="5">
        <v>4</v>
      </c>
      <c r="T2633" s="5">
        <v>63.04176516942475</v>
      </c>
      <c r="U2633" s="5">
        <v>0</v>
      </c>
      <c r="V2633" s="5">
        <v>0</v>
      </c>
      <c r="W2633" s="5">
        <v>0</v>
      </c>
      <c r="X2633" s="5">
        <v>0</v>
      </c>
      <c r="Y2633" s="5">
        <v>1</v>
      </c>
      <c r="Z2633" s="5">
        <v>15.760441292356187</v>
      </c>
      <c r="AA2633" s="5">
        <v>3</v>
      </c>
      <c r="AB2633" s="5">
        <v>47.281323877068559</v>
      </c>
      <c r="AC2633" s="5">
        <v>95</v>
      </c>
      <c r="AD2633" s="5">
        <v>1497.2419227738378</v>
      </c>
      <c r="AE2633" s="5">
        <v>16</v>
      </c>
      <c r="AF2633" s="5">
        <v>252.167060677699</v>
      </c>
      <c r="AG2633" s="5">
        <v>70</v>
      </c>
      <c r="AH2633" s="5">
        <v>1103.2308904649331</v>
      </c>
      <c r="AI2633" s="5">
        <v>9</v>
      </c>
      <c r="AJ2633" s="5">
        <v>141.84397163120568</v>
      </c>
    </row>
    <row r="2634" spans="1:36" x14ac:dyDescent="0.25">
      <c r="A2634">
        <v>2018</v>
      </c>
      <c r="B2634" t="s">
        <v>49</v>
      </c>
      <c r="C2634" t="s">
        <v>6389</v>
      </c>
      <c r="D2634" s="47" t="s">
        <v>6216</v>
      </c>
      <c r="E2634" s="11">
        <v>27.8</v>
      </c>
      <c r="F2634" s="2">
        <v>0.25219999999999998</v>
      </c>
      <c r="G2634" s="2">
        <v>0.71730000000000005</v>
      </c>
      <c r="H2634" s="2">
        <v>-0.46510000000000007</v>
      </c>
      <c r="I2634" s="2">
        <v>0.45400000000000001</v>
      </c>
      <c r="J2634" s="2">
        <v>0.441</v>
      </c>
      <c r="K2634" s="2">
        <v>1.3000000000000012E-2</v>
      </c>
      <c r="L2634" s="2">
        <v>0.45</v>
      </c>
      <c r="M2634" s="2">
        <v>0.53400000000000003</v>
      </c>
      <c r="N2634" s="2">
        <v>-8.4000000000000019E-2</v>
      </c>
      <c r="O2634" s="2">
        <v>-0.1787</v>
      </c>
      <c r="P2634" s="2" t="s">
        <v>5900</v>
      </c>
      <c r="Q2634" s="5">
        <v>6347</v>
      </c>
      <c r="R2634" s="5">
        <v>228.30935251798562</v>
      </c>
      <c r="S2634" s="5">
        <v>7</v>
      </c>
      <c r="T2634" s="5">
        <v>110.28832519300457</v>
      </c>
      <c r="U2634" s="5">
        <v>0</v>
      </c>
      <c r="V2634" s="5">
        <v>0</v>
      </c>
      <c r="W2634" s="5">
        <v>3</v>
      </c>
      <c r="X2634" s="5">
        <v>47.266425082716246</v>
      </c>
      <c r="Y2634" s="5">
        <v>0</v>
      </c>
      <c r="Z2634" s="5">
        <v>0</v>
      </c>
      <c r="AA2634" s="5">
        <v>4</v>
      </c>
      <c r="AB2634" s="5">
        <v>63.021900110288328</v>
      </c>
      <c r="AC2634" s="5">
        <v>41</v>
      </c>
      <c r="AD2634" s="5">
        <v>645.97447613045529</v>
      </c>
      <c r="AE2634" s="5">
        <v>8</v>
      </c>
      <c r="AF2634" s="5">
        <v>126.04380022057666</v>
      </c>
      <c r="AG2634" s="5">
        <v>29</v>
      </c>
      <c r="AH2634" s="5">
        <v>456.90877579959033</v>
      </c>
      <c r="AI2634" s="5">
        <v>4</v>
      </c>
      <c r="AJ2634" s="5">
        <v>63.021900110288328</v>
      </c>
    </row>
    <row r="2635" spans="1:36" x14ac:dyDescent="0.25">
      <c r="A2635">
        <v>2019</v>
      </c>
      <c r="B2635" t="s">
        <v>71</v>
      </c>
      <c r="C2635" t="s">
        <v>4907</v>
      </c>
      <c r="D2635" s="47" t="s">
        <v>4903</v>
      </c>
      <c r="E2635" s="11">
        <v>0</v>
      </c>
      <c r="F2635" s="2">
        <v>0.67720000000000002</v>
      </c>
      <c r="G2635" s="2">
        <v>0.30840000000000001</v>
      </c>
      <c r="H2635" s="2">
        <v>0.36880000000000002</v>
      </c>
      <c r="I2635" s="2">
        <v>0.68899999999999995</v>
      </c>
      <c r="J2635" s="2">
        <v>0.2797</v>
      </c>
      <c r="K2635" s="2">
        <v>0.40929999999999994</v>
      </c>
      <c r="L2635" s="2">
        <v>0.6925</v>
      </c>
      <c r="M2635" s="2">
        <v>0.29870000000000002</v>
      </c>
      <c r="N2635" s="2">
        <v>0.39379999999999998</v>
      </c>
      <c r="O2635" s="2">
        <v>0.39063333333333333</v>
      </c>
      <c r="P2635" s="2" t="s">
        <v>4792</v>
      </c>
      <c r="Q2635" s="5">
        <v>6349</v>
      </c>
      <c r="R2635" s="5" t="s">
        <v>4791</v>
      </c>
      <c r="S2635" s="5">
        <v>14</v>
      </c>
      <c r="T2635" s="5">
        <v>220.50716648291069</v>
      </c>
      <c r="U2635" s="5">
        <v>0</v>
      </c>
      <c r="V2635" s="5">
        <v>0</v>
      </c>
      <c r="W2635" s="5">
        <v>2</v>
      </c>
      <c r="X2635" s="5">
        <v>31.501023783272952</v>
      </c>
      <c r="Y2635" s="5">
        <v>2</v>
      </c>
      <c r="Z2635" s="5">
        <v>31.501023783272952</v>
      </c>
      <c r="AA2635" s="5">
        <v>10</v>
      </c>
      <c r="AB2635" s="5">
        <v>157.50511891636478</v>
      </c>
      <c r="AC2635" s="5">
        <v>180</v>
      </c>
      <c r="AD2635" s="5">
        <v>2835.0921404945661</v>
      </c>
      <c r="AE2635" s="5">
        <v>41</v>
      </c>
      <c r="AF2635" s="5">
        <v>645.77098755709562</v>
      </c>
      <c r="AG2635" s="5">
        <v>127</v>
      </c>
      <c r="AH2635" s="5">
        <v>2000.3150102378329</v>
      </c>
      <c r="AI2635" s="5">
        <v>12</v>
      </c>
      <c r="AJ2635" s="5">
        <v>189.00614269963773</v>
      </c>
    </row>
    <row r="2636" spans="1:36" x14ac:dyDescent="0.25">
      <c r="A2636">
        <v>2018</v>
      </c>
      <c r="B2636" t="s">
        <v>71</v>
      </c>
      <c r="C2636" t="s">
        <v>4951</v>
      </c>
      <c r="D2636" s="47" t="s">
        <v>709</v>
      </c>
      <c r="E2636" s="11">
        <v>0</v>
      </c>
      <c r="F2636" s="2">
        <v>0.69650000000000001</v>
      </c>
      <c r="G2636" s="2">
        <v>0.28589999999999999</v>
      </c>
      <c r="H2636" s="2">
        <v>0.41060000000000002</v>
      </c>
      <c r="I2636" s="2">
        <v>0.72489999999999999</v>
      </c>
      <c r="J2636" s="2">
        <v>0.2301</v>
      </c>
      <c r="K2636" s="2">
        <v>0.49480000000000002</v>
      </c>
      <c r="L2636" s="2">
        <v>0.7268</v>
      </c>
      <c r="M2636" s="2">
        <v>0.25659999999999999</v>
      </c>
      <c r="N2636" s="2">
        <v>0.47020000000000001</v>
      </c>
      <c r="O2636" s="2">
        <v>0.45853333333333329</v>
      </c>
      <c r="P2636" s="2" t="s">
        <v>4792</v>
      </c>
      <c r="Q2636" s="5">
        <v>6352</v>
      </c>
      <c r="R2636" s="5" t="s">
        <v>4791</v>
      </c>
      <c r="S2636" s="5">
        <v>9</v>
      </c>
      <c r="T2636" s="5">
        <v>141.68765743073047</v>
      </c>
      <c r="U2636" s="5">
        <v>0</v>
      </c>
      <c r="V2636" s="5">
        <v>0</v>
      </c>
      <c r="W2636" s="5">
        <v>3</v>
      </c>
      <c r="X2636" s="5">
        <v>47.229219143576827</v>
      </c>
      <c r="Y2636" s="5">
        <v>0</v>
      </c>
      <c r="Z2636" s="5">
        <v>0</v>
      </c>
      <c r="AA2636" s="5">
        <v>6</v>
      </c>
      <c r="AB2636" s="5">
        <v>94.458438287153655</v>
      </c>
      <c r="AC2636" s="5">
        <v>38</v>
      </c>
      <c r="AD2636" s="5">
        <v>598.23677581863979</v>
      </c>
      <c r="AE2636" s="5">
        <v>6</v>
      </c>
      <c r="AF2636" s="5">
        <v>94.458438287153655</v>
      </c>
      <c r="AG2636" s="5">
        <v>27</v>
      </c>
      <c r="AH2636" s="5">
        <v>425.06297229219149</v>
      </c>
      <c r="AI2636" s="5">
        <v>5</v>
      </c>
      <c r="AJ2636" s="5">
        <v>78.715365239294712</v>
      </c>
    </row>
    <row r="2637" spans="1:36" x14ac:dyDescent="0.25">
      <c r="A2637">
        <v>2018</v>
      </c>
      <c r="B2637" t="s">
        <v>71</v>
      </c>
      <c r="C2637" t="s">
        <v>4951</v>
      </c>
      <c r="D2637" s="47" t="s">
        <v>709</v>
      </c>
      <c r="E2637" s="11">
        <v>0</v>
      </c>
      <c r="F2637" s="2">
        <v>0.69650000000000001</v>
      </c>
      <c r="G2637" s="2">
        <v>0.28589999999999999</v>
      </c>
      <c r="H2637" s="2">
        <v>0.41060000000000002</v>
      </c>
      <c r="I2637" s="2">
        <v>0.72489999999999999</v>
      </c>
      <c r="J2637" s="2">
        <v>0.2301</v>
      </c>
      <c r="K2637" s="2">
        <v>0.49480000000000002</v>
      </c>
      <c r="L2637" s="2">
        <v>0.7268</v>
      </c>
      <c r="M2637" s="2">
        <v>0.25659999999999999</v>
      </c>
      <c r="N2637" s="2">
        <v>0.47020000000000001</v>
      </c>
      <c r="O2637" s="2">
        <v>0.45853333333333329</v>
      </c>
      <c r="P2637" s="2" t="s">
        <v>4792</v>
      </c>
      <c r="Q2637" s="5">
        <v>6352</v>
      </c>
      <c r="R2637" s="5" t="s">
        <v>4791</v>
      </c>
      <c r="S2637" s="5">
        <v>9</v>
      </c>
      <c r="T2637" s="5">
        <v>141.68765743073047</v>
      </c>
      <c r="U2637" s="5">
        <v>0</v>
      </c>
      <c r="V2637" s="5">
        <v>0</v>
      </c>
      <c r="W2637" s="5">
        <v>3</v>
      </c>
      <c r="X2637" s="5">
        <v>47.229219143576827</v>
      </c>
      <c r="Y2637" s="5">
        <v>0</v>
      </c>
      <c r="Z2637" s="5">
        <v>0</v>
      </c>
      <c r="AA2637" s="5">
        <v>6</v>
      </c>
      <c r="AB2637" s="5">
        <v>94.458438287153655</v>
      </c>
      <c r="AC2637" s="5">
        <v>38</v>
      </c>
      <c r="AD2637" s="5">
        <v>598.23677581863979</v>
      </c>
      <c r="AE2637" s="5">
        <v>6</v>
      </c>
      <c r="AF2637" s="5">
        <v>94.458438287153655</v>
      </c>
      <c r="AG2637" s="5">
        <v>27</v>
      </c>
      <c r="AH2637" s="5">
        <v>425.06297229219149</v>
      </c>
      <c r="AI2637" s="5">
        <v>5</v>
      </c>
      <c r="AJ2637" s="5">
        <v>78.715365239294712</v>
      </c>
    </row>
    <row r="2638" spans="1:36" x14ac:dyDescent="0.25">
      <c r="A2638">
        <v>2017</v>
      </c>
      <c r="B2638" t="s">
        <v>49</v>
      </c>
      <c r="C2638" t="s">
        <v>6422</v>
      </c>
      <c r="D2638" s="47" t="s">
        <v>6314</v>
      </c>
      <c r="E2638" s="11">
        <v>17.399999999999999</v>
      </c>
      <c r="F2638" s="2">
        <v>0.39889999999999998</v>
      </c>
      <c r="G2638" s="2">
        <v>0.57140000000000002</v>
      </c>
      <c r="H2638" s="2">
        <v>-0.17250000000000004</v>
      </c>
      <c r="I2638" s="2">
        <v>0.42199999999999999</v>
      </c>
      <c r="J2638" s="2">
        <v>0.49299999999999999</v>
      </c>
      <c r="K2638" s="2">
        <v>-7.1000000000000008E-2</v>
      </c>
      <c r="L2638" s="2">
        <v>0.46899999999999997</v>
      </c>
      <c r="M2638" s="2">
        <v>0.51600000000000001</v>
      </c>
      <c r="N2638" s="2">
        <v>-4.7000000000000042E-2</v>
      </c>
      <c r="O2638" s="2">
        <v>-9.6833333333333368E-2</v>
      </c>
      <c r="P2638" s="2" t="s">
        <v>5900</v>
      </c>
      <c r="Q2638" s="5">
        <v>6354</v>
      </c>
      <c r="R2638" s="5">
        <v>365.17241379310349</v>
      </c>
      <c r="S2638" s="5">
        <v>11</v>
      </c>
      <c r="T2638" s="5">
        <v>173.11929493232608</v>
      </c>
      <c r="U2638" s="5">
        <v>0</v>
      </c>
      <c r="V2638" s="5">
        <v>0</v>
      </c>
      <c r="W2638" s="5">
        <v>2</v>
      </c>
      <c r="X2638" s="5">
        <v>31.476235442241109</v>
      </c>
      <c r="Y2638" s="5">
        <v>0</v>
      </c>
      <c r="Z2638" s="5">
        <v>0</v>
      </c>
      <c r="AA2638" s="5">
        <v>9</v>
      </c>
      <c r="AB2638" s="5">
        <v>141.64305949008499</v>
      </c>
      <c r="AC2638" s="5">
        <v>46</v>
      </c>
      <c r="AD2638" s="5">
        <v>723.95341517154554</v>
      </c>
      <c r="AE2638" s="5">
        <v>13</v>
      </c>
      <c r="AF2638" s="5">
        <v>204.59553037456723</v>
      </c>
      <c r="AG2638" s="5">
        <v>31</v>
      </c>
      <c r="AH2638" s="5">
        <v>487.88164935473714</v>
      </c>
      <c r="AI2638" s="5">
        <v>2</v>
      </c>
      <c r="AJ2638" s="5">
        <v>31.476235442241109</v>
      </c>
    </row>
    <row r="2639" spans="1:36" x14ac:dyDescent="0.25">
      <c r="A2639">
        <v>2017</v>
      </c>
      <c r="B2639" t="s">
        <v>71</v>
      </c>
      <c r="C2639" t="s">
        <v>5018</v>
      </c>
      <c r="D2639" s="47" t="s">
        <v>5017</v>
      </c>
      <c r="E2639" s="11">
        <v>0</v>
      </c>
      <c r="F2639" s="2">
        <v>0.75929999999999997</v>
      </c>
      <c r="G2639" s="2">
        <v>0.2281</v>
      </c>
      <c r="H2639" s="2">
        <v>0.53120000000000001</v>
      </c>
      <c r="I2639" s="2">
        <v>0.76219999999999999</v>
      </c>
      <c r="J2639" s="2">
        <v>0.19769999999999999</v>
      </c>
      <c r="K2639" s="2">
        <v>0.5645</v>
      </c>
      <c r="L2639" s="2">
        <v>0.76459999999999995</v>
      </c>
      <c r="M2639" s="2">
        <v>0.21870000000000001</v>
      </c>
      <c r="N2639" s="2">
        <v>0.54589999999999994</v>
      </c>
      <c r="O2639" s="2">
        <v>0.54720000000000002</v>
      </c>
      <c r="P2639" s="2" t="s">
        <v>4792</v>
      </c>
      <c r="Q2639" s="5">
        <v>6358</v>
      </c>
      <c r="R2639" s="5" t="s">
        <v>4791</v>
      </c>
      <c r="S2639" s="5">
        <v>24</v>
      </c>
      <c r="T2639" s="5">
        <v>377.47719408619065</v>
      </c>
      <c r="U2639" s="5">
        <v>0</v>
      </c>
      <c r="V2639" s="5">
        <v>0</v>
      </c>
      <c r="W2639" s="5">
        <v>11</v>
      </c>
      <c r="X2639" s="5">
        <v>173.01038062283737</v>
      </c>
      <c r="Y2639" s="5">
        <v>0</v>
      </c>
      <c r="Z2639" s="5">
        <v>0</v>
      </c>
      <c r="AA2639" s="5">
        <v>13</v>
      </c>
      <c r="AB2639" s="5">
        <v>204.46681346335325</v>
      </c>
      <c r="AC2639" s="5">
        <v>234</v>
      </c>
      <c r="AD2639" s="5">
        <v>3680.4026423403589</v>
      </c>
      <c r="AE2639" s="5">
        <v>55</v>
      </c>
      <c r="AF2639" s="5">
        <v>865.05190311418687</v>
      </c>
      <c r="AG2639" s="5">
        <v>172</v>
      </c>
      <c r="AH2639" s="5">
        <v>2705.2532242843663</v>
      </c>
      <c r="AI2639" s="5">
        <v>7</v>
      </c>
      <c r="AJ2639" s="5">
        <v>110.0975149418056</v>
      </c>
    </row>
    <row r="2640" spans="1:36" x14ac:dyDescent="0.25">
      <c r="A2640">
        <v>2018</v>
      </c>
      <c r="B2640" t="s">
        <v>49</v>
      </c>
      <c r="C2640" t="s">
        <v>6389</v>
      </c>
      <c r="D2640" s="47" t="s">
        <v>6216</v>
      </c>
      <c r="E2640" s="11">
        <v>27.8</v>
      </c>
      <c r="F2640" s="2">
        <v>0.25219999999999998</v>
      </c>
      <c r="G2640" s="2">
        <v>0.71730000000000005</v>
      </c>
      <c r="H2640" s="2">
        <v>-0.46510000000000007</v>
      </c>
      <c r="I2640" s="2">
        <v>0.45400000000000001</v>
      </c>
      <c r="J2640" s="2">
        <v>0.441</v>
      </c>
      <c r="K2640" s="2">
        <v>1.3000000000000012E-2</v>
      </c>
      <c r="L2640" s="2">
        <v>0.45</v>
      </c>
      <c r="M2640" s="2">
        <v>0.53400000000000003</v>
      </c>
      <c r="N2640" s="2">
        <v>-8.4000000000000019E-2</v>
      </c>
      <c r="O2640" s="2">
        <v>-0.1787</v>
      </c>
      <c r="P2640" s="2" t="s">
        <v>5900</v>
      </c>
      <c r="Q2640" s="5">
        <v>6360</v>
      </c>
      <c r="R2640" s="5">
        <v>228.77697841726618</v>
      </c>
      <c r="S2640" s="5">
        <v>9</v>
      </c>
      <c r="T2640" s="5">
        <v>141.50943396226415</v>
      </c>
      <c r="U2640" s="5">
        <v>0</v>
      </c>
      <c r="V2640" s="5">
        <v>0</v>
      </c>
      <c r="W2640" s="5">
        <v>1</v>
      </c>
      <c r="X2640" s="5">
        <v>15.723270440251572</v>
      </c>
      <c r="Y2640" s="5">
        <v>0</v>
      </c>
      <c r="Z2640" s="5">
        <v>0</v>
      </c>
      <c r="AA2640" s="5">
        <v>8</v>
      </c>
      <c r="AB2640" s="5">
        <v>125.78616352201257</v>
      </c>
      <c r="AC2640" s="5">
        <v>21</v>
      </c>
      <c r="AD2640" s="5">
        <v>330.18867924528303</v>
      </c>
      <c r="AE2640" s="5">
        <v>3</v>
      </c>
      <c r="AF2640" s="5">
        <v>47.169811320754718</v>
      </c>
      <c r="AG2640" s="5">
        <v>15</v>
      </c>
      <c r="AH2640" s="5">
        <v>235.84905660377356</v>
      </c>
      <c r="AI2640" s="5">
        <v>3</v>
      </c>
      <c r="AJ2640" s="5">
        <v>47.169811320754718</v>
      </c>
    </row>
    <row r="2641" spans="1:36" x14ac:dyDescent="0.25">
      <c r="A2641">
        <v>2017</v>
      </c>
      <c r="B2641" t="s">
        <v>71</v>
      </c>
      <c r="C2641" t="s">
        <v>4951</v>
      </c>
      <c r="D2641" s="47" t="s">
        <v>709</v>
      </c>
      <c r="E2641" s="11">
        <v>0</v>
      </c>
      <c r="F2641" s="2">
        <v>0.69650000000000001</v>
      </c>
      <c r="G2641" s="2">
        <v>0.28589999999999999</v>
      </c>
      <c r="H2641" s="2">
        <v>0.41060000000000002</v>
      </c>
      <c r="I2641" s="2">
        <v>0.72489999999999999</v>
      </c>
      <c r="J2641" s="2">
        <v>0.2301</v>
      </c>
      <c r="K2641" s="2">
        <v>0.49480000000000002</v>
      </c>
      <c r="L2641" s="2">
        <v>0.7268</v>
      </c>
      <c r="M2641" s="2">
        <v>0.25659999999999999</v>
      </c>
      <c r="N2641" s="2">
        <v>0.47020000000000001</v>
      </c>
      <c r="O2641" s="2">
        <v>0.45853333333333329</v>
      </c>
      <c r="P2641" s="2" t="s">
        <v>4792</v>
      </c>
      <c r="Q2641" s="5">
        <v>6361</v>
      </c>
      <c r="R2641" s="5" t="s">
        <v>4791</v>
      </c>
      <c r="S2641" s="5">
        <v>7</v>
      </c>
      <c r="T2641" s="5">
        <v>110.04559031598806</v>
      </c>
      <c r="U2641" s="5">
        <v>0</v>
      </c>
      <c r="V2641" s="5">
        <v>0</v>
      </c>
      <c r="W2641" s="5">
        <v>3</v>
      </c>
      <c r="X2641" s="5">
        <v>47.162395849709164</v>
      </c>
      <c r="Y2641" s="5">
        <v>0</v>
      </c>
      <c r="Z2641" s="5">
        <v>0</v>
      </c>
      <c r="AA2641" s="5">
        <v>4</v>
      </c>
      <c r="AB2641" s="5">
        <v>62.883194466278894</v>
      </c>
      <c r="AC2641" s="5">
        <v>49</v>
      </c>
      <c r="AD2641" s="5">
        <v>770.31913221191633</v>
      </c>
      <c r="AE2641" s="5">
        <v>8</v>
      </c>
      <c r="AF2641" s="5">
        <v>125.76638893255779</v>
      </c>
      <c r="AG2641" s="5">
        <v>34</v>
      </c>
      <c r="AH2641" s="5">
        <v>534.50715296337057</v>
      </c>
      <c r="AI2641" s="5">
        <v>7</v>
      </c>
      <c r="AJ2641" s="5">
        <v>110.04559031598806</v>
      </c>
    </row>
    <row r="2642" spans="1:36" x14ac:dyDescent="0.25">
      <c r="A2642">
        <v>2017</v>
      </c>
      <c r="B2642" t="s">
        <v>41</v>
      </c>
      <c r="C2642" t="s">
        <v>6216</v>
      </c>
      <c r="D2642" s="47" t="s">
        <v>6045</v>
      </c>
      <c r="E2642" s="11">
        <v>9.5050000000000008</v>
      </c>
      <c r="F2642" s="2">
        <v>0.41739999999999999</v>
      </c>
      <c r="G2642" s="2">
        <v>0.56140000000000001</v>
      </c>
      <c r="H2642" s="2">
        <v>-0.14400000000000002</v>
      </c>
      <c r="I2642" s="2">
        <v>0.41660000000000003</v>
      </c>
      <c r="J2642" s="2">
        <v>0.52200000000000002</v>
      </c>
      <c r="K2642" s="2">
        <v>-0.10539999999999999</v>
      </c>
      <c r="L2642" s="2">
        <v>0.48630000000000001</v>
      </c>
      <c r="M2642" s="2">
        <v>0.49730000000000002</v>
      </c>
      <c r="N2642" s="2">
        <v>-1.100000000000001E-2</v>
      </c>
      <c r="O2642" s="2">
        <v>-8.6800000000000002E-2</v>
      </c>
      <c r="P2642" s="2" t="s">
        <v>5900</v>
      </c>
      <c r="Q2642" s="5">
        <v>6367</v>
      </c>
      <c r="R2642" s="5">
        <v>669.85796948974223</v>
      </c>
      <c r="S2642" s="5">
        <v>16</v>
      </c>
      <c r="T2642" s="5">
        <v>251.29574367834147</v>
      </c>
      <c r="U2642" s="5">
        <v>1</v>
      </c>
      <c r="V2642" s="5">
        <v>15.705983979896342</v>
      </c>
      <c r="W2642" s="5">
        <v>1</v>
      </c>
      <c r="X2642" s="5">
        <v>15.705983979896342</v>
      </c>
      <c r="Y2642" s="5">
        <v>1</v>
      </c>
      <c r="Z2642" s="5">
        <v>15.705983979896342</v>
      </c>
      <c r="AA2642" s="5">
        <v>13</v>
      </c>
      <c r="AB2642" s="5">
        <v>204.17779173865242</v>
      </c>
      <c r="AC2642" s="5">
        <v>29</v>
      </c>
      <c r="AD2642" s="5">
        <v>455.47353541699391</v>
      </c>
      <c r="AE2642" s="5">
        <v>6</v>
      </c>
      <c r="AF2642" s="5">
        <v>94.235903879378043</v>
      </c>
      <c r="AG2642" s="5">
        <v>22</v>
      </c>
      <c r="AH2642" s="5">
        <v>345.53164755771945</v>
      </c>
      <c r="AI2642" s="5">
        <v>1</v>
      </c>
      <c r="AJ2642" s="5">
        <v>15.705983979896342</v>
      </c>
    </row>
    <row r="2643" spans="1:36" x14ac:dyDescent="0.25">
      <c r="A2643">
        <v>2019</v>
      </c>
      <c r="B2643" t="s">
        <v>71</v>
      </c>
      <c r="C2643" t="s">
        <v>4951</v>
      </c>
      <c r="D2643" s="47" t="s">
        <v>709</v>
      </c>
      <c r="E2643" s="11">
        <v>0</v>
      </c>
      <c r="F2643" s="2">
        <v>0.69650000000000001</v>
      </c>
      <c r="G2643" s="2">
        <v>0.28589999999999999</v>
      </c>
      <c r="H2643" s="2">
        <v>0.41060000000000002</v>
      </c>
      <c r="I2643" s="2">
        <v>0.72489999999999999</v>
      </c>
      <c r="J2643" s="2">
        <v>0.2301</v>
      </c>
      <c r="K2643" s="2">
        <v>0.49480000000000002</v>
      </c>
      <c r="L2643" s="2">
        <v>0.7268</v>
      </c>
      <c r="M2643" s="2">
        <v>0.25659999999999999</v>
      </c>
      <c r="N2643" s="2">
        <v>0.47020000000000001</v>
      </c>
      <c r="O2643" s="2">
        <v>0.45853333333333329</v>
      </c>
      <c r="P2643" s="2" t="s">
        <v>4792</v>
      </c>
      <c r="Q2643" s="5">
        <v>6369</v>
      </c>
      <c r="R2643" s="5" t="s">
        <v>4791</v>
      </c>
      <c r="S2643" s="5">
        <v>3</v>
      </c>
      <c r="T2643" s="5">
        <v>47.103155911446066</v>
      </c>
      <c r="U2643" s="5">
        <v>0</v>
      </c>
      <c r="V2643" s="5">
        <v>0</v>
      </c>
      <c r="W2643" s="5">
        <v>1</v>
      </c>
      <c r="X2643" s="5">
        <v>15.701051970482022</v>
      </c>
      <c r="Y2643" s="5">
        <v>0</v>
      </c>
      <c r="Z2643" s="5">
        <v>0</v>
      </c>
      <c r="AA2643" s="5">
        <v>2</v>
      </c>
      <c r="AB2643" s="5">
        <v>31.402103940964043</v>
      </c>
      <c r="AC2643" s="5">
        <v>48</v>
      </c>
      <c r="AD2643" s="5">
        <v>753.65049458313706</v>
      </c>
      <c r="AE2643" s="5">
        <v>8</v>
      </c>
      <c r="AF2643" s="5">
        <v>125.60841576385617</v>
      </c>
      <c r="AG2643" s="5">
        <v>36</v>
      </c>
      <c r="AH2643" s="5">
        <v>565.2378709373528</v>
      </c>
      <c r="AI2643" s="5">
        <v>4</v>
      </c>
      <c r="AJ2643" s="5">
        <v>62.804207881928086</v>
      </c>
    </row>
    <row r="2644" spans="1:36" x14ac:dyDescent="0.25">
      <c r="A2644">
        <v>2018</v>
      </c>
      <c r="B2644" t="s">
        <v>49</v>
      </c>
      <c r="C2644" t="s">
        <v>6422</v>
      </c>
      <c r="D2644" s="47" t="s">
        <v>6314</v>
      </c>
      <c r="E2644" s="11">
        <v>17.399999999999999</v>
      </c>
      <c r="F2644" s="2">
        <v>0.39889999999999998</v>
      </c>
      <c r="G2644" s="2">
        <v>0.57140000000000002</v>
      </c>
      <c r="H2644" s="2">
        <v>-0.17250000000000004</v>
      </c>
      <c r="I2644" s="2">
        <v>0.42199999999999999</v>
      </c>
      <c r="J2644" s="2">
        <v>0.49299999999999999</v>
      </c>
      <c r="K2644" s="2">
        <v>-7.1000000000000008E-2</v>
      </c>
      <c r="L2644" s="2">
        <v>0.46899999999999997</v>
      </c>
      <c r="M2644" s="2">
        <v>0.51600000000000001</v>
      </c>
      <c r="N2644" s="2">
        <v>-4.7000000000000042E-2</v>
      </c>
      <c r="O2644" s="2">
        <v>-9.6833333333333368E-2</v>
      </c>
      <c r="P2644" s="2" t="s">
        <v>5900</v>
      </c>
      <c r="Q2644" s="5">
        <v>6369</v>
      </c>
      <c r="R2644" s="5">
        <v>366.0344827586207</v>
      </c>
      <c r="S2644" s="5">
        <v>12</v>
      </c>
      <c r="T2644" s="5">
        <v>188.41262364578427</v>
      </c>
      <c r="U2644" s="5">
        <v>0</v>
      </c>
      <c r="V2644" s="5">
        <v>0</v>
      </c>
      <c r="W2644" s="5">
        <v>2</v>
      </c>
      <c r="X2644" s="5">
        <v>31.402103940964043</v>
      </c>
      <c r="Y2644" s="5">
        <v>0</v>
      </c>
      <c r="Z2644" s="5">
        <v>0</v>
      </c>
      <c r="AA2644" s="5">
        <v>10</v>
      </c>
      <c r="AB2644" s="5">
        <v>157.01051970482021</v>
      </c>
      <c r="AC2644" s="5">
        <v>36</v>
      </c>
      <c r="AD2644" s="5">
        <v>565.2378709373528</v>
      </c>
      <c r="AE2644" s="5">
        <v>12</v>
      </c>
      <c r="AF2644" s="5">
        <v>188.41262364578427</v>
      </c>
      <c r="AG2644" s="5">
        <v>23</v>
      </c>
      <c r="AH2644" s="5">
        <v>361.12419532108652</v>
      </c>
      <c r="AI2644" s="5">
        <v>1</v>
      </c>
      <c r="AJ2644" s="5">
        <v>15.701051970482022</v>
      </c>
    </row>
    <row r="2645" spans="1:36" x14ac:dyDescent="0.25">
      <c r="A2645">
        <v>2018</v>
      </c>
      <c r="B2645" t="s">
        <v>49</v>
      </c>
      <c r="C2645" t="s">
        <v>6422</v>
      </c>
      <c r="D2645" s="47" t="s">
        <v>6314</v>
      </c>
      <c r="E2645" s="11">
        <v>17.399999999999999</v>
      </c>
      <c r="F2645" s="2">
        <v>0.39889999999999998</v>
      </c>
      <c r="G2645" s="2">
        <v>0.57140000000000002</v>
      </c>
      <c r="H2645" s="2">
        <v>-0.17250000000000004</v>
      </c>
      <c r="I2645" s="2">
        <v>0.42199999999999999</v>
      </c>
      <c r="J2645" s="2">
        <v>0.49299999999999999</v>
      </c>
      <c r="K2645" s="2">
        <v>-7.1000000000000008E-2</v>
      </c>
      <c r="L2645" s="2">
        <v>0.46899999999999997</v>
      </c>
      <c r="M2645" s="2">
        <v>0.51600000000000001</v>
      </c>
      <c r="N2645" s="2">
        <v>-4.7000000000000042E-2</v>
      </c>
      <c r="O2645" s="2">
        <v>-9.6833333333333368E-2</v>
      </c>
      <c r="P2645" s="2" t="s">
        <v>5900</v>
      </c>
      <c r="Q2645" s="5">
        <v>6372</v>
      </c>
      <c r="R2645" s="5">
        <v>366.20689655172418</v>
      </c>
      <c r="S2645" s="5">
        <v>12</v>
      </c>
      <c r="T2645" s="5">
        <v>188.32391713747646</v>
      </c>
      <c r="U2645" s="5">
        <v>0</v>
      </c>
      <c r="V2645" s="5">
        <v>0</v>
      </c>
      <c r="W2645" s="5">
        <v>1</v>
      </c>
      <c r="X2645" s="5">
        <v>15.693659761456372</v>
      </c>
      <c r="Y2645" s="5">
        <v>0</v>
      </c>
      <c r="Z2645" s="5">
        <v>0</v>
      </c>
      <c r="AA2645" s="5">
        <v>11</v>
      </c>
      <c r="AB2645" s="5">
        <v>172.6302573760201</v>
      </c>
      <c r="AC2645" s="5">
        <v>40</v>
      </c>
      <c r="AD2645" s="5">
        <v>627.74639045825484</v>
      </c>
      <c r="AE2645" s="5">
        <v>5</v>
      </c>
      <c r="AF2645" s="5">
        <v>78.468298807281855</v>
      </c>
      <c r="AG2645" s="5">
        <v>33</v>
      </c>
      <c r="AH2645" s="5">
        <v>517.89077212806023</v>
      </c>
      <c r="AI2645" s="5">
        <v>2</v>
      </c>
      <c r="AJ2645" s="5">
        <v>31.387319522912744</v>
      </c>
    </row>
    <row r="2646" spans="1:36" x14ac:dyDescent="0.25">
      <c r="A2646">
        <v>2018</v>
      </c>
      <c r="B2646" t="s">
        <v>49</v>
      </c>
      <c r="C2646" t="s">
        <v>6467</v>
      </c>
      <c r="D2646" s="47" t="s">
        <v>5760</v>
      </c>
      <c r="E2646" s="11">
        <v>18.2</v>
      </c>
      <c r="F2646" s="2">
        <v>0.34110000000000001</v>
      </c>
      <c r="G2646" s="2">
        <v>0.62929999999999997</v>
      </c>
      <c r="H2646" s="2">
        <v>-0.28819999999999996</v>
      </c>
      <c r="I2646" s="2">
        <v>0.46300000000000002</v>
      </c>
      <c r="J2646" s="2">
        <v>0.43</v>
      </c>
      <c r="K2646" s="2">
        <v>3.3000000000000029E-2</v>
      </c>
      <c r="L2646" s="2">
        <v>0.54</v>
      </c>
      <c r="M2646" s="2">
        <v>0.44600000000000001</v>
      </c>
      <c r="N2646" s="2">
        <v>9.4000000000000028E-2</v>
      </c>
      <c r="O2646" s="2">
        <v>-5.37333333333333E-2</v>
      </c>
      <c r="P2646" s="2" t="s">
        <v>5900</v>
      </c>
      <c r="Q2646" s="5">
        <v>6372</v>
      </c>
      <c r="R2646" s="5">
        <v>350.1098901098901</v>
      </c>
      <c r="S2646" s="5">
        <v>6</v>
      </c>
      <c r="T2646" s="5">
        <v>94.161958568738228</v>
      </c>
      <c r="U2646" s="5">
        <v>0</v>
      </c>
      <c r="V2646" s="5">
        <v>0</v>
      </c>
      <c r="W2646" s="5">
        <v>1</v>
      </c>
      <c r="X2646" s="5">
        <v>15.693659761456372</v>
      </c>
      <c r="Y2646" s="5">
        <v>0</v>
      </c>
      <c r="Z2646" s="5">
        <v>0</v>
      </c>
      <c r="AA2646" s="5">
        <v>5</v>
      </c>
      <c r="AB2646" s="5">
        <v>78.468298807281855</v>
      </c>
      <c r="AC2646" s="5">
        <v>26</v>
      </c>
      <c r="AD2646" s="5">
        <v>408.03515379786569</v>
      </c>
      <c r="AE2646" s="5">
        <v>4</v>
      </c>
      <c r="AF2646" s="5">
        <v>62.774639045825488</v>
      </c>
      <c r="AG2646" s="5">
        <v>21</v>
      </c>
      <c r="AH2646" s="5">
        <v>329.56685499058381</v>
      </c>
      <c r="AI2646" s="5">
        <v>1</v>
      </c>
      <c r="AJ2646" s="5">
        <v>15.693659761456372</v>
      </c>
    </row>
    <row r="2647" spans="1:36" x14ac:dyDescent="0.25">
      <c r="A2647">
        <v>2017</v>
      </c>
      <c r="B2647" t="s">
        <v>49</v>
      </c>
      <c r="C2647" t="s">
        <v>6467</v>
      </c>
      <c r="D2647" s="47" t="s">
        <v>5760</v>
      </c>
      <c r="E2647" s="11">
        <v>18.2</v>
      </c>
      <c r="F2647" s="2">
        <v>0.34110000000000001</v>
      </c>
      <c r="G2647" s="2">
        <v>0.62929999999999997</v>
      </c>
      <c r="H2647" s="2">
        <v>-0.28819999999999996</v>
      </c>
      <c r="I2647" s="2">
        <v>0.46300000000000002</v>
      </c>
      <c r="J2647" s="2">
        <v>0.43</v>
      </c>
      <c r="K2647" s="2">
        <v>3.3000000000000029E-2</v>
      </c>
      <c r="L2647" s="2">
        <v>0.54</v>
      </c>
      <c r="M2647" s="2">
        <v>0.44600000000000001</v>
      </c>
      <c r="N2647" s="2">
        <v>9.4000000000000028E-2</v>
      </c>
      <c r="O2647" s="2">
        <v>-5.37333333333333E-2</v>
      </c>
      <c r="P2647" s="2" t="s">
        <v>5900</v>
      </c>
      <c r="Q2647" s="5">
        <v>6378</v>
      </c>
      <c r="R2647" s="5">
        <v>350.43956043956047</v>
      </c>
      <c r="S2647" s="5">
        <v>7</v>
      </c>
      <c r="T2647" s="5">
        <v>109.75227343994983</v>
      </c>
      <c r="U2647" s="5">
        <v>0</v>
      </c>
      <c r="V2647" s="5">
        <v>0</v>
      </c>
      <c r="W2647" s="5">
        <v>2</v>
      </c>
      <c r="X2647" s="5">
        <v>31.357792411414234</v>
      </c>
      <c r="Y2647" s="5">
        <v>1</v>
      </c>
      <c r="Z2647" s="5">
        <v>15.678896205707117</v>
      </c>
      <c r="AA2647" s="5">
        <v>4</v>
      </c>
      <c r="AB2647" s="5">
        <v>62.715584822828468</v>
      </c>
      <c r="AC2647" s="5">
        <v>39</v>
      </c>
      <c r="AD2647" s="5">
        <v>611.47695202257762</v>
      </c>
      <c r="AE2647" s="5">
        <v>4</v>
      </c>
      <c r="AF2647" s="5">
        <v>62.715584822828468</v>
      </c>
      <c r="AG2647" s="5">
        <v>31</v>
      </c>
      <c r="AH2647" s="5">
        <v>486.04578237692067</v>
      </c>
      <c r="AI2647" s="5">
        <v>4</v>
      </c>
      <c r="AJ2647" s="5">
        <v>62.715584822828468</v>
      </c>
    </row>
    <row r="2648" spans="1:36" x14ac:dyDescent="0.25">
      <c r="A2648">
        <v>2017</v>
      </c>
      <c r="B2648" t="s">
        <v>49</v>
      </c>
      <c r="C2648" t="s">
        <v>6389</v>
      </c>
      <c r="D2648" s="47" t="s">
        <v>6216</v>
      </c>
      <c r="E2648" s="11">
        <v>27.8</v>
      </c>
      <c r="F2648" s="2">
        <v>0.25219999999999998</v>
      </c>
      <c r="G2648" s="2">
        <v>0.71730000000000005</v>
      </c>
      <c r="H2648" s="2">
        <v>-0.46510000000000007</v>
      </c>
      <c r="I2648" s="2">
        <v>0.45400000000000001</v>
      </c>
      <c r="J2648" s="2">
        <v>0.441</v>
      </c>
      <c r="K2648" s="2">
        <v>1.3000000000000012E-2</v>
      </c>
      <c r="L2648" s="2">
        <v>0.45</v>
      </c>
      <c r="M2648" s="2">
        <v>0.53400000000000003</v>
      </c>
      <c r="N2648" s="2">
        <v>-8.4000000000000019E-2</v>
      </c>
      <c r="O2648" s="2">
        <v>-0.1787</v>
      </c>
      <c r="P2648" s="2" t="s">
        <v>5900</v>
      </c>
      <c r="Q2648" s="5">
        <v>6379</v>
      </c>
      <c r="R2648" s="5">
        <v>229.46043165467626</v>
      </c>
      <c r="S2648" s="5">
        <v>10</v>
      </c>
      <c r="T2648" s="5">
        <v>156.76438313215237</v>
      </c>
      <c r="U2648" s="5">
        <v>0</v>
      </c>
      <c r="V2648" s="5">
        <v>0</v>
      </c>
      <c r="W2648" s="5">
        <v>1</v>
      </c>
      <c r="X2648" s="5">
        <v>15.676438313215238</v>
      </c>
      <c r="Y2648" s="5">
        <v>0</v>
      </c>
      <c r="Z2648" s="5">
        <v>0</v>
      </c>
      <c r="AA2648" s="5">
        <v>9</v>
      </c>
      <c r="AB2648" s="5">
        <v>141.08794481893713</v>
      </c>
      <c r="AC2648" s="5">
        <v>34</v>
      </c>
      <c r="AD2648" s="5">
        <v>532.9989026493181</v>
      </c>
      <c r="AE2648" s="5">
        <v>9</v>
      </c>
      <c r="AF2648" s="5">
        <v>141.08794481893713</v>
      </c>
      <c r="AG2648" s="5">
        <v>22</v>
      </c>
      <c r="AH2648" s="5">
        <v>344.88164289073524</v>
      </c>
      <c r="AI2648" s="5">
        <v>3</v>
      </c>
      <c r="AJ2648" s="5">
        <v>47.029314939645708</v>
      </c>
    </row>
    <row r="2649" spans="1:36" x14ac:dyDescent="0.25">
      <c r="A2649">
        <v>2018</v>
      </c>
      <c r="B2649" t="s">
        <v>71</v>
      </c>
      <c r="C2649" t="s">
        <v>5852</v>
      </c>
      <c r="D2649" s="47" t="s">
        <v>5817</v>
      </c>
      <c r="E2649" s="11">
        <v>0</v>
      </c>
      <c r="F2649" s="2">
        <v>0.4909</v>
      </c>
      <c r="G2649" s="2">
        <v>0.49309999999999998</v>
      </c>
      <c r="H2649" s="2">
        <v>-2.1999999999999797E-3</v>
      </c>
      <c r="I2649" s="2">
        <v>0.51739999999999997</v>
      </c>
      <c r="J2649" s="2">
        <v>0.43140000000000001</v>
      </c>
      <c r="K2649" s="2">
        <v>8.5999999999999965E-2</v>
      </c>
      <c r="L2649" s="2">
        <v>0.57120000000000004</v>
      </c>
      <c r="M2649" s="2">
        <v>0.4143</v>
      </c>
      <c r="N2649" s="2">
        <v>0.15690000000000004</v>
      </c>
      <c r="O2649" s="2">
        <v>8.0233333333333337E-2</v>
      </c>
      <c r="P2649" s="2" t="s">
        <v>5765</v>
      </c>
      <c r="Q2649" s="5">
        <v>6382</v>
      </c>
      <c r="R2649" s="5" t="s">
        <v>4791</v>
      </c>
      <c r="S2649" s="5">
        <v>35</v>
      </c>
      <c r="T2649" s="5">
        <v>548.41742400501414</v>
      </c>
      <c r="U2649" s="5">
        <v>1</v>
      </c>
      <c r="V2649" s="5">
        <v>15.669069257286116</v>
      </c>
      <c r="W2649" s="5">
        <v>7</v>
      </c>
      <c r="X2649" s="5">
        <v>109.68348480100282</v>
      </c>
      <c r="Y2649" s="5">
        <v>9</v>
      </c>
      <c r="Z2649" s="5">
        <v>141.02162331557506</v>
      </c>
      <c r="AA2649" s="5">
        <v>18</v>
      </c>
      <c r="AB2649" s="5">
        <v>282.04324663115011</v>
      </c>
      <c r="AC2649" s="5">
        <v>101</v>
      </c>
      <c r="AD2649" s="5">
        <v>1582.5759949858978</v>
      </c>
      <c r="AE2649" s="5">
        <v>13</v>
      </c>
      <c r="AF2649" s="5">
        <v>203.69790034471953</v>
      </c>
      <c r="AG2649" s="5">
        <v>72</v>
      </c>
      <c r="AH2649" s="5">
        <v>1128.1729865246004</v>
      </c>
      <c r="AI2649" s="5">
        <v>16</v>
      </c>
      <c r="AJ2649" s="5">
        <v>250.70510811657786</v>
      </c>
    </row>
    <row r="2650" spans="1:36" x14ac:dyDescent="0.25">
      <c r="A2650">
        <v>2018</v>
      </c>
      <c r="B2650" t="s">
        <v>71</v>
      </c>
      <c r="C2650" t="s">
        <v>5852</v>
      </c>
      <c r="D2650" s="47" t="s">
        <v>5817</v>
      </c>
      <c r="E2650" s="11">
        <v>0</v>
      </c>
      <c r="F2650" s="2">
        <v>0.4909</v>
      </c>
      <c r="G2650" s="2">
        <v>0.49309999999999998</v>
      </c>
      <c r="H2650" s="2">
        <v>-2.1999999999999797E-3</v>
      </c>
      <c r="I2650" s="2">
        <v>0.51739999999999997</v>
      </c>
      <c r="J2650" s="2">
        <v>0.43140000000000001</v>
      </c>
      <c r="K2650" s="2">
        <v>8.5999999999999965E-2</v>
      </c>
      <c r="L2650" s="2">
        <v>0.57120000000000004</v>
      </c>
      <c r="M2650" s="2">
        <v>0.4143</v>
      </c>
      <c r="N2650" s="2">
        <v>0.15690000000000004</v>
      </c>
      <c r="O2650" s="2">
        <v>8.0233333333333337E-2</v>
      </c>
      <c r="P2650" s="2" t="s">
        <v>5765</v>
      </c>
      <c r="Q2650" s="5">
        <v>6382</v>
      </c>
      <c r="R2650" s="5" t="s">
        <v>4791</v>
      </c>
      <c r="S2650" s="5">
        <v>35</v>
      </c>
      <c r="T2650" s="5">
        <v>548.41742400501414</v>
      </c>
      <c r="U2650" s="5">
        <v>1</v>
      </c>
      <c r="V2650" s="5">
        <v>15.669069257286116</v>
      </c>
      <c r="W2650" s="5">
        <v>7</v>
      </c>
      <c r="X2650" s="5">
        <v>109.68348480100282</v>
      </c>
      <c r="Y2650" s="5">
        <v>9</v>
      </c>
      <c r="Z2650" s="5">
        <v>141.02162331557506</v>
      </c>
      <c r="AA2650" s="5">
        <v>18</v>
      </c>
      <c r="AB2650" s="5">
        <v>282.04324663115011</v>
      </c>
      <c r="AC2650" s="5">
        <v>101</v>
      </c>
      <c r="AD2650" s="5">
        <v>1582.5759949858978</v>
      </c>
      <c r="AE2650" s="5">
        <v>13</v>
      </c>
      <c r="AF2650" s="5">
        <v>203.69790034471953</v>
      </c>
      <c r="AG2650" s="5">
        <v>72</v>
      </c>
      <c r="AH2650" s="5">
        <v>1128.1729865246004</v>
      </c>
      <c r="AI2650" s="5">
        <v>16</v>
      </c>
      <c r="AJ2650" s="5">
        <v>250.70510811657786</v>
      </c>
    </row>
    <row r="2651" spans="1:36" x14ac:dyDescent="0.25">
      <c r="A2651">
        <v>2019</v>
      </c>
      <c r="B2651" t="s">
        <v>70</v>
      </c>
      <c r="C2651" t="s">
        <v>5449</v>
      </c>
      <c r="D2651" s="47" t="s">
        <v>5393</v>
      </c>
      <c r="E2651" s="11">
        <v>13.21</v>
      </c>
      <c r="F2651" s="2">
        <v>0.77600000000000002</v>
      </c>
      <c r="G2651" s="2">
        <v>0.20030000000000001</v>
      </c>
      <c r="H2651" s="2">
        <v>0.57569999999999999</v>
      </c>
      <c r="I2651" s="2">
        <v>0.78839999999999999</v>
      </c>
      <c r="J2651" s="2">
        <v>0.1734</v>
      </c>
      <c r="K2651" s="2">
        <v>0.61499999999999999</v>
      </c>
      <c r="L2651" s="2">
        <v>0.76729999999999998</v>
      </c>
      <c r="M2651" s="2">
        <v>0.21909999999999999</v>
      </c>
      <c r="N2651" s="2">
        <v>0.54820000000000002</v>
      </c>
      <c r="O2651" s="2">
        <v>0.57963333333333333</v>
      </c>
      <c r="P2651" s="5" t="s">
        <v>4792</v>
      </c>
      <c r="Q2651" s="5">
        <v>6383</v>
      </c>
      <c r="R2651" s="5">
        <v>483.19454958364872</v>
      </c>
      <c r="S2651" s="5">
        <v>47</v>
      </c>
      <c r="T2651" s="5">
        <v>736.33087889707042</v>
      </c>
      <c r="U2651" s="5">
        <v>1</v>
      </c>
      <c r="V2651" s="5">
        <v>15.666614444618517</v>
      </c>
      <c r="W2651" s="5">
        <v>12</v>
      </c>
      <c r="X2651" s="5">
        <v>187.99937333542221</v>
      </c>
      <c r="Y2651" s="5">
        <v>4</v>
      </c>
      <c r="Z2651" s="5">
        <v>62.666457778474069</v>
      </c>
      <c r="AA2651" s="5">
        <v>30</v>
      </c>
      <c r="AB2651" s="5">
        <v>469.99843333855551</v>
      </c>
      <c r="AC2651" s="5">
        <v>334</v>
      </c>
      <c r="AD2651" s="5">
        <v>5232.6492245025847</v>
      </c>
      <c r="AE2651" s="5">
        <v>54</v>
      </c>
      <c r="AF2651" s="5">
        <v>845.99718000940004</v>
      </c>
      <c r="AG2651" s="5">
        <v>241</v>
      </c>
      <c r="AH2651" s="5">
        <v>3775.6540811530626</v>
      </c>
      <c r="AI2651" s="5">
        <v>39</v>
      </c>
      <c r="AJ2651" s="5">
        <v>610.99796334012217</v>
      </c>
    </row>
    <row r="2652" spans="1:36" x14ac:dyDescent="0.25">
      <c r="A2652">
        <v>2019</v>
      </c>
      <c r="B2652" t="s">
        <v>41</v>
      </c>
      <c r="C2652" t="s">
        <v>718</v>
      </c>
      <c r="D2652" s="47" t="s">
        <v>5682</v>
      </c>
      <c r="E2652" s="11">
        <v>6.3090000000000002</v>
      </c>
      <c r="F2652" s="2">
        <v>0.69069999999999998</v>
      </c>
      <c r="G2652" s="2">
        <v>0.28089999999999998</v>
      </c>
      <c r="H2652" s="2">
        <v>0.4098</v>
      </c>
      <c r="I2652" s="2">
        <v>0.65429999999999999</v>
      </c>
      <c r="J2652" s="2">
        <v>0.27679999999999999</v>
      </c>
      <c r="K2652" s="2">
        <v>0.3775</v>
      </c>
      <c r="L2652" s="2">
        <v>0.55530000000000002</v>
      </c>
      <c r="M2652" s="2">
        <v>0.40949999999999998</v>
      </c>
      <c r="N2652" s="2">
        <v>0.14580000000000004</v>
      </c>
      <c r="O2652" s="2">
        <v>0.31103333333333333</v>
      </c>
      <c r="P2652" s="2" t="s">
        <v>4792</v>
      </c>
      <c r="Q2652" s="5">
        <v>6384</v>
      </c>
      <c r="R2652" s="5">
        <v>1011.887779362815</v>
      </c>
      <c r="S2652" s="5">
        <v>5</v>
      </c>
      <c r="T2652" s="5">
        <v>78.320802005012524</v>
      </c>
      <c r="U2652" s="5">
        <v>0</v>
      </c>
      <c r="V2652" s="5">
        <v>0</v>
      </c>
      <c r="W2652" s="5">
        <v>0</v>
      </c>
      <c r="X2652" s="5">
        <v>0</v>
      </c>
      <c r="Y2652" s="5">
        <v>1</v>
      </c>
      <c r="Z2652" s="5">
        <v>15.664160401002505</v>
      </c>
      <c r="AA2652" s="5">
        <v>4</v>
      </c>
      <c r="AB2652" s="5">
        <v>62.656641604010019</v>
      </c>
      <c r="AC2652" s="5">
        <v>41</v>
      </c>
      <c r="AD2652" s="5">
        <v>642.2305764411027</v>
      </c>
      <c r="AE2652" s="5">
        <v>10</v>
      </c>
      <c r="AF2652" s="5">
        <v>156.64160401002505</v>
      </c>
      <c r="AG2652" s="5">
        <v>27</v>
      </c>
      <c r="AH2652" s="5">
        <v>422.93233082706763</v>
      </c>
      <c r="AI2652" s="5">
        <v>4</v>
      </c>
      <c r="AJ2652" s="5">
        <v>62.656641604010019</v>
      </c>
    </row>
    <row r="2653" spans="1:36" x14ac:dyDescent="0.25">
      <c r="A2653">
        <v>2018</v>
      </c>
      <c r="B2653" t="s">
        <v>49</v>
      </c>
      <c r="C2653" t="s">
        <v>6467</v>
      </c>
      <c r="D2653" s="47" t="s">
        <v>5760</v>
      </c>
      <c r="E2653" s="11">
        <v>18.2</v>
      </c>
      <c r="F2653" s="2">
        <v>0.34110000000000001</v>
      </c>
      <c r="G2653" s="2">
        <v>0.62929999999999997</v>
      </c>
      <c r="H2653" s="2">
        <v>-0.28819999999999996</v>
      </c>
      <c r="I2653" s="2">
        <v>0.46300000000000002</v>
      </c>
      <c r="J2653" s="2">
        <v>0.43</v>
      </c>
      <c r="K2653" s="2">
        <v>3.3000000000000029E-2</v>
      </c>
      <c r="L2653" s="2">
        <v>0.54</v>
      </c>
      <c r="M2653" s="2">
        <v>0.44600000000000001</v>
      </c>
      <c r="N2653" s="2">
        <v>9.4000000000000028E-2</v>
      </c>
      <c r="O2653" s="2">
        <v>-5.37333333333333E-2</v>
      </c>
      <c r="P2653" s="2" t="s">
        <v>5900</v>
      </c>
      <c r="Q2653" s="5">
        <v>6392</v>
      </c>
      <c r="R2653" s="5">
        <v>351.20879120879124</v>
      </c>
      <c r="S2653" s="5">
        <v>9</v>
      </c>
      <c r="T2653" s="5">
        <v>140.80100125156446</v>
      </c>
      <c r="U2653" s="5">
        <v>0</v>
      </c>
      <c r="V2653" s="5">
        <v>0</v>
      </c>
      <c r="W2653" s="5">
        <v>2</v>
      </c>
      <c r="X2653" s="5">
        <v>31.289111389236545</v>
      </c>
      <c r="Y2653" s="5">
        <v>0</v>
      </c>
      <c r="Z2653" s="5">
        <v>0</v>
      </c>
      <c r="AA2653" s="5">
        <v>7</v>
      </c>
      <c r="AB2653" s="5">
        <v>109.51188986232791</v>
      </c>
      <c r="AC2653" s="5">
        <v>29</v>
      </c>
      <c r="AD2653" s="5">
        <v>453.69211514392987</v>
      </c>
      <c r="AE2653" s="5">
        <v>6</v>
      </c>
      <c r="AF2653" s="5">
        <v>93.867334167709629</v>
      </c>
      <c r="AG2653" s="5">
        <v>21</v>
      </c>
      <c r="AH2653" s="5">
        <v>328.53566958698372</v>
      </c>
      <c r="AI2653" s="5">
        <v>2</v>
      </c>
      <c r="AJ2653" s="5">
        <v>31.289111389236545</v>
      </c>
    </row>
    <row r="2654" spans="1:36" x14ac:dyDescent="0.25">
      <c r="A2654">
        <v>2018</v>
      </c>
      <c r="B2654" t="s">
        <v>71</v>
      </c>
      <c r="C2654" t="s">
        <v>4907</v>
      </c>
      <c r="D2654" s="47" t="s">
        <v>4903</v>
      </c>
      <c r="E2654" s="11">
        <v>0</v>
      </c>
      <c r="F2654" s="2">
        <v>0.67720000000000002</v>
      </c>
      <c r="G2654" s="2">
        <v>0.30840000000000001</v>
      </c>
      <c r="H2654" s="2">
        <v>0.36880000000000002</v>
      </c>
      <c r="I2654" s="2">
        <v>0.68899999999999995</v>
      </c>
      <c r="J2654" s="2">
        <v>0.2797</v>
      </c>
      <c r="K2654" s="2">
        <v>0.40929999999999994</v>
      </c>
      <c r="L2654" s="2">
        <v>0.6925</v>
      </c>
      <c r="M2654" s="2">
        <v>0.29870000000000002</v>
      </c>
      <c r="N2654" s="2">
        <v>0.39379999999999998</v>
      </c>
      <c r="O2654" s="2">
        <v>0.39063333333333333</v>
      </c>
      <c r="P2654" s="2" t="s">
        <v>4792</v>
      </c>
      <c r="Q2654" s="5">
        <v>6402</v>
      </c>
      <c r="R2654" s="5" t="s">
        <v>4791</v>
      </c>
      <c r="S2654" s="5">
        <v>24</v>
      </c>
      <c r="T2654" s="5">
        <v>374.88284910965325</v>
      </c>
      <c r="U2654" s="5">
        <v>1</v>
      </c>
      <c r="V2654" s="5">
        <v>15.620118712902217</v>
      </c>
      <c r="W2654" s="5">
        <v>1</v>
      </c>
      <c r="X2654" s="5">
        <v>15.620118712902217</v>
      </c>
      <c r="Y2654" s="5">
        <v>2</v>
      </c>
      <c r="Z2654" s="5">
        <v>31.240237425804434</v>
      </c>
      <c r="AA2654" s="5">
        <v>20</v>
      </c>
      <c r="AB2654" s="5">
        <v>312.4023742580444</v>
      </c>
      <c r="AC2654" s="5">
        <v>156</v>
      </c>
      <c r="AD2654" s="5">
        <v>2436.7385192127463</v>
      </c>
      <c r="AE2654" s="5">
        <v>42</v>
      </c>
      <c r="AF2654" s="5">
        <v>656.04498594189317</v>
      </c>
      <c r="AG2654" s="5">
        <v>103</v>
      </c>
      <c r="AH2654" s="5">
        <v>1608.8722274289285</v>
      </c>
      <c r="AI2654" s="5">
        <v>11</v>
      </c>
      <c r="AJ2654" s="5">
        <v>171.82130584192439</v>
      </c>
    </row>
    <row r="2655" spans="1:36" x14ac:dyDescent="0.25">
      <c r="A2655">
        <v>2018</v>
      </c>
      <c r="B2655" t="s">
        <v>71</v>
      </c>
      <c r="C2655" t="s">
        <v>4907</v>
      </c>
      <c r="D2655" s="47" t="s">
        <v>4903</v>
      </c>
      <c r="E2655" s="11">
        <v>0</v>
      </c>
      <c r="F2655" s="2">
        <v>0.67720000000000002</v>
      </c>
      <c r="G2655" s="2">
        <v>0.30840000000000001</v>
      </c>
      <c r="H2655" s="2">
        <v>0.36880000000000002</v>
      </c>
      <c r="I2655" s="2">
        <v>0.68899999999999995</v>
      </c>
      <c r="J2655" s="2">
        <v>0.2797</v>
      </c>
      <c r="K2655" s="2">
        <v>0.40929999999999994</v>
      </c>
      <c r="L2655" s="2">
        <v>0.6925</v>
      </c>
      <c r="M2655" s="2">
        <v>0.29870000000000002</v>
      </c>
      <c r="N2655" s="2">
        <v>0.39379999999999998</v>
      </c>
      <c r="O2655" s="2">
        <v>0.39063333333333333</v>
      </c>
      <c r="P2655" s="2" t="s">
        <v>4792</v>
      </c>
      <c r="Q2655" s="5">
        <v>6402</v>
      </c>
      <c r="R2655" s="5" t="s">
        <v>4791</v>
      </c>
      <c r="S2655" s="5">
        <v>24</v>
      </c>
      <c r="T2655" s="5">
        <v>374.88284910965325</v>
      </c>
      <c r="U2655" s="5">
        <v>1</v>
      </c>
      <c r="V2655" s="5">
        <v>15.620118712902217</v>
      </c>
      <c r="W2655" s="5">
        <v>1</v>
      </c>
      <c r="X2655" s="5">
        <v>15.620118712902217</v>
      </c>
      <c r="Y2655" s="5">
        <v>2</v>
      </c>
      <c r="Z2655" s="5">
        <v>31.240237425804434</v>
      </c>
      <c r="AA2655" s="5">
        <v>20</v>
      </c>
      <c r="AB2655" s="5">
        <v>312.4023742580444</v>
      </c>
      <c r="AC2655" s="5">
        <v>156</v>
      </c>
      <c r="AD2655" s="5">
        <v>2436.7385192127463</v>
      </c>
      <c r="AE2655" s="5">
        <v>42</v>
      </c>
      <c r="AF2655" s="5">
        <v>656.04498594189317</v>
      </c>
      <c r="AG2655" s="5">
        <v>103</v>
      </c>
      <c r="AH2655" s="5">
        <v>1608.8722274289285</v>
      </c>
      <c r="AI2655" s="5">
        <v>11</v>
      </c>
      <c r="AJ2655" s="5">
        <v>171.82130584192439</v>
      </c>
    </row>
    <row r="2656" spans="1:36" x14ac:dyDescent="0.25">
      <c r="A2656">
        <v>2018</v>
      </c>
      <c r="B2656" t="s">
        <v>71</v>
      </c>
      <c r="C2656" t="s">
        <v>5017</v>
      </c>
      <c r="D2656" s="47" t="s">
        <v>5017</v>
      </c>
      <c r="E2656" s="11">
        <v>0</v>
      </c>
      <c r="F2656" s="2">
        <v>0.75929999999999997</v>
      </c>
      <c r="G2656" s="2">
        <v>0.2281</v>
      </c>
      <c r="H2656" s="2">
        <v>0.53120000000000001</v>
      </c>
      <c r="I2656" s="2">
        <v>0.76219999999999999</v>
      </c>
      <c r="J2656" s="2">
        <v>0.19769999999999999</v>
      </c>
      <c r="K2656" s="2">
        <v>0.5645</v>
      </c>
      <c r="L2656" s="2">
        <v>0.76459999999999995</v>
      </c>
      <c r="M2656" s="2">
        <v>0.21870000000000001</v>
      </c>
      <c r="N2656" s="2">
        <v>0.54589999999999994</v>
      </c>
      <c r="O2656" s="2">
        <v>0.54720000000000002</v>
      </c>
      <c r="P2656" s="2" t="s">
        <v>4792</v>
      </c>
      <c r="Q2656" s="5">
        <v>6410</v>
      </c>
      <c r="R2656" s="5" t="s">
        <v>4791</v>
      </c>
      <c r="S2656" s="5">
        <v>23</v>
      </c>
      <c r="T2656" s="5">
        <v>358.81435257410294</v>
      </c>
      <c r="U2656" s="5">
        <v>0</v>
      </c>
      <c r="V2656" s="5">
        <v>0</v>
      </c>
      <c r="W2656" s="5">
        <v>2</v>
      </c>
      <c r="X2656" s="5">
        <v>31.201248049921997</v>
      </c>
      <c r="Y2656" s="5">
        <v>0</v>
      </c>
      <c r="Z2656" s="5">
        <v>0</v>
      </c>
      <c r="AA2656" s="5">
        <v>21</v>
      </c>
      <c r="AB2656" s="5">
        <v>327.61310452418098</v>
      </c>
      <c r="AC2656" s="5">
        <v>54</v>
      </c>
      <c r="AD2656" s="5">
        <v>842.43369734789394</v>
      </c>
      <c r="AE2656" s="5">
        <v>16</v>
      </c>
      <c r="AF2656" s="5">
        <v>249.60998439937597</v>
      </c>
      <c r="AG2656" s="5">
        <v>35</v>
      </c>
      <c r="AH2656" s="5">
        <v>546.02184087363491</v>
      </c>
      <c r="AI2656" s="5">
        <v>3</v>
      </c>
      <c r="AJ2656" s="5">
        <v>46.801872074883001</v>
      </c>
    </row>
    <row r="2657" spans="1:36" x14ac:dyDescent="0.25">
      <c r="A2657">
        <v>2018</v>
      </c>
      <c r="B2657" t="s">
        <v>71</v>
      </c>
      <c r="C2657" t="s">
        <v>5017</v>
      </c>
      <c r="D2657" s="47" t="s">
        <v>5017</v>
      </c>
      <c r="E2657" s="11">
        <v>0</v>
      </c>
      <c r="F2657" s="2">
        <v>0.75929999999999997</v>
      </c>
      <c r="G2657" s="2">
        <v>0.2281</v>
      </c>
      <c r="H2657" s="2">
        <v>0.53120000000000001</v>
      </c>
      <c r="I2657" s="2">
        <v>0.76219999999999999</v>
      </c>
      <c r="J2657" s="2">
        <v>0.19769999999999999</v>
      </c>
      <c r="K2657" s="2">
        <v>0.5645</v>
      </c>
      <c r="L2657" s="2">
        <v>0.76459999999999995</v>
      </c>
      <c r="M2657" s="2">
        <v>0.21870000000000001</v>
      </c>
      <c r="N2657" s="2">
        <v>0.54589999999999994</v>
      </c>
      <c r="O2657" s="2">
        <v>0.54720000000000002</v>
      </c>
      <c r="P2657" s="2" t="s">
        <v>4792</v>
      </c>
      <c r="Q2657" s="5">
        <v>6410</v>
      </c>
      <c r="R2657" s="5" t="s">
        <v>4791</v>
      </c>
      <c r="S2657" s="5">
        <v>23</v>
      </c>
      <c r="T2657" s="5">
        <v>358.81435257410294</v>
      </c>
      <c r="U2657" s="5">
        <v>0</v>
      </c>
      <c r="V2657" s="5">
        <v>0</v>
      </c>
      <c r="W2657" s="5">
        <v>2</v>
      </c>
      <c r="X2657" s="5">
        <v>31.201248049921997</v>
      </c>
      <c r="Y2657" s="5">
        <v>0</v>
      </c>
      <c r="Z2657" s="5">
        <v>0</v>
      </c>
      <c r="AA2657" s="5">
        <v>21</v>
      </c>
      <c r="AB2657" s="5">
        <v>327.61310452418098</v>
      </c>
      <c r="AC2657" s="5">
        <v>54</v>
      </c>
      <c r="AD2657" s="5">
        <v>842.43369734789394</v>
      </c>
      <c r="AE2657" s="5">
        <v>16</v>
      </c>
      <c r="AF2657" s="5">
        <v>249.60998439937597</v>
      </c>
      <c r="AG2657" s="5">
        <v>35</v>
      </c>
      <c r="AH2657" s="5">
        <v>546.02184087363491</v>
      </c>
      <c r="AI2657" s="5">
        <v>3</v>
      </c>
      <c r="AJ2657" s="5">
        <v>46.801872074883001</v>
      </c>
    </row>
    <row r="2658" spans="1:36" x14ac:dyDescent="0.25">
      <c r="A2658">
        <v>2017</v>
      </c>
      <c r="B2658" t="s">
        <v>71</v>
      </c>
      <c r="C2658" t="s">
        <v>5214</v>
      </c>
      <c r="D2658" s="47" t="s">
        <v>4791</v>
      </c>
      <c r="E2658" s="11">
        <v>0</v>
      </c>
      <c r="F2658" s="2">
        <v>0</v>
      </c>
      <c r="G2658" s="2">
        <v>0</v>
      </c>
      <c r="H2658" s="2">
        <v>0</v>
      </c>
      <c r="I2658" s="2">
        <v>0</v>
      </c>
      <c r="J2658" s="2">
        <v>0</v>
      </c>
      <c r="K2658" s="2">
        <v>0</v>
      </c>
      <c r="L2658" s="2">
        <v>0</v>
      </c>
      <c r="M2658" s="2">
        <v>0</v>
      </c>
      <c r="N2658" s="2">
        <v>0</v>
      </c>
      <c r="O2658" s="2">
        <v>0</v>
      </c>
      <c r="P2658" s="2" t="s">
        <v>4791</v>
      </c>
      <c r="Q2658" s="5">
        <v>6410</v>
      </c>
      <c r="R2658" s="5" t="s">
        <v>4791</v>
      </c>
      <c r="S2658" s="5">
        <v>5</v>
      </c>
      <c r="T2658" s="5">
        <v>78.003120124804994</v>
      </c>
      <c r="U2658" s="5">
        <v>0</v>
      </c>
      <c r="V2658" s="5">
        <v>0</v>
      </c>
      <c r="W2658" s="5">
        <v>1</v>
      </c>
      <c r="X2658" s="5">
        <v>15.600624024960998</v>
      </c>
      <c r="Y2658" s="5">
        <v>0</v>
      </c>
      <c r="Z2658" s="5">
        <v>0</v>
      </c>
      <c r="AA2658" s="5">
        <v>4</v>
      </c>
      <c r="AB2658" s="5">
        <v>62.402496099843994</v>
      </c>
      <c r="AC2658" s="5">
        <v>53</v>
      </c>
      <c r="AD2658" s="5">
        <v>826.83307332293293</v>
      </c>
      <c r="AE2658" s="5">
        <v>9</v>
      </c>
      <c r="AF2658" s="5">
        <v>140.40561622464898</v>
      </c>
      <c r="AG2658" s="5">
        <v>38</v>
      </c>
      <c r="AH2658" s="5">
        <v>592.82371294851794</v>
      </c>
      <c r="AI2658" s="5">
        <v>6</v>
      </c>
      <c r="AJ2658" s="5">
        <v>93.603744149766001</v>
      </c>
    </row>
    <row r="2659" spans="1:36" x14ac:dyDescent="0.25">
      <c r="A2659">
        <v>2017</v>
      </c>
      <c r="B2659" t="s">
        <v>71</v>
      </c>
      <c r="C2659" t="s">
        <v>5017</v>
      </c>
      <c r="D2659" s="47" t="s">
        <v>5017</v>
      </c>
      <c r="E2659" s="11">
        <v>0</v>
      </c>
      <c r="F2659" s="2">
        <v>0.75929999999999997</v>
      </c>
      <c r="G2659" s="2">
        <v>0.2281</v>
      </c>
      <c r="H2659" s="2">
        <v>0.53120000000000001</v>
      </c>
      <c r="I2659" s="2">
        <v>0.76219999999999999</v>
      </c>
      <c r="J2659" s="2">
        <v>0.19769999999999999</v>
      </c>
      <c r="K2659" s="2">
        <v>0.5645</v>
      </c>
      <c r="L2659" s="2">
        <v>0.76459999999999995</v>
      </c>
      <c r="M2659" s="2">
        <v>0.21870000000000001</v>
      </c>
      <c r="N2659" s="2">
        <v>0.54589999999999994</v>
      </c>
      <c r="O2659" s="2">
        <v>0.54720000000000002</v>
      </c>
      <c r="P2659" s="2" t="s">
        <v>4792</v>
      </c>
      <c r="Q2659" s="5">
        <v>6422</v>
      </c>
      <c r="R2659" s="5" t="s">
        <v>4791</v>
      </c>
      <c r="S2659" s="5">
        <v>24</v>
      </c>
      <c r="T2659" s="5">
        <v>373.71535347243849</v>
      </c>
      <c r="U2659" s="5">
        <v>0</v>
      </c>
      <c r="V2659" s="5">
        <v>0</v>
      </c>
      <c r="W2659" s="5">
        <v>6</v>
      </c>
      <c r="X2659" s="5">
        <v>93.428838368109624</v>
      </c>
      <c r="Y2659" s="5">
        <v>2</v>
      </c>
      <c r="Z2659" s="5">
        <v>31.142946122703211</v>
      </c>
      <c r="AA2659" s="5">
        <v>16</v>
      </c>
      <c r="AB2659" s="5">
        <v>249.14356898162569</v>
      </c>
      <c r="AC2659" s="5">
        <v>95</v>
      </c>
      <c r="AD2659" s="5">
        <v>1479.2899408284022</v>
      </c>
      <c r="AE2659" s="5">
        <v>26</v>
      </c>
      <c r="AF2659" s="5">
        <v>404.85829959514172</v>
      </c>
      <c r="AG2659" s="5">
        <v>60</v>
      </c>
      <c r="AH2659" s="5">
        <v>934.28838368109621</v>
      </c>
      <c r="AI2659" s="5">
        <v>9</v>
      </c>
      <c r="AJ2659" s="5">
        <v>140.14325755216444</v>
      </c>
    </row>
    <row r="2660" spans="1:36" x14ac:dyDescent="0.25">
      <c r="A2660">
        <v>2017</v>
      </c>
      <c r="B2660" t="s">
        <v>71</v>
      </c>
      <c r="C2660" t="s">
        <v>4907</v>
      </c>
      <c r="D2660" s="47" t="s">
        <v>4903</v>
      </c>
      <c r="E2660" s="11">
        <v>0</v>
      </c>
      <c r="F2660" s="2">
        <v>0.67720000000000002</v>
      </c>
      <c r="G2660" s="2">
        <v>0.30840000000000001</v>
      </c>
      <c r="H2660" s="2">
        <v>0.36880000000000002</v>
      </c>
      <c r="I2660" s="2">
        <v>0.68899999999999995</v>
      </c>
      <c r="J2660" s="2">
        <v>0.2797</v>
      </c>
      <c r="K2660" s="2">
        <v>0.40929999999999994</v>
      </c>
      <c r="L2660" s="2">
        <v>0.6925</v>
      </c>
      <c r="M2660" s="2">
        <v>0.29870000000000002</v>
      </c>
      <c r="N2660" s="2">
        <v>0.39379999999999998</v>
      </c>
      <c r="O2660" s="2">
        <v>0.39063333333333333</v>
      </c>
      <c r="P2660" s="2" t="s">
        <v>4792</v>
      </c>
      <c r="Q2660" s="5">
        <v>6422</v>
      </c>
      <c r="R2660" s="5" t="s">
        <v>4791</v>
      </c>
      <c r="S2660" s="5">
        <v>27</v>
      </c>
      <c r="T2660" s="5">
        <v>420.42977265649336</v>
      </c>
      <c r="U2660" s="5">
        <v>0</v>
      </c>
      <c r="V2660" s="5">
        <v>0</v>
      </c>
      <c r="W2660" s="5">
        <v>3</v>
      </c>
      <c r="X2660" s="5">
        <v>46.714419184054812</v>
      </c>
      <c r="Y2660" s="5">
        <v>6</v>
      </c>
      <c r="Z2660" s="5">
        <v>93.428838368109624</v>
      </c>
      <c r="AA2660" s="5">
        <v>18</v>
      </c>
      <c r="AB2660" s="5">
        <v>280.28651510432888</v>
      </c>
      <c r="AC2660" s="5">
        <v>179</v>
      </c>
      <c r="AD2660" s="5">
        <v>2787.293677981937</v>
      </c>
      <c r="AE2660" s="5">
        <v>53</v>
      </c>
      <c r="AF2660" s="5">
        <v>825.28807225163496</v>
      </c>
      <c r="AG2660" s="5">
        <v>117</v>
      </c>
      <c r="AH2660" s="5">
        <v>1821.8623481781376</v>
      </c>
      <c r="AI2660" s="5">
        <v>9</v>
      </c>
      <c r="AJ2660" s="5">
        <v>140.14325755216444</v>
      </c>
    </row>
    <row r="2661" spans="1:36" x14ac:dyDescent="0.25">
      <c r="A2661">
        <v>2019</v>
      </c>
      <c r="B2661" t="s">
        <v>41</v>
      </c>
      <c r="C2661" t="s">
        <v>6216</v>
      </c>
      <c r="D2661" s="47" t="s">
        <v>6045</v>
      </c>
      <c r="E2661" s="11">
        <v>9.5050000000000008</v>
      </c>
      <c r="F2661" s="2">
        <v>0.41739999999999999</v>
      </c>
      <c r="G2661" s="2">
        <v>0.56140000000000001</v>
      </c>
      <c r="H2661" s="2">
        <v>-0.14400000000000002</v>
      </c>
      <c r="I2661" s="2">
        <v>0.41660000000000003</v>
      </c>
      <c r="J2661" s="2">
        <v>0.52200000000000002</v>
      </c>
      <c r="K2661" s="2">
        <v>-0.10539999999999999</v>
      </c>
      <c r="L2661" s="2">
        <v>0.48630000000000001</v>
      </c>
      <c r="M2661" s="2">
        <v>0.49730000000000002</v>
      </c>
      <c r="N2661" s="2">
        <v>-1.100000000000001E-2</v>
      </c>
      <c r="O2661" s="2">
        <v>-8.6800000000000002E-2</v>
      </c>
      <c r="P2661" s="2" t="s">
        <v>5900</v>
      </c>
      <c r="Q2661" s="5">
        <v>6425</v>
      </c>
      <c r="R2661" s="5">
        <v>675.96002104155707</v>
      </c>
      <c r="S2661" s="5">
        <v>10</v>
      </c>
      <c r="T2661" s="5">
        <v>155.64202334630352</v>
      </c>
      <c r="U2661" s="5">
        <v>0</v>
      </c>
      <c r="V2661" s="5">
        <v>0</v>
      </c>
      <c r="W2661" s="5">
        <v>1</v>
      </c>
      <c r="X2661" s="5">
        <v>15.564202334630352</v>
      </c>
      <c r="Y2661" s="5">
        <v>2</v>
      </c>
      <c r="Z2661" s="5">
        <v>31.128404669260703</v>
      </c>
      <c r="AA2661" s="5">
        <v>7</v>
      </c>
      <c r="AB2661" s="5">
        <v>108.94941634241246</v>
      </c>
      <c r="AC2661" s="5">
        <v>26</v>
      </c>
      <c r="AD2661" s="5">
        <v>404.66926070038909</v>
      </c>
      <c r="AE2661" s="5">
        <v>14</v>
      </c>
      <c r="AF2661" s="5">
        <v>217.89883268482492</v>
      </c>
      <c r="AG2661" s="5">
        <v>12</v>
      </c>
      <c r="AH2661" s="5">
        <v>186.77042801556419</v>
      </c>
      <c r="AI2661" s="5">
        <v>0</v>
      </c>
      <c r="AJ2661" s="5">
        <v>0</v>
      </c>
    </row>
    <row r="2662" spans="1:36" x14ac:dyDescent="0.25">
      <c r="A2662">
        <v>2017</v>
      </c>
      <c r="B2662" t="s">
        <v>71</v>
      </c>
      <c r="C2662" t="s">
        <v>4971</v>
      </c>
      <c r="D2662" s="47" t="s">
        <v>1965</v>
      </c>
      <c r="E2662" s="11">
        <v>0</v>
      </c>
      <c r="F2662" s="2">
        <v>0.71220000000000006</v>
      </c>
      <c r="G2662" s="2">
        <v>0.27389999999999998</v>
      </c>
      <c r="H2662" s="2">
        <v>0.43830000000000008</v>
      </c>
      <c r="I2662" s="2">
        <v>0.73460000000000003</v>
      </c>
      <c r="J2662" s="2">
        <v>0.224</v>
      </c>
      <c r="K2662" s="2">
        <v>0.51060000000000005</v>
      </c>
      <c r="L2662" s="2">
        <v>0.79700000000000004</v>
      </c>
      <c r="M2662" s="2">
        <v>0.19020000000000001</v>
      </c>
      <c r="N2662" s="2">
        <v>0.60680000000000001</v>
      </c>
      <c r="O2662" s="2">
        <v>0.51856666666666673</v>
      </c>
      <c r="P2662" s="2" t="s">
        <v>4792</v>
      </c>
      <c r="Q2662" s="5">
        <v>6450</v>
      </c>
      <c r="R2662" s="5" t="s">
        <v>4791</v>
      </c>
      <c r="S2662" s="5">
        <v>42</v>
      </c>
      <c r="T2662" s="5">
        <v>651.1627906976745</v>
      </c>
      <c r="U2662" s="5">
        <v>0</v>
      </c>
      <c r="V2662" s="5">
        <v>0</v>
      </c>
      <c r="W2662" s="5">
        <v>8</v>
      </c>
      <c r="X2662" s="5">
        <v>124.03100775193799</v>
      </c>
      <c r="Y2662" s="5">
        <v>9</v>
      </c>
      <c r="Z2662" s="5">
        <v>139.53488372093022</v>
      </c>
      <c r="AA2662" s="5">
        <v>25</v>
      </c>
      <c r="AB2662" s="5">
        <v>387.59689922480618</v>
      </c>
      <c r="AC2662" s="5">
        <v>161</v>
      </c>
      <c r="AD2662" s="5">
        <v>2496.1240310077519</v>
      </c>
      <c r="AE2662" s="5">
        <v>27</v>
      </c>
      <c r="AF2662" s="5">
        <v>418.60465116279073</v>
      </c>
      <c r="AG2662" s="5">
        <v>123</v>
      </c>
      <c r="AH2662" s="5">
        <v>1906.9767441860465</v>
      </c>
      <c r="AI2662" s="5">
        <v>11</v>
      </c>
      <c r="AJ2662" s="5">
        <v>170.54263565891472</v>
      </c>
    </row>
    <row r="2663" spans="1:36" x14ac:dyDescent="0.25">
      <c r="A2663">
        <v>2019</v>
      </c>
      <c r="B2663" t="s">
        <v>71</v>
      </c>
      <c r="C2663" t="s">
        <v>5017</v>
      </c>
      <c r="D2663" s="47" t="s">
        <v>5017</v>
      </c>
      <c r="E2663" s="11">
        <v>0</v>
      </c>
      <c r="F2663" s="2">
        <v>0.75929999999999997</v>
      </c>
      <c r="G2663" s="2">
        <v>0.2281</v>
      </c>
      <c r="H2663" s="2">
        <v>0.53120000000000001</v>
      </c>
      <c r="I2663" s="2">
        <v>0.76219999999999999</v>
      </c>
      <c r="J2663" s="2">
        <v>0.19769999999999999</v>
      </c>
      <c r="K2663" s="2">
        <v>0.5645</v>
      </c>
      <c r="L2663" s="2">
        <v>0.76459999999999995</v>
      </c>
      <c r="M2663" s="2">
        <v>0.21870000000000001</v>
      </c>
      <c r="N2663" s="2">
        <v>0.54589999999999994</v>
      </c>
      <c r="O2663" s="2">
        <v>0.54720000000000002</v>
      </c>
      <c r="P2663" s="2" t="s">
        <v>4792</v>
      </c>
      <c r="Q2663" s="5">
        <v>6452</v>
      </c>
      <c r="R2663" s="5" t="s">
        <v>4791</v>
      </c>
      <c r="S2663" s="5">
        <v>20</v>
      </c>
      <c r="T2663" s="5">
        <v>309.98140111593307</v>
      </c>
      <c r="U2663" s="5">
        <v>0</v>
      </c>
      <c r="V2663" s="5">
        <v>0</v>
      </c>
      <c r="W2663" s="5">
        <v>5</v>
      </c>
      <c r="X2663" s="5">
        <v>77.495350278983267</v>
      </c>
      <c r="Y2663" s="5">
        <v>3</v>
      </c>
      <c r="Z2663" s="5">
        <v>46.497210167389959</v>
      </c>
      <c r="AA2663" s="5">
        <v>12</v>
      </c>
      <c r="AB2663" s="5">
        <v>185.98884066955983</v>
      </c>
      <c r="AC2663" s="5">
        <v>70</v>
      </c>
      <c r="AD2663" s="5">
        <v>1084.9349039057656</v>
      </c>
      <c r="AE2663" s="5">
        <v>28</v>
      </c>
      <c r="AF2663" s="5">
        <v>433.97396156230627</v>
      </c>
      <c r="AG2663" s="5">
        <v>37</v>
      </c>
      <c r="AH2663" s="5">
        <v>573.46559206447614</v>
      </c>
      <c r="AI2663" s="5">
        <v>5</v>
      </c>
      <c r="AJ2663" s="5">
        <v>77.495350278983267</v>
      </c>
    </row>
    <row r="2664" spans="1:36" x14ac:dyDescent="0.25">
      <c r="A2664">
        <v>2017</v>
      </c>
      <c r="B2664" t="s">
        <v>71</v>
      </c>
      <c r="C2664" t="s">
        <v>4998</v>
      </c>
      <c r="D2664" s="47" t="s">
        <v>4997</v>
      </c>
      <c r="E2664" s="11">
        <v>0</v>
      </c>
      <c r="F2664" s="2">
        <v>0.8246</v>
      </c>
      <c r="G2664" s="2">
        <v>0.16839999999999999</v>
      </c>
      <c r="H2664" s="2">
        <v>0.65620000000000001</v>
      </c>
      <c r="I2664" s="2">
        <v>0.74790000000000001</v>
      </c>
      <c r="J2664" s="2">
        <v>0.22389999999999999</v>
      </c>
      <c r="K2664" s="2">
        <v>0.52400000000000002</v>
      </c>
      <c r="L2664" s="2">
        <v>0.76</v>
      </c>
      <c r="M2664" s="2">
        <v>0.23069999999999999</v>
      </c>
      <c r="N2664" s="2">
        <v>0.52929999999999999</v>
      </c>
      <c r="O2664" s="2">
        <v>0.56983333333333341</v>
      </c>
      <c r="P2664" s="2" t="s">
        <v>4792</v>
      </c>
      <c r="Q2664" s="5">
        <v>6459</v>
      </c>
      <c r="R2664" s="5" t="s">
        <v>4791</v>
      </c>
      <c r="S2664" s="5">
        <v>0</v>
      </c>
      <c r="T2664" s="5">
        <v>0</v>
      </c>
      <c r="U2664" s="5">
        <v>0</v>
      </c>
      <c r="V2664" s="5">
        <v>0</v>
      </c>
      <c r="W2664" s="5">
        <v>0</v>
      </c>
      <c r="X2664" s="5">
        <v>0</v>
      </c>
      <c r="Y2664" s="5">
        <v>0</v>
      </c>
      <c r="Z2664" s="5">
        <v>0</v>
      </c>
      <c r="AA2664" s="5">
        <v>0</v>
      </c>
      <c r="AB2664" s="5">
        <v>0</v>
      </c>
      <c r="AC2664" s="5">
        <v>14</v>
      </c>
      <c r="AD2664" s="5">
        <v>216.75181916705372</v>
      </c>
      <c r="AE2664" s="5">
        <v>6</v>
      </c>
      <c r="AF2664" s="5">
        <v>92.893636785880162</v>
      </c>
      <c r="AG2664" s="5">
        <v>8</v>
      </c>
      <c r="AH2664" s="5">
        <v>123.85818238117355</v>
      </c>
      <c r="AI2664" s="5">
        <v>0</v>
      </c>
      <c r="AJ2664" s="5">
        <v>0</v>
      </c>
    </row>
    <row r="2665" spans="1:36" x14ac:dyDescent="0.25">
      <c r="A2665">
        <v>2018</v>
      </c>
      <c r="B2665" t="s">
        <v>41</v>
      </c>
      <c r="C2665" t="s">
        <v>6216</v>
      </c>
      <c r="D2665" s="47" t="s">
        <v>6045</v>
      </c>
      <c r="E2665" s="11">
        <v>9.5050000000000008</v>
      </c>
      <c r="F2665" s="2">
        <v>0.41739999999999999</v>
      </c>
      <c r="G2665" s="2">
        <v>0.56140000000000001</v>
      </c>
      <c r="H2665" s="2">
        <v>-0.14400000000000002</v>
      </c>
      <c r="I2665" s="2">
        <v>0.41660000000000003</v>
      </c>
      <c r="J2665" s="2">
        <v>0.52200000000000002</v>
      </c>
      <c r="K2665" s="2">
        <v>-0.10539999999999999</v>
      </c>
      <c r="L2665" s="2">
        <v>0.48630000000000001</v>
      </c>
      <c r="M2665" s="2">
        <v>0.49730000000000002</v>
      </c>
      <c r="N2665" s="2">
        <v>-1.100000000000001E-2</v>
      </c>
      <c r="O2665" s="2">
        <v>-8.6800000000000002E-2</v>
      </c>
      <c r="P2665" s="2" t="s">
        <v>5900</v>
      </c>
      <c r="Q2665" s="5">
        <v>6466</v>
      </c>
      <c r="R2665" s="5">
        <v>680.2735402419778</v>
      </c>
      <c r="S2665" s="5">
        <v>11</v>
      </c>
      <c r="T2665" s="5">
        <v>170.12063099288588</v>
      </c>
      <c r="U2665" s="5">
        <v>0</v>
      </c>
      <c r="V2665" s="5">
        <v>0</v>
      </c>
      <c r="W2665" s="5">
        <v>1</v>
      </c>
      <c r="X2665" s="5">
        <v>15.465511908444171</v>
      </c>
      <c r="Y2665" s="5">
        <v>0</v>
      </c>
      <c r="Z2665" s="5">
        <v>0</v>
      </c>
      <c r="AA2665" s="5">
        <v>10</v>
      </c>
      <c r="AB2665" s="5">
        <v>154.65511908444171</v>
      </c>
      <c r="AC2665" s="5">
        <v>23</v>
      </c>
      <c r="AD2665" s="5">
        <v>355.70677389421587</v>
      </c>
      <c r="AE2665" s="5">
        <v>13</v>
      </c>
      <c r="AF2665" s="5">
        <v>201.05165480977419</v>
      </c>
      <c r="AG2665" s="5">
        <v>10</v>
      </c>
      <c r="AH2665" s="5">
        <v>154.65511908444171</v>
      </c>
      <c r="AI2665" s="5">
        <v>0</v>
      </c>
      <c r="AJ2665" s="5">
        <v>0</v>
      </c>
    </row>
    <row r="2666" spans="1:36" x14ac:dyDescent="0.25">
      <c r="A2666">
        <v>2019</v>
      </c>
      <c r="B2666" t="s">
        <v>41</v>
      </c>
      <c r="C2666" t="s">
        <v>6077</v>
      </c>
      <c r="D2666" s="47" t="s">
        <v>6005</v>
      </c>
      <c r="E2666" s="11">
        <v>1.6439999999999999</v>
      </c>
      <c r="F2666" s="2">
        <v>0.24049999999999999</v>
      </c>
      <c r="G2666" s="2">
        <v>0.74350000000000005</v>
      </c>
      <c r="H2666" s="2">
        <v>-0.50300000000000011</v>
      </c>
      <c r="I2666" s="2">
        <v>0.2102</v>
      </c>
      <c r="J2666" s="2">
        <v>0.74750000000000005</v>
      </c>
      <c r="K2666" s="2">
        <v>-0.53730000000000011</v>
      </c>
      <c r="L2666" s="2">
        <v>0.24629999999999999</v>
      </c>
      <c r="M2666" s="2">
        <v>0.74</v>
      </c>
      <c r="N2666" s="2">
        <v>-0.49370000000000003</v>
      </c>
      <c r="O2666" s="2">
        <v>-0.51133333333333342</v>
      </c>
      <c r="P2666" s="2" t="s">
        <v>5900</v>
      </c>
      <c r="Q2666" s="5">
        <v>6466</v>
      </c>
      <c r="R2666" s="5">
        <v>3933.0900243309006</v>
      </c>
      <c r="S2666" s="5">
        <v>37</v>
      </c>
      <c r="T2666" s="5">
        <v>572.22394061243426</v>
      </c>
      <c r="U2666" s="5">
        <v>0</v>
      </c>
      <c r="V2666" s="5">
        <v>0</v>
      </c>
      <c r="W2666" s="5">
        <v>0</v>
      </c>
      <c r="X2666" s="5">
        <v>0</v>
      </c>
      <c r="Y2666" s="5">
        <v>6</v>
      </c>
      <c r="Z2666" s="5">
        <v>92.793071450665011</v>
      </c>
      <c r="AA2666" s="5">
        <v>31</v>
      </c>
      <c r="AB2666" s="5">
        <v>479.43086916176924</v>
      </c>
      <c r="AC2666" s="5">
        <v>0</v>
      </c>
      <c r="AD2666" s="5">
        <v>0</v>
      </c>
      <c r="AE2666" s="5">
        <v>5</v>
      </c>
      <c r="AF2666" s="5">
        <v>77.327559542220854</v>
      </c>
      <c r="AG2666" s="5">
        <v>0</v>
      </c>
      <c r="AH2666" s="5">
        <v>0</v>
      </c>
      <c r="AI2666" s="5">
        <v>10</v>
      </c>
      <c r="AJ2666" s="5">
        <v>154.65511908444171</v>
      </c>
    </row>
    <row r="2667" spans="1:36" x14ac:dyDescent="0.25">
      <c r="A2667">
        <v>2018</v>
      </c>
      <c r="B2667" t="s">
        <v>71</v>
      </c>
      <c r="C2667" t="s">
        <v>3938</v>
      </c>
      <c r="D2667" s="47" t="s">
        <v>614</v>
      </c>
      <c r="E2667" s="11">
        <v>0</v>
      </c>
      <c r="F2667" s="2">
        <v>0.748</v>
      </c>
      <c r="G2667" s="2">
        <v>0.2452</v>
      </c>
      <c r="H2667" s="2">
        <v>0.50280000000000002</v>
      </c>
      <c r="I2667" s="2">
        <v>0.74280000000000002</v>
      </c>
      <c r="J2667" s="2">
        <v>0.23680000000000001</v>
      </c>
      <c r="K2667" s="2">
        <v>0.50600000000000001</v>
      </c>
      <c r="L2667" s="2">
        <v>0.71589999999999998</v>
      </c>
      <c r="M2667" s="2">
        <v>0.2757</v>
      </c>
      <c r="N2667" s="2">
        <v>0.44019999999999998</v>
      </c>
      <c r="O2667" s="2">
        <v>0.48299999999999993</v>
      </c>
      <c r="P2667" s="2" t="s">
        <v>4792</v>
      </c>
      <c r="Q2667" s="5">
        <v>6470</v>
      </c>
      <c r="R2667" s="5" t="s">
        <v>4791</v>
      </c>
      <c r="S2667" s="5">
        <v>33</v>
      </c>
      <c r="T2667" s="5">
        <v>510.0463678516229</v>
      </c>
      <c r="U2667" s="5">
        <v>0</v>
      </c>
      <c r="V2667" s="5">
        <v>0</v>
      </c>
      <c r="W2667" s="5">
        <v>1</v>
      </c>
      <c r="X2667" s="5">
        <v>15.45595054095827</v>
      </c>
      <c r="Y2667" s="5">
        <v>0</v>
      </c>
      <c r="Z2667" s="5">
        <v>0</v>
      </c>
      <c r="AA2667" s="5">
        <v>32</v>
      </c>
      <c r="AB2667" s="5">
        <v>494.59041731066463</v>
      </c>
      <c r="AC2667" s="5">
        <v>0</v>
      </c>
      <c r="AD2667" s="5">
        <v>0</v>
      </c>
      <c r="AE2667" s="5">
        <v>0</v>
      </c>
      <c r="AF2667" s="5">
        <v>0</v>
      </c>
      <c r="AG2667" s="5">
        <v>129</v>
      </c>
      <c r="AH2667" s="5">
        <v>1993.8176197836167</v>
      </c>
      <c r="AI2667" s="5">
        <v>5</v>
      </c>
      <c r="AJ2667" s="5">
        <v>77.279752704791349</v>
      </c>
    </row>
    <row r="2668" spans="1:36" x14ac:dyDescent="0.25">
      <c r="A2668">
        <v>2018</v>
      </c>
      <c r="B2668" t="s">
        <v>71</v>
      </c>
      <c r="C2668" t="s">
        <v>3938</v>
      </c>
      <c r="D2668" s="47" t="s">
        <v>614</v>
      </c>
      <c r="E2668" s="11">
        <v>0</v>
      </c>
      <c r="F2668" s="2">
        <v>0.748</v>
      </c>
      <c r="G2668" s="2">
        <v>0.2452</v>
      </c>
      <c r="H2668" s="2">
        <v>0.50280000000000002</v>
      </c>
      <c r="I2668" s="2">
        <v>0.74280000000000002</v>
      </c>
      <c r="J2668" s="2">
        <v>0.23680000000000001</v>
      </c>
      <c r="K2668" s="2">
        <v>0.50600000000000001</v>
      </c>
      <c r="L2668" s="2">
        <v>0.71589999999999998</v>
      </c>
      <c r="M2668" s="2">
        <v>0.2757</v>
      </c>
      <c r="N2668" s="2">
        <v>0.44019999999999998</v>
      </c>
      <c r="O2668" s="2">
        <v>0.48299999999999993</v>
      </c>
      <c r="P2668" s="2" t="s">
        <v>4792</v>
      </c>
      <c r="Q2668" s="5">
        <v>6470</v>
      </c>
      <c r="R2668" s="5" t="s">
        <v>4791</v>
      </c>
      <c r="S2668" s="5">
        <v>33</v>
      </c>
      <c r="T2668" s="5">
        <v>510.0463678516229</v>
      </c>
      <c r="U2668" s="5">
        <v>0</v>
      </c>
      <c r="V2668" s="5">
        <v>0</v>
      </c>
      <c r="W2668" s="5">
        <v>1</v>
      </c>
      <c r="X2668" s="5">
        <v>15.45595054095827</v>
      </c>
      <c r="Y2668" s="5">
        <v>0</v>
      </c>
      <c r="Z2668" s="5">
        <v>0</v>
      </c>
      <c r="AA2668" s="5">
        <v>32</v>
      </c>
      <c r="AB2668" s="5">
        <v>494.59041731066463</v>
      </c>
      <c r="AC2668" s="5">
        <v>0</v>
      </c>
      <c r="AD2668" s="5">
        <v>0</v>
      </c>
      <c r="AE2668" s="5">
        <v>0</v>
      </c>
      <c r="AF2668" s="5">
        <v>0</v>
      </c>
      <c r="AG2668" s="5">
        <v>129</v>
      </c>
      <c r="AH2668" s="5">
        <v>1993.8176197836167</v>
      </c>
      <c r="AI2668" s="5">
        <v>5</v>
      </c>
      <c r="AJ2668" s="5">
        <v>77.279752704791349</v>
      </c>
    </row>
    <row r="2669" spans="1:36" x14ac:dyDescent="0.25">
      <c r="A2669">
        <v>2017</v>
      </c>
      <c r="B2669" t="s">
        <v>71</v>
      </c>
      <c r="C2669" t="s">
        <v>3938</v>
      </c>
      <c r="D2669" s="47" t="s">
        <v>614</v>
      </c>
      <c r="E2669" s="11">
        <v>0</v>
      </c>
      <c r="F2669" s="2">
        <v>0.748</v>
      </c>
      <c r="G2669" s="2">
        <v>0.2452</v>
      </c>
      <c r="H2669" s="2">
        <v>0.50280000000000002</v>
      </c>
      <c r="I2669" s="2">
        <v>0.74280000000000002</v>
      </c>
      <c r="J2669" s="2">
        <v>0.23680000000000001</v>
      </c>
      <c r="K2669" s="2">
        <v>0.50600000000000001</v>
      </c>
      <c r="L2669" s="2">
        <v>0.71589999999999998</v>
      </c>
      <c r="M2669" s="2">
        <v>0.2757</v>
      </c>
      <c r="N2669" s="2">
        <v>0.44019999999999998</v>
      </c>
      <c r="O2669" s="2">
        <v>0.48299999999999993</v>
      </c>
      <c r="P2669" s="2" t="s">
        <v>4792</v>
      </c>
      <c r="Q2669" s="5">
        <v>6481</v>
      </c>
      <c r="R2669" s="5" t="s">
        <v>4791</v>
      </c>
      <c r="S2669" s="5">
        <v>43</v>
      </c>
      <c r="T2669" s="5">
        <v>663.4778583551921</v>
      </c>
      <c r="U2669" s="5">
        <v>0</v>
      </c>
      <c r="V2669" s="5">
        <v>0</v>
      </c>
      <c r="W2669" s="5">
        <v>0</v>
      </c>
      <c r="X2669" s="5">
        <v>0</v>
      </c>
      <c r="Y2669" s="5">
        <v>3</v>
      </c>
      <c r="Z2669" s="5">
        <v>46.289152908501777</v>
      </c>
      <c r="AA2669" s="5">
        <v>40</v>
      </c>
      <c r="AB2669" s="5">
        <v>617.18870544669028</v>
      </c>
      <c r="AC2669" s="5">
        <v>181</v>
      </c>
      <c r="AD2669" s="5">
        <v>2792.7788921462738</v>
      </c>
      <c r="AE2669" s="5">
        <v>42</v>
      </c>
      <c r="AF2669" s="5">
        <v>648.04814071902479</v>
      </c>
      <c r="AG2669" s="5">
        <v>132</v>
      </c>
      <c r="AH2669" s="5">
        <v>2036.722727974078</v>
      </c>
      <c r="AI2669" s="5">
        <v>7</v>
      </c>
      <c r="AJ2669" s="5">
        <v>108.00802345317081</v>
      </c>
    </row>
    <row r="2670" spans="1:36" x14ac:dyDescent="0.25">
      <c r="A2670">
        <v>2019</v>
      </c>
      <c r="B2670" t="s">
        <v>71</v>
      </c>
      <c r="C2670" t="s">
        <v>3938</v>
      </c>
      <c r="D2670" s="47" t="s">
        <v>614</v>
      </c>
      <c r="E2670" s="11">
        <v>0</v>
      </c>
      <c r="F2670" s="2">
        <v>0.748</v>
      </c>
      <c r="G2670" s="2">
        <v>0.2452</v>
      </c>
      <c r="H2670" s="2">
        <v>0.50280000000000002</v>
      </c>
      <c r="I2670" s="2">
        <v>0.74280000000000002</v>
      </c>
      <c r="J2670" s="2">
        <v>0.23680000000000001</v>
      </c>
      <c r="K2670" s="2">
        <v>0.50600000000000001</v>
      </c>
      <c r="L2670" s="2">
        <v>0.71589999999999998</v>
      </c>
      <c r="M2670" s="2">
        <v>0.2757</v>
      </c>
      <c r="N2670" s="2">
        <v>0.44019999999999998</v>
      </c>
      <c r="O2670" s="2">
        <v>0.48299999999999993</v>
      </c>
      <c r="P2670" s="2" t="s">
        <v>4792</v>
      </c>
      <c r="Q2670" s="5">
        <v>6484</v>
      </c>
      <c r="R2670" s="5" t="s">
        <v>4791</v>
      </c>
      <c r="S2670" s="5">
        <v>34</v>
      </c>
      <c r="T2670" s="5">
        <v>524.36767427513882</v>
      </c>
      <c r="U2670" s="5">
        <v>1</v>
      </c>
      <c r="V2670" s="5">
        <v>15.422578655151142</v>
      </c>
      <c r="W2670" s="5">
        <v>1</v>
      </c>
      <c r="X2670" s="5">
        <v>15.422578655151142</v>
      </c>
      <c r="Y2670" s="5">
        <v>0</v>
      </c>
      <c r="Z2670" s="5">
        <v>0</v>
      </c>
      <c r="AA2670" s="5">
        <v>32</v>
      </c>
      <c r="AB2670" s="5">
        <v>493.52251696483654</v>
      </c>
      <c r="AC2670" s="5">
        <v>129</v>
      </c>
      <c r="AD2670" s="5">
        <v>1989.5126465144974</v>
      </c>
      <c r="AE2670" s="5">
        <v>23</v>
      </c>
      <c r="AF2670" s="5">
        <v>354.71930906847621</v>
      </c>
      <c r="AG2670" s="5">
        <v>101</v>
      </c>
      <c r="AH2670" s="5">
        <v>1557.6804441702652</v>
      </c>
      <c r="AI2670" s="5">
        <v>5</v>
      </c>
      <c r="AJ2670" s="5">
        <v>77.11289327575571</v>
      </c>
    </row>
    <row r="2671" spans="1:36" x14ac:dyDescent="0.25">
      <c r="A2671">
        <v>2018</v>
      </c>
      <c r="B2671" t="s">
        <v>71</v>
      </c>
      <c r="C2671" t="s">
        <v>5032</v>
      </c>
      <c r="D2671" s="47" t="s">
        <v>494</v>
      </c>
      <c r="E2671" s="11">
        <v>0</v>
      </c>
      <c r="F2671" s="2">
        <v>0.75849999999999995</v>
      </c>
      <c r="G2671" s="2">
        <v>0.2286</v>
      </c>
      <c r="H2671" s="2">
        <v>0.52989999999999993</v>
      </c>
      <c r="I2671" s="2">
        <v>0.77039999999999997</v>
      </c>
      <c r="J2671" s="2">
        <v>0.19070000000000001</v>
      </c>
      <c r="K2671" s="2">
        <v>0.57969999999999999</v>
      </c>
      <c r="L2671" s="2">
        <v>0.77110000000000001</v>
      </c>
      <c r="M2671" s="2">
        <v>0.21490000000000001</v>
      </c>
      <c r="N2671" s="2">
        <v>0.55620000000000003</v>
      </c>
      <c r="O2671" s="2">
        <v>0.55526666666666669</v>
      </c>
      <c r="P2671" s="2" t="s">
        <v>4792</v>
      </c>
      <c r="Q2671" s="5">
        <v>6487</v>
      </c>
      <c r="R2671" s="5" t="s">
        <v>4791</v>
      </c>
      <c r="S2671" s="5">
        <v>27</v>
      </c>
      <c r="T2671" s="5">
        <v>416.21704948358257</v>
      </c>
      <c r="U2671" s="5">
        <v>0</v>
      </c>
      <c r="V2671" s="5">
        <v>0</v>
      </c>
      <c r="W2671" s="5">
        <v>2</v>
      </c>
      <c r="X2671" s="5">
        <v>30.830892554339449</v>
      </c>
      <c r="Y2671" s="5">
        <v>0</v>
      </c>
      <c r="Z2671" s="5">
        <v>0</v>
      </c>
      <c r="AA2671" s="5">
        <v>25</v>
      </c>
      <c r="AB2671" s="5">
        <v>385.3861569292431</v>
      </c>
      <c r="AC2671" s="5">
        <v>55</v>
      </c>
      <c r="AD2671" s="5">
        <v>847.84954524433476</v>
      </c>
      <c r="AE2671" s="5">
        <v>11</v>
      </c>
      <c r="AF2671" s="5">
        <v>169.56990904886698</v>
      </c>
      <c r="AG2671" s="5">
        <v>38</v>
      </c>
      <c r="AH2671" s="5">
        <v>585.78695853244949</v>
      </c>
      <c r="AI2671" s="5">
        <v>6</v>
      </c>
      <c r="AJ2671" s="5">
        <v>92.492677663018341</v>
      </c>
    </row>
    <row r="2672" spans="1:36" x14ac:dyDescent="0.25">
      <c r="A2672">
        <v>2018</v>
      </c>
      <c r="B2672" t="s">
        <v>71</v>
      </c>
      <c r="C2672" t="s">
        <v>5032</v>
      </c>
      <c r="D2672" s="47" t="s">
        <v>494</v>
      </c>
      <c r="E2672" s="11">
        <v>0</v>
      </c>
      <c r="F2672" s="2">
        <v>0.75849999999999995</v>
      </c>
      <c r="G2672" s="2">
        <v>0.2286</v>
      </c>
      <c r="H2672" s="2">
        <v>0.52989999999999993</v>
      </c>
      <c r="I2672" s="2">
        <v>0.77039999999999997</v>
      </c>
      <c r="J2672" s="2">
        <v>0.19070000000000001</v>
      </c>
      <c r="K2672" s="2">
        <v>0.57969999999999999</v>
      </c>
      <c r="L2672" s="2">
        <v>0.77110000000000001</v>
      </c>
      <c r="M2672" s="2">
        <v>0.21490000000000001</v>
      </c>
      <c r="N2672" s="2">
        <v>0.55620000000000003</v>
      </c>
      <c r="O2672" s="2">
        <v>0.55526666666666669</v>
      </c>
      <c r="P2672" s="2" t="s">
        <v>4792</v>
      </c>
      <c r="Q2672" s="5">
        <v>6487</v>
      </c>
      <c r="R2672" s="5" t="s">
        <v>4791</v>
      </c>
      <c r="S2672" s="5">
        <v>27</v>
      </c>
      <c r="T2672" s="5">
        <v>416.21704948358257</v>
      </c>
      <c r="U2672" s="5">
        <v>0</v>
      </c>
      <c r="V2672" s="5">
        <v>0</v>
      </c>
      <c r="W2672" s="5">
        <v>2</v>
      </c>
      <c r="X2672" s="5">
        <v>30.830892554339449</v>
      </c>
      <c r="Y2672" s="5">
        <v>0</v>
      </c>
      <c r="Z2672" s="5">
        <v>0</v>
      </c>
      <c r="AA2672" s="5">
        <v>25</v>
      </c>
      <c r="AB2672" s="5">
        <v>385.3861569292431</v>
      </c>
      <c r="AC2672" s="5">
        <v>55</v>
      </c>
      <c r="AD2672" s="5">
        <v>847.84954524433476</v>
      </c>
      <c r="AE2672" s="5">
        <v>11</v>
      </c>
      <c r="AF2672" s="5">
        <v>169.56990904886698</v>
      </c>
      <c r="AG2672" s="5">
        <v>38</v>
      </c>
      <c r="AH2672" s="5">
        <v>585.78695853244949</v>
      </c>
      <c r="AI2672" s="5">
        <v>6</v>
      </c>
      <c r="AJ2672" s="5">
        <v>92.492677663018341</v>
      </c>
    </row>
    <row r="2673" spans="1:36" x14ac:dyDescent="0.25">
      <c r="A2673">
        <v>2019</v>
      </c>
      <c r="B2673" t="s">
        <v>71</v>
      </c>
      <c r="C2673" t="s">
        <v>5111</v>
      </c>
      <c r="D2673" s="47" t="s">
        <v>5110</v>
      </c>
      <c r="E2673" s="11">
        <v>0</v>
      </c>
      <c r="F2673" s="2">
        <v>0.81440000000000001</v>
      </c>
      <c r="G2673" s="2">
        <v>0.17960000000000001</v>
      </c>
      <c r="H2673" s="2">
        <v>0.63480000000000003</v>
      </c>
      <c r="I2673" s="2">
        <v>0.81079999999999997</v>
      </c>
      <c r="J2673" s="2">
        <v>0.1762</v>
      </c>
      <c r="K2673" s="2">
        <v>0.63459999999999994</v>
      </c>
      <c r="L2673" s="2">
        <v>0.77710000000000001</v>
      </c>
      <c r="M2673" s="2">
        <v>0.21609999999999999</v>
      </c>
      <c r="N2673" s="2">
        <v>0.56100000000000005</v>
      </c>
      <c r="O2673" s="2">
        <v>0.61013333333333331</v>
      </c>
      <c r="P2673" s="2" t="s">
        <v>4792</v>
      </c>
      <c r="Q2673" s="5">
        <v>6491</v>
      </c>
      <c r="R2673" s="5" t="s">
        <v>4791</v>
      </c>
      <c r="S2673" s="5">
        <v>39</v>
      </c>
      <c r="T2673" s="5">
        <v>600.83192112155291</v>
      </c>
      <c r="U2673" s="5">
        <v>1</v>
      </c>
      <c r="V2673" s="5">
        <v>15.405946695424435</v>
      </c>
      <c r="W2673" s="5">
        <v>1</v>
      </c>
      <c r="X2673" s="5">
        <v>15.405946695424435</v>
      </c>
      <c r="Y2673" s="5">
        <v>2</v>
      </c>
      <c r="Z2673" s="5">
        <v>30.811893390848869</v>
      </c>
      <c r="AA2673" s="5">
        <v>35</v>
      </c>
      <c r="AB2673" s="5">
        <v>539.20813433985518</v>
      </c>
      <c r="AC2673" s="5">
        <v>187</v>
      </c>
      <c r="AD2673" s="5">
        <v>2880.9120320443694</v>
      </c>
      <c r="AE2673" s="5">
        <v>21</v>
      </c>
      <c r="AF2673" s="5">
        <v>323.52488060391312</v>
      </c>
      <c r="AG2673" s="5">
        <v>152</v>
      </c>
      <c r="AH2673" s="5">
        <v>2341.703897704514</v>
      </c>
      <c r="AI2673" s="5">
        <v>14</v>
      </c>
      <c r="AJ2673" s="5">
        <v>215.68325373594209</v>
      </c>
    </row>
    <row r="2674" spans="1:36" x14ac:dyDescent="0.25">
      <c r="A2674">
        <v>2017</v>
      </c>
      <c r="B2674" t="s">
        <v>41</v>
      </c>
      <c r="C2674" t="s">
        <v>5629</v>
      </c>
      <c r="D2674" s="47" t="s">
        <v>1112</v>
      </c>
      <c r="E2674" s="11">
        <v>4.6459999999999999</v>
      </c>
      <c r="F2674" s="2">
        <v>0.5968</v>
      </c>
      <c r="G2674" s="2">
        <v>0.38219999999999998</v>
      </c>
      <c r="H2674" s="2">
        <v>0.21460000000000001</v>
      </c>
      <c r="I2674" s="2">
        <v>0.57550000000000001</v>
      </c>
      <c r="J2674" s="2">
        <v>0.36509999999999998</v>
      </c>
      <c r="K2674" s="2">
        <v>0.21040000000000003</v>
      </c>
      <c r="L2674" s="2">
        <v>0.47460000000000002</v>
      </c>
      <c r="M2674" s="2">
        <v>0.50529999999999997</v>
      </c>
      <c r="N2674" s="2">
        <v>-3.069999999999995E-2</v>
      </c>
      <c r="O2674" s="2">
        <v>0.13143333333333337</v>
      </c>
      <c r="P2674" s="2" t="s">
        <v>4792</v>
      </c>
      <c r="Q2674" s="5">
        <v>6511</v>
      </c>
      <c r="R2674" s="5">
        <v>1401.4205768402928</v>
      </c>
      <c r="S2674" s="5">
        <v>7</v>
      </c>
      <c r="T2674" s="5">
        <v>107.51036707111042</v>
      </c>
      <c r="U2674" s="5">
        <v>0</v>
      </c>
      <c r="V2674" s="5">
        <v>0</v>
      </c>
      <c r="W2674" s="5">
        <v>2</v>
      </c>
      <c r="X2674" s="5">
        <v>30.717247734602982</v>
      </c>
      <c r="Y2674" s="5">
        <v>0</v>
      </c>
      <c r="Z2674" s="5">
        <v>0</v>
      </c>
      <c r="AA2674" s="5">
        <v>5</v>
      </c>
      <c r="AB2674" s="5">
        <v>76.793119336507445</v>
      </c>
      <c r="AC2674" s="5">
        <v>62</v>
      </c>
      <c r="AD2674" s="5">
        <v>952.2346797726924</v>
      </c>
      <c r="AE2674" s="5">
        <v>15</v>
      </c>
      <c r="AF2674" s="5">
        <v>230.37935800952232</v>
      </c>
      <c r="AG2674" s="5">
        <v>46</v>
      </c>
      <c r="AH2674" s="5">
        <v>706.49669789586858</v>
      </c>
      <c r="AI2674" s="5">
        <v>1</v>
      </c>
      <c r="AJ2674" s="5">
        <v>15.358623867301491</v>
      </c>
    </row>
    <row r="2675" spans="1:36" x14ac:dyDescent="0.25">
      <c r="A2675">
        <v>2018</v>
      </c>
      <c r="B2675" t="s">
        <v>71</v>
      </c>
      <c r="C2675" t="s">
        <v>4971</v>
      </c>
      <c r="D2675" s="47" t="s">
        <v>1965</v>
      </c>
      <c r="E2675" s="11">
        <v>0</v>
      </c>
      <c r="F2675" s="2">
        <v>0.71220000000000006</v>
      </c>
      <c r="G2675" s="2">
        <v>0.27389999999999998</v>
      </c>
      <c r="H2675" s="2">
        <v>0.43830000000000008</v>
      </c>
      <c r="I2675" s="2">
        <v>0.73460000000000003</v>
      </c>
      <c r="J2675" s="2">
        <v>0.224</v>
      </c>
      <c r="K2675" s="2">
        <v>0.51060000000000005</v>
      </c>
      <c r="L2675" s="2">
        <v>0.79700000000000004</v>
      </c>
      <c r="M2675" s="2">
        <v>0.19020000000000001</v>
      </c>
      <c r="N2675" s="2">
        <v>0.60680000000000001</v>
      </c>
      <c r="O2675" s="2">
        <v>0.51856666666666673</v>
      </c>
      <c r="P2675" s="2" t="s">
        <v>4792</v>
      </c>
      <c r="Q2675" s="5">
        <v>6515</v>
      </c>
      <c r="R2675" s="5" t="s">
        <v>4791</v>
      </c>
      <c r="S2675" s="5">
        <v>40</v>
      </c>
      <c r="T2675" s="5">
        <v>613.96776669224869</v>
      </c>
      <c r="U2675" s="5">
        <v>0</v>
      </c>
      <c r="V2675" s="5">
        <v>0</v>
      </c>
      <c r="W2675" s="5">
        <v>7</v>
      </c>
      <c r="X2675" s="5">
        <v>107.4443591711435</v>
      </c>
      <c r="Y2675" s="5">
        <v>6</v>
      </c>
      <c r="Z2675" s="5">
        <v>92.095165003837295</v>
      </c>
      <c r="AA2675" s="5">
        <v>27</v>
      </c>
      <c r="AB2675" s="5">
        <v>414.42824251726785</v>
      </c>
      <c r="AC2675" s="5">
        <v>141</v>
      </c>
      <c r="AD2675" s="5">
        <v>2164.2363775901763</v>
      </c>
      <c r="AE2675" s="5">
        <v>25</v>
      </c>
      <c r="AF2675" s="5">
        <v>383.7298541826554</v>
      </c>
      <c r="AG2675" s="5">
        <v>101</v>
      </c>
      <c r="AH2675" s="5">
        <v>1550.2686108979278</v>
      </c>
      <c r="AI2675" s="5">
        <v>15</v>
      </c>
      <c r="AJ2675" s="5">
        <v>230.23791250959326</v>
      </c>
    </row>
    <row r="2676" spans="1:36" x14ac:dyDescent="0.25">
      <c r="A2676">
        <v>2018</v>
      </c>
      <c r="B2676" t="s">
        <v>71</v>
      </c>
      <c r="C2676" t="s">
        <v>4971</v>
      </c>
      <c r="D2676" s="47" t="s">
        <v>1965</v>
      </c>
      <c r="E2676" s="11">
        <v>0</v>
      </c>
      <c r="F2676" s="2">
        <v>0.71220000000000006</v>
      </c>
      <c r="G2676" s="2">
        <v>0.27389999999999998</v>
      </c>
      <c r="H2676" s="2">
        <v>0.43830000000000008</v>
      </c>
      <c r="I2676" s="2">
        <v>0.73460000000000003</v>
      </c>
      <c r="J2676" s="2">
        <v>0.224</v>
      </c>
      <c r="K2676" s="2">
        <v>0.51060000000000005</v>
      </c>
      <c r="L2676" s="2">
        <v>0.79700000000000004</v>
      </c>
      <c r="M2676" s="2">
        <v>0.19020000000000001</v>
      </c>
      <c r="N2676" s="2">
        <v>0.60680000000000001</v>
      </c>
      <c r="O2676" s="2">
        <v>0.51856666666666673</v>
      </c>
      <c r="P2676" s="2" t="s">
        <v>4792</v>
      </c>
      <c r="Q2676" s="5">
        <v>6515</v>
      </c>
      <c r="R2676" s="5" t="s">
        <v>4791</v>
      </c>
      <c r="S2676" s="5">
        <v>40</v>
      </c>
      <c r="T2676" s="5">
        <v>613.96776669224869</v>
      </c>
      <c r="U2676" s="5">
        <v>0</v>
      </c>
      <c r="V2676" s="5">
        <v>0</v>
      </c>
      <c r="W2676" s="5">
        <v>7</v>
      </c>
      <c r="X2676" s="5">
        <v>107.4443591711435</v>
      </c>
      <c r="Y2676" s="5">
        <v>6</v>
      </c>
      <c r="Z2676" s="5">
        <v>92.095165003837295</v>
      </c>
      <c r="AA2676" s="5">
        <v>27</v>
      </c>
      <c r="AB2676" s="5">
        <v>414.42824251726785</v>
      </c>
      <c r="AC2676" s="5">
        <v>141</v>
      </c>
      <c r="AD2676" s="5">
        <v>2164.2363775901763</v>
      </c>
      <c r="AE2676" s="5">
        <v>25</v>
      </c>
      <c r="AF2676" s="5">
        <v>383.7298541826554</v>
      </c>
      <c r="AG2676" s="5">
        <v>101</v>
      </c>
      <c r="AH2676" s="5">
        <v>1550.2686108979278</v>
      </c>
      <c r="AI2676" s="5">
        <v>15</v>
      </c>
      <c r="AJ2676" s="5">
        <v>230.23791250959326</v>
      </c>
    </row>
    <row r="2677" spans="1:36" x14ac:dyDescent="0.25">
      <c r="A2677">
        <v>2018</v>
      </c>
      <c r="B2677" t="s">
        <v>71</v>
      </c>
      <c r="C2677" t="s">
        <v>4873</v>
      </c>
      <c r="D2677" s="47" t="s">
        <v>4872</v>
      </c>
      <c r="E2677" s="11">
        <v>0</v>
      </c>
      <c r="F2677" s="2">
        <v>0.62729999999999997</v>
      </c>
      <c r="G2677" s="2">
        <v>0.36030000000000001</v>
      </c>
      <c r="H2677" s="2">
        <v>0.26699999999999996</v>
      </c>
      <c r="I2677" s="2">
        <v>0.62739999999999996</v>
      </c>
      <c r="J2677" s="2">
        <v>0.34250000000000003</v>
      </c>
      <c r="K2677" s="2">
        <v>0.28489999999999993</v>
      </c>
      <c r="L2677" s="2">
        <v>0.58130000000000004</v>
      </c>
      <c r="M2677" s="2">
        <v>0.40960000000000002</v>
      </c>
      <c r="N2677" s="2">
        <v>0.17170000000000002</v>
      </c>
      <c r="O2677" s="2">
        <v>0.24119999999999994</v>
      </c>
      <c r="P2677" s="2" t="s">
        <v>4792</v>
      </c>
      <c r="Q2677" s="5">
        <v>6526</v>
      </c>
      <c r="R2677" s="5" t="s">
        <v>4791</v>
      </c>
      <c r="S2677" s="5">
        <v>6</v>
      </c>
      <c r="T2677" s="5">
        <v>91.939932577382777</v>
      </c>
      <c r="U2677" s="5">
        <v>1</v>
      </c>
      <c r="V2677" s="5">
        <v>15.323322096230463</v>
      </c>
      <c r="W2677" s="5">
        <v>3</v>
      </c>
      <c r="X2677" s="5">
        <v>45.969966288691388</v>
      </c>
      <c r="Y2677" s="5">
        <v>1</v>
      </c>
      <c r="Z2677" s="5">
        <v>15.323322096230463</v>
      </c>
      <c r="AA2677" s="5">
        <v>1</v>
      </c>
      <c r="AB2677" s="5">
        <v>15.323322096230463</v>
      </c>
      <c r="AC2677" s="5">
        <v>22</v>
      </c>
      <c r="AD2677" s="5">
        <v>337.11308611707022</v>
      </c>
      <c r="AE2677" s="5">
        <v>3</v>
      </c>
      <c r="AF2677" s="5">
        <v>45.969966288691388</v>
      </c>
      <c r="AG2677" s="5">
        <v>18</v>
      </c>
      <c r="AH2677" s="5">
        <v>275.81979773214834</v>
      </c>
      <c r="AI2677" s="5">
        <v>1</v>
      </c>
      <c r="AJ2677" s="5">
        <v>15.323322096230463</v>
      </c>
    </row>
    <row r="2678" spans="1:36" x14ac:dyDescent="0.25">
      <c r="A2678">
        <v>2018</v>
      </c>
      <c r="B2678" t="s">
        <v>71</v>
      </c>
      <c r="C2678" t="s">
        <v>4873</v>
      </c>
      <c r="D2678" s="47" t="s">
        <v>4872</v>
      </c>
      <c r="E2678" s="11">
        <v>0</v>
      </c>
      <c r="F2678" s="2">
        <v>0.62729999999999997</v>
      </c>
      <c r="G2678" s="2">
        <v>0.36030000000000001</v>
      </c>
      <c r="H2678" s="2">
        <v>0.26699999999999996</v>
      </c>
      <c r="I2678" s="2">
        <v>0.62739999999999996</v>
      </c>
      <c r="J2678" s="2">
        <v>0.34250000000000003</v>
      </c>
      <c r="K2678" s="2">
        <v>0.28489999999999993</v>
      </c>
      <c r="L2678" s="2">
        <v>0.58130000000000004</v>
      </c>
      <c r="M2678" s="2">
        <v>0.40960000000000002</v>
      </c>
      <c r="N2678" s="2">
        <v>0.17170000000000002</v>
      </c>
      <c r="O2678" s="2">
        <v>0.24119999999999994</v>
      </c>
      <c r="P2678" s="2" t="s">
        <v>4792</v>
      </c>
      <c r="Q2678" s="5">
        <v>6526</v>
      </c>
      <c r="R2678" s="5" t="s">
        <v>4791</v>
      </c>
      <c r="S2678" s="5">
        <v>6</v>
      </c>
      <c r="T2678" s="5">
        <v>91.939932577382777</v>
      </c>
      <c r="U2678" s="5">
        <v>1</v>
      </c>
      <c r="V2678" s="5">
        <v>15.323322096230463</v>
      </c>
      <c r="W2678" s="5">
        <v>3</v>
      </c>
      <c r="X2678" s="5">
        <v>45.969966288691388</v>
      </c>
      <c r="Y2678" s="5">
        <v>1</v>
      </c>
      <c r="Z2678" s="5">
        <v>15.323322096230463</v>
      </c>
      <c r="AA2678" s="5">
        <v>1</v>
      </c>
      <c r="AB2678" s="5">
        <v>15.323322096230463</v>
      </c>
      <c r="AC2678" s="5">
        <v>22</v>
      </c>
      <c r="AD2678" s="5">
        <v>337.11308611707022</v>
      </c>
      <c r="AE2678" s="5">
        <v>3</v>
      </c>
      <c r="AF2678" s="5">
        <v>45.969966288691388</v>
      </c>
      <c r="AG2678" s="5">
        <v>18</v>
      </c>
      <c r="AH2678" s="5">
        <v>275.81979773214834</v>
      </c>
      <c r="AI2678" s="5">
        <v>1</v>
      </c>
      <c r="AJ2678" s="5">
        <v>15.323322096230463</v>
      </c>
    </row>
    <row r="2679" spans="1:36" x14ac:dyDescent="0.25">
      <c r="A2679">
        <v>2018</v>
      </c>
      <c r="B2679" t="s">
        <v>49</v>
      </c>
      <c r="C2679" t="s">
        <v>6341</v>
      </c>
      <c r="D2679" s="47" t="s">
        <v>6316</v>
      </c>
      <c r="E2679" s="11">
        <v>10.4</v>
      </c>
      <c r="F2679" s="2">
        <v>0.2611</v>
      </c>
      <c r="G2679" s="2">
        <v>0.71</v>
      </c>
      <c r="H2679" s="2">
        <v>-0.44889999999999997</v>
      </c>
      <c r="I2679" s="2">
        <v>0.246</v>
      </c>
      <c r="J2679" s="2">
        <v>0.64700000000000002</v>
      </c>
      <c r="K2679" s="2">
        <v>-0.40100000000000002</v>
      </c>
      <c r="L2679" s="2">
        <v>0.38700000000000001</v>
      </c>
      <c r="M2679" s="2">
        <v>0.59299999999999997</v>
      </c>
      <c r="N2679" s="2">
        <v>-0.20599999999999996</v>
      </c>
      <c r="O2679" s="2">
        <v>-0.35196666666666659</v>
      </c>
      <c r="P2679" s="2" t="s">
        <v>5900</v>
      </c>
      <c r="Q2679" s="5">
        <v>6540</v>
      </c>
      <c r="R2679" s="5">
        <v>628.84615384615381</v>
      </c>
      <c r="S2679" s="5">
        <v>4</v>
      </c>
      <c r="T2679" s="5">
        <v>61.162079510703357</v>
      </c>
      <c r="U2679" s="5">
        <v>0</v>
      </c>
      <c r="V2679" s="5">
        <v>0</v>
      </c>
      <c r="W2679" s="5">
        <v>0</v>
      </c>
      <c r="X2679" s="5">
        <v>0</v>
      </c>
      <c r="Y2679" s="5">
        <v>0</v>
      </c>
      <c r="Z2679" s="5">
        <v>0</v>
      </c>
      <c r="AA2679" s="5">
        <v>4</v>
      </c>
      <c r="AB2679" s="5">
        <v>61.162079510703357</v>
      </c>
      <c r="AC2679" s="5">
        <v>26</v>
      </c>
      <c r="AD2679" s="5">
        <v>397.55351681957183</v>
      </c>
      <c r="AE2679" s="5">
        <v>1</v>
      </c>
      <c r="AF2679" s="5">
        <v>15.290519877675839</v>
      </c>
      <c r="AG2679" s="5">
        <v>21</v>
      </c>
      <c r="AH2679" s="5">
        <v>321.10091743119267</v>
      </c>
      <c r="AI2679" s="5">
        <v>4</v>
      </c>
      <c r="AJ2679" s="5">
        <v>61.162079510703357</v>
      </c>
    </row>
    <row r="2680" spans="1:36" x14ac:dyDescent="0.25">
      <c r="A2680">
        <v>2019</v>
      </c>
      <c r="B2680" t="s">
        <v>71</v>
      </c>
      <c r="C2680" t="s">
        <v>4873</v>
      </c>
      <c r="D2680" s="47" t="s">
        <v>4872</v>
      </c>
      <c r="E2680" s="11">
        <v>0</v>
      </c>
      <c r="F2680" s="2">
        <v>0.62729999999999997</v>
      </c>
      <c r="G2680" s="2">
        <v>0.36030000000000001</v>
      </c>
      <c r="H2680" s="2">
        <v>0.26699999999999996</v>
      </c>
      <c r="I2680" s="2">
        <v>0.62739999999999996</v>
      </c>
      <c r="J2680" s="2">
        <v>0.34250000000000003</v>
      </c>
      <c r="K2680" s="2">
        <v>0.28489999999999993</v>
      </c>
      <c r="L2680" s="2">
        <v>0.58130000000000004</v>
      </c>
      <c r="M2680" s="2">
        <v>0.40960000000000002</v>
      </c>
      <c r="N2680" s="2">
        <v>0.17170000000000002</v>
      </c>
      <c r="O2680" s="2">
        <v>0.24119999999999994</v>
      </c>
      <c r="P2680" s="2" t="s">
        <v>4792</v>
      </c>
      <c r="Q2680" s="5">
        <v>6543</v>
      </c>
      <c r="R2680" s="5" t="s">
        <v>4791</v>
      </c>
      <c r="S2680" s="5">
        <v>5</v>
      </c>
      <c r="T2680" s="5">
        <v>76.417545468439556</v>
      </c>
      <c r="U2680" s="5">
        <v>0</v>
      </c>
      <c r="V2680" s="5">
        <v>0</v>
      </c>
      <c r="W2680" s="5">
        <v>0</v>
      </c>
      <c r="X2680" s="5">
        <v>0</v>
      </c>
      <c r="Y2680" s="5">
        <v>2</v>
      </c>
      <c r="Z2680" s="5">
        <v>30.567018187375819</v>
      </c>
      <c r="AA2680" s="5">
        <v>3</v>
      </c>
      <c r="AB2680" s="5">
        <v>45.850527281063734</v>
      </c>
      <c r="AC2680" s="5">
        <v>31</v>
      </c>
      <c r="AD2680" s="5">
        <v>473.78878190432522</v>
      </c>
      <c r="AE2680" s="5">
        <v>11</v>
      </c>
      <c r="AF2680" s="5">
        <v>168.11860003056699</v>
      </c>
      <c r="AG2680" s="5">
        <v>19</v>
      </c>
      <c r="AH2680" s="5">
        <v>290.38667278007028</v>
      </c>
      <c r="AI2680" s="5">
        <v>1</v>
      </c>
      <c r="AJ2680" s="5">
        <v>15.283509093687909</v>
      </c>
    </row>
    <row r="2681" spans="1:36" x14ac:dyDescent="0.25">
      <c r="A2681">
        <v>2018</v>
      </c>
      <c r="B2681" t="s">
        <v>71</v>
      </c>
      <c r="C2681" t="s">
        <v>5064</v>
      </c>
      <c r="D2681" s="47" t="s">
        <v>615</v>
      </c>
      <c r="E2681" s="11">
        <v>0</v>
      </c>
      <c r="F2681" s="2">
        <v>0.78480000000000005</v>
      </c>
      <c r="G2681" s="2">
        <v>0.20230000000000001</v>
      </c>
      <c r="H2681" s="2">
        <v>0.58250000000000002</v>
      </c>
      <c r="I2681" s="2">
        <v>0.78520000000000001</v>
      </c>
      <c r="J2681" s="2">
        <v>0.189</v>
      </c>
      <c r="K2681" s="2">
        <v>0.59620000000000006</v>
      </c>
      <c r="L2681" s="2">
        <v>0.79530000000000001</v>
      </c>
      <c r="M2681" s="2">
        <v>0.1933</v>
      </c>
      <c r="N2681" s="2">
        <v>0.60199999999999998</v>
      </c>
      <c r="O2681" s="2">
        <v>0.59356666666666669</v>
      </c>
      <c r="P2681" s="2" t="s">
        <v>4792</v>
      </c>
      <c r="Q2681" s="5">
        <v>6544</v>
      </c>
      <c r="R2681" s="5" t="s">
        <v>4791</v>
      </c>
      <c r="S2681" s="5">
        <v>14</v>
      </c>
      <c r="T2681" s="5">
        <v>213.93643031784839</v>
      </c>
      <c r="U2681" s="5">
        <v>0</v>
      </c>
      <c r="V2681" s="5">
        <v>0</v>
      </c>
      <c r="W2681" s="5">
        <v>2</v>
      </c>
      <c r="X2681" s="5">
        <v>30.562347188264059</v>
      </c>
      <c r="Y2681" s="5">
        <v>3</v>
      </c>
      <c r="Z2681" s="5">
        <v>45.843520782396091</v>
      </c>
      <c r="AA2681" s="5">
        <v>9</v>
      </c>
      <c r="AB2681" s="5">
        <v>137.53056234718827</v>
      </c>
      <c r="AC2681" s="5">
        <v>91</v>
      </c>
      <c r="AD2681" s="5">
        <v>1390.5867970660147</v>
      </c>
      <c r="AE2681" s="5">
        <v>28</v>
      </c>
      <c r="AF2681" s="5">
        <v>427.87286063569678</v>
      </c>
      <c r="AG2681" s="5">
        <v>55</v>
      </c>
      <c r="AH2681" s="5">
        <v>840.46454767726163</v>
      </c>
      <c r="AI2681" s="5">
        <v>8</v>
      </c>
      <c r="AJ2681" s="5">
        <v>122.24938875305624</v>
      </c>
    </row>
    <row r="2682" spans="1:36" x14ac:dyDescent="0.25">
      <c r="A2682">
        <v>2018</v>
      </c>
      <c r="B2682" t="s">
        <v>71</v>
      </c>
      <c r="C2682" t="s">
        <v>5064</v>
      </c>
      <c r="D2682" s="47" t="s">
        <v>615</v>
      </c>
      <c r="E2682" s="11">
        <v>0</v>
      </c>
      <c r="F2682" s="2">
        <v>0.78480000000000005</v>
      </c>
      <c r="G2682" s="2">
        <v>0.20230000000000001</v>
      </c>
      <c r="H2682" s="2">
        <v>0.58250000000000002</v>
      </c>
      <c r="I2682" s="2">
        <v>0.78520000000000001</v>
      </c>
      <c r="J2682" s="2">
        <v>0.189</v>
      </c>
      <c r="K2682" s="2">
        <v>0.59620000000000006</v>
      </c>
      <c r="L2682" s="2">
        <v>0.79530000000000001</v>
      </c>
      <c r="M2682" s="2">
        <v>0.1933</v>
      </c>
      <c r="N2682" s="2">
        <v>0.60199999999999998</v>
      </c>
      <c r="O2682" s="2">
        <v>0.59356666666666669</v>
      </c>
      <c r="P2682" s="2" t="s">
        <v>4792</v>
      </c>
      <c r="Q2682" s="5">
        <v>6544</v>
      </c>
      <c r="R2682" s="5" t="s">
        <v>4791</v>
      </c>
      <c r="S2682" s="5">
        <v>14</v>
      </c>
      <c r="T2682" s="5">
        <v>213.93643031784839</v>
      </c>
      <c r="U2682" s="5">
        <v>0</v>
      </c>
      <c r="V2682" s="5">
        <v>0</v>
      </c>
      <c r="W2682" s="5">
        <v>2</v>
      </c>
      <c r="X2682" s="5">
        <v>30.562347188264059</v>
      </c>
      <c r="Y2682" s="5">
        <v>3</v>
      </c>
      <c r="Z2682" s="5">
        <v>45.843520782396091</v>
      </c>
      <c r="AA2682" s="5">
        <v>9</v>
      </c>
      <c r="AB2682" s="5">
        <v>137.53056234718827</v>
      </c>
      <c r="AC2682" s="5">
        <v>91</v>
      </c>
      <c r="AD2682" s="5">
        <v>1390.5867970660147</v>
      </c>
      <c r="AE2682" s="5">
        <v>28</v>
      </c>
      <c r="AF2682" s="5">
        <v>427.87286063569678</v>
      </c>
      <c r="AG2682" s="5">
        <v>55</v>
      </c>
      <c r="AH2682" s="5">
        <v>840.46454767726163</v>
      </c>
      <c r="AI2682" s="5">
        <v>8</v>
      </c>
      <c r="AJ2682" s="5">
        <v>122.24938875305624</v>
      </c>
    </row>
    <row r="2683" spans="1:36" x14ac:dyDescent="0.25">
      <c r="A2683">
        <v>2018</v>
      </c>
      <c r="B2683" t="s">
        <v>49</v>
      </c>
      <c r="C2683" t="s">
        <v>6361</v>
      </c>
      <c r="D2683" s="47" t="s">
        <v>6318</v>
      </c>
      <c r="E2683" s="11">
        <v>21.8</v>
      </c>
      <c r="F2683" s="2">
        <v>0.25169999999999998</v>
      </c>
      <c r="G2683" s="2">
        <v>0.72040000000000004</v>
      </c>
      <c r="H2683" s="2">
        <v>-0.46870000000000006</v>
      </c>
      <c r="I2683" s="2">
        <v>0.27</v>
      </c>
      <c r="J2683" s="2">
        <v>0.629</v>
      </c>
      <c r="K2683" s="2">
        <v>-0.35899999999999999</v>
      </c>
      <c r="L2683" s="2">
        <v>0.26200000000000001</v>
      </c>
      <c r="M2683" s="2">
        <v>0.71799999999999997</v>
      </c>
      <c r="N2683" s="2">
        <v>-0.45599999999999996</v>
      </c>
      <c r="O2683" s="2">
        <v>-0.4279</v>
      </c>
      <c r="P2683" s="2" t="s">
        <v>5900</v>
      </c>
      <c r="Q2683" s="5">
        <v>6546</v>
      </c>
      <c r="R2683" s="5">
        <v>300.27522935779814</v>
      </c>
      <c r="S2683" s="5">
        <v>6</v>
      </c>
      <c r="T2683" s="5">
        <v>91.659028414298817</v>
      </c>
      <c r="U2683" s="5">
        <v>0</v>
      </c>
      <c r="V2683" s="5">
        <v>0</v>
      </c>
      <c r="W2683" s="5">
        <v>1</v>
      </c>
      <c r="X2683" s="5">
        <v>15.276504735716468</v>
      </c>
      <c r="Y2683" s="5">
        <v>0</v>
      </c>
      <c r="Z2683" s="5">
        <v>0</v>
      </c>
      <c r="AA2683" s="5">
        <v>5</v>
      </c>
      <c r="AB2683" s="5">
        <v>76.382523678582331</v>
      </c>
      <c r="AC2683" s="5">
        <v>22</v>
      </c>
      <c r="AD2683" s="5">
        <v>336.08310418576229</v>
      </c>
      <c r="AE2683" s="5">
        <v>8</v>
      </c>
      <c r="AF2683" s="5">
        <v>122.21203788573175</v>
      </c>
      <c r="AG2683" s="5">
        <v>12</v>
      </c>
      <c r="AH2683" s="5">
        <v>183.31805682859763</v>
      </c>
      <c r="AI2683" s="5">
        <v>2</v>
      </c>
      <c r="AJ2683" s="5">
        <v>30.553009471432937</v>
      </c>
    </row>
    <row r="2684" spans="1:36" x14ac:dyDescent="0.25">
      <c r="A2684">
        <v>2018</v>
      </c>
      <c r="B2684" t="s">
        <v>41</v>
      </c>
      <c r="C2684" t="s">
        <v>6077</v>
      </c>
      <c r="D2684" s="47" t="s">
        <v>6005</v>
      </c>
      <c r="E2684" s="11">
        <v>1.6439999999999999</v>
      </c>
      <c r="F2684" s="2">
        <v>0.24049999999999999</v>
      </c>
      <c r="G2684" s="2">
        <v>0.74350000000000005</v>
      </c>
      <c r="H2684" s="2">
        <v>-0.50300000000000011</v>
      </c>
      <c r="I2684" s="2">
        <v>0.2102</v>
      </c>
      <c r="J2684" s="2">
        <v>0.74750000000000005</v>
      </c>
      <c r="K2684" s="2">
        <v>-0.53730000000000011</v>
      </c>
      <c r="L2684" s="2">
        <v>0.24629999999999999</v>
      </c>
      <c r="M2684" s="2">
        <v>0.74</v>
      </c>
      <c r="N2684" s="2">
        <v>-0.49370000000000003</v>
      </c>
      <c r="O2684" s="2">
        <v>-0.51133333333333342</v>
      </c>
      <c r="P2684" s="2" t="s">
        <v>5900</v>
      </c>
      <c r="Q2684" s="5">
        <v>6548</v>
      </c>
      <c r="R2684" s="5">
        <v>3982.968369829684</v>
      </c>
      <c r="S2684" s="5">
        <v>20</v>
      </c>
      <c r="T2684" s="5">
        <v>305.43677458766035</v>
      </c>
      <c r="U2684" s="5">
        <v>1</v>
      </c>
      <c r="V2684" s="5">
        <v>15.271838729383019</v>
      </c>
      <c r="W2684" s="5">
        <v>0</v>
      </c>
      <c r="X2684" s="5">
        <v>0</v>
      </c>
      <c r="Y2684" s="5">
        <v>4</v>
      </c>
      <c r="Z2684" s="5">
        <v>61.087354917532075</v>
      </c>
      <c r="AA2684" s="5">
        <v>15</v>
      </c>
      <c r="AB2684" s="5">
        <v>229.07758094074526</v>
      </c>
      <c r="AC2684" s="5">
        <v>448</v>
      </c>
      <c r="AD2684" s="5">
        <v>6841.7837507635913</v>
      </c>
      <c r="AE2684" s="5">
        <v>10</v>
      </c>
      <c r="AF2684" s="5">
        <v>152.71838729383018</v>
      </c>
      <c r="AG2684" s="5">
        <v>401</v>
      </c>
      <c r="AH2684" s="5">
        <v>6124.0073304825901</v>
      </c>
      <c r="AI2684" s="5">
        <v>37</v>
      </c>
      <c r="AJ2684" s="5">
        <v>565.0580329871716</v>
      </c>
    </row>
    <row r="2685" spans="1:36" x14ac:dyDescent="0.25">
      <c r="A2685">
        <v>2017</v>
      </c>
      <c r="B2685" t="s">
        <v>71</v>
      </c>
      <c r="C2685" t="s">
        <v>5064</v>
      </c>
      <c r="D2685" s="47" t="s">
        <v>615</v>
      </c>
      <c r="E2685" s="11">
        <v>0</v>
      </c>
      <c r="F2685" s="2">
        <v>0.78480000000000005</v>
      </c>
      <c r="G2685" s="2">
        <v>0.20230000000000001</v>
      </c>
      <c r="H2685" s="2">
        <v>0.58250000000000002</v>
      </c>
      <c r="I2685" s="2">
        <v>0.78520000000000001</v>
      </c>
      <c r="J2685" s="2">
        <v>0.189</v>
      </c>
      <c r="K2685" s="2">
        <v>0.59620000000000006</v>
      </c>
      <c r="L2685" s="2">
        <v>0.79530000000000001</v>
      </c>
      <c r="M2685" s="2">
        <v>0.1933</v>
      </c>
      <c r="N2685" s="2">
        <v>0.60199999999999998</v>
      </c>
      <c r="O2685" s="2">
        <v>0.59356666666666669</v>
      </c>
      <c r="P2685" s="2" t="s">
        <v>4792</v>
      </c>
      <c r="Q2685" s="5">
        <v>6555</v>
      </c>
      <c r="R2685" s="5" t="s">
        <v>4791</v>
      </c>
      <c r="S2685" s="5">
        <v>22</v>
      </c>
      <c r="T2685" s="5">
        <v>335.62166285278414</v>
      </c>
      <c r="U2685" s="5">
        <v>0</v>
      </c>
      <c r="V2685" s="5">
        <v>0</v>
      </c>
      <c r="W2685" s="5">
        <v>0</v>
      </c>
      <c r="X2685" s="5">
        <v>0</v>
      </c>
      <c r="Y2685" s="5">
        <v>4</v>
      </c>
      <c r="Z2685" s="5">
        <v>61.022120518688027</v>
      </c>
      <c r="AA2685" s="5">
        <v>18</v>
      </c>
      <c r="AB2685" s="5">
        <v>274.5995423340961</v>
      </c>
      <c r="AC2685" s="5">
        <v>119</v>
      </c>
      <c r="AD2685" s="5">
        <v>1815.4080854309689</v>
      </c>
      <c r="AE2685" s="5">
        <v>35</v>
      </c>
      <c r="AF2685" s="5">
        <v>533.94355453852017</v>
      </c>
      <c r="AG2685" s="5">
        <v>69</v>
      </c>
      <c r="AH2685" s="5">
        <v>1052.6315789473683</v>
      </c>
      <c r="AI2685" s="5">
        <v>15</v>
      </c>
      <c r="AJ2685" s="5">
        <v>228.83295194508008</v>
      </c>
    </row>
    <row r="2686" spans="1:36" x14ac:dyDescent="0.25">
      <c r="A2686">
        <v>2018</v>
      </c>
      <c r="B2686" t="s">
        <v>71</v>
      </c>
      <c r="C2686" t="s">
        <v>5111</v>
      </c>
      <c r="D2686" s="47" t="s">
        <v>5110</v>
      </c>
      <c r="E2686" s="11">
        <v>0</v>
      </c>
      <c r="F2686" s="2">
        <v>0.81440000000000001</v>
      </c>
      <c r="G2686" s="2">
        <v>0.17960000000000001</v>
      </c>
      <c r="H2686" s="2">
        <v>0.63480000000000003</v>
      </c>
      <c r="I2686" s="2">
        <v>0.81079999999999997</v>
      </c>
      <c r="J2686" s="2">
        <v>0.1762</v>
      </c>
      <c r="K2686" s="2">
        <v>0.63459999999999994</v>
      </c>
      <c r="L2686" s="2">
        <v>0.77710000000000001</v>
      </c>
      <c r="M2686" s="2">
        <v>0.21609999999999999</v>
      </c>
      <c r="N2686" s="2">
        <v>0.56100000000000005</v>
      </c>
      <c r="O2686" s="2">
        <v>0.61013333333333331</v>
      </c>
      <c r="P2686" s="2" t="s">
        <v>4792</v>
      </c>
      <c r="Q2686" s="5">
        <v>6555</v>
      </c>
      <c r="R2686" s="5" t="s">
        <v>4791</v>
      </c>
      <c r="S2686" s="5">
        <v>26</v>
      </c>
      <c r="T2686" s="5">
        <v>396.64378337147218</v>
      </c>
      <c r="U2686" s="5">
        <v>0</v>
      </c>
      <c r="V2686" s="5">
        <v>0</v>
      </c>
      <c r="W2686" s="5">
        <v>0</v>
      </c>
      <c r="X2686" s="5">
        <v>0</v>
      </c>
      <c r="Y2686" s="5">
        <v>2</v>
      </c>
      <c r="Z2686" s="5">
        <v>30.511060259344013</v>
      </c>
      <c r="AA2686" s="5">
        <v>24</v>
      </c>
      <c r="AB2686" s="5">
        <v>366.13272311212819</v>
      </c>
      <c r="AC2686" s="5">
        <v>179</v>
      </c>
      <c r="AD2686" s="5">
        <v>2730.7398932112892</v>
      </c>
      <c r="AE2686" s="5">
        <v>31</v>
      </c>
      <c r="AF2686" s="5">
        <v>472.92143401983213</v>
      </c>
      <c r="AG2686" s="5">
        <v>141</v>
      </c>
      <c r="AH2686" s="5">
        <v>2151.0297482837527</v>
      </c>
      <c r="AI2686" s="5">
        <v>7</v>
      </c>
      <c r="AJ2686" s="5">
        <v>106.78871090770404</v>
      </c>
    </row>
    <row r="2687" spans="1:36" x14ac:dyDescent="0.25">
      <c r="A2687">
        <v>2018</v>
      </c>
      <c r="B2687" t="s">
        <v>71</v>
      </c>
      <c r="C2687" t="s">
        <v>5111</v>
      </c>
      <c r="D2687" s="47" t="s">
        <v>5110</v>
      </c>
      <c r="E2687" s="11">
        <v>0</v>
      </c>
      <c r="F2687" s="2">
        <v>0.81440000000000001</v>
      </c>
      <c r="G2687" s="2">
        <v>0.17960000000000001</v>
      </c>
      <c r="H2687" s="2">
        <v>0.63480000000000003</v>
      </c>
      <c r="I2687" s="2">
        <v>0.81079999999999997</v>
      </c>
      <c r="J2687" s="2">
        <v>0.1762</v>
      </c>
      <c r="K2687" s="2">
        <v>0.63459999999999994</v>
      </c>
      <c r="L2687" s="2">
        <v>0.77710000000000001</v>
      </c>
      <c r="M2687" s="2">
        <v>0.21609999999999999</v>
      </c>
      <c r="N2687" s="2">
        <v>0.56100000000000005</v>
      </c>
      <c r="O2687" s="2">
        <v>0.61013333333333331</v>
      </c>
      <c r="P2687" s="2" t="s">
        <v>4792</v>
      </c>
      <c r="Q2687" s="5">
        <v>6555</v>
      </c>
      <c r="R2687" s="5" t="s">
        <v>4791</v>
      </c>
      <c r="S2687" s="5">
        <v>26</v>
      </c>
      <c r="T2687" s="5">
        <v>396.64378337147218</v>
      </c>
      <c r="U2687" s="5">
        <v>0</v>
      </c>
      <c r="V2687" s="5">
        <v>0</v>
      </c>
      <c r="W2687" s="5">
        <v>0</v>
      </c>
      <c r="X2687" s="5">
        <v>0</v>
      </c>
      <c r="Y2687" s="5">
        <v>2</v>
      </c>
      <c r="Z2687" s="5">
        <v>30.511060259344013</v>
      </c>
      <c r="AA2687" s="5">
        <v>24</v>
      </c>
      <c r="AB2687" s="5">
        <v>366.13272311212819</v>
      </c>
      <c r="AC2687" s="5">
        <v>179</v>
      </c>
      <c r="AD2687" s="5">
        <v>2730.7398932112892</v>
      </c>
      <c r="AE2687" s="5">
        <v>31</v>
      </c>
      <c r="AF2687" s="5">
        <v>472.92143401983213</v>
      </c>
      <c r="AG2687" s="5">
        <v>141</v>
      </c>
      <c r="AH2687" s="5">
        <v>2151.0297482837527</v>
      </c>
      <c r="AI2687" s="5">
        <v>7</v>
      </c>
      <c r="AJ2687" s="5">
        <v>106.78871090770404</v>
      </c>
    </row>
    <row r="2688" spans="1:36" x14ac:dyDescent="0.25">
      <c r="A2688">
        <v>2018</v>
      </c>
      <c r="B2688" t="s">
        <v>49</v>
      </c>
      <c r="C2688" t="s">
        <v>6361</v>
      </c>
      <c r="D2688" s="47" t="s">
        <v>6318</v>
      </c>
      <c r="E2688" s="11">
        <v>21.8</v>
      </c>
      <c r="F2688" s="2">
        <v>0.25169999999999998</v>
      </c>
      <c r="G2688" s="2">
        <v>0.72040000000000004</v>
      </c>
      <c r="H2688" s="2">
        <v>-0.46870000000000006</v>
      </c>
      <c r="I2688" s="2">
        <v>0.27</v>
      </c>
      <c r="J2688" s="2">
        <v>0.629</v>
      </c>
      <c r="K2688" s="2">
        <v>-0.35899999999999999</v>
      </c>
      <c r="L2688" s="2">
        <v>0.26200000000000001</v>
      </c>
      <c r="M2688" s="2">
        <v>0.71799999999999997</v>
      </c>
      <c r="N2688" s="2">
        <v>-0.45599999999999996</v>
      </c>
      <c r="O2688" s="2">
        <v>-0.4279</v>
      </c>
      <c r="P2688" s="2" t="s">
        <v>5900</v>
      </c>
      <c r="Q2688" s="5">
        <v>6556</v>
      </c>
      <c r="R2688" s="5">
        <v>300.73394495412845</v>
      </c>
      <c r="S2688" s="5">
        <v>14</v>
      </c>
      <c r="T2688" s="5">
        <v>213.54484441732765</v>
      </c>
      <c r="U2688" s="5">
        <v>0</v>
      </c>
      <c r="V2688" s="5">
        <v>0</v>
      </c>
      <c r="W2688" s="5">
        <v>4</v>
      </c>
      <c r="X2688" s="5">
        <v>61.012812690665037</v>
      </c>
      <c r="Y2688" s="5">
        <v>0</v>
      </c>
      <c r="Z2688" s="5">
        <v>0</v>
      </c>
      <c r="AA2688" s="5">
        <v>10</v>
      </c>
      <c r="AB2688" s="5">
        <v>152.53203172666261</v>
      </c>
      <c r="AC2688" s="5">
        <v>30</v>
      </c>
      <c r="AD2688" s="5">
        <v>457.5960951799878</v>
      </c>
      <c r="AE2688" s="5">
        <v>5</v>
      </c>
      <c r="AF2688" s="5">
        <v>76.266015863331305</v>
      </c>
      <c r="AG2688" s="5">
        <v>20</v>
      </c>
      <c r="AH2688" s="5">
        <v>305.06406345332522</v>
      </c>
      <c r="AI2688" s="5">
        <v>5</v>
      </c>
      <c r="AJ2688" s="5">
        <v>76.266015863331305</v>
      </c>
    </row>
    <row r="2689" spans="1:36" x14ac:dyDescent="0.25">
      <c r="A2689">
        <v>2018</v>
      </c>
      <c r="B2689" t="s">
        <v>49</v>
      </c>
      <c r="C2689" t="s">
        <v>5679</v>
      </c>
      <c r="D2689" s="47" t="s">
        <v>618</v>
      </c>
      <c r="E2689" s="11">
        <v>26.4</v>
      </c>
      <c r="F2689" s="2">
        <v>0.3947</v>
      </c>
      <c r="G2689" s="2">
        <v>0.57199999999999995</v>
      </c>
      <c r="H2689" s="2">
        <v>-0.17729999999999996</v>
      </c>
      <c r="I2689" s="2">
        <v>0.23499999999999999</v>
      </c>
      <c r="J2689" s="2">
        <v>0.66600000000000004</v>
      </c>
      <c r="K2689" s="2">
        <v>-0.43100000000000005</v>
      </c>
      <c r="L2689" s="2">
        <v>0.378</v>
      </c>
      <c r="M2689" s="2">
        <v>0.60099999999999998</v>
      </c>
      <c r="N2689" s="2">
        <v>-0.22299999999999998</v>
      </c>
      <c r="O2689" s="2">
        <v>-0.27710000000000001</v>
      </c>
      <c r="P2689" s="2" t="s">
        <v>5900</v>
      </c>
      <c r="Q2689" s="5">
        <v>6569</v>
      </c>
      <c r="R2689" s="5">
        <v>248.82575757575759</v>
      </c>
      <c r="S2689" s="5">
        <v>5</v>
      </c>
      <c r="T2689" s="5">
        <v>76.115086010047193</v>
      </c>
      <c r="U2689" s="5">
        <v>0</v>
      </c>
      <c r="V2689" s="5">
        <v>0</v>
      </c>
      <c r="W2689" s="5">
        <v>3</v>
      </c>
      <c r="X2689" s="5">
        <v>45.669051606028312</v>
      </c>
      <c r="Y2689" s="5">
        <v>0</v>
      </c>
      <c r="Z2689" s="5">
        <v>0</v>
      </c>
      <c r="AA2689" s="5">
        <v>2</v>
      </c>
      <c r="AB2689" s="5">
        <v>30.446034404018874</v>
      </c>
      <c r="AC2689" s="5">
        <v>26</v>
      </c>
      <c r="AD2689" s="5">
        <v>395.79844725224535</v>
      </c>
      <c r="AE2689" s="5">
        <v>6</v>
      </c>
      <c r="AF2689" s="5">
        <v>91.338103212056623</v>
      </c>
      <c r="AG2689" s="5">
        <v>20</v>
      </c>
      <c r="AH2689" s="5">
        <v>304.46034404018877</v>
      </c>
      <c r="AI2689" s="5">
        <v>0</v>
      </c>
      <c r="AJ2689" s="5">
        <v>0</v>
      </c>
    </row>
    <row r="2690" spans="1:36" x14ac:dyDescent="0.25">
      <c r="A2690">
        <v>2017</v>
      </c>
      <c r="B2690" t="s">
        <v>49</v>
      </c>
      <c r="C2690" t="s">
        <v>5679</v>
      </c>
      <c r="D2690" s="47" t="s">
        <v>618</v>
      </c>
      <c r="E2690" s="11">
        <v>26.4</v>
      </c>
      <c r="F2690" s="2">
        <v>0.3947</v>
      </c>
      <c r="G2690" s="2">
        <v>0.57199999999999995</v>
      </c>
      <c r="H2690" s="2">
        <v>-0.17729999999999996</v>
      </c>
      <c r="I2690" s="2">
        <v>0.23499999999999999</v>
      </c>
      <c r="J2690" s="2">
        <v>0.66600000000000004</v>
      </c>
      <c r="K2690" s="2">
        <v>-0.43100000000000005</v>
      </c>
      <c r="L2690" s="2">
        <v>0.378</v>
      </c>
      <c r="M2690" s="2">
        <v>0.60099999999999998</v>
      </c>
      <c r="N2690" s="2">
        <v>-0.22299999999999998</v>
      </c>
      <c r="O2690" s="2">
        <v>-0.27710000000000001</v>
      </c>
      <c r="P2690" s="2" t="s">
        <v>5900</v>
      </c>
      <c r="Q2690" s="5">
        <v>6572</v>
      </c>
      <c r="R2690" s="5">
        <v>248.93939393939397</v>
      </c>
      <c r="S2690" s="5">
        <v>1</v>
      </c>
      <c r="T2690" s="5">
        <v>15.216068167985393</v>
      </c>
      <c r="U2690" s="5">
        <v>0</v>
      </c>
      <c r="V2690" s="5">
        <v>0</v>
      </c>
      <c r="W2690" s="5">
        <v>0</v>
      </c>
      <c r="X2690" s="5">
        <v>0</v>
      </c>
      <c r="Y2690" s="5">
        <v>0</v>
      </c>
      <c r="Z2690" s="5">
        <v>0</v>
      </c>
      <c r="AA2690" s="5">
        <v>1</v>
      </c>
      <c r="AB2690" s="5">
        <v>15.216068167985393</v>
      </c>
      <c r="AC2690" s="5">
        <v>27</v>
      </c>
      <c r="AD2690" s="5">
        <v>410.83384053560553</v>
      </c>
      <c r="AE2690" s="5">
        <v>11</v>
      </c>
      <c r="AF2690" s="5">
        <v>167.37674984783931</v>
      </c>
      <c r="AG2690" s="5">
        <v>16</v>
      </c>
      <c r="AH2690" s="5">
        <v>243.45709068776628</v>
      </c>
      <c r="AI2690" s="5">
        <v>0</v>
      </c>
      <c r="AJ2690" s="5">
        <v>0</v>
      </c>
    </row>
    <row r="2691" spans="1:36" x14ac:dyDescent="0.25">
      <c r="A2691">
        <v>2018</v>
      </c>
      <c r="B2691" t="s">
        <v>49</v>
      </c>
      <c r="C2691" t="s">
        <v>5679</v>
      </c>
      <c r="D2691" s="47" t="s">
        <v>618</v>
      </c>
      <c r="E2691" s="11">
        <v>26.4</v>
      </c>
      <c r="F2691" s="2">
        <v>0.3947</v>
      </c>
      <c r="G2691" s="2">
        <v>0.57199999999999995</v>
      </c>
      <c r="H2691" s="2">
        <v>-0.17729999999999996</v>
      </c>
      <c r="I2691" s="2">
        <v>0.23499999999999999</v>
      </c>
      <c r="J2691" s="2">
        <v>0.66600000000000004</v>
      </c>
      <c r="K2691" s="2">
        <v>-0.43100000000000005</v>
      </c>
      <c r="L2691" s="2">
        <v>0.378</v>
      </c>
      <c r="M2691" s="2">
        <v>0.60099999999999998</v>
      </c>
      <c r="N2691" s="2">
        <v>-0.22299999999999998</v>
      </c>
      <c r="O2691" s="2">
        <v>-0.27710000000000001</v>
      </c>
      <c r="P2691" s="2" t="s">
        <v>5900</v>
      </c>
      <c r="Q2691" s="5">
        <v>6572</v>
      </c>
      <c r="R2691" s="5">
        <v>248.93939393939397</v>
      </c>
      <c r="S2691" s="5">
        <v>4</v>
      </c>
      <c r="T2691" s="5">
        <v>60.864272671941571</v>
      </c>
      <c r="U2691" s="5">
        <v>0</v>
      </c>
      <c r="V2691" s="5">
        <v>0</v>
      </c>
      <c r="W2691" s="5">
        <v>1</v>
      </c>
      <c r="X2691" s="5">
        <v>15.216068167985393</v>
      </c>
      <c r="Y2691" s="5">
        <v>0</v>
      </c>
      <c r="Z2691" s="5">
        <v>0</v>
      </c>
      <c r="AA2691" s="5">
        <v>3</v>
      </c>
      <c r="AB2691" s="5">
        <v>45.64820450395618</v>
      </c>
      <c r="AC2691" s="5">
        <v>76</v>
      </c>
      <c r="AD2691" s="5">
        <v>1156.4211807668898</v>
      </c>
      <c r="AE2691" s="5">
        <v>8</v>
      </c>
      <c r="AF2691" s="5">
        <v>121.72854534388314</v>
      </c>
      <c r="AG2691" s="5">
        <v>68</v>
      </c>
      <c r="AH2691" s="5">
        <v>1034.6926354230065</v>
      </c>
      <c r="AI2691" s="5">
        <v>0</v>
      </c>
      <c r="AJ2691" s="5">
        <v>0</v>
      </c>
    </row>
    <row r="2692" spans="1:36" x14ac:dyDescent="0.25">
      <c r="A2692">
        <v>2018</v>
      </c>
      <c r="B2692" t="s">
        <v>71</v>
      </c>
      <c r="C2692" t="s">
        <v>5018</v>
      </c>
      <c r="D2692" s="47" t="s">
        <v>5017</v>
      </c>
      <c r="E2692" s="11">
        <v>0</v>
      </c>
      <c r="F2692" s="2">
        <v>0.75929999999999997</v>
      </c>
      <c r="G2692" s="2">
        <v>0.2281</v>
      </c>
      <c r="H2692" s="2">
        <v>0.53120000000000001</v>
      </c>
      <c r="I2692" s="2">
        <v>0.76219999999999999</v>
      </c>
      <c r="J2692" s="2">
        <v>0.19769999999999999</v>
      </c>
      <c r="K2692" s="2">
        <v>0.5645</v>
      </c>
      <c r="L2692" s="2">
        <v>0.76459999999999995</v>
      </c>
      <c r="M2692" s="2">
        <v>0.21870000000000001</v>
      </c>
      <c r="N2692" s="2">
        <v>0.54589999999999994</v>
      </c>
      <c r="O2692" s="2">
        <v>0.54720000000000002</v>
      </c>
      <c r="P2692" s="2" t="s">
        <v>4792</v>
      </c>
      <c r="Q2692" s="5">
        <v>6579</v>
      </c>
      <c r="R2692" s="5" t="s">
        <v>4791</v>
      </c>
      <c r="S2692" s="5">
        <v>9</v>
      </c>
      <c r="T2692" s="5">
        <v>136.79890560875512</v>
      </c>
      <c r="U2692" s="5">
        <v>0</v>
      </c>
      <c r="V2692" s="5">
        <v>0</v>
      </c>
      <c r="W2692" s="5">
        <v>2</v>
      </c>
      <c r="X2692" s="5">
        <v>30.399756801945582</v>
      </c>
      <c r="Y2692" s="5">
        <v>1</v>
      </c>
      <c r="Z2692" s="5">
        <v>15.199878400972791</v>
      </c>
      <c r="AA2692" s="5">
        <v>6</v>
      </c>
      <c r="AB2692" s="5">
        <v>91.199270405836756</v>
      </c>
      <c r="AC2692" s="5">
        <v>236</v>
      </c>
      <c r="AD2692" s="5">
        <v>3587.1713026295793</v>
      </c>
      <c r="AE2692" s="5">
        <v>45</v>
      </c>
      <c r="AF2692" s="5">
        <v>683.99452804377563</v>
      </c>
      <c r="AG2692" s="5">
        <v>184</v>
      </c>
      <c r="AH2692" s="5">
        <v>2796.7776257789938</v>
      </c>
      <c r="AI2692" s="5">
        <v>7</v>
      </c>
      <c r="AJ2692" s="5">
        <v>106.39914880680955</v>
      </c>
    </row>
    <row r="2693" spans="1:36" x14ac:dyDescent="0.25">
      <c r="A2693">
        <v>2018</v>
      </c>
      <c r="B2693" t="s">
        <v>71</v>
      </c>
      <c r="C2693" t="s">
        <v>5018</v>
      </c>
      <c r="D2693" s="47" t="s">
        <v>5017</v>
      </c>
      <c r="E2693" s="11">
        <v>0</v>
      </c>
      <c r="F2693" s="2">
        <v>0.75929999999999997</v>
      </c>
      <c r="G2693" s="2">
        <v>0.2281</v>
      </c>
      <c r="H2693" s="2">
        <v>0.53120000000000001</v>
      </c>
      <c r="I2693" s="2">
        <v>0.76219999999999999</v>
      </c>
      <c r="J2693" s="2">
        <v>0.19769999999999999</v>
      </c>
      <c r="K2693" s="2">
        <v>0.5645</v>
      </c>
      <c r="L2693" s="2">
        <v>0.76459999999999995</v>
      </c>
      <c r="M2693" s="2">
        <v>0.21870000000000001</v>
      </c>
      <c r="N2693" s="2">
        <v>0.54589999999999994</v>
      </c>
      <c r="O2693" s="2">
        <v>0.54720000000000002</v>
      </c>
      <c r="P2693" s="2" t="s">
        <v>4792</v>
      </c>
      <c r="Q2693" s="5">
        <v>6579</v>
      </c>
      <c r="R2693" s="5" t="s">
        <v>4791</v>
      </c>
      <c r="S2693" s="5">
        <v>9</v>
      </c>
      <c r="T2693" s="5">
        <v>136.79890560875512</v>
      </c>
      <c r="U2693" s="5">
        <v>0</v>
      </c>
      <c r="V2693" s="5">
        <v>0</v>
      </c>
      <c r="W2693" s="5">
        <v>2</v>
      </c>
      <c r="X2693" s="5">
        <v>30.399756801945582</v>
      </c>
      <c r="Y2693" s="5">
        <v>1</v>
      </c>
      <c r="Z2693" s="5">
        <v>15.199878400972791</v>
      </c>
      <c r="AA2693" s="5">
        <v>6</v>
      </c>
      <c r="AB2693" s="5">
        <v>91.199270405836756</v>
      </c>
      <c r="AC2693" s="5">
        <v>236</v>
      </c>
      <c r="AD2693" s="5">
        <v>3587.1713026295793</v>
      </c>
      <c r="AE2693" s="5">
        <v>45</v>
      </c>
      <c r="AF2693" s="5">
        <v>683.99452804377563</v>
      </c>
      <c r="AG2693" s="5">
        <v>184</v>
      </c>
      <c r="AH2693" s="5">
        <v>2796.7776257789938</v>
      </c>
      <c r="AI2693" s="5">
        <v>7</v>
      </c>
      <c r="AJ2693" s="5">
        <v>106.39914880680955</v>
      </c>
    </row>
    <row r="2694" spans="1:36" x14ac:dyDescent="0.25">
      <c r="A2694">
        <v>2019</v>
      </c>
      <c r="B2694" t="s">
        <v>71</v>
      </c>
      <c r="C2694" t="s">
        <v>5032</v>
      </c>
      <c r="D2694" s="47" t="s">
        <v>494</v>
      </c>
      <c r="E2694" s="11">
        <v>0</v>
      </c>
      <c r="F2694" s="2">
        <v>0.75849999999999995</v>
      </c>
      <c r="G2694" s="2">
        <v>0.2286</v>
      </c>
      <c r="H2694" s="2">
        <v>0.52989999999999993</v>
      </c>
      <c r="I2694" s="2">
        <v>0.77039999999999997</v>
      </c>
      <c r="J2694" s="2">
        <v>0.19070000000000001</v>
      </c>
      <c r="K2694" s="2">
        <v>0.57969999999999999</v>
      </c>
      <c r="L2694" s="2">
        <v>0.77110000000000001</v>
      </c>
      <c r="M2694" s="2">
        <v>0.21490000000000001</v>
      </c>
      <c r="N2694" s="2">
        <v>0.55620000000000003</v>
      </c>
      <c r="O2694" s="2">
        <v>0.55526666666666669</v>
      </c>
      <c r="P2694" s="2" t="s">
        <v>4792</v>
      </c>
      <c r="Q2694" s="5">
        <v>6584</v>
      </c>
      <c r="R2694" s="5" t="s">
        <v>4791</v>
      </c>
      <c r="S2694" s="5">
        <v>10</v>
      </c>
      <c r="T2694" s="5">
        <v>151.88335358444715</v>
      </c>
      <c r="U2694" s="5">
        <v>0</v>
      </c>
      <c r="V2694" s="5">
        <v>0</v>
      </c>
      <c r="W2694" s="5">
        <v>1</v>
      </c>
      <c r="X2694" s="5">
        <v>15.188335358444712</v>
      </c>
      <c r="Y2694" s="5">
        <v>2</v>
      </c>
      <c r="Z2694" s="5">
        <v>30.376670716889425</v>
      </c>
      <c r="AA2694" s="5">
        <v>7</v>
      </c>
      <c r="AB2694" s="5">
        <v>106.318347509113</v>
      </c>
      <c r="AC2694" s="5">
        <v>46</v>
      </c>
      <c r="AD2694" s="5">
        <v>698.66342648845682</v>
      </c>
      <c r="AE2694" s="5">
        <v>19</v>
      </c>
      <c r="AF2694" s="5">
        <v>288.5783718104496</v>
      </c>
      <c r="AG2694" s="5">
        <v>23</v>
      </c>
      <c r="AH2694" s="5">
        <v>349.33171324422841</v>
      </c>
      <c r="AI2694" s="5">
        <v>4</v>
      </c>
      <c r="AJ2694" s="5">
        <v>60.75334143377885</v>
      </c>
    </row>
    <row r="2695" spans="1:36" x14ac:dyDescent="0.25">
      <c r="A2695">
        <v>2017</v>
      </c>
      <c r="B2695" t="s">
        <v>41</v>
      </c>
      <c r="C2695" t="s">
        <v>6077</v>
      </c>
      <c r="D2695" s="47" t="s">
        <v>6005</v>
      </c>
      <c r="E2695" s="11">
        <v>1.6439999999999999</v>
      </c>
      <c r="F2695" s="2">
        <v>0.24049999999999999</v>
      </c>
      <c r="G2695" s="2">
        <v>0.74350000000000005</v>
      </c>
      <c r="H2695" s="2">
        <v>-0.50300000000000011</v>
      </c>
      <c r="I2695" s="2">
        <v>0.2102</v>
      </c>
      <c r="J2695" s="2">
        <v>0.74750000000000005</v>
      </c>
      <c r="K2695" s="2">
        <v>-0.53730000000000011</v>
      </c>
      <c r="L2695" s="2">
        <v>0.24629999999999999</v>
      </c>
      <c r="M2695" s="2">
        <v>0.74</v>
      </c>
      <c r="N2695" s="2">
        <v>-0.49370000000000003</v>
      </c>
      <c r="O2695" s="2">
        <v>-0.51133333333333342</v>
      </c>
      <c r="P2695" s="2" t="s">
        <v>5900</v>
      </c>
      <c r="Q2695" s="5">
        <v>6585</v>
      </c>
      <c r="R2695" s="5">
        <v>4005.4744525547449</v>
      </c>
      <c r="S2695" s="5">
        <v>16</v>
      </c>
      <c r="T2695" s="5">
        <v>242.97646165527715</v>
      </c>
      <c r="U2695" s="5">
        <v>0</v>
      </c>
      <c r="V2695" s="5">
        <v>0</v>
      </c>
      <c r="W2695" s="5">
        <v>0</v>
      </c>
      <c r="X2695" s="5">
        <v>0</v>
      </c>
      <c r="Y2695" s="5">
        <v>8</v>
      </c>
      <c r="Z2695" s="5">
        <v>121.48823082763857</v>
      </c>
      <c r="AA2695" s="5">
        <v>8</v>
      </c>
      <c r="AB2695" s="5">
        <v>121.48823082763857</v>
      </c>
      <c r="AC2695" s="5">
        <v>457</v>
      </c>
      <c r="AD2695" s="5">
        <v>6940.0151860288524</v>
      </c>
      <c r="AE2695" s="5">
        <v>15</v>
      </c>
      <c r="AF2695" s="5">
        <v>227.79043280182231</v>
      </c>
      <c r="AG2695" s="5">
        <v>439</v>
      </c>
      <c r="AH2695" s="5">
        <v>6666.666666666667</v>
      </c>
      <c r="AI2695" s="5">
        <v>3</v>
      </c>
      <c r="AJ2695" s="5">
        <v>45.558086560364465</v>
      </c>
    </row>
    <row r="2696" spans="1:36" x14ac:dyDescent="0.25">
      <c r="A2696">
        <v>2019</v>
      </c>
      <c r="B2696" t="s">
        <v>71</v>
      </c>
      <c r="C2696" t="s">
        <v>4971</v>
      </c>
      <c r="D2696" s="47" t="s">
        <v>1965</v>
      </c>
      <c r="E2696" s="11">
        <v>0</v>
      </c>
      <c r="F2696" s="2">
        <v>0.71220000000000006</v>
      </c>
      <c r="G2696" s="2">
        <v>0.27389999999999998</v>
      </c>
      <c r="H2696" s="2">
        <v>0.43830000000000008</v>
      </c>
      <c r="I2696" s="2">
        <v>0.73460000000000003</v>
      </c>
      <c r="J2696" s="2">
        <v>0.224</v>
      </c>
      <c r="K2696" s="2">
        <v>0.51060000000000005</v>
      </c>
      <c r="L2696" s="2">
        <v>0.79700000000000004</v>
      </c>
      <c r="M2696" s="2">
        <v>0.19020000000000001</v>
      </c>
      <c r="N2696" s="2">
        <v>0.60680000000000001</v>
      </c>
      <c r="O2696" s="2">
        <v>0.51856666666666673</v>
      </c>
      <c r="P2696" s="2" t="s">
        <v>4792</v>
      </c>
      <c r="Q2696" s="5">
        <v>6587</v>
      </c>
      <c r="R2696" s="5" t="s">
        <v>4791</v>
      </c>
      <c r="S2696" s="5">
        <v>27</v>
      </c>
      <c r="T2696" s="5">
        <v>409.89828449977227</v>
      </c>
      <c r="U2696" s="5">
        <v>0</v>
      </c>
      <c r="V2696" s="5">
        <v>0</v>
      </c>
      <c r="W2696" s="5">
        <v>6</v>
      </c>
      <c r="X2696" s="5">
        <v>91.088507666616053</v>
      </c>
      <c r="Y2696" s="5">
        <v>5</v>
      </c>
      <c r="Z2696" s="5">
        <v>75.907089722180046</v>
      </c>
      <c r="AA2696" s="5">
        <v>16</v>
      </c>
      <c r="AB2696" s="5">
        <v>242.90268711097616</v>
      </c>
      <c r="AC2696" s="5">
        <v>156</v>
      </c>
      <c r="AD2696" s="5">
        <v>2368.3011993320179</v>
      </c>
      <c r="AE2696" s="5">
        <v>28</v>
      </c>
      <c r="AF2696" s="5">
        <v>425.07970244420824</v>
      </c>
      <c r="AG2696" s="5">
        <v>116</v>
      </c>
      <c r="AH2696" s="5">
        <v>1761.0444815545773</v>
      </c>
      <c r="AI2696" s="5">
        <v>12</v>
      </c>
      <c r="AJ2696" s="5">
        <v>182.17701533323211</v>
      </c>
    </row>
    <row r="2697" spans="1:36" x14ac:dyDescent="0.25">
      <c r="A2697">
        <v>2017</v>
      </c>
      <c r="B2697" t="s">
        <v>70</v>
      </c>
      <c r="C2697" t="s">
        <v>1897</v>
      </c>
      <c r="D2697" s="47" t="s">
        <v>5370</v>
      </c>
      <c r="E2697" s="11">
        <v>7.86</v>
      </c>
      <c r="F2697" s="2">
        <v>0.78480000000000005</v>
      </c>
      <c r="G2697" s="2">
        <v>0.1862</v>
      </c>
      <c r="H2697" s="2">
        <v>0.59860000000000002</v>
      </c>
      <c r="I2697" s="2">
        <v>0.78090000000000004</v>
      </c>
      <c r="J2697" s="2">
        <v>0.191</v>
      </c>
      <c r="K2697" s="2">
        <v>0.58990000000000009</v>
      </c>
      <c r="L2697" s="2">
        <v>0.73070000000000002</v>
      </c>
      <c r="M2697" s="2">
        <v>0.25340000000000001</v>
      </c>
      <c r="N2697" s="2">
        <v>0.4773</v>
      </c>
      <c r="O2697" s="2">
        <v>0.55526666666666669</v>
      </c>
      <c r="P2697" s="5" t="s">
        <v>4792</v>
      </c>
      <c r="Q2697" s="5">
        <v>6589</v>
      </c>
      <c r="R2697" s="5">
        <v>838.29516539440203</v>
      </c>
      <c r="S2697" s="5">
        <v>39</v>
      </c>
      <c r="T2697" s="5">
        <v>591.8955835483381</v>
      </c>
      <c r="U2697" s="5">
        <v>1</v>
      </c>
      <c r="V2697" s="5">
        <v>15.176809834572774</v>
      </c>
      <c r="W2697" s="5">
        <v>3</v>
      </c>
      <c r="X2697" s="5">
        <v>45.530429503718317</v>
      </c>
      <c r="Y2697" s="5">
        <v>1</v>
      </c>
      <c r="Z2697" s="5">
        <v>15.176809834572774</v>
      </c>
      <c r="AA2697" s="5">
        <v>34</v>
      </c>
      <c r="AB2697" s="5">
        <v>516.01153437547418</v>
      </c>
      <c r="AC2697" s="5">
        <v>138</v>
      </c>
      <c r="AD2697" s="5">
        <v>2094.3997571710429</v>
      </c>
      <c r="AE2697" s="5">
        <v>37</v>
      </c>
      <c r="AF2697" s="5">
        <v>561.54196387919251</v>
      </c>
      <c r="AG2697" s="5">
        <v>98</v>
      </c>
      <c r="AH2697" s="5">
        <v>1487.3273637881316</v>
      </c>
      <c r="AI2697" s="5">
        <v>3</v>
      </c>
      <c r="AJ2697" s="5">
        <v>45.530429503718317</v>
      </c>
    </row>
    <row r="2698" spans="1:36" x14ac:dyDescent="0.25">
      <c r="A2698">
        <v>2019</v>
      </c>
      <c r="B2698" t="s">
        <v>71</v>
      </c>
      <c r="C2698" t="s">
        <v>5064</v>
      </c>
      <c r="D2698" s="47" t="s">
        <v>615</v>
      </c>
      <c r="E2698" s="11">
        <v>0</v>
      </c>
      <c r="F2698" s="2">
        <v>0.78480000000000005</v>
      </c>
      <c r="G2698" s="2">
        <v>0.20230000000000001</v>
      </c>
      <c r="H2698" s="2">
        <v>0.58250000000000002</v>
      </c>
      <c r="I2698" s="2">
        <v>0.78520000000000001</v>
      </c>
      <c r="J2698" s="2">
        <v>0.189</v>
      </c>
      <c r="K2698" s="2">
        <v>0.59620000000000006</v>
      </c>
      <c r="L2698" s="2">
        <v>0.79530000000000001</v>
      </c>
      <c r="M2698" s="2">
        <v>0.1933</v>
      </c>
      <c r="N2698" s="2">
        <v>0.60199999999999998</v>
      </c>
      <c r="O2698" s="2">
        <v>0.59356666666666669</v>
      </c>
      <c r="P2698" s="2" t="s">
        <v>4792</v>
      </c>
      <c r="Q2698" s="5">
        <v>6593</v>
      </c>
      <c r="R2698" s="5" t="s">
        <v>4791</v>
      </c>
      <c r="S2698" s="5">
        <v>11</v>
      </c>
      <c r="T2698" s="5">
        <v>166.84362202335811</v>
      </c>
      <c r="U2698" s="5">
        <v>0</v>
      </c>
      <c r="V2698" s="5">
        <v>0</v>
      </c>
      <c r="W2698" s="5">
        <v>0</v>
      </c>
      <c r="X2698" s="5">
        <v>0</v>
      </c>
      <c r="Y2698" s="5">
        <v>2</v>
      </c>
      <c r="Z2698" s="5">
        <v>30.335204004246929</v>
      </c>
      <c r="AA2698" s="5">
        <v>9</v>
      </c>
      <c r="AB2698" s="5">
        <v>136.50841801911116</v>
      </c>
      <c r="AC2698" s="5">
        <v>121</v>
      </c>
      <c r="AD2698" s="5">
        <v>1835.2798422569392</v>
      </c>
      <c r="AE2698" s="5">
        <v>36</v>
      </c>
      <c r="AF2698" s="5">
        <v>546.03367207644465</v>
      </c>
      <c r="AG2698" s="5">
        <v>73</v>
      </c>
      <c r="AH2698" s="5">
        <v>1107.2349461550129</v>
      </c>
      <c r="AI2698" s="5">
        <v>12</v>
      </c>
      <c r="AJ2698" s="5">
        <v>182.01122402548157</v>
      </c>
    </row>
    <row r="2699" spans="1:36" x14ac:dyDescent="0.25">
      <c r="A2699">
        <v>2017</v>
      </c>
      <c r="B2699" t="s">
        <v>71</v>
      </c>
      <c r="C2699" t="s">
        <v>4873</v>
      </c>
      <c r="D2699" s="47" t="s">
        <v>4872</v>
      </c>
      <c r="E2699" s="11">
        <v>0</v>
      </c>
      <c r="F2699" s="2">
        <v>0.62729999999999997</v>
      </c>
      <c r="G2699" s="2">
        <v>0.36030000000000001</v>
      </c>
      <c r="H2699" s="2">
        <v>0.26699999999999996</v>
      </c>
      <c r="I2699" s="2">
        <v>0.62739999999999996</v>
      </c>
      <c r="J2699" s="2">
        <v>0.34250000000000003</v>
      </c>
      <c r="K2699" s="2">
        <v>0.28489999999999993</v>
      </c>
      <c r="L2699" s="2">
        <v>0.58130000000000004</v>
      </c>
      <c r="M2699" s="2">
        <v>0.40960000000000002</v>
      </c>
      <c r="N2699" s="2">
        <v>0.17170000000000002</v>
      </c>
      <c r="O2699" s="2">
        <v>0.24119999999999994</v>
      </c>
      <c r="P2699" s="2" t="s">
        <v>4792</v>
      </c>
      <c r="Q2699" s="5">
        <v>6597</v>
      </c>
      <c r="R2699" s="5" t="s">
        <v>4791</v>
      </c>
      <c r="S2699" s="5">
        <v>12</v>
      </c>
      <c r="T2699" s="5">
        <v>181.90086402910413</v>
      </c>
      <c r="U2699" s="5">
        <v>1</v>
      </c>
      <c r="V2699" s="5">
        <v>15.158405335758678</v>
      </c>
      <c r="W2699" s="5">
        <v>0</v>
      </c>
      <c r="X2699" s="5">
        <v>0</v>
      </c>
      <c r="Y2699" s="5">
        <v>1</v>
      </c>
      <c r="Z2699" s="5">
        <v>15.158405335758678</v>
      </c>
      <c r="AA2699" s="5">
        <v>10</v>
      </c>
      <c r="AB2699" s="5">
        <v>151.58405335758678</v>
      </c>
      <c r="AC2699" s="5">
        <v>25</v>
      </c>
      <c r="AD2699" s="5">
        <v>378.96013339396694</v>
      </c>
      <c r="AE2699" s="5">
        <v>11</v>
      </c>
      <c r="AF2699" s="5">
        <v>166.74245869334547</v>
      </c>
      <c r="AG2699" s="5">
        <v>13</v>
      </c>
      <c r="AH2699" s="5">
        <v>197.05926936486284</v>
      </c>
      <c r="AI2699" s="5">
        <v>1</v>
      </c>
      <c r="AJ2699" s="5">
        <v>15.158405335758678</v>
      </c>
    </row>
    <row r="2700" spans="1:36" x14ac:dyDescent="0.25">
      <c r="A2700">
        <v>2019</v>
      </c>
      <c r="B2700" t="s">
        <v>41</v>
      </c>
      <c r="C2700" t="s">
        <v>6093</v>
      </c>
      <c r="D2700" s="47" t="s">
        <v>6005</v>
      </c>
      <c r="E2700" s="11">
        <v>1.9239999999999999</v>
      </c>
      <c r="F2700" s="2">
        <v>0.24049999999999999</v>
      </c>
      <c r="G2700" s="2">
        <v>0.74350000000000005</v>
      </c>
      <c r="H2700" s="2">
        <v>-0.50300000000000011</v>
      </c>
      <c r="I2700" s="2">
        <v>0.2102</v>
      </c>
      <c r="J2700" s="2">
        <v>0.74750000000000005</v>
      </c>
      <c r="K2700" s="2">
        <v>-0.53730000000000011</v>
      </c>
      <c r="L2700" s="2">
        <v>0.24629999999999999</v>
      </c>
      <c r="M2700" s="2">
        <v>0.74</v>
      </c>
      <c r="N2700" s="2">
        <v>-0.49370000000000003</v>
      </c>
      <c r="O2700" s="2">
        <v>-0.51133333333333342</v>
      </c>
      <c r="P2700" s="2" t="s">
        <v>5900</v>
      </c>
      <c r="Q2700" s="5">
        <v>6599</v>
      </c>
      <c r="R2700" s="5">
        <v>3429.83367983368</v>
      </c>
      <c r="S2700" s="5">
        <v>4</v>
      </c>
      <c r="T2700" s="5">
        <v>60.615244734050613</v>
      </c>
      <c r="U2700" s="5">
        <v>0</v>
      </c>
      <c r="V2700" s="5">
        <v>0</v>
      </c>
      <c r="W2700" s="5">
        <v>1</v>
      </c>
      <c r="X2700" s="5">
        <v>15.153811183512653</v>
      </c>
      <c r="Y2700" s="5">
        <v>2</v>
      </c>
      <c r="Z2700" s="5">
        <v>30.307622367025306</v>
      </c>
      <c r="AA2700" s="5">
        <v>1</v>
      </c>
      <c r="AB2700" s="5">
        <v>15.153811183512653</v>
      </c>
      <c r="AC2700" s="5">
        <v>50</v>
      </c>
      <c r="AD2700" s="5">
        <v>757.69055917563264</v>
      </c>
      <c r="AE2700" s="5">
        <v>6</v>
      </c>
      <c r="AF2700" s="5">
        <v>90.922867101075923</v>
      </c>
      <c r="AG2700" s="5">
        <v>41</v>
      </c>
      <c r="AH2700" s="5">
        <v>621.30625852401874</v>
      </c>
      <c r="AI2700" s="5">
        <v>3</v>
      </c>
      <c r="AJ2700" s="5">
        <v>45.461433550537961</v>
      </c>
    </row>
    <row r="2701" spans="1:36" x14ac:dyDescent="0.25">
      <c r="A2701">
        <v>2017</v>
      </c>
      <c r="B2701" t="s">
        <v>71</v>
      </c>
      <c r="C2701" t="s">
        <v>5132</v>
      </c>
      <c r="D2701" s="47" t="s">
        <v>5129</v>
      </c>
      <c r="E2701" s="11">
        <v>0</v>
      </c>
      <c r="F2701" s="2">
        <v>0.83520000000000005</v>
      </c>
      <c r="G2701" s="2">
        <v>0.1537</v>
      </c>
      <c r="H2701" s="2">
        <v>0.68149999999999999</v>
      </c>
      <c r="I2701" s="2">
        <v>0.83430000000000004</v>
      </c>
      <c r="J2701" s="2">
        <v>0.13769999999999999</v>
      </c>
      <c r="K2701" s="2">
        <v>0.69660000000000011</v>
      </c>
      <c r="L2701" s="2">
        <v>0.82950000000000002</v>
      </c>
      <c r="M2701" s="2">
        <v>0.15529999999999999</v>
      </c>
      <c r="N2701" s="2">
        <v>0.67420000000000002</v>
      </c>
      <c r="O2701" s="2">
        <v>0.68410000000000004</v>
      </c>
      <c r="P2701" s="2" t="s">
        <v>4792</v>
      </c>
      <c r="Q2701" s="5">
        <v>6601</v>
      </c>
      <c r="R2701" s="5" t="s">
        <v>4791</v>
      </c>
      <c r="S2701" s="5">
        <v>28</v>
      </c>
      <c r="T2701" s="5">
        <v>424.17815482502652</v>
      </c>
      <c r="U2701" s="5">
        <v>0</v>
      </c>
      <c r="V2701" s="5">
        <v>0</v>
      </c>
      <c r="W2701" s="5">
        <v>6</v>
      </c>
      <c r="X2701" s="5">
        <v>90.89531889107711</v>
      </c>
      <c r="Y2701" s="5">
        <v>1</v>
      </c>
      <c r="Z2701" s="5">
        <v>15.149219815179519</v>
      </c>
      <c r="AA2701" s="5">
        <v>21</v>
      </c>
      <c r="AB2701" s="5">
        <v>318.13361611876991</v>
      </c>
      <c r="AC2701" s="5">
        <v>68</v>
      </c>
      <c r="AD2701" s="5">
        <v>1030.1469474322071</v>
      </c>
      <c r="AE2701" s="5">
        <v>11</v>
      </c>
      <c r="AF2701" s="5">
        <v>166.6414179669747</v>
      </c>
      <c r="AG2701" s="5">
        <v>53</v>
      </c>
      <c r="AH2701" s="5">
        <v>802.9086502045144</v>
      </c>
      <c r="AI2701" s="5">
        <v>4</v>
      </c>
      <c r="AJ2701" s="5">
        <v>60.596879260718076</v>
      </c>
    </row>
    <row r="2702" spans="1:36" x14ac:dyDescent="0.25">
      <c r="A2702">
        <v>2017</v>
      </c>
      <c r="B2702" t="s">
        <v>49</v>
      </c>
      <c r="C2702" t="s">
        <v>6361</v>
      </c>
      <c r="D2702" s="47" t="s">
        <v>6318</v>
      </c>
      <c r="E2702" s="11">
        <v>21.8</v>
      </c>
      <c r="F2702" s="2">
        <v>0.25169999999999998</v>
      </c>
      <c r="G2702" s="2">
        <v>0.72040000000000004</v>
      </c>
      <c r="H2702" s="2">
        <v>-0.46870000000000006</v>
      </c>
      <c r="I2702" s="2">
        <v>0.27</v>
      </c>
      <c r="J2702" s="2">
        <v>0.629</v>
      </c>
      <c r="K2702" s="2">
        <v>-0.35899999999999999</v>
      </c>
      <c r="L2702" s="2">
        <v>0.26200000000000001</v>
      </c>
      <c r="M2702" s="2">
        <v>0.71799999999999997</v>
      </c>
      <c r="N2702" s="2">
        <v>-0.45599999999999996</v>
      </c>
      <c r="O2702" s="2">
        <v>-0.4279</v>
      </c>
      <c r="P2702" s="2" t="s">
        <v>5900</v>
      </c>
      <c r="Q2702" s="5">
        <v>6602</v>
      </c>
      <c r="R2702" s="5">
        <v>302.8440366972477</v>
      </c>
      <c r="S2702" s="5">
        <v>15</v>
      </c>
      <c r="T2702" s="5">
        <v>227.20387761284459</v>
      </c>
      <c r="U2702" s="5">
        <v>0</v>
      </c>
      <c r="V2702" s="5">
        <v>0</v>
      </c>
      <c r="W2702" s="5">
        <v>0</v>
      </c>
      <c r="X2702" s="5">
        <v>0</v>
      </c>
      <c r="Y2702" s="5">
        <v>0</v>
      </c>
      <c r="Z2702" s="5">
        <v>0</v>
      </c>
      <c r="AA2702" s="5">
        <v>15</v>
      </c>
      <c r="AB2702" s="5">
        <v>227.20387761284459</v>
      </c>
      <c r="AC2702" s="5">
        <v>42</v>
      </c>
      <c r="AD2702" s="5">
        <v>636.17085731596489</v>
      </c>
      <c r="AE2702" s="5">
        <v>17</v>
      </c>
      <c r="AF2702" s="5">
        <v>257.49772796122386</v>
      </c>
      <c r="AG2702" s="5">
        <v>24</v>
      </c>
      <c r="AH2702" s="5">
        <v>363.52620418055136</v>
      </c>
      <c r="AI2702" s="5">
        <v>1</v>
      </c>
      <c r="AJ2702" s="5">
        <v>15.14692517418964</v>
      </c>
    </row>
    <row r="2703" spans="1:36" x14ac:dyDescent="0.25">
      <c r="A2703">
        <v>2017</v>
      </c>
      <c r="B2703" t="s">
        <v>49</v>
      </c>
      <c r="C2703" t="s">
        <v>6494</v>
      </c>
      <c r="D2703" s="47" t="s">
        <v>5760</v>
      </c>
      <c r="E2703" s="11">
        <v>11.9</v>
      </c>
      <c r="F2703" s="2">
        <v>0.34110000000000001</v>
      </c>
      <c r="G2703" s="2">
        <v>0.62929999999999997</v>
      </c>
      <c r="H2703" s="2">
        <v>-0.28819999999999996</v>
      </c>
      <c r="I2703" s="2">
        <v>0.372</v>
      </c>
      <c r="J2703" s="2">
        <v>0.498</v>
      </c>
      <c r="K2703" s="2">
        <v>-0.126</v>
      </c>
      <c r="L2703" s="2">
        <v>0.54</v>
      </c>
      <c r="M2703" s="2">
        <v>0.44900000000000001</v>
      </c>
      <c r="N2703" s="2">
        <v>9.1000000000000025E-2</v>
      </c>
      <c r="O2703" s="2">
        <v>-0.10773333333333331</v>
      </c>
      <c r="P2703" s="2" t="s">
        <v>5900</v>
      </c>
      <c r="Q2703" s="5">
        <v>6604</v>
      </c>
      <c r="R2703" s="5">
        <v>554.9579831932773</v>
      </c>
      <c r="S2703" s="5">
        <v>7</v>
      </c>
      <c r="T2703" s="5">
        <v>105.99636583888552</v>
      </c>
      <c r="U2703" s="5">
        <v>0</v>
      </c>
      <c r="V2703" s="5">
        <v>0</v>
      </c>
      <c r="W2703" s="5">
        <v>0</v>
      </c>
      <c r="X2703" s="5">
        <v>0</v>
      </c>
      <c r="Y2703" s="5">
        <v>0</v>
      </c>
      <c r="Z2703" s="5">
        <v>0</v>
      </c>
      <c r="AA2703" s="5">
        <v>7</v>
      </c>
      <c r="AB2703" s="5">
        <v>105.99636583888552</v>
      </c>
      <c r="AC2703" s="5">
        <v>24</v>
      </c>
      <c r="AD2703" s="5">
        <v>363.41611144760753</v>
      </c>
      <c r="AE2703" s="5">
        <v>6</v>
      </c>
      <c r="AF2703" s="5">
        <v>90.854027861901884</v>
      </c>
      <c r="AG2703" s="5">
        <v>18</v>
      </c>
      <c r="AH2703" s="5">
        <v>272.56208358570564</v>
      </c>
      <c r="AI2703" s="5">
        <v>0</v>
      </c>
      <c r="AJ2703" s="5">
        <v>0</v>
      </c>
    </row>
    <row r="2704" spans="1:36" x14ac:dyDescent="0.25">
      <c r="A2704">
        <v>2018</v>
      </c>
      <c r="B2704" t="s">
        <v>49</v>
      </c>
      <c r="C2704" t="s">
        <v>6494</v>
      </c>
      <c r="D2704" s="47" t="s">
        <v>5760</v>
      </c>
      <c r="E2704" s="11">
        <v>11.9</v>
      </c>
      <c r="F2704" s="2">
        <v>0.34110000000000001</v>
      </c>
      <c r="G2704" s="2">
        <v>0.62929999999999997</v>
      </c>
      <c r="H2704" s="2">
        <v>-0.28819999999999996</v>
      </c>
      <c r="I2704" s="2">
        <v>0.372</v>
      </c>
      <c r="J2704" s="2">
        <v>0.498</v>
      </c>
      <c r="K2704" s="2">
        <v>-0.126</v>
      </c>
      <c r="L2704" s="2">
        <v>0.54</v>
      </c>
      <c r="M2704" s="2">
        <v>0.44900000000000001</v>
      </c>
      <c r="N2704" s="2">
        <v>9.1000000000000025E-2</v>
      </c>
      <c r="O2704" s="2">
        <v>-0.10773333333333331</v>
      </c>
      <c r="P2704" s="2" t="s">
        <v>5900</v>
      </c>
      <c r="Q2704" s="5">
        <v>6628</v>
      </c>
      <c r="R2704" s="5">
        <v>556.97478991596643</v>
      </c>
      <c r="S2704" s="5">
        <v>6</v>
      </c>
      <c r="T2704" s="5">
        <v>90.525045262522625</v>
      </c>
      <c r="U2704" s="5">
        <v>0</v>
      </c>
      <c r="V2704" s="5">
        <v>0</v>
      </c>
      <c r="W2704" s="5">
        <v>0</v>
      </c>
      <c r="X2704" s="5">
        <v>0</v>
      </c>
      <c r="Y2704" s="5">
        <v>0</v>
      </c>
      <c r="Z2704" s="5">
        <v>0</v>
      </c>
      <c r="AA2704" s="5">
        <v>6</v>
      </c>
      <c r="AB2704" s="5">
        <v>90.525045262522625</v>
      </c>
      <c r="AC2704" s="5">
        <v>16</v>
      </c>
      <c r="AD2704" s="5">
        <v>241.40012070006034</v>
      </c>
      <c r="AE2704" s="5">
        <v>2</v>
      </c>
      <c r="AF2704" s="5">
        <v>30.175015087507543</v>
      </c>
      <c r="AG2704" s="5">
        <v>14</v>
      </c>
      <c r="AH2704" s="5">
        <v>211.22510561255282</v>
      </c>
      <c r="AI2704" s="5">
        <v>0</v>
      </c>
      <c r="AJ2704" s="5">
        <v>0</v>
      </c>
    </row>
    <row r="2705" spans="1:36" x14ac:dyDescent="0.25">
      <c r="A2705">
        <v>2017</v>
      </c>
      <c r="B2705" t="s">
        <v>71</v>
      </c>
      <c r="C2705" t="s">
        <v>4867</v>
      </c>
      <c r="D2705" s="47" t="s">
        <v>4863</v>
      </c>
      <c r="E2705" s="11">
        <v>0</v>
      </c>
      <c r="F2705" s="2">
        <v>0.60840000000000005</v>
      </c>
      <c r="G2705" s="2">
        <v>0.37490000000000001</v>
      </c>
      <c r="H2705" s="2">
        <v>0.23350000000000004</v>
      </c>
      <c r="I2705" s="2">
        <v>0.61029999999999995</v>
      </c>
      <c r="J2705" s="2">
        <v>0.3422</v>
      </c>
      <c r="K2705" s="2">
        <v>0.26809999999999995</v>
      </c>
      <c r="L2705" s="2">
        <v>0.64259999999999995</v>
      </c>
      <c r="M2705" s="2">
        <v>0.34470000000000001</v>
      </c>
      <c r="N2705" s="2">
        <v>0.29789999999999994</v>
      </c>
      <c r="O2705" s="2">
        <v>0.26650000000000001</v>
      </c>
      <c r="P2705" s="2" t="s">
        <v>4792</v>
      </c>
      <c r="Q2705" s="5">
        <v>6633</v>
      </c>
      <c r="R2705" s="5" t="s">
        <v>4791</v>
      </c>
      <c r="S2705" s="5">
        <v>42</v>
      </c>
      <c r="T2705" s="5">
        <v>633.19764812302128</v>
      </c>
      <c r="U2705" s="5">
        <v>0</v>
      </c>
      <c r="V2705" s="5">
        <v>0</v>
      </c>
      <c r="W2705" s="5">
        <v>9</v>
      </c>
      <c r="X2705" s="5">
        <v>135.68521031207598</v>
      </c>
      <c r="Y2705" s="5">
        <v>6</v>
      </c>
      <c r="Z2705" s="5">
        <v>90.456806874717316</v>
      </c>
      <c r="AA2705" s="5">
        <v>27</v>
      </c>
      <c r="AB2705" s="5">
        <v>407.05563093622794</v>
      </c>
      <c r="AC2705" s="5">
        <v>222</v>
      </c>
      <c r="AD2705" s="5">
        <v>3346.9018543645411</v>
      </c>
      <c r="AE2705" s="5">
        <v>44</v>
      </c>
      <c r="AF2705" s="5">
        <v>663.3499170812604</v>
      </c>
      <c r="AG2705" s="5">
        <v>167</v>
      </c>
      <c r="AH2705" s="5">
        <v>2517.7144580129657</v>
      </c>
      <c r="AI2705" s="5">
        <v>11</v>
      </c>
      <c r="AJ2705" s="5">
        <v>165.8374792703151</v>
      </c>
    </row>
    <row r="2706" spans="1:36" x14ac:dyDescent="0.25">
      <c r="A2706">
        <v>2018</v>
      </c>
      <c r="B2706" t="s">
        <v>49</v>
      </c>
      <c r="C2706" t="s">
        <v>6341</v>
      </c>
      <c r="D2706" s="47" t="s">
        <v>6316</v>
      </c>
      <c r="E2706" s="11">
        <v>10.4</v>
      </c>
      <c r="F2706" s="2">
        <v>0.2611</v>
      </c>
      <c r="G2706" s="2">
        <v>0.71</v>
      </c>
      <c r="H2706" s="2">
        <v>-0.44889999999999997</v>
      </c>
      <c r="I2706" s="2">
        <v>0.246</v>
      </c>
      <c r="J2706" s="2">
        <v>0.64700000000000002</v>
      </c>
      <c r="K2706" s="2">
        <v>-0.40100000000000002</v>
      </c>
      <c r="L2706" s="2">
        <v>0.38700000000000001</v>
      </c>
      <c r="M2706" s="2">
        <v>0.59299999999999997</v>
      </c>
      <c r="N2706" s="2">
        <v>-0.20599999999999996</v>
      </c>
      <c r="O2706" s="2">
        <v>-0.35196666666666659</v>
      </c>
      <c r="P2706" s="2" t="s">
        <v>5900</v>
      </c>
      <c r="Q2706" s="5">
        <v>6634</v>
      </c>
      <c r="R2706" s="5">
        <v>637.88461538461536</v>
      </c>
      <c r="S2706" s="5">
        <v>5</v>
      </c>
      <c r="T2706" s="5">
        <v>75.369309617123903</v>
      </c>
      <c r="U2706" s="5">
        <v>0</v>
      </c>
      <c r="V2706" s="5">
        <v>0</v>
      </c>
      <c r="W2706" s="5">
        <v>2</v>
      </c>
      <c r="X2706" s="5">
        <v>30.147723846849562</v>
      </c>
      <c r="Y2706" s="5">
        <v>0</v>
      </c>
      <c r="Z2706" s="5">
        <v>0</v>
      </c>
      <c r="AA2706" s="5">
        <v>3</v>
      </c>
      <c r="AB2706" s="5">
        <v>45.221585770274345</v>
      </c>
      <c r="AC2706" s="5">
        <v>16</v>
      </c>
      <c r="AD2706" s="5">
        <v>241.1817907747965</v>
      </c>
      <c r="AE2706" s="5">
        <v>1</v>
      </c>
      <c r="AF2706" s="5">
        <v>15.073861923424781</v>
      </c>
      <c r="AG2706" s="5">
        <v>14</v>
      </c>
      <c r="AH2706" s="5">
        <v>211.03406692794695</v>
      </c>
      <c r="AI2706" s="5">
        <v>1</v>
      </c>
      <c r="AJ2706" s="5">
        <v>15.073861923424781</v>
      </c>
    </row>
    <row r="2707" spans="1:36" x14ac:dyDescent="0.25">
      <c r="A2707">
        <v>2018</v>
      </c>
      <c r="B2707" t="s">
        <v>49</v>
      </c>
      <c r="C2707" t="s">
        <v>6494</v>
      </c>
      <c r="D2707" s="47" t="s">
        <v>5760</v>
      </c>
      <c r="E2707" s="11">
        <v>11.9</v>
      </c>
      <c r="F2707" s="2">
        <v>0.34110000000000001</v>
      </c>
      <c r="G2707" s="2">
        <v>0.62929999999999997</v>
      </c>
      <c r="H2707" s="2">
        <v>-0.28819999999999996</v>
      </c>
      <c r="I2707" s="2">
        <v>0.372</v>
      </c>
      <c r="J2707" s="2">
        <v>0.498</v>
      </c>
      <c r="K2707" s="2">
        <v>-0.126</v>
      </c>
      <c r="L2707" s="2">
        <v>0.54</v>
      </c>
      <c r="M2707" s="2">
        <v>0.44900000000000001</v>
      </c>
      <c r="N2707" s="2">
        <v>9.1000000000000025E-2</v>
      </c>
      <c r="O2707" s="2">
        <v>-0.10773333333333331</v>
      </c>
      <c r="P2707" s="2" t="s">
        <v>5900</v>
      </c>
      <c r="Q2707" s="5">
        <v>6644</v>
      </c>
      <c r="R2707" s="5">
        <v>558.31932773109247</v>
      </c>
      <c r="S2707" s="5">
        <v>5</v>
      </c>
      <c r="T2707" s="5">
        <v>75.255869957856717</v>
      </c>
      <c r="U2707" s="5">
        <v>0</v>
      </c>
      <c r="V2707" s="5">
        <v>0</v>
      </c>
      <c r="W2707" s="5">
        <v>1</v>
      </c>
      <c r="X2707" s="5">
        <v>15.051173991571343</v>
      </c>
      <c r="Y2707" s="5">
        <v>0</v>
      </c>
      <c r="Z2707" s="5">
        <v>0</v>
      </c>
      <c r="AA2707" s="5">
        <v>4</v>
      </c>
      <c r="AB2707" s="5">
        <v>60.204695966285371</v>
      </c>
      <c r="AC2707" s="5">
        <v>10</v>
      </c>
      <c r="AD2707" s="5">
        <v>150.51173991571343</v>
      </c>
      <c r="AE2707" s="5">
        <v>2</v>
      </c>
      <c r="AF2707" s="5">
        <v>30.102347983142685</v>
      </c>
      <c r="AG2707" s="5">
        <v>7</v>
      </c>
      <c r="AH2707" s="5">
        <v>105.3582179409994</v>
      </c>
      <c r="AI2707" s="5">
        <v>1</v>
      </c>
      <c r="AJ2707" s="5">
        <v>15.051173991571343</v>
      </c>
    </row>
    <row r="2708" spans="1:36" x14ac:dyDescent="0.25">
      <c r="A2708">
        <v>2019</v>
      </c>
      <c r="B2708" t="s">
        <v>71</v>
      </c>
      <c r="C2708" t="s">
        <v>5092</v>
      </c>
      <c r="D2708" s="47" t="s">
        <v>5091</v>
      </c>
      <c r="E2708" s="11">
        <v>0</v>
      </c>
      <c r="F2708" s="2">
        <v>0.80149999999999999</v>
      </c>
      <c r="G2708" s="2">
        <v>0.18459999999999999</v>
      </c>
      <c r="H2708" s="2">
        <v>0.6169</v>
      </c>
      <c r="I2708" s="2">
        <v>0.79469999999999996</v>
      </c>
      <c r="J2708" s="2">
        <v>0.17560000000000001</v>
      </c>
      <c r="K2708" s="2">
        <v>0.61909999999999998</v>
      </c>
      <c r="L2708" s="2">
        <v>0.79990000000000006</v>
      </c>
      <c r="M2708" s="2">
        <v>0.1893</v>
      </c>
      <c r="N2708" s="2">
        <v>0.61060000000000003</v>
      </c>
      <c r="O2708" s="2">
        <v>0.61553333333333338</v>
      </c>
      <c r="P2708" s="2" t="s">
        <v>4792</v>
      </c>
      <c r="Q2708" s="5">
        <v>6647</v>
      </c>
      <c r="R2708" s="5" t="s">
        <v>4791</v>
      </c>
      <c r="S2708" s="5">
        <v>11</v>
      </c>
      <c r="T2708" s="5">
        <v>165.48819016097488</v>
      </c>
      <c r="U2708" s="5">
        <v>0</v>
      </c>
      <c r="V2708" s="5">
        <v>0</v>
      </c>
      <c r="W2708" s="5">
        <v>1</v>
      </c>
      <c r="X2708" s="5">
        <v>15.044380923724988</v>
      </c>
      <c r="Y2708" s="5">
        <v>1</v>
      </c>
      <c r="Z2708" s="5">
        <v>15.044380923724988</v>
      </c>
      <c r="AA2708" s="5">
        <v>9</v>
      </c>
      <c r="AB2708" s="5">
        <v>135.39942831352491</v>
      </c>
      <c r="AC2708" s="5">
        <v>168</v>
      </c>
      <c r="AD2708" s="5">
        <v>2527.4559951857982</v>
      </c>
      <c r="AE2708" s="5">
        <v>16</v>
      </c>
      <c r="AF2708" s="5">
        <v>240.71009477959981</v>
      </c>
      <c r="AG2708" s="5">
        <v>121</v>
      </c>
      <c r="AH2708" s="5">
        <v>1820.3700917707235</v>
      </c>
      <c r="AI2708" s="5">
        <v>31</v>
      </c>
      <c r="AJ2708" s="5">
        <v>466.3758086354747</v>
      </c>
    </row>
    <row r="2709" spans="1:36" x14ac:dyDescent="0.25">
      <c r="A2709">
        <v>2019</v>
      </c>
      <c r="B2709" t="s">
        <v>71</v>
      </c>
      <c r="C2709" t="s">
        <v>5162</v>
      </c>
      <c r="D2709" s="47" t="s">
        <v>5160</v>
      </c>
      <c r="E2709" s="11">
        <v>0</v>
      </c>
      <c r="F2709" s="2">
        <v>0.86329999999999996</v>
      </c>
      <c r="G2709" s="2">
        <v>0.12570000000000001</v>
      </c>
      <c r="H2709" s="2">
        <v>0.73759999999999992</v>
      </c>
      <c r="I2709" s="2">
        <v>0.86070000000000002</v>
      </c>
      <c r="J2709" s="2">
        <v>0.122</v>
      </c>
      <c r="K2709" s="2">
        <v>0.73870000000000002</v>
      </c>
      <c r="L2709" s="2">
        <v>0.83330000000000004</v>
      </c>
      <c r="M2709" s="2">
        <v>0.15770000000000001</v>
      </c>
      <c r="N2709" s="2">
        <v>0.67559999999999998</v>
      </c>
      <c r="O2709" s="2">
        <v>0.71729999999999994</v>
      </c>
      <c r="P2709" s="2" t="s">
        <v>4792</v>
      </c>
      <c r="Q2709" s="5">
        <v>6650</v>
      </c>
      <c r="R2709" s="5" t="s">
        <v>4791</v>
      </c>
      <c r="S2709" s="5">
        <v>14</v>
      </c>
      <c r="T2709" s="5">
        <v>210.52631578947367</v>
      </c>
      <c r="U2709" s="5">
        <v>1</v>
      </c>
      <c r="V2709" s="5">
        <v>15.037593984962406</v>
      </c>
      <c r="W2709" s="5">
        <v>0</v>
      </c>
      <c r="X2709" s="5">
        <v>0</v>
      </c>
      <c r="Y2709" s="5">
        <v>1</v>
      </c>
      <c r="Z2709" s="5">
        <v>15.037593984962406</v>
      </c>
      <c r="AA2709" s="5">
        <v>12</v>
      </c>
      <c r="AB2709" s="5">
        <v>180.45112781954887</v>
      </c>
      <c r="AC2709" s="5">
        <v>69</v>
      </c>
      <c r="AD2709" s="5">
        <v>1037.593984962406</v>
      </c>
      <c r="AE2709" s="5">
        <v>7</v>
      </c>
      <c r="AF2709" s="5">
        <v>105.26315789473684</v>
      </c>
      <c r="AG2709" s="5">
        <v>47</v>
      </c>
      <c r="AH2709" s="5">
        <v>706.76691729323306</v>
      </c>
      <c r="AI2709" s="5">
        <v>15</v>
      </c>
      <c r="AJ2709" s="5">
        <v>225.5639097744361</v>
      </c>
    </row>
    <row r="2710" spans="1:36" x14ac:dyDescent="0.25">
      <c r="A2710">
        <v>2019</v>
      </c>
      <c r="B2710" t="s">
        <v>70</v>
      </c>
      <c r="C2710" t="s">
        <v>5309</v>
      </c>
      <c r="D2710" s="47" t="s">
        <v>5308</v>
      </c>
      <c r="E2710" s="11">
        <v>4.91</v>
      </c>
      <c r="F2710" s="2">
        <v>0.82579999999999998</v>
      </c>
      <c r="G2710" s="2">
        <v>0.16350000000000001</v>
      </c>
      <c r="H2710" s="2">
        <v>0.6623</v>
      </c>
      <c r="I2710" s="2">
        <v>0.78759999999999997</v>
      </c>
      <c r="J2710" s="2">
        <v>0.1794</v>
      </c>
      <c r="K2710" s="2">
        <v>0.60819999999999996</v>
      </c>
      <c r="L2710" s="2">
        <v>0.71099999999999997</v>
      </c>
      <c r="M2710" s="2">
        <v>0.27500000000000002</v>
      </c>
      <c r="N2710" s="2">
        <v>0.43599999999999994</v>
      </c>
      <c r="O2710" s="2">
        <v>0.5688333333333333</v>
      </c>
      <c r="P2710" s="5" t="s">
        <v>4792</v>
      </c>
      <c r="Q2710" s="5">
        <v>6651</v>
      </c>
      <c r="R2710" s="5">
        <v>1354.5824847250508</v>
      </c>
      <c r="S2710" s="5">
        <v>52</v>
      </c>
      <c r="T2710" s="5">
        <v>781.83731769658687</v>
      </c>
      <c r="U2710" s="5">
        <v>0</v>
      </c>
      <c r="V2710" s="5">
        <v>0</v>
      </c>
      <c r="W2710" s="5">
        <v>3</v>
      </c>
      <c r="X2710" s="5">
        <v>45.105999097880016</v>
      </c>
      <c r="Y2710" s="5">
        <v>4</v>
      </c>
      <c r="Z2710" s="5">
        <v>60.141332130506697</v>
      </c>
      <c r="AA2710" s="5">
        <v>45</v>
      </c>
      <c r="AB2710" s="5">
        <v>676.58998646820032</v>
      </c>
      <c r="AC2710" s="5">
        <v>339</v>
      </c>
      <c r="AD2710" s="5">
        <v>5096.9778980604415</v>
      </c>
      <c r="AE2710" s="5">
        <v>84</v>
      </c>
      <c r="AF2710" s="5">
        <v>1262.9679747406406</v>
      </c>
      <c r="AG2710" s="5">
        <v>232</v>
      </c>
      <c r="AH2710" s="5">
        <v>3488.1972635693883</v>
      </c>
      <c r="AI2710" s="5">
        <v>23</v>
      </c>
      <c r="AJ2710" s="5">
        <v>345.8126597504135</v>
      </c>
    </row>
    <row r="2711" spans="1:36" x14ac:dyDescent="0.25">
      <c r="A2711">
        <v>2018</v>
      </c>
      <c r="B2711" t="s">
        <v>70</v>
      </c>
      <c r="C2711" t="s">
        <v>5398</v>
      </c>
      <c r="D2711" s="47" t="s">
        <v>5137</v>
      </c>
      <c r="E2711" s="11">
        <v>9.81</v>
      </c>
      <c r="F2711" s="2">
        <v>0.82199999999999995</v>
      </c>
      <c r="G2711" s="2">
        <v>0.16450000000000001</v>
      </c>
      <c r="H2711" s="2">
        <v>0.65749999999999997</v>
      </c>
      <c r="I2711" s="2">
        <v>0.8014</v>
      </c>
      <c r="J2711" s="2">
        <v>0.16880000000000001</v>
      </c>
      <c r="K2711" s="2">
        <v>0.63260000000000005</v>
      </c>
      <c r="L2711" s="2">
        <v>0.72650000000000003</v>
      </c>
      <c r="M2711" s="2">
        <v>0.25700000000000001</v>
      </c>
      <c r="N2711" s="2">
        <v>0.46950000000000003</v>
      </c>
      <c r="O2711" s="2">
        <v>0.58653333333333335</v>
      </c>
      <c r="P2711" s="5" t="s">
        <v>4792</v>
      </c>
      <c r="Q2711" s="5">
        <v>6664</v>
      </c>
      <c r="R2711" s="5">
        <v>679.30682976554533</v>
      </c>
      <c r="S2711" s="5">
        <v>3</v>
      </c>
      <c r="T2711" s="5">
        <v>45.018007202881151</v>
      </c>
      <c r="U2711" s="5">
        <v>0</v>
      </c>
      <c r="V2711" s="5">
        <v>0</v>
      </c>
      <c r="W2711" s="5">
        <v>0</v>
      </c>
      <c r="X2711" s="5">
        <v>0</v>
      </c>
      <c r="Y2711" s="5">
        <v>0</v>
      </c>
      <c r="Z2711" s="5">
        <v>0</v>
      </c>
      <c r="AA2711" s="5">
        <v>3</v>
      </c>
      <c r="AB2711" s="5">
        <v>45.018007202881151</v>
      </c>
      <c r="AC2711" s="5">
        <v>18</v>
      </c>
      <c r="AD2711" s="5">
        <v>270.10804321728693</v>
      </c>
      <c r="AE2711" s="5">
        <v>2</v>
      </c>
      <c r="AF2711" s="5">
        <v>30.012004801920767</v>
      </c>
      <c r="AG2711" s="5">
        <v>15</v>
      </c>
      <c r="AH2711" s="5">
        <v>225.09003601440574</v>
      </c>
      <c r="AI2711" s="5">
        <v>1</v>
      </c>
      <c r="AJ2711" s="5">
        <v>15.006002400960384</v>
      </c>
    </row>
    <row r="2712" spans="1:36" x14ac:dyDescent="0.25">
      <c r="A2712">
        <v>2019</v>
      </c>
      <c r="B2712" t="s">
        <v>41</v>
      </c>
      <c r="C2712" t="s">
        <v>5713</v>
      </c>
      <c r="D2712" s="47" t="s">
        <v>5057</v>
      </c>
      <c r="E2712" s="11">
        <v>8.1470000000000002</v>
      </c>
      <c r="F2712" s="2">
        <v>0.80130000000000001</v>
      </c>
      <c r="G2712" s="2">
        <v>0.18160000000000001</v>
      </c>
      <c r="H2712" s="2">
        <v>0.61970000000000003</v>
      </c>
      <c r="I2712" s="2">
        <v>0.77310000000000001</v>
      </c>
      <c r="J2712" s="2">
        <v>0.1908</v>
      </c>
      <c r="K2712" s="2">
        <v>0.58230000000000004</v>
      </c>
      <c r="L2712" s="2">
        <v>0.6603</v>
      </c>
      <c r="M2712" s="2">
        <v>0.31659999999999999</v>
      </c>
      <c r="N2712" s="2">
        <v>0.34370000000000001</v>
      </c>
      <c r="O2712" s="2">
        <v>0.51523333333333332</v>
      </c>
      <c r="P2712" s="2" t="s">
        <v>4792</v>
      </c>
      <c r="Q2712" s="5">
        <v>6664</v>
      </c>
      <c r="R2712" s="5">
        <v>817.96980483613595</v>
      </c>
      <c r="S2712" s="5">
        <v>26</v>
      </c>
      <c r="T2712" s="5">
        <v>390.15606242497</v>
      </c>
      <c r="U2712" s="5">
        <v>0</v>
      </c>
      <c r="V2712" s="5">
        <v>0</v>
      </c>
      <c r="W2712" s="5">
        <v>6</v>
      </c>
      <c r="X2712" s="5">
        <v>90.036014405762302</v>
      </c>
      <c r="Y2712" s="5">
        <v>3</v>
      </c>
      <c r="Z2712" s="5">
        <v>45.018007202881151</v>
      </c>
      <c r="AA2712" s="5">
        <v>17</v>
      </c>
      <c r="AB2712" s="5">
        <v>255.10204081632651</v>
      </c>
      <c r="AC2712" s="5">
        <v>120</v>
      </c>
      <c r="AD2712" s="5">
        <v>1800.7202881152459</v>
      </c>
      <c r="AE2712" s="5">
        <v>24</v>
      </c>
      <c r="AF2712" s="5">
        <v>360.14405762304921</v>
      </c>
      <c r="AG2712" s="5">
        <v>95</v>
      </c>
      <c r="AH2712" s="5">
        <v>1425.5702280912365</v>
      </c>
      <c r="AI2712" s="5">
        <v>1</v>
      </c>
      <c r="AJ2712" s="5">
        <v>15.006002400960384</v>
      </c>
    </row>
    <row r="2713" spans="1:36" x14ac:dyDescent="0.25">
      <c r="A2713">
        <v>2019</v>
      </c>
      <c r="B2713" t="s">
        <v>71</v>
      </c>
      <c r="C2713" t="s">
        <v>5132</v>
      </c>
      <c r="D2713" s="47" t="s">
        <v>5129</v>
      </c>
      <c r="E2713" s="11">
        <v>0</v>
      </c>
      <c r="F2713" s="2">
        <v>0.83520000000000005</v>
      </c>
      <c r="G2713" s="2">
        <v>0.1537</v>
      </c>
      <c r="H2713" s="2">
        <v>0.68149999999999999</v>
      </c>
      <c r="I2713" s="2">
        <v>0.83430000000000004</v>
      </c>
      <c r="J2713" s="2">
        <v>0.13769999999999999</v>
      </c>
      <c r="K2713" s="2">
        <v>0.69660000000000011</v>
      </c>
      <c r="L2713" s="2">
        <v>0.82950000000000002</v>
      </c>
      <c r="M2713" s="2">
        <v>0.15529999999999999</v>
      </c>
      <c r="N2713" s="2">
        <v>0.67420000000000002</v>
      </c>
      <c r="O2713" s="2">
        <v>0.68410000000000004</v>
      </c>
      <c r="P2713" s="2" t="s">
        <v>4792</v>
      </c>
      <c r="Q2713" s="5">
        <v>6670</v>
      </c>
      <c r="R2713" s="5" t="s">
        <v>4791</v>
      </c>
      <c r="S2713" s="5">
        <v>22</v>
      </c>
      <c r="T2713" s="5">
        <v>329.83508245877061</v>
      </c>
      <c r="U2713" s="5">
        <v>0</v>
      </c>
      <c r="V2713" s="5">
        <v>0</v>
      </c>
      <c r="W2713" s="5">
        <v>1</v>
      </c>
      <c r="X2713" s="5">
        <v>14.992503748125936</v>
      </c>
      <c r="Y2713" s="5">
        <v>0</v>
      </c>
      <c r="Z2713" s="5">
        <v>0</v>
      </c>
      <c r="AA2713" s="5">
        <v>21</v>
      </c>
      <c r="AB2713" s="5">
        <v>314.84257871064466</v>
      </c>
      <c r="AC2713" s="5">
        <v>84</v>
      </c>
      <c r="AD2713" s="5">
        <v>1259.3703148425786</v>
      </c>
      <c r="AE2713" s="5">
        <v>24</v>
      </c>
      <c r="AF2713" s="5">
        <v>359.82008995502247</v>
      </c>
      <c r="AG2713" s="5">
        <v>50</v>
      </c>
      <c r="AH2713" s="5">
        <v>749.62518740629685</v>
      </c>
      <c r="AI2713" s="5">
        <v>10</v>
      </c>
      <c r="AJ2713" s="5">
        <v>149.92503748125935</v>
      </c>
    </row>
    <row r="2714" spans="1:36" x14ac:dyDescent="0.25">
      <c r="A2714">
        <v>2019</v>
      </c>
      <c r="B2714" t="s">
        <v>70</v>
      </c>
      <c r="C2714" t="s">
        <v>5398</v>
      </c>
      <c r="D2714" s="47" t="s">
        <v>5137</v>
      </c>
      <c r="E2714" s="11">
        <v>9.81</v>
      </c>
      <c r="F2714" s="2">
        <v>0.82199999999999995</v>
      </c>
      <c r="G2714" s="2">
        <v>0.16450000000000001</v>
      </c>
      <c r="H2714" s="2">
        <v>0.65749999999999997</v>
      </c>
      <c r="I2714" s="2">
        <v>0.8014</v>
      </c>
      <c r="J2714" s="2">
        <v>0.16880000000000001</v>
      </c>
      <c r="K2714" s="2">
        <v>0.63260000000000005</v>
      </c>
      <c r="L2714" s="2">
        <v>0.72650000000000003</v>
      </c>
      <c r="M2714" s="2">
        <v>0.25700000000000001</v>
      </c>
      <c r="N2714" s="2">
        <v>0.46950000000000003</v>
      </c>
      <c r="O2714" s="2">
        <v>0.58653333333333335</v>
      </c>
      <c r="P2714" s="5" t="s">
        <v>4792</v>
      </c>
      <c r="Q2714" s="5">
        <v>6671</v>
      </c>
      <c r="R2714" s="5">
        <v>680.02038735983683</v>
      </c>
      <c r="S2714" s="5">
        <v>0</v>
      </c>
      <c r="T2714" s="5">
        <v>0</v>
      </c>
      <c r="U2714" s="5">
        <v>0</v>
      </c>
      <c r="V2714" s="5">
        <v>0</v>
      </c>
      <c r="W2714" s="5">
        <v>0</v>
      </c>
      <c r="X2714" s="5">
        <v>0</v>
      </c>
      <c r="Y2714" s="5">
        <v>0</v>
      </c>
      <c r="Z2714" s="5">
        <v>0</v>
      </c>
      <c r="AA2714" s="5">
        <v>0</v>
      </c>
      <c r="AB2714" s="5">
        <v>0</v>
      </c>
      <c r="AC2714" s="5">
        <v>10</v>
      </c>
      <c r="AD2714" s="5">
        <v>149.902563333833</v>
      </c>
      <c r="AE2714" s="5">
        <v>1</v>
      </c>
      <c r="AF2714" s="5">
        <v>14.990256333383302</v>
      </c>
      <c r="AG2714" s="5">
        <v>8</v>
      </c>
      <c r="AH2714" s="5">
        <v>119.92205066706642</v>
      </c>
      <c r="AI2714" s="5">
        <v>1</v>
      </c>
      <c r="AJ2714" s="5">
        <v>14.990256333383302</v>
      </c>
    </row>
    <row r="2715" spans="1:36" x14ac:dyDescent="0.25">
      <c r="A2715">
        <v>2018</v>
      </c>
      <c r="B2715" t="s">
        <v>41</v>
      </c>
      <c r="C2715" t="s">
        <v>6093</v>
      </c>
      <c r="D2715" s="47" t="s">
        <v>6005</v>
      </c>
      <c r="E2715" s="11">
        <v>1.9239999999999999</v>
      </c>
      <c r="F2715" s="2">
        <v>0.24049999999999999</v>
      </c>
      <c r="G2715" s="2">
        <v>0.74350000000000005</v>
      </c>
      <c r="H2715" s="2">
        <v>-0.50300000000000011</v>
      </c>
      <c r="I2715" s="2">
        <v>0.2102</v>
      </c>
      <c r="J2715" s="2">
        <v>0.74750000000000005</v>
      </c>
      <c r="K2715" s="2">
        <v>-0.53730000000000011</v>
      </c>
      <c r="L2715" s="2">
        <v>0.24629999999999999</v>
      </c>
      <c r="M2715" s="2">
        <v>0.74</v>
      </c>
      <c r="N2715" s="2">
        <v>-0.49370000000000003</v>
      </c>
      <c r="O2715" s="2">
        <v>-0.51133333333333342</v>
      </c>
      <c r="P2715" s="2" t="s">
        <v>5900</v>
      </c>
      <c r="Q2715" s="5">
        <v>6680</v>
      </c>
      <c r="R2715" s="5">
        <v>3471.933471933472</v>
      </c>
      <c r="S2715" s="5">
        <v>2</v>
      </c>
      <c r="T2715" s="5">
        <v>29.940119760479043</v>
      </c>
      <c r="U2715" s="5">
        <v>0</v>
      </c>
      <c r="V2715" s="5">
        <v>0</v>
      </c>
      <c r="W2715" s="5">
        <v>0</v>
      </c>
      <c r="X2715" s="5">
        <v>0</v>
      </c>
      <c r="Y2715" s="5">
        <v>2</v>
      </c>
      <c r="Z2715" s="5">
        <v>29.940119760479043</v>
      </c>
      <c r="AA2715" s="5">
        <v>0</v>
      </c>
      <c r="AB2715" s="5">
        <v>0</v>
      </c>
      <c r="AC2715" s="5">
        <v>52</v>
      </c>
      <c r="AD2715" s="5">
        <v>778.44311377245515</v>
      </c>
      <c r="AE2715" s="5">
        <v>6</v>
      </c>
      <c r="AF2715" s="5">
        <v>89.820359281437121</v>
      </c>
      <c r="AG2715" s="5">
        <v>40</v>
      </c>
      <c r="AH2715" s="5">
        <v>598.80239520958082</v>
      </c>
      <c r="AI2715" s="5">
        <v>6</v>
      </c>
      <c r="AJ2715" s="5">
        <v>89.820359281437121</v>
      </c>
    </row>
    <row r="2716" spans="1:36" x14ac:dyDescent="0.25">
      <c r="A2716">
        <v>2018</v>
      </c>
      <c r="B2716" t="s">
        <v>71</v>
      </c>
      <c r="C2716" t="s">
        <v>5132</v>
      </c>
      <c r="D2716" s="47" t="s">
        <v>5129</v>
      </c>
      <c r="E2716" s="11">
        <v>0</v>
      </c>
      <c r="F2716" s="2">
        <v>0.83520000000000005</v>
      </c>
      <c r="G2716" s="2">
        <v>0.1537</v>
      </c>
      <c r="H2716" s="2">
        <v>0.68149999999999999</v>
      </c>
      <c r="I2716" s="2">
        <v>0.83430000000000004</v>
      </c>
      <c r="J2716" s="2">
        <v>0.13769999999999999</v>
      </c>
      <c r="K2716" s="2">
        <v>0.69660000000000011</v>
      </c>
      <c r="L2716" s="2">
        <v>0.82950000000000002</v>
      </c>
      <c r="M2716" s="2">
        <v>0.15529999999999999</v>
      </c>
      <c r="N2716" s="2">
        <v>0.67420000000000002</v>
      </c>
      <c r="O2716" s="2">
        <v>0.68410000000000004</v>
      </c>
      <c r="P2716" s="2" t="s">
        <v>4792</v>
      </c>
      <c r="Q2716" s="5">
        <v>6691</v>
      </c>
      <c r="R2716" s="5" t="s">
        <v>4791</v>
      </c>
      <c r="S2716" s="5">
        <v>22</v>
      </c>
      <c r="T2716" s="5">
        <v>328.79988043640714</v>
      </c>
      <c r="U2716" s="5">
        <v>1</v>
      </c>
      <c r="V2716" s="5">
        <v>14.945449110745777</v>
      </c>
      <c r="W2716" s="5">
        <v>0</v>
      </c>
      <c r="X2716" s="5">
        <v>0</v>
      </c>
      <c r="Y2716" s="5">
        <v>0</v>
      </c>
      <c r="Z2716" s="5">
        <v>0</v>
      </c>
      <c r="AA2716" s="5">
        <v>21</v>
      </c>
      <c r="AB2716" s="5">
        <v>313.85443132566132</v>
      </c>
      <c r="AC2716" s="5">
        <v>51</v>
      </c>
      <c r="AD2716" s="5">
        <v>762.21790464803473</v>
      </c>
      <c r="AE2716" s="5">
        <v>14</v>
      </c>
      <c r="AF2716" s="5">
        <v>209.23628755044089</v>
      </c>
      <c r="AG2716" s="5">
        <v>34</v>
      </c>
      <c r="AH2716" s="5">
        <v>508.14526976535643</v>
      </c>
      <c r="AI2716" s="5">
        <v>3</v>
      </c>
      <c r="AJ2716" s="5">
        <v>44.836347332237331</v>
      </c>
    </row>
    <row r="2717" spans="1:36" x14ac:dyDescent="0.25">
      <c r="A2717">
        <v>2018</v>
      </c>
      <c r="B2717" t="s">
        <v>71</v>
      </c>
      <c r="C2717" t="s">
        <v>5132</v>
      </c>
      <c r="D2717" s="47" t="s">
        <v>5129</v>
      </c>
      <c r="E2717" s="11">
        <v>0</v>
      </c>
      <c r="F2717" s="2">
        <v>0.83520000000000005</v>
      </c>
      <c r="G2717" s="2">
        <v>0.1537</v>
      </c>
      <c r="H2717" s="2">
        <v>0.68149999999999999</v>
      </c>
      <c r="I2717" s="2">
        <v>0.83430000000000004</v>
      </c>
      <c r="J2717" s="2">
        <v>0.13769999999999999</v>
      </c>
      <c r="K2717" s="2">
        <v>0.69660000000000011</v>
      </c>
      <c r="L2717" s="2">
        <v>0.82950000000000002</v>
      </c>
      <c r="M2717" s="2">
        <v>0.15529999999999999</v>
      </c>
      <c r="N2717" s="2">
        <v>0.67420000000000002</v>
      </c>
      <c r="O2717" s="2">
        <v>0.68410000000000004</v>
      </c>
      <c r="P2717" s="2" t="s">
        <v>4792</v>
      </c>
      <c r="Q2717" s="5">
        <v>6691</v>
      </c>
      <c r="R2717" s="5" t="s">
        <v>4791</v>
      </c>
      <c r="S2717" s="5">
        <v>22</v>
      </c>
      <c r="T2717" s="5">
        <v>328.79988043640714</v>
      </c>
      <c r="U2717" s="5">
        <v>1</v>
      </c>
      <c r="V2717" s="5">
        <v>14.945449110745777</v>
      </c>
      <c r="W2717" s="5">
        <v>0</v>
      </c>
      <c r="X2717" s="5">
        <v>0</v>
      </c>
      <c r="Y2717" s="5">
        <v>0</v>
      </c>
      <c r="Z2717" s="5">
        <v>0</v>
      </c>
      <c r="AA2717" s="5">
        <v>21</v>
      </c>
      <c r="AB2717" s="5">
        <v>313.85443132566132</v>
      </c>
      <c r="AC2717" s="5">
        <v>51</v>
      </c>
      <c r="AD2717" s="5">
        <v>762.21790464803473</v>
      </c>
      <c r="AE2717" s="5">
        <v>14</v>
      </c>
      <c r="AF2717" s="5">
        <v>209.23628755044089</v>
      </c>
      <c r="AG2717" s="5">
        <v>34</v>
      </c>
      <c r="AH2717" s="5">
        <v>508.14526976535643</v>
      </c>
      <c r="AI2717" s="5">
        <v>3</v>
      </c>
      <c r="AJ2717" s="5">
        <v>44.836347332237331</v>
      </c>
    </row>
    <row r="2718" spans="1:36" x14ac:dyDescent="0.25">
      <c r="A2718">
        <v>2019</v>
      </c>
      <c r="B2718" t="s">
        <v>41</v>
      </c>
      <c r="C2718" t="s">
        <v>5722</v>
      </c>
      <c r="D2718" s="47" t="s">
        <v>1965</v>
      </c>
      <c r="E2718" s="11">
        <v>8.9890000000000008</v>
      </c>
      <c r="F2718" s="2">
        <v>0.69530000000000003</v>
      </c>
      <c r="G2718" s="2">
        <v>0.28449999999999998</v>
      </c>
      <c r="H2718" s="2">
        <v>0.41080000000000005</v>
      </c>
      <c r="I2718" s="2">
        <v>0.67100000000000004</v>
      </c>
      <c r="J2718" s="2">
        <v>0.27250000000000002</v>
      </c>
      <c r="K2718" s="2">
        <v>0.39850000000000002</v>
      </c>
      <c r="L2718" s="2">
        <v>0.55600000000000005</v>
      </c>
      <c r="M2718" s="2">
        <v>0.41499999999999998</v>
      </c>
      <c r="N2718" s="2">
        <v>0.14100000000000007</v>
      </c>
      <c r="O2718" s="2">
        <v>0.3167666666666667</v>
      </c>
      <c r="P2718" s="2" t="s">
        <v>4792</v>
      </c>
      <c r="Q2718" s="5">
        <v>6708</v>
      </c>
      <c r="R2718" s="5">
        <v>746.2454110579597</v>
      </c>
      <c r="S2718" s="5">
        <v>7</v>
      </c>
      <c r="T2718" s="5">
        <v>104.35301132975552</v>
      </c>
      <c r="U2718" s="5">
        <v>0</v>
      </c>
      <c r="V2718" s="5">
        <v>0</v>
      </c>
      <c r="W2718" s="5">
        <v>0</v>
      </c>
      <c r="X2718" s="5">
        <v>0</v>
      </c>
      <c r="Y2718" s="5">
        <v>1</v>
      </c>
      <c r="Z2718" s="5">
        <v>14.907573047107929</v>
      </c>
      <c r="AA2718" s="5">
        <v>6</v>
      </c>
      <c r="AB2718" s="5">
        <v>89.445438282647586</v>
      </c>
      <c r="AC2718" s="5">
        <v>229</v>
      </c>
      <c r="AD2718" s="5">
        <v>3413.8342277877159</v>
      </c>
      <c r="AE2718" s="5">
        <v>33</v>
      </c>
      <c r="AF2718" s="5">
        <v>491.94991055456171</v>
      </c>
      <c r="AG2718" s="5">
        <v>192</v>
      </c>
      <c r="AH2718" s="5">
        <v>2862.2540250447228</v>
      </c>
      <c r="AI2718" s="5">
        <v>4</v>
      </c>
      <c r="AJ2718" s="5">
        <v>59.630292188431717</v>
      </c>
    </row>
    <row r="2719" spans="1:36" x14ac:dyDescent="0.25">
      <c r="A2719">
        <v>2017</v>
      </c>
      <c r="B2719" t="s">
        <v>41</v>
      </c>
      <c r="C2719" t="s">
        <v>6093</v>
      </c>
      <c r="D2719" s="47" t="s">
        <v>6005</v>
      </c>
      <c r="E2719" s="11">
        <v>1.9239999999999999</v>
      </c>
      <c r="F2719" s="2">
        <v>0.24049999999999999</v>
      </c>
      <c r="G2719" s="2">
        <v>0.74350000000000005</v>
      </c>
      <c r="H2719" s="2">
        <v>-0.50300000000000011</v>
      </c>
      <c r="I2719" s="2">
        <v>0.2102</v>
      </c>
      <c r="J2719" s="2">
        <v>0.74750000000000005</v>
      </c>
      <c r="K2719" s="2">
        <v>-0.53730000000000011</v>
      </c>
      <c r="L2719" s="2">
        <v>0.24629999999999999</v>
      </c>
      <c r="M2719" s="2">
        <v>0.74</v>
      </c>
      <c r="N2719" s="2">
        <v>-0.49370000000000003</v>
      </c>
      <c r="O2719" s="2">
        <v>-0.51133333333333342</v>
      </c>
      <c r="P2719" s="2" t="s">
        <v>5900</v>
      </c>
      <c r="Q2719" s="5">
        <v>6710</v>
      </c>
      <c r="R2719" s="5">
        <v>3487.5259875259876</v>
      </c>
      <c r="S2719" s="5">
        <v>7</v>
      </c>
      <c r="T2719" s="5">
        <v>104.32190760059612</v>
      </c>
      <c r="U2719" s="5">
        <v>0</v>
      </c>
      <c r="V2719" s="5">
        <v>0</v>
      </c>
      <c r="W2719" s="5">
        <v>1</v>
      </c>
      <c r="X2719" s="5">
        <v>14.903129657228018</v>
      </c>
      <c r="Y2719" s="5">
        <v>6</v>
      </c>
      <c r="Z2719" s="5">
        <v>89.418777943368113</v>
      </c>
      <c r="AA2719" s="5">
        <v>0</v>
      </c>
      <c r="AB2719" s="5">
        <v>0</v>
      </c>
      <c r="AC2719" s="5">
        <v>71</v>
      </c>
      <c r="AD2719" s="5">
        <v>1058.1222056631893</v>
      </c>
      <c r="AE2719" s="5">
        <v>5</v>
      </c>
      <c r="AF2719" s="5">
        <v>74.515648286140092</v>
      </c>
      <c r="AG2719" s="5">
        <v>59</v>
      </c>
      <c r="AH2719" s="5">
        <v>879.28464977645308</v>
      </c>
      <c r="AI2719" s="5">
        <v>7</v>
      </c>
      <c r="AJ2719" s="5">
        <v>104.32190760059612</v>
      </c>
    </row>
    <row r="2720" spans="1:36" x14ac:dyDescent="0.25">
      <c r="A2720">
        <v>2017</v>
      </c>
      <c r="B2720" t="s">
        <v>71</v>
      </c>
      <c r="C2720" t="s">
        <v>5911</v>
      </c>
      <c r="D2720" s="47" t="s">
        <v>5904</v>
      </c>
      <c r="E2720" s="11">
        <v>0</v>
      </c>
      <c r="F2720" s="2">
        <v>0.26429999999999998</v>
      </c>
      <c r="G2720" s="2">
        <v>0.71409999999999996</v>
      </c>
      <c r="H2720" s="2">
        <v>-0.44979999999999998</v>
      </c>
      <c r="I2720" s="2">
        <v>0.27139999999999997</v>
      </c>
      <c r="J2720" s="2">
        <v>0.65769999999999995</v>
      </c>
      <c r="K2720" s="2">
        <v>-0.38629999999999998</v>
      </c>
      <c r="L2720" s="2">
        <v>0.36209999999999998</v>
      </c>
      <c r="M2720" s="2">
        <v>0.60140000000000005</v>
      </c>
      <c r="N2720" s="2">
        <v>-0.23930000000000007</v>
      </c>
      <c r="O2720" s="2">
        <v>-0.35846666666666671</v>
      </c>
      <c r="P2720" s="2" t="s">
        <v>5900</v>
      </c>
      <c r="Q2720" s="5">
        <v>6718</v>
      </c>
      <c r="R2720" s="5" t="s">
        <v>4791</v>
      </c>
      <c r="S2720" s="5">
        <v>13</v>
      </c>
      <c r="T2720" s="5">
        <v>193.5099732063114</v>
      </c>
      <c r="U2720" s="5">
        <v>0</v>
      </c>
      <c r="V2720" s="5">
        <v>0</v>
      </c>
      <c r="W2720" s="5">
        <v>3</v>
      </c>
      <c r="X2720" s="5">
        <v>44.65614766299494</v>
      </c>
      <c r="Y2720" s="5">
        <v>0</v>
      </c>
      <c r="Z2720" s="5">
        <v>0</v>
      </c>
      <c r="AA2720" s="5">
        <v>10</v>
      </c>
      <c r="AB2720" s="5">
        <v>148.85382554331647</v>
      </c>
      <c r="AC2720" s="5">
        <v>66</v>
      </c>
      <c r="AD2720" s="5">
        <v>982.43524858588853</v>
      </c>
      <c r="AE2720" s="5">
        <v>15</v>
      </c>
      <c r="AF2720" s="5">
        <v>223.28073831497471</v>
      </c>
      <c r="AG2720" s="5">
        <v>48</v>
      </c>
      <c r="AH2720" s="5">
        <v>714.49836260791903</v>
      </c>
      <c r="AI2720" s="5">
        <v>3</v>
      </c>
      <c r="AJ2720" s="5">
        <v>44.65614766299494</v>
      </c>
    </row>
    <row r="2721" spans="1:36" x14ac:dyDescent="0.25">
      <c r="A2721">
        <v>2019</v>
      </c>
      <c r="B2721" t="s">
        <v>71</v>
      </c>
      <c r="C2721" t="s">
        <v>4867</v>
      </c>
      <c r="D2721" s="47" t="s">
        <v>4863</v>
      </c>
      <c r="E2721" s="11">
        <v>0</v>
      </c>
      <c r="F2721" s="2">
        <v>0.60840000000000005</v>
      </c>
      <c r="G2721" s="2">
        <v>0.37490000000000001</v>
      </c>
      <c r="H2721" s="2">
        <v>0.23350000000000004</v>
      </c>
      <c r="I2721" s="2">
        <v>0.61029999999999995</v>
      </c>
      <c r="J2721" s="2">
        <v>0.3422</v>
      </c>
      <c r="K2721" s="2">
        <v>0.26809999999999995</v>
      </c>
      <c r="L2721" s="2">
        <v>0.64259999999999995</v>
      </c>
      <c r="M2721" s="2">
        <v>0.34470000000000001</v>
      </c>
      <c r="N2721" s="2">
        <v>0.29789999999999994</v>
      </c>
      <c r="O2721" s="2">
        <v>0.26650000000000001</v>
      </c>
      <c r="P2721" s="2" t="s">
        <v>4792</v>
      </c>
      <c r="Q2721" s="5">
        <v>6720</v>
      </c>
      <c r="R2721" s="5" t="s">
        <v>4791</v>
      </c>
      <c r="S2721" s="5">
        <v>17</v>
      </c>
      <c r="T2721" s="5">
        <v>252.97619047619048</v>
      </c>
      <c r="U2721" s="5">
        <v>0</v>
      </c>
      <c r="V2721" s="5">
        <v>0</v>
      </c>
      <c r="W2721" s="5">
        <v>9</v>
      </c>
      <c r="X2721" s="5">
        <v>133.92857142857142</v>
      </c>
      <c r="Y2721" s="5">
        <v>2</v>
      </c>
      <c r="Z2721" s="5">
        <v>29.761904761904766</v>
      </c>
      <c r="AA2721" s="5">
        <v>6</v>
      </c>
      <c r="AB2721" s="5">
        <v>89.285714285714278</v>
      </c>
      <c r="AC2721" s="5">
        <v>194</v>
      </c>
      <c r="AD2721" s="5">
        <v>2886.9047619047619</v>
      </c>
      <c r="AE2721" s="5">
        <v>36</v>
      </c>
      <c r="AF2721" s="5">
        <v>535.71428571428567</v>
      </c>
      <c r="AG2721" s="5">
        <v>145</v>
      </c>
      <c r="AH2721" s="5">
        <v>2157.7380952380954</v>
      </c>
      <c r="AI2721" s="5">
        <v>13</v>
      </c>
      <c r="AJ2721" s="5">
        <v>193.45238095238096</v>
      </c>
    </row>
    <row r="2722" spans="1:36" x14ac:dyDescent="0.25">
      <c r="A2722">
        <v>2018</v>
      </c>
      <c r="B2722" t="s">
        <v>70</v>
      </c>
      <c r="C2722" t="s">
        <v>5309</v>
      </c>
      <c r="D2722" s="47" t="s">
        <v>5308</v>
      </c>
      <c r="E2722" s="11">
        <v>4.91</v>
      </c>
      <c r="F2722" s="2">
        <v>0.82579999999999998</v>
      </c>
      <c r="G2722" s="2">
        <v>0.16350000000000001</v>
      </c>
      <c r="H2722" s="2">
        <v>0.6623</v>
      </c>
      <c r="I2722" s="2">
        <v>0.78759999999999997</v>
      </c>
      <c r="J2722" s="2">
        <v>0.1794</v>
      </c>
      <c r="K2722" s="2">
        <v>0.60819999999999996</v>
      </c>
      <c r="L2722" s="2">
        <v>0.71099999999999997</v>
      </c>
      <c r="M2722" s="2">
        <v>0.27500000000000002</v>
      </c>
      <c r="N2722" s="2">
        <v>0.43599999999999994</v>
      </c>
      <c r="O2722" s="2">
        <v>0.5688333333333333</v>
      </c>
      <c r="P2722" s="5" t="s">
        <v>4792</v>
      </c>
      <c r="Q2722" s="5">
        <v>6722</v>
      </c>
      <c r="R2722" s="5">
        <v>1369.0427698574338</v>
      </c>
      <c r="S2722" s="5">
        <v>26</v>
      </c>
      <c r="T2722" s="5">
        <v>386.7896459387087</v>
      </c>
      <c r="U2722" s="5">
        <v>1</v>
      </c>
      <c r="V2722" s="5">
        <v>14.876524843796489</v>
      </c>
      <c r="W2722" s="5">
        <v>4</v>
      </c>
      <c r="X2722" s="5">
        <v>59.506099375185954</v>
      </c>
      <c r="Y2722" s="5">
        <v>1</v>
      </c>
      <c r="Z2722" s="5">
        <v>14.876524843796489</v>
      </c>
      <c r="AA2722" s="5">
        <v>20</v>
      </c>
      <c r="AB2722" s="5">
        <v>297.53049687592977</v>
      </c>
      <c r="AC2722" s="5">
        <v>285</v>
      </c>
      <c r="AD2722" s="5">
        <v>4239.8095804819995</v>
      </c>
      <c r="AE2722" s="5">
        <v>54</v>
      </c>
      <c r="AF2722" s="5">
        <v>803.33234156501044</v>
      </c>
      <c r="AG2722" s="5">
        <v>208</v>
      </c>
      <c r="AH2722" s="5">
        <v>3094.3171675096696</v>
      </c>
      <c r="AI2722" s="5">
        <v>23</v>
      </c>
      <c r="AJ2722" s="5">
        <v>342.16007140731926</v>
      </c>
    </row>
    <row r="2723" spans="1:36" x14ac:dyDescent="0.25">
      <c r="A2723">
        <v>2018</v>
      </c>
      <c r="B2723" t="s">
        <v>41</v>
      </c>
      <c r="C2723" t="s">
        <v>718</v>
      </c>
      <c r="D2723" s="47" t="s">
        <v>5682</v>
      </c>
      <c r="E2723" s="11">
        <v>6.3090000000000002</v>
      </c>
      <c r="F2723" s="2">
        <v>0.69069999999999998</v>
      </c>
      <c r="G2723" s="2">
        <v>0.28089999999999998</v>
      </c>
      <c r="H2723" s="2">
        <v>0.4098</v>
      </c>
      <c r="I2723" s="2">
        <v>0.65429999999999999</v>
      </c>
      <c r="J2723" s="2">
        <v>0.27679999999999999</v>
      </c>
      <c r="K2723" s="2">
        <v>0.3775</v>
      </c>
      <c r="L2723" s="2">
        <v>0.55530000000000002</v>
      </c>
      <c r="M2723" s="2">
        <v>0.40949999999999998</v>
      </c>
      <c r="N2723" s="2">
        <v>0.14580000000000004</v>
      </c>
      <c r="O2723" s="2">
        <v>0.31103333333333333</v>
      </c>
      <c r="P2723" s="2" t="s">
        <v>4792</v>
      </c>
      <c r="Q2723" s="5">
        <v>6723</v>
      </c>
      <c r="R2723" s="5">
        <v>1065.6205420827389</v>
      </c>
      <c r="S2723" s="5">
        <v>14</v>
      </c>
      <c r="T2723" s="5">
        <v>208.24036888293915</v>
      </c>
      <c r="U2723" s="5">
        <v>1</v>
      </c>
      <c r="V2723" s="5">
        <v>14.874312063067082</v>
      </c>
      <c r="W2723" s="5">
        <v>0</v>
      </c>
      <c r="X2723" s="5">
        <v>0</v>
      </c>
      <c r="Y2723" s="5">
        <v>2</v>
      </c>
      <c r="Z2723" s="5">
        <v>29.748624126134164</v>
      </c>
      <c r="AA2723" s="5">
        <v>11</v>
      </c>
      <c r="AB2723" s="5">
        <v>163.6174326937379</v>
      </c>
      <c r="AC2723" s="5">
        <v>100</v>
      </c>
      <c r="AD2723" s="5">
        <v>1487.4312063067084</v>
      </c>
      <c r="AE2723" s="5">
        <v>10</v>
      </c>
      <c r="AF2723" s="5">
        <v>148.74312063067083</v>
      </c>
      <c r="AG2723" s="5">
        <v>83</v>
      </c>
      <c r="AH2723" s="5">
        <v>1234.5679012345679</v>
      </c>
      <c r="AI2723" s="5">
        <v>7</v>
      </c>
      <c r="AJ2723" s="5">
        <v>104.12018444146958</v>
      </c>
    </row>
    <row r="2724" spans="1:36" x14ac:dyDescent="0.25">
      <c r="A2724">
        <v>2018</v>
      </c>
      <c r="B2724" t="s">
        <v>41</v>
      </c>
      <c r="C2724" t="s">
        <v>6178</v>
      </c>
      <c r="D2724" s="47" t="s">
        <v>5289</v>
      </c>
      <c r="E2724" s="11">
        <v>4.6369999999999996</v>
      </c>
      <c r="F2724" s="2">
        <v>0.36990000000000001</v>
      </c>
      <c r="G2724" s="2">
        <v>0.61060000000000003</v>
      </c>
      <c r="H2724" s="2">
        <v>-0.24070000000000003</v>
      </c>
      <c r="I2724" s="2">
        <v>0.36830000000000002</v>
      </c>
      <c r="J2724" s="2">
        <v>0.57410000000000005</v>
      </c>
      <c r="K2724" s="2">
        <v>-0.20580000000000004</v>
      </c>
      <c r="L2724" s="2">
        <v>0.45140000000000002</v>
      </c>
      <c r="M2724" s="2">
        <v>0.53480000000000005</v>
      </c>
      <c r="N2724" s="2">
        <v>-8.340000000000003E-2</v>
      </c>
      <c r="O2724" s="2">
        <v>-0.17663333333333334</v>
      </c>
      <c r="P2724" s="2" t="s">
        <v>5900</v>
      </c>
      <c r="Q2724" s="5">
        <v>6727</v>
      </c>
      <c r="R2724" s="5">
        <v>1450.7224498598232</v>
      </c>
      <c r="S2724" s="5">
        <v>12</v>
      </c>
      <c r="T2724" s="5">
        <v>178.38561022744165</v>
      </c>
      <c r="U2724" s="5">
        <v>0</v>
      </c>
      <c r="V2724" s="5">
        <v>0</v>
      </c>
      <c r="W2724" s="5">
        <v>4</v>
      </c>
      <c r="X2724" s="5">
        <v>59.461870075813877</v>
      </c>
      <c r="Y2724" s="5">
        <v>1</v>
      </c>
      <c r="Z2724" s="5">
        <v>14.865467518953469</v>
      </c>
      <c r="AA2724" s="5">
        <v>7</v>
      </c>
      <c r="AB2724" s="5">
        <v>104.0582726326743</v>
      </c>
      <c r="AC2724" s="5">
        <v>23</v>
      </c>
      <c r="AD2724" s="5">
        <v>341.9057529359298</v>
      </c>
      <c r="AE2724" s="5">
        <v>4</v>
      </c>
      <c r="AF2724" s="5">
        <v>59.461870075813877</v>
      </c>
      <c r="AG2724" s="5">
        <v>16</v>
      </c>
      <c r="AH2724" s="5">
        <v>237.84748030325551</v>
      </c>
      <c r="AI2724" s="5">
        <v>3</v>
      </c>
      <c r="AJ2724" s="5">
        <v>44.596402556860411</v>
      </c>
    </row>
    <row r="2725" spans="1:36" x14ac:dyDescent="0.25">
      <c r="A2725">
        <v>2018</v>
      </c>
      <c r="B2725" t="s">
        <v>71</v>
      </c>
      <c r="C2725" t="s">
        <v>5162</v>
      </c>
      <c r="D2725" s="47" t="s">
        <v>5160</v>
      </c>
      <c r="E2725" s="11">
        <v>0</v>
      </c>
      <c r="F2725" s="2">
        <v>0.86329999999999996</v>
      </c>
      <c r="G2725" s="2">
        <v>0.12570000000000001</v>
      </c>
      <c r="H2725" s="2">
        <v>0.73759999999999992</v>
      </c>
      <c r="I2725" s="2">
        <v>0.86070000000000002</v>
      </c>
      <c r="J2725" s="2">
        <v>0.122</v>
      </c>
      <c r="K2725" s="2">
        <v>0.73870000000000002</v>
      </c>
      <c r="L2725" s="2">
        <v>0.83330000000000004</v>
      </c>
      <c r="M2725" s="2">
        <v>0.15770000000000001</v>
      </c>
      <c r="N2725" s="2">
        <v>0.67559999999999998</v>
      </c>
      <c r="O2725" s="2">
        <v>0.71729999999999994</v>
      </c>
      <c r="P2725" s="2" t="s">
        <v>4792</v>
      </c>
      <c r="Q2725" s="5">
        <v>6734</v>
      </c>
      <c r="R2725" s="5" t="s">
        <v>4791</v>
      </c>
      <c r="S2725" s="5">
        <v>18</v>
      </c>
      <c r="T2725" s="5">
        <v>267.30026730026731</v>
      </c>
      <c r="U2725" s="5">
        <v>0</v>
      </c>
      <c r="V2725" s="5">
        <v>0</v>
      </c>
      <c r="W2725" s="5">
        <v>2</v>
      </c>
      <c r="X2725" s="5">
        <v>29.700029700029699</v>
      </c>
      <c r="Y2725" s="5">
        <v>2</v>
      </c>
      <c r="Z2725" s="5">
        <v>29.700029700029699</v>
      </c>
      <c r="AA2725" s="5">
        <v>14</v>
      </c>
      <c r="AB2725" s="5">
        <v>207.9002079002079</v>
      </c>
      <c r="AC2725" s="5">
        <v>129</v>
      </c>
      <c r="AD2725" s="5">
        <v>1915.6519156519155</v>
      </c>
      <c r="AE2725" s="5">
        <v>27</v>
      </c>
      <c r="AF2725" s="5">
        <v>400.95040095040093</v>
      </c>
      <c r="AG2725" s="5">
        <v>88</v>
      </c>
      <c r="AH2725" s="5">
        <v>1306.8013068013067</v>
      </c>
      <c r="AI2725" s="5">
        <v>14</v>
      </c>
      <c r="AJ2725" s="5">
        <v>207.9002079002079</v>
      </c>
    </row>
    <row r="2726" spans="1:36" x14ac:dyDescent="0.25">
      <c r="A2726">
        <v>2018</v>
      </c>
      <c r="B2726" t="s">
        <v>71</v>
      </c>
      <c r="C2726" t="s">
        <v>5162</v>
      </c>
      <c r="D2726" s="47" t="s">
        <v>5160</v>
      </c>
      <c r="E2726" s="11">
        <v>0</v>
      </c>
      <c r="F2726" s="2">
        <v>0.86329999999999996</v>
      </c>
      <c r="G2726" s="2">
        <v>0.12570000000000001</v>
      </c>
      <c r="H2726" s="2">
        <v>0.73759999999999992</v>
      </c>
      <c r="I2726" s="2">
        <v>0.86070000000000002</v>
      </c>
      <c r="J2726" s="2">
        <v>0.122</v>
      </c>
      <c r="K2726" s="2">
        <v>0.73870000000000002</v>
      </c>
      <c r="L2726" s="2">
        <v>0.83330000000000004</v>
      </c>
      <c r="M2726" s="2">
        <v>0.15770000000000001</v>
      </c>
      <c r="N2726" s="2">
        <v>0.67559999999999998</v>
      </c>
      <c r="O2726" s="2">
        <v>0.71729999999999994</v>
      </c>
      <c r="P2726" s="2" t="s">
        <v>4792</v>
      </c>
      <c r="Q2726" s="5">
        <v>6734</v>
      </c>
      <c r="R2726" s="5" t="s">
        <v>4791</v>
      </c>
      <c r="S2726" s="5">
        <v>18</v>
      </c>
      <c r="T2726" s="5">
        <v>267.30026730026731</v>
      </c>
      <c r="U2726" s="5">
        <v>0</v>
      </c>
      <c r="V2726" s="5">
        <v>0</v>
      </c>
      <c r="W2726" s="5">
        <v>2</v>
      </c>
      <c r="X2726" s="5">
        <v>29.700029700029699</v>
      </c>
      <c r="Y2726" s="5">
        <v>2</v>
      </c>
      <c r="Z2726" s="5">
        <v>29.700029700029699</v>
      </c>
      <c r="AA2726" s="5">
        <v>14</v>
      </c>
      <c r="AB2726" s="5">
        <v>207.9002079002079</v>
      </c>
      <c r="AC2726" s="5">
        <v>129</v>
      </c>
      <c r="AD2726" s="5">
        <v>1915.6519156519155</v>
      </c>
      <c r="AE2726" s="5">
        <v>27</v>
      </c>
      <c r="AF2726" s="5">
        <v>400.95040095040093</v>
      </c>
      <c r="AG2726" s="5">
        <v>88</v>
      </c>
      <c r="AH2726" s="5">
        <v>1306.8013068013067</v>
      </c>
      <c r="AI2726" s="5">
        <v>14</v>
      </c>
      <c r="AJ2726" s="5">
        <v>207.9002079002079</v>
      </c>
    </row>
    <row r="2727" spans="1:36" x14ac:dyDescent="0.25">
      <c r="A2727">
        <v>2017</v>
      </c>
      <c r="B2727" t="s">
        <v>70</v>
      </c>
      <c r="C2727" t="s">
        <v>5398</v>
      </c>
      <c r="D2727" s="47" t="s">
        <v>5137</v>
      </c>
      <c r="E2727" s="11">
        <v>9.81</v>
      </c>
      <c r="F2727" s="2">
        <v>0.82199999999999995</v>
      </c>
      <c r="G2727" s="2">
        <v>0.16450000000000001</v>
      </c>
      <c r="H2727" s="2">
        <v>0.65749999999999997</v>
      </c>
      <c r="I2727" s="2">
        <v>0.8014</v>
      </c>
      <c r="J2727" s="2">
        <v>0.16880000000000001</v>
      </c>
      <c r="K2727" s="2">
        <v>0.63260000000000005</v>
      </c>
      <c r="L2727" s="2">
        <v>0.72650000000000003</v>
      </c>
      <c r="M2727" s="2">
        <v>0.25700000000000001</v>
      </c>
      <c r="N2727" s="2">
        <v>0.46950000000000003</v>
      </c>
      <c r="O2727" s="2">
        <v>0.58653333333333335</v>
      </c>
      <c r="P2727" s="5" t="s">
        <v>4792</v>
      </c>
      <c r="Q2727" s="5">
        <v>6739</v>
      </c>
      <c r="R2727" s="5">
        <v>686.9520897043833</v>
      </c>
      <c r="S2727" s="5">
        <v>5</v>
      </c>
      <c r="T2727" s="5">
        <v>74.19498441905327</v>
      </c>
      <c r="U2727" s="5">
        <v>1</v>
      </c>
      <c r="V2727" s="5">
        <v>14.838996883810655</v>
      </c>
      <c r="W2727" s="5">
        <v>0</v>
      </c>
      <c r="X2727" s="5">
        <v>0</v>
      </c>
      <c r="Y2727" s="5">
        <v>0</v>
      </c>
      <c r="Z2727" s="5">
        <v>0</v>
      </c>
      <c r="AA2727" s="5">
        <v>4</v>
      </c>
      <c r="AB2727" s="5">
        <v>59.355987535242619</v>
      </c>
      <c r="AC2727" s="5">
        <v>27</v>
      </c>
      <c r="AD2727" s="5">
        <v>400.65291586288765</v>
      </c>
      <c r="AE2727" s="5">
        <v>9</v>
      </c>
      <c r="AF2727" s="5">
        <v>133.5509719542959</v>
      </c>
      <c r="AG2727" s="5">
        <v>14</v>
      </c>
      <c r="AH2727" s="5">
        <v>207.74595637334914</v>
      </c>
      <c r="AI2727" s="5">
        <v>4</v>
      </c>
      <c r="AJ2727" s="5">
        <v>59.355987535242619</v>
      </c>
    </row>
    <row r="2728" spans="1:36" x14ac:dyDescent="0.25">
      <c r="A2728">
        <v>2017</v>
      </c>
      <c r="B2728" t="s">
        <v>49</v>
      </c>
      <c r="C2728" t="s">
        <v>6334</v>
      </c>
      <c r="D2728" s="47" t="s">
        <v>5371</v>
      </c>
      <c r="E2728" s="11">
        <v>16.5</v>
      </c>
      <c r="F2728" s="2">
        <v>0.42899999999999999</v>
      </c>
      <c r="G2728" s="2">
        <v>0.54510000000000003</v>
      </c>
      <c r="H2728" s="2">
        <v>-0.11610000000000004</v>
      </c>
      <c r="I2728" s="2">
        <v>0.52400000000000002</v>
      </c>
      <c r="J2728" s="2">
        <v>0.39500000000000002</v>
      </c>
      <c r="K2728" s="2">
        <v>0.129</v>
      </c>
      <c r="L2728" s="2">
        <v>0.51100000000000001</v>
      </c>
      <c r="M2728" s="2">
        <v>0.47599999999999998</v>
      </c>
      <c r="N2728" s="2">
        <v>3.5000000000000031E-2</v>
      </c>
      <c r="O2728" s="2">
        <v>1.5966666666666667E-2</v>
      </c>
      <c r="P2728" s="2" t="s">
        <v>5765</v>
      </c>
      <c r="Q2728" s="5">
        <v>6745</v>
      </c>
      <c r="R2728" s="5">
        <v>408.78787878787881</v>
      </c>
      <c r="S2728" s="5">
        <v>12</v>
      </c>
      <c r="T2728" s="5">
        <v>177.90956263899184</v>
      </c>
      <c r="U2728" s="5">
        <v>0</v>
      </c>
      <c r="V2728" s="5">
        <v>0</v>
      </c>
      <c r="W2728" s="5">
        <v>5</v>
      </c>
      <c r="X2728" s="5">
        <v>74.128984432913271</v>
      </c>
      <c r="Y2728" s="5">
        <v>2</v>
      </c>
      <c r="Z2728" s="5">
        <v>29.65159377316531</v>
      </c>
      <c r="AA2728" s="5">
        <v>5</v>
      </c>
      <c r="AB2728" s="5">
        <v>74.128984432913271</v>
      </c>
      <c r="AC2728" s="5">
        <v>40</v>
      </c>
      <c r="AD2728" s="5">
        <v>593.03187546330616</v>
      </c>
      <c r="AE2728" s="5">
        <v>9</v>
      </c>
      <c r="AF2728" s="5">
        <v>133.43217197924389</v>
      </c>
      <c r="AG2728" s="5">
        <v>26</v>
      </c>
      <c r="AH2728" s="5">
        <v>385.47071905114899</v>
      </c>
      <c r="AI2728" s="5">
        <v>5</v>
      </c>
      <c r="AJ2728" s="5">
        <v>74.128984432913271</v>
      </c>
    </row>
    <row r="2729" spans="1:36" x14ac:dyDescent="0.25">
      <c r="A2729">
        <v>2018</v>
      </c>
      <c r="B2729" t="s">
        <v>41</v>
      </c>
      <c r="C2729" t="s">
        <v>5722</v>
      </c>
      <c r="D2729" s="47" t="s">
        <v>1965</v>
      </c>
      <c r="E2729" s="11">
        <v>8.9890000000000008</v>
      </c>
      <c r="F2729" s="2">
        <v>0.69530000000000003</v>
      </c>
      <c r="G2729" s="2">
        <v>0.28449999999999998</v>
      </c>
      <c r="H2729" s="2">
        <v>0.41080000000000005</v>
      </c>
      <c r="I2729" s="2">
        <v>0.67100000000000004</v>
      </c>
      <c r="J2729" s="2">
        <v>0.27250000000000002</v>
      </c>
      <c r="K2729" s="2">
        <v>0.39850000000000002</v>
      </c>
      <c r="L2729" s="2">
        <v>0.55600000000000005</v>
      </c>
      <c r="M2729" s="2">
        <v>0.41499999999999998</v>
      </c>
      <c r="N2729" s="2">
        <v>0.14100000000000007</v>
      </c>
      <c r="O2729" s="2">
        <v>0.3167666666666667</v>
      </c>
      <c r="P2729" s="2" t="s">
        <v>4792</v>
      </c>
      <c r="Q2729" s="5">
        <v>6747</v>
      </c>
      <c r="R2729" s="5">
        <v>750.5840471687618</v>
      </c>
      <c r="S2729" s="5">
        <v>5</v>
      </c>
      <c r="T2729" s="5">
        <v>74.107010523195484</v>
      </c>
      <c r="U2729" s="5">
        <v>0</v>
      </c>
      <c r="V2729" s="5">
        <v>0</v>
      </c>
      <c r="W2729" s="5">
        <v>2</v>
      </c>
      <c r="X2729" s="5">
        <v>29.642804209278196</v>
      </c>
      <c r="Y2729" s="5">
        <v>1</v>
      </c>
      <c r="Z2729" s="5">
        <v>14.821402104639098</v>
      </c>
      <c r="AA2729" s="5">
        <v>2</v>
      </c>
      <c r="AB2729" s="5">
        <v>29.642804209278196</v>
      </c>
      <c r="AC2729" s="5">
        <v>217</v>
      </c>
      <c r="AD2729" s="5">
        <v>3216.2442567066846</v>
      </c>
      <c r="AE2729" s="5">
        <v>26</v>
      </c>
      <c r="AF2729" s="5">
        <v>385.35645472061657</v>
      </c>
      <c r="AG2729" s="5">
        <v>188</v>
      </c>
      <c r="AH2729" s="5">
        <v>2786.4235956721504</v>
      </c>
      <c r="AI2729" s="5">
        <v>3</v>
      </c>
      <c r="AJ2729" s="5">
        <v>44.464206313917295</v>
      </c>
    </row>
    <row r="2730" spans="1:36" x14ac:dyDescent="0.25">
      <c r="A2730">
        <v>2018</v>
      </c>
      <c r="B2730" t="s">
        <v>49</v>
      </c>
      <c r="C2730" t="s">
        <v>6334</v>
      </c>
      <c r="D2730" s="47" t="s">
        <v>5371</v>
      </c>
      <c r="E2730" s="11">
        <v>16.5</v>
      </c>
      <c r="F2730" s="2">
        <v>0.42899999999999999</v>
      </c>
      <c r="G2730" s="2">
        <v>0.54510000000000003</v>
      </c>
      <c r="H2730" s="2">
        <v>-0.11610000000000004</v>
      </c>
      <c r="I2730" s="2">
        <v>0.52400000000000002</v>
      </c>
      <c r="J2730" s="2">
        <v>0.39500000000000002</v>
      </c>
      <c r="K2730" s="2">
        <v>0.129</v>
      </c>
      <c r="L2730" s="2">
        <v>0.51100000000000001</v>
      </c>
      <c r="M2730" s="2">
        <v>0.47599999999999998</v>
      </c>
      <c r="N2730" s="2">
        <v>3.5000000000000031E-2</v>
      </c>
      <c r="O2730" s="2">
        <v>1.5966666666666667E-2</v>
      </c>
      <c r="P2730" s="2" t="s">
        <v>5765</v>
      </c>
      <c r="Q2730" s="5">
        <v>6748</v>
      </c>
      <c r="R2730" s="5">
        <v>408.969696969697</v>
      </c>
      <c r="S2730" s="5">
        <v>7</v>
      </c>
      <c r="T2730" s="5">
        <v>103.7344398340249</v>
      </c>
      <c r="U2730" s="5">
        <v>0</v>
      </c>
      <c r="V2730" s="5">
        <v>0</v>
      </c>
      <c r="W2730" s="5">
        <v>0</v>
      </c>
      <c r="X2730" s="5">
        <v>0</v>
      </c>
      <c r="Y2730" s="5">
        <v>0</v>
      </c>
      <c r="Z2730" s="5">
        <v>0</v>
      </c>
      <c r="AA2730" s="5">
        <v>7</v>
      </c>
      <c r="AB2730" s="5">
        <v>103.7344398340249</v>
      </c>
      <c r="AC2730" s="5">
        <v>19</v>
      </c>
      <c r="AD2730" s="5">
        <v>281.56490812092471</v>
      </c>
      <c r="AE2730" s="5">
        <v>6</v>
      </c>
      <c r="AF2730" s="5">
        <v>88.915234143449908</v>
      </c>
      <c r="AG2730" s="5">
        <v>9</v>
      </c>
      <c r="AH2730" s="5">
        <v>133.37285121517488</v>
      </c>
      <c r="AI2730" s="5">
        <v>4</v>
      </c>
      <c r="AJ2730" s="5">
        <v>59.276822762299936</v>
      </c>
    </row>
    <row r="2731" spans="1:36" x14ac:dyDescent="0.25">
      <c r="A2731">
        <v>2017</v>
      </c>
      <c r="B2731" t="s">
        <v>71</v>
      </c>
      <c r="C2731" t="s">
        <v>5111</v>
      </c>
      <c r="D2731" s="47" t="s">
        <v>5110</v>
      </c>
      <c r="E2731" s="11">
        <v>0</v>
      </c>
      <c r="F2731" s="2">
        <v>0.81440000000000001</v>
      </c>
      <c r="G2731" s="2">
        <v>0.17960000000000001</v>
      </c>
      <c r="H2731" s="2">
        <v>0.63480000000000003</v>
      </c>
      <c r="I2731" s="2">
        <v>0.81079999999999997</v>
      </c>
      <c r="J2731" s="2">
        <v>0.1762</v>
      </c>
      <c r="K2731" s="2">
        <v>0.63459999999999994</v>
      </c>
      <c r="L2731" s="2">
        <v>0.77710000000000001</v>
      </c>
      <c r="M2731" s="2">
        <v>0.21609999999999999</v>
      </c>
      <c r="N2731" s="2">
        <v>0.56100000000000005</v>
      </c>
      <c r="O2731" s="2">
        <v>0.61013333333333331</v>
      </c>
      <c r="P2731" s="2" t="s">
        <v>4792</v>
      </c>
      <c r="Q2731" s="5">
        <v>6753</v>
      </c>
      <c r="R2731" s="5" t="s">
        <v>4791</v>
      </c>
      <c r="S2731" s="5">
        <v>28</v>
      </c>
      <c r="T2731" s="5">
        <v>414.63053457722498</v>
      </c>
      <c r="U2731" s="5">
        <v>0</v>
      </c>
      <c r="V2731" s="5">
        <v>0</v>
      </c>
      <c r="W2731" s="5">
        <v>1</v>
      </c>
      <c r="X2731" s="5">
        <v>14.808233377758034</v>
      </c>
      <c r="Y2731" s="5">
        <v>2</v>
      </c>
      <c r="Z2731" s="5">
        <v>29.616466755516068</v>
      </c>
      <c r="AA2731" s="5">
        <v>25</v>
      </c>
      <c r="AB2731" s="5">
        <v>370.20583444395083</v>
      </c>
      <c r="AC2731" s="5">
        <v>248</v>
      </c>
      <c r="AD2731" s="5">
        <v>3672.4418776839921</v>
      </c>
      <c r="AE2731" s="5">
        <v>39</v>
      </c>
      <c r="AF2731" s="5">
        <v>577.52110173256324</v>
      </c>
      <c r="AG2731" s="5">
        <v>199</v>
      </c>
      <c r="AH2731" s="5">
        <v>2946.8384421738488</v>
      </c>
      <c r="AI2731" s="5">
        <v>10</v>
      </c>
      <c r="AJ2731" s="5">
        <v>148.08233377758032</v>
      </c>
    </row>
    <row r="2732" spans="1:36" x14ac:dyDescent="0.25">
      <c r="A2732">
        <v>2017</v>
      </c>
      <c r="B2732" t="s">
        <v>71</v>
      </c>
      <c r="C2732" t="s">
        <v>5131</v>
      </c>
      <c r="D2732" s="47" t="s">
        <v>5129</v>
      </c>
      <c r="E2732" s="11">
        <v>0</v>
      </c>
      <c r="F2732" s="2">
        <v>0.83520000000000005</v>
      </c>
      <c r="G2732" s="2">
        <v>0.1537</v>
      </c>
      <c r="H2732" s="2">
        <v>0.68149999999999999</v>
      </c>
      <c r="I2732" s="2">
        <v>0.83430000000000004</v>
      </c>
      <c r="J2732" s="2">
        <v>0.13769999999999999</v>
      </c>
      <c r="K2732" s="2">
        <v>0.69660000000000011</v>
      </c>
      <c r="L2732" s="2">
        <v>0.82950000000000002</v>
      </c>
      <c r="M2732" s="2">
        <v>0.15529999999999999</v>
      </c>
      <c r="N2732" s="2">
        <v>0.67420000000000002</v>
      </c>
      <c r="O2732" s="2">
        <v>0.68410000000000004</v>
      </c>
      <c r="P2732" s="2" t="s">
        <v>4792</v>
      </c>
      <c r="Q2732" s="5">
        <v>6755</v>
      </c>
      <c r="R2732" s="5" t="s">
        <v>4791</v>
      </c>
      <c r="S2732" s="5">
        <v>10</v>
      </c>
      <c r="T2732" s="5">
        <v>148.03849000740192</v>
      </c>
      <c r="U2732" s="5">
        <v>0</v>
      </c>
      <c r="V2732" s="5">
        <v>0</v>
      </c>
      <c r="W2732" s="5">
        <v>1</v>
      </c>
      <c r="X2732" s="5">
        <v>14.803849000740191</v>
      </c>
      <c r="Y2732" s="5">
        <v>1</v>
      </c>
      <c r="Z2732" s="5">
        <v>14.803849000740191</v>
      </c>
      <c r="AA2732" s="5">
        <v>8</v>
      </c>
      <c r="AB2732" s="5">
        <v>118.43079200592153</v>
      </c>
      <c r="AC2732" s="5">
        <v>178</v>
      </c>
      <c r="AD2732" s="5">
        <v>2635.0851221317544</v>
      </c>
      <c r="AE2732" s="5">
        <v>14</v>
      </c>
      <c r="AF2732" s="5">
        <v>207.25388601036269</v>
      </c>
      <c r="AG2732" s="5">
        <v>153</v>
      </c>
      <c r="AH2732" s="5">
        <v>2264.9888971132495</v>
      </c>
      <c r="AI2732" s="5">
        <v>11</v>
      </c>
      <c r="AJ2732" s="5">
        <v>162.84233900814212</v>
      </c>
    </row>
    <row r="2733" spans="1:36" x14ac:dyDescent="0.25">
      <c r="A2733">
        <v>2017</v>
      </c>
      <c r="B2733" t="s">
        <v>41</v>
      </c>
      <c r="C2733" t="s">
        <v>5722</v>
      </c>
      <c r="D2733" s="47" t="s">
        <v>1965</v>
      </c>
      <c r="E2733" s="11">
        <v>8.9890000000000008</v>
      </c>
      <c r="F2733" s="2">
        <v>0.69530000000000003</v>
      </c>
      <c r="G2733" s="2">
        <v>0.28449999999999998</v>
      </c>
      <c r="H2733" s="2">
        <v>0.41080000000000005</v>
      </c>
      <c r="I2733" s="2">
        <v>0.67100000000000004</v>
      </c>
      <c r="J2733" s="2">
        <v>0.27250000000000002</v>
      </c>
      <c r="K2733" s="2">
        <v>0.39850000000000002</v>
      </c>
      <c r="L2733" s="2">
        <v>0.55600000000000005</v>
      </c>
      <c r="M2733" s="2">
        <v>0.41499999999999998</v>
      </c>
      <c r="N2733" s="2">
        <v>0.14100000000000007</v>
      </c>
      <c r="O2733" s="2">
        <v>0.3167666666666667</v>
      </c>
      <c r="P2733" s="2" t="s">
        <v>4792</v>
      </c>
      <c r="Q2733" s="5">
        <v>6761</v>
      </c>
      <c r="R2733" s="5">
        <v>752.14150628545997</v>
      </c>
      <c r="S2733" s="5">
        <v>8</v>
      </c>
      <c r="T2733" s="5">
        <v>118.3256914657595</v>
      </c>
      <c r="U2733" s="5">
        <v>0</v>
      </c>
      <c r="V2733" s="5">
        <v>0</v>
      </c>
      <c r="W2733" s="5">
        <v>1</v>
      </c>
      <c r="X2733" s="5">
        <v>14.790711433219938</v>
      </c>
      <c r="Y2733" s="5">
        <v>0</v>
      </c>
      <c r="Z2733" s="5">
        <v>0</v>
      </c>
      <c r="AA2733" s="5">
        <v>7</v>
      </c>
      <c r="AB2733" s="5">
        <v>103.53498003253956</v>
      </c>
      <c r="AC2733" s="5">
        <v>237</v>
      </c>
      <c r="AD2733" s="5">
        <v>3505.3986096731251</v>
      </c>
      <c r="AE2733" s="5">
        <v>36</v>
      </c>
      <c r="AF2733" s="5">
        <v>532.46561159591772</v>
      </c>
      <c r="AG2733" s="5">
        <v>191</v>
      </c>
      <c r="AH2733" s="5">
        <v>2825.0258837450083</v>
      </c>
      <c r="AI2733" s="5">
        <v>10</v>
      </c>
      <c r="AJ2733" s="5">
        <v>147.90711433219937</v>
      </c>
    </row>
    <row r="2734" spans="1:36" x14ac:dyDescent="0.25">
      <c r="A2734">
        <v>2018</v>
      </c>
      <c r="B2734" t="s">
        <v>70</v>
      </c>
      <c r="C2734" t="s">
        <v>2064</v>
      </c>
      <c r="D2734" s="47" t="s">
        <v>5319</v>
      </c>
      <c r="E2734" s="11">
        <v>5.53</v>
      </c>
      <c r="F2734" s="2">
        <v>0.81850000000000001</v>
      </c>
      <c r="G2734" s="2">
        <v>0.17050000000000001</v>
      </c>
      <c r="H2734" s="2">
        <v>0.64800000000000002</v>
      </c>
      <c r="I2734" s="2">
        <v>0.80740000000000001</v>
      </c>
      <c r="J2734" s="2">
        <v>0.16339999999999999</v>
      </c>
      <c r="K2734" s="2">
        <v>0.64400000000000002</v>
      </c>
      <c r="L2734" s="2">
        <v>0.73850000000000005</v>
      </c>
      <c r="M2734" s="2">
        <v>0.24479999999999999</v>
      </c>
      <c r="N2734" s="2">
        <v>0.49370000000000003</v>
      </c>
      <c r="O2734" s="2">
        <v>0.59523333333333339</v>
      </c>
      <c r="P2734" s="5" t="s">
        <v>4792</v>
      </c>
      <c r="Q2734" s="5">
        <v>6770</v>
      </c>
      <c r="R2734" s="5">
        <v>1224.2314647377939</v>
      </c>
      <c r="S2734" s="5">
        <v>60</v>
      </c>
      <c r="T2734" s="5">
        <v>886.26292466765142</v>
      </c>
      <c r="U2734" s="5">
        <v>0</v>
      </c>
      <c r="V2734" s="5">
        <v>0</v>
      </c>
      <c r="W2734" s="5">
        <v>4</v>
      </c>
      <c r="X2734" s="5">
        <v>59.084194977843424</v>
      </c>
      <c r="Y2734" s="5">
        <v>3</v>
      </c>
      <c r="Z2734" s="5">
        <v>44.313146233382575</v>
      </c>
      <c r="AA2734" s="5">
        <v>53</v>
      </c>
      <c r="AB2734" s="5">
        <v>782.8655834564255</v>
      </c>
      <c r="AC2734" s="5">
        <v>534</v>
      </c>
      <c r="AD2734" s="5">
        <v>7887.7400295420975</v>
      </c>
      <c r="AE2734" s="5">
        <v>34</v>
      </c>
      <c r="AF2734" s="5">
        <v>502.21565731166913</v>
      </c>
      <c r="AG2734" s="5">
        <v>454</v>
      </c>
      <c r="AH2734" s="5">
        <v>6706.0561299852288</v>
      </c>
      <c r="AI2734" s="5">
        <v>46</v>
      </c>
      <c r="AJ2734" s="5">
        <v>679.46824224519946</v>
      </c>
    </row>
    <row r="2735" spans="1:36" x14ac:dyDescent="0.25">
      <c r="A2735">
        <v>2017</v>
      </c>
      <c r="B2735" t="s">
        <v>41</v>
      </c>
      <c r="C2735" t="s">
        <v>6178</v>
      </c>
      <c r="D2735" s="47" t="s">
        <v>5289</v>
      </c>
      <c r="E2735" s="11">
        <v>4.6369999999999996</v>
      </c>
      <c r="F2735" s="2">
        <v>0.36990000000000001</v>
      </c>
      <c r="G2735" s="2">
        <v>0.61060000000000003</v>
      </c>
      <c r="H2735" s="2">
        <v>-0.24070000000000003</v>
      </c>
      <c r="I2735" s="2">
        <v>0.36830000000000002</v>
      </c>
      <c r="J2735" s="2">
        <v>0.57410000000000005</v>
      </c>
      <c r="K2735" s="2">
        <v>-0.20580000000000004</v>
      </c>
      <c r="L2735" s="2">
        <v>0.45140000000000002</v>
      </c>
      <c r="M2735" s="2">
        <v>0.53480000000000005</v>
      </c>
      <c r="N2735" s="2">
        <v>-8.340000000000003E-2</v>
      </c>
      <c r="O2735" s="2">
        <v>-0.17663333333333334</v>
      </c>
      <c r="P2735" s="2" t="s">
        <v>5900</v>
      </c>
      <c r="Q2735" s="5">
        <v>6777</v>
      </c>
      <c r="R2735" s="5">
        <v>1461.5052835885272</v>
      </c>
      <c r="S2735" s="5">
        <v>2</v>
      </c>
      <c r="T2735" s="5">
        <v>29.511583296443856</v>
      </c>
      <c r="U2735" s="5">
        <v>0</v>
      </c>
      <c r="V2735" s="5">
        <v>0</v>
      </c>
      <c r="W2735" s="5">
        <v>0</v>
      </c>
      <c r="X2735" s="5">
        <v>0</v>
      </c>
      <c r="Y2735" s="5">
        <v>0</v>
      </c>
      <c r="Z2735" s="5">
        <v>0</v>
      </c>
      <c r="AA2735" s="5">
        <v>2</v>
      </c>
      <c r="AB2735" s="5">
        <v>29.511583296443856</v>
      </c>
      <c r="AC2735" s="5">
        <v>33</v>
      </c>
      <c r="AD2735" s="5">
        <v>486.94112439132357</v>
      </c>
      <c r="AE2735" s="5">
        <v>7</v>
      </c>
      <c r="AF2735" s="5">
        <v>103.29054153755349</v>
      </c>
      <c r="AG2735" s="5">
        <v>23</v>
      </c>
      <c r="AH2735" s="5">
        <v>339.38320790910433</v>
      </c>
      <c r="AI2735" s="5">
        <v>3</v>
      </c>
      <c r="AJ2735" s="5">
        <v>44.267374944665782</v>
      </c>
    </row>
    <row r="2736" spans="1:36" x14ac:dyDescent="0.25">
      <c r="A2736">
        <v>2019</v>
      </c>
      <c r="B2736" t="s">
        <v>70</v>
      </c>
      <c r="C2736" t="s">
        <v>2064</v>
      </c>
      <c r="D2736" s="47" t="s">
        <v>5319</v>
      </c>
      <c r="E2736" s="11">
        <v>5.53</v>
      </c>
      <c r="F2736" s="2">
        <v>0.81850000000000001</v>
      </c>
      <c r="G2736" s="2">
        <v>0.17050000000000001</v>
      </c>
      <c r="H2736" s="2">
        <v>0.64800000000000002</v>
      </c>
      <c r="I2736" s="2">
        <v>0.80740000000000001</v>
      </c>
      <c r="J2736" s="2">
        <v>0.16339999999999999</v>
      </c>
      <c r="K2736" s="2">
        <v>0.64400000000000002</v>
      </c>
      <c r="L2736" s="2">
        <v>0.73850000000000005</v>
      </c>
      <c r="M2736" s="2">
        <v>0.24479999999999999</v>
      </c>
      <c r="N2736" s="2">
        <v>0.49370000000000003</v>
      </c>
      <c r="O2736" s="2">
        <v>0.59523333333333339</v>
      </c>
      <c r="P2736" s="5" t="s">
        <v>4792</v>
      </c>
      <c r="Q2736" s="5">
        <v>6786</v>
      </c>
      <c r="R2736" s="5">
        <v>1227.124773960217</v>
      </c>
      <c r="S2736" s="5">
        <v>66</v>
      </c>
      <c r="T2736" s="5">
        <v>972.59062776304165</v>
      </c>
      <c r="U2736" s="5">
        <v>0</v>
      </c>
      <c r="V2736" s="5">
        <v>0</v>
      </c>
      <c r="W2736" s="5">
        <v>6</v>
      </c>
      <c r="X2736" s="5">
        <v>88.417329796640132</v>
      </c>
      <c r="Y2736" s="5">
        <v>1</v>
      </c>
      <c r="Z2736" s="5">
        <v>14.736221632773356</v>
      </c>
      <c r="AA2736" s="5">
        <v>59</v>
      </c>
      <c r="AB2736" s="5">
        <v>869.43707633362817</v>
      </c>
      <c r="AC2736" s="5">
        <v>593</v>
      </c>
      <c r="AD2736" s="5">
        <v>8738.5794282346014</v>
      </c>
      <c r="AE2736" s="5">
        <v>52</v>
      </c>
      <c r="AF2736" s="5">
        <v>766.28352490421457</v>
      </c>
      <c r="AG2736" s="5">
        <v>480</v>
      </c>
      <c r="AH2736" s="5">
        <v>7073.3863837312119</v>
      </c>
      <c r="AI2736" s="5">
        <v>61</v>
      </c>
      <c r="AJ2736" s="5">
        <v>898.90951959917481</v>
      </c>
    </row>
    <row r="2737" spans="1:36" x14ac:dyDescent="0.25">
      <c r="A2737">
        <v>2017</v>
      </c>
      <c r="B2737" t="s">
        <v>70</v>
      </c>
      <c r="C2737" t="s">
        <v>5444</v>
      </c>
      <c r="D2737" s="47" t="s">
        <v>5300</v>
      </c>
      <c r="E2737" s="11">
        <v>13.71</v>
      </c>
      <c r="F2737" s="2">
        <v>0.68500000000000005</v>
      </c>
      <c r="G2737" s="2">
        <v>0.29880000000000001</v>
      </c>
      <c r="H2737" s="2">
        <v>0.38620000000000004</v>
      </c>
      <c r="I2737" s="2">
        <v>0.70109999999999995</v>
      </c>
      <c r="J2737" s="2">
        <v>0.254</v>
      </c>
      <c r="K2737" s="2">
        <v>0.44709999999999994</v>
      </c>
      <c r="L2737" s="2">
        <v>0.70379999999999998</v>
      </c>
      <c r="M2737" s="2">
        <v>0.28420000000000001</v>
      </c>
      <c r="N2737" s="2">
        <v>0.41959999999999997</v>
      </c>
      <c r="O2737" s="2">
        <v>0.4176333333333333</v>
      </c>
      <c r="P2737" s="5" t="s">
        <v>4792</v>
      </c>
      <c r="Q2737" s="5">
        <v>6792</v>
      </c>
      <c r="R2737" s="5">
        <v>495.40481400437636</v>
      </c>
      <c r="S2737" s="5">
        <v>13</v>
      </c>
      <c r="T2737" s="5">
        <v>191.40164899882214</v>
      </c>
      <c r="U2737" s="5">
        <v>0</v>
      </c>
      <c r="V2737" s="5">
        <v>0</v>
      </c>
      <c r="W2737" s="5">
        <v>1</v>
      </c>
      <c r="X2737" s="5">
        <v>14.723203769140163</v>
      </c>
      <c r="Y2737" s="5">
        <v>0</v>
      </c>
      <c r="Z2737" s="5">
        <v>0</v>
      </c>
      <c r="AA2737" s="5">
        <v>12</v>
      </c>
      <c r="AB2737" s="5">
        <v>176.67844522968198</v>
      </c>
      <c r="AC2737" s="5">
        <v>68</v>
      </c>
      <c r="AD2737" s="5">
        <v>1001.1778563015312</v>
      </c>
      <c r="AE2737" s="5">
        <v>20</v>
      </c>
      <c r="AF2737" s="5">
        <v>294.46407538280329</v>
      </c>
      <c r="AG2737" s="5">
        <v>41</v>
      </c>
      <c r="AH2737" s="5">
        <v>603.65135453474682</v>
      </c>
      <c r="AI2737" s="5">
        <v>7</v>
      </c>
      <c r="AJ2737" s="5">
        <v>103.06242638398115</v>
      </c>
    </row>
    <row r="2738" spans="1:36" x14ac:dyDescent="0.25">
      <c r="A2738">
        <v>2017</v>
      </c>
      <c r="B2738" t="s">
        <v>71</v>
      </c>
      <c r="C2738" t="s">
        <v>5921</v>
      </c>
      <c r="D2738" s="47" t="s">
        <v>5914</v>
      </c>
      <c r="E2738" s="11">
        <v>0</v>
      </c>
      <c r="F2738" s="2">
        <v>0.4098</v>
      </c>
      <c r="G2738" s="2">
        <v>0.58040000000000003</v>
      </c>
      <c r="H2738" s="2">
        <v>-0.17060000000000003</v>
      </c>
      <c r="I2738" s="2">
        <v>0.28050000000000003</v>
      </c>
      <c r="J2738" s="2">
        <v>0.68500000000000005</v>
      </c>
      <c r="K2738" s="2">
        <v>-0.40450000000000003</v>
      </c>
      <c r="L2738" s="2">
        <v>0.28649999999999998</v>
      </c>
      <c r="M2738" s="2">
        <v>0.70399999999999996</v>
      </c>
      <c r="N2738" s="2">
        <v>-0.41749999999999998</v>
      </c>
      <c r="O2738" s="2">
        <v>-0.3308666666666667</v>
      </c>
      <c r="P2738" s="2" t="s">
        <v>5900</v>
      </c>
      <c r="Q2738" s="5">
        <v>6798</v>
      </c>
      <c r="R2738" s="5" t="s">
        <v>4791</v>
      </c>
      <c r="S2738" s="5">
        <v>85</v>
      </c>
      <c r="T2738" s="5">
        <v>1250.3677552221243</v>
      </c>
      <c r="U2738" s="5">
        <v>1</v>
      </c>
      <c r="V2738" s="5">
        <v>14.710208884966166</v>
      </c>
      <c r="W2738" s="5">
        <v>0</v>
      </c>
      <c r="X2738" s="5">
        <v>0</v>
      </c>
      <c r="Y2738" s="5">
        <v>1</v>
      </c>
      <c r="Z2738" s="5">
        <v>14.710208884966166</v>
      </c>
      <c r="AA2738" s="5">
        <v>83</v>
      </c>
      <c r="AB2738" s="5">
        <v>1220.947337452192</v>
      </c>
      <c r="AC2738" s="5">
        <v>276</v>
      </c>
      <c r="AD2738" s="5">
        <v>4060.0176522506622</v>
      </c>
      <c r="AE2738" s="5">
        <v>30</v>
      </c>
      <c r="AF2738" s="5">
        <v>441.30626654898498</v>
      </c>
      <c r="AG2738" s="5">
        <v>246</v>
      </c>
      <c r="AH2738" s="5">
        <v>3618.711385701677</v>
      </c>
      <c r="AI2738" s="5">
        <v>0</v>
      </c>
      <c r="AJ2738" s="5">
        <v>0</v>
      </c>
    </row>
    <row r="2739" spans="1:36" x14ac:dyDescent="0.25">
      <c r="A2739">
        <v>2018</v>
      </c>
      <c r="B2739" t="s">
        <v>49</v>
      </c>
      <c r="C2739" t="s">
        <v>754</v>
      </c>
      <c r="D2739" s="47" t="s">
        <v>6316</v>
      </c>
      <c r="E2739" s="11">
        <v>14.4</v>
      </c>
      <c r="F2739" s="2">
        <v>0.2611</v>
      </c>
      <c r="G2739" s="2">
        <v>0.71</v>
      </c>
      <c r="H2739" s="2">
        <v>-0.44889999999999997</v>
      </c>
      <c r="I2739" s="2">
        <v>0.158</v>
      </c>
      <c r="J2739" s="2">
        <v>0.75700000000000001</v>
      </c>
      <c r="K2739" s="2">
        <v>-0.59899999999999998</v>
      </c>
      <c r="L2739" s="2">
        <v>0.28799999999999998</v>
      </c>
      <c r="M2739" s="2">
        <v>0.69899999999999995</v>
      </c>
      <c r="N2739" s="2">
        <v>-0.41099999999999998</v>
      </c>
      <c r="O2739" s="2">
        <v>-0.48629999999999995</v>
      </c>
      <c r="P2739" s="2" t="s">
        <v>5900</v>
      </c>
      <c r="Q2739" s="5">
        <v>6798</v>
      </c>
      <c r="R2739" s="5">
        <v>472.08333333333331</v>
      </c>
      <c r="S2739" s="5">
        <v>4</v>
      </c>
      <c r="T2739" s="5">
        <v>58.840835539864663</v>
      </c>
      <c r="U2739" s="5">
        <v>0</v>
      </c>
      <c r="V2739" s="5">
        <v>0</v>
      </c>
      <c r="W2739" s="5">
        <v>1</v>
      </c>
      <c r="X2739" s="5">
        <v>14.710208884966166</v>
      </c>
      <c r="Y2739" s="5">
        <v>0</v>
      </c>
      <c r="Z2739" s="5">
        <v>0</v>
      </c>
      <c r="AA2739" s="5">
        <v>3</v>
      </c>
      <c r="AB2739" s="5">
        <v>44.130626654898499</v>
      </c>
      <c r="AC2739" s="5">
        <v>16</v>
      </c>
      <c r="AD2739" s="5">
        <v>235.36334215945865</v>
      </c>
      <c r="AE2739" s="5">
        <v>2</v>
      </c>
      <c r="AF2739" s="5">
        <v>29.420417769932332</v>
      </c>
      <c r="AG2739" s="5">
        <v>14</v>
      </c>
      <c r="AH2739" s="5">
        <v>205.94292438952633</v>
      </c>
      <c r="AI2739" s="5">
        <v>0</v>
      </c>
      <c r="AJ2739" s="5">
        <v>0</v>
      </c>
    </row>
    <row r="2740" spans="1:36" x14ac:dyDescent="0.25">
      <c r="A2740">
        <v>2018</v>
      </c>
      <c r="B2740" t="s">
        <v>49</v>
      </c>
      <c r="C2740" t="s">
        <v>6334</v>
      </c>
      <c r="D2740" s="47" t="s">
        <v>5371</v>
      </c>
      <c r="E2740" s="11">
        <v>16.5</v>
      </c>
      <c r="F2740" s="2">
        <v>0.42899999999999999</v>
      </c>
      <c r="G2740" s="2">
        <v>0.54510000000000003</v>
      </c>
      <c r="H2740" s="2">
        <v>-0.11610000000000004</v>
      </c>
      <c r="I2740" s="2">
        <v>0.52400000000000002</v>
      </c>
      <c r="J2740" s="2">
        <v>0.39500000000000002</v>
      </c>
      <c r="K2740" s="2">
        <v>0.129</v>
      </c>
      <c r="L2740" s="2">
        <v>0.51100000000000001</v>
      </c>
      <c r="M2740" s="2">
        <v>0.47599999999999998</v>
      </c>
      <c r="N2740" s="2">
        <v>3.5000000000000031E-2</v>
      </c>
      <c r="O2740" s="2">
        <v>1.5966666666666667E-2</v>
      </c>
      <c r="P2740" s="2" t="s">
        <v>5765</v>
      </c>
      <c r="Q2740" s="5">
        <v>6799</v>
      </c>
      <c r="R2740" s="5">
        <v>412.06060606060606</v>
      </c>
      <c r="S2740" s="5">
        <v>8</v>
      </c>
      <c r="T2740" s="5">
        <v>117.66436240623621</v>
      </c>
      <c r="U2740" s="5">
        <v>0</v>
      </c>
      <c r="V2740" s="5">
        <v>0</v>
      </c>
      <c r="W2740" s="5">
        <v>2</v>
      </c>
      <c r="X2740" s="5">
        <v>29.416090601559052</v>
      </c>
      <c r="Y2740" s="5">
        <v>0</v>
      </c>
      <c r="Z2740" s="5">
        <v>0</v>
      </c>
      <c r="AA2740" s="5">
        <v>6</v>
      </c>
      <c r="AB2740" s="5">
        <v>88.248271804677159</v>
      </c>
      <c r="AC2740" s="5">
        <v>19</v>
      </c>
      <c r="AD2740" s="5">
        <v>279.45286071481104</v>
      </c>
      <c r="AE2740" s="5">
        <v>9</v>
      </c>
      <c r="AF2740" s="5">
        <v>132.37240770701575</v>
      </c>
      <c r="AG2740" s="5">
        <v>9</v>
      </c>
      <c r="AH2740" s="5">
        <v>132.37240770701575</v>
      </c>
      <c r="AI2740" s="5">
        <v>1</v>
      </c>
      <c r="AJ2740" s="5">
        <v>14.708045300779526</v>
      </c>
    </row>
    <row r="2741" spans="1:36" x14ac:dyDescent="0.25">
      <c r="A2741">
        <v>2017</v>
      </c>
      <c r="B2741" t="s">
        <v>49</v>
      </c>
      <c r="C2741" t="s">
        <v>6390</v>
      </c>
      <c r="D2741" s="47" t="s">
        <v>6318</v>
      </c>
      <c r="E2741" s="11">
        <v>44.8</v>
      </c>
      <c r="F2741" s="2">
        <v>0.25169999999999998</v>
      </c>
      <c r="G2741" s="2">
        <v>0.72040000000000004</v>
      </c>
      <c r="H2741" s="2">
        <v>-0.46870000000000006</v>
      </c>
      <c r="I2741" s="2">
        <v>0.154</v>
      </c>
      <c r="J2741" s="2">
        <v>0.76500000000000001</v>
      </c>
      <c r="K2741" s="2">
        <v>-0.61099999999999999</v>
      </c>
      <c r="L2741" s="2">
        <v>0.16600000000000001</v>
      </c>
      <c r="M2741" s="2">
        <v>0.81299999999999994</v>
      </c>
      <c r="N2741" s="2">
        <v>-0.64699999999999991</v>
      </c>
      <c r="O2741" s="2">
        <v>-0.57556666666666667</v>
      </c>
      <c r="P2741" s="2" t="s">
        <v>5900</v>
      </c>
      <c r="Q2741" s="5">
        <v>6815</v>
      </c>
      <c r="R2741" s="5">
        <v>152.12053571428572</v>
      </c>
      <c r="S2741" s="5">
        <v>24</v>
      </c>
      <c r="T2741" s="5">
        <v>352.1643433602348</v>
      </c>
      <c r="U2741" s="5">
        <v>0</v>
      </c>
      <c r="V2741" s="5">
        <v>0</v>
      </c>
      <c r="W2741" s="5">
        <v>3</v>
      </c>
      <c r="X2741" s="5">
        <v>44.020542920029349</v>
      </c>
      <c r="Y2741" s="5">
        <v>2</v>
      </c>
      <c r="Z2741" s="5">
        <v>29.347028613352897</v>
      </c>
      <c r="AA2741" s="5">
        <v>19</v>
      </c>
      <c r="AB2741" s="5">
        <v>278.79677182685253</v>
      </c>
      <c r="AC2741" s="5">
        <v>64</v>
      </c>
      <c r="AD2741" s="5">
        <v>939.10491562729271</v>
      </c>
      <c r="AE2741" s="5">
        <v>10</v>
      </c>
      <c r="AF2741" s="5">
        <v>146.73514306676449</v>
      </c>
      <c r="AG2741" s="5">
        <v>49</v>
      </c>
      <c r="AH2741" s="5">
        <v>719.00220102714593</v>
      </c>
      <c r="AI2741" s="5">
        <v>5</v>
      </c>
      <c r="AJ2741" s="5">
        <v>73.367571533382247</v>
      </c>
    </row>
    <row r="2742" spans="1:36" x14ac:dyDescent="0.25">
      <c r="A2742">
        <v>2017</v>
      </c>
      <c r="B2742" t="s">
        <v>70</v>
      </c>
      <c r="C2742" t="s">
        <v>2064</v>
      </c>
      <c r="D2742" s="47" t="s">
        <v>5319</v>
      </c>
      <c r="E2742" s="11">
        <v>5.53</v>
      </c>
      <c r="F2742" s="2">
        <v>0.81850000000000001</v>
      </c>
      <c r="G2742" s="2">
        <v>0.17050000000000001</v>
      </c>
      <c r="H2742" s="2">
        <v>0.64800000000000002</v>
      </c>
      <c r="I2742" s="2">
        <v>0.80740000000000001</v>
      </c>
      <c r="J2742" s="2">
        <v>0.16339999999999999</v>
      </c>
      <c r="K2742" s="2">
        <v>0.64400000000000002</v>
      </c>
      <c r="L2742" s="2">
        <v>0.73850000000000005</v>
      </c>
      <c r="M2742" s="2">
        <v>0.24479999999999999</v>
      </c>
      <c r="N2742" s="2">
        <v>0.49370000000000003</v>
      </c>
      <c r="O2742" s="2">
        <v>0.59523333333333339</v>
      </c>
      <c r="P2742" s="5" t="s">
        <v>4792</v>
      </c>
      <c r="Q2742" s="5">
        <v>6816</v>
      </c>
      <c r="R2742" s="5">
        <v>1232.5497287522603</v>
      </c>
      <c r="S2742" s="5">
        <v>100</v>
      </c>
      <c r="T2742" s="5">
        <v>1467.1361502347418</v>
      </c>
      <c r="U2742" s="5">
        <v>0</v>
      </c>
      <c r="V2742" s="5">
        <v>0</v>
      </c>
      <c r="W2742" s="5">
        <v>5</v>
      </c>
      <c r="X2742" s="5">
        <v>73.356807511737088</v>
      </c>
      <c r="Y2742" s="5">
        <v>1</v>
      </c>
      <c r="Z2742" s="5">
        <v>14.671361502347418</v>
      </c>
      <c r="AA2742" s="5">
        <v>94</v>
      </c>
      <c r="AB2742" s="5">
        <v>1379.1079812206572</v>
      </c>
      <c r="AC2742" s="5">
        <v>615</v>
      </c>
      <c r="AD2742" s="5">
        <v>9022.8873239436616</v>
      </c>
      <c r="AE2742" s="5">
        <v>77</v>
      </c>
      <c r="AF2742" s="5">
        <v>1129.6948356807511</v>
      </c>
      <c r="AG2742" s="5">
        <v>506</v>
      </c>
      <c r="AH2742" s="5">
        <v>7423.7089201877934</v>
      </c>
      <c r="AI2742" s="5">
        <v>32</v>
      </c>
      <c r="AJ2742" s="5">
        <v>469.48356807511738</v>
      </c>
    </row>
    <row r="2743" spans="1:36" x14ac:dyDescent="0.25">
      <c r="A2743">
        <v>2018</v>
      </c>
      <c r="B2743" t="s">
        <v>49</v>
      </c>
      <c r="C2743" t="s">
        <v>6390</v>
      </c>
      <c r="D2743" s="47" t="s">
        <v>6318</v>
      </c>
      <c r="E2743" s="11">
        <v>44.8</v>
      </c>
      <c r="F2743" s="2">
        <v>0.25169999999999998</v>
      </c>
      <c r="G2743" s="2">
        <v>0.72040000000000004</v>
      </c>
      <c r="H2743" s="2">
        <v>-0.46870000000000006</v>
      </c>
      <c r="I2743" s="2">
        <v>0.154</v>
      </c>
      <c r="J2743" s="2">
        <v>0.76500000000000001</v>
      </c>
      <c r="K2743" s="2">
        <v>-0.61099999999999999</v>
      </c>
      <c r="L2743" s="2">
        <v>0.16600000000000001</v>
      </c>
      <c r="M2743" s="2">
        <v>0.81299999999999994</v>
      </c>
      <c r="N2743" s="2">
        <v>-0.64699999999999991</v>
      </c>
      <c r="O2743" s="2">
        <v>-0.57556666666666667</v>
      </c>
      <c r="P2743" s="2" t="s">
        <v>5900</v>
      </c>
      <c r="Q2743" s="5">
        <v>6821</v>
      </c>
      <c r="R2743" s="5">
        <v>152.25446428571431</v>
      </c>
      <c r="S2743" s="5">
        <v>18</v>
      </c>
      <c r="T2743" s="5">
        <v>263.89092508429849</v>
      </c>
      <c r="U2743" s="5">
        <v>0</v>
      </c>
      <c r="V2743" s="5">
        <v>0</v>
      </c>
      <c r="W2743" s="5">
        <v>2</v>
      </c>
      <c r="X2743" s="5">
        <v>29.321213898255387</v>
      </c>
      <c r="Y2743" s="5">
        <v>3</v>
      </c>
      <c r="Z2743" s="5">
        <v>43.981820847383084</v>
      </c>
      <c r="AA2743" s="5">
        <v>13</v>
      </c>
      <c r="AB2743" s="5">
        <v>190.58789033866003</v>
      </c>
      <c r="AC2743" s="5">
        <v>53</v>
      </c>
      <c r="AD2743" s="5">
        <v>777.01216830376779</v>
      </c>
      <c r="AE2743" s="5">
        <v>5</v>
      </c>
      <c r="AF2743" s="5">
        <v>73.30303474563847</v>
      </c>
      <c r="AG2743" s="5">
        <v>45</v>
      </c>
      <c r="AH2743" s="5">
        <v>659.72731271074622</v>
      </c>
      <c r="AI2743" s="5">
        <v>3</v>
      </c>
      <c r="AJ2743" s="5">
        <v>43.981820847383084</v>
      </c>
    </row>
    <row r="2744" spans="1:36" x14ac:dyDescent="0.25">
      <c r="A2744">
        <v>2018</v>
      </c>
      <c r="B2744" t="s">
        <v>49</v>
      </c>
      <c r="C2744" t="s">
        <v>6390</v>
      </c>
      <c r="D2744" s="47" t="s">
        <v>6318</v>
      </c>
      <c r="E2744" s="11">
        <v>44.8</v>
      </c>
      <c r="F2744" s="2">
        <v>0.25169999999999998</v>
      </c>
      <c r="G2744" s="2">
        <v>0.72040000000000004</v>
      </c>
      <c r="H2744" s="2">
        <v>-0.46870000000000006</v>
      </c>
      <c r="I2744" s="2">
        <v>0.154</v>
      </c>
      <c r="J2744" s="2">
        <v>0.76500000000000001</v>
      </c>
      <c r="K2744" s="2">
        <v>-0.61099999999999999</v>
      </c>
      <c r="L2744" s="2">
        <v>0.16600000000000001</v>
      </c>
      <c r="M2744" s="2">
        <v>0.81299999999999994</v>
      </c>
      <c r="N2744" s="2">
        <v>-0.64699999999999991</v>
      </c>
      <c r="O2744" s="2">
        <v>-0.57556666666666667</v>
      </c>
      <c r="P2744" s="2" t="s">
        <v>5900</v>
      </c>
      <c r="Q2744" s="5">
        <v>6822</v>
      </c>
      <c r="R2744" s="5">
        <v>152.27678571428572</v>
      </c>
      <c r="S2744" s="5">
        <v>11</v>
      </c>
      <c r="T2744" s="5">
        <v>161.24303723248312</v>
      </c>
      <c r="U2744" s="5">
        <v>0</v>
      </c>
      <c r="V2744" s="5">
        <v>0</v>
      </c>
      <c r="W2744" s="5">
        <v>2</v>
      </c>
      <c r="X2744" s="5">
        <v>29.316915860451481</v>
      </c>
      <c r="Y2744" s="5">
        <v>1</v>
      </c>
      <c r="Z2744" s="5">
        <v>14.65845793022574</v>
      </c>
      <c r="AA2744" s="5">
        <v>8</v>
      </c>
      <c r="AB2744" s="5">
        <v>117.26766344180592</v>
      </c>
      <c r="AC2744" s="5">
        <v>28</v>
      </c>
      <c r="AD2744" s="5">
        <v>410.43682204632074</v>
      </c>
      <c r="AE2744" s="5">
        <v>5</v>
      </c>
      <c r="AF2744" s="5">
        <v>73.292289651128698</v>
      </c>
      <c r="AG2744" s="5">
        <v>23</v>
      </c>
      <c r="AH2744" s="5">
        <v>337.14453239519202</v>
      </c>
      <c r="AI2744" s="5">
        <v>0</v>
      </c>
      <c r="AJ2744" s="5">
        <v>0</v>
      </c>
    </row>
    <row r="2745" spans="1:36" x14ac:dyDescent="0.25">
      <c r="A2745">
        <v>2018</v>
      </c>
      <c r="B2745" t="s">
        <v>71</v>
      </c>
      <c r="C2745" t="s">
        <v>5131</v>
      </c>
      <c r="D2745" s="47" t="s">
        <v>5129</v>
      </c>
      <c r="E2745" s="11">
        <v>0</v>
      </c>
      <c r="F2745" s="2">
        <v>0.83520000000000005</v>
      </c>
      <c r="G2745" s="2">
        <v>0.1537</v>
      </c>
      <c r="H2745" s="2">
        <v>0.68149999999999999</v>
      </c>
      <c r="I2745" s="2">
        <v>0.83430000000000004</v>
      </c>
      <c r="J2745" s="2">
        <v>0.13769999999999999</v>
      </c>
      <c r="K2745" s="2">
        <v>0.69660000000000011</v>
      </c>
      <c r="L2745" s="2">
        <v>0.82950000000000002</v>
      </c>
      <c r="M2745" s="2">
        <v>0.15529999999999999</v>
      </c>
      <c r="N2745" s="2">
        <v>0.67420000000000002</v>
      </c>
      <c r="O2745" s="2">
        <v>0.68410000000000004</v>
      </c>
      <c r="P2745" s="2" t="s">
        <v>4792</v>
      </c>
      <c r="Q2745" s="5">
        <v>6826</v>
      </c>
      <c r="R2745" s="5" t="s">
        <v>4791</v>
      </c>
      <c r="S2745" s="5">
        <v>17</v>
      </c>
      <c r="T2745" s="5">
        <v>249.04775857017285</v>
      </c>
      <c r="U2745" s="5">
        <v>0</v>
      </c>
      <c r="V2745" s="5">
        <v>0</v>
      </c>
      <c r="W2745" s="5">
        <v>2</v>
      </c>
      <c r="X2745" s="5">
        <v>29.29973630237328</v>
      </c>
      <c r="Y2745" s="5">
        <v>0</v>
      </c>
      <c r="Z2745" s="5">
        <v>0</v>
      </c>
      <c r="AA2745" s="5">
        <v>15</v>
      </c>
      <c r="AB2745" s="5">
        <v>219.74802226779957</v>
      </c>
      <c r="AC2745" s="5">
        <v>172</v>
      </c>
      <c r="AD2745" s="5">
        <v>2519.7773220041022</v>
      </c>
      <c r="AE2745" s="5">
        <v>54</v>
      </c>
      <c r="AF2745" s="5">
        <v>791.09288016407845</v>
      </c>
      <c r="AG2745" s="5">
        <v>109</v>
      </c>
      <c r="AH2745" s="5">
        <v>1596.8356284793438</v>
      </c>
      <c r="AI2745" s="5">
        <v>9</v>
      </c>
      <c r="AJ2745" s="5">
        <v>131.84881336067974</v>
      </c>
    </row>
    <row r="2746" spans="1:36" x14ac:dyDescent="0.25">
      <c r="A2746">
        <v>2018</v>
      </c>
      <c r="B2746" t="s">
        <v>71</v>
      </c>
      <c r="C2746" t="s">
        <v>5131</v>
      </c>
      <c r="D2746" s="47" t="s">
        <v>5129</v>
      </c>
      <c r="E2746" s="11">
        <v>0</v>
      </c>
      <c r="F2746" s="2">
        <v>0.83520000000000005</v>
      </c>
      <c r="G2746" s="2">
        <v>0.1537</v>
      </c>
      <c r="H2746" s="2">
        <v>0.68149999999999999</v>
      </c>
      <c r="I2746" s="2">
        <v>0.83430000000000004</v>
      </c>
      <c r="J2746" s="2">
        <v>0.13769999999999999</v>
      </c>
      <c r="K2746" s="2">
        <v>0.69660000000000011</v>
      </c>
      <c r="L2746" s="2">
        <v>0.82950000000000002</v>
      </c>
      <c r="M2746" s="2">
        <v>0.15529999999999999</v>
      </c>
      <c r="N2746" s="2">
        <v>0.67420000000000002</v>
      </c>
      <c r="O2746" s="2">
        <v>0.68410000000000004</v>
      </c>
      <c r="P2746" s="2" t="s">
        <v>4792</v>
      </c>
      <c r="Q2746" s="5">
        <v>6826</v>
      </c>
      <c r="R2746" s="5" t="s">
        <v>4791</v>
      </c>
      <c r="S2746" s="5">
        <v>17</v>
      </c>
      <c r="T2746" s="5">
        <v>249.04775857017285</v>
      </c>
      <c r="U2746" s="5">
        <v>0</v>
      </c>
      <c r="V2746" s="5">
        <v>0</v>
      </c>
      <c r="W2746" s="5">
        <v>2</v>
      </c>
      <c r="X2746" s="5">
        <v>29.29973630237328</v>
      </c>
      <c r="Y2746" s="5">
        <v>0</v>
      </c>
      <c r="Z2746" s="5">
        <v>0</v>
      </c>
      <c r="AA2746" s="5">
        <v>15</v>
      </c>
      <c r="AB2746" s="5">
        <v>219.74802226779957</v>
      </c>
      <c r="AC2746" s="5">
        <v>172</v>
      </c>
      <c r="AD2746" s="5">
        <v>2519.7773220041022</v>
      </c>
      <c r="AE2746" s="5">
        <v>54</v>
      </c>
      <c r="AF2746" s="5">
        <v>791.09288016407845</v>
      </c>
      <c r="AG2746" s="5">
        <v>109</v>
      </c>
      <c r="AH2746" s="5">
        <v>1596.8356284793438</v>
      </c>
      <c r="AI2746" s="5">
        <v>9</v>
      </c>
      <c r="AJ2746" s="5">
        <v>131.84881336067974</v>
      </c>
    </row>
    <row r="2747" spans="1:36" x14ac:dyDescent="0.25">
      <c r="A2747">
        <v>2019</v>
      </c>
      <c r="B2747" t="s">
        <v>70</v>
      </c>
      <c r="C2747" t="s">
        <v>5444</v>
      </c>
      <c r="D2747" s="47" t="s">
        <v>5300</v>
      </c>
      <c r="E2747" s="11">
        <v>13.71</v>
      </c>
      <c r="F2747" s="2">
        <v>0.68500000000000005</v>
      </c>
      <c r="G2747" s="2">
        <v>0.29880000000000001</v>
      </c>
      <c r="H2747" s="2">
        <v>0.38620000000000004</v>
      </c>
      <c r="I2747" s="2">
        <v>0.70109999999999995</v>
      </c>
      <c r="J2747" s="2">
        <v>0.254</v>
      </c>
      <c r="K2747" s="2">
        <v>0.44709999999999994</v>
      </c>
      <c r="L2747" s="2">
        <v>0.70379999999999998</v>
      </c>
      <c r="M2747" s="2">
        <v>0.28420000000000001</v>
      </c>
      <c r="N2747" s="2">
        <v>0.41959999999999997</v>
      </c>
      <c r="O2747" s="2">
        <v>0.4176333333333333</v>
      </c>
      <c r="P2747" s="5" t="s">
        <v>4792</v>
      </c>
      <c r="Q2747" s="5">
        <v>6829</v>
      </c>
      <c r="R2747" s="5">
        <v>498.10357403355209</v>
      </c>
      <c r="S2747" s="5">
        <v>29</v>
      </c>
      <c r="T2747" s="5">
        <v>424.659540196222</v>
      </c>
      <c r="U2747" s="5">
        <v>1</v>
      </c>
      <c r="V2747" s="5">
        <v>14.64343242055938</v>
      </c>
      <c r="W2747" s="5">
        <v>3</v>
      </c>
      <c r="X2747" s="5">
        <v>43.930297261678135</v>
      </c>
      <c r="Y2747" s="5">
        <v>0</v>
      </c>
      <c r="Z2747" s="5">
        <v>0</v>
      </c>
      <c r="AA2747" s="5">
        <v>25</v>
      </c>
      <c r="AB2747" s="5">
        <v>366.08581051398448</v>
      </c>
      <c r="AC2747" s="5">
        <v>85</v>
      </c>
      <c r="AD2747" s="5">
        <v>1244.6917557475472</v>
      </c>
      <c r="AE2747" s="5">
        <v>26</v>
      </c>
      <c r="AF2747" s="5">
        <v>380.72924293454383</v>
      </c>
      <c r="AG2747" s="5">
        <v>51</v>
      </c>
      <c r="AH2747" s="5">
        <v>746.81505344852826</v>
      </c>
      <c r="AI2747" s="5">
        <v>8</v>
      </c>
      <c r="AJ2747" s="5">
        <v>117.14745936447504</v>
      </c>
    </row>
    <row r="2748" spans="1:36" x14ac:dyDescent="0.25">
      <c r="A2748">
        <v>2018</v>
      </c>
      <c r="B2748" t="s">
        <v>49</v>
      </c>
      <c r="C2748" t="s">
        <v>6533</v>
      </c>
      <c r="D2748" s="47" t="s">
        <v>5760</v>
      </c>
      <c r="E2748" s="11">
        <v>9</v>
      </c>
      <c r="F2748" s="2">
        <v>0.34110000000000001</v>
      </c>
      <c r="G2748" s="2">
        <v>0.62929999999999997</v>
      </c>
      <c r="H2748" s="2">
        <v>-0.28819999999999996</v>
      </c>
      <c r="I2748" s="2">
        <v>0.46899999999999997</v>
      </c>
      <c r="J2748" s="2">
        <v>0.442</v>
      </c>
      <c r="K2748" s="2">
        <v>2.6999999999999968E-2</v>
      </c>
      <c r="L2748" s="2">
        <v>0.52400000000000002</v>
      </c>
      <c r="M2748" s="2">
        <v>0.45900000000000002</v>
      </c>
      <c r="N2748" s="2">
        <v>6.5000000000000002E-2</v>
      </c>
      <c r="O2748" s="2">
        <v>-6.54E-2</v>
      </c>
      <c r="P2748" s="2" t="s">
        <v>5900</v>
      </c>
      <c r="Q2748" s="5">
        <v>6833</v>
      </c>
      <c r="R2748" s="5">
        <v>759.22222222222217</v>
      </c>
      <c r="S2748" s="5">
        <v>0</v>
      </c>
      <c r="T2748" s="5">
        <v>0</v>
      </c>
      <c r="U2748" s="5">
        <v>0</v>
      </c>
      <c r="V2748" s="5">
        <v>0</v>
      </c>
      <c r="W2748" s="5">
        <v>0</v>
      </c>
      <c r="X2748" s="5">
        <v>0</v>
      </c>
      <c r="Y2748" s="5">
        <v>0</v>
      </c>
      <c r="Z2748" s="5">
        <v>0</v>
      </c>
      <c r="AA2748" s="5">
        <v>0</v>
      </c>
      <c r="AB2748" s="5">
        <v>0</v>
      </c>
      <c r="AC2748" s="5">
        <v>18</v>
      </c>
      <c r="AD2748" s="5">
        <v>263.42748426752524</v>
      </c>
      <c r="AE2748" s="5">
        <v>2</v>
      </c>
      <c r="AF2748" s="5">
        <v>29.269720474169471</v>
      </c>
      <c r="AG2748" s="5">
        <v>13</v>
      </c>
      <c r="AH2748" s="5">
        <v>190.25318308210154</v>
      </c>
      <c r="AI2748" s="5">
        <v>3</v>
      </c>
      <c r="AJ2748" s="5">
        <v>43.904580711254205</v>
      </c>
    </row>
    <row r="2749" spans="1:36" x14ac:dyDescent="0.25">
      <c r="A2749">
        <v>2018</v>
      </c>
      <c r="B2749" t="s">
        <v>49</v>
      </c>
      <c r="C2749" t="s">
        <v>754</v>
      </c>
      <c r="D2749" s="47" t="s">
        <v>6316</v>
      </c>
      <c r="E2749" s="11">
        <v>14.4</v>
      </c>
      <c r="F2749" s="2">
        <v>0.2611</v>
      </c>
      <c r="G2749" s="2">
        <v>0.71</v>
      </c>
      <c r="H2749" s="2">
        <v>-0.44889999999999997</v>
      </c>
      <c r="I2749" s="2">
        <v>0.158</v>
      </c>
      <c r="J2749" s="2">
        <v>0.75700000000000001</v>
      </c>
      <c r="K2749" s="2">
        <v>-0.59899999999999998</v>
      </c>
      <c r="L2749" s="2">
        <v>0.28799999999999998</v>
      </c>
      <c r="M2749" s="2">
        <v>0.69899999999999995</v>
      </c>
      <c r="N2749" s="2">
        <v>-0.41099999999999998</v>
      </c>
      <c r="O2749" s="2">
        <v>-0.48629999999999995</v>
      </c>
      <c r="P2749" s="2" t="s">
        <v>5900</v>
      </c>
      <c r="Q2749" s="5">
        <v>6839</v>
      </c>
      <c r="R2749" s="5">
        <v>474.93055555555554</v>
      </c>
      <c r="S2749" s="5">
        <v>5</v>
      </c>
      <c r="T2749" s="5">
        <v>73.110103816347419</v>
      </c>
      <c r="U2749" s="5">
        <v>0</v>
      </c>
      <c r="V2749" s="5">
        <v>0</v>
      </c>
      <c r="W2749" s="5">
        <v>2</v>
      </c>
      <c r="X2749" s="5">
        <v>29.244041526538965</v>
      </c>
      <c r="Y2749" s="5">
        <v>0</v>
      </c>
      <c r="Z2749" s="5">
        <v>0</v>
      </c>
      <c r="AA2749" s="5">
        <v>3</v>
      </c>
      <c r="AB2749" s="5">
        <v>43.866062289808454</v>
      </c>
      <c r="AC2749" s="5">
        <v>25</v>
      </c>
      <c r="AD2749" s="5">
        <v>365.55051908173709</v>
      </c>
      <c r="AE2749" s="5">
        <v>1</v>
      </c>
      <c r="AF2749" s="5">
        <v>14.622020763269482</v>
      </c>
      <c r="AG2749" s="5">
        <v>24</v>
      </c>
      <c r="AH2749" s="5">
        <v>350.92849831846763</v>
      </c>
      <c r="AI2749" s="5">
        <v>0</v>
      </c>
      <c r="AJ2749" s="5">
        <v>0</v>
      </c>
    </row>
    <row r="2750" spans="1:36" x14ac:dyDescent="0.25">
      <c r="A2750">
        <v>2018</v>
      </c>
      <c r="B2750" t="s">
        <v>49</v>
      </c>
      <c r="C2750" t="s">
        <v>6533</v>
      </c>
      <c r="D2750" s="47" t="s">
        <v>5760</v>
      </c>
      <c r="E2750" s="11">
        <v>9</v>
      </c>
      <c r="F2750" s="2">
        <v>0.34110000000000001</v>
      </c>
      <c r="G2750" s="2">
        <v>0.62929999999999997</v>
      </c>
      <c r="H2750" s="2">
        <v>-0.28819999999999996</v>
      </c>
      <c r="I2750" s="2">
        <v>0.46899999999999997</v>
      </c>
      <c r="J2750" s="2">
        <v>0.442</v>
      </c>
      <c r="K2750" s="2">
        <v>2.6999999999999968E-2</v>
      </c>
      <c r="L2750" s="2">
        <v>0.52400000000000002</v>
      </c>
      <c r="M2750" s="2">
        <v>0.45900000000000002</v>
      </c>
      <c r="N2750" s="2">
        <v>6.5000000000000002E-2</v>
      </c>
      <c r="O2750" s="2">
        <v>-6.54E-2</v>
      </c>
      <c r="P2750" s="2" t="s">
        <v>5900</v>
      </c>
      <c r="Q2750" s="5">
        <v>6846</v>
      </c>
      <c r="R2750" s="5">
        <v>760.66666666666663</v>
      </c>
      <c r="S2750" s="5">
        <v>2</v>
      </c>
      <c r="T2750" s="5">
        <v>29.214139643587494</v>
      </c>
      <c r="U2750" s="5">
        <v>1</v>
      </c>
      <c r="V2750" s="5">
        <v>14.607069821793747</v>
      </c>
      <c r="W2750" s="5">
        <v>0</v>
      </c>
      <c r="X2750" s="5">
        <v>0</v>
      </c>
      <c r="Y2750" s="5">
        <v>0</v>
      </c>
      <c r="Z2750" s="5">
        <v>0</v>
      </c>
      <c r="AA2750" s="5">
        <v>1</v>
      </c>
      <c r="AB2750" s="5">
        <v>14.607069821793747</v>
      </c>
      <c r="AC2750" s="5">
        <v>9</v>
      </c>
      <c r="AD2750" s="5">
        <v>131.46362839614375</v>
      </c>
      <c r="AE2750" s="5">
        <v>1</v>
      </c>
      <c r="AF2750" s="5">
        <v>14.607069821793747</v>
      </c>
      <c r="AG2750" s="5">
        <v>6</v>
      </c>
      <c r="AH2750" s="5">
        <v>87.642418930762489</v>
      </c>
      <c r="AI2750" s="5">
        <v>2</v>
      </c>
      <c r="AJ2750" s="5">
        <v>29.214139643587494</v>
      </c>
    </row>
    <row r="2751" spans="1:36" x14ac:dyDescent="0.25">
      <c r="A2751">
        <v>2017</v>
      </c>
      <c r="B2751" t="s">
        <v>70</v>
      </c>
      <c r="C2751" t="s">
        <v>5346</v>
      </c>
      <c r="D2751" s="47" t="s">
        <v>4889</v>
      </c>
      <c r="E2751" s="11">
        <v>7</v>
      </c>
      <c r="F2751" s="2">
        <v>0.72770000000000001</v>
      </c>
      <c r="G2751" s="2">
        <v>0.25779999999999997</v>
      </c>
      <c r="H2751" s="2">
        <v>0.46990000000000004</v>
      </c>
      <c r="I2751" s="2">
        <v>0.71589999999999998</v>
      </c>
      <c r="J2751" s="2">
        <v>0.24479999999999999</v>
      </c>
      <c r="K2751" s="2">
        <v>0.47109999999999996</v>
      </c>
      <c r="L2751" s="2">
        <v>0.67110000000000003</v>
      </c>
      <c r="M2751" s="2">
        <v>0.31530000000000002</v>
      </c>
      <c r="N2751" s="2">
        <v>0.35580000000000001</v>
      </c>
      <c r="O2751" s="2">
        <v>0.43226666666666674</v>
      </c>
      <c r="P2751" s="5" t="s">
        <v>4792</v>
      </c>
      <c r="Q2751" s="5">
        <v>6853</v>
      </c>
      <c r="R2751" s="5">
        <v>979</v>
      </c>
      <c r="S2751" s="5">
        <v>13</v>
      </c>
      <c r="T2751" s="5">
        <v>189.69794250693127</v>
      </c>
      <c r="U2751" s="5">
        <v>0</v>
      </c>
      <c r="V2751" s="5">
        <v>0</v>
      </c>
      <c r="W2751" s="5">
        <v>3</v>
      </c>
      <c r="X2751" s="5">
        <v>43.776448270830294</v>
      </c>
      <c r="Y2751" s="5">
        <v>0</v>
      </c>
      <c r="Z2751" s="5">
        <v>0</v>
      </c>
      <c r="AA2751" s="5">
        <v>10</v>
      </c>
      <c r="AB2751" s="5">
        <v>145.92149423610098</v>
      </c>
      <c r="AC2751" s="5">
        <v>84</v>
      </c>
      <c r="AD2751" s="5">
        <v>1225.7405515832481</v>
      </c>
      <c r="AE2751" s="5">
        <v>22</v>
      </c>
      <c r="AF2751" s="5">
        <v>321.02728731942216</v>
      </c>
      <c r="AG2751" s="5">
        <v>55</v>
      </c>
      <c r="AH2751" s="5">
        <v>802.56821829855528</v>
      </c>
      <c r="AI2751" s="5">
        <v>7</v>
      </c>
      <c r="AJ2751" s="5">
        <v>102.14504596527068</v>
      </c>
    </row>
    <row r="2752" spans="1:36" x14ac:dyDescent="0.25">
      <c r="A2752">
        <v>2017</v>
      </c>
      <c r="B2752" t="s">
        <v>49</v>
      </c>
      <c r="C2752" t="s">
        <v>754</v>
      </c>
      <c r="D2752" s="47" t="s">
        <v>6316</v>
      </c>
      <c r="E2752" s="11">
        <v>14.4</v>
      </c>
      <c r="F2752" s="2">
        <v>0.2611</v>
      </c>
      <c r="G2752" s="2">
        <v>0.71</v>
      </c>
      <c r="H2752" s="2">
        <v>-0.44889999999999997</v>
      </c>
      <c r="I2752" s="2">
        <v>0.158</v>
      </c>
      <c r="J2752" s="2">
        <v>0.75700000000000001</v>
      </c>
      <c r="K2752" s="2">
        <v>-0.59899999999999998</v>
      </c>
      <c r="L2752" s="2">
        <v>0.28799999999999998</v>
      </c>
      <c r="M2752" s="2">
        <v>0.69899999999999995</v>
      </c>
      <c r="N2752" s="2">
        <v>-0.41099999999999998</v>
      </c>
      <c r="O2752" s="2">
        <v>-0.48629999999999995</v>
      </c>
      <c r="P2752" s="2" t="s">
        <v>5900</v>
      </c>
      <c r="Q2752" s="5">
        <v>6860</v>
      </c>
      <c r="R2752" s="5">
        <v>476.38888888888886</v>
      </c>
      <c r="S2752" s="5">
        <v>2</v>
      </c>
      <c r="T2752" s="5">
        <v>29.154518950437318</v>
      </c>
      <c r="U2752" s="5">
        <v>0</v>
      </c>
      <c r="V2752" s="5">
        <v>0</v>
      </c>
      <c r="W2752" s="5">
        <v>0</v>
      </c>
      <c r="X2752" s="5">
        <v>0</v>
      </c>
      <c r="Y2752" s="5">
        <v>0</v>
      </c>
      <c r="Z2752" s="5">
        <v>0</v>
      </c>
      <c r="AA2752" s="5">
        <v>2</v>
      </c>
      <c r="AB2752" s="5">
        <v>29.154518950437318</v>
      </c>
      <c r="AC2752" s="5">
        <v>40</v>
      </c>
      <c r="AD2752" s="5">
        <v>583.09037900874637</v>
      </c>
      <c r="AE2752" s="5">
        <v>5</v>
      </c>
      <c r="AF2752" s="5">
        <v>72.886297376093296</v>
      </c>
      <c r="AG2752" s="5">
        <v>35</v>
      </c>
      <c r="AH2752" s="5">
        <v>510.20408163265301</v>
      </c>
      <c r="AI2752" s="5">
        <v>0</v>
      </c>
      <c r="AJ2752" s="5">
        <v>0</v>
      </c>
    </row>
    <row r="2753" spans="1:36" x14ac:dyDescent="0.25">
      <c r="A2753">
        <v>2019</v>
      </c>
      <c r="B2753" t="s">
        <v>41</v>
      </c>
      <c r="C2753" t="s">
        <v>5367</v>
      </c>
      <c r="D2753" s="47" t="s">
        <v>5550</v>
      </c>
      <c r="E2753" s="11">
        <v>3.5720000000000001</v>
      </c>
      <c r="F2753" s="2">
        <v>0.70189999999999997</v>
      </c>
      <c r="G2753" s="2">
        <v>0.27310000000000001</v>
      </c>
      <c r="H2753" s="2">
        <v>0.42879999999999996</v>
      </c>
      <c r="I2753" s="2">
        <v>0.67869999999999997</v>
      </c>
      <c r="J2753" s="2">
        <v>0.25530000000000003</v>
      </c>
      <c r="K2753" s="2">
        <v>0.42339999999999994</v>
      </c>
      <c r="L2753" s="2">
        <v>0.62150000000000005</v>
      </c>
      <c r="M2753" s="2">
        <v>0.35299999999999998</v>
      </c>
      <c r="N2753" s="2">
        <v>0.26850000000000007</v>
      </c>
      <c r="O2753" s="2">
        <v>0.3735666666666666</v>
      </c>
      <c r="P2753" s="2" t="s">
        <v>4792</v>
      </c>
      <c r="Q2753" s="5">
        <v>6869</v>
      </c>
      <c r="R2753" s="5">
        <v>1923.0123180291152</v>
      </c>
      <c r="S2753" s="5">
        <v>12</v>
      </c>
      <c r="T2753" s="5">
        <v>174.69791818314167</v>
      </c>
      <c r="U2753" s="5">
        <v>0</v>
      </c>
      <c r="V2753" s="5">
        <v>0</v>
      </c>
      <c r="W2753" s="5">
        <v>8</v>
      </c>
      <c r="X2753" s="5">
        <v>116.4652787887611</v>
      </c>
      <c r="Y2753" s="5">
        <v>4</v>
      </c>
      <c r="Z2753" s="5">
        <v>58.232639394380548</v>
      </c>
      <c r="AA2753" s="5">
        <v>0</v>
      </c>
      <c r="AB2753" s="5">
        <v>0</v>
      </c>
      <c r="AC2753" s="5">
        <v>193</v>
      </c>
      <c r="AD2753" s="5">
        <v>2809.7248507788613</v>
      </c>
      <c r="AE2753" s="5">
        <v>74</v>
      </c>
      <c r="AF2753" s="5">
        <v>1077.3038287960403</v>
      </c>
      <c r="AG2753" s="5">
        <v>114</v>
      </c>
      <c r="AH2753" s="5">
        <v>1659.6302227398457</v>
      </c>
      <c r="AI2753" s="5">
        <v>5</v>
      </c>
      <c r="AJ2753" s="5">
        <v>72.79079924297568</v>
      </c>
    </row>
    <row r="2754" spans="1:36" x14ac:dyDescent="0.25">
      <c r="A2754">
        <v>2019</v>
      </c>
      <c r="B2754" t="s">
        <v>70</v>
      </c>
      <c r="C2754" t="s">
        <v>5346</v>
      </c>
      <c r="D2754" s="47" t="s">
        <v>4889</v>
      </c>
      <c r="E2754" s="11">
        <v>7</v>
      </c>
      <c r="F2754" s="2">
        <v>0.72770000000000001</v>
      </c>
      <c r="G2754" s="2">
        <v>0.25779999999999997</v>
      </c>
      <c r="H2754" s="2">
        <v>0.46990000000000004</v>
      </c>
      <c r="I2754" s="2">
        <v>0.71589999999999998</v>
      </c>
      <c r="J2754" s="2">
        <v>0.24479999999999999</v>
      </c>
      <c r="K2754" s="2">
        <v>0.47109999999999996</v>
      </c>
      <c r="L2754" s="2">
        <v>0.67110000000000003</v>
      </c>
      <c r="M2754" s="2">
        <v>0.31530000000000002</v>
      </c>
      <c r="N2754" s="2">
        <v>0.35580000000000001</v>
      </c>
      <c r="O2754" s="2">
        <v>0.43226666666666674</v>
      </c>
      <c r="P2754" s="5" t="s">
        <v>4792</v>
      </c>
      <c r="Q2754" s="5">
        <v>6887</v>
      </c>
      <c r="R2754" s="5">
        <v>983.85714285714289</v>
      </c>
      <c r="S2754" s="5">
        <v>23</v>
      </c>
      <c r="T2754" s="5">
        <v>333.96253811528965</v>
      </c>
      <c r="U2754" s="5">
        <v>0</v>
      </c>
      <c r="V2754" s="5">
        <v>0</v>
      </c>
      <c r="W2754" s="5">
        <v>2</v>
      </c>
      <c r="X2754" s="5">
        <v>29.040220705677363</v>
      </c>
      <c r="Y2754" s="5">
        <v>2</v>
      </c>
      <c r="Z2754" s="5">
        <v>29.040220705677363</v>
      </c>
      <c r="AA2754" s="5">
        <v>19</v>
      </c>
      <c r="AB2754" s="5">
        <v>275.88209670393496</v>
      </c>
      <c r="AC2754" s="5">
        <v>57</v>
      </c>
      <c r="AD2754" s="5">
        <v>827.64629011180477</v>
      </c>
      <c r="AE2754" s="5">
        <v>12</v>
      </c>
      <c r="AF2754" s="5">
        <v>174.24132423406419</v>
      </c>
      <c r="AG2754" s="5">
        <v>37</v>
      </c>
      <c r="AH2754" s="5">
        <v>537.2440830550313</v>
      </c>
      <c r="AI2754" s="5">
        <v>8</v>
      </c>
      <c r="AJ2754" s="5">
        <v>116.16088282270945</v>
      </c>
    </row>
    <row r="2755" spans="1:36" x14ac:dyDescent="0.25">
      <c r="A2755">
        <v>2017</v>
      </c>
      <c r="B2755" t="s">
        <v>70</v>
      </c>
      <c r="C2755" t="s">
        <v>5309</v>
      </c>
      <c r="D2755" s="47" t="s">
        <v>5308</v>
      </c>
      <c r="E2755" s="11">
        <v>4.91</v>
      </c>
      <c r="F2755" s="2">
        <v>0.82579999999999998</v>
      </c>
      <c r="G2755" s="2">
        <v>0.16350000000000001</v>
      </c>
      <c r="H2755" s="2">
        <v>0.6623</v>
      </c>
      <c r="I2755" s="2">
        <v>0.78759999999999997</v>
      </c>
      <c r="J2755" s="2">
        <v>0.1794</v>
      </c>
      <c r="K2755" s="2">
        <v>0.60819999999999996</v>
      </c>
      <c r="L2755" s="2">
        <v>0.71099999999999997</v>
      </c>
      <c r="M2755" s="2">
        <v>0.27500000000000002</v>
      </c>
      <c r="N2755" s="2">
        <v>0.43599999999999994</v>
      </c>
      <c r="O2755" s="2">
        <v>0.5688333333333333</v>
      </c>
      <c r="P2755" s="5" t="s">
        <v>4792</v>
      </c>
      <c r="Q2755" s="5">
        <v>6897</v>
      </c>
      <c r="R2755" s="5">
        <v>1404.684317718941</v>
      </c>
      <c r="S2755" s="5">
        <v>55</v>
      </c>
      <c r="T2755" s="5">
        <v>797.44816586921843</v>
      </c>
      <c r="U2755" s="5">
        <v>0</v>
      </c>
      <c r="V2755" s="5">
        <v>0</v>
      </c>
      <c r="W2755" s="5">
        <v>3</v>
      </c>
      <c r="X2755" s="5">
        <v>43.497172683775553</v>
      </c>
      <c r="Y2755" s="5">
        <v>3</v>
      </c>
      <c r="Z2755" s="5">
        <v>43.497172683775553</v>
      </c>
      <c r="AA2755" s="5">
        <v>49</v>
      </c>
      <c r="AB2755" s="5">
        <v>710.45382050166745</v>
      </c>
      <c r="AC2755" s="5">
        <v>308</v>
      </c>
      <c r="AD2755" s="5">
        <v>4465.7097288676232</v>
      </c>
      <c r="AE2755" s="5">
        <v>73</v>
      </c>
      <c r="AF2755" s="5">
        <v>1058.4312019718718</v>
      </c>
      <c r="AG2755" s="5">
        <v>209</v>
      </c>
      <c r="AH2755" s="5">
        <v>3030.3030303030305</v>
      </c>
      <c r="AI2755" s="5">
        <v>26</v>
      </c>
      <c r="AJ2755" s="5">
        <v>376.97549659272147</v>
      </c>
    </row>
    <row r="2756" spans="1:36" x14ac:dyDescent="0.25">
      <c r="A2756">
        <v>2018</v>
      </c>
      <c r="B2756" t="s">
        <v>70</v>
      </c>
      <c r="C2756" t="s">
        <v>5346</v>
      </c>
      <c r="D2756" s="47" t="s">
        <v>4889</v>
      </c>
      <c r="E2756" s="11">
        <v>7</v>
      </c>
      <c r="F2756" s="2">
        <v>0.72770000000000001</v>
      </c>
      <c r="G2756" s="2">
        <v>0.25779999999999997</v>
      </c>
      <c r="H2756" s="2">
        <v>0.46990000000000004</v>
      </c>
      <c r="I2756" s="2">
        <v>0.71589999999999998</v>
      </c>
      <c r="J2756" s="2">
        <v>0.24479999999999999</v>
      </c>
      <c r="K2756" s="2">
        <v>0.47109999999999996</v>
      </c>
      <c r="L2756" s="2">
        <v>0.67110000000000003</v>
      </c>
      <c r="M2756" s="2">
        <v>0.31530000000000002</v>
      </c>
      <c r="N2756" s="2">
        <v>0.35580000000000001</v>
      </c>
      <c r="O2756" s="2">
        <v>0.43226666666666674</v>
      </c>
      <c r="P2756" s="5" t="s">
        <v>4792</v>
      </c>
      <c r="Q2756" s="5">
        <v>6899</v>
      </c>
      <c r="R2756" s="5">
        <v>985.57142857142856</v>
      </c>
      <c r="S2756" s="5">
        <v>24</v>
      </c>
      <c r="T2756" s="5">
        <v>347.87650384113641</v>
      </c>
      <c r="U2756" s="5">
        <v>0</v>
      </c>
      <c r="V2756" s="5">
        <v>0</v>
      </c>
      <c r="W2756" s="5">
        <v>2</v>
      </c>
      <c r="X2756" s="5">
        <v>28.989708653428035</v>
      </c>
      <c r="Y2756" s="5">
        <v>1</v>
      </c>
      <c r="Z2756" s="5">
        <v>14.494854326714018</v>
      </c>
      <c r="AA2756" s="5">
        <v>21</v>
      </c>
      <c r="AB2756" s="5">
        <v>304.39194086099434</v>
      </c>
      <c r="AC2756" s="5">
        <v>67</v>
      </c>
      <c r="AD2756" s="5">
        <v>971.15523988983921</v>
      </c>
      <c r="AE2756" s="5">
        <v>13</v>
      </c>
      <c r="AF2756" s="5">
        <v>188.43310624728221</v>
      </c>
      <c r="AG2756" s="5">
        <v>44</v>
      </c>
      <c r="AH2756" s="5">
        <v>637.7735903754168</v>
      </c>
      <c r="AI2756" s="5">
        <v>10</v>
      </c>
      <c r="AJ2756" s="5">
        <v>144.94854326714017</v>
      </c>
    </row>
    <row r="2757" spans="1:36" x14ac:dyDescent="0.25">
      <c r="A2757">
        <v>2018</v>
      </c>
      <c r="B2757" t="s">
        <v>70</v>
      </c>
      <c r="C2757" t="s">
        <v>5444</v>
      </c>
      <c r="D2757" s="47" t="s">
        <v>5300</v>
      </c>
      <c r="E2757" s="11">
        <v>13.71</v>
      </c>
      <c r="F2757" s="2">
        <v>0.68500000000000005</v>
      </c>
      <c r="G2757" s="2">
        <v>0.29880000000000001</v>
      </c>
      <c r="H2757" s="2">
        <v>0.38620000000000004</v>
      </c>
      <c r="I2757" s="2">
        <v>0.70109999999999995</v>
      </c>
      <c r="J2757" s="2">
        <v>0.254</v>
      </c>
      <c r="K2757" s="2">
        <v>0.44709999999999994</v>
      </c>
      <c r="L2757" s="2">
        <v>0.70379999999999998</v>
      </c>
      <c r="M2757" s="2">
        <v>0.28420000000000001</v>
      </c>
      <c r="N2757" s="2">
        <v>0.41959999999999997</v>
      </c>
      <c r="O2757" s="2">
        <v>0.4176333333333333</v>
      </c>
      <c r="P2757" s="5" t="s">
        <v>4792</v>
      </c>
      <c r="Q2757" s="5">
        <v>6914</v>
      </c>
      <c r="R2757" s="5">
        <v>504.3034281546316</v>
      </c>
      <c r="S2757" s="5">
        <v>22</v>
      </c>
      <c r="T2757" s="5">
        <v>318.19496673416256</v>
      </c>
      <c r="U2757" s="5">
        <v>0</v>
      </c>
      <c r="V2757" s="5">
        <v>0</v>
      </c>
      <c r="W2757" s="5">
        <v>2</v>
      </c>
      <c r="X2757" s="5">
        <v>28.926815157651141</v>
      </c>
      <c r="Y2757" s="5">
        <v>2</v>
      </c>
      <c r="Z2757" s="5">
        <v>28.926815157651141</v>
      </c>
      <c r="AA2757" s="5">
        <v>18</v>
      </c>
      <c r="AB2757" s="5">
        <v>260.34133641886024</v>
      </c>
      <c r="AC2757" s="5">
        <v>74</v>
      </c>
      <c r="AD2757" s="5">
        <v>1070.2921608330923</v>
      </c>
      <c r="AE2757" s="5">
        <v>19</v>
      </c>
      <c r="AF2757" s="5">
        <v>274.80474399768588</v>
      </c>
      <c r="AG2757" s="5">
        <v>43</v>
      </c>
      <c r="AH2757" s="5">
        <v>621.92652588949954</v>
      </c>
      <c r="AI2757" s="5">
        <v>12</v>
      </c>
      <c r="AJ2757" s="5">
        <v>173.56089094590686</v>
      </c>
    </row>
    <row r="2758" spans="1:36" x14ac:dyDescent="0.25">
      <c r="A2758">
        <v>2018</v>
      </c>
      <c r="B2758" t="s">
        <v>71</v>
      </c>
      <c r="C2758" t="s">
        <v>5911</v>
      </c>
      <c r="D2758" s="47" t="s">
        <v>5904</v>
      </c>
      <c r="E2758" s="11">
        <v>0</v>
      </c>
      <c r="F2758" s="2">
        <v>0.26429999999999998</v>
      </c>
      <c r="G2758" s="2">
        <v>0.71409999999999996</v>
      </c>
      <c r="H2758" s="2">
        <v>-0.44979999999999998</v>
      </c>
      <c r="I2758" s="2">
        <v>0.27139999999999997</v>
      </c>
      <c r="J2758" s="2">
        <v>0.65769999999999995</v>
      </c>
      <c r="K2758" s="2">
        <v>-0.38629999999999998</v>
      </c>
      <c r="L2758" s="2">
        <v>0.36209999999999998</v>
      </c>
      <c r="M2758" s="2">
        <v>0.60140000000000005</v>
      </c>
      <c r="N2758" s="2">
        <v>-0.23930000000000007</v>
      </c>
      <c r="O2758" s="2">
        <v>-0.35846666666666671</v>
      </c>
      <c r="P2758" s="2" t="s">
        <v>5900</v>
      </c>
      <c r="Q2758" s="5">
        <v>6923</v>
      </c>
      <c r="R2758" s="5" t="s">
        <v>4791</v>
      </c>
      <c r="S2758" s="5">
        <v>12</v>
      </c>
      <c r="T2758" s="5">
        <v>173.33525928065868</v>
      </c>
      <c r="U2758" s="5">
        <v>0</v>
      </c>
      <c r="V2758" s="5">
        <v>0</v>
      </c>
      <c r="W2758" s="5">
        <v>2</v>
      </c>
      <c r="X2758" s="5">
        <v>28.889209880109778</v>
      </c>
      <c r="Y2758" s="5">
        <v>1</v>
      </c>
      <c r="Z2758" s="5">
        <v>14.444604940054889</v>
      </c>
      <c r="AA2758" s="5">
        <v>9</v>
      </c>
      <c r="AB2758" s="5">
        <v>130.00144446049401</v>
      </c>
      <c r="AC2758" s="5">
        <v>69</v>
      </c>
      <c r="AD2758" s="5">
        <v>996.67774086378734</v>
      </c>
      <c r="AE2758" s="5">
        <v>18</v>
      </c>
      <c r="AF2758" s="5">
        <v>260.00288892098803</v>
      </c>
      <c r="AG2758" s="5">
        <v>45</v>
      </c>
      <c r="AH2758" s="5">
        <v>650.00722230247004</v>
      </c>
      <c r="AI2758" s="5">
        <v>6</v>
      </c>
      <c r="AJ2758" s="5">
        <v>86.667629640329338</v>
      </c>
    </row>
    <row r="2759" spans="1:36" x14ac:dyDescent="0.25">
      <c r="A2759">
        <v>2018</v>
      </c>
      <c r="B2759" t="s">
        <v>71</v>
      </c>
      <c r="C2759" t="s">
        <v>5911</v>
      </c>
      <c r="D2759" s="47" t="s">
        <v>5904</v>
      </c>
      <c r="E2759" s="11">
        <v>0</v>
      </c>
      <c r="F2759" s="2">
        <v>0.26429999999999998</v>
      </c>
      <c r="G2759" s="2">
        <v>0.71409999999999996</v>
      </c>
      <c r="H2759" s="2">
        <v>-0.44979999999999998</v>
      </c>
      <c r="I2759" s="2">
        <v>0.27139999999999997</v>
      </c>
      <c r="J2759" s="2">
        <v>0.65769999999999995</v>
      </c>
      <c r="K2759" s="2">
        <v>-0.38629999999999998</v>
      </c>
      <c r="L2759" s="2">
        <v>0.36209999999999998</v>
      </c>
      <c r="M2759" s="2">
        <v>0.60140000000000005</v>
      </c>
      <c r="N2759" s="2">
        <v>-0.23930000000000007</v>
      </c>
      <c r="O2759" s="2">
        <v>-0.35846666666666671</v>
      </c>
      <c r="P2759" s="2" t="s">
        <v>5900</v>
      </c>
      <c r="Q2759" s="5">
        <v>6923</v>
      </c>
      <c r="R2759" s="5" t="s">
        <v>4791</v>
      </c>
      <c r="S2759" s="5">
        <v>12</v>
      </c>
      <c r="T2759" s="5">
        <v>173.33525928065868</v>
      </c>
      <c r="U2759" s="5">
        <v>0</v>
      </c>
      <c r="V2759" s="5">
        <v>0</v>
      </c>
      <c r="W2759" s="5">
        <v>2</v>
      </c>
      <c r="X2759" s="5">
        <v>28.889209880109778</v>
      </c>
      <c r="Y2759" s="5">
        <v>1</v>
      </c>
      <c r="Z2759" s="5">
        <v>14.444604940054889</v>
      </c>
      <c r="AA2759" s="5">
        <v>9</v>
      </c>
      <c r="AB2759" s="5">
        <v>130.00144446049401</v>
      </c>
      <c r="AC2759" s="5">
        <v>69</v>
      </c>
      <c r="AD2759" s="5">
        <v>996.67774086378734</v>
      </c>
      <c r="AE2759" s="5">
        <v>18</v>
      </c>
      <c r="AF2759" s="5">
        <v>260.00288892098803</v>
      </c>
      <c r="AG2759" s="5">
        <v>45</v>
      </c>
      <c r="AH2759" s="5">
        <v>650.00722230247004</v>
      </c>
      <c r="AI2759" s="5">
        <v>6</v>
      </c>
      <c r="AJ2759" s="5">
        <v>86.667629640329338</v>
      </c>
    </row>
    <row r="2760" spans="1:36" x14ac:dyDescent="0.25">
      <c r="A2760">
        <v>2018</v>
      </c>
      <c r="B2760" t="s">
        <v>41</v>
      </c>
      <c r="C2760" t="s">
        <v>5367</v>
      </c>
      <c r="D2760" s="47" t="s">
        <v>5550</v>
      </c>
      <c r="E2760" s="11">
        <v>3.5720000000000001</v>
      </c>
      <c r="F2760" s="2">
        <v>0.70189999999999997</v>
      </c>
      <c r="G2760" s="2">
        <v>0.27310000000000001</v>
      </c>
      <c r="H2760" s="2">
        <v>0.42879999999999996</v>
      </c>
      <c r="I2760" s="2">
        <v>0.67869999999999997</v>
      </c>
      <c r="J2760" s="2">
        <v>0.25530000000000003</v>
      </c>
      <c r="K2760" s="2">
        <v>0.42339999999999994</v>
      </c>
      <c r="L2760" s="2">
        <v>0.62150000000000005</v>
      </c>
      <c r="M2760" s="2">
        <v>0.35299999999999998</v>
      </c>
      <c r="N2760" s="2">
        <v>0.26850000000000007</v>
      </c>
      <c r="O2760" s="2">
        <v>0.3735666666666666</v>
      </c>
      <c r="P2760" s="2" t="s">
        <v>4792</v>
      </c>
      <c r="Q2760" s="5">
        <v>6927</v>
      </c>
      <c r="R2760" s="5">
        <v>1939.2497200447929</v>
      </c>
      <c r="S2760" s="5">
        <v>8</v>
      </c>
      <c r="T2760" s="5">
        <v>115.49011115923199</v>
      </c>
      <c r="U2760" s="5">
        <v>0</v>
      </c>
      <c r="V2760" s="5">
        <v>0</v>
      </c>
      <c r="W2760" s="5">
        <v>7</v>
      </c>
      <c r="X2760" s="5">
        <v>101.05384726432798</v>
      </c>
      <c r="Y2760" s="5">
        <v>1</v>
      </c>
      <c r="Z2760" s="5">
        <v>14.436263894903998</v>
      </c>
      <c r="AA2760" s="5">
        <v>0</v>
      </c>
      <c r="AB2760" s="5">
        <v>0</v>
      </c>
      <c r="AC2760" s="5">
        <v>203</v>
      </c>
      <c r="AD2760" s="5">
        <v>2930.5615706655117</v>
      </c>
      <c r="AE2760" s="5">
        <v>68</v>
      </c>
      <c r="AF2760" s="5">
        <v>981.66594485347196</v>
      </c>
      <c r="AG2760" s="5">
        <v>135</v>
      </c>
      <c r="AH2760" s="5">
        <v>1948.8956258120397</v>
      </c>
      <c r="AI2760" s="5">
        <v>0</v>
      </c>
      <c r="AJ2760" s="5">
        <v>0</v>
      </c>
    </row>
    <row r="2761" spans="1:36" x14ac:dyDescent="0.25">
      <c r="A2761">
        <v>2018</v>
      </c>
      <c r="B2761" t="s">
        <v>41</v>
      </c>
      <c r="C2761" t="s">
        <v>5379</v>
      </c>
      <c r="D2761" s="47" t="s">
        <v>5612</v>
      </c>
      <c r="E2761" s="11">
        <v>4.8090000000000002</v>
      </c>
      <c r="F2761" s="2">
        <v>0.75760000000000005</v>
      </c>
      <c r="G2761" s="2">
        <v>0.224</v>
      </c>
      <c r="H2761" s="2">
        <v>0.53360000000000007</v>
      </c>
      <c r="I2761" s="2">
        <v>0.74739999999999995</v>
      </c>
      <c r="J2761" s="2">
        <v>0.21260000000000001</v>
      </c>
      <c r="K2761" s="2">
        <v>0.53479999999999994</v>
      </c>
      <c r="L2761" s="2">
        <v>0.6774</v>
      </c>
      <c r="M2761" s="2">
        <v>0.30969999999999998</v>
      </c>
      <c r="N2761" s="2">
        <v>0.36770000000000003</v>
      </c>
      <c r="O2761" s="2">
        <v>0.47870000000000007</v>
      </c>
      <c r="P2761" s="2" t="s">
        <v>4792</v>
      </c>
      <c r="Q2761" s="5">
        <v>6931</v>
      </c>
      <c r="R2761" s="5">
        <v>1441.2559783738823</v>
      </c>
      <c r="S2761" s="5">
        <v>17</v>
      </c>
      <c r="T2761" s="5">
        <v>245.27485211369211</v>
      </c>
      <c r="U2761" s="5">
        <v>0</v>
      </c>
      <c r="V2761" s="5">
        <v>0</v>
      </c>
      <c r="W2761" s="5">
        <v>0</v>
      </c>
      <c r="X2761" s="5">
        <v>0</v>
      </c>
      <c r="Y2761" s="5">
        <v>0</v>
      </c>
      <c r="Z2761" s="5">
        <v>0</v>
      </c>
      <c r="AA2761" s="5">
        <v>17</v>
      </c>
      <c r="AB2761" s="5">
        <v>245.27485211369211</v>
      </c>
      <c r="AC2761" s="5">
        <v>123</v>
      </c>
      <c r="AD2761" s="5">
        <v>1774.6356947049489</v>
      </c>
      <c r="AE2761" s="5">
        <v>21</v>
      </c>
      <c r="AF2761" s="5">
        <v>302.98658202279614</v>
      </c>
      <c r="AG2761" s="5">
        <v>102</v>
      </c>
      <c r="AH2761" s="5">
        <v>1471.6491126821527</v>
      </c>
      <c r="AI2761" s="5">
        <v>0</v>
      </c>
      <c r="AJ2761" s="5">
        <v>0</v>
      </c>
    </row>
    <row r="2762" spans="1:36" x14ac:dyDescent="0.25">
      <c r="A2762">
        <v>2019</v>
      </c>
      <c r="B2762" t="s">
        <v>70</v>
      </c>
      <c r="C2762" t="s">
        <v>5335</v>
      </c>
      <c r="D2762" s="47" t="s">
        <v>5160</v>
      </c>
      <c r="E2762" s="11">
        <v>6.52</v>
      </c>
      <c r="F2762" s="2">
        <v>0.82850000000000001</v>
      </c>
      <c r="G2762" s="2">
        <v>0.15379999999999999</v>
      </c>
      <c r="H2762" s="2">
        <v>0.67470000000000008</v>
      </c>
      <c r="I2762" s="2">
        <v>0.80530000000000002</v>
      </c>
      <c r="J2762" s="2">
        <v>0.16300000000000001</v>
      </c>
      <c r="K2762" s="2">
        <v>0.64229999999999998</v>
      </c>
      <c r="L2762" s="2">
        <v>0.75139999999999996</v>
      </c>
      <c r="M2762" s="2">
        <v>0.2351</v>
      </c>
      <c r="N2762" s="2">
        <v>0.51629999999999998</v>
      </c>
      <c r="O2762" s="2">
        <v>0.61110000000000009</v>
      </c>
      <c r="P2762" s="5" t="s">
        <v>4792</v>
      </c>
      <c r="Q2762" s="5">
        <v>6941</v>
      </c>
      <c r="R2762" s="5">
        <v>1064.5705521472394</v>
      </c>
      <c r="S2762" s="5">
        <v>69</v>
      </c>
      <c r="T2762" s="5">
        <v>994.09307016280081</v>
      </c>
      <c r="U2762" s="5">
        <v>1</v>
      </c>
      <c r="V2762" s="5">
        <v>14.407145944388418</v>
      </c>
      <c r="W2762" s="5">
        <v>6</v>
      </c>
      <c r="X2762" s="5">
        <v>86.442875666330508</v>
      </c>
      <c r="Y2762" s="5">
        <v>6</v>
      </c>
      <c r="Z2762" s="5">
        <v>86.442875666330508</v>
      </c>
      <c r="AA2762" s="5">
        <v>56</v>
      </c>
      <c r="AB2762" s="5">
        <v>806.80017288575129</v>
      </c>
      <c r="AC2762" s="5">
        <v>412</v>
      </c>
      <c r="AD2762" s="5">
        <v>5935.7441290880279</v>
      </c>
      <c r="AE2762" s="5">
        <v>76</v>
      </c>
      <c r="AF2762" s="5">
        <v>1094.9430917735197</v>
      </c>
      <c r="AG2762" s="5">
        <v>300</v>
      </c>
      <c r="AH2762" s="5">
        <v>4322.1437833165246</v>
      </c>
      <c r="AI2762" s="5">
        <v>36</v>
      </c>
      <c r="AJ2762" s="5">
        <v>518.65725399798305</v>
      </c>
    </row>
    <row r="2763" spans="1:36" x14ac:dyDescent="0.25">
      <c r="A2763">
        <v>2017</v>
      </c>
      <c r="B2763" t="s">
        <v>49</v>
      </c>
      <c r="C2763" t="s">
        <v>6427</v>
      </c>
      <c r="D2763" s="47" t="s">
        <v>5760</v>
      </c>
      <c r="E2763" s="11">
        <v>8.5</v>
      </c>
      <c r="F2763" s="2">
        <v>0.34110000000000001</v>
      </c>
      <c r="G2763" s="2">
        <v>0.62929999999999997</v>
      </c>
      <c r="H2763" s="2">
        <v>-0.28819999999999996</v>
      </c>
      <c r="I2763" s="2">
        <v>0.41199999999999998</v>
      </c>
      <c r="J2763" s="2">
        <v>0.48199999999999998</v>
      </c>
      <c r="K2763" s="2">
        <v>-7.0000000000000007E-2</v>
      </c>
      <c r="L2763" s="2">
        <v>0.46500000000000002</v>
      </c>
      <c r="M2763" s="2">
        <v>0.51700000000000002</v>
      </c>
      <c r="N2763" s="2">
        <v>-5.1999999999999991E-2</v>
      </c>
      <c r="O2763" s="2">
        <v>-0.13673333333333332</v>
      </c>
      <c r="P2763" s="2" t="s">
        <v>5900</v>
      </c>
      <c r="Q2763" s="5">
        <v>6948</v>
      </c>
      <c r="R2763" s="5">
        <v>817.41176470588232</v>
      </c>
      <c r="S2763" s="5">
        <v>2</v>
      </c>
      <c r="T2763" s="5">
        <v>28.785261945883711</v>
      </c>
      <c r="U2763" s="5">
        <v>0</v>
      </c>
      <c r="V2763" s="5">
        <v>0</v>
      </c>
      <c r="W2763" s="5">
        <v>2</v>
      </c>
      <c r="X2763" s="5">
        <v>28.785261945883711</v>
      </c>
      <c r="Y2763" s="5">
        <v>0</v>
      </c>
      <c r="Z2763" s="5">
        <v>0</v>
      </c>
      <c r="AA2763" s="5">
        <v>0</v>
      </c>
      <c r="AB2763" s="5">
        <v>0</v>
      </c>
      <c r="AC2763" s="5">
        <v>26</v>
      </c>
      <c r="AD2763" s="5">
        <v>374.20840529648819</v>
      </c>
      <c r="AE2763" s="5">
        <v>8</v>
      </c>
      <c r="AF2763" s="5">
        <v>115.14104778353484</v>
      </c>
      <c r="AG2763" s="5">
        <v>16</v>
      </c>
      <c r="AH2763" s="5">
        <v>230.28209556706969</v>
      </c>
      <c r="AI2763" s="5">
        <v>2</v>
      </c>
      <c r="AJ2763" s="5">
        <v>28.785261945883711</v>
      </c>
    </row>
    <row r="2764" spans="1:36" x14ac:dyDescent="0.25">
      <c r="A2764">
        <v>2018</v>
      </c>
      <c r="B2764" t="s">
        <v>70</v>
      </c>
      <c r="C2764" t="s">
        <v>5335</v>
      </c>
      <c r="D2764" s="47" t="s">
        <v>5160</v>
      </c>
      <c r="E2764" s="11">
        <v>6.52</v>
      </c>
      <c r="F2764" s="2">
        <v>0.82850000000000001</v>
      </c>
      <c r="G2764" s="2">
        <v>0.15379999999999999</v>
      </c>
      <c r="H2764" s="2">
        <v>0.67470000000000008</v>
      </c>
      <c r="I2764" s="2">
        <v>0.80530000000000002</v>
      </c>
      <c r="J2764" s="2">
        <v>0.16300000000000001</v>
      </c>
      <c r="K2764" s="2">
        <v>0.64229999999999998</v>
      </c>
      <c r="L2764" s="2">
        <v>0.75139999999999996</v>
      </c>
      <c r="M2764" s="2">
        <v>0.2351</v>
      </c>
      <c r="N2764" s="2">
        <v>0.51629999999999998</v>
      </c>
      <c r="O2764" s="2">
        <v>0.61110000000000009</v>
      </c>
      <c r="P2764" s="5" t="s">
        <v>4792</v>
      </c>
      <c r="Q2764" s="5">
        <v>6968</v>
      </c>
      <c r="R2764" s="5">
        <v>1068.7116564417179</v>
      </c>
      <c r="S2764" s="5">
        <v>81</v>
      </c>
      <c r="T2764" s="5">
        <v>1162.4569460390355</v>
      </c>
      <c r="U2764" s="5">
        <v>2</v>
      </c>
      <c r="V2764" s="5">
        <v>28.702640642939151</v>
      </c>
      <c r="W2764" s="5">
        <v>6</v>
      </c>
      <c r="X2764" s="5">
        <v>86.107921928817447</v>
      </c>
      <c r="Y2764" s="5">
        <v>5</v>
      </c>
      <c r="Z2764" s="5">
        <v>71.756601607347875</v>
      </c>
      <c r="AA2764" s="5">
        <v>68</v>
      </c>
      <c r="AB2764" s="5">
        <v>975.88978185993108</v>
      </c>
      <c r="AC2764" s="5">
        <v>495</v>
      </c>
      <c r="AD2764" s="5">
        <v>7103.9035591274387</v>
      </c>
      <c r="AE2764" s="5">
        <v>76</v>
      </c>
      <c r="AF2764" s="5">
        <v>1090.7003444316877</v>
      </c>
      <c r="AG2764" s="5">
        <v>382</v>
      </c>
      <c r="AH2764" s="5">
        <v>5482.204362801378</v>
      </c>
      <c r="AI2764" s="5">
        <v>37</v>
      </c>
      <c r="AJ2764" s="5">
        <v>530.9988518943743</v>
      </c>
    </row>
    <row r="2765" spans="1:36" x14ac:dyDescent="0.25">
      <c r="A2765">
        <v>2017</v>
      </c>
      <c r="B2765" t="s">
        <v>71</v>
      </c>
      <c r="C2765" t="s">
        <v>5033</v>
      </c>
      <c r="D2765" s="47" t="s">
        <v>494</v>
      </c>
      <c r="E2765" s="11">
        <v>0</v>
      </c>
      <c r="F2765" s="2">
        <v>0.75849999999999995</v>
      </c>
      <c r="G2765" s="2">
        <v>0.2286</v>
      </c>
      <c r="H2765" s="2">
        <v>0.52989999999999993</v>
      </c>
      <c r="I2765" s="2">
        <v>0.77039999999999997</v>
      </c>
      <c r="J2765" s="2">
        <v>0.19070000000000001</v>
      </c>
      <c r="K2765" s="2">
        <v>0.57969999999999999</v>
      </c>
      <c r="L2765" s="2">
        <v>0.77110000000000001</v>
      </c>
      <c r="M2765" s="2">
        <v>0.21490000000000001</v>
      </c>
      <c r="N2765" s="2">
        <v>0.55620000000000003</v>
      </c>
      <c r="O2765" s="2">
        <v>0.55526666666666669</v>
      </c>
      <c r="P2765" s="2" t="s">
        <v>4792</v>
      </c>
      <c r="Q2765" s="5">
        <v>6983</v>
      </c>
      <c r="R2765" s="5" t="s">
        <v>4791</v>
      </c>
      <c r="S2765" s="5">
        <v>12</v>
      </c>
      <c r="T2765" s="5">
        <v>171.84591149935557</v>
      </c>
      <c r="U2765" s="5">
        <v>0</v>
      </c>
      <c r="V2765" s="5">
        <v>0</v>
      </c>
      <c r="W2765" s="5">
        <v>3</v>
      </c>
      <c r="X2765" s="5">
        <v>42.961477874838891</v>
      </c>
      <c r="Y2765" s="5">
        <v>1</v>
      </c>
      <c r="Z2765" s="5">
        <v>14.320492624946297</v>
      </c>
      <c r="AA2765" s="5">
        <v>8</v>
      </c>
      <c r="AB2765" s="5">
        <v>114.56394099957038</v>
      </c>
      <c r="AC2765" s="5">
        <v>105</v>
      </c>
      <c r="AD2765" s="5">
        <v>1503.6517256193613</v>
      </c>
      <c r="AE2765" s="5">
        <v>31</v>
      </c>
      <c r="AF2765" s="5">
        <v>443.93527137333524</v>
      </c>
      <c r="AG2765" s="5">
        <v>67</v>
      </c>
      <c r="AH2765" s="5">
        <v>959.47300587140194</v>
      </c>
      <c r="AI2765" s="5">
        <v>7</v>
      </c>
      <c r="AJ2765" s="5">
        <v>100.24344837462409</v>
      </c>
    </row>
    <row r="2766" spans="1:36" x14ac:dyDescent="0.25">
      <c r="A2766">
        <v>2019</v>
      </c>
      <c r="B2766" t="s">
        <v>41</v>
      </c>
      <c r="C2766" t="s">
        <v>5379</v>
      </c>
      <c r="D2766" s="47" t="s">
        <v>5612</v>
      </c>
      <c r="E2766" s="11">
        <v>4.8090000000000002</v>
      </c>
      <c r="F2766" s="2">
        <v>0.75760000000000005</v>
      </c>
      <c r="G2766" s="2">
        <v>0.224</v>
      </c>
      <c r="H2766" s="2">
        <v>0.53360000000000007</v>
      </c>
      <c r="I2766" s="2">
        <v>0.74739999999999995</v>
      </c>
      <c r="J2766" s="2">
        <v>0.21260000000000001</v>
      </c>
      <c r="K2766" s="2">
        <v>0.53479999999999994</v>
      </c>
      <c r="L2766" s="2">
        <v>0.6774</v>
      </c>
      <c r="M2766" s="2">
        <v>0.30969999999999998</v>
      </c>
      <c r="N2766" s="2">
        <v>0.36770000000000003</v>
      </c>
      <c r="O2766" s="2">
        <v>0.47870000000000007</v>
      </c>
      <c r="P2766" s="2" t="s">
        <v>4792</v>
      </c>
      <c r="Q2766" s="5">
        <v>6988</v>
      </c>
      <c r="R2766" s="5">
        <v>1453.1087544187981</v>
      </c>
      <c r="S2766" s="5">
        <v>8</v>
      </c>
      <c r="T2766" s="5">
        <v>114.48196908986833</v>
      </c>
      <c r="U2766" s="5">
        <v>0</v>
      </c>
      <c r="V2766" s="5">
        <v>0</v>
      </c>
      <c r="W2766" s="5">
        <v>0</v>
      </c>
      <c r="X2766" s="5">
        <v>0</v>
      </c>
      <c r="Y2766" s="5">
        <v>3</v>
      </c>
      <c r="Z2766" s="5">
        <v>42.930738408700634</v>
      </c>
      <c r="AA2766" s="5">
        <v>5</v>
      </c>
      <c r="AB2766" s="5">
        <v>71.551230681167709</v>
      </c>
      <c r="AC2766" s="5">
        <v>127</v>
      </c>
      <c r="AD2766" s="5">
        <v>1817.40125930166</v>
      </c>
      <c r="AE2766" s="5">
        <v>16</v>
      </c>
      <c r="AF2766" s="5">
        <v>228.96393817973666</v>
      </c>
      <c r="AG2766" s="5">
        <v>110</v>
      </c>
      <c r="AH2766" s="5">
        <v>1574.1270749856897</v>
      </c>
      <c r="AI2766" s="5">
        <v>1</v>
      </c>
      <c r="AJ2766" s="5">
        <v>14.310246136233541</v>
      </c>
    </row>
    <row r="2767" spans="1:36" x14ac:dyDescent="0.25">
      <c r="A2767">
        <v>2018</v>
      </c>
      <c r="B2767" t="s">
        <v>49</v>
      </c>
      <c r="C2767" t="s">
        <v>6427</v>
      </c>
      <c r="D2767" s="47" t="s">
        <v>5760</v>
      </c>
      <c r="E2767" s="11">
        <v>8.5</v>
      </c>
      <c r="F2767" s="2">
        <v>0.34110000000000001</v>
      </c>
      <c r="G2767" s="2">
        <v>0.62929999999999997</v>
      </c>
      <c r="H2767" s="2">
        <v>-0.28819999999999996</v>
      </c>
      <c r="I2767" s="2">
        <v>0.41199999999999998</v>
      </c>
      <c r="J2767" s="2">
        <v>0.48199999999999998</v>
      </c>
      <c r="K2767" s="2">
        <v>-7.0000000000000007E-2</v>
      </c>
      <c r="L2767" s="2">
        <v>0.46500000000000002</v>
      </c>
      <c r="M2767" s="2">
        <v>0.51700000000000002</v>
      </c>
      <c r="N2767" s="2">
        <v>-5.1999999999999991E-2</v>
      </c>
      <c r="O2767" s="2">
        <v>-0.13673333333333332</v>
      </c>
      <c r="P2767" s="2" t="s">
        <v>5900</v>
      </c>
      <c r="Q2767" s="5">
        <v>6993</v>
      </c>
      <c r="R2767" s="5">
        <v>822.70588235294122</v>
      </c>
      <c r="S2767" s="5">
        <v>4</v>
      </c>
      <c r="T2767" s="5">
        <v>57.200057200057202</v>
      </c>
      <c r="U2767" s="5">
        <v>0</v>
      </c>
      <c r="V2767" s="5">
        <v>0</v>
      </c>
      <c r="W2767" s="5">
        <v>2</v>
      </c>
      <c r="X2767" s="5">
        <v>28.600028600028601</v>
      </c>
      <c r="Y2767" s="5">
        <v>1</v>
      </c>
      <c r="Z2767" s="5">
        <v>14.300014300014301</v>
      </c>
      <c r="AA2767" s="5">
        <v>1</v>
      </c>
      <c r="AB2767" s="5">
        <v>14.300014300014301</v>
      </c>
      <c r="AC2767" s="5">
        <v>26</v>
      </c>
      <c r="AD2767" s="5">
        <v>371.80037180037181</v>
      </c>
      <c r="AE2767" s="5">
        <v>10</v>
      </c>
      <c r="AF2767" s="5">
        <v>143.000143000143</v>
      </c>
      <c r="AG2767" s="5">
        <v>14</v>
      </c>
      <c r="AH2767" s="5">
        <v>200.20020020020019</v>
      </c>
      <c r="AI2767" s="5">
        <v>2</v>
      </c>
      <c r="AJ2767" s="5">
        <v>28.600028600028601</v>
      </c>
    </row>
    <row r="2768" spans="1:36" x14ac:dyDescent="0.25">
      <c r="A2768">
        <v>2018</v>
      </c>
      <c r="B2768" t="s">
        <v>49</v>
      </c>
      <c r="C2768" t="s">
        <v>6427</v>
      </c>
      <c r="D2768" s="47" t="s">
        <v>5760</v>
      </c>
      <c r="E2768" s="11">
        <v>8.5</v>
      </c>
      <c r="F2768" s="2">
        <v>0.34110000000000001</v>
      </c>
      <c r="G2768" s="2">
        <v>0.62929999999999997</v>
      </c>
      <c r="H2768" s="2">
        <v>-0.28819999999999996</v>
      </c>
      <c r="I2768" s="2">
        <v>0.41199999999999998</v>
      </c>
      <c r="J2768" s="2">
        <v>0.48199999999999998</v>
      </c>
      <c r="K2768" s="2">
        <v>-7.0000000000000007E-2</v>
      </c>
      <c r="L2768" s="2">
        <v>0.46500000000000002</v>
      </c>
      <c r="M2768" s="2">
        <v>0.51700000000000002</v>
      </c>
      <c r="N2768" s="2">
        <v>-5.1999999999999991E-2</v>
      </c>
      <c r="O2768" s="2">
        <v>-0.13673333333333332</v>
      </c>
      <c r="P2768" s="2" t="s">
        <v>5900</v>
      </c>
      <c r="Q2768" s="5">
        <v>7001</v>
      </c>
      <c r="R2768" s="5">
        <v>823.64705882352939</v>
      </c>
      <c r="S2768" s="5">
        <v>2</v>
      </c>
      <c r="T2768" s="5">
        <v>28.567347521782605</v>
      </c>
      <c r="U2768" s="5">
        <v>0</v>
      </c>
      <c r="V2768" s="5">
        <v>0</v>
      </c>
      <c r="W2768" s="5">
        <v>0</v>
      </c>
      <c r="X2768" s="5">
        <v>0</v>
      </c>
      <c r="Y2768" s="5">
        <v>0</v>
      </c>
      <c r="Z2768" s="5">
        <v>0</v>
      </c>
      <c r="AA2768" s="5">
        <v>2</v>
      </c>
      <c r="AB2768" s="5">
        <v>28.567347521782605</v>
      </c>
      <c r="AC2768" s="5">
        <v>15</v>
      </c>
      <c r="AD2768" s="5">
        <v>214.25510641336953</v>
      </c>
      <c r="AE2768" s="5">
        <v>5</v>
      </c>
      <c r="AF2768" s="5">
        <v>71.418368804456506</v>
      </c>
      <c r="AG2768" s="5">
        <v>9</v>
      </c>
      <c r="AH2768" s="5">
        <v>128.55306384802171</v>
      </c>
      <c r="AI2768" s="5">
        <v>1</v>
      </c>
      <c r="AJ2768" s="5">
        <v>14.283673760891302</v>
      </c>
    </row>
    <row r="2769" spans="1:36" x14ac:dyDescent="0.25">
      <c r="A2769">
        <v>2018</v>
      </c>
      <c r="B2769" t="s">
        <v>41</v>
      </c>
      <c r="C2769" t="s">
        <v>5713</v>
      </c>
      <c r="D2769" s="47" t="s">
        <v>5057</v>
      </c>
      <c r="E2769" s="11">
        <v>8.1470000000000002</v>
      </c>
      <c r="F2769" s="2">
        <v>0.80130000000000001</v>
      </c>
      <c r="G2769" s="2">
        <v>0.18160000000000001</v>
      </c>
      <c r="H2769" s="2">
        <v>0.61970000000000003</v>
      </c>
      <c r="I2769" s="2">
        <v>0.77310000000000001</v>
      </c>
      <c r="J2769" s="2">
        <v>0.1908</v>
      </c>
      <c r="K2769" s="2">
        <v>0.58230000000000004</v>
      </c>
      <c r="L2769" s="2">
        <v>0.6603</v>
      </c>
      <c r="M2769" s="2">
        <v>0.31659999999999999</v>
      </c>
      <c r="N2769" s="2">
        <v>0.34370000000000001</v>
      </c>
      <c r="O2769" s="2">
        <v>0.51523333333333332</v>
      </c>
      <c r="P2769" s="2" t="s">
        <v>4792</v>
      </c>
      <c r="Q2769" s="5">
        <v>7009</v>
      </c>
      <c r="R2769" s="5">
        <v>860.31668098686634</v>
      </c>
      <c r="S2769" s="5">
        <v>24</v>
      </c>
      <c r="T2769" s="5">
        <v>342.41689256669997</v>
      </c>
      <c r="U2769" s="5">
        <v>0</v>
      </c>
      <c r="V2769" s="5">
        <v>0</v>
      </c>
      <c r="W2769" s="5">
        <v>7</v>
      </c>
      <c r="X2769" s="5">
        <v>99.871593665287492</v>
      </c>
      <c r="Y2769" s="5">
        <v>1</v>
      </c>
      <c r="Z2769" s="5">
        <v>14.267370523612499</v>
      </c>
      <c r="AA2769" s="5">
        <v>16</v>
      </c>
      <c r="AB2769" s="5">
        <v>228.27792837779998</v>
      </c>
      <c r="AC2769" s="5">
        <v>159</v>
      </c>
      <c r="AD2769" s="5">
        <v>2268.5119132543873</v>
      </c>
      <c r="AE2769" s="5">
        <v>27</v>
      </c>
      <c r="AF2769" s="5">
        <v>385.21900413753747</v>
      </c>
      <c r="AG2769" s="5">
        <v>127</v>
      </c>
      <c r="AH2769" s="5">
        <v>1811.9560564987871</v>
      </c>
      <c r="AI2769" s="5">
        <v>5</v>
      </c>
      <c r="AJ2769" s="5">
        <v>71.336852618062494</v>
      </c>
    </row>
    <row r="2770" spans="1:36" x14ac:dyDescent="0.25">
      <c r="A2770">
        <v>2019</v>
      </c>
      <c r="B2770" t="s">
        <v>41</v>
      </c>
      <c r="C2770" t="s">
        <v>5624</v>
      </c>
      <c r="D2770" s="47" t="s">
        <v>5562</v>
      </c>
      <c r="E2770" s="11">
        <v>5.056</v>
      </c>
      <c r="F2770" s="2">
        <v>0.56189999999999996</v>
      </c>
      <c r="G2770" s="2">
        <v>0.41880000000000001</v>
      </c>
      <c r="H2770" s="2">
        <v>0.14309999999999995</v>
      </c>
      <c r="I2770" s="2">
        <v>0.54259999999999997</v>
      </c>
      <c r="J2770" s="2">
        <v>0.39729999999999999</v>
      </c>
      <c r="K2770" s="2">
        <v>0.14529999999999998</v>
      </c>
      <c r="L2770" s="2">
        <v>0.49209999999999998</v>
      </c>
      <c r="M2770" s="2">
        <v>0.48820000000000002</v>
      </c>
      <c r="N2770" s="2">
        <v>3.8999999999999591E-3</v>
      </c>
      <c r="O2770" s="2">
        <v>9.7433333333333302E-2</v>
      </c>
      <c r="P2770" s="2" t="s">
        <v>4792</v>
      </c>
      <c r="Q2770" s="5">
        <v>7020</v>
      </c>
      <c r="R2770" s="5">
        <v>1388.4493670886077</v>
      </c>
      <c r="S2770" s="5">
        <v>11</v>
      </c>
      <c r="T2770" s="5">
        <v>156.6951566951567</v>
      </c>
      <c r="U2770" s="5">
        <v>0</v>
      </c>
      <c r="V2770" s="5">
        <v>0</v>
      </c>
      <c r="W2770" s="5">
        <v>3</v>
      </c>
      <c r="X2770" s="5">
        <v>42.735042735042732</v>
      </c>
      <c r="Y2770" s="5">
        <v>3</v>
      </c>
      <c r="Z2770" s="5">
        <v>42.735042735042732</v>
      </c>
      <c r="AA2770" s="5">
        <v>5</v>
      </c>
      <c r="AB2770" s="5">
        <v>71.225071225071233</v>
      </c>
      <c r="AC2770" s="5">
        <v>60</v>
      </c>
      <c r="AD2770" s="5">
        <v>854.70085470085473</v>
      </c>
      <c r="AE2770" s="5">
        <v>9</v>
      </c>
      <c r="AF2770" s="5">
        <v>128.2051282051282</v>
      </c>
      <c r="AG2770" s="5">
        <v>48</v>
      </c>
      <c r="AH2770" s="5">
        <v>683.76068376068372</v>
      </c>
      <c r="AI2770" s="5">
        <v>3</v>
      </c>
      <c r="AJ2770" s="5">
        <v>42.735042735042732</v>
      </c>
    </row>
    <row r="2771" spans="1:36" x14ac:dyDescent="0.25">
      <c r="A2771">
        <v>2017</v>
      </c>
      <c r="B2771" t="s">
        <v>70</v>
      </c>
      <c r="C2771" t="s">
        <v>5335</v>
      </c>
      <c r="D2771" s="47" t="s">
        <v>5160</v>
      </c>
      <c r="E2771" s="11">
        <v>6.52</v>
      </c>
      <c r="F2771" s="2">
        <v>0.82850000000000001</v>
      </c>
      <c r="G2771" s="2">
        <v>0.15379999999999999</v>
      </c>
      <c r="H2771" s="2">
        <v>0.67470000000000008</v>
      </c>
      <c r="I2771" s="2">
        <v>0.80530000000000002</v>
      </c>
      <c r="J2771" s="2">
        <v>0.16300000000000001</v>
      </c>
      <c r="K2771" s="2">
        <v>0.64229999999999998</v>
      </c>
      <c r="L2771" s="2">
        <v>0.75139999999999996</v>
      </c>
      <c r="M2771" s="2">
        <v>0.2351</v>
      </c>
      <c r="N2771" s="2">
        <v>0.51629999999999998</v>
      </c>
      <c r="O2771" s="2">
        <v>0.61110000000000009</v>
      </c>
      <c r="P2771" s="5" t="s">
        <v>4792</v>
      </c>
      <c r="Q2771" s="5">
        <v>7023</v>
      </c>
      <c r="R2771" s="5">
        <v>1077.1472392638038</v>
      </c>
      <c r="S2771" s="5">
        <v>76</v>
      </c>
      <c r="T2771" s="5">
        <v>1082.1586216716503</v>
      </c>
      <c r="U2771" s="5">
        <v>0</v>
      </c>
      <c r="V2771" s="5">
        <v>0</v>
      </c>
      <c r="W2771" s="5">
        <v>4</v>
      </c>
      <c r="X2771" s="5">
        <v>56.955716930086865</v>
      </c>
      <c r="Y2771" s="5">
        <v>10</v>
      </c>
      <c r="Z2771" s="5">
        <v>142.38929232521716</v>
      </c>
      <c r="AA2771" s="5">
        <v>62</v>
      </c>
      <c r="AB2771" s="5">
        <v>882.81361241634625</v>
      </c>
      <c r="AC2771" s="5">
        <v>518</v>
      </c>
      <c r="AD2771" s="5">
        <v>7375.7653424462487</v>
      </c>
      <c r="AE2771" s="5">
        <v>100</v>
      </c>
      <c r="AF2771" s="5">
        <v>1423.8929232521714</v>
      </c>
      <c r="AG2771" s="5">
        <v>390</v>
      </c>
      <c r="AH2771" s="5">
        <v>5553.1824006834686</v>
      </c>
      <c r="AI2771" s="5">
        <v>28</v>
      </c>
      <c r="AJ2771" s="5">
        <v>398.69001851060807</v>
      </c>
    </row>
    <row r="2772" spans="1:36" x14ac:dyDescent="0.25">
      <c r="A2772">
        <v>2018</v>
      </c>
      <c r="B2772" t="s">
        <v>70</v>
      </c>
      <c r="C2772" t="s">
        <v>5406</v>
      </c>
      <c r="D2772" s="47" t="s">
        <v>754</v>
      </c>
      <c r="E2772" s="11">
        <v>10.96</v>
      </c>
      <c r="F2772" s="2">
        <v>0.78680000000000005</v>
      </c>
      <c r="G2772" s="2">
        <v>0.187</v>
      </c>
      <c r="H2772" s="2">
        <v>0.59980000000000011</v>
      </c>
      <c r="I2772" s="2">
        <v>0.77900000000000003</v>
      </c>
      <c r="J2772" s="2">
        <v>0.1913</v>
      </c>
      <c r="K2772" s="2">
        <v>0.5877</v>
      </c>
      <c r="L2772" s="2">
        <v>0.73880000000000001</v>
      </c>
      <c r="M2772" s="2">
        <v>0.248</v>
      </c>
      <c r="N2772" s="2">
        <v>0.49080000000000001</v>
      </c>
      <c r="O2772" s="2">
        <v>0.55943333333333334</v>
      </c>
      <c r="P2772" s="5" t="s">
        <v>4792</v>
      </c>
      <c r="Q2772" s="5">
        <v>7024</v>
      </c>
      <c r="R2772" s="5">
        <v>640.87591240875906</v>
      </c>
      <c r="S2772" s="5">
        <v>58</v>
      </c>
      <c r="T2772" s="5">
        <v>825.74031890660592</v>
      </c>
      <c r="U2772" s="5">
        <v>0</v>
      </c>
      <c r="V2772" s="5">
        <v>0</v>
      </c>
      <c r="W2772" s="5">
        <v>2</v>
      </c>
      <c r="X2772" s="5">
        <v>28.473804100227788</v>
      </c>
      <c r="Y2772" s="5">
        <v>6</v>
      </c>
      <c r="Z2772" s="5">
        <v>85.421412300683372</v>
      </c>
      <c r="AA2772" s="5">
        <v>50</v>
      </c>
      <c r="AB2772" s="5">
        <v>711.84510250569474</v>
      </c>
      <c r="AC2772" s="5">
        <v>254</v>
      </c>
      <c r="AD2772" s="5">
        <v>3616.1731207289295</v>
      </c>
      <c r="AE2772" s="5">
        <v>45</v>
      </c>
      <c r="AF2772" s="5">
        <v>640.66059225512527</v>
      </c>
      <c r="AG2772" s="5">
        <v>195</v>
      </c>
      <c r="AH2772" s="5">
        <v>2776.1958997722095</v>
      </c>
      <c r="AI2772" s="5">
        <v>14</v>
      </c>
      <c r="AJ2772" s="5">
        <v>199.31662870159454</v>
      </c>
    </row>
    <row r="2773" spans="1:36" x14ac:dyDescent="0.25">
      <c r="A2773">
        <v>2019</v>
      </c>
      <c r="B2773" t="s">
        <v>70</v>
      </c>
      <c r="C2773" t="s">
        <v>5406</v>
      </c>
      <c r="D2773" s="47" t="s">
        <v>754</v>
      </c>
      <c r="E2773" s="11">
        <v>10.96</v>
      </c>
      <c r="F2773" s="2">
        <v>0.78680000000000005</v>
      </c>
      <c r="G2773" s="2">
        <v>0.187</v>
      </c>
      <c r="H2773" s="2">
        <v>0.59980000000000011</v>
      </c>
      <c r="I2773" s="2">
        <v>0.77900000000000003</v>
      </c>
      <c r="J2773" s="2">
        <v>0.1913</v>
      </c>
      <c r="K2773" s="2">
        <v>0.5877</v>
      </c>
      <c r="L2773" s="2">
        <v>0.73880000000000001</v>
      </c>
      <c r="M2773" s="2">
        <v>0.248</v>
      </c>
      <c r="N2773" s="2">
        <v>0.49080000000000001</v>
      </c>
      <c r="O2773" s="2">
        <v>0.55943333333333334</v>
      </c>
      <c r="P2773" s="5" t="s">
        <v>4792</v>
      </c>
      <c r="Q2773" s="5">
        <v>7047</v>
      </c>
      <c r="R2773" s="5">
        <v>642.97445255474452</v>
      </c>
      <c r="S2773" s="5">
        <v>53</v>
      </c>
      <c r="T2773" s="5">
        <v>752.09308925784023</v>
      </c>
      <c r="U2773" s="5">
        <v>0</v>
      </c>
      <c r="V2773" s="5">
        <v>0</v>
      </c>
      <c r="W2773" s="5">
        <v>4</v>
      </c>
      <c r="X2773" s="5">
        <v>56.761742585497373</v>
      </c>
      <c r="Y2773" s="5">
        <v>2</v>
      </c>
      <c r="Z2773" s="5">
        <v>28.380871292748687</v>
      </c>
      <c r="AA2773" s="5">
        <v>47</v>
      </c>
      <c r="AB2773" s="5">
        <v>666.95047537959408</v>
      </c>
      <c r="AC2773" s="5">
        <v>224</v>
      </c>
      <c r="AD2773" s="5">
        <v>3178.657584787853</v>
      </c>
      <c r="AE2773" s="5">
        <v>24</v>
      </c>
      <c r="AF2773" s="5">
        <v>340.57045551298427</v>
      </c>
      <c r="AG2773" s="5">
        <v>189</v>
      </c>
      <c r="AH2773" s="5">
        <v>2681.992337164751</v>
      </c>
      <c r="AI2773" s="5">
        <v>11</v>
      </c>
      <c r="AJ2773" s="5">
        <v>156.09479211011777</v>
      </c>
    </row>
    <row r="2774" spans="1:36" x14ac:dyDescent="0.25">
      <c r="A2774">
        <v>2019</v>
      </c>
      <c r="B2774" t="s">
        <v>71</v>
      </c>
      <c r="C2774" t="s">
        <v>5018</v>
      </c>
      <c r="D2774" s="47" t="s">
        <v>5017</v>
      </c>
      <c r="E2774" s="11">
        <v>0</v>
      </c>
      <c r="F2774" s="2">
        <v>0.75929999999999997</v>
      </c>
      <c r="G2774" s="2">
        <v>0.2281</v>
      </c>
      <c r="H2774" s="2">
        <v>0.53120000000000001</v>
      </c>
      <c r="I2774" s="2">
        <v>0.76219999999999999</v>
      </c>
      <c r="J2774" s="2">
        <v>0.19769999999999999</v>
      </c>
      <c r="K2774" s="2">
        <v>0.5645</v>
      </c>
      <c r="L2774" s="2">
        <v>0.76459999999999995</v>
      </c>
      <c r="M2774" s="2">
        <v>0.21870000000000001</v>
      </c>
      <c r="N2774" s="2">
        <v>0.54589999999999994</v>
      </c>
      <c r="O2774" s="2">
        <v>0.54720000000000002</v>
      </c>
      <c r="P2774" s="2" t="s">
        <v>4792</v>
      </c>
      <c r="Q2774" s="5">
        <v>7047</v>
      </c>
      <c r="R2774" s="5" t="s">
        <v>4791</v>
      </c>
      <c r="S2774" s="5">
        <v>23</v>
      </c>
      <c r="T2774" s="5">
        <v>326.38001986660993</v>
      </c>
      <c r="U2774" s="5">
        <v>0</v>
      </c>
      <c r="V2774" s="5">
        <v>0</v>
      </c>
      <c r="W2774" s="5">
        <v>5</v>
      </c>
      <c r="X2774" s="5">
        <v>70.952178231871713</v>
      </c>
      <c r="Y2774" s="5">
        <v>1</v>
      </c>
      <c r="Z2774" s="5">
        <v>14.190435646374343</v>
      </c>
      <c r="AA2774" s="5">
        <v>17</v>
      </c>
      <c r="AB2774" s="5">
        <v>241.23740598836386</v>
      </c>
      <c r="AC2774" s="5">
        <v>251</v>
      </c>
      <c r="AD2774" s="5">
        <v>3561.7993472399608</v>
      </c>
      <c r="AE2774" s="5">
        <v>52</v>
      </c>
      <c r="AF2774" s="5">
        <v>737.90265361146589</v>
      </c>
      <c r="AG2774" s="5">
        <v>191</v>
      </c>
      <c r="AH2774" s="5">
        <v>2710.3732084574995</v>
      </c>
      <c r="AI2774" s="5">
        <v>8</v>
      </c>
      <c r="AJ2774" s="5">
        <v>113.52348517099475</v>
      </c>
    </row>
    <row r="2775" spans="1:36" x14ac:dyDescent="0.25">
      <c r="A2775">
        <v>2019</v>
      </c>
      <c r="B2775" t="s">
        <v>41</v>
      </c>
      <c r="C2775" t="s">
        <v>660</v>
      </c>
      <c r="D2775" s="47" t="s">
        <v>735</v>
      </c>
      <c r="E2775" s="11">
        <v>6.9909999999999997</v>
      </c>
      <c r="F2775" s="2">
        <v>0.72619999999999996</v>
      </c>
      <c r="G2775" s="2">
        <v>0.2591</v>
      </c>
      <c r="H2775" s="2">
        <v>0.46709999999999996</v>
      </c>
      <c r="I2775" s="2">
        <v>0.7</v>
      </c>
      <c r="J2775" s="2">
        <v>0.25790000000000002</v>
      </c>
      <c r="K2775" s="2">
        <v>0.44209999999999994</v>
      </c>
      <c r="L2775" s="2">
        <v>0.58460000000000001</v>
      </c>
      <c r="M2775" s="2">
        <v>0.39350000000000002</v>
      </c>
      <c r="N2775" s="2">
        <v>0.19109999999999999</v>
      </c>
      <c r="O2775" s="2">
        <v>0.36676666666666663</v>
      </c>
      <c r="P2775" s="2" t="s">
        <v>4792</v>
      </c>
      <c r="Q2775" s="5">
        <v>7053</v>
      </c>
      <c r="R2775" s="5">
        <v>1008.8685452724933</v>
      </c>
      <c r="S2775" s="5">
        <v>21</v>
      </c>
      <c r="T2775" s="5">
        <v>297.74564015312632</v>
      </c>
      <c r="U2775" s="5">
        <v>0</v>
      </c>
      <c r="V2775" s="5">
        <v>0</v>
      </c>
      <c r="W2775" s="5">
        <v>7</v>
      </c>
      <c r="X2775" s="5">
        <v>99.248546717708777</v>
      </c>
      <c r="Y2775" s="5">
        <v>2</v>
      </c>
      <c r="Z2775" s="5">
        <v>28.356727633631081</v>
      </c>
      <c r="AA2775" s="5">
        <v>12</v>
      </c>
      <c r="AB2775" s="5">
        <v>170.14036580178649</v>
      </c>
      <c r="AC2775" s="5">
        <v>334</v>
      </c>
      <c r="AD2775" s="5">
        <v>4735.5735148163903</v>
      </c>
      <c r="AE2775" s="5">
        <v>34</v>
      </c>
      <c r="AF2775" s="5">
        <v>482.06436977172837</v>
      </c>
      <c r="AG2775" s="5">
        <v>288</v>
      </c>
      <c r="AH2775" s="5">
        <v>4083.3687792428755</v>
      </c>
      <c r="AI2775" s="5">
        <v>12</v>
      </c>
      <c r="AJ2775" s="5">
        <v>170.14036580178649</v>
      </c>
    </row>
    <row r="2776" spans="1:36" x14ac:dyDescent="0.25">
      <c r="A2776">
        <v>2018</v>
      </c>
      <c r="B2776" t="s">
        <v>41</v>
      </c>
      <c r="C2776" t="s">
        <v>5624</v>
      </c>
      <c r="D2776" s="47" t="s">
        <v>5562</v>
      </c>
      <c r="E2776" s="11">
        <v>5.056</v>
      </c>
      <c r="F2776" s="2">
        <v>0.56189999999999996</v>
      </c>
      <c r="G2776" s="2">
        <v>0.41880000000000001</v>
      </c>
      <c r="H2776" s="2">
        <v>0.14309999999999995</v>
      </c>
      <c r="I2776" s="2">
        <v>0.54259999999999997</v>
      </c>
      <c r="J2776" s="2">
        <v>0.39729999999999999</v>
      </c>
      <c r="K2776" s="2">
        <v>0.14529999999999998</v>
      </c>
      <c r="L2776" s="2">
        <v>0.49209999999999998</v>
      </c>
      <c r="M2776" s="2">
        <v>0.48820000000000002</v>
      </c>
      <c r="N2776" s="2">
        <v>3.8999999999999591E-3</v>
      </c>
      <c r="O2776" s="2">
        <v>9.7433333333333302E-2</v>
      </c>
      <c r="P2776" s="2" t="s">
        <v>4792</v>
      </c>
      <c r="Q2776" s="5">
        <v>7062</v>
      </c>
      <c r="R2776" s="5">
        <v>1396.756329113924</v>
      </c>
      <c r="S2776" s="5">
        <v>10</v>
      </c>
      <c r="T2776" s="5">
        <v>141.60294534126311</v>
      </c>
      <c r="U2776" s="5">
        <v>0</v>
      </c>
      <c r="V2776" s="5">
        <v>0</v>
      </c>
      <c r="W2776" s="5">
        <v>7</v>
      </c>
      <c r="X2776" s="5">
        <v>99.122061738884184</v>
      </c>
      <c r="Y2776" s="5">
        <v>0</v>
      </c>
      <c r="Z2776" s="5">
        <v>0</v>
      </c>
      <c r="AA2776" s="5">
        <v>3</v>
      </c>
      <c r="AB2776" s="5">
        <v>42.480883602378931</v>
      </c>
      <c r="AC2776" s="5">
        <v>61</v>
      </c>
      <c r="AD2776" s="5">
        <v>863.77796658170485</v>
      </c>
      <c r="AE2776" s="5">
        <v>14</v>
      </c>
      <c r="AF2776" s="5">
        <v>198.24412347776837</v>
      </c>
      <c r="AG2776" s="5">
        <v>41</v>
      </c>
      <c r="AH2776" s="5">
        <v>580.57207589917869</v>
      </c>
      <c r="AI2776" s="5">
        <v>6</v>
      </c>
      <c r="AJ2776" s="5">
        <v>84.961767204757862</v>
      </c>
    </row>
    <row r="2777" spans="1:36" x14ac:dyDescent="0.25">
      <c r="A2777">
        <v>2019</v>
      </c>
      <c r="B2777" t="s">
        <v>41</v>
      </c>
      <c r="C2777" t="s">
        <v>6024</v>
      </c>
      <c r="D2777" s="47" t="s">
        <v>6005</v>
      </c>
      <c r="E2777" s="11">
        <v>1.145</v>
      </c>
      <c r="F2777" s="2">
        <v>0.24049999999999999</v>
      </c>
      <c r="G2777" s="2">
        <v>0.74350000000000005</v>
      </c>
      <c r="H2777" s="2">
        <v>-0.50300000000000011</v>
      </c>
      <c r="I2777" s="2">
        <v>0.2102</v>
      </c>
      <c r="J2777" s="2">
        <v>0.74750000000000005</v>
      </c>
      <c r="K2777" s="2">
        <v>-0.53730000000000011</v>
      </c>
      <c r="L2777" s="2">
        <v>0.24629999999999999</v>
      </c>
      <c r="M2777" s="2">
        <v>0.74</v>
      </c>
      <c r="N2777" s="2">
        <v>-0.49370000000000003</v>
      </c>
      <c r="O2777" s="2">
        <v>-0.51133333333333342</v>
      </c>
      <c r="P2777" s="2" t="s">
        <v>5900</v>
      </c>
      <c r="Q2777" s="5">
        <v>7066</v>
      </c>
      <c r="R2777" s="5">
        <v>6171.1790393013098</v>
      </c>
      <c r="S2777" s="5">
        <v>1</v>
      </c>
      <c r="T2777" s="5">
        <v>14.152278516841211</v>
      </c>
      <c r="U2777" s="5">
        <v>0</v>
      </c>
      <c r="V2777" s="5">
        <v>0</v>
      </c>
      <c r="W2777" s="5">
        <v>0</v>
      </c>
      <c r="X2777" s="5">
        <v>0</v>
      </c>
      <c r="Y2777" s="5">
        <v>0</v>
      </c>
      <c r="Z2777" s="5">
        <v>0</v>
      </c>
      <c r="AA2777" s="5">
        <v>1</v>
      </c>
      <c r="AB2777" s="5">
        <v>14.152278516841211</v>
      </c>
      <c r="AC2777" s="5">
        <v>25</v>
      </c>
      <c r="AD2777" s="5">
        <v>353.80696292103028</v>
      </c>
      <c r="AE2777" s="5">
        <v>0</v>
      </c>
      <c r="AF2777" s="5">
        <v>0</v>
      </c>
      <c r="AG2777" s="5">
        <v>23</v>
      </c>
      <c r="AH2777" s="5">
        <v>325.50240588734783</v>
      </c>
      <c r="AI2777" s="5">
        <v>2</v>
      </c>
      <c r="AJ2777" s="5">
        <v>28.304557033682421</v>
      </c>
    </row>
    <row r="2778" spans="1:36" x14ac:dyDescent="0.25">
      <c r="A2778">
        <v>2017</v>
      </c>
      <c r="B2778" t="s">
        <v>49</v>
      </c>
      <c r="C2778" t="s">
        <v>6440</v>
      </c>
      <c r="D2778" s="47" t="s">
        <v>5760</v>
      </c>
      <c r="E2778" s="11">
        <v>23.4</v>
      </c>
      <c r="F2778" s="2">
        <v>0.34110000000000001</v>
      </c>
      <c r="G2778" s="2">
        <v>0.62929999999999997</v>
      </c>
      <c r="H2778" s="2">
        <v>-0.28819999999999996</v>
      </c>
      <c r="I2778" s="2">
        <v>0.371</v>
      </c>
      <c r="J2778" s="2">
        <v>0.53300000000000003</v>
      </c>
      <c r="K2778" s="2">
        <v>-0.16200000000000003</v>
      </c>
      <c r="L2778" s="2">
        <v>0.47399999999999998</v>
      </c>
      <c r="M2778" s="2">
        <v>0.51300000000000001</v>
      </c>
      <c r="N2778" s="2">
        <v>-3.9000000000000035E-2</v>
      </c>
      <c r="O2778" s="2">
        <v>-0.16306666666666667</v>
      </c>
      <c r="P2778" s="2" t="s">
        <v>5900</v>
      </c>
      <c r="Q2778" s="5">
        <v>7071</v>
      </c>
      <c r="R2778" s="5">
        <v>302.17948717948718</v>
      </c>
      <c r="S2778" s="5">
        <v>9</v>
      </c>
      <c r="T2778" s="5">
        <v>127.28044123886295</v>
      </c>
      <c r="U2778" s="5">
        <v>0</v>
      </c>
      <c r="V2778" s="5">
        <v>0</v>
      </c>
      <c r="W2778" s="5">
        <v>3</v>
      </c>
      <c r="X2778" s="5">
        <v>42.42681374628765</v>
      </c>
      <c r="Y2778" s="5">
        <v>0</v>
      </c>
      <c r="Z2778" s="5">
        <v>0</v>
      </c>
      <c r="AA2778" s="5">
        <v>6</v>
      </c>
      <c r="AB2778" s="5">
        <v>84.853627492575299</v>
      </c>
      <c r="AC2778" s="5">
        <v>40</v>
      </c>
      <c r="AD2778" s="5">
        <v>565.69084995050207</v>
      </c>
      <c r="AE2778" s="5">
        <v>12</v>
      </c>
      <c r="AF2778" s="5">
        <v>169.7072549851506</v>
      </c>
      <c r="AG2778" s="5">
        <v>26</v>
      </c>
      <c r="AH2778" s="5">
        <v>367.69905246782633</v>
      </c>
      <c r="AI2778" s="5">
        <v>2</v>
      </c>
      <c r="AJ2778" s="5">
        <v>28.284542497525099</v>
      </c>
    </row>
    <row r="2779" spans="1:36" x14ac:dyDescent="0.25">
      <c r="A2779">
        <v>2017</v>
      </c>
      <c r="B2779" t="s">
        <v>71</v>
      </c>
      <c r="C2779" t="s">
        <v>5913</v>
      </c>
      <c r="D2779" s="47" t="s">
        <v>5904</v>
      </c>
      <c r="E2779" s="11">
        <v>0</v>
      </c>
      <c r="F2779" s="2">
        <v>0.26429999999999998</v>
      </c>
      <c r="G2779" s="2">
        <v>0.71409999999999996</v>
      </c>
      <c r="H2779" s="2">
        <v>-0.44979999999999998</v>
      </c>
      <c r="I2779" s="2">
        <v>0.27139999999999997</v>
      </c>
      <c r="J2779" s="2">
        <v>0.65769999999999995</v>
      </c>
      <c r="K2779" s="2">
        <v>-0.38629999999999998</v>
      </c>
      <c r="L2779" s="2">
        <v>0.36209999999999998</v>
      </c>
      <c r="M2779" s="2">
        <v>0.60140000000000005</v>
      </c>
      <c r="N2779" s="2">
        <v>-0.23930000000000007</v>
      </c>
      <c r="O2779" s="2">
        <v>-0.35846666666666671</v>
      </c>
      <c r="P2779" s="2" t="s">
        <v>5900</v>
      </c>
      <c r="Q2779" s="5">
        <v>7087</v>
      </c>
      <c r="R2779" s="5" t="s">
        <v>4791</v>
      </c>
      <c r="S2779" s="5">
        <v>9</v>
      </c>
      <c r="T2779" s="5">
        <v>126.99308593198813</v>
      </c>
      <c r="U2779" s="5">
        <v>0</v>
      </c>
      <c r="V2779" s="5">
        <v>0</v>
      </c>
      <c r="W2779" s="5">
        <v>1</v>
      </c>
      <c r="X2779" s="5">
        <v>14.110342881332018</v>
      </c>
      <c r="Y2779" s="5">
        <v>1</v>
      </c>
      <c r="Z2779" s="5">
        <v>14.110342881332018</v>
      </c>
      <c r="AA2779" s="5">
        <v>7</v>
      </c>
      <c r="AB2779" s="5">
        <v>98.772400169324115</v>
      </c>
      <c r="AC2779" s="5">
        <v>158</v>
      </c>
      <c r="AD2779" s="5">
        <v>2229.4341752504583</v>
      </c>
      <c r="AE2779" s="5">
        <v>15</v>
      </c>
      <c r="AF2779" s="5">
        <v>211.65514321998023</v>
      </c>
      <c r="AG2779" s="5">
        <v>138</v>
      </c>
      <c r="AH2779" s="5">
        <v>1947.2273176238182</v>
      </c>
      <c r="AI2779" s="5">
        <v>5</v>
      </c>
      <c r="AJ2779" s="5">
        <v>70.551714406660082</v>
      </c>
    </row>
    <row r="2780" spans="1:36" x14ac:dyDescent="0.25">
      <c r="A2780">
        <v>2017</v>
      </c>
      <c r="B2780" t="s">
        <v>70</v>
      </c>
      <c r="C2780" t="s">
        <v>5406</v>
      </c>
      <c r="D2780" s="47" t="s">
        <v>754</v>
      </c>
      <c r="E2780" s="11">
        <v>10.96</v>
      </c>
      <c r="F2780" s="2">
        <v>0.78680000000000005</v>
      </c>
      <c r="G2780" s="2">
        <v>0.187</v>
      </c>
      <c r="H2780" s="2">
        <v>0.59980000000000011</v>
      </c>
      <c r="I2780" s="2">
        <v>0.77900000000000003</v>
      </c>
      <c r="J2780" s="2">
        <v>0.1913</v>
      </c>
      <c r="K2780" s="2">
        <v>0.5877</v>
      </c>
      <c r="L2780" s="2">
        <v>0.73880000000000001</v>
      </c>
      <c r="M2780" s="2">
        <v>0.248</v>
      </c>
      <c r="N2780" s="2">
        <v>0.49080000000000001</v>
      </c>
      <c r="O2780" s="2">
        <v>0.55943333333333334</v>
      </c>
      <c r="P2780" s="5" t="s">
        <v>4792</v>
      </c>
      <c r="Q2780" s="5">
        <v>7099</v>
      </c>
      <c r="R2780" s="5">
        <v>647.71897810218968</v>
      </c>
      <c r="S2780" s="5">
        <v>89</v>
      </c>
      <c r="T2780" s="5">
        <v>1253.697703901958</v>
      </c>
      <c r="U2780" s="5">
        <v>0</v>
      </c>
      <c r="V2780" s="5">
        <v>0</v>
      </c>
      <c r="W2780" s="5">
        <v>4</v>
      </c>
      <c r="X2780" s="5">
        <v>56.345964220312723</v>
      </c>
      <c r="Y2780" s="5">
        <v>10</v>
      </c>
      <c r="Z2780" s="5">
        <v>140.86491055078181</v>
      </c>
      <c r="AA2780" s="5">
        <v>75</v>
      </c>
      <c r="AB2780" s="5">
        <v>1056.4868291308635</v>
      </c>
      <c r="AC2780" s="5">
        <v>315</v>
      </c>
      <c r="AD2780" s="5">
        <v>4437.2446823496266</v>
      </c>
      <c r="AE2780" s="5">
        <v>40</v>
      </c>
      <c r="AF2780" s="5">
        <v>563.45964220312726</v>
      </c>
      <c r="AG2780" s="5">
        <v>252</v>
      </c>
      <c r="AH2780" s="5">
        <v>3549.7957458797009</v>
      </c>
      <c r="AI2780" s="5">
        <v>23</v>
      </c>
      <c r="AJ2780" s="5">
        <v>323.98929426679814</v>
      </c>
    </row>
    <row r="2781" spans="1:36" x14ac:dyDescent="0.25">
      <c r="A2781">
        <v>2019</v>
      </c>
      <c r="B2781" t="s">
        <v>71</v>
      </c>
      <c r="C2781" t="s">
        <v>5131</v>
      </c>
      <c r="D2781" s="47" t="s">
        <v>5129</v>
      </c>
      <c r="E2781" s="11">
        <v>0</v>
      </c>
      <c r="F2781" s="2">
        <v>0.83520000000000005</v>
      </c>
      <c r="G2781" s="2">
        <v>0.1537</v>
      </c>
      <c r="H2781" s="2">
        <v>0.68149999999999999</v>
      </c>
      <c r="I2781" s="2">
        <v>0.83430000000000004</v>
      </c>
      <c r="J2781" s="2">
        <v>0.13769999999999999</v>
      </c>
      <c r="K2781" s="2">
        <v>0.69660000000000011</v>
      </c>
      <c r="L2781" s="2">
        <v>0.82950000000000002</v>
      </c>
      <c r="M2781" s="2">
        <v>0.15529999999999999</v>
      </c>
      <c r="N2781" s="2">
        <v>0.67420000000000002</v>
      </c>
      <c r="O2781" s="2">
        <v>0.68410000000000004</v>
      </c>
      <c r="P2781" s="2" t="s">
        <v>4792</v>
      </c>
      <c r="Q2781" s="5">
        <v>7116</v>
      </c>
      <c r="R2781" s="5" t="s">
        <v>4791</v>
      </c>
      <c r="S2781" s="5">
        <v>8</v>
      </c>
      <c r="T2781" s="5">
        <v>112.42270938729624</v>
      </c>
      <c r="U2781" s="5">
        <v>1</v>
      </c>
      <c r="V2781" s="5">
        <v>14.05283867341203</v>
      </c>
      <c r="W2781" s="5">
        <v>0</v>
      </c>
      <c r="X2781" s="5">
        <v>0</v>
      </c>
      <c r="Y2781" s="5">
        <v>2</v>
      </c>
      <c r="Z2781" s="5">
        <v>28.105677346824059</v>
      </c>
      <c r="AA2781" s="5">
        <v>5</v>
      </c>
      <c r="AB2781" s="5">
        <v>70.264193367060145</v>
      </c>
      <c r="AC2781" s="5">
        <v>247</v>
      </c>
      <c r="AD2781" s="5">
        <v>3471.0511523327714</v>
      </c>
      <c r="AE2781" s="5">
        <v>6</v>
      </c>
      <c r="AF2781" s="5">
        <v>84.317032040472171</v>
      </c>
      <c r="AG2781" s="5">
        <v>230</v>
      </c>
      <c r="AH2781" s="5">
        <v>3232.1528948847667</v>
      </c>
      <c r="AI2781" s="5">
        <v>11</v>
      </c>
      <c r="AJ2781" s="5">
        <v>154.58122540753232</v>
      </c>
    </row>
    <row r="2782" spans="1:36" x14ac:dyDescent="0.25">
      <c r="A2782">
        <v>2017</v>
      </c>
      <c r="B2782" t="s">
        <v>41</v>
      </c>
      <c r="C2782" t="s">
        <v>5624</v>
      </c>
      <c r="D2782" s="47" t="s">
        <v>5562</v>
      </c>
      <c r="E2782" s="11">
        <v>5.056</v>
      </c>
      <c r="F2782" s="2">
        <v>0.56189999999999996</v>
      </c>
      <c r="G2782" s="2">
        <v>0.41880000000000001</v>
      </c>
      <c r="H2782" s="2">
        <v>0.14309999999999995</v>
      </c>
      <c r="I2782" s="2">
        <v>0.54259999999999997</v>
      </c>
      <c r="J2782" s="2">
        <v>0.39729999999999999</v>
      </c>
      <c r="K2782" s="2">
        <v>0.14529999999999998</v>
      </c>
      <c r="L2782" s="2">
        <v>0.49209999999999998</v>
      </c>
      <c r="M2782" s="2">
        <v>0.48820000000000002</v>
      </c>
      <c r="N2782" s="2">
        <v>3.8999999999999591E-3</v>
      </c>
      <c r="O2782" s="2">
        <v>9.7433333333333302E-2</v>
      </c>
      <c r="P2782" s="2" t="s">
        <v>4792</v>
      </c>
      <c r="Q2782" s="5">
        <v>7124</v>
      </c>
      <c r="R2782" s="5">
        <v>1409.0189873417721</v>
      </c>
      <c r="S2782" s="5">
        <v>9</v>
      </c>
      <c r="T2782" s="5">
        <v>126.33352049410443</v>
      </c>
      <c r="U2782" s="5">
        <v>0</v>
      </c>
      <c r="V2782" s="5">
        <v>0</v>
      </c>
      <c r="W2782" s="5">
        <v>1</v>
      </c>
      <c r="X2782" s="5">
        <v>14.037057832678272</v>
      </c>
      <c r="Y2782" s="5">
        <v>0</v>
      </c>
      <c r="Z2782" s="5">
        <v>0</v>
      </c>
      <c r="AA2782" s="5">
        <v>8</v>
      </c>
      <c r="AB2782" s="5">
        <v>112.29646266142618</v>
      </c>
      <c r="AC2782" s="5">
        <v>128</v>
      </c>
      <c r="AD2782" s="5">
        <v>1796.7434025828188</v>
      </c>
      <c r="AE2782" s="5">
        <v>22</v>
      </c>
      <c r="AF2782" s="5">
        <v>308.81527231892198</v>
      </c>
      <c r="AG2782" s="5">
        <v>101</v>
      </c>
      <c r="AH2782" s="5">
        <v>1417.7428411005053</v>
      </c>
      <c r="AI2782" s="5">
        <v>5</v>
      </c>
      <c r="AJ2782" s="5">
        <v>70.185289163391346</v>
      </c>
    </row>
    <row r="2783" spans="1:36" x14ac:dyDescent="0.25">
      <c r="A2783">
        <v>2018</v>
      </c>
      <c r="B2783" t="s">
        <v>41</v>
      </c>
      <c r="C2783" t="s">
        <v>660</v>
      </c>
      <c r="D2783" s="47" t="s">
        <v>735</v>
      </c>
      <c r="E2783" s="11">
        <v>6.9909999999999997</v>
      </c>
      <c r="F2783" s="2">
        <v>0.72619999999999996</v>
      </c>
      <c r="G2783" s="2">
        <v>0.2591</v>
      </c>
      <c r="H2783" s="2">
        <v>0.46709999999999996</v>
      </c>
      <c r="I2783" s="2">
        <v>0.7</v>
      </c>
      <c r="J2783" s="2">
        <v>0.25790000000000002</v>
      </c>
      <c r="K2783" s="2">
        <v>0.44209999999999994</v>
      </c>
      <c r="L2783" s="2">
        <v>0.58460000000000001</v>
      </c>
      <c r="M2783" s="2">
        <v>0.39350000000000002</v>
      </c>
      <c r="N2783" s="2">
        <v>0.19109999999999999</v>
      </c>
      <c r="O2783" s="2">
        <v>0.36676666666666663</v>
      </c>
      <c r="P2783" s="2" t="s">
        <v>4792</v>
      </c>
      <c r="Q2783" s="5">
        <v>7131</v>
      </c>
      <c r="R2783" s="5">
        <v>1020.0257473895008</v>
      </c>
      <c r="S2783" s="5">
        <v>18</v>
      </c>
      <c r="T2783" s="5">
        <v>252.41901556583929</v>
      </c>
      <c r="U2783" s="5">
        <v>0</v>
      </c>
      <c r="V2783" s="5">
        <v>0</v>
      </c>
      <c r="W2783" s="5">
        <v>6</v>
      </c>
      <c r="X2783" s="5">
        <v>84.139671855279772</v>
      </c>
      <c r="Y2783" s="5">
        <v>1</v>
      </c>
      <c r="Z2783" s="5">
        <v>14.023278642546627</v>
      </c>
      <c r="AA2783" s="5">
        <v>11</v>
      </c>
      <c r="AB2783" s="5">
        <v>154.2560650680129</v>
      </c>
      <c r="AC2783" s="5">
        <v>342</v>
      </c>
      <c r="AD2783" s="5">
        <v>4795.9612957509462</v>
      </c>
      <c r="AE2783" s="5">
        <v>42</v>
      </c>
      <c r="AF2783" s="5">
        <v>588.97770298695843</v>
      </c>
      <c r="AG2783" s="5">
        <v>287</v>
      </c>
      <c r="AH2783" s="5">
        <v>4024.6809704108823</v>
      </c>
      <c r="AI2783" s="5">
        <v>13</v>
      </c>
      <c r="AJ2783" s="5">
        <v>182.30262235310616</v>
      </c>
    </row>
    <row r="2784" spans="1:36" x14ac:dyDescent="0.25">
      <c r="A2784">
        <v>2018</v>
      </c>
      <c r="B2784" t="s">
        <v>49</v>
      </c>
      <c r="C2784" t="s">
        <v>6440</v>
      </c>
      <c r="D2784" s="47" t="s">
        <v>5760</v>
      </c>
      <c r="E2784" s="11">
        <v>23.4</v>
      </c>
      <c r="F2784" s="2">
        <v>0.34110000000000001</v>
      </c>
      <c r="G2784" s="2">
        <v>0.62929999999999997</v>
      </c>
      <c r="H2784" s="2">
        <v>-0.28819999999999996</v>
      </c>
      <c r="I2784" s="2">
        <v>0.371</v>
      </c>
      <c r="J2784" s="2">
        <v>0.53300000000000003</v>
      </c>
      <c r="K2784" s="2">
        <v>-0.16200000000000003</v>
      </c>
      <c r="L2784" s="2">
        <v>0.47399999999999998</v>
      </c>
      <c r="M2784" s="2">
        <v>0.51300000000000001</v>
      </c>
      <c r="N2784" s="2">
        <v>-3.9000000000000035E-2</v>
      </c>
      <c r="O2784" s="2">
        <v>-0.16306666666666667</v>
      </c>
      <c r="P2784" s="2" t="s">
        <v>5900</v>
      </c>
      <c r="Q2784" s="5">
        <v>7135</v>
      </c>
      <c r="R2784" s="5">
        <v>304.91452991452991</v>
      </c>
      <c r="S2784" s="5">
        <v>9</v>
      </c>
      <c r="T2784" s="5">
        <v>126.13875262789068</v>
      </c>
      <c r="U2784" s="5">
        <v>0</v>
      </c>
      <c r="V2784" s="5">
        <v>0</v>
      </c>
      <c r="W2784" s="5">
        <v>3</v>
      </c>
      <c r="X2784" s="5">
        <v>42.046250875963558</v>
      </c>
      <c r="Y2784" s="5">
        <v>0</v>
      </c>
      <c r="Z2784" s="5">
        <v>0</v>
      </c>
      <c r="AA2784" s="5">
        <v>6</v>
      </c>
      <c r="AB2784" s="5">
        <v>84.092501751927117</v>
      </c>
      <c r="AC2784" s="5">
        <v>28</v>
      </c>
      <c r="AD2784" s="5">
        <v>392.43167484232657</v>
      </c>
      <c r="AE2784" s="5">
        <v>7</v>
      </c>
      <c r="AF2784" s="5">
        <v>98.107918710581643</v>
      </c>
      <c r="AG2784" s="5">
        <v>19</v>
      </c>
      <c r="AH2784" s="5">
        <v>266.29292221443592</v>
      </c>
      <c r="AI2784" s="5">
        <v>2</v>
      </c>
      <c r="AJ2784" s="5">
        <v>28.030833917309039</v>
      </c>
    </row>
    <row r="2785" spans="1:36" x14ac:dyDescent="0.25">
      <c r="A2785">
        <v>2018</v>
      </c>
      <c r="B2785" t="s">
        <v>49</v>
      </c>
      <c r="C2785" t="s">
        <v>6484</v>
      </c>
      <c r="D2785" s="47" t="s">
        <v>6316</v>
      </c>
      <c r="E2785" s="11">
        <v>17.600000000000001</v>
      </c>
      <c r="F2785" s="2">
        <v>0.2611</v>
      </c>
      <c r="G2785" s="2">
        <v>0.71</v>
      </c>
      <c r="H2785" s="2">
        <v>-0.44889999999999997</v>
      </c>
      <c r="I2785" s="2">
        <v>0.28100000000000003</v>
      </c>
      <c r="J2785" s="2">
        <v>0.60399999999999998</v>
      </c>
      <c r="K2785" s="2">
        <v>-0.32299999999999995</v>
      </c>
      <c r="L2785" s="2">
        <v>0.43</v>
      </c>
      <c r="M2785" s="2">
        <v>0.55200000000000005</v>
      </c>
      <c r="N2785" s="2">
        <v>-0.12200000000000005</v>
      </c>
      <c r="O2785" s="2">
        <v>-0.29796666666666666</v>
      </c>
      <c r="P2785" s="2" t="s">
        <v>5900</v>
      </c>
      <c r="Q2785" s="5">
        <v>7171</v>
      </c>
      <c r="R2785" s="5">
        <v>407.44318181818181</v>
      </c>
      <c r="S2785" s="5">
        <v>5</v>
      </c>
      <c r="T2785" s="5">
        <v>69.725282387393676</v>
      </c>
      <c r="U2785" s="5">
        <v>0</v>
      </c>
      <c r="V2785" s="5">
        <v>0</v>
      </c>
      <c r="W2785" s="5">
        <v>1</v>
      </c>
      <c r="X2785" s="5">
        <v>13.945056477478735</v>
      </c>
      <c r="Y2785" s="5">
        <v>0</v>
      </c>
      <c r="Z2785" s="5">
        <v>0</v>
      </c>
      <c r="AA2785" s="5">
        <v>4</v>
      </c>
      <c r="AB2785" s="5">
        <v>55.78022590991494</v>
      </c>
      <c r="AC2785" s="5">
        <v>35</v>
      </c>
      <c r="AD2785" s="5">
        <v>488.07697671175572</v>
      </c>
      <c r="AE2785" s="5">
        <v>12</v>
      </c>
      <c r="AF2785" s="5">
        <v>167.34067772974481</v>
      </c>
      <c r="AG2785" s="5">
        <v>19</v>
      </c>
      <c r="AH2785" s="5">
        <v>264.95607307209593</v>
      </c>
      <c r="AI2785" s="5">
        <v>4</v>
      </c>
      <c r="AJ2785" s="5">
        <v>55.78022590991494</v>
      </c>
    </row>
    <row r="2786" spans="1:36" x14ac:dyDescent="0.25">
      <c r="A2786">
        <v>2017</v>
      </c>
      <c r="B2786" t="s">
        <v>49</v>
      </c>
      <c r="C2786" t="s">
        <v>6509</v>
      </c>
      <c r="D2786" s="47" t="s">
        <v>6314</v>
      </c>
      <c r="E2786" s="11">
        <v>15.3</v>
      </c>
      <c r="F2786" s="2">
        <v>0.39889999999999998</v>
      </c>
      <c r="G2786" s="2">
        <v>0.57140000000000002</v>
      </c>
      <c r="H2786" s="2">
        <v>-0.17250000000000004</v>
      </c>
      <c r="I2786" s="2">
        <v>0.51100000000000001</v>
      </c>
      <c r="J2786" s="2">
        <v>0.38500000000000001</v>
      </c>
      <c r="K2786" s="2">
        <v>0.126</v>
      </c>
      <c r="L2786" s="2">
        <v>0.54800000000000004</v>
      </c>
      <c r="M2786" s="2">
        <v>0.438</v>
      </c>
      <c r="N2786" s="2">
        <v>0.11000000000000004</v>
      </c>
      <c r="O2786" s="2">
        <v>2.1166666666666667E-2</v>
      </c>
      <c r="P2786" s="2" t="s">
        <v>5765</v>
      </c>
      <c r="Q2786" s="5">
        <v>7189</v>
      </c>
      <c r="R2786" s="5">
        <v>469.86928104575162</v>
      </c>
      <c r="S2786" s="5">
        <v>18</v>
      </c>
      <c r="T2786" s="5">
        <v>250.38252886354152</v>
      </c>
      <c r="U2786" s="5">
        <v>1</v>
      </c>
      <c r="V2786" s="5">
        <v>13.910140492418973</v>
      </c>
      <c r="W2786" s="5">
        <v>1</v>
      </c>
      <c r="X2786" s="5">
        <v>13.910140492418973</v>
      </c>
      <c r="Y2786" s="5">
        <v>1</v>
      </c>
      <c r="Z2786" s="5">
        <v>13.910140492418973</v>
      </c>
      <c r="AA2786" s="5">
        <v>15</v>
      </c>
      <c r="AB2786" s="5">
        <v>208.6521073862846</v>
      </c>
      <c r="AC2786" s="5">
        <v>92</v>
      </c>
      <c r="AD2786" s="5">
        <v>1279.7329253025457</v>
      </c>
      <c r="AE2786" s="5">
        <v>12</v>
      </c>
      <c r="AF2786" s="5">
        <v>166.92168590902767</v>
      </c>
      <c r="AG2786" s="5">
        <v>75</v>
      </c>
      <c r="AH2786" s="5">
        <v>1043.2605369314228</v>
      </c>
      <c r="AI2786" s="5">
        <v>5</v>
      </c>
      <c r="AJ2786" s="5">
        <v>69.550702462094861</v>
      </c>
    </row>
    <row r="2787" spans="1:36" x14ac:dyDescent="0.25">
      <c r="A2787">
        <v>2017</v>
      </c>
      <c r="B2787" t="s">
        <v>49</v>
      </c>
      <c r="C2787" t="s">
        <v>6484</v>
      </c>
      <c r="D2787" s="47" t="s">
        <v>6316</v>
      </c>
      <c r="E2787" s="11">
        <v>17.600000000000001</v>
      </c>
      <c r="F2787" s="2">
        <v>0.2611</v>
      </c>
      <c r="G2787" s="2">
        <v>0.71</v>
      </c>
      <c r="H2787" s="2">
        <v>-0.44889999999999997</v>
      </c>
      <c r="I2787" s="2">
        <v>0.28100000000000003</v>
      </c>
      <c r="J2787" s="2">
        <v>0.60399999999999998</v>
      </c>
      <c r="K2787" s="2">
        <v>-0.32299999999999995</v>
      </c>
      <c r="L2787" s="2">
        <v>0.43</v>
      </c>
      <c r="M2787" s="2">
        <v>0.55200000000000005</v>
      </c>
      <c r="N2787" s="2">
        <v>-0.12200000000000005</v>
      </c>
      <c r="O2787" s="2">
        <v>-0.29796666666666666</v>
      </c>
      <c r="P2787" s="2" t="s">
        <v>5900</v>
      </c>
      <c r="Q2787" s="5">
        <v>7196</v>
      </c>
      <c r="R2787" s="5">
        <v>408.86363636363632</v>
      </c>
      <c r="S2787" s="5">
        <v>5</v>
      </c>
      <c r="T2787" s="5">
        <v>69.483046136742644</v>
      </c>
      <c r="U2787" s="5">
        <v>0</v>
      </c>
      <c r="V2787" s="5">
        <v>0</v>
      </c>
      <c r="W2787" s="5">
        <v>0</v>
      </c>
      <c r="X2787" s="5">
        <v>0</v>
      </c>
      <c r="Y2787" s="5">
        <v>0</v>
      </c>
      <c r="Z2787" s="5">
        <v>0</v>
      </c>
      <c r="AA2787" s="5">
        <v>5</v>
      </c>
      <c r="AB2787" s="5">
        <v>69.483046136742644</v>
      </c>
      <c r="AC2787" s="5">
        <v>31</v>
      </c>
      <c r="AD2787" s="5">
        <v>430.79488604780437</v>
      </c>
      <c r="AE2787" s="5">
        <v>7</v>
      </c>
      <c r="AF2787" s="5">
        <v>97.276264591439684</v>
      </c>
      <c r="AG2787" s="5">
        <v>19</v>
      </c>
      <c r="AH2787" s="5">
        <v>264.03557531962201</v>
      </c>
      <c r="AI2787" s="5">
        <v>5</v>
      </c>
      <c r="AJ2787" s="5">
        <v>69.483046136742644</v>
      </c>
    </row>
    <row r="2788" spans="1:36" x14ac:dyDescent="0.25">
      <c r="A2788">
        <v>2019</v>
      </c>
      <c r="B2788" t="s">
        <v>71</v>
      </c>
      <c r="C2788" t="s">
        <v>5913</v>
      </c>
      <c r="D2788" s="47" t="s">
        <v>5904</v>
      </c>
      <c r="E2788" s="11">
        <v>0</v>
      </c>
      <c r="F2788" s="2">
        <v>0.26429999999999998</v>
      </c>
      <c r="G2788" s="2">
        <v>0.71409999999999996</v>
      </c>
      <c r="H2788" s="2">
        <v>-0.44979999999999998</v>
      </c>
      <c r="I2788" s="2">
        <v>0.27139999999999997</v>
      </c>
      <c r="J2788" s="2">
        <v>0.65769999999999995</v>
      </c>
      <c r="K2788" s="2">
        <v>-0.38629999999999998</v>
      </c>
      <c r="L2788" s="2">
        <v>0.36209999999999998</v>
      </c>
      <c r="M2788" s="2">
        <v>0.60140000000000005</v>
      </c>
      <c r="N2788" s="2">
        <v>-0.23930000000000007</v>
      </c>
      <c r="O2788" s="2">
        <v>-0.35846666666666671</v>
      </c>
      <c r="P2788" s="2" t="s">
        <v>5900</v>
      </c>
      <c r="Q2788" s="5">
        <v>7217</v>
      </c>
      <c r="R2788" s="5" t="s">
        <v>4791</v>
      </c>
      <c r="S2788" s="5">
        <v>5</v>
      </c>
      <c r="T2788" s="5">
        <v>69.280864625190517</v>
      </c>
      <c r="U2788" s="5">
        <v>0</v>
      </c>
      <c r="V2788" s="5">
        <v>0</v>
      </c>
      <c r="W2788" s="5">
        <v>1</v>
      </c>
      <c r="X2788" s="5">
        <v>13.856172925038104</v>
      </c>
      <c r="Y2788" s="5">
        <v>1</v>
      </c>
      <c r="Z2788" s="5">
        <v>13.856172925038104</v>
      </c>
      <c r="AA2788" s="5">
        <v>3</v>
      </c>
      <c r="AB2788" s="5">
        <v>41.568518775114313</v>
      </c>
      <c r="AC2788" s="5">
        <v>155</v>
      </c>
      <c r="AD2788" s="5">
        <v>2147.706803380906</v>
      </c>
      <c r="AE2788" s="5">
        <v>15</v>
      </c>
      <c r="AF2788" s="5">
        <v>207.84259387557157</v>
      </c>
      <c r="AG2788" s="5">
        <v>126</v>
      </c>
      <c r="AH2788" s="5">
        <v>1745.8777885548011</v>
      </c>
      <c r="AI2788" s="5">
        <v>14</v>
      </c>
      <c r="AJ2788" s="5">
        <v>193.98642095053347</v>
      </c>
    </row>
    <row r="2789" spans="1:36" x14ac:dyDescent="0.25">
      <c r="A2789">
        <v>2019</v>
      </c>
      <c r="B2789" t="s">
        <v>71</v>
      </c>
      <c r="C2789" t="s">
        <v>5921</v>
      </c>
      <c r="D2789" s="47" t="s">
        <v>5914</v>
      </c>
      <c r="E2789" s="11">
        <v>0</v>
      </c>
      <c r="F2789" s="2">
        <v>0.4098</v>
      </c>
      <c r="G2789" s="2">
        <v>0.58040000000000003</v>
      </c>
      <c r="H2789" s="2">
        <v>-0.17060000000000003</v>
      </c>
      <c r="I2789" s="2">
        <v>0.28050000000000003</v>
      </c>
      <c r="J2789" s="2">
        <v>0.68500000000000005</v>
      </c>
      <c r="K2789" s="2">
        <v>-0.40450000000000003</v>
      </c>
      <c r="L2789" s="2">
        <v>0.28649999999999998</v>
      </c>
      <c r="M2789" s="2">
        <v>0.70399999999999996</v>
      </c>
      <c r="N2789" s="2">
        <v>-0.41749999999999998</v>
      </c>
      <c r="O2789" s="2">
        <v>-0.3308666666666667</v>
      </c>
      <c r="P2789" s="2" t="s">
        <v>5900</v>
      </c>
      <c r="Q2789" s="5">
        <v>7226</v>
      </c>
      <c r="R2789" s="5" t="s">
        <v>4791</v>
      </c>
      <c r="S2789" s="5">
        <v>20</v>
      </c>
      <c r="T2789" s="5">
        <v>276.77830058123442</v>
      </c>
      <c r="U2789" s="5">
        <v>0</v>
      </c>
      <c r="V2789" s="5">
        <v>0</v>
      </c>
      <c r="W2789" s="5">
        <v>2</v>
      </c>
      <c r="X2789" s="5">
        <v>27.67783005812344</v>
      </c>
      <c r="Y2789" s="5">
        <v>3</v>
      </c>
      <c r="Z2789" s="5">
        <v>41.516745087185164</v>
      </c>
      <c r="AA2789" s="5">
        <v>15</v>
      </c>
      <c r="AB2789" s="5">
        <v>207.5837254359258</v>
      </c>
      <c r="AC2789" s="5">
        <v>252</v>
      </c>
      <c r="AD2789" s="5">
        <v>3487.4065873235536</v>
      </c>
      <c r="AE2789" s="5">
        <v>21</v>
      </c>
      <c r="AF2789" s="5">
        <v>290.61721561029617</v>
      </c>
      <c r="AG2789" s="5">
        <v>231</v>
      </c>
      <c r="AH2789" s="5">
        <v>3196.7893717132579</v>
      </c>
      <c r="AI2789" s="5">
        <v>0</v>
      </c>
      <c r="AJ2789" s="5">
        <v>0</v>
      </c>
    </row>
    <row r="2790" spans="1:36" x14ac:dyDescent="0.25">
      <c r="A2790">
        <v>2018</v>
      </c>
      <c r="B2790" t="s">
        <v>49</v>
      </c>
      <c r="C2790" t="s">
        <v>6484</v>
      </c>
      <c r="D2790" s="47" t="s">
        <v>6316</v>
      </c>
      <c r="E2790" s="11">
        <v>17.600000000000001</v>
      </c>
      <c r="F2790" s="2">
        <v>0.2611</v>
      </c>
      <c r="G2790" s="2">
        <v>0.71</v>
      </c>
      <c r="H2790" s="2">
        <v>-0.44889999999999997</v>
      </c>
      <c r="I2790" s="2">
        <v>0.28100000000000003</v>
      </c>
      <c r="J2790" s="2">
        <v>0.60399999999999998</v>
      </c>
      <c r="K2790" s="2">
        <v>-0.32299999999999995</v>
      </c>
      <c r="L2790" s="2">
        <v>0.43</v>
      </c>
      <c r="M2790" s="2">
        <v>0.55200000000000005</v>
      </c>
      <c r="N2790" s="2">
        <v>-0.12200000000000005</v>
      </c>
      <c r="O2790" s="2">
        <v>-0.29796666666666666</v>
      </c>
      <c r="P2790" s="2" t="s">
        <v>5900</v>
      </c>
      <c r="Q2790" s="5">
        <v>7234</v>
      </c>
      <c r="R2790" s="5">
        <v>411.02272727272725</v>
      </c>
      <c r="S2790" s="5">
        <v>4</v>
      </c>
      <c r="T2790" s="5">
        <v>55.294442908487696</v>
      </c>
      <c r="U2790" s="5">
        <v>0</v>
      </c>
      <c r="V2790" s="5">
        <v>0</v>
      </c>
      <c r="W2790" s="5">
        <v>0</v>
      </c>
      <c r="X2790" s="5">
        <v>0</v>
      </c>
      <c r="Y2790" s="5">
        <v>0</v>
      </c>
      <c r="Z2790" s="5">
        <v>0</v>
      </c>
      <c r="AA2790" s="5">
        <v>4</v>
      </c>
      <c r="AB2790" s="5">
        <v>55.294442908487696</v>
      </c>
      <c r="AC2790" s="5">
        <v>12</v>
      </c>
      <c r="AD2790" s="5">
        <v>165.88332872546309</v>
      </c>
      <c r="AE2790" s="5">
        <v>4</v>
      </c>
      <c r="AF2790" s="5">
        <v>55.294442908487696</v>
      </c>
      <c r="AG2790" s="5">
        <v>8</v>
      </c>
      <c r="AH2790" s="5">
        <v>110.58888581697539</v>
      </c>
      <c r="AI2790" s="5">
        <v>0</v>
      </c>
      <c r="AJ2790" s="5">
        <v>0</v>
      </c>
    </row>
    <row r="2791" spans="1:36" x14ac:dyDescent="0.25">
      <c r="A2791">
        <v>2018</v>
      </c>
      <c r="B2791" t="s">
        <v>49</v>
      </c>
      <c r="C2791" t="s">
        <v>6509</v>
      </c>
      <c r="D2791" s="47" t="s">
        <v>6314</v>
      </c>
      <c r="E2791" s="11">
        <v>15.3</v>
      </c>
      <c r="F2791" s="2">
        <v>0.39889999999999998</v>
      </c>
      <c r="G2791" s="2">
        <v>0.57140000000000002</v>
      </c>
      <c r="H2791" s="2">
        <v>-0.17250000000000004</v>
      </c>
      <c r="I2791" s="2">
        <v>0.51100000000000001</v>
      </c>
      <c r="J2791" s="2">
        <v>0.38500000000000001</v>
      </c>
      <c r="K2791" s="2">
        <v>0.126</v>
      </c>
      <c r="L2791" s="2">
        <v>0.54800000000000004</v>
      </c>
      <c r="M2791" s="2">
        <v>0.438</v>
      </c>
      <c r="N2791" s="2">
        <v>0.11000000000000004</v>
      </c>
      <c r="O2791" s="2">
        <v>2.1166666666666667E-2</v>
      </c>
      <c r="P2791" s="2" t="s">
        <v>5765</v>
      </c>
      <c r="Q2791" s="5">
        <v>7248</v>
      </c>
      <c r="R2791" s="5">
        <v>473.7254901960784</v>
      </c>
      <c r="S2791" s="5">
        <v>9</v>
      </c>
      <c r="T2791" s="5">
        <v>124.17218543046359</v>
      </c>
      <c r="U2791" s="5">
        <v>0</v>
      </c>
      <c r="V2791" s="5">
        <v>0</v>
      </c>
      <c r="W2791" s="5">
        <v>1</v>
      </c>
      <c r="X2791" s="5">
        <v>13.796909492273731</v>
      </c>
      <c r="Y2791" s="5">
        <v>0</v>
      </c>
      <c r="Z2791" s="5">
        <v>0</v>
      </c>
      <c r="AA2791" s="5">
        <v>8</v>
      </c>
      <c r="AB2791" s="5">
        <v>110.37527593818984</v>
      </c>
      <c r="AC2791" s="5">
        <v>71</v>
      </c>
      <c r="AD2791" s="5">
        <v>979.58057395143487</v>
      </c>
      <c r="AE2791" s="5">
        <v>16</v>
      </c>
      <c r="AF2791" s="5">
        <v>220.75055187637969</v>
      </c>
      <c r="AG2791" s="5">
        <v>48</v>
      </c>
      <c r="AH2791" s="5">
        <v>662.25165562913912</v>
      </c>
      <c r="AI2791" s="5">
        <v>7</v>
      </c>
      <c r="AJ2791" s="5">
        <v>96.578366445916117</v>
      </c>
    </row>
    <row r="2792" spans="1:36" x14ac:dyDescent="0.25">
      <c r="A2792">
        <v>2018</v>
      </c>
      <c r="B2792" t="s">
        <v>71</v>
      </c>
      <c r="C2792" t="s">
        <v>5913</v>
      </c>
      <c r="D2792" s="47" t="s">
        <v>5904</v>
      </c>
      <c r="E2792" s="11">
        <v>0</v>
      </c>
      <c r="F2792" s="2">
        <v>0.26429999999999998</v>
      </c>
      <c r="G2792" s="2">
        <v>0.71409999999999996</v>
      </c>
      <c r="H2792" s="2">
        <v>-0.44979999999999998</v>
      </c>
      <c r="I2792" s="2">
        <v>0.27139999999999997</v>
      </c>
      <c r="J2792" s="2">
        <v>0.65769999999999995</v>
      </c>
      <c r="K2792" s="2">
        <v>-0.38629999999999998</v>
      </c>
      <c r="L2792" s="2">
        <v>0.36209999999999998</v>
      </c>
      <c r="M2792" s="2">
        <v>0.60140000000000005</v>
      </c>
      <c r="N2792" s="2">
        <v>-0.23930000000000007</v>
      </c>
      <c r="O2792" s="2">
        <v>-0.35846666666666671</v>
      </c>
      <c r="P2792" s="2" t="s">
        <v>5900</v>
      </c>
      <c r="Q2792" s="5">
        <v>7253</v>
      </c>
      <c r="R2792" s="5" t="s">
        <v>4791</v>
      </c>
      <c r="S2792" s="5">
        <v>16</v>
      </c>
      <c r="T2792" s="5">
        <v>220.59837308699846</v>
      </c>
      <c r="U2792" s="5">
        <v>0</v>
      </c>
      <c r="V2792" s="5">
        <v>0</v>
      </c>
      <c r="W2792" s="5">
        <v>2</v>
      </c>
      <c r="X2792" s="5">
        <v>27.574796635874808</v>
      </c>
      <c r="Y2792" s="5">
        <v>2</v>
      </c>
      <c r="Z2792" s="5">
        <v>27.574796635874808</v>
      </c>
      <c r="AA2792" s="5">
        <v>12</v>
      </c>
      <c r="AB2792" s="5">
        <v>165.44877981524886</v>
      </c>
      <c r="AC2792" s="5">
        <v>186</v>
      </c>
      <c r="AD2792" s="5">
        <v>2564.4560871363574</v>
      </c>
      <c r="AE2792" s="5">
        <v>19</v>
      </c>
      <c r="AF2792" s="5">
        <v>261.9605680408107</v>
      </c>
      <c r="AG2792" s="5">
        <v>149</v>
      </c>
      <c r="AH2792" s="5">
        <v>2054.3223493726732</v>
      </c>
      <c r="AI2792" s="5">
        <v>18</v>
      </c>
      <c r="AJ2792" s="5">
        <v>248.17316972287333</v>
      </c>
    </row>
    <row r="2793" spans="1:36" x14ac:dyDescent="0.25">
      <c r="A2793">
        <v>2018</v>
      </c>
      <c r="B2793" t="s">
        <v>71</v>
      </c>
      <c r="C2793" t="s">
        <v>5913</v>
      </c>
      <c r="D2793" s="47" t="s">
        <v>5904</v>
      </c>
      <c r="E2793" s="11">
        <v>0</v>
      </c>
      <c r="F2793" s="2">
        <v>0.26429999999999998</v>
      </c>
      <c r="G2793" s="2">
        <v>0.71409999999999996</v>
      </c>
      <c r="H2793" s="2">
        <v>-0.44979999999999998</v>
      </c>
      <c r="I2793" s="2">
        <v>0.27139999999999997</v>
      </c>
      <c r="J2793" s="2">
        <v>0.65769999999999995</v>
      </c>
      <c r="K2793" s="2">
        <v>-0.38629999999999998</v>
      </c>
      <c r="L2793" s="2">
        <v>0.36209999999999998</v>
      </c>
      <c r="M2793" s="2">
        <v>0.60140000000000005</v>
      </c>
      <c r="N2793" s="2">
        <v>-0.23930000000000007</v>
      </c>
      <c r="O2793" s="2">
        <v>-0.35846666666666671</v>
      </c>
      <c r="P2793" s="2" t="s">
        <v>5900</v>
      </c>
      <c r="Q2793" s="5">
        <v>7253</v>
      </c>
      <c r="R2793" s="5" t="s">
        <v>4791</v>
      </c>
      <c r="S2793" s="5">
        <v>16</v>
      </c>
      <c r="T2793" s="5">
        <v>220.59837308699846</v>
      </c>
      <c r="U2793" s="5">
        <v>0</v>
      </c>
      <c r="V2793" s="5">
        <v>0</v>
      </c>
      <c r="W2793" s="5">
        <v>2</v>
      </c>
      <c r="X2793" s="5">
        <v>27.574796635874808</v>
      </c>
      <c r="Y2793" s="5">
        <v>2</v>
      </c>
      <c r="Z2793" s="5">
        <v>27.574796635874808</v>
      </c>
      <c r="AA2793" s="5">
        <v>12</v>
      </c>
      <c r="AB2793" s="5">
        <v>165.44877981524886</v>
      </c>
      <c r="AC2793" s="5">
        <v>186</v>
      </c>
      <c r="AD2793" s="5">
        <v>2564.4560871363574</v>
      </c>
      <c r="AE2793" s="5">
        <v>19</v>
      </c>
      <c r="AF2793" s="5">
        <v>261.9605680408107</v>
      </c>
      <c r="AG2793" s="5">
        <v>149</v>
      </c>
      <c r="AH2793" s="5">
        <v>2054.3223493726732</v>
      </c>
      <c r="AI2793" s="5">
        <v>18</v>
      </c>
      <c r="AJ2793" s="5">
        <v>248.17316972287333</v>
      </c>
    </row>
    <row r="2794" spans="1:36" x14ac:dyDescent="0.25">
      <c r="A2794">
        <v>2019</v>
      </c>
      <c r="B2794" t="s">
        <v>71</v>
      </c>
      <c r="C2794" t="s">
        <v>5911</v>
      </c>
      <c r="D2794" s="47" t="s">
        <v>5904</v>
      </c>
      <c r="E2794" s="11">
        <v>0</v>
      </c>
      <c r="F2794" s="2">
        <v>0.26429999999999998</v>
      </c>
      <c r="G2794" s="2">
        <v>0.71409999999999996</v>
      </c>
      <c r="H2794" s="2">
        <v>-0.44979999999999998</v>
      </c>
      <c r="I2794" s="2">
        <v>0.27139999999999997</v>
      </c>
      <c r="J2794" s="2">
        <v>0.65769999999999995</v>
      </c>
      <c r="K2794" s="2">
        <v>-0.38629999999999998</v>
      </c>
      <c r="L2794" s="2">
        <v>0.36209999999999998</v>
      </c>
      <c r="M2794" s="2">
        <v>0.60140000000000005</v>
      </c>
      <c r="N2794" s="2">
        <v>-0.23930000000000007</v>
      </c>
      <c r="O2794" s="2">
        <v>-0.35846666666666671</v>
      </c>
      <c r="P2794" s="2" t="s">
        <v>5900</v>
      </c>
      <c r="Q2794" s="5">
        <v>7255</v>
      </c>
      <c r="R2794" s="5" t="s">
        <v>4791</v>
      </c>
      <c r="S2794" s="5">
        <v>18</v>
      </c>
      <c r="T2794" s="5">
        <v>248.10475534114406</v>
      </c>
      <c r="U2794" s="5">
        <v>0</v>
      </c>
      <c r="V2794" s="5">
        <v>0</v>
      </c>
      <c r="W2794" s="5">
        <v>10</v>
      </c>
      <c r="X2794" s="5">
        <v>137.83597518952448</v>
      </c>
      <c r="Y2794" s="5">
        <v>0</v>
      </c>
      <c r="Z2794" s="5">
        <v>0</v>
      </c>
      <c r="AA2794" s="5">
        <v>8</v>
      </c>
      <c r="AB2794" s="5">
        <v>110.26878015161957</v>
      </c>
      <c r="AC2794" s="5">
        <v>56</v>
      </c>
      <c r="AD2794" s="5">
        <v>771.88146106133695</v>
      </c>
      <c r="AE2794" s="5">
        <v>19</v>
      </c>
      <c r="AF2794" s="5">
        <v>261.88835286009646</v>
      </c>
      <c r="AG2794" s="5">
        <v>36</v>
      </c>
      <c r="AH2794" s="5">
        <v>496.20951068228811</v>
      </c>
      <c r="AI2794" s="5">
        <v>1</v>
      </c>
      <c r="AJ2794" s="5">
        <v>13.783597518952446</v>
      </c>
    </row>
    <row r="2795" spans="1:36" x14ac:dyDescent="0.25">
      <c r="A2795">
        <v>2017</v>
      </c>
      <c r="B2795" t="s">
        <v>49</v>
      </c>
      <c r="C2795" t="s">
        <v>4979</v>
      </c>
      <c r="D2795" s="47" t="s">
        <v>5760</v>
      </c>
      <c r="E2795" s="11">
        <v>7</v>
      </c>
      <c r="F2795" s="2">
        <v>0.34110000000000001</v>
      </c>
      <c r="G2795" s="2">
        <v>0.62929999999999997</v>
      </c>
      <c r="H2795" s="2">
        <v>-0.28819999999999996</v>
      </c>
      <c r="I2795" s="2">
        <v>0.27600000000000002</v>
      </c>
      <c r="J2795" s="2">
        <v>0.627</v>
      </c>
      <c r="K2795" s="2">
        <v>-0.35099999999999998</v>
      </c>
      <c r="L2795" s="2">
        <v>0.35199999999999998</v>
      </c>
      <c r="M2795" s="2">
        <v>0.629</v>
      </c>
      <c r="N2795" s="2">
        <v>-0.27700000000000002</v>
      </c>
      <c r="O2795" s="2">
        <v>-0.3054</v>
      </c>
      <c r="P2795" s="2" t="s">
        <v>5900</v>
      </c>
      <c r="Q2795" s="5">
        <v>7255</v>
      </c>
      <c r="R2795" s="5">
        <v>1036.4285714285713</v>
      </c>
      <c r="S2795" s="5">
        <v>7</v>
      </c>
      <c r="T2795" s="5">
        <v>96.485182632667119</v>
      </c>
      <c r="U2795" s="5">
        <v>0</v>
      </c>
      <c r="V2795" s="5">
        <v>0</v>
      </c>
      <c r="W2795" s="5">
        <v>3</v>
      </c>
      <c r="X2795" s="5">
        <v>41.350792556857343</v>
      </c>
      <c r="Y2795" s="5">
        <v>0</v>
      </c>
      <c r="Z2795" s="5">
        <v>0</v>
      </c>
      <c r="AA2795" s="5">
        <v>4</v>
      </c>
      <c r="AB2795" s="5">
        <v>55.134390075809783</v>
      </c>
      <c r="AC2795" s="5">
        <v>12</v>
      </c>
      <c r="AD2795" s="5">
        <v>165.40317022742937</v>
      </c>
      <c r="AE2795" s="5">
        <v>0</v>
      </c>
      <c r="AF2795" s="5">
        <v>0</v>
      </c>
      <c r="AG2795" s="5">
        <v>12</v>
      </c>
      <c r="AH2795" s="5">
        <v>165.40317022742937</v>
      </c>
      <c r="AI2795" s="5">
        <v>0</v>
      </c>
      <c r="AJ2795" s="5">
        <v>0</v>
      </c>
    </row>
    <row r="2796" spans="1:36" x14ac:dyDescent="0.25">
      <c r="A2796">
        <v>2017</v>
      </c>
      <c r="B2796" t="s">
        <v>41</v>
      </c>
      <c r="C2796" t="s">
        <v>6171</v>
      </c>
      <c r="D2796" s="47" t="s">
        <v>5289</v>
      </c>
      <c r="E2796" s="11">
        <v>4.5590000000000002</v>
      </c>
      <c r="F2796" s="2">
        <v>0.36990000000000001</v>
      </c>
      <c r="G2796" s="2">
        <v>0.61060000000000003</v>
      </c>
      <c r="H2796" s="2">
        <v>-0.24070000000000003</v>
      </c>
      <c r="I2796" s="2">
        <v>0.36830000000000002</v>
      </c>
      <c r="J2796" s="2">
        <v>0.57410000000000005</v>
      </c>
      <c r="K2796" s="2">
        <v>-0.20580000000000004</v>
      </c>
      <c r="L2796" s="2">
        <v>0.45140000000000002</v>
      </c>
      <c r="M2796" s="2">
        <v>0.53480000000000005</v>
      </c>
      <c r="N2796" s="2">
        <v>-8.340000000000003E-2</v>
      </c>
      <c r="O2796" s="2">
        <v>-0.17663333333333334</v>
      </c>
      <c r="P2796" s="2" t="s">
        <v>5900</v>
      </c>
      <c r="Q2796" s="5">
        <v>7259</v>
      </c>
      <c r="R2796" s="5">
        <v>1592.2351392849309</v>
      </c>
      <c r="S2796" s="5">
        <v>5</v>
      </c>
      <c r="T2796" s="5">
        <v>68.880011020801774</v>
      </c>
      <c r="U2796" s="5">
        <v>0</v>
      </c>
      <c r="V2796" s="5">
        <v>0</v>
      </c>
      <c r="W2796" s="5">
        <v>2</v>
      </c>
      <c r="X2796" s="5">
        <v>27.552004408320705</v>
      </c>
      <c r="Y2796" s="5">
        <v>0</v>
      </c>
      <c r="Z2796" s="5">
        <v>0</v>
      </c>
      <c r="AA2796" s="5">
        <v>3</v>
      </c>
      <c r="AB2796" s="5">
        <v>41.328006612481055</v>
      </c>
      <c r="AC2796" s="5">
        <v>27</v>
      </c>
      <c r="AD2796" s="5">
        <v>371.95205951232953</v>
      </c>
      <c r="AE2796" s="5">
        <v>10</v>
      </c>
      <c r="AF2796" s="5">
        <v>137.76002204160355</v>
      </c>
      <c r="AG2796" s="5">
        <v>17</v>
      </c>
      <c r="AH2796" s="5">
        <v>234.19203747072601</v>
      </c>
      <c r="AI2796" s="5">
        <v>0</v>
      </c>
      <c r="AJ2796" s="5">
        <v>0</v>
      </c>
    </row>
    <row r="2797" spans="1:36" x14ac:dyDescent="0.25">
      <c r="A2797">
        <v>2017</v>
      </c>
      <c r="B2797" t="s">
        <v>70</v>
      </c>
      <c r="C2797" t="s">
        <v>630</v>
      </c>
      <c r="D2797" s="47" t="s">
        <v>5312</v>
      </c>
      <c r="E2797" s="11">
        <v>7.88</v>
      </c>
      <c r="F2797" s="2">
        <v>0.81030000000000002</v>
      </c>
      <c r="G2797" s="2">
        <v>0.17369999999999999</v>
      </c>
      <c r="H2797" s="2">
        <v>0.63660000000000005</v>
      </c>
      <c r="I2797" s="2">
        <v>0.78290000000000004</v>
      </c>
      <c r="J2797" s="2">
        <v>0.17560000000000001</v>
      </c>
      <c r="K2797" s="2">
        <v>0.60730000000000006</v>
      </c>
      <c r="L2797" s="2">
        <v>0.73670000000000002</v>
      </c>
      <c r="M2797" s="2">
        <v>0.2482</v>
      </c>
      <c r="N2797" s="2">
        <v>0.48850000000000005</v>
      </c>
      <c r="O2797" s="2">
        <v>0.57746666666666668</v>
      </c>
      <c r="P2797" s="5" t="s">
        <v>4792</v>
      </c>
      <c r="Q2797" s="5">
        <v>7262</v>
      </c>
      <c r="R2797" s="5">
        <v>921.57360406091368</v>
      </c>
      <c r="S2797" s="5">
        <v>15</v>
      </c>
      <c r="T2797" s="5">
        <v>206.55466813549987</v>
      </c>
      <c r="U2797" s="5">
        <v>0</v>
      </c>
      <c r="V2797" s="5">
        <v>0</v>
      </c>
      <c r="W2797" s="5">
        <v>2</v>
      </c>
      <c r="X2797" s="5">
        <v>27.540622418066651</v>
      </c>
      <c r="Y2797" s="5">
        <v>2</v>
      </c>
      <c r="Z2797" s="5">
        <v>27.540622418066651</v>
      </c>
      <c r="AA2797" s="5">
        <v>11</v>
      </c>
      <c r="AB2797" s="5">
        <v>151.47342329936657</v>
      </c>
      <c r="AC2797" s="5">
        <v>197</v>
      </c>
      <c r="AD2797" s="5">
        <v>2712.7513081795651</v>
      </c>
      <c r="AE2797" s="5">
        <v>39</v>
      </c>
      <c r="AF2797" s="5">
        <v>537.04213715229969</v>
      </c>
      <c r="AG2797" s="5">
        <v>146</v>
      </c>
      <c r="AH2797" s="5">
        <v>2010.4654365188653</v>
      </c>
      <c r="AI2797" s="5">
        <v>12</v>
      </c>
      <c r="AJ2797" s="5">
        <v>165.24373450839988</v>
      </c>
    </row>
    <row r="2798" spans="1:36" x14ac:dyDescent="0.25">
      <c r="A2798">
        <v>2018</v>
      </c>
      <c r="B2798" t="s">
        <v>49</v>
      </c>
      <c r="C2798" t="s">
        <v>6509</v>
      </c>
      <c r="D2798" s="47" t="s">
        <v>6314</v>
      </c>
      <c r="E2798" s="11">
        <v>15.3</v>
      </c>
      <c r="F2798" s="2">
        <v>0.39889999999999998</v>
      </c>
      <c r="G2798" s="2">
        <v>0.57140000000000002</v>
      </c>
      <c r="H2798" s="2">
        <v>-0.17250000000000004</v>
      </c>
      <c r="I2798" s="2">
        <v>0.51100000000000001</v>
      </c>
      <c r="J2798" s="2">
        <v>0.38500000000000001</v>
      </c>
      <c r="K2798" s="2">
        <v>0.126</v>
      </c>
      <c r="L2798" s="2">
        <v>0.54800000000000004</v>
      </c>
      <c r="M2798" s="2">
        <v>0.438</v>
      </c>
      <c r="N2798" s="2">
        <v>0.11000000000000004</v>
      </c>
      <c r="O2798" s="2">
        <v>2.1166666666666667E-2</v>
      </c>
      <c r="P2798" s="2" t="s">
        <v>5765</v>
      </c>
      <c r="Q2798" s="5">
        <v>7272</v>
      </c>
      <c r="R2798" s="5">
        <v>475.29411764705878</v>
      </c>
      <c r="S2798" s="5">
        <v>6</v>
      </c>
      <c r="T2798" s="5">
        <v>82.508250825082513</v>
      </c>
      <c r="U2798" s="5">
        <v>0</v>
      </c>
      <c r="V2798" s="5">
        <v>0</v>
      </c>
      <c r="W2798" s="5">
        <v>0</v>
      </c>
      <c r="X2798" s="5">
        <v>0</v>
      </c>
      <c r="Y2798" s="5">
        <v>1</v>
      </c>
      <c r="Z2798" s="5">
        <v>13.751375137513751</v>
      </c>
      <c r="AA2798" s="5">
        <v>5</v>
      </c>
      <c r="AB2798" s="5">
        <v>68.756875687568765</v>
      </c>
      <c r="AC2798" s="5">
        <v>86</v>
      </c>
      <c r="AD2798" s="5">
        <v>1182.6182618261826</v>
      </c>
      <c r="AE2798" s="5">
        <v>7</v>
      </c>
      <c r="AF2798" s="5">
        <v>96.25962596259626</v>
      </c>
      <c r="AG2798" s="5">
        <v>70</v>
      </c>
      <c r="AH2798" s="5">
        <v>962.59625962596272</v>
      </c>
      <c r="AI2798" s="5">
        <v>9</v>
      </c>
      <c r="AJ2798" s="5">
        <v>123.76237623762377</v>
      </c>
    </row>
    <row r="2799" spans="1:36" x14ac:dyDescent="0.25">
      <c r="A2799">
        <v>2017</v>
      </c>
      <c r="B2799" t="s">
        <v>71</v>
      </c>
      <c r="C2799" t="s">
        <v>4933</v>
      </c>
      <c r="D2799" s="47" t="s">
        <v>4933</v>
      </c>
      <c r="E2799" s="11">
        <v>0</v>
      </c>
      <c r="F2799" s="2">
        <v>0.66339999999999999</v>
      </c>
      <c r="G2799" s="2">
        <v>0.32450000000000001</v>
      </c>
      <c r="H2799" s="2">
        <v>0.33889999999999998</v>
      </c>
      <c r="I2799" s="2">
        <v>0.71699999999999997</v>
      </c>
      <c r="J2799" s="2">
        <v>0.24909999999999999</v>
      </c>
      <c r="K2799" s="2">
        <v>0.46789999999999998</v>
      </c>
      <c r="L2799" s="2">
        <v>0.71660000000000001</v>
      </c>
      <c r="M2799" s="2">
        <v>0.2732</v>
      </c>
      <c r="N2799" s="2">
        <v>0.44340000000000002</v>
      </c>
      <c r="O2799" s="2">
        <v>0.41673333333333334</v>
      </c>
      <c r="P2799" s="2" t="s">
        <v>4792</v>
      </c>
      <c r="Q2799" s="5">
        <v>7276</v>
      </c>
      <c r="R2799" s="5" t="s">
        <v>4791</v>
      </c>
      <c r="S2799" s="5">
        <v>28</v>
      </c>
      <c r="T2799" s="5">
        <v>384.82682792743265</v>
      </c>
      <c r="U2799" s="5">
        <v>0</v>
      </c>
      <c r="V2799" s="5">
        <v>0</v>
      </c>
      <c r="W2799" s="5">
        <v>5</v>
      </c>
      <c r="X2799" s="5">
        <v>68.719076415612975</v>
      </c>
      <c r="Y2799" s="5">
        <v>4</v>
      </c>
      <c r="Z2799" s="5">
        <v>54.975261132490381</v>
      </c>
      <c r="AA2799" s="5">
        <v>19</v>
      </c>
      <c r="AB2799" s="5">
        <v>261.13249037932934</v>
      </c>
      <c r="AC2799" s="5">
        <v>0</v>
      </c>
      <c r="AD2799" s="5">
        <v>0</v>
      </c>
      <c r="AE2799" s="5">
        <v>0</v>
      </c>
      <c r="AF2799" s="5">
        <v>0</v>
      </c>
      <c r="AG2799" s="5">
        <v>135</v>
      </c>
      <c r="AH2799" s="5">
        <v>1855.4150632215503</v>
      </c>
      <c r="AI2799" s="5">
        <v>17</v>
      </c>
      <c r="AJ2799" s="5">
        <v>233.64485981308408</v>
      </c>
    </row>
    <row r="2800" spans="1:36" x14ac:dyDescent="0.25">
      <c r="A2800">
        <v>2017</v>
      </c>
      <c r="B2800" t="s">
        <v>71</v>
      </c>
      <c r="C2800" t="s">
        <v>5939</v>
      </c>
      <c r="D2800" s="47" t="s">
        <v>4970</v>
      </c>
      <c r="E2800" s="11">
        <v>0</v>
      </c>
      <c r="F2800" s="2">
        <v>0.4289</v>
      </c>
      <c r="G2800" s="2">
        <v>0.56040000000000001</v>
      </c>
      <c r="H2800" s="2">
        <v>-0.13150000000000001</v>
      </c>
      <c r="I2800" s="2">
        <v>0.3201</v>
      </c>
      <c r="J2800" s="2">
        <v>0.64510000000000001</v>
      </c>
      <c r="K2800" s="2">
        <v>-0.32500000000000001</v>
      </c>
      <c r="L2800" s="2">
        <v>0.33939999999999998</v>
      </c>
      <c r="M2800" s="2">
        <v>0.64990000000000003</v>
      </c>
      <c r="N2800" s="2">
        <v>-0.31050000000000005</v>
      </c>
      <c r="O2800" s="2">
        <v>-0.25566666666666671</v>
      </c>
      <c r="P2800" s="2" t="s">
        <v>5900</v>
      </c>
      <c r="Q2800" s="5">
        <v>7279</v>
      </c>
      <c r="R2800" s="5" t="s">
        <v>4791</v>
      </c>
      <c r="S2800" s="5">
        <v>42</v>
      </c>
      <c r="T2800" s="5">
        <v>577.00233548564358</v>
      </c>
      <c r="U2800" s="5">
        <v>0</v>
      </c>
      <c r="V2800" s="5">
        <v>0</v>
      </c>
      <c r="W2800" s="5">
        <v>0</v>
      </c>
      <c r="X2800" s="5">
        <v>0</v>
      </c>
      <c r="Y2800" s="5">
        <v>2</v>
      </c>
      <c r="Z2800" s="5">
        <v>27.476301689792553</v>
      </c>
      <c r="AA2800" s="5">
        <v>40</v>
      </c>
      <c r="AB2800" s="5">
        <v>549.52603379585116</v>
      </c>
      <c r="AC2800" s="5">
        <v>164</v>
      </c>
      <c r="AD2800" s="5">
        <v>2253.0567385629893</v>
      </c>
      <c r="AE2800" s="5">
        <v>27</v>
      </c>
      <c r="AF2800" s="5">
        <v>370.93007281219946</v>
      </c>
      <c r="AG2800" s="5">
        <v>131</v>
      </c>
      <c r="AH2800" s="5">
        <v>1799.6977606814123</v>
      </c>
      <c r="AI2800" s="5">
        <v>6</v>
      </c>
      <c r="AJ2800" s="5">
        <v>82.428905069377663</v>
      </c>
    </row>
    <row r="2801" spans="1:36" x14ac:dyDescent="0.25">
      <c r="A2801">
        <v>2018</v>
      </c>
      <c r="B2801" t="s">
        <v>71</v>
      </c>
      <c r="C2801" t="s">
        <v>5979</v>
      </c>
      <c r="D2801" s="47" t="s">
        <v>5978</v>
      </c>
      <c r="E2801" s="11">
        <v>0</v>
      </c>
      <c r="F2801" s="2">
        <v>0.34029999999999999</v>
      </c>
      <c r="G2801" s="2">
        <v>0.65400000000000003</v>
      </c>
      <c r="H2801" s="2">
        <v>-0.31370000000000003</v>
      </c>
      <c r="I2801" s="2">
        <v>0.2044</v>
      </c>
      <c r="J2801" s="2">
        <v>0.7762</v>
      </c>
      <c r="K2801" s="2">
        <v>-0.57179999999999997</v>
      </c>
      <c r="L2801" s="2">
        <v>0.15709999999999999</v>
      </c>
      <c r="M2801" s="2">
        <v>0.8327</v>
      </c>
      <c r="N2801" s="2">
        <v>-0.67559999999999998</v>
      </c>
      <c r="O2801" s="2">
        <v>-0.52036666666666664</v>
      </c>
      <c r="P2801" s="2" t="s">
        <v>5900</v>
      </c>
      <c r="Q2801" s="5">
        <v>7279</v>
      </c>
      <c r="R2801" s="5" t="s">
        <v>4791</v>
      </c>
      <c r="S2801" s="5">
        <v>9</v>
      </c>
      <c r="T2801" s="5">
        <v>123.64335760406649</v>
      </c>
      <c r="U2801" s="5">
        <v>0</v>
      </c>
      <c r="V2801" s="5">
        <v>0</v>
      </c>
      <c r="W2801" s="5">
        <v>0</v>
      </c>
      <c r="X2801" s="5">
        <v>0</v>
      </c>
      <c r="Y2801" s="5">
        <v>2</v>
      </c>
      <c r="Z2801" s="5">
        <v>27.476301689792553</v>
      </c>
      <c r="AA2801" s="5">
        <v>7</v>
      </c>
      <c r="AB2801" s="5">
        <v>96.167055914273931</v>
      </c>
      <c r="AC2801" s="5">
        <v>59</v>
      </c>
      <c r="AD2801" s="5">
        <v>810.55089984888025</v>
      </c>
      <c r="AE2801" s="5">
        <v>35</v>
      </c>
      <c r="AF2801" s="5">
        <v>480.83527957136971</v>
      </c>
      <c r="AG2801" s="5">
        <v>24</v>
      </c>
      <c r="AH2801" s="5">
        <v>329.71562027751065</v>
      </c>
      <c r="AI2801" s="5">
        <v>0</v>
      </c>
      <c r="AJ2801" s="5">
        <v>0</v>
      </c>
    </row>
    <row r="2802" spans="1:36" x14ac:dyDescent="0.25">
      <c r="A2802">
        <v>2018</v>
      </c>
      <c r="B2802" t="s">
        <v>71</v>
      </c>
      <c r="C2802" t="s">
        <v>5979</v>
      </c>
      <c r="D2802" s="47" t="s">
        <v>5978</v>
      </c>
      <c r="E2802" s="11">
        <v>0</v>
      </c>
      <c r="F2802" s="2">
        <v>0.34029999999999999</v>
      </c>
      <c r="G2802" s="2">
        <v>0.65400000000000003</v>
      </c>
      <c r="H2802" s="2">
        <v>-0.31370000000000003</v>
      </c>
      <c r="I2802" s="2">
        <v>0.2044</v>
      </c>
      <c r="J2802" s="2">
        <v>0.7762</v>
      </c>
      <c r="K2802" s="2">
        <v>-0.57179999999999997</v>
      </c>
      <c r="L2802" s="2">
        <v>0.15709999999999999</v>
      </c>
      <c r="M2802" s="2">
        <v>0.8327</v>
      </c>
      <c r="N2802" s="2">
        <v>-0.67559999999999998</v>
      </c>
      <c r="O2802" s="2">
        <v>-0.52036666666666664</v>
      </c>
      <c r="P2802" s="2" t="s">
        <v>5900</v>
      </c>
      <c r="Q2802" s="5">
        <v>7279</v>
      </c>
      <c r="R2802" s="5" t="s">
        <v>4791</v>
      </c>
      <c r="S2802" s="5">
        <v>9</v>
      </c>
      <c r="T2802" s="5">
        <v>123.64335760406649</v>
      </c>
      <c r="U2802" s="5">
        <v>0</v>
      </c>
      <c r="V2802" s="5">
        <v>0</v>
      </c>
      <c r="W2802" s="5">
        <v>0</v>
      </c>
      <c r="X2802" s="5">
        <v>0</v>
      </c>
      <c r="Y2802" s="5">
        <v>2</v>
      </c>
      <c r="Z2802" s="5">
        <v>27.476301689792553</v>
      </c>
      <c r="AA2802" s="5">
        <v>7</v>
      </c>
      <c r="AB2802" s="5">
        <v>96.167055914273931</v>
      </c>
      <c r="AC2802" s="5">
        <v>59</v>
      </c>
      <c r="AD2802" s="5">
        <v>810.55089984888025</v>
      </c>
      <c r="AE2802" s="5">
        <v>35</v>
      </c>
      <c r="AF2802" s="5">
        <v>480.83527957136971</v>
      </c>
      <c r="AG2802" s="5">
        <v>24</v>
      </c>
      <c r="AH2802" s="5">
        <v>329.71562027751065</v>
      </c>
      <c r="AI2802" s="5">
        <v>0</v>
      </c>
      <c r="AJ2802" s="5">
        <v>0</v>
      </c>
    </row>
    <row r="2803" spans="1:36" x14ac:dyDescent="0.25">
      <c r="A2803">
        <v>2018</v>
      </c>
      <c r="B2803" t="s">
        <v>49</v>
      </c>
      <c r="C2803" t="s">
        <v>4979</v>
      </c>
      <c r="D2803" s="47" t="s">
        <v>5760</v>
      </c>
      <c r="E2803" s="11">
        <v>7</v>
      </c>
      <c r="F2803" s="2">
        <v>0.34110000000000001</v>
      </c>
      <c r="G2803" s="2">
        <v>0.62929999999999997</v>
      </c>
      <c r="H2803" s="2">
        <v>-0.28819999999999996</v>
      </c>
      <c r="I2803" s="2">
        <v>0.27600000000000002</v>
      </c>
      <c r="J2803" s="2">
        <v>0.627</v>
      </c>
      <c r="K2803" s="2">
        <v>-0.35099999999999998</v>
      </c>
      <c r="L2803" s="2">
        <v>0.35199999999999998</v>
      </c>
      <c r="M2803" s="2">
        <v>0.629</v>
      </c>
      <c r="N2803" s="2">
        <v>-0.27700000000000002</v>
      </c>
      <c r="O2803" s="2">
        <v>-0.3054</v>
      </c>
      <c r="P2803" s="2" t="s">
        <v>5900</v>
      </c>
      <c r="Q2803" s="5">
        <v>7280</v>
      </c>
      <c r="R2803" s="5">
        <v>1040</v>
      </c>
      <c r="S2803" s="5">
        <v>7</v>
      </c>
      <c r="T2803" s="5">
        <v>96.15384615384616</v>
      </c>
      <c r="U2803" s="5">
        <v>0</v>
      </c>
      <c r="V2803" s="5">
        <v>0</v>
      </c>
      <c r="W2803" s="5">
        <v>2</v>
      </c>
      <c r="X2803" s="5">
        <v>27.472527472527471</v>
      </c>
      <c r="Y2803" s="5">
        <v>1</v>
      </c>
      <c r="Z2803" s="5">
        <v>13.736263736263735</v>
      </c>
      <c r="AA2803" s="5">
        <v>4</v>
      </c>
      <c r="AB2803" s="5">
        <v>54.945054945054942</v>
      </c>
      <c r="AC2803" s="5">
        <v>16</v>
      </c>
      <c r="AD2803" s="5">
        <v>219.78021978021977</v>
      </c>
      <c r="AE2803" s="5">
        <v>4</v>
      </c>
      <c r="AF2803" s="5">
        <v>54.945054945054942</v>
      </c>
      <c r="AG2803" s="5">
        <v>11</v>
      </c>
      <c r="AH2803" s="5">
        <v>151.09890109890111</v>
      </c>
      <c r="AI2803" s="5">
        <v>1</v>
      </c>
      <c r="AJ2803" s="5">
        <v>13.736263736263735</v>
      </c>
    </row>
    <row r="2804" spans="1:36" x14ac:dyDescent="0.25">
      <c r="A2804">
        <v>2019</v>
      </c>
      <c r="B2804" t="s">
        <v>71</v>
      </c>
      <c r="C2804" t="s">
        <v>5979</v>
      </c>
      <c r="D2804" s="47" t="s">
        <v>5978</v>
      </c>
      <c r="E2804" s="11">
        <v>0</v>
      </c>
      <c r="F2804" s="2">
        <v>0.34029999999999999</v>
      </c>
      <c r="G2804" s="2">
        <v>0.65400000000000003</v>
      </c>
      <c r="H2804" s="2">
        <v>-0.31370000000000003</v>
      </c>
      <c r="I2804" s="2">
        <v>0.2044</v>
      </c>
      <c r="J2804" s="2">
        <v>0.7762</v>
      </c>
      <c r="K2804" s="2">
        <v>-0.57179999999999997</v>
      </c>
      <c r="L2804" s="2">
        <v>0.15709999999999999</v>
      </c>
      <c r="M2804" s="2">
        <v>0.8327</v>
      </c>
      <c r="N2804" s="2">
        <v>-0.67559999999999998</v>
      </c>
      <c r="O2804" s="2">
        <v>-0.52036666666666664</v>
      </c>
      <c r="P2804" s="2" t="s">
        <v>5900</v>
      </c>
      <c r="Q2804" s="5">
        <v>7283</v>
      </c>
      <c r="R2804" s="5" t="s">
        <v>4791</v>
      </c>
      <c r="S2804" s="5">
        <v>9</v>
      </c>
      <c r="T2804" s="5">
        <v>123.57544967733078</v>
      </c>
      <c r="U2804" s="5">
        <v>0</v>
      </c>
      <c r="V2804" s="5">
        <v>0</v>
      </c>
      <c r="W2804" s="5">
        <v>0</v>
      </c>
      <c r="X2804" s="5">
        <v>0</v>
      </c>
      <c r="Y2804" s="5">
        <v>0</v>
      </c>
      <c r="Z2804" s="5">
        <v>0</v>
      </c>
      <c r="AA2804" s="5">
        <v>9</v>
      </c>
      <c r="AB2804" s="5">
        <v>123.57544967733078</v>
      </c>
      <c r="AC2804" s="5">
        <v>41</v>
      </c>
      <c r="AD2804" s="5">
        <v>562.95482630784022</v>
      </c>
      <c r="AE2804" s="5">
        <v>22</v>
      </c>
      <c r="AF2804" s="5">
        <v>302.0733214334752</v>
      </c>
      <c r="AG2804" s="5">
        <v>19</v>
      </c>
      <c r="AH2804" s="5">
        <v>260.88150487436496</v>
      </c>
      <c r="AI2804" s="5">
        <v>0</v>
      </c>
      <c r="AJ2804" s="5">
        <v>0</v>
      </c>
    </row>
    <row r="2805" spans="1:36" x14ac:dyDescent="0.25">
      <c r="A2805">
        <v>2018</v>
      </c>
      <c r="B2805" t="s">
        <v>49</v>
      </c>
      <c r="C2805" t="s">
        <v>4979</v>
      </c>
      <c r="D2805" s="47" t="s">
        <v>5760</v>
      </c>
      <c r="E2805" s="11">
        <v>7</v>
      </c>
      <c r="F2805" s="2">
        <v>0.34110000000000001</v>
      </c>
      <c r="G2805" s="2">
        <v>0.62929999999999997</v>
      </c>
      <c r="H2805" s="2">
        <v>-0.28819999999999996</v>
      </c>
      <c r="I2805" s="2">
        <v>0.27600000000000002</v>
      </c>
      <c r="J2805" s="2">
        <v>0.627</v>
      </c>
      <c r="K2805" s="2">
        <v>-0.35099999999999998</v>
      </c>
      <c r="L2805" s="2">
        <v>0.35199999999999998</v>
      </c>
      <c r="M2805" s="2">
        <v>0.629</v>
      </c>
      <c r="N2805" s="2">
        <v>-0.27700000000000002</v>
      </c>
      <c r="O2805" s="2">
        <v>-0.3054</v>
      </c>
      <c r="P2805" s="2" t="s">
        <v>5900</v>
      </c>
      <c r="Q2805" s="5">
        <v>7284</v>
      </c>
      <c r="R2805" s="5">
        <v>1040.5714285714287</v>
      </c>
      <c r="S2805" s="5">
        <v>5</v>
      </c>
      <c r="T2805" s="5">
        <v>68.643602416254808</v>
      </c>
      <c r="U2805" s="5">
        <v>0</v>
      </c>
      <c r="V2805" s="5">
        <v>0</v>
      </c>
      <c r="W2805" s="5">
        <v>2</v>
      </c>
      <c r="X2805" s="5">
        <v>27.457440966501924</v>
      </c>
      <c r="Y2805" s="5">
        <v>0</v>
      </c>
      <c r="Z2805" s="5">
        <v>0</v>
      </c>
      <c r="AA2805" s="5">
        <v>3</v>
      </c>
      <c r="AB2805" s="5">
        <v>41.186161449752881</v>
      </c>
      <c r="AC2805" s="5">
        <v>13</v>
      </c>
      <c r="AD2805" s="5">
        <v>178.47336628226248</v>
      </c>
      <c r="AE2805" s="5">
        <v>3</v>
      </c>
      <c r="AF2805" s="5">
        <v>41.186161449752881</v>
      </c>
      <c r="AG2805" s="5">
        <v>10</v>
      </c>
      <c r="AH2805" s="5">
        <v>137.28720483250962</v>
      </c>
      <c r="AI2805" s="5">
        <v>0</v>
      </c>
      <c r="AJ2805" s="5">
        <v>0</v>
      </c>
    </row>
    <row r="2806" spans="1:36" x14ac:dyDescent="0.25">
      <c r="A2806">
        <v>2017</v>
      </c>
      <c r="B2806" t="s">
        <v>41</v>
      </c>
      <c r="C2806" t="s">
        <v>6018</v>
      </c>
      <c r="D2806" s="47" t="s">
        <v>5289</v>
      </c>
      <c r="E2806" s="11">
        <v>1.157</v>
      </c>
      <c r="F2806" s="2">
        <v>0.36990000000000001</v>
      </c>
      <c r="G2806" s="2">
        <v>0.61060000000000003</v>
      </c>
      <c r="H2806" s="2">
        <v>-0.24070000000000003</v>
      </c>
      <c r="I2806" s="2">
        <v>0.36830000000000002</v>
      </c>
      <c r="J2806" s="2">
        <v>0.57410000000000005</v>
      </c>
      <c r="K2806" s="2">
        <v>-0.20580000000000004</v>
      </c>
      <c r="L2806" s="2">
        <v>0.45140000000000002</v>
      </c>
      <c r="M2806" s="2">
        <v>0.53480000000000005</v>
      </c>
      <c r="N2806" s="2">
        <v>-8.340000000000003E-2</v>
      </c>
      <c r="O2806" s="2">
        <v>-0.17663333333333334</v>
      </c>
      <c r="P2806" s="2" t="s">
        <v>5900</v>
      </c>
      <c r="Q2806" s="5">
        <v>7314</v>
      </c>
      <c r="R2806" s="5">
        <v>6321.5211754537595</v>
      </c>
      <c r="S2806" s="5">
        <v>10</v>
      </c>
      <c r="T2806" s="5">
        <v>136.72409078479629</v>
      </c>
      <c r="U2806" s="5">
        <v>0</v>
      </c>
      <c r="V2806" s="5">
        <v>0</v>
      </c>
      <c r="W2806" s="5">
        <v>5</v>
      </c>
      <c r="X2806" s="5">
        <v>68.362045392398144</v>
      </c>
      <c r="Y2806" s="5">
        <v>0</v>
      </c>
      <c r="Z2806" s="5">
        <v>0</v>
      </c>
      <c r="AA2806" s="5">
        <v>5</v>
      </c>
      <c r="AB2806" s="5">
        <v>68.362045392398144</v>
      </c>
      <c r="AC2806" s="5">
        <v>107</v>
      </c>
      <c r="AD2806" s="5">
        <v>1462.9477713973201</v>
      </c>
      <c r="AE2806" s="5">
        <v>17</v>
      </c>
      <c r="AF2806" s="5">
        <v>232.43095433415368</v>
      </c>
      <c r="AG2806" s="5">
        <v>70</v>
      </c>
      <c r="AH2806" s="5">
        <v>957.06863549357388</v>
      </c>
      <c r="AI2806" s="5">
        <v>20</v>
      </c>
      <c r="AJ2806" s="5">
        <v>273.44818156959258</v>
      </c>
    </row>
    <row r="2807" spans="1:36" x14ac:dyDescent="0.25">
      <c r="A2807">
        <v>2019</v>
      </c>
      <c r="B2807" t="s">
        <v>71</v>
      </c>
      <c r="C2807" t="s">
        <v>5939</v>
      </c>
      <c r="D2807" s="47" t="s">
        <v>4970</v>
      </c>
      <c r="E2807" s="11">
        <v>0</v>
      </c>
      <c r="F2807" s="2">
        <v>0.4289</v>
      </c>
      <c r="G2807" s="2">
        <v>0.56040000000000001</v>
      </c>
      <c r="H2807" s="2">
        <v>-0.13150000000000001</v>
      </c>
      <c r="I2807" s="2">
        <v>0.3201</v>
      </c>
      <c r="J2807" s="2">
        <v>0.64510000000000001</v>
      </c>
      <c r="K2807" s="2">
        <v>-0.32500000000000001</v>
      </c>
      <c r="L2807" s="2">
        <v>0.33939999999999998</v>
      </c>
      <c r="M2807" s="2">
        <v>0.64990000000000003</v>
      </c>
      <c r="N2807" s="2">
        <v>-0.31050000000000005</v>
      </c>
      <c r="O2807" s="2">
        <v>-0.25566666666666671</v>
      </c>
      <c r="P2807" s="2" t="s">
        <v>5900</v>
      </c>
      <c r="Q2807" s="5">
        <v>7341</v>
      </c>
      <c r="R2807" s="5" t="s">
        <v>4791</v>
      </c>
      <c r="S2807" s="5">
        <v>19</v>
      </c>
      <c r="T2807" s="5">
        <v>258.82032420651137</v>
      </c>
      <c r="U2807" s="5">
        <v>0</v>
      </c>
      <c r="V2807" s="5">
        <v>0</v>
      </c>
      <c r="W2807" s="5">
        <v>1</v>
      </c>
      <c r="X2807" s="5">
        <v>13.622122326658495</v>
      </c>
      <c r="Y2807" s="5">
        <v>1</v>
      </c>
      <c r="Z2807" s="5">
        <v>13.622122326658495</v>
      </c>
      <c r="AA2807" s="5">
        <v>17</v>
      </c>
      <c r="AB2807" s="5">
        <v>231.57607955319438</v>
      </c>
      <c r="AC2807" s="5">
        <v>135</v>
      </c>
      <c r="AD2807" s="5">
        <v>1838.9865140988966</v>
      </c>
      <c r="AE2807" s="5">
        <v>30</v>
      </c>
      <c r="AF2807" s="5">
        <v>408.66366979975481</v>
      </c>
      <c r="AG2807" s="5">
        <v>104</v>
      </c>
      <c r="AH2807" s="5">
        <v>1416.7007219724833</v>
      </c>
      <c r="AI2807" s="5">
        <v>1</v>
      </c>
      <c r="AJ2807" s="5">
        <v>13.622122326658495</v>
      </c>
    </row>
    <row r="2808" spans="1:36" x14ac:dyDescent="0.25">
      <c r="A2808">
        <v>2017</v>
      </c>
      <c r="B2808" t="s">
        <v>41</v>
      </c>
      <c r="C2808" t="s">
        <v>5876</v>
      </c>
      <c r="D2808" s="47" t="s">
        <v>5374</v>
      </c>
      <c r="E2808" s="11">
        <v>4.7359999999999998</v>
      </c>
      <c r="F2808" s="2">
        <v>0.45810000000000001</v>
      </c>
      <c r="G2808" s="2">
        <v>0.51529999999999998</v>
      </c>
      <c r="H2808" s="2">
        <v>-5.7199999999999973E-2</v>
      </c>
      <c r="I2808" s="2">
        <v>0.4461</v>
      </c>
      <c r="J2808" s="2">
        <v>0.47820000000000001</v>
      </c>
      <c r="K2808" s="2">
        <v>-3.2100000000000017E-2</v>
      </c>
      <c r="L2808" s="2">
        <v>0.46079999999999999</v>
      </c>
      <c r="M2808" s="2">
        <v>0.5161</v>
      </c>
      <c r="N2808" s="2">
        <v>-5.5300000000000016E-2</v>
      </c>
      <c r="O2808" s="2">
        <v>-4.82E-2</v>
      </c>
      <c r="P2808" s="2" t="s">
        <v>5765</v>
      </c>
      <c r="Q2808" s="5">
        <v>7349</v>
      </c>
      <c r="R2808" s="5">
        <v>1551.731418918919</v>
      </c>
      <c r="S2808" s="5">
        <v>9</v>
      </c>
      <c r="T2808" s="5">
        <v>122.46564158388895</v>
      </c>
      <c r="U2808" s="5">
        <v>0</v>
      </c>
      <c r="V2808" s="5">
        <v>0</v>
      </c>
      <c r="W2808" s="5">
        <v>0</v>
      </c>
      <c r="X2808" s="5">
        <v>0</v>
      </c>
      <c r="Y2808" s="5">
        <v>1</v>
      </c>
      <c r="Z2808" s="5">
        <v>13.607293509320996</v>
      </c>
      <c r="AA2808" s="5">
        <v>8</v>
      </c>
      <c r="AB2808" s="5">
        <v>108.85834807456797</v>
      </c>
      <c r="AC2808" s="5">
        <v>37</v>
      </c>
      <c r="AD2808" s="5">
        <v>503.46985984487685</v>
      </c>
      <c r="AE2808" s="5">
        <v>2</v>
      </c>
      <c r="AF2808" s="5">
        <v>27.214587018641993</v>
      </c>
      <c r="AG2808" s="5">
        <v>34</v>
      </c>
      <c r="AH2808" s="5">
        <v>462.6479793169139</v>
      </c>
      <c r="AI2808" s="5">
        <v>1</v>
      </c>
      <c r="AJ2808" s="5">
        <v>13.607293509320996</v>
      </c>
    </row>
    <row r="2809" spans="1:36" x14ac:dyDescent="0.25">
      <c r="A2809">
        <v>2019</v>
      </c>
      <c r="B2809" t="s">
        <v>41</v>
      </c>
      <c r="C2809" t="s">
        <v>5876</v>
      </c>
      <c r="D2809" s="47" t="s">
        <v>5374</v>
      </c>
      <c r="E2809" s="11">
        <v>4.7359999999999998</v>
      </c>
      <c r="F2809" s="2">
        <v>0.45810000000000001</v>
      </c>
      <c r="G2809" s="2">
        <v>0.51529999999999998</v>
      </c>
      <c r="H2809" s="2">
        <v>-5.7199999999999973E-2</v>
      </c>
      <c r="I2809" s="2">
        <v>0.4461</v>
      </c>
      <c r="J2809" s="2">
        <v>0.47820000000000001</v>
      </c>
      <c r="K2809" s="2">
        <v>-3.2100000000000017E-2</v>
      </c>
      <c r="L2809" s="2">
        <v>0.46079999999999999</v>
      </c>
      <c r="M2809" s="2">
        <v>0.5161</v>
      </c>
      <c r="N2809" s="2">
        <v>-5.5300000000000016E-2</v>
      </c>
      <c r="O2809" s="2">
        <v>-4.82E-2</v>
      </c>
      <c r="P2809" s="2" t="s">
        <v>5765</v>
      </c>
      <c r="Q2809" s="5">
        <v>7364</v>
      </c>
      <c r="R2809" s="5">
        <v>1554.8986486486488</v>
      </c>
      <c r="S2809" s="5">
        <v>12</v>
      </c>
      <c r="T2809" s="5">
        <v>162.95491580662684</v>
      </c>
      <c r="U2809" s="5">
        <v>0</v>
      </c>
      <c r="V2809" s="5">
        <v>0</v>
      </c>
      <c r="W2809" s="5">
        <v>2</v>
      </c>
      <c r="X2809" s="5">
        <v>27.159152634437802</v>
      </c>
      <c r="Y2809" s="5">
        <v>1</v>
      </c>
      <c r="Z2809" s="5">
        <v>13.579576317218901</v>
      </c>
      <c r="AA2809" s="5">
        <v>9</v>
      </c>
      <c r="AB2809" s="5">
        <v>122.21618685497012</v>
      </c>
      <c r="AC2809" s="5">
        <v>25</v>
      </c>
      <c r="AD2809" s="5">
        <v>339.48940793047257</v>
      </c>
      <c r="AE2809" s="5">
        <v>5</v>
      </c>
      <c r="AF2809" s="5">
        <v>67.897881586094513</v>
      </c>
      <c r="AG2809" s="5">
        <v>18</v>
      </c>
      <c r="AH2809" s="5">
        <v>244.43237370994024</v>
      </c>
      <c r="AI2809" s="5">
        <v>2</v>
      </c>
      <c r="AJ2809" s="5">
        <v>27.159152634437802</v>
      </c>
    </row>
    <row r="2810" spans="1:36" x14ac:dyDescent="0.25">
      <c r="A2810">
        <v>2018</v>
      </c>
      <c r="B2810" t="s">
        <v>70</v>
      </c>
      <c r="C2810" t="s">
        <v>630</v>
      </c>
      <c r="D2810" s="47" t="s">
        <v>5312</v>
      </c>
      <c r="E2810" s="11">
        <v>7.88</v>
      </c>
      <c r="F2810" s="2">
        <v>0.81030000000000002</v>
      </c>
      <c r="G2810" s="2">
        <v>0.17369999999999999</v>
      </c>
      <c r="H2810" s="2">
        <v>0.63660000000000005</v>
      </c>
      <c r="I2810" s="2">
        <v>0.78290000000000004</v>
      </c>
      <c r="J2810" s="2">
        <v>0.17560000000000001</v>
      </c>
      <c r="K2810" s="2">
        <v>0.60730000000000006</v>
      </c>
      <c r="L2810" s="2">
        <v>0.73670000000000002</v>
      </c>
      <c r="M2810" s="2">
        <v>0.2482</v>
      </c>
      <c r="N2810" s="2">
        <v>0.48850000000000005</v>
      </c>
      <c r="O2810" s="2">
        <v>0.57746666666666668</v>
      </c>
      <c r="P2810" s="5" t="s">
        <v>4792</v>
      </c>
      <c r="Q2810" s="5">
        <v>7365</v>
      </c>
      <c r="R2810" s="5">
        <v>934.64467005076142</v>
      </c>
      <c r="S2810" s="5">
        <v>13</v>
      </c>
      <c r="T2810" s="5">
        <v>176.51052274270197</v>
      </c>
      <c r="U2810" s="5">
        <v>0</v>
      </c>
      <c r="V2810" s="5">
        <v>0</v>
      </c>
      <c r="W2810" s="5">
        <v>0</v>
      </c>
      <c r="X2810" s="5">
        <v>0</v>
      </c>
      <c r="Y2810" s="5">
        <v>2</v>
      </c>
      <c r="Z2810" s="5">
        <v>27.155465037338764</v>
      </c>
      <c r="AA2810" s="5">
        <v>11</v>
      </c>
      <c r="AB2810" s="5">
        <v>149.35505770536321</v>
      </c>
      <c r="AC2810" s="5">
        <v>175</v>
      </c>
      <c r="AD2810" s="5">
        <v>2376.1031907671418</v>
      </c>
      <c r="AE2810" s="5">
        <v>27</v>
      </c>
      <c r="AF2810" s="5">
        <v>366.59877800407332</v>
      </c>
      <c r="AG2810" s="5">
        <v>141</v>
      </c>
      <c r="AH2810" s="5">
        <v>1914.4602851323828</v>
      </c>
      <c r="AI2810" s="5">
        <v>7</v>
      </c>
      <c r="AJ2810" s="5">
        <v>95.044127630685679</v>
      </c>
    </row>
    <row r="2811" spans="1:36" x14ac:dyDescent="0.25">
      <c r="A2811">
        <v>2017</v>
      </c>
      <c r="B2811" t="s">
        <v>41</v>
      </c>
      <c r="C2811" t="s">
        <v>6138</v>
      </c>
      <c r="D2811" s="47" t="s">
        <v>6045</v>
      </c>
      <c r="E2811" s="11">
        <v>3.637</v>
      </c>
      <c r="F2811" s="2">
        <v>0.41739999999999999</v>
      </c>
      <c r="G2811" s="2">
        <v>0.56140000000000001</v>
      </c>
      <c r="H2811" s="2">
        <v>-0.14400000000000002</v>
      </c>
      <c r="I2811" s="2">
        <v>0.41660000000000003</v>
      </c>
      <c r="J2811" s="2">
        <v>0.52200000000000002</v>
      </c>
      <c r="K2811" s="2">
        <v>-0.10539999999999999</v>
      </c>
      <c r="L2811" s="2">
        <v>0.48630000000000001</v>
      </c>
      <c r="M2811" s="2">
        <v>0.49730000000000002</v>
      </c>
      <c r="N2811" s="2">
        <v>-1.100000000000001E-2</v>
      </c>
      <c r="O2811" s="2">
        <v>-8.6800000000000002E-2</v>
      </c>
      <c r="P2811" s="2" t="s">
        <v>5900</v>
      </c>
      <c r="Q2811" s="5">
        <v>7365</v>
      </c>
      <c r="R2811" s="5">
        <v>2025.0206213912566</v>
      </c>
      <c r="S2811" s="5">
        <v>5</v>
      </c>
      <c r="T2811" s="5">
        <v>67.888662593346908</v>
      </c>
      <c r="U2811" s="5">
        <v>0</v>
      </c>
      <c r="V2811" s="5">
        <v>0</v>
      </c>
      <c r="W2811" s="5">
        <v>4</v>
      </c>
      <c r="X2811" s="5">
        <v>54.310930074677529</v>
      </c>
      <c r="Y2811" s="5">
        <v>0</v>
      </c>
      <c r="Z2811" s="5">
        <v>0</v>
      </c>
      <c r="AA2811" s="5">
        <v>1</v>
      </c>
      <c r="AB2811" s="5">
        <v>13.577732518669382</v>
      </c>
      <c r="AC2811" s="5">
        <v>124</v>
      </c>
      <c r="AD2811" s="5">
        <v>1683.6388323150036</v>
      </c>
      <c r="AE2811" s="5">
        <v>4</v>
      </c>
      <c r="AF2811" s="5">
        <v>54.310930074677529</v>
      </c>
      <c r="AG2811" s="5">
        <v>117</v>
      </c>
      <c r="AH2811" s="5">
        <v>1588.5947046843175</v>
      </c>
      <c r="AI2811" s="5">
        <v>3</v>
      </c>
      <c r="AJ2811" s="5">
        <v>40.73319755600815</v>
      </c>
    </row>
    <row r="2812" spans="1:36" x14ac:dyDescent="0.25">
      <c r="A2812">
        <v>2018</v>
      </c>
      <c r="B2812" t="s">
        <v>41</v>
      </c>
      <c r="C2812" t="s">
        <v>5876</v>
      </c>
      <c r="D2812" s="47" t="s">
        <v>5374</v>
      </c>
      <c r="E2812" s="11">
        <v>4.7359999999999998</v>
      </c>
      <c r="F2812" s="2">
        <v>0.45810000000000001</v>
      </c>
      <c r="G2812" s="2">
        <v>0.51529999999999998</v>
      </c>
      <c r="H2812" s="2">
        <v>-5.7199999999999973E-2</v>
      </c>
      <c r="I2812" s="2">
        <v>0.4461</v>
      </c>
      <c r="J2812" s="2">
        <v>0.47820000000000001</v>
      </c>
      <c r="K2812" s="2">
        <v>-3.2100000000000017E-2</v>
      </c>
      <c r="L2812" s="2">
        <v>0.46079999999999999</v>
      </c>
      <c r="M2812" s="2">
        <v>0.5161</v>
      </c>
      <c r="N2812" s="2">
        <v>-5.5300000000000016E-2</v>
      </c>
      <c r="O2812" s="2">
        <v>-4.82E-2</v>
      </c>
      <c r="P2812" s="2" t="s">
        <v>5765</v>
      </c>
      <c r="Q2812" s="5">
        <v>7382</v>
      </c>
      <c r="R2812" s="5">
        <v>1558.6993243243244</v>
      </c>
      <c r="S2812" s="5">
        <v>7</v>
      </c>
      <c r="T2812" s="5">
        <v>94.825250609590896</v>
      </c>
      <c r="U2812" s="5">
        <v>0</v>
      </c>
      <c r="V2812" s="5">
        <v>0</v>
      </c>
      <c r="W2812" s="5">
        <v>2</v>
      </c>
      <c r="X2812" s="5">
        <v>27.092928745597401</v>
      </c>
      <c r="Y2812" s="5">
        <v>0</v>
      </c>
      <c r="Z2812" s="5">
        <v>0</v>
      </c>
      <c r="AA2812" s="5">
        <v>5</v>
      </c>
      <c r="AB2812" s="5">
        <v>67.732321863993505</v>
      </c>
      <c r="AC2812" s="5">
        <v>9</v>
      </c>
      <c r="AD2812" s="5">
        <v>121.9181793551883</v>
      </c>
      <c r="AE2812" s="5">
        <v>5</v>
      </c>
      <c r="AF2812" s="5">
        <v>67.732321863993505</v>
      </c>
      <c r="AG2812" s="5">
        <v>2</v>
      </c>
      <c r="AH2812" s="5">
        <v>27.092928745597401</v>
      </c>
      <c r="AI2812" s="5">
        <v>2</v>
      </c>
      <c r="AJ2812" s="5">
        <v>27.092928745597401</v>
      </c>
    </row>
    <row r="2813" spans="1:36" x14ac:dyDescent="0.25">
      <c r="A2813">
        <v>2018</v>
      </c>
      <c r="B2813" t="s">
        <v>71</v>
      </c>
      <c r="C2813" t="s">
        <v>5939</v>
      </c>
      <c r="D2813" s="47" t="s">
        <v>4970</v>
      </c>
      <c r="E2813" s="11">
        <v>0</v>
      </c>
      <c r="F2813" s="2">
        <v>0.4289</v>
      </c>
      <c r="G2813" s="2">
        <v>0.56040000000000001</v>
      </c>
      <c r="H2813" s="2">
        <v>-0.13150000000000001</v>
      </c>
      <c r="I2813" s="2">
        <v>0.3201</v>
      </c>
      <c r="J2813" s="2">
        <v>0.64510000000000001</v>
      </c>
      <c r="K2813" s="2">
        <v>-0.32500000000000001</v>
      </c>
      <c r="L2813" s="2">
        <v>0.33939999999999998</v>
      </c>
      <c r="M2813" s="2">
        <v>0.64990000000000003</v>
      </c>
      <c r="N2813" s="2">
        <v>-0.31050000000000005</v>
      </c>
      <c r="O2813" s="2">
        <v>-0.25566666666666671</v>
      </c>
      <c r="P2813" s="2" t="s">
        <v>5900</v>
      </c>
      <c r="Q2813" s="5">
        <v>7384</v>
      </c>
      <c r="R2813" s="5" t="s">
        <v>4791</v>
      </c>
      <c r="S2813" s="5">
        <v>31</v>
      </c>
      <c r="T2813" s="5">
        <v>419.82665222101838</v>
      </c>
      <c r="U2813" s="5">
        <v>0</v>
      </c>
      <c r="V2813" s="5">
        <v>0</v>
      </c>
      <c r="W2813" s="5">
        <v>0</v>
      </c>
      <c r="X2813" s="5">
        <v>0</v>
      </c>
      <c r="Y2813" s="5">
        <v>0</v>
      </c>
      <c r="Z2813" s="5">
        <v>0</v>
      </c>
      <c r="AA2813" s="5">
        <v>31</v>
      </c>
      <c r="AB2813" s="5">
        <v>419.82665222101838</v>
      </c>
      <c r="AC2813" s="5">
        <v>138</v>
      </c>
      <c r="AD2813" s="5">
        <v>1868.9057421451789</v>
      </c>
      <c r="AE2813" s="5">
        <v>41</v>
      </c>
      <c r="AF2813" s="5">
        <v>555.25460455037921</v>
      </c>
      <c r="AG2813" s="5">
        <v>92</v>
      </c>
      <c r="AH2813" s="5">
        <v>1245.9371614301192</v>
      </c>
      <c r="AI2813" s="5">
        <v>5</v>
      </c>
      <c r="AJ2813" s="5">
        <v>67.713976164680389</v>
      </c>
    </row>
    <row r="2814" spans="1:36" x14ac:dyDescent="0.25">
      <c r="A2814">
        <v>2018</v>
      </c>
      <c r="B2814" t="s">
        <v>71</v>
      </c>
      <c r="C2814" t="s">
        <v>5939</v>
      </c>
      <c r="D2814" s="47" t="s">
        <v>4970</v>
      </c>
      <c r="E2814" s="11">
        <v>0</v>
      </c>
      <c r="F2814" s="2">
        <v>0.4289</v>
      </c>
      <c r="G2814" s="2">
        <v>0.56040000000000001</v>
      </c>
      <c r="H2814" s="2">
        <v>-0.13150000000000001</v>
      </c>
      <c r="I2814" s="2">
        <v>0.3201</v>
      </c>
      <c r="J2814" s="2">
        <v>0.64510000000000001</v>
      </c>
      <c r="K2814" s="2">
        <v>-0.32500000000000001</v>
      </c>
      <c r="L2814" s="2">
        <v>0.33939999999999998</v>
      </c>
      <c r="M2814" s="2">
        <v>0.64990000000000003</v>
      </c>
      <c r="N2814" s="2">
        <v>-0.31050000000000005</v>
      </c>
      <c r="O2814" s="2">
        <v>-0.25566666666666671</v>
      </c>
      <c r="P2814" s="2" t="s">
        <v>5900</v>
      </c>
      <c r="Q2814" s="5">
        <v>7384</v>
      </c>
      <c r="R2814" s="5" t="s">
        <v>4791</v>
      </c>
      <c r="S2814" s="5">
        <v>31</v>
      </c>
      <c r="T2814" s="5">
        <v>419.82665222101838</v>
      </c>
      <c r="U2814" s="5">
        <v>0</v>
      </c>
      <c r="V2814" s="5">
        <v>0</v>
      </c>
      <c r="W2814" s="5">
        <v>0</v>
      </c>
      <c r="X2814" s="5">
        <v>0</v>
      </c>
      <c r="Y2814" s="5">
        <v>0</v>
      </c>
      <c r="Z2814" s="5">
        <v>0</v>
      </c>
      <c r="AA2814" s="5">
        <v>31</v>
      </c>
      <c r="AB2814" s="5">
        <v>419.82665222101838</v>
      </c>
      <c r="AC2814" s="5">
        <v>138</v>
      </c>
      <c r="AD2814" s="5">
        <v>1868.9057421451789</v>
      </c>
      <c r="AE2814" s="5">
        <v>41</v>
      </c>
      <c r="AF2814" s="5">
        <v>555.25460455037921</v>
      </c>
      <c r="AG2814" s="5">
        <v>92</v>
      </c>
      <c r="AH2814" s="5">
        <v>1245.9371614301192</v>
      </c>
      <c r="AI2814" s="5">
        <v>5</v>
      </c>
      <c r="AJ2814" s="5">
        <v>67.713976164680389</v>
      </c>
    </row>
    <row r="2815" spans="1:36" x14ac:dyDescent="0.25">
      <c r="A2815">
        <v>2017</v>
      </c>
      <c r="B2815" t="s">
        <v>71</v>
      </c>
      <c r="C2815" t="s">
        <v>5979</v>
      </c>
      <c r="D2815" s="47" t="s">
        <v>5978</v>
      </c>
      <c r="E2815" s="11">
        <v>0</v>
      </c>
      <c r="F2815" s="2">
        <v>0.34029999999999999</v>
      </c>
      <c r="G2815" s="2">
        <v>0.65400000000000003</v>
      </c>
      <c r="H2815" s="2">
        <v>-0.31370000000000003</v>
      </c>
      <c r="I2815" s="2">
        <v>0.2044</v>
      </c>
      <c r="J2815" s="2">
        <v>0.7762</v>
      </c>
      <c r="K2815" s="2">
        <v>-0.57179999999999997</v>
      </c>
      <c r="L2815" s="2">
        <v>0.15709999999999999</v>
      </c>
      <c r="M2815" s="2">
        <v>0.8327</v>
      </c>
      <c r="N2815" s="2">
        <v>-0.67559999999999998</v>
      </c>
      <c r="O2815" s="2">
        <v>-0.52036666666666664</v>
      </c>
      <c r="P2815" s="2" t="s">
        <v>5900</v>
      </c>
      <c r="Q2815" s="5">
        <v>7394</v>
      </c>
      <c r="R2815" s="5" t="s">
        <v>4791</v>
      </c>
      <c r="S2815" s="5">
        <v>20</v>
      </c>
      <c r="T2815" s="5">
        <v>270.48958615093318</v>
      </c>
      <c r="U2815" s="5">
        <v>0</v>
      </c>
      <c r="V2815" s="5">
        <v>0</v>
      </c>
      <c r="W2815" s="5">
        <v>0</v>
      </c>
      <c r="X2815" s="5">
        <v>0</v>
      </c>
      <c r="Y2815" s="5">
        <v>1</v>
      </c>
      <c r="Z2815" s="5">
        <v>13.52447930754666</v>
      </c>
      <c r="AA2815" s="5">
        <v>19</v>
      </c>
      <c r="AB2815" s="5">
        <v>256.96510684338654</v>
      </c>
      <c r="AC2815" s="5">
        <v>60</v>
      </c>
      <c r="AD2815" s="5">
        <v>811.46875845279965</v>
      </c>
      <c r="AE2815" s="5">
        <v>30</v>
      </c>
      <c r="AF2815" s="5">
        <v>405.73437922639982</v>
      </c>
      <c r="AG2815" s="5">
        <v>30</v>
      </c>
      <c r="AH2815" s="5">
        <v>405.73437922639982</v>
      </c>
      <c r="AI2815" s="5">
        <v>0</v>
      </c>
      <c r="AJ2815" s="5">
        <v>0</v>
      </c>
    </row>
    <row r="2816" spans="1:36" x14ac:dyDescent="0.25">
      <c r="A2816">
        <v>2017</v>
      </c>
      <c r="B2816" t="s">
        <v>41</v>
      </c>
      <c r="C2816" t="s">
        <v>5710</v>
      </c>
      <c r="D2816" s="47" t="s">
        <v>1044</v>
      </c>
      <c r="E2816" s="11">
        <v>8.5359999999999996</v>
      </c>
      <c r="F2816" s="2">
        <v>0.502</v>
      </c>
      <c r="G2816" s="2">
        <v>0.47689999999999999</v>
      </c>
      <c r="H2816" s="2">
        <v>2.5100000000000011E-2</v>
      </c>
      <c r="I2816" s="2">
        <v>0.50519999999999998</v>
      </c>
      <c r="J2816" s="2">
        <v>0.4289</v>
      </c>
      <c r="K2816" s="2">
        <v>7.6299999999999979E-2</v>
      </c>
      <c r="L2816" s="2">
        <v>0.53339999999999999</v>
      </c>
      <c r="M2816" s="2">
        <v>0.44550000000000001</v>
      </c>
      <c r="N2816" s="2">
        <v>8.7899999999999978E-2</v>
      </c>
      <c r="O2816" s="2">
        <v>6.3099999999999989E-2</v>
      </c>
      <c r="P2816" s="2" t="s">
        <v>4792</v>
      </c>
      <c r="Q2816" s="5">
        <v>7406</v>
      </c>
      <c r="R2816" s="5">
        <v>867.6194939081538</v>
      </c>
      <c r="S2816" s="5">
        <v>5</v>
      </c>
      <c r="T2816" s="5">
        <v>67.512827437213076</v>
      </c>
      <c r="U2816" s="5">
        <v>0</v>
      </c>
      <c r="V2816" s="5">
        <v>0</v>
      </c>
      <c r="W2816" s="5">
        <v>2</v>
      </c>
      <c r="X2816" s="5">
        <v>27.005130974885226</v>
      </c>
      <c r="Y2816" s="5">
        <v>1</v>
      </c>
      <c r="Z2816" s="5">
        <v>13.502565487442613</v>
      </c>
      <c r="AA2816" s="5">
        <v>2</v>
      </c>
      <c r="AB2816" s="5">
        <v>27.005130974885226</v>
      </c>
      <c r="AC2816" s="5">
        <v>72</v>
      </c>
      <c r="AD2816" s="5">
        <v>972.18471509586823</v>
      </c>
      <c r="AE2816" s="5">
        <v>8</v>
      </c>
      <c r="AF2816" s="5">
        <v>108.0205238995409</v>
      </c>
      <c r="AG2816" s="5">
        <v>63</v>
      </c>
      <c r="AH2816" s="5">
        <v>850.66162570888469</v>
      </c>
      <c r="AI2816" s="5">
        <v>1</v>
      </c>
      <c r="AJ2816" s="5">
        <v>13.502565487442613</v>
      </c>
    </row>
    <row r="2817" spans="1:36" x14ac:dyDescent="0.25">
      <c r="A2817">
        <v>2019</v>
      </c>
      <c r="B2817" t="s">
        <v>70</v>
      </c>
      <c r="C2817" t="s">
        <v>630</v>
      </c>
      <c r="D2817" s="47" t="s">
        <v>5312</v>
      </c>
      <c r="E2817" s="11">
        <v>7.88</v>
      </c>
      <c r="F2817" s="2">
        <v>0.81030000000000002</v>
      </c>
      <c r="G2817" s="2">
        <v>0.17369999999999999</v>
      </c>
      <c r="H2817" s="2">
        <v>0.63660000000000005</v>
      </c>
      <c r="I2817" s="2">
        <v>0.78290000000000004</v>
      </c>
      <c r="J2817" s="2">
        <v>0.17560000000000001</v>
      </c>
      <c r="K2817" s="2">
        <v>0.60730000000000006</v>
      </c>
      <c r="L2817" s="2">
        <v>0.73670000000000002</v>
      </c>
      <c r="M2817" s="2">
        <v>0.2482</v>
      </c>
      <c r="N2817" s="2">
        <v>0.48850000000000005</v>
      </c>
      <c r="O2817" s="2">
        <v>0.57746666666666668</v>
      </c>
      <c r="P2817" s="5" t="s">
        <v>4792</v>
      </c>
      <c r="Q2817" s="5">
        <v>7408</v>
      </c>
      <c r="R2817" s="5">
        <v>940.10152284263961</v>
      </c>
      <c r="S2817" s="5">
        <v>20</v>
      </c>
      <c r="T2817" s="5">
        <v>269.97840172786175</v>
      </c>
      <c r="U2817" s="5">
        <v>0</v>
      </c>
      <c r="V2817" s="5">
        <v>0</v>
      </c>
      <c r="W2817" s="5">
        <v>2</v>
      </c>
      <c r="X2817" s="5">
        <v>26.99784017278618</v>
      </c>
      <c r="Y2817" s="5">
        <v>0</v>
      </c>
      <c r="Z2817" s="5">
        <v>0</v>
      </c>
      <c r="AA2817" s="5">
        <v>18</v>
      </c>
      <c r="AB2817" s="5">
        <v>242.98056155507558</v>
      </c>
      <c r="AC2817" s="5">
        <v>197</v>
      </c>
      <c r="AD2817" s="5">
        <v>2659.2872570194386</v>
      </c>
      <c r="AE2817" s="5">
        <v>34</v>
      </c>
      <c r="AF2817" s="5">
        <v>458.96328293736502</v>
      </c>
      <c r="AG2817" s="5">
        <v>156</v>
      </c>
      <c r="AH2817" s="5">
        <v>2105.8315334773215</v>
      </c>
      <c r="AI2817" s="5">
        <v>7</v>
      </c>
      <c r="AJ2817" s="5">
        <v>94.492440604751621</v>
      </c>
    </row>
    <row r="2818" spans="1:36" x14ac:dyDescent="0.25">
      <c r="A2818">
        <v>2019</v>
      </c>
      <c r="B2818" t="s">
        <v>41</v>
      </c>
      <c r="C2818" t="s">
        <v>685</v>
      </c>
      <c r="D2818" s="47" t="s">
        <v>1102</v>
      </c>
      <c r="E2818" s="11">
        <v>5.2480000000000002</v>
      </c>
      <c r="F2818" s="2">
        <v>0.48089999999999999</v>
      </c>
      <c r="G2818" s="2">
        <v>0.49380000000000002</v>
      </c>
      <c r="H2818" s="2">
        <v>-1.2900000000000023E-2</v>
      </c>
      <c r="I2818" s="2">
        <v>0.44790000000000002</v>
      </c>
      <c r="J2818" s="2">
        <v>0.48060000000000003</v>
      </c>
      <c r="K2818" s="2">
        <v>-3.2700000000000007E-2</v>
      </c>
      <c r="L2818" s="2">
        <v>0.40920000000000001</v>
      </c>
      <c r="M2818" s="2">
        <v>0.55259999999999998</v>
      </c>
      <c r="N2818" s="2">
        <v>-0.14339999999999997</v>
      </c>
      <c r="O2818" s="2">
        <v>-6.3E-2</v>
      </c>
      <c r="P2818" s="2" t="s">
        <v>5900</v>
      </c>
      <c r="Q2818" s="5">
        <v>7417</v>
      </c>
      <c r="R2818" s="5">
        <v>1413.3003048780488</v>
      </c>
      <c r="S2818" s="5">
        <v>54</v>
      </c>
      <c r="T2818" s="5">
        <v>728.05716597006881</v>
      </c>
      <c r="U2818" s="5">
        <v>0</v>
      </c>
      <c r="V2818" s="5">
        <v>0</v>
      </c>
      <c r="W2818" s="5">
        <v>2</v>
      </c>
      <c r="X2818" s="5">
        <v>26.965080221113656</v>
      </c>
      <c r="Y2818" s="5">
        <v>5</v>
      </c>
      <c r="Z2818" s="5">
        <v>67.412700552784145</v>
      </c>
      <c r="AA2818" s="5">
        <v>47</v>
      </c>
      <c r="AB2818" s="5">
        <v>633.67938519617098</v>
      </c>
      <c r="AC2818" s="5">
        <v>115</v>
      </c>
      <c r="AD2818" s="5">
        <v>1550.4921127140353</v>
      </c>
      <c r="AE2818" s="5">
        <v>31</v>
      </c>
      <c r="AF2818" s="5">
        <v>417.95874342726171</v>
      </c>
      <c r="AG2818" s="5">
        <v>82</v>
      </c>
      <c r="AH2818" s="5">
        <v>1105.5682890656599</v>
      </c>
      <c r="AI2818" s="5">
        <v>2</v>
      </c>
      <c r="AJ2818" s="5">
        <v>26.965080221113656</v>
      </c>
    </row>
    <row r="2819" spans="1:36" x14ac:dyDescent="0.25">
      <c r="A2819">
        <v>2018</v>
      </c>
      <c r="B2819" t="s">
        <v>71</v>
      </c>
      <c r="C2819" t="s">
        <v>4933</v>
      </c>
      <c r="D2819" s="47" t="s">
        <v>4933</v>
      </c>
      <c r="E2819" s="11">
        <v>0</v>
      </c>
      <c r="F2819" s="2">
        <v>0.66339999999999999</v>
      </c>
      <c r="G2819" s="2">
        <v>0.32450000000000001</v>
      </c>
      <c r="H2819" s="2">
        <v>0.33889999999999998</v>
      </c>
      <c r="I2819" s="2">
        <v>0.71699999999999997</v>
      </c>
      <c r="J2819" s="2">
        <v>0.24909999999999999</v>
      </c>
      <c r="K2819" s="2">
        <v>0.46789999999999998</v>
      </c>
      <c r="L2819" s="2">
        <v>0.71660000000000001</v>
      </c>
      <c r="M2819" s="2">
        <v>0.2732</v>
      </c>
      <c r="N2819" s="2">
        <v>0.44340000000000002</v>
      </c>
      <c r="O2819" s="2">
        <v>0.41673333333333334</v>
      </c>
      <c r="P2819" s="2" t="s">
        <v>4792</v>
      </c>
      <c r="Q2819" s="5">
        <v>7428</v>
      </c>
      <c r="R2819" s="5" t="s">
        <v>4791</v>
      </c>
      <c r="S2819" s="5">
        <v>16</v>
      </c>
      <c r="T2819" s="5">
        <v>215.40118470651589</v>
      </c>
      <c r="U2819" s="5">
        <v>0</v>
      </c>
      <c r="V2819" s="5">
        <v>0</v>
      </c>
      <c r="W2819" s="5">
        <v>4</v>
      </c>
      <c r="X2819" s="5">
        <v>53.850296176628973</v>
      </c>
      <c r="Y2819" s="5">
        <v>1</v>
      </c>
      <c r="Z2819" s="5">
        <v>13.462574044157243</v>
      </c>
      <c r="AA2819" s="5">
        <v>11</v>
      </c>
      <c r="AB2819" s="5">
        <v>148.08831448572965</v>
      </c>
      <c r="AC2819" s="5">
        <v>178</v>
      </c>
      <c r="AD2819" s="5">
        <v>2396.3381798599894</v>
      </c>
      <c r="AE2819" s="5">
        <v>32</v>
      </c>
      <c r="AF2819" s="5">
        <v>430.80236941303178</v>
      </c>
      <c r="AG2819" s="5">
        <v>129</v>
      </c>
      <c r="AH2819" s="5">
        <v>1736.6720516962844</v>
      </c>
      <c r="AI2819" s="5">
        <v>17</v>
      </c>
      <c r="AJ2819" s="5">
        <v>228.86375875067313</v>
      </c>
    </row>
    <row r="2820" spans="1:36" x14ac:dyDescent="0.25">
      <c r="A2820">
        <v>2018</v>
      </c>
      <c r="B2820" t="s">
        <v>71</v>
      </c>
      <c r="C2820" t="s">
        <v>4933</v>
      </c>
      <c r="D2820" s="47" t="s">
        <v>4933</v>
      </c>
      <c r="E2820" s="11">
        <v>0</v>
      </c>
      <c r="F2820" s="2">
        <v>0.66339999999999999</v>
      </c>
      <c r="G2820" s="2">
        <v>0.32450000000000001</v>
      </c>
      <c r="H2820" s="2">
        <v>0.33889999999999998</v>
      </c>
      <c r="I2820" s="2">
        <v>0.71699999999999997</v>
      </c>
      <c r="J2820" s="2">
        <v>0.24909999999999999</v>
      </c>
      <c r="K2820" s="2">
        <v>0.46789999999999998</v>
      </c>
      <c r="L2820" s="2">
        <v>0.71660000000000001</v>
      </c>
      <c r="M2820" s="2">
        <v>0.2732</v>
      </c>
      <c r="N2820" s="2">
        <v>0.44340000000000002</v>
      </c>
      <c r="O2820" s="2">
        <v>0.41673333333333334</v>
      </c>
      <c r="P2820" s="2" t="s">
        <v>4792</v>
      </c>
      <c r="Q2820" s="5">
        <v>7428</v>
      </c>
      <c r="R2820" s="5" t="s">
        <v>4791</v>
      </c>
      <c r="S2820" s="5">
        <v>16</v>
      </c>
      <c r="T2820" s="5">
        <v>215.40118470651589</v>
      </c>
      <c r="U2820" s="5">
        <v>0</v>
      </c>
      <c r="V2820" s="5">
        <v>0</v>
      </c>
      <c r="W2820" s="5">
        <v>4</v>
      </c>
      <c r="X2820" s="5">
        <v>53.850296176628973</v>
      </c>
      <c r="Y2820" s="5">
        <v>1</v>
      </c>
      <c r="Z2820" s="5">
        <v>13.462574044157243</v>
      </c>
      <c r="AA2820" s="5">
        <v>11</v>
      </c>
      <c r="AB2820" s="5">
        <v>148.08831448572965</v>
      </c>
      <c r="AC2820" s="5">
        <v>178</v>
      </c>
      <c r="AD2820" s="5">
        <v>2396.3381798599894</v>
      </c>
      <c r="AE2820" s="5">
        <v>32</v>
      </c>
      <c r="AF2820" s="5">
        <v>430.80236941303178</v>
      </c>
      <c r="AG2820" s="5">
        <v>129</v>
      </c>
      <c r="AH2820" s="5">
        <v>1736.6720516962844</v>
      </c>
      <c r="AI2820" s="5">
        <v>17</v>
      </c>
      <c r="AJ2820" s="5">
        <v>228.86375875067313</v>
      </c>
    </row>
    <row r="2821" spans="1:36" x14ac:dyDescent="0.25">
      <c r="A2821">
        <v>2019</v>
      </c>
      <c r="B2821" t="s">
        <v>41</v>
      </c>
      <c r="C2821" t="s">
        <v>5891</v>
      </c>
      <c r="D2821" s="47" t="s">
        <v>5866</v>
      </c>
      <c r="E2821" s="11">
        <v>6.8620000000000001</v>
      </c>
      <c r="F2821" s="2">
        <v>0.47660000000000002</v>
      </c>
      <c r="G2821" s="2">
        <v>0.50160000000000005</v>
      </c>
      <c r="H2821" s="2">
        <v>-2.5000000000000022E-2</v>
      </c>
      <c r="I2821" s="2">
        <v>0.47099999999999997</v>
      </c>
      <c r="J2821" s="2">
        <v>0.47170000000000001</v>
      </c>
      <c r="K2821" s="2">
        <v>-7.0000000000003393E-4</v>
      </c>
      <c r="L2821" s="2">
        <v>0.46179999999999999</v>
      </c>
      <c r="M2821" s="2">
        <v>0.51700000000000002</v>
      </c>
      <c r="N2821" s="2">
        <v>-5.5200000000000027E-2</v>
      </c>
      <c r="O2821" s="2">
        <v>-2.6966666666666694E-2</v>
      </c>
      <c r="P2821" s="2" t="s">
        <v>5765</v>
      </c>
      <c r="Q2821" s="5">
        <v>7436</v>
      </c>
      <c r="R2821" s="5">
        <v>1083.6490819003207</v>
      </c>
      <c r="S2821" s="5">
        <v>8</v>
      </c>
      <c r="T2821" s="5">
        <v>107.58472296933834</v>
      </c>
      <c r="U2821" s="5">
        <v>0</v>
      </c>
      <c r="V2821" s="5">
        <v>0</v>
      </c>
      <c r="W2821" s="5">
        <v>7</v>
      </c>
      <c r="X2821" s="5">
        <v>94.136632598171062</v>
      </c>
      <c r="Y2821" s="5">
        <v>0</v>
      </c>
      <c r="Z2821" s="5">
        <v>0</v>
      </c>
      <c r="AA2821" s="5">
        <v>1</v>
      </c>
      <c r="AB2821" s="5">
        <v>13.448090371167293</v>
      </c>
      <c r="AC2821" s="5">
        <v>128</v>
      </c>
      <c r="AD2821" s="5">
        <v>1721.3555675094135</v>
      </c>
      <c r="AE2821" s="5">
        <v>5</v>
      </c>
      <c r="AF2821" s="5">
        <v>67.240451855836469</v>
      </c>
      <c r="AG2821" s="5">
        <v>121</v>
      </c>
      <c r="AH2821" s="5">
        <v>1627.2189349112425</v>
      </c>
      <c r="AI2821" s="5">
        <v>2</v>
      </c>
      <c r="AJ2821" s="5">
        <v>26.896180742334586</v>
      </c>
    </row>
    <row r="2822" spans="1:36" x14ac:dyDescent="0.25">
      <c r="A2822">
        <v>2017</v>
      </c>
      <c r="B2822" t="s">
        <v>71</v>
      </c>
      <c r="C2822" t="s">
        <v>5235</v>
      </c>
      <c r="D2822" s="47" t="s">
        <v>4999</v>
      </c>
      <c r="E2822" s="11">
        <v>0</v>
      </c>
      <c r="F2822" s="2">
        <v>0.74650000000000005</v>
      </c>
      <c r="G2822" s="2">
        <v>0.24329999999999999</v>
      </c>
      <c r="H2822" s="2">
        <v>0.50320000000000009</v>
      </c>
      <c r="I2822" s="2">
        <v>0.74890000000000001</v>
      </c>
      <c r="J2822" s="2">
        <v>0.22969999999999999</v>
      </c>
      <c r="K2822" s="2">
        <v>0.51919999999999999</v>
      </c>
      <c r="L2822" s="2">
        <v>0.69920000000000004</v>
      </c>
      <c r="M2822" s="2">
        <v>0.29189999999999999</v>
      </c>
      <c r="N2822" s="2">
        <v>0.40730000000000005</v>
      </c>
      <c r="O2822" s="2">
        <v>0.47656666666666675</v>
      </c>
      <c r="P2822" s="2" t="s">
        <v>4792</v>
      </c>
      <c r="Q2822" s="5">
        <v>7441</v>
      </c>
      <c r="R2822" s="5" t="s">
        <v>4791</v>
      </c>
      <c r="S2822" s="5">
        <v>41</v>
      </c>
      <c r="T2822" s="5">
        <v>551.00120951485019</v>
      </c>
      <c r="U2822" s="5">
        <v>0</v>
      </c>
      <c r="V2822" s="5">
        <v>0</v>
      </c>
      <c r="W2822" s="5">
        <v>4</v>
      </c>
      <c r="X2822" s="5">
        <v>53.756215562424408</v>
      </c>
      <c r="Y2822" s="5">
        <v>9</v>
      </c>
      <c r="Z2822" s="5">
        <v>120.95148501545491</v>
      </c>
      <c r="AA2822" s="5">
        <v>28</v>
      </c>
      <c r="AB2822" s="5">
        <v>376.29350893697085</v>
      </c>
      <c r="AC2822" s="5">
        <v>243</v>
      </c>
      <c r="AD2822" s="5">
        <v>3265.6900954172825</v>
      </c>
      <c r="AE2822" s="5">
        <v>30</v>
      </c>
      <c r="AF2822" s="5">
        <v>403.17161671818303</v>
      </c>
      <c r="AG2822" s="5">
        <v>210</v>
      </c>
      <c r="AH2822" s="5">
        <v>2822.2013170272812</v>
      </c>
      <c r="AI2822" s="5">
        <v>3</v>
      </c>
      <c r="AJ2822" s="5">
        <v>40.317161671818305</v>
      </c>
    </row>
    <row r="2823" spans="1:36" x14ac:dyDescent="0.25">
      <c r="A2823">
        <v>2019</v>
      </c>
      <c r="B2823" t="s">
        <v>41</v>
      </c>
      <c r="C2823" t="s">
        <v>6196</v>
      </c>
      <c r="D2823" s="47" t="s">
        <v>6005</v>
      </c>
      <c r="E2823" s="11">
        <v>6.5339999999999998</v>
      </c>
      <c r="F2823" s="2">
        <v>0.24049999999999999</v>
      </c>
      <c r="G2823" s="2">
        <v>0.74350000000000005</v>
      </c>
      <c r="H2823" s="2">
        <v>-0.50300000000000011</v>
      </c>
      <c r="I2823" s="2">
        <v>0.2102</v>
      </c>
      <c r="J2823" s="2">
        <v>0.74750000000000005</v>
      </c>
      <c r="K2823" s="2">
        <v>-0.53730000000000011</v>
      </c>
      <c r="L2823" s="2">
        <v>0.24629999999999999</v>
      </c>
      <c r="M2823" s="2">
        <v>0.74</v>
      </c>
      <c r="N2823" s="2">
        <v>-0.49370000000000003</v>
      </c>
      <c r="O2823" s="2">
        <v>-0.51133333333333342</v>
      </c>
      <c r="P2823" s="2" t="s">
        <v>5900</v>
      </c>
      <c r="Q2823" s="5">
        <v>7442</v>
      </c>
      <c r="R2823" s="5">
        <v>1138.9654116926845</v>
      </c>
      <c r="S2823" s="5">
        <v>0</v>
      </c>
      <c r="T2823" s="5">
        <v>0</v>
      </c>
      <c r="U2823" s="5">
        <v>0</v>
      </c>
      <c r="V2823" s="5">
        <v>0</v>
      </c>
      <c r="W2823" s="5">
        <v>0</v>
      </c>
      <c r="X2823" s="5">
        <v>0</v>
      </c>
      <c r="Y2823" s="5">
        <v>0</v>
      </c>
      <c r="Z2823" s="5">
        <v>0</v>
      </c>
      <c r="AA2823" s="5">
        <v>0</v>
      </c>
      <c r="AB2823" s="5">
        <v>0</v>
      </c>
      <c r="AC2823" s="5">
        <v>18</v>
      </c>
      <c r="AD2823" s="5">
        <v>241.87046492878261</v>
      </c>
      <c r="AE2823" s="5">
        <v>2</v>
      </c>
      <c r="AF2823" s="5">
        <v>26.874496103198062</v>
      </c>
      <c r="AG2823" s="5">
        <v>16</v>
      </c>
      <c r="AH2823" s="5">
        <v>214.9959688255845</v>
      </c>
      <c r="AI2823" s="5">
        <v>0</v>
      </c>
      <c r="AJ2823" s="5">
        <v>0</v>
      </c>
    </row>
    <row r="2824" spans="1:36" x14ac:dyDescent="0.25">
      <c r="A2824">
        <v>2019</v>
      </c>
      <c r="B2824" t="s">
        <v>41</v>
      </c>
      <c r="C2824" t="s">
        <v>6018</v>
      </c>
      <c r="D2824" s="47" t="s">
        <v>5289</v>
      </c>
      <c r="E2824" s="11">
        <v>1.157</v>
      </c>
      <c r="F2824" s="2">
        <v>0.36990000000000001</v>
      </c>
      <c r="G2824" s="2">
        <v>0.61060000000000003</v>
      </c>
      <c r="H2824" s="2">
        <v>-0.24070000000000003</v>
      </c>
      <c r="I2824" s="2">
        <v>0.36830000000000002</v>
      </c>
      <c r="J2824" s="2">
        <v>0.57410000000000005</v>
      </c>
      <c r="K2824" s="2">
        <v>-0.20580000000000004</v>
      </c>
      <c r="L2824" s="2">
        <v>0.45140000000000002</v>
      </c>
      <c r="M2824" s="2">
        <v>0.53480000000000005</v>
      </c>
      <c r="N2824" s="2">
        <v>-8.340000000000003E-2</v>
      </c>
      <c r="O2824" s="2">
        <v>-0.17663333333333334</v>
      </c>
      <c r="P2824" s="2" t="s">
        <v>5900</v>
      </c>
      <c r="Q2824" s="5">
        <v>7442</v>
      </c>
      <c r="R2824" s="5">
        <v>6432.1521175453754</v>
      </c>
      <c r="S2824" s="5">
        <v>19</v>
      </c>
      <c r="T2824" s="5">
        <v>255.30771298038161</v>
      </c>
      <c r="U2824" s="5">
        <v>2</v>
      </c>
      <c r="V2824" s="5">
        <v>26.874496103198062</v>
      </c>
      <c r="W2824" s="5">
        <v>10</v>
      </c>
      <c r="X2824" s="5">
        <v>134.37248051599033</v>
      </c>
      <c r="Y2824" s="5">
        <v>1</v>
      </c>
      <c r="Z2824" s="5">
        <v>13.437248051599031</v>
      </c>
      <c r="AA2824" s="5">
        <v>6</v>
      </c>
      <c r="AB2824" s="5">
        <v>80.623488309594194</v>
      </c>
      <c r="AC2824" s="5">
        <v>90</v>
      </c>
      <c r="AD2824" s="5">
        <v>1209.3523246439129</v>
      </c>
      <c r="AE2824" s="5">
        <v>13</v>
      </c>
      <c r="AF2824" s="5">
        <v>174.68422467078742</v>
      </c>
      <c r="AG2824" s="5">
        <v>70</v>
      </c>
      <c r="AH2824" s="5">
        <v>940.60736361193233</v>
      </c>
      <c r="AI2824" s="5">
        <v>7</v>
      </c>
      <c r="AJ2824" s="5">
        <v>94.060736361193236</v>
      </c>
    </row>
    <row r="2825" spans="1:36" x14ac:dyDescent="0.25">
      <c r="A2825">
        <v>2018</v>
      </c>
      <c r="B2825" t="s">
        <v>41</v>
      </c>
      <c r="C2825" t="s">
        <v>5891</v>
      </c>
      <c r="D2825" s="47" t="s">
        <v>5866</v>
      </c>
      <c r="E2825" s="11">
        <v>6.8620000000000001</v>
      </c>
      <c r="F2825" s="2">
        <v>0.47660000000000002</v>
      </c>
      <c r="G2825" s="2">
        <v>0.50160000000000005</v>
      </c>
      <c r="H2825" s="2">
        <v>-2.5000000000000022E-2</v>
      </c>
      <c r="I2825" s="2">
        <v>0.47099999999999997</v>
      </c>
      <c r="J2825" s="2">
        <v>0.47170000000000001</v>
      </c>
      <c r="K2825" s="2">
        <v>-7.0000000000003393E-4</v>
      </c>
      <c r="L2825" s="2">
        <v>0.46179999999999999</v>
      </c>
      <c r="M2825" s="2">
        <v>0.51700000000000002</v>
      </c>
      <c r="N2825" s="2">
        <v>-5.5200000000000027E-2</v>
      </c>
      <c r="O2825" s="2">
        <v>-2.6966666666666694E-2</v>
      </c>
      <c r="P2825" s="2" t="s">
        <v>5765</v>
      </c>
      <c r="Q2825" s="5">
        <v>7443</v>
      </c>
      <c r="R2825" s="5">
        <v>1084.6691926552026</v>
      </c>
      <c r="S2825" s="5">
        <v>9</v>
      </c>
      <c r="T2825" s="5">
        <v>120.91898428053204</v>
      </c>
      <c r="U2825" s="5">
        <v>0</v>
      </c>
      <c r="V2825" s="5">
        <v>0</v>
      </c>
      <c r="W2825" s="5">
        <v>3</v>
      </c>
      <c r="X2825" s="5">
        <v>40.306328093510686</v>
      </c>
      <c r="Y2825" s="5">
        <v>0</v>
      </c>
      <c r="Z2825" s="5">
        <v>0</v>
      </c>
      <c r="AA2825" s="5">
        <v>6</v>
      </c>
      <c r="AB2825" s="5">
        <v>80.612656187021372</v>
      </c>
      <c r="AC2825" s="5">
        <v>184</v>
      </c>
      <c r="AD2825" s="5">
        <v>2472.1214564019883</v>
      </c>
      <c r="AE2825" s="5">
        <v>9</v>
      </c>
      <c r="AF2825" s="5">
        <v>120.91898428053204</v>
      </c>
      <c r="AG2825" s="5">
        <v>173</v>
      </c>
      <c r="AH2825" s="5">
        <v>2324.3315867257825</v>
      </c>
      <c r="AI2825" s="5">
        <v>2</v>
      </c>
      <c r="AJ2825" s="5">
        <v>26.870885395673788</v>
      </c>
    </row>
    <row r="2826" spans="1:36" x14ac:dyDescent="0.25">
      <c r="A2826">
        <v>2017</v>
      </c>
      <c r="B2826" t="s">
        <v>41</v>
      </c>
      <c r="C2826" t="s">
        <v>5891</v>
      </c>
      <c r="D2826" s="47" t="s">
        <v>5866</v>
      </c>
      <c r="E2826" s="11">
        <v>6.8620000000000001</v>
      </c>
      <c r="F2826" s="2">
        <v>0.47660000000000002</v>
      </c>
      <c r="G2826" s="2">
        <v>0.50160000000000005</v>
      </c>
      <c r="H2826" s="2">
        <v>-2.5000000000000022E-2</v>
      </c>
      <c r="I2826" s="2">
        <v>0.47099999999999997</v>
      </c>
      <c r="J2826" s="2">
        <v>0.47170000000000001</v>
      </c>
      <c r="K2826" s="2">
        <v>-7.0000000000003393E-4</v>
      </c>
      <c r="L2826" s="2">
        <v>0.46179999999999999</v>
      </c>
      <c r="M2826" s="2">
        <v>0.51700000000000002</v>
      </c>
      <c r="N2826" s="2">
        <v>-5.5200000000000027E-2</v>
      </c>
      <c r="O2826" s="2">
        <v>-2.6966666666666694E-2</v>
      </c>
      <c r="P2826" s="2" t="s">
        <v>5765</v>
      </c>
      <c r="Q2826" s="5">
        <v>7469</v>
      </c>
      <c r="R2826" s="5">
        <v>1088.4581754590499</v>
      </c>
      <c r="S2826" s="5">
        <v>5</v>
      </c>
      <c r="T2826" s="5">
        <v>66.943365912438082</v>
      </c>
      <c r="U2826" s="5">
        <v>0</v>
      </c>
      <c r="V2826" s="5">
        <v>0</v>
      </c>
      <c r="W2826" s="5">
        <v>2</v>
      </c>
      <c r="X2826" s="5">
        <v>26.77734636497523</v>
      </c>
      <c r="Y2826" s="5">
        <v>0</v>
      </c>
      <c r="Z2826" s="5">
        <v>0</v>
      </c>
      <c r="AA2826" s="5">
        <v>3</v>
      </c>
      <c r="AB2826" s="5">
        <v>40.166019547462845</v>
      </c>
      <c r="AC2826" s="5">
        <v>117</v>
      </c>
      <c r="AD2826" s="5">
        <v>1566.4747623510511</v>
      </c>
      <c r="AE2826" s="5">
        <v>6</v>
      </c>
      <c r="AF2826" s="5">
        <v>80.33203909492569</v>
      </c>
      <c r="AG2826" s="5">
        <v>111</v>
      </c>
      <c r="AH2826" s="5">
        <v>1486.1427232561252</v>
      </c>
      <c r="AI2826" s="5">
        <v>0</v>
      </c>
      <c r="AJ2826" s="5">
        <v>0</v>
      </c>
    </row>
    <row r="2827" spans="1:36" x14ac:dyDescent="0.25">
      <c r="A2827">
        <v>2018</v>
      </c>
      <c r="B2827" t="s">
        <v>41</v>
      </c>
      <c r="C2827" t="s">
        <v>5710</v>
      </c>
      <c r="D2827" s="47" t="s">
        <v>1044</v>
      </c>
      <c r="E2827" s="11">
        <v>8.5359999999999996</v>
      </c>
      <c r="F2827" s="2">
        <v>0.502</v>
      </c>
      <c r="G2827" s="2">
        <v>0.47689999999999999</v>
      </c>
      <c r="H2827" s="2">
        <v>2.5100000000000011E-2</v>
      </c>
      <c r="I2827" s="2">
        <v>0.50519999999999998</v>
      </c>
      <c r="J2827" s="2">
        <v>0.4289</v>
      </c>
      <c r="K2827" s="2">
        <v>7.6299999999999979E-2</v>
      </c>
      <c r="L2827" s="2">
        <v>0.53339999999999999</v>
      </c>
      <c r="M2827" s="2">
        <v>0.44550000000000001</v>
      </c>
      <c r="N2827" s="2">
        <v>8.7899999999999978E-2</v>
      </c>
      <c r="O2827" s="2">
        <v>6.3099999999999989E-2</v>
      </c>
      <c r="P2827" s="2" t="s">
        <v>4792</v>
      </c>
      <c r="Q2827" s="5">
        <v>7470</v>
      </c>
      <c r="R2827" s="5">
        <v>875.11715089034681</v>
      </c>
      <c r="S2827" s="5">
        <v>3</v>
      </c>
      <c r="T2827" s="5">
        <v>40.160642570281126</v>
      </c>
      <c r="U2827" s="5">
        <v>0</v>
      </c>
      <c r="V2827" s="5">
        <v>0</v>
      </c>
      <c r="W2827" s="5">
        <v>2</v>
      </c>
      <c r="X2827" s="5">
        <v>26.773761713520752</v>
      </c>
      <c r="Y2827" s="5">
        <v>0</v>
      </c>
      <c r="Z2827" s="5">
        <v>0</v>
      </c>
      <c r="AA2827" s="5">
        <v>1</v>
      </c>
      <c r="AB2827" s="5">
        <v>13.386880856760376</v>
      </c>
      <c r="AC2827" s="5">
        <v>54</v>
      </c>
      <c r="AD2827" s="5">
        <v>722.89156626506031</v>
      </c>
      <c r="AE2827" s="5">
        <v>8</v>
      </c>
      <c r="AF2827" s="5">
        <v>107.09504685408301</v>
      </c>
      <c r="AG2827" s="5">
        <v>43</v>
      </c>
      <c r="AH2827" s="5">
        <v>575.63587684069614</v>
      </c>
      <c r="AI2827" s="5">
        <v>3</v>
      </c>
      <c r="AJ2827" s="5">
        <v>40.160642570281126</v>
      </c>
    </row>
    <row r="2828" spans="1:36" x14ac:dyDescent="0.25">
      <c r="A2828">
        <v>2017</v>
      </c>
      <c r="B2828" t="s">
        <v>49</v>
      </c>
      <c r="C2828" t="s">
        <v>688</v>
      </c>
      <c r="D2828" s="47" t="s">
        <v>6316</v>
      </c>
      <c r="E2828" s="11">
        <v>15.8</v>
      </c>
      <c r="F2828" s="2">
        <v>0.2611</v>
      </c>
      <c r="G2828" s="2">
        <v>0.71</v>
      </c>
      <c r="H2828" s="2">
        <v>-0.44889999999999997</v>
      </c>
      <c r="I2828" s="2">
        <v>0.41499999999999998</v>
      </c>
      <c r="J2828" s="2">
        <v>0.47399999999999998</v>
      </c>
      <c r="K2828" s="2">
        <v>-5.8999999999999997E-2</v>
      </c>
      <c r="L2828" s="2">
        <v>0.47299999999999998</v>
      </c>
      <c r="M2828" s="2">
        <v>0.496</v>
      </c>
      <c r="N2828" s="2">
        <v>-2.300000000000002E-2</v>
      </c>
      <c r="O2828" s="2">
        <v>-0.17696666666666669</v>
      </c>
      <c r="P2828" s="2" t="s">
        <v>5900</v>
      </c>
      <c r="Q2828" s="5">
        <v>7499</v>
      </c>
      <c r="R2828" s="5">
        <v>474.62025316455691</v>
      </c>
      <c r="S2828" s="5">
        <v>16</v>
      </c>
      <c r="T2828" s="5">
        <v>213.36178157087613</v>
      </c>
      <c r="U2828" s="5">
        <v>1</v>
      </c>
      <c r="V2828" s="5">
        <v>13.335111348179758</v>
      </c>
      <c r="W2828" s="5">
        <v>3</v>
      </c>
      <c r="X2828" s="5">
        <v>40.005334044539275</v>
      </c>
      <c r="Y2828" s="5">
        <v>1</v>
      </c>
      <c r="Z2828" s="5">
        <v>13.335111348179758</v>
      </c>
      <c r="AA2828" s="5">
        <v>11</v>
      </c>
      <c r="AB2828" s="5">
        <v>146.68622482997733</v>
      </c>
      <c r="AC2828" s="5">
        <v>41</v>
      </c>
      <c r="AD2828" s="5">
        <v>546.73956527537007</v>
      </c>
      <c r="AE2828" s="5">
        <v>4</v>
      </c>
      <c r="AF2828" s="5">
        <v>53.340445392719033</v>
      </c>
      <c r="AG2828" s="5">
        <v>35</v>
      </c>
      <c r="AH2828" s="5">
        <v>466.72889718629153</v>
      </c>
      <c r="AI2828" s="5">
        <v>2</v>
      </c>
      <c r="AJ2828" s="5">
        <v>26.670222696359517</v>
      </c>
    </row>
    <row r="2829" spans="1:36" x14ac:dyDescent="0.25">
      <c r="A2829">
        <v>2019</v>
      </c>
      <c r="B2829" t="s">
        <v>41</v>
      </c>
      <c r="C2829" t="s">
        <v>5186</v>
      </c>
      <c r="D2829" s="47" t="s">
        <v>5583</v>
      </c>
      <c r="E2829" s="11">
        <v>8.24</v>
      </c>
      <c r="F2829" s="2">
        <v>0.59719999999999995</v>
      </c>
      <c r="G2829" s="2">
        <v>0.38250000000000001</v>
      </c>
      <c r="H2829" s="2">
        <v>0.21469999999999995</v>
      </c>
      <c r="I2829" s="2">
        <v>0.5675</v>
      </c>
      <c r="J2829" s="2">
        <v>0.36859999999999998</v>
      </c>
      <c r="K2829" s="2">
        <v>0.19890000000000002</v>
      </c>
      <c r="L2829" s="2">
        <v>0.48930000000000001</v>
      </c>
      <c r="M2829" s="2">
        <v>0.48749999999999999</v>
      </c>
      <c r="N2829" s="2">
        <v>1.8000000000000238E-3</v>
      </c>
      <c r="O2829" s="2">
        <v>0.13846666666666665</v>
      </c>
      <c r="P2829" s="2" t="s">
        <v>4792</v>
      </c>
      <c r="Q2829" s="5">
        <v>7500</v>
      </c>
      <c r="R2829" s="5">
        <v>910.19417475728153</v>
      </c>
      <c r="S2829" s="5">
        <v>11</v>
      </c>
      <c r="T2829" s="5">
        <v>146.66666666666666</v>
      </c>
      <c r="U2829" s="5">
        <v>0</v>
      </c>
      <c r="V2829" s="5">
        <v>0</v>
      </c>
      <c r="W2829" s="5">
        <v>3</v>
      </c>
      <c r="X2829" s="5">
        <v>40</v>
      </c>
      <c r="Y2829" s="5">
        <v>0</v>
      </c>
      <c r="Z2829" s="5">
        <v>0</v>
      </c>
      <c r="AA2829" s="5">
        <v>8</v>
      </c>
      <c r="AB2829" s="5">
        <v>106.66666666666667</v>
      </c>
      <c r="AC2829" s="5">
        <v>139</v>
      </c>
      <c r="AD2829" s="5">
        <v>1853.3333333333333</v>
      </c>
      <c r="AE2829" s="5">
        <v>10</v>
      </c>
      <c r="AF2829" s="5">
        <v>133.33333333333334</v>
      </c>
      <c r="AG2829" s="5">
        <v>128</v>
      </c>
      <c r="AH2829" s="5">
        <v>1706.6666666666667</v>
      </c>
      <c r="AI2829" s="5">
        <v>1</v>
      </c>
      <c r="AJ2829" s="5">
        <v>13.333333333333334</v>
      </c>
    </row>
    <row r="2830" spans="1:36" x14ac:dyDescent="0.25">
      <c r="A2830">
        <v>2018</v>
      </c>
      <c r="B2830" t="s">
        <v>41</v>
      </c>
      <c r="C2830" t="s">
        <v>6018</v>
      </c>
      <c r="D2830" s="47" t="s">
        <v>5289</v>
      </c>
      <c r="E2830" s="11">
        <v>1.157</v>
      </c>
      <c r="F2830" s="2">
        <v>0.36990000000000001</v>
      </c>
      <c r="G2830" s="2">
        <v>0.61060000000000003</v>
      </c>
      <c r="H2830" s="2">
        <v>-0.24070000000000003</v>
      </c>
      <c r="I2830" s="2">
        <v>0.36830000000000002</v>
      </c>
      <c r="J2830" s="2">
        <v>0.57410000000000005</v>
      </c>
      <c r="K2830" s="2">
        <v>-0.20580000000000004</v>
      </c>
      <c r="L2830" s="2">
        <v>0.45140000000000002</v>
      </c>
      <c r="M2830" s="2">
        <v>0.53480000000000005</v>
      </c>
      <c r="N2830" s="2">
        <v>-8.340000000000003E-2</v>
      </c>
      <c r="O2830" s="2">
        <v>-0.17663333333333334</v>
      </c>
      <c r="P2830" s="2" t="s">
        <v>5900</v>
      </c>
      <c r="Q2830" s="5">
        <v>7504</v>
      </c>
      <c r="R2830" s="5">
        <v>6485.738980121002</v>
      </c>
      <c r="S2830" s="5">
        <v>11</v>
      </c>
      <c r="T2830" s="5">
        <v>146.58848614072497</v>
      </c>
      <c r="U2830" s="5">
        <v>0</v>
      </c>
      <c r="V2830" s="5">
        <v>0</v>
      </c>
      <c r="W2830" s="5">
        <v>6</v>
      </c>
      <c r="X2830" s="5">
        <v>79.957356076759055</v>
      </c>
      <c r="Y2830" s="5">
        <v>2</v>
      </c>
      <c r="Z2830" s="5">
        <v>26.652452025586353</v>
      </c>
      <c r="AA2830" s="5">
        <v>3</v>
      </c>
      <c r="AB2830" s="5">
        <v>39.978678038379527</v>
      </c>
      <c r="AC2830" s="5">
        <v>86</v>
      </c>
      <c r="AD2830" s="5">
        <v>1146.0554371002133</v>
      </c>
      <c r="AE2830" s="5">
        <v>8</v>
      </c>
      <c r="AF2830" s="5">
        <v>106.60980810234541</v>
      </c>
      <c r="AG2830" s="5">
        <v>68</v>
      </c>
      <c r="AH2830" s="5">
        <v>906.18336886993598</v>
      </c>
      <c r="AI2830" s="5">
        <v>10</v>
      </c>
      <c r="AJ2830" s="5">
        <v>133.26226012793177</v>
      </c>
    </row>
    <row r="2831" spans="1:36" x14ac:dyDescent="0.25">
      <c r="A2831">
        <v>2018</v>
      </c>
      <c r="B2831" t="s">
        <v>41</v>
      </c>
      <c r="C2831" t="s">
        <v>685</v>
      </c>
      <c r="D2831" s="47" t="s">
        <v>1102</v>
      </c>
      <c r="E2831" s="11">
        <v>5.2480000000000002</v>
      </c>
      <c r="F2831" s="2">
        <v>0.48089999999999999</v>
      </c>
      <c r="G2831" s="2">
        <v>0.49380000000000002</v>
      </c>
      <c r="H2831" s="2">
        <v>-1.2900000000000023E-2</v>
      </c>
      <c r="I2831" s="2">
        <v>0.44790000000000002</v>
      </c>
      <c r="J2831" s="2">
        <v>0.48060000000000003</v>
      </c>
      <c r="K2831" s="2">
        <v>-3.2700000000000007E-2</v>
      </c>
      <c r="L2831" s="2">
        <v>0.40920000000000001</v>
      </c>
      <c r="M2831" s="2">
        <v>0.55259999999999998</v>
      </c>
      <c r="N2831" s="2">
        <v>-0.14339999999999997</v>
      </c>
      <c r="O2831" s="2">
        <v>-6.3E-2</v>
      </c>
      <c r="P2831" s="2" t="s">
        <v>5900</v>
      </c>
      <c r="Q2831" s="5">
        <v>7511</v>
      </c>
      <c r="R2831" s="5">
        <v>1431.2118902439024</v>
      </c>
      <c r="S2831" s="5">
        <v>53</v>
      </c>
      <c r="T2831" s="5">
        <v>705.63174011449871</v>
      </c>
      <c r="U2831" s="5">
        <v>0</v>
      </c>
      <c r="V2831" s="5">
        <v>0</v>
      </c>
      <c r="W2831" s="5">
        <v>9</v>
      </c>
      <c r="X2831" s="5">
        <v>119.82425775529224</v>
      </c>
      <c r="Y2831" s="5">
        <v>4</v>
      </c>
      <c r="Z2831" s="5">
        <v>53.25522566901877</v>
      </c>
      <c r="AA2831" s="5">
        <v>40</v>
      </c>
      <c r="AB2831" s="5">
        <v>532.55225669018773</v>
      </c>
      <c r="AC2831" s="5">
        <v>231</v>
      </c>
      <c r="AD2831" s="5">
        <v>3075.489282385834</v>
      </c>
      <c r="AE2831" s="5">
        <v>82</v>
      </c>
      <c r="AF2831" s="5">
        <v>1091.7321262148848</v>
      </c>
      <c r="AG2831" s="5">
        <v>144</v>
      </c>
      <c r="AH2831" s="5">
        <v>1917.1881240846758</v>
      </c>
      <c r="AI2831" s="5">
        <v>5</v>
      </c>
      <c r="AJ2831" s="5">
        <v>66.569032086273467</v>
      </c>
    </row>
    <row r="2832" spans="1:36" x14ac:dyDescent="0.25">
      <c r="A2832">
        <v>2017</v>
      </c>
      <c r="B2832" t="s">
        <v>41</v>
      </c>
      <c r="C2832" t="s">
        <v>6084</v>
      </c>
      <c r="D2832" s="47" t="s">
        <v>5289</v>
      </c>
      <c r="E2832" s="11">
        <v>2.0630000000000002</v>
      </c>
      <c r="F2832" s="2">
        <v>0.36990000000000001</v>
      </c>
      <c r="G2832" s="2">
        <v>0.61060000000000003</v>
      </c>
      <c r="H2832" s="2">
        <v>-0.24070000000000003</v>
      </c>
      <c r="I2832" s="2">
        <v>0.36830000000000002</v>
      </c>
      <c r="J2832" s="2">
        <v>0.57410000000000005</v>
      </c>
      <c r="K2832" s="2">
        <v>-0.20580000000000004</v>
      </c>
      <c r="L2832" s="2">
        <v>0.45140000000000002</v>
      </c>
      <c r="M2832" s="2">
        <v>0.53480000000000005</v>
      </c>
      <c r="N2832" s="2">
        <v>-8.340000000000003E-2</v>
      </c>
      <c r="O2832" s="2">
        <v>-0.17663333333333334</v>
      </c>
      <c r="P2832" s="2" t="s">
        <v>5900</v>
      </c>
      <c r="Q2832" s="5">
        <v>7532</v>
      </c>
      <c r="R2832" s="5">
        <v>3650.9936984973338</v>
      </c>
      <c r="S2832" s="5">
        <v>15</v>
      </c>
      <c r="T2832" s="5">
        <v>199.15029208709507</v>
      </c>
      <c r="U2832" s="5">
        <v>0</v>
      </c>
      <c r="V2832" s="5">
        <v>0</v>
      </c>
      <c r="W2832" s="5">
        <v>0</v>
      </c>
      <c r="X2832" s="5">
        <v>0</v>
      </c>
      <c r="Y2832" s="5">
        <v>0</v>
      </c>
      <c r="Z2832" s="5">
        <v>0</v>
      </c>
      <c r="AA2832" s="5">
        <v>15</v>
      </c>
      <c r="AB2832" s="5">
        <v>199.15029208709507</v>
      </c>
      <c r="AC2832" s="5">
        <v>63</v>
      </c>
      <c r="AD2832" s="5">
        <v>836.43122676579912</v>
      </c>
      <c r="AE2832" s="5">
        <v>22</v>
      </c>
      <c r="AF2832" s="5">
        <v>292.08709506107277</v>
      </c>
      <c r="AG2832" s="5">
        <v>40</v>
      </c>
      <c r="AH2832" s="5">
        <v>531.06744556558681</v>
      </c>
      <c r="AI2832" s="5">
        <v>1</v>
      </c>
      <c r="AJ2832" s="5">
        <v>13.27668613913967</v>
      </c>
    </row>
    <row r="2833" spans="1:36" x14ac:dyDescent="0.25">
      <c r="A2833">
        <v>2018</v>
      </c>
      <c r="B2833" t="s">
        <v>41</v>
      </c>
      <c r="C2833" t="s">
        <v>5186</v>
      </c>
      <c r="D2833" s="47" t="s">
        <v>5583</v>
      </c>
      <c r="E2833" s="11">
        <v>8.24</v>
      </c>
      <c r="F2833" s="2">
        <v>0.59719999999999995</v>
      </c>
      <c r="G2833" s="2">
        <v>0.38250000000000001</v>
      </c>
      <c r="H2833" s="2">
        <v>0.21469999999999995</v>
      </c>
      <c r="I2833" s="2">
        <v>0.5675</v>
      </c>
      <c r="J2833" s="2">
        <v>0.36859999999999998</v>
      </c>
      <c r="K2833" s="2">
        <v>0.19890000000000002</v>
      </c>
      <c r="L2833" s="2">
        <v>0.48930000000000001</v>
      </c>
      <c r="M2833" s="2">
        <v>0.48749999999999999</v>
      </c>
      <c r="N2833" s="2">
        <v>1.8000000000000238E-3</v>
      </c>
      <c r="O2833" s="2">
        <v>0.13846666666666665</v>
      </c>
      <c r="P2833" s="2" t="s">
        <v>4792</v>
      </c>
      <c r="Q2833" s="5">
        <v>7538</v>
      </c>
      <c r="R2833" s="5">
        <v>914.80582524271847</v>
      </c>
      <c r="S2833" s="5">
        <v>22</v>
      </c>
      <c r="T2833" s="5">
        <v>291.8546033430618</v>
      </c>
      <c r="U2833" s="5">
        <v>0</v>
      </c>
      <c r="V2833" s="5">
        <v>0</v>
      </c>
      <c r="W2833" s="5">
        <v>11</v>
      </c>
      <c r="X2833" s="5">
        <v>145.9273016715309</v>
      </c>
      <c r="Y2833" s="5">
        <v>1</v>
      </c>
      <c r="Z2833" s="5">
        <v>13.266118333775536</v>
      </c>
      <c r="AA2833" s="5">
        <v>10</v>
      </c>
      <c r="AB2833" s="5">
        <v>132.66118333775538</v>
      </c>
      <c r="AC2833" s="5">
        <v>160</v>
      </c>
      <c r="AD2833" s="5">
        <v>2122.578933404086</v>
      </c>
      <c r="AE2833" s="5">
        <v>26</v>
      </c>
      <c r="AF2833" s="5">
        <v>344.919076678164</v>
      </c>
      <c r="AG2833" s="5">
        <v>128</v>
      </c>
      <c r="AH2833" s="5">
        <v>1698.0631467232686</v>
      </c>
      <c r="AI2833" s="5">
        <v>6</v>
      </c>
      <c r="AJ2833" s="5">
        <v>79.596710002653225</v>
      </c>
    </row>
    <row r="2834" spans="1:36" x14ac:dyDescent="0.25">
      <c r="A2834">
        <v>2019</v>
      </c>
      <c r="B2834" t="s">
        <v>41</v>
      </c>
      <c r="C2834" t="s">
        <v>6159</v>
      </c>
      <c r="D2834" s="47" t="s">
        <v>6126</v>
      </c>
      <c r="E2834" s="11">
        <v>4.2850000000000001</v>
      </c>
      <c r="F2834" s="2">
        <v>0.42849999999999999</v>
      </c>
      <c r="G2834" s="2">
        <v>0.54959999999999998</v>
      </c>
      <c r="H2834" s="2">
        <v>-0.12109999999999999</v>
      </c>
      <c r="I2834" s="2">
        <v>0.42820000000000003</v>
      </c>
      <c r="J2834" s="2">
        <v>0.51229999999999998</v>
      </c>
      <c r="K2834" s="2">
        <v>-8.4099999999999953E-2</v>
      </c>
      <c r="L2834" s="2">
        <v>0.38229999999999997</v>
      </c>
      <c r="M2834" s="2">
        <v>0.60040000000000004</v>
      </c>
      <c r="N2834" s="2">
        <v>-0.21810000000000007</v>
      </c>
      <c r="O2834" s="2">
        <v>-0.1411</v>
      </c>
      <c r="P2834" s="2" t="s">
        <v>5900</v>
      </c>
      <c r="Q2834" s="5">
        <v>7538</v>
      </c>
      <c r="R2834" s="5">
        <v>1759.1598599766628</v>
      </c>
      <c r="S2834" s="5">
        <v>53</v>
      </c>
      <c r="T2834" s="5">
        <v>703.10427169010347</v>
      </c>
      <c r="U2834" s="5">
        <v>0</v>
      </c>
      <c r="V2834" s="5">
        <v>0</v>
      </c>
      <c r="W2834" s="5">
        <v>4</v>
      </c>
      <c r="X2834" s="5">
        <v>53.064473335102143</v>
      </c>
      <c r="Y2834" s="5">
        <v>1</v>
      </c>
      <c r="Z2834" s="5">
        <v>13.266118333775536</v>
      </c>
      <c r="AA2834" s="5">
        <v>48</v>
      </c>
      <c r="AB2834" s="5">
        <v>636.7736800212258</v>
      </c>
      <c r="AC2834" s="5">
        <v>168</v>
      </c>
      <c r="AD2834" s="5">
        <v>2228.7078800742902</v>
      </c>
      <c r="AE2834" s="5">
        <v>28</v>
      </c>
      <c r="AF2834" s="5">
        <v>371.45131334571505</v>
      </c>
      <c r="AG2834" s="5">
        <v>128</v>
      </c>
      <c r="AH2834" s="5">
        <v>1698.0631467232686</v>
      </c>
      <c r="AI2834" s="5">
        <v>12</v>
      </c>
      <c r="AJ2834" s="5">
        <v>159.19342000530645</v>
      </c>
    </row>
    <row r="2835" spans="1:36" x14ac:dyDescent="0.25">
      <c r="A2835">
        <v>2017</v>
      </c>
      <c r="B2835" t="s">
        <v>49</v>
      </c>
      <c r="C2835" t="s">
        <v>5093</v>
      </c>
      <c r="D2835" s="47" t="s">
        <v>914</v>
      </c>
      <c r="E2835" s="11">
        <v>35.1</v>
      </c>
      <c r="F2835" s="2">
        <v>0.26050000000000001</v>
      </c>
      <c r="G2835" s="2">
        <v>0.69830000000000003</v>
      </c>
      <c r="H2835" s="2">
        <v>-0.43780000000000002</v>
      </c>
      <c r="I2835" s="2">
        <v>0.45100000000000001</v>
      </c>
      <c r="J2835" s="2">
        <v>0.433</v>
      </c>
      <c r="K2835" s="2">
        <v>1.8000000000000016E-2</v>
      </c>
      <c r="L2835" s="2">
        <v>0.41</v>
      </c>
      <c r="M2835" s="2">
        <v>0.56200000000000006</v>
      </c>
      <c r="N2835" s="2">
        <v>-0.15200000000000008</v>
      </c>
      <c r="O2835" s="2">
        <v>-0.19060000000000002</v>
      </c>
      <c r="P2835" s="2" t="s">
        <v>5900</v>
      </c>
      <c r="Q2835" s="5">
        <v>7569</v>
      </c>
      <c r="R2835" s="5">
        <v>215.64102564102564</v>
      </c>
      <c r="S2835" s="5">
        <v>23</v>
      </c>
      <c r="T2835" s="5">
        <v>303.87105297925751</v>
      </c>
      <c r="U2835" s="5">
        <v>0</v>
      </c>
      <c r="V2835" s="5">
        <v>0</v>
      </c>
      <c r="W2835" s="5">
        <v>1</v>
      </c>
      <c r="X2835" s="5">
        <v>13.211784912141631</v>
      </c>
      <c r="Y2835" s="5">
        <v>0</v>
      </c>
      <c r="Z2835" s="5">
        <v>0</v>
      </c>
      <c r="AA2835" s="5">
        <v>22</v>
      </c>
      <c r="AB2835" s="5">
        <v>290.65926806711587</v>
      </c>
      <c r="AC2835" s="5">
        <v>104</v>
      </c>
      <c r="AD2835" s="5">
        <v>1374.0256308627295</v>
      </c>
      <c r="AE2835" s="5">
        <v>38</v>
      </c>
      <c r="AF2835" s="5">
        <v>502.04782666138198</v>
      </c>
      <c r="AG2835" s="5">
        <v>62</v>
      </c>
      <c r="AH2835" s="5">
        <v>819.13066455278101</v>
      </c>
      <c r="AI2835" s="5">
        <v>4</v>
      </c>
      <c r="AJ2835" s="5">
        <v>52.847139648566525</v>
      </c>
    </row>
    <row r="2836" spans="1:36" x14ac:dyDescent="0.25">
      <c r="A2836">
        <v>2018</v>
      </c>
      <c r="B2836" t="s">
        <v>41</v>
      </c>
      <c r="C2836" t="s">
        <v>6159</v>
      </c>
      <c r="D2836" s="47" t="s">
        <v>6126</v>
      </c>
      <c r="E2836" s="11">
        <v>4.2850000000000001</v>
      </c>
      <c r="F2836" s="2">
        <v>0.42849999999999999</v>
      </c>
      <c r="G2836" s="2">
        <v>0.54959999999999998</v>
      </c>
      <c r="H2836" s="2">
        <v>-0.12109999999999999</v>
      </c>
      <c r="I2836" s="2">
        <v>0.42820000000000003</v>
      </c>
      <c r="J2836" s="2">
        <v>0.51229999999999998</v>
      </c>
      <c r="K2836" s="2">
        <v>-8.4099999999999953E-2</v>
      </c>
      <c r="L2836" s="2">
        <v>0.38229999999999997</v>
      </c>
      <c r="M2836" s="2">
        <v>0.60040000000000004</v>
      </c>
      <c r="N2836" s="2">
        <v>-0.21810000000000007</v>
      </c>
      <c r="O2836" s="2">
        <v>-0.1411</v>
      </c>
      <c r="P2836" s="2" t="s">
        <v>5900</v>
      </c>
      <c r="Q2836" s="5">
        <v>7578</v>
      </c>
      <c r="R2836" s="5">
        <v>1768.494749124854</v>
      </c>
      <c r="S2836" s="5">
        <v>32</v>
      </c>
      <c r="T2836" s="5">
        <v>422.27500659804701</v>
      </c>
      <c r="U2836" s="5">
        <v>0</v>
      </c>
      <c r="V2836" s="5">
        <v>0</v>
      </c>
      <c r="W2836" s="5">
        <v>3</v>
      </c>
      <c r="X2836" s="5">
        <v>39.588281868566902</v>
      </c>
      <c r="Y2836" s="5">
        <v>3</v>
      </c>
      <c r="Z2836" s="5">
        <v>39.588281868566902</v>
      </c>
      <c r="AA2836" s="5">
        <v>26</v>
      </c>
      <c r="AB2836" s="5">
        <v>343.09844286091317</v>
      </c>
      <c r="AC2836" s="5">
        <v>174</v>
      </c>
      <c r="AD2836" s="5">
        <v>2296.1203483768804</v>
      </c>
      <c r="AE2836" s="5">
        <v>39</v>
      </c>
      <c r="AF2836" s="5">
        <v>514.64766429136978</v>
      </c>
      <c r="AG2836" s="5">
        <v>123</v>
      </c>
      <c r="AH2836" s="5">
        <v>1623.1195566112431</v>
      </c>
      <c r="AI2836" s="5">
        <v>12</v>
      </c>
      <c r="AJ2836" s="5">
        <v>158.35312747426761</v>
      </c>
    </row>
    <row r="2837" spans="1:36" x14ac:dyDescent="0.25">
      <c r="A2837">
        <v>2019</v>
      </c>
      <c r="B2837" t="s">
        <v>71</v>
      </c>
      <c r="C2837" t="s">
        <v>4933</v>
      </c>
      <c r="D2837" s="47" t="s">
        <v>4933</v>
      </c>
      <c r="E2837" s="11">
        <v>0</v>
      </c>
      <c r="F2837" s="2">
        <v>0.66339999999999999</v>
      </c>
      <c r="G2837" s="2">
        <v>0.32450000000000001</v>
      </c>
      <c r="H2837" s="2">
        <v>0.33889999999999998</v>
      </c>
      <c r="I2837" s="2">
        <v>0.71699999999999997</v>
      </c>
      <c r="J2837" s="2">
        <v>0.24909999999999999</v>
      </c>
      <c r="K2837" s="2">
        <v>0.46789999999999998</v>
      </c>
      <c r="L2837" s="2">
        <v>0.71660000000000001</v>
      </c>
      <c r="M2837" s="2">
        <v>0.2732</v>
      </c>
      <c r="N2837" s="2">
        <v>0.44340000000000002</v>
      </c>
      <c r="O2837" s="2">
        <v>0.41673333333333334</v>
      </c>
      <c r="P2837" s="2" t="s">
        <v>4792</v>
      </c>
      <c r="Q2837" s="5">
        <v>7580</v>
      </c>
      <c r="R2837" s="5" t="s">
        <v>4791</v>
      </c>
      <c r="S2837" s="5">
        <v>17</v>
      </c>
      <c r="T2837" s="5">
        <v>224.27440633245385</v>
      </c>
      <c r="U2837" s="5">
        <v>0</v>
      </c>
      <c r="V2837" s="5">
        <v>0</v>
      </c>
      <c r="W2837" s="5">
        <v>4</v>
      </c>
      <c r="X2837" s="5">
        <v>52.770448548812666</v>
      </c>
      <c r="Y2837" s="5">
        <v>2</v>
      </c>
      <c r="Z2837" s="5">
        <v>26.385224274406333</v>
      </c>
      <c r="AA2837" s="5">
        <v>11</v>
      </c>
      <c r="AB2837" s="5">
        <v>145.11873350923483</v>
      </c>
      <c r="AC2837" s="5">
        <v>149</v>
      </c>
      <c r="AD2837" s="5">
        <v>1965.699208443272</v>
      </c>
      <c r="AE2837" s="5">
        <v>19</v>
      </c>
      <c r="AF2837" s="5">
        <v>250.65963060686016</v>
      </c>
      <c r="AG2837" s="5">
        <v>115</v>
      </c>
      <c r="AH2837" s="5">
        <v>1517.1503957783641</v>
      </c>
      <c r="AI2837" s="5">
        <v>15</v>
      </c>
      <c r="AJ2837" s="5">
        <v>197.88918205804751</v>
      </c>
    </row>
    <row r="2838" spans="1:36" x14ac:dyDescent="0.25">
      <c r="A2838">
        <v>2017</v>
      </c>
      <c r="B2838" t="s">
        <v>41</v>
      </c>
      <c r="C2838" t="s">
        <v>6159</v>
      </c>
      <c r="D2838" s="47" t="s">
        <v>6126</v>
      </c>
      <c r="E2838" s="11">
        <v>4.2850000000000001</v>
      </c>
      <c r="F2838" s="2">
        <v>0.42849999999999999</v>
      </c>
      <c r="G2838" s="2">
        <v>0.54959999999999998</v>
      </c>
      <c r="H2838" s="2">
        <v>-0.12109999999999999</v>
      </c>
      <c r="I2838" s="2">
        <v>0.42820000000000003</v>
      </c>
      <c r="J2838" s="2">
        <v>0.51229999999999998</v>
      </c>
      <c r="K2838" s="2">
        <v>-8.4099999999999953E-2</v>
      </c>
      <c r="L2838" s="2">
        <v>0.38229999999999997</v>
      </c>
      <c r="M2838" s="2">
        <v>0.60040000000000004</v>
      </c>
      <c r="N2838" s="2">
        <v>-0.21810000000000007</v>
      </c>
      <c r="O2838" s="2">
        <v>-0.1411</v>
      </c>
      <c r="P2838" s="2" t="s">
        <v>5900</v>
      </c>
      <c r="Q2838" s="5">
        <v>7596</v>
      </c>
      <c r="R2838" s="5">
        <v>1772.6954492415402</v>
      </c>
      <c r="S2838" s="5">
        <v>39</v>
      </c>
      <c r="T2838" s="5">
        <v>513.42812006319116</v>
      </c>
      <c r="U2838" s="5">
        <v>0</v>
      </c>
      <c r="V2838" s="5">
        <v>0</v>
      </c>
      <c r="W2838" s="5">
        <v>5</v>
      </c>
      <c r="X2838" s="5">
        <v>65.824117956819379</v>
      </c>
      <c r="Y2838" s="5">
        <v>2</v>
      </c>
      <c r="Z2838" s="5">
        <v>26.329647182727751</v>
      </c>
      <c r="AA2838" s="5">
        <v>32</v>
      </c>
      <c r="AB2838" s="5">
        <v>421.27435492364401</v>
      </c>
      <c r="AC2838" s="5">
        <v>323</v>
      </c>
      <c r="AD2838" s="5">
        <v>4252.2380200105317</v>
      </c>
      <c r="AE2838" s="5">
        <v>70</v>
      </c>
      <c r="AF2838" s="5">
        <v>921.53765139547124</v>
      </c>
      <c r="AG2838" s="5">
        <v>244</v>
      </c>
      <c r="AH2838" s="5">
        <v>3212.2169562927857</v>
      </c>
      <c r="AI2838" s="5">
        <v>9</v>
      </c>
      <c r="AJ2838" s="5">
        <v>118.48341232227489</v>
      </c>
    </row>
    <row r="2839" spans="1:36" x14ac:dyDescent="0.25">
      <c r="A2839">
        <v>2018</v>
      </c>
      <c r="B2839" t="s">
        <v>71</v>
      </c>
      <c r="C2839" t="s">
        <v>2014</v>
      </c>
      <c r="D2839" s="47" t="s">
        <v>2014</v>
      </c>
      <c r="E2839" s="11">
        <v>0</v>
      </c>
      <c r="F2839" s="2">
        <v>0.8034</v>
      </c>
      <c r="G2839" s="2">
        <v>0.18920000000000001</v>
      </c>
      <c r="H2839" s="2">
        <v>0.61419999999999997</v>
      </c>
      <c r="I2839" s="2">
        <v>0.79059999999999997</v>
      </c>
      <c r="J2839" s="2">
        <v>0.193</v>
      </c>
      <c r="K2839" s="2">
        <v>0.59759999999999991</v>
      </c>
      <c r="L2839" s="2">
        <v>0.73660000000000003</v>
      </c>
      <c r="M2839" s="2">
        <v>0.25319999999999998</v>
      </c>
      <c r="N2839" s="2">
        <v>0.48340000000000005</v>
      </c>
      <c r="O2839" s="2">
        <v>0.56506666666666661</v>
      </c>
      <c r="P2839" s="2" t="s">
        <v>4792</v>
      </c>
      <c r="Q2839" s="5">
        <v>7602</v>
      </c>
      <c r="R2839" s="5" t="s">
        <v>4791</v>
      </c>
      <c r="S2839" s="5">
        <v>21</v>
      </c>
      <c r="T2839" s="5">
        <v>276.24309392265189</v>
      </c>
      <c r="U2839" s="5">
        <v>1</v>
      </c>
      <c r="V2839" s="5">
        <v>13.154433043935807</v>
      </c>
      <c r="W2839" s="5">
        <v>0</v>
      </c>
      <c r="X2839" s="5">
        <v>0</v>
      </c>
      <c r="Y2839" s="5">
        <v>2</v>
      </c>
      <c r="Z2839" s="5">
        <v>26.308866087871614</v>
      </c>
      <c r="AA2839" s="5">
        <v>18</v>
      </c>
      <c r="AB2839" s="5">
        <v>236.77979479084453</v>
      </c>
      <c r="AC2839" s="5">
        <v>331</v>
      </c>
      <c r="AD2839" s="5">
        <v>4354.1173375427516</v>
      </c>
      <c r="AE2839" s="5">
        <v>49</v>
      </c>
      <c r="AF2839" s="5">
        <v>644.56721915285448</v>
      </c>
      <c r="AG2839" s="5">
        <v>268</v>
      </c>
      <c r="AH2839" s="5">
        <v>3525.3880557747962</v>
      </c>
      <c r="AI2839" s="5">
        <v>14</v>
      </c>
      <c r="AJ2839" s="5">
        <v>184.16206261510129</v>
      </c>
    </row>
    <row r="2840" spans="1:36" x14ac:dyDescent="0.25">
      <c r="A2840">
        <v>2018</v>
      </c>
      <c r="B2840" t="s">
        <v>71</v>
      </c>
      <c r="C2840" t="s">
        <v>2014</v>
      </c>
      <c r="D2840" s="47" t="s">
        <v>2014</v>
      </c>
      <c r="E2840" s="11">
        <v>0</v>
      </c>
      <c r="F2840" s="2">
        <v>0.8034</v>
      </c>
      <c r="G2840" s="2">
        <v>0.18920000000000001</v>
      </c>
      <c r="H2840" s="2">
        <v>0.61419999999999997</v>
      </c>
      <c r="I2840" s="2">
        <v>0.79059999999999997</v>
      </c>
      <c r="J2840" s="2">
        <v>0.193</v>
      </c>
      <c r="K2840" s="2">
        <v>0.59759999999999991</v>
      </c>
      <c r="L2840" s="2">
        <v>0.73660000000000003</v>
      </c>
      <c r="M2840" s="2">
        <v>0.25319999999999998</v>
      </c>
      <c r="N2840" s="2">
        <v>0.48340000000000005</v>
      </c>
      <c r="O2840" s="2">
        <v>0.56506666666666661</v>
      </c>
      <c r="P2840" s="2" t="s">
        <v>4792</v>
      </c>
      <c r="Q2840" s="5">
        <v>7602</v>
      </c>
      <c r="R2840" s="5" t="s">
        <v>4791</v>
      </c>
      <c r="S2840" s="5">
        <v>21</v>
      </c>
      <c r="T2840" s="5">
        <v>276.24309392265189</v>
      </c>
      <c r="U2840" s="5">
        <v>1</v>
      </c>
      <c r="V2840" s="5">
        <v>13.154433043935807</v>
      </c>
      <c r="W2840" s="5">
        <v>0</v>
      </c>
      <c r="X2840" s="5">
        <v>0</v>
      </c>
      <c r="Y2840" s="5">
        <v>2</v>
      </c>
      <c r="Z2840" s="5">
        <v>26.308866087871614</v>
      </c>
      <c r="AA2840" s="5">
        <v>18</v>
      </c>
      <c r="AB2840" s="5">
        <v>236.77979479084453</v>
      </c>
      <c r="AC2840" s="5">
        <v>331</v>
      </c>
      <c r="AD2840" s="5">
        <v>4354.1173375427516</v>
      </c>
      <c r="AE2840" s="5">
        <v>49</v>
      </c>
      <c r="AF2840" s="5">
        <v>644.56721915285448</v>
      </c>
      <c r="AG2840" s="5">
        <v>268</v>
      </c>
      <c r="AH2840" s="5">
        <v>3525.3880557747962</v>
      </c>
      <c r="AI2840" s="5">
        <v>14</v>
      </c>
      <c r="AJ2840" s="5">
        <v>184.16206261510129</v>
      </c>
    </row>
    <row r="2841" spans="1:36" x14ac:dyDescent="0.25">
      <c r="A2841">
        <v>2017</v>
      </c>
      <c r="B2841" t="s">
        <v>71</v>
      </c>
      <c r="C2841" t="s">
        <v>4986</v>
      </c>
      <c r="D2841" s="47" t="s">
        <v>4985</v>
      </c>
      <c r="E2841" s="11">
        <v>0</v>
      </c>
      <c r="F2841" s="2">
        <v>0.75980000000000003</v>
      </c>
      <c r="G2841" s="2">
        <v>0.22819999999999999</v>
      </c>
      <c r="H2841" s="2">
        <v>0.53160000000000007</v>
      </c>
      <c r="I2841" s="2">
        <v>0.74109999999999998</v>
      </c>
      <c r="J2841" s="2">
        <v>0.2301</v>
      </c>
      <c r="K2841" s="2">
        <v>0.51100000000000001</v>
      </c>
      <c r="L2841" s="2">
        <v>0.71399999999999997</v>
      </c>
      <c r="M2841" s="2">
        <v>0.27189999999999998</v>
      </c>
      <c r="N2841" s="2">
        <v>0.44209999999999999</v>
      </c>
      <c r="O2841" s="2">
        <v>0.49490000000000006</v>
      </c>
      <c r="P2841" s="2" t="s">
        <v>4792</v>
      </c>
      <c r="Q2841" s="5">
        <v>7604</v>
      </c>
      <c r="R2841" s="5" t="s">
        <v>4791</v>
      </c>
      <c r="S2841" s="5">
        <v>30</v>
      </c>
      <c r="T2841" s="5">
        <v>394.52919516044187</v>
      </c>
      <c r="U2841" s="5">
        <v>2</v>
      </c>
      <c r="V2841" s="5">
        <v>26.301946344029457</v>
      </c>
      <c r="W2841" s="5">
        <v>7</v>
      </c>
      <c r="X2841" s="5">
        <v>92.056812204103096</v>
      </c>
      <c r="Y2841" s="5">
        <v>4</v>
      </c>
      <c r="Z2841" s="5">
        <v>52.603892688058913</v>
      </c>
      <c r="AA2841" s="5">
        <v>17</v>
      </c>
      <c r="AB2841" s="5">
        <v>223.5665439242504</v>
      </c>
      <c r="AC2841" s="5">
        <v>160</v>
      </c>
      <c r="AD2841" s="5">
        <v>2104.1557075223568</v>
      </c>
      <c r="AE2841" s="5">
        <v>51</v>
      </c>
      <c r="AF2841" s="5">
        <v>670.69963177275122</v>
      </c>
      <c r="AG2841" s="5">
        <v>95</v>
      </c>
      <c r="AH2841" s="5">
        <v>1249.3424513413993</v>
      </c>
      <c r="AI2841" s="5">
        <v>14</v>
      </c>
      <c r="AJ2841" s="5">
        <v>184.11362440820619</v>
      </c>
    </row>
    <row r="2842" spans="1:36" x14ac:dyDescent="0.25">
      <c r="A2842">
        <v>2018</v>
      </c>
      <c r="B2842" t="s">
        <v>71</v>
      </c>
      <c r="C2842" t="s">
        <v>4982</v>
      </c>
      <c r="D2842" s="47" t="s">
        <v>4981</v>
      </c>
      <c r="E2842" s="11">
        <v>0</v>
      </c>
      <c r="F2842" s="2">
        <v>0.79830000000000001</v>
      </c>
      <c r="G2842" s="2">
        <v>0.18820000000000001</v>
      </c>
      <c r="H2842" s="2">
        <v>0.61009999999999998</v>
      </c>
      <c r="I2842" s="2">
        <v>0.73929999999999996</v>
      </c>
      <c r="J2842" s="2">
        <v>0.2273</v>
      </c>
      <c r="K2842" s="2">
        <v>0.51200000000000001</v>
      </c>
      <c r="L2842" s="2">
        <v>0.72909999999999997</v>
      </c>
      <c r="M2842" s="2">
        <v>0.25919999999999999</v>
      </c>
      <c r="N2842" s="2">
        <v>0.46989999999999998</v>
      </c>
      <c r="O2842" s="2">
        <v>0.53066666666666673</v>
      </c>
      <c r="P2842" s="2" t="s">
        <v>4792</v>
      </c>
      <c r="Q2842" s="5">
        <v>7611</v>
      </c>
      <c r="R2842" s="5" t="s">
        <v>4791</v>
      </c>
      <c r="S2842" s="5">
        <v>10</v>
      </c>
      <c r="T2842" s="5">
        <v>131.38877939823939</v>
      </c>
      <c r="U2842" s="5">
        <v>1</v>
      </c>
      <c r="V2842" s="5">
        <v>13.138877939823939</v>
      </c>
      <c r="W2842" s="5">
        <v>3</v>
      </c>
      <c r="X2842" s="5">
        <v>39.416633819471812</v>
      </c>
      <c r="Y2842" s="5">
        <v>1</v>
      </c>
      <c r="Z2842" s="5">
        <v>13.138877939823939</v>
      </c>
      <c r="AA2842" s="5">
        <v>5</v>
      </c>
      <c r="AB2842" s="5">
        <v>65.694389699119697</v>
      </c>
      <c r="AC2842" s="5">
        <v>84</v>
      </c>
      <c r="AD2842" s="5">
        <v>1103.6657469452109</v>
      </c>
      <c r="AE2842" s="5">
        <v>23</v>
      </c>
      <c r="AF2842" s="5">
        <v>302.19419261595061</v>
      </c>
      <c r="AG2842" s="5">
        <v>59</v>
      </c>
      <c r="AH2842" s="5">
        <v>775.19379844961236</v>
      </c>
      <c r="AI2842" s="5">
        <v>2</v>
      </c>
      <c r="AJ2842" s="5">
        <v>26.277755879647877</v>
      </c>
    </row>
    <row r="2843" spans="1:36" x14ac:dyDescent="0.25">
      <c r="A2843">
        <v>2018</v>
      </c>
      <c r="B2843" t="s">
        <v>71</v>
      </c>
      <c r="C2843" t="s">
        <v>4982</v>
      </c>
      <c r="D2843" s="47" t="s">
        <v>4981</v>
      </c>
      <c r="E2843" s="11">
        <v>0</v>
      </c>
      <c r="F2843" s="2">
        <v>0.79830000000000001</v>
      </c>
      <c r="G2843" s="2">
        <v>0.18820000000000001</v>
      </c>
      <c r="H2843" s="2">
        <v>0.61009999999999998</v>
      </c>
      <c r="I2843" s="2">
        <v>0.73929999999999996</v>
      </c>
      <c r="J2843" s="2">
        <v>0.2273</v>
      </c>
      <c r="K2843" s="2">
        <v>0.51200000000000001</v>
      </c>
      <c r="L2843" s="2">
        <v>0.72909999999999997</v>
      </c>
      <c r="M2843" s="2">
        <v>0.25919999999999999</v>
      </c>
      <c r="N2843" s="2">
        <v>0.46989999999999998</v>
      </c>
      <c r="O2843" s="2">
        <v>0.53066666666666673</v>
      </c>
      <c r="P2843" s="2" t="s">
        <v>4792</v>
      </c>
      <c r="Q2843" s="5">
        <v>7611</v>
      </c>
      <c r="R2843" s="5" t="s">
        <v>4791</v>
      </c>
      <c r="S2843" s="5">
        <v>10</v>
      </c>
      <c r="T2843" s="5">
        <v>131.38877939823939</v>
      </c>
      <c r="U2843" s="5">
        <v>1</v>
      </c>
      <c r="V2843" s="5">
        <v>13.138877939823939</v>
      </c>
      <c r="W2843" s="5">
        <v>3</v>
      </c>
      <c r="X2843" s="5">
        <v>39.416633819471812</v>
      </c>
      <c r="Y2843" s="5">
        <v>1</v>
      </c>
      <c r="Z2843" s="5">
        <v>13.138877939823939</v>
      </c>
      <c r="AA2843" s="5">
        <v>5</v>
      </c>
      <c r="AB2843" s="5">
        <v>65.694389699119697</v>
      </c>
      <c r="AC2843" s="5">
        <v>84</v>
      </c>
      <c r="AD2843" s="5">
        <v>1103.6657469452109</v>
      </c>
      <c r="AE2843" s="5">
        <v>23</v>
      </c>
      <c r="AF2843" s="5">
        <v>302.19419261595061</v>
      </c>
      <c r="AG2843" s="5">
        <v>59</v>
      </c>
      <c r="AH2843" s="5">
        <v>775.19379844961236</v>
      </c>
      <c r="AI2843" s="5">
        <v>2</v>
      </c>
      <c r="AJ2843" s="5">
        <v>26.277755879647877</v>
      </c>
    </row>
    <row r="2844" spans="1:36" x14ac:dyDescent="0.25">
      <c r="A2844">
        <v>2019</v>
      </c>
      <c r="B2844" t="s">
        <v>70</v>
      </c>
      <c r="C2844" t="s">
        <v>5364</v>
      </c>
      <c r="D2844" s="47" t="s">
        <v>5311</v>
      </c>
      <c r="E2844" s="11">
        <v>8.91</v>
      </c>
      <c r="F2844" s="2">
        <v>0.72799999999999998</v>
      </c>
      <c r="G2844" s="2">
        <v>0.25840000000000002</v>
      </c>
      <c r="H2844" s="2">
        <v>0.46959999999999996</v>
      </c>
      <c r="I2844" s="2">
        <v>0.70530000000000004</v>
      </c>
      <c r="J2844" s="2">
        <v>0.26900000000000002</v>
      </c>
      <c r="K2844" s="2">
        <v>0.43630000000000002</v>
      </c>
      <c r="L2844" s="2">
        <v>0.65510000000000002</v>
      </c>
      <c r="M2844" s="2">
        <v>0.33379999999999999</v>
      </c>
      <c r="N2844" s="2">
        <v>0.32130000000000003</v>
      </c>
      <c r="O2844" s="2">
        <v>0.40906666666666663</v>
      </c>
      <c r="P2844" s="5" t="s">
        <v>4792</v>
      </c>
      <c r="Q2844" s="5">
        <v>7613</v>
      </c>
      <c r="R2844" s="5">
        <v>854.43322109988776</v>
      </c>
      <c r="S2844" s="5">
        <v>42</v>
      </c>
      <c r="T2844" s="5">
        <v>551.68790227242869</v>
      </c>
      <c r="U2844" s="5">
        <v>0</v>
      </c>
      <c r="V2844" s="5">
        <v>0</v>
      </c>
      <c r="W2844" s="5">
        <v>4</v>
      </c>
      <c r="X2844" s="5">
        <v>52.541704978326543</v>
      </c>
      <c r="Y2844" s="5">
        <v>3</v>
      </c>
      <c r="Z2844" s="5">
        <v>39.406278733744912</v>
      </c>
      <c r="AA2844" s="5">
        <v>35</v>
      </c>
      <c r="AB2844" s="5">
        <v>459.7399185603573</v>
      </c>
      <c r="AC2844" s="5">
        <v>194</v>
      </c>
      <c r="AD2844" s="5">
        <v>2548.2726914488376</v>
      </c>
      <c r="AE2844" s="5">
        <v>48</v>
      </c>
      <c r="AF2844" s="5">
        <v>630.5004597399186</v>
      </c>
      <c r="AG2844" s="5">
        <v>136</v>
      </c>
      <c r="AH2844" s="5">
        <v>1786.4179692631026</v>
      </c>
      <c r="AI2844" s="5">
        <v>10</v>
      </c>
      <c r="AJ2844" s="5">
        <v>131.35426244581635</v>
      </c>
    </row>
    <row r="2845" spans="1:36" x14ac:dyDescent="0.25">
      <c r="A2845">
        <v>2017</v>
      </c>
      <c r="B2845" t="s">
        <v>41</v>
      </c>
      <c r="C2845" t="s">
        <v>5886</v>
      </c>
      <c r="D2845" s="47" t="s">
        <v>5866</v>
      </c>
      <c r="E2845" s="11">
        <v>6.1440000000000001</v>
      </c>
      <c r="F2845" s="2">
        <v>0.47660000000000002</v>
      </c>
      <c r="G2845" s="2">
        <v>0.50160000000000005</v>
      </c>
      <c r="H2845" s="2">
        <v>-2.5000000000000022E-2</v>
      </c>
      <c r="I2845" s="2">
        <v>0.47099999999999997</v>
      </c>
      <c r="J2845" s="2">
        <v>0.47170000000000001</v>
      </c>
      <c r="K2845" s="2">
        <v>-7.0000000000003393E-4</v>
      </c>
      <c r="L2845" s="2">
        <v>0.46179999999999999</v>
      </c>
      <c r="M2845" s="2">
        <v>0.51700000000000002</v>
      </c>
      <c r="N2845" s="2">
        <v>-5.5200000000000027E-2</v>
      </c>
      <c r="O2845" s="2">
        <v>-2.6966666666666694E-2</v>
      </c>
      <c r="P2845" s="2" t="s">
        <v>5765</v>
      </c>
      <c r="Q2845" s="5">
        <v>7613</v>
      </c>
      <c r="R2845" s="5">
        <v>1239.0950520833333</v>
      </c>
      <c r="S2845" s="5">
        <v>8</v>
      </c>
      <c r="T2845" s="5">
        <v>105.08340995665309</v>
      </c>
      <c r="U2845" s="5">
        <v>0</v>
      </c>
      <c r="V2845" s="5">
        <v>0</v>
      </c>
      <c r="W2845" s="5">
        <v>0</v>
      </c>
      <c r="X2845" s="5">
        <v>0</v>
      </c>
      <c r="Y2845" s="5">
        <v>1</v>
      </c>
      <c r="Z2845" s="5">
        <v>13.135426244581636</v>
      </c>
      <c r="AA2845" s="5">
        <v>7</v>
      </c>
      <c r="AB2845" s="5">
        <v>91.947983712071462</v>
      </c>
      <c r="AC2845" s="5">
        <v>118</v>
      </c>
      <c r="AD2845" s="5">
        <v>1549.980296860633</v>
      </c>
      <c r="AE2845" s="5">
        <v>20</v>
      </c>
      <c r="AF2845" s="5">
        <v>262.70852489163269</v>
      </c>
      <c r="AG2845" s="5">
        <v>94</v>
      </c>
      <c r="AH2845" s="5">
        <v>1234.7300669906738</v>
      </c>
      <c r="AI2845" s="5">
        <v>4</v>
      </c>
      <c r="AJ2845" s="5">
        <v>52.541704978326543</v>
      </c>
    </row>
    <row r="2846" spans="1:36" x14ac:dyDescent="0.25">
      <c r="A2846">
        <v>2017</v>
      </c>
      <c r="B2846" t="s">
        <v>41</v>
      </c>
      <c r="C2846" t="s">
        <v>605</v>
      </c>
      <c r="D2846" s="47" t="s">
        <v>6109</v>
      </c>
      <c r="E2846" s="11">
        <v>6.681</v>
      </c>
      <c r="F2846" s="2">
        <v>0.44950000000000001</v>
      </c>
      <c r="G2846" s="2">
        <v>0.53290000000000004</v>
      </c>
      <c r="H2846" s="2">
        <v>-8.340000000000003E-2</v>
      </c>
      <c r="I2846" s="2">
        <v>0.44180000000000003</v>
      </c>
      <c r="J2846" s="2">
        <v>0.50580000000000003</v>
      </c>
      <c r="K2846" s="2">
        <v>-6.4000000000000001E-2</v>
      </c>
      <c r="L2846" s="2">
        <v>0.46360000000000001</v>
      </c>
      <c r="M2846" s="2">
        <v>0.51849999999999996</v>
      </c>
      <c r="N2846" s="2">
        <v>-5.4899999999999949E-2</v>
      </c>
      <c r="O2846" s="2">
        <v>-6.7433333333333331E-2</v>
      </c>
      <c r="P2846" s="2" t="s">
        <v>5900</v>
      </c>
      <c r="Q2846" s="5">
        <v>7625</v>
      </c>
      <c r="R2846" s="5">
        <v>1141.2962131417453</v>
      </c>
      <c r="S2846" s="5">
        <v>5</v>
      </c>
      <c r="T2846" s="5">
        <v>65.573770491803273</v>
      </c>
      <c r="U2846" s="5">
        <v>0</v>
      </c>
      <c r="V2846" s="5">
        <v>0</v>
      </c>
      <c r="W2846" s="5">
        <v>1</v>
      </c>
      <c r="X2846" s="5">
        <v>13.114754098360656</v>
      </c>
      <c r="Y2846" s="5">
        <v>0</v>
      </c>
      <c r="Z2846" s="5">
        <v>0</v>
      </c>
      <c r="AA2846" s="5">
        <v>4</v>
      </c>
      <c r="AB2846" s="5">
        <v>52.459016393442624</v>
      </c>
      <c r="AC2846" s="5">
        <v>35</v>
      </c>
      <c r="AD2846" s="5">
        <v>459.01639344262293</v>
      </c>
      <c r="AE2846" s="5">
        <v>2</v>
      </c>
      <c r="AF2846" s="5">
        <v>26.229508196721312</v>
      </c>
      <c r="AG2846" s="5">
        <v>33</v>
      </c>
      <c r="AH2846" s="5">
        <v>432.7868852459016</v>
      </c>
      <c r="AI2846" s="5">
        <v>0</v>
      </c>
      <c r="AJ2846" s="5">
        <v>0</v>
      </c>
    </row>
    <row r="2847" spans="1:36" x14ac:dyDescent="0.25">
      <c r="A2847">
        <v>2019</v>
      </c>
      <c r="B2847" t="s">
        <v>70</v>
      </c>
      <c r="C2847" t="s">
        <v>5339</v>
      </c>
      <c r="D2847" s="47" t="s">
        <v>5338</v>
      </c>
      <c r="E2847" s="11">
        <v>7.22</v>
      </c>
      <c r="F2847" s="2">
        <v>0.74099999999999999</v>
      </c>
      <c r="G2847" s="2">
        <v>0.24979999999999999</v>
      </c>
      <c r="H2847" s="2">
        <v>0.49119999999999997</v>
      </c>
      <c r="I2847" s="2">
        <v>0.71560000000000001</v>
      </c>
      <c r="J2847" s="2">
        <v>0.26190000000000002</v>
      </c>
      <c r="K2847" s="2">
        <v>0.45369999999999999</v>
      </c>
      <c r="L2847" s="2">
        <v>0.64029999999999998</v>
      </c>
      <c r="M2847" s="2">
        <v>0.34820000000000001</v>
      </c>
      <c r="N2847" s="2">
        <v>0.29209999999999997</v>
      </c>
      <c r="O2847" s="2">
        <v>0.41233333333333327</v>
      </c>
      <c r="P2847" s="5" t="s">
        <v>4792</v>
      </c>
      <c r="Q2847" s="5">
        <v>7628</v>
      </c>
      <c r="R2847" s="5">
        <v>1056.5096952908589</v>
      </c>
      <c r="S2847" s="5">
        <v>54</v>
      </c>
      <c r="T2847" s="5">
        <v>707.91819611955952</v>
      </c>
      <c r="U2847" s="5">
        <v>0</v>
      </c>
      <c r="V2847" s="5">
        <v>0</v>
      </c>
      <c r="W2847" s="5">
        <v>10</v>
      </c>
      <c r="X2847" s="5">
        <v>131.09596224436288</v>
      </c>
      <c r="Y2847" s="5">
        <v>5</v>
      </c>
      <c r="Z2847" s="5">
        <v>65.54798112218144</v>
      </c>
      <c r="AA2847" s="5">
        <v>39</v>
      </c>
      <c r="AB2847" s="5">
        <v>511.27425275301522</v>
      </c>
      <c r="AC2847" s="5">
        <v>349</v>
      </c>
      <c r="AD2847" s="5">
        <v>4575.2490823282642</v>
      </c>
      <c r="AE2847" s="5">
        <v>32</v>
      </c>
      <c r="AF2847" s="5">
        <v>419.50707918196122</v>
      </c>
      <c r="AG2847" s="5">
        <v>301</v>
      </c>
      <c r="AH2847" s="5">
        <v>3945.9884635553221</v>
      </c>
      <c r="AI2847" s="5">
        <v>16</v>
      </c>
      <c r="AJ2847" s="5">
        <v>209.75353959098061</v>
      </c>
    </row>
    <row r="2848" spans="1:36" x14ac:dyDescent="0.25">
      <c r="A2848">
        <v>2018</v>
      </c>
      <c r="B2848" t="s">
        <v>49</v>
      </c>
      <c r="C2848" t="s">
        <v>688</v>
      </c>
      <c r="D2848" s="47" t="s">
        <v>6316</v>
      </c>
      <c r="E2848" s="11">
        <v>15.8</v>
      </c>
      <c r="F2848" s="2">
        <v>0.2611</v>
      </c>
      <c r="G2848" s="2">
        <v>0.71</v>
      </c>
      <c r="H2848" s="2">
        <v>-0.44889999999999997</v>
      </c>
      <c r="I2848" s="2">
        <v>0.41499999999999998</v>
      </c>
      <c r="J2848" s="2">
        <v>0.47399999999999998</v>
      </c>
      <c r="K2848" s="2">
        <v>-5.8999999999999997E-2</v>
      </c>
      <c r="L2848" s="2">
        <v>0.47299999999999998</v>
      </c>
      <c r="M2848" s="2">
        <v>0.496</v>
      </c>
      <c r="N2848" s="2">
        <v>-2.300000000000002E-2</v>
      </c>
      <c r="O2848" s="2">
        <v>-0.17696666666666669</v>
      </c>
      <c r="P2848" s="2" t="s">
        <v>5900</v>
      </c>
      <c r="Q2848" s="5">
        <v>7633</v>
      </c>
      <c r="R2848" s="5">
        <v>483.1012658227848</v>
      </c>
      <c r="S2848" s="5">
        <v>19</v>
      </c>
      <c r="T2848" s="5">
        <v>248.91916677584175</v>
      </c>
      <c r="U2848" s="5">
        <v>0</v>
      </c>
      <c r="V2848" s="5">
        <v>0</v>
      </c>
      <c r="W2848" s="5">
        <v>1</v>
      </c>
      <c r="X2848" s="5">
        <v>13.101008777675883</v>
      </c>
      <c r="Y2848" s="5">
        <v>0</v>
      </c>
      <c r="Z2848" s="5">
        <v>0</v>
      </c>
      <c r="AA2848" s="5">
        <v>18</v>
      </c>
      <c r="AB2848" s="5">
        <v>235.81815799816587</v>
      </c>
      <c r="AC2848" s="5">
        <v>42</v>
      </c>
      <c r="AD2848" s="5">
        <v>550.24236866238698</v>
      </c>
      <c r="AE2848" s="5">
        <v>10</v>
      </c>
      <c r="AF2848" s="5">
        <v>131.01008777675881</v>
      </c>
      <c r="AG2848" s="5">
        <v>28</v>
      </c>
      <c r="AH2848" s="5">
        <v>366.82824577492465</v>
      </c>
      <c r="AI2848" s="5">
        <v>4</v>
      </c>
      <c r="AJ2848" s="5">
        <v>52.404035110703532</v>
      </c>
    </row>
    <row r="2849" spans="1:36" x14ac:dyDescent="0.25">
      <c r="A2849">
        <v>2019</v>
      </c>
      <c r="B2849" t="s">
        <v>41</v>
      </c>
      <c r="C2849" t="s">
        <v>5886</v>
      </c>
      <c r="D2849" s="47" t="s">
        <v>5866</v>
      </c>
      <c r="E2849" s="11">
        <v>6.1440000000000001</v>
      </c>
      <c r="F2849" s="2">
        <v>0.47660000000000002</v>
      </c>
      <c r="G2849" s="2">
        <v>0.50160000000000005</v>
      </c>
      <c r="H2849" s="2">
        <v>-2.5000000000000022E-2</v>
      </c>
      <c r="I2849" s="2">
        <v>0.47099999999999997</v>
      </c>
      <c r="J2849" s="2">
        <v>0.47170000000000001</v>
      </c>
      <c r="K2849" s="2">
        <v>-7.0000000000003393E-4</v>
      </c>
      <c r="L2849" s="2">
        <v>0.46179999999999999</v>
      </c>
      <c r="M2849" s="2">
        <v>0.51700000000000002</v>
      </c>
      <c r="N2849" s="2">
        <v>-5.5200000000000027E-2</v>
      </c>
      <c r="O2849" s="2">
        <v>-2.6966666666666694E-2</v>
      </c>
      <c r="P2849" s="2" t="s">
        <v>5765</v>
      </c>
      <c r="Q2849" s="5">
        <v>7636</v>
      </c>
      <c r="R2849" s="5">
        <v>1242.8385416666667</v>
      </c>
      <c r="S2849" s="5">
        <v>13</v>
      </c>
      <c r="T2849" s="5">
        <v>170.24620220010479</v>
      </c>
      <c r="U2849" s="5">
        <v>0</v>
      </c>
      <c r="V2849" s="5">
        <v>0</v>
      </c>
      <c r="W2849" s="5">
        <v>1</v>
      </c>
      <c r="X2849" s="5">
        <v>13.095861707700367</v>
      </c>
      <c r="Y2849" s="5">
        <v>1</v>
      </c>
      <c r="Z2849" s="5">
        <v>13.095861707700367</v>
      </c>
      <c r="AA2849" s="5">
        <v>11</v>
      </c>
      <c r="AB2849" s="5">
        <v>144.05447878470403</v>
      </c>
      <c r="AC2849" s="5">
        <v>142</v>
      </c>
      <c r="AD2849" s="5">
        <v>1859.6123624934519</v>
      </c>
      <c r="AE2849" s="5">
        <v>16</v>
      </c>
      <c r="AF2849" s="5">
        <v>209.53378732320587</v>
      </c>
      <c r="AG2849" s="5">
        <v>117</v>
      </c>
      <c r="AH2849" s="5">
        <v>1532.2158198009429</v>
      </c>
      <c r="AI2849" s="5">
        <v>9</v>
      </c>
      <c r="AJ2849" s="5">
        <v>117.8627553693033</v>
      </c>
    </row>
    <row r="2850" spans="1:36" x14ac:dyDescent="0.25">
      <c r="A2850">
        <v>2018</v>
      </c>
      <c r="B2850" t="s">
        <v>70</v>
      </c>
      <c r="C2850" t="s">
        <v>5364</v>
      </c>
      <c r="D2850" s="47" t="s">
        <v>5311</v>
      </c>
      <c r="E2850" s="11">
        <v>8.91</v>
      </c>
      <c r="F2850" s="2">
        <v>0.72799999999999998</v>
      </c>
      <c r="G2850" s="2">
        <v>0.25840000000000002</v>
      </c>
      <c r="H2850" s="2">
        <v>0.46959999999999996</v>
      </c>
      <c r="I2850" s="2">
        <v>0.70530000000000004</v>
      </c>
      <c r="J2850" s="2">
        <v>0.26900000000000002</v>
      </c>
      <c r="K2850" s="2">
        <v>0.43630000000000002</v>
      </c>
      <c r="L2850" s="2">
        <v>0.65510000000000002</v>
      </c>
      <c r="M2850" s="2">
        <v>0.33379999999999999</v>
      </c>
      <c r="N2850" s="2">
        <v>0.32130000000000003</v>
      </c>
      <c r="O2850" s="2">
        <v>0.40906666666666663</v>
      </c>
      <c r="P2850" s="5" t="s">
        <v>4792</v>
      </c>
      <c r="Q2850" s="5">
        <v>7640</v>
      </c>
      <c r="R2850" s="5">
        <v>857.46352413019076</v>
      </c>
      <c r="S2850" s="5">
        <v>49</v>
      </c>
      <c r="T2850" s="5">
        <v>641.36125654450257</v>
      </c>
      <c r="U2850" s="5">
        <v>2</v>
      </c>
      <c r="V2850" s="5">
        <v>26.178010471204193</v>
      </c>
      <c r="W2850" s="5">
        <v>2</v>
      </c>
      <c r="X2850" s="5">
        <v>26.178010471204193</v>
      </c>
      <c r="Y2850" s="5">
        <v>3</v>
      </c>
      <c r="Z2850" s="5">
        <v>39.267015706806284</v>
      </c>
      <c r="AA2850" s="5">
        <v>42</v>
      </c>
      <c r="AB2850" s="5">
        <v>549.73821989528801</v>
      </c>
      <c r="AC2850" s="5">
        <v>191</v>
      </c>
      <c r="AD2850" s="5">
        <v>2500</v>
      </c>
      <c r="AE2850" s="5">
        <v>63</v>
      </c>
      <c r="AF2850" s="5">
        <v>824.6073298429319</v>
      </c>
      <c r="AG2850" s="5">
        <v>123</v>
      </c>
      <c r="AH2850" s="5">
        <v>1609.9476439790576</v>
      </c>
      <c r="AI2850" s="5">
        <v>5</v>
      </c>
      <c r="AJ2850" s="5">
        <v>65.44502617801048</v>
      </c>
    </row>
    <row r="2851" spans="1:36" x14ac:dyDescent="0.25">
      <c r="A2851">
        <v>2018</v>
      </c>
      <c r="B2851" t="s">
        <v>41</v>
      </c>
      <c r="C2851" t="s">
        <v>5886</v>
      </c>
      <c r="D2851" s="47" t="s">
        <v>5866</v>
      </c>
      <c r="E2851" s="11">
        <v>6.1440000000000001</v>
      </c>
      <c r="F2851" s="2">
        <v>0.47660000000000002</v>
      </c>
      <c r="G2851" s="2">
        <v>0.50160000000000005</v>
      </c>
      <c r="H2851" s="2">
        <v>-2.5000000000000022E-2</v>
      </c>
      <c r="I2851" s="2">
        <v>0.47099999999999997</v>
      </c>
      <c r="J2851" s="2">
        <v>0.47170000000000001</v>
      </c>
      <c r="K2851" s="2">
        <v>-7.0000000000003393E-4</v>
      </c>
      <c r="L2851" s="2">
        <v>0.46179999999999999</v>
      </c>
      <c r="M2851" s="2">
        <v>0.51700000000000002</v>
      </c>
      <c r="N2851" s="2">
        <v>-5.5200000000000027E-2</v>
      </c>
      <c r="O2851" s="2">
        <v>-2.6966666666666694E-2</v>
      </c>
      <c r="P2851" s="2" t="s">
        <v>5765</v>
      </c>
      <c r="Q2851" s="5">
        <v>7642</v>
      </c>
      <c r="R2851" s="5">
        <v>1243.8151041666667</v>
      </c>
      <c r="S2851" s="5">
        <v>13</v>
      </c>
      <c r="T2851" s="5">
        <v>170.11253598534415</v>
      </c>
      <c r="U2851" s="5">
        <v>3</v>
      </c>
      <c r="V2851" s="5">
        <v>39.256739073540963</v>
      </c>
      <c r="W2851" s="5">
        <v>0</v>
      </c>
      <c r="X2851" s="5">
        <v>0</v>
      </c>
      <c r="Y2851" s="5">
        <v>4</v>
      </c>
      <c r="Z2851" s="5">
        <v>52.34231876472127</v>
      </c>
      <c r="AA2851" s="5">
        <v>6</v>
      </c>
      <c r="AB2851" s="5">
        <v>78.513478147081926</v>
      </c>
      <c r="AC2851" s="5">
        <v>102</v>
      </c>
      <c r="AD2851" s="5">
        <v>1334.7291285003926</v>
      </c>
      <c r="AE2851" s="5">
        <v>17</v>
      </c>
      <c r="AF2851" s="5">
        <v>222.45485475006544</v>
      </c>
      <c r="AG2851" s="5">
        <v>80</v>
      </c>
      <c r="AH2851" s="5">
        <v>1046.8463752944256</v>
      </c>
      <c r="AI2851" s="5">
        <v>5</v>
      </c>
      <c r="AJ2851" s="5">
        <v>65.427898455901598</v>
      </c>
    </row>
    <row r="2852" spans="1:36" x14ac:dyDescent="0.25">
      <c r="A2852">
        <v>2018</v>
      </c>
      <c r="B2852" t="s">
        <v>49</v>
      </c>
      <c r="C2852" t="s">
        <v>5093</v>
      </c>
      <c r="D2852" s="47" t="s">
        <v>914</v>
      </c>
      <c r="E2852" s="11">
        <v>35.1</v>
      </c>
      <c r="F2852" s="2">
        <v>0.26050000000000001</v>
      </c>
      <c r="G2852" s="2">
        <v>0.69830000000000003</v>
      </c>
      <c r="H2852" s="2">
        <v>-0.43780000000000002</v>
      </c>
      <c r="I2852" s="2">
        <v>0.45100000000000001</v>
      </c>
      <c r="J2852" s="2">
        <v>0.433</v>
      </c>
      <c r="K2852" s="2">
        <v>1.8000000000000016E-2</v>
      </c>
      <c r="L2852" s="2">
        <v>0.41</v>
      </c>
      <c r="M2852" s="2">
        <v>0.56200000000000006</v>
      </c>
      <c r="N2852" s="2">
        <v>-0.15200000000000008</v>
      </c>
      <c r="O2852" s="2">
        <v>-0.19060000000000002</v>
      </c>
      <c r="P2852" s="2" t="s">
        <v>5900</v>
      </c>
      <c r="Q2852" s="5">
        <v>7643</v>
      </c>
      <c r="R2852" s="5">
        <v>217.74928774928773</v>
      </c>
      <c r="S2852" s="5">
        <v>22</v>
      </c>
      <c r="T2852" s="5">
        <v>287.84508700771948</v>
      </c>
      <c r="U2852" s="5">
        <v>0</v>
      </c>
      <c r="V2852" s="5">
        <v>0</v>
      </c>
      <c r="W2852" s="5">
        <v>3</v>
      </c>
      <c r="X2852" s="5">
        <v>39.251602773779929</v>
      </c>
      <c r="Y2852" s="5">
        <v>2</v>
      </c>
      <c r="Z2852" s="5">
        <v>26.167735182519955</v>
      </c>
      <c r="AA2852" s="5">
        <v>17</v>
      </c>
      <c r="AB2852" s="5">
        <v>222.42574905141959</v>
      </c>
      <c r="AC2852" s="5">
        <v>93</v>
      </c>
      <c r="AD2852" s="5">
        <v>1216.7996859871778</v>
      </c>
      <c r="AE2852" s="5">
        <v>17</v>
      </c>
      <c r="AF2852" s="5">
        <v>222.42574905141959</v>
      </c>
      <c r="AG2852" s="5">
        <v>72</v>
      </c>
      <c r="AH2852" s="5">
        <v>942.03846657071824</v>
      </c>
      <c r="AI2852" s="5">
        <v>4</v>
      </c>
      <c r="AJ2852" s="5">
        <v>52.33547036503991</v>
      </c>
    </row>
    <row r="2853" spans="1:36" x14ac:dyDescent="0.25">
      <c r="A2853">
        <v>2019</v>
      </c>
      <c r="B2853" t="s">
        <v>71</v>
      </c>
      <c r="C2853" t="s">
        <v>2014</v>
      </c>
      <c r="D2853" s="47" t="s">
        <v>2014</v>
      </c>
      <c r="E2853" s="11">
        <v>0</v>
      </c>
      <c r="F2853" s="2">
        <v>0.8034</v>
      </c>
      <c r="G2853" s="2">
        <v>0.18920000000000001</v>
      </c>
      <c r="H2853" s="2">
        <v>0.61419999999999997</v>
      </c>
      <c r="I2853" s="2">
        <v>0.79059999999999997</v>
      </c>
      <c r="J2853" s="2">
        <v>0.193</v>
      </c>
      <c r="K2853" s="2">
        <v>0.59759999999999991</v>
      </c>
      <c r="L2853" s="2">
        <v>0.73660000000000003</v>
      </c>
      <c r="M2853" s="2">
        <v>0.25319999999999998</v>
      </c>
      <c r="N2853" s="2">
        <v>0.48340000000000005</v>
      </c>
      <c r="O2853" s="2">
        <v>0.56506666666666661</v>
      </c>
      <c r="P2853" s="2" t="s">
        <v>4792</v>
      </c>
      <c r="Q2853" s="5">
        <v>7647</v>
      </c>
      <c r="R2853" s="5" t="s">
        <v>4791</v>
      </c>
      <c r="S2853" s="5">
        <v>28</v>
      </c>
      <c r="T2853" s="5">
        <v>366.15666274355954</v>
      </c>
      <c r="U2853" s="5">
        <v>1</v>
      </c>
      <c r="V2853" s="5">
        <v>13.07702366941284</v>
      </c>
      <c r="W2853" s="5">
        <v>0</v>
      </c>
      <c r="X2853" s="5">
        <v>0</v>
      </c>
      <c r="Y2853" s="5">
        <v>0</v>
      </c>
      <c r="Z2853" s="5">
        <v>0</v>
      </c>
      <c r="AA2853" s="5">
        <v>27</v>
      </c>
      <c r="AB2853" s="5">
        <v>353.07963907414671</v>
      </c>
      <c r="AC2853" s="5">
        <v>363</v>
      </c>
      <c r="AD2853" s="5">
        <v>4746.9595919968615</v>
      </c>
      <c r="AE2853" s="5">
        <v>80</v>
      </c>
      <c r="AF2853" s="5">
        <v>1046.1618935530273</v>
      </c>
      <c r="AG2853" s="5">
        <v>259</v>
      </c>
      <c r="AH2853" s="5">
        <v>3386.9491303779259</v>
      </c>
      <c r="AI2853" s="5">
        <v>24</v>
      </c>
      <c r="AJ2853" s="5">
        <v>313.84856806590818</v>
      </c>
    </row>
    <row r="2854" spans="1:36" x14ac:dyDescent="0.25">
      <c r="A2854">
        <v>2018</v>
      </c>
      <c r="B2854" t="s">
        <v>70</v>
      </c>
      <c r="C2854" t="s">
        <v>5339</v>
      </c>
      <c r="D2854" s="47" t="s">
        <v>5338</v>
      </c>
      <c r="E2854" s="11">
        <v>7.22</v>
      </c>
      <c r="F2854" s="2">
        <v>0.74099999999999999</v>
      </c>
      <c r="G2854" s="2">
        <v>0.24979999999999999</v>
      </c>
      <c r="H2854" s="2">
        <v>0.49119999999999997</v>
      </c>
      <c r="I2854" s="2">
        <v>0.71560000000000001</v>
      </c>
      <c r="J2854" s="2">
        <v>0.26190000000000002</v>
      </c>
      <c r="K2854" s="2">
        <v>0.45369999999999999</v>
      </c>
      <c r="L2854" s="2">
        <v>0.64029999999999998</v>
      </c>
      <c r="M2854" s="2">
        <v>0.34820000000000001</v>
      </c>
      <c r="N2854" s="2">
        <v>0.29209999999999997</v>
      </c>
      <c r="O2854" s="2">
        <v>0.41233333333333327</v>
      </c>
      <c r="P2854" s="5" t="s">
        <v>4792</v>
      </c>
      <c r="Q2854" s="5">
        <v>7650</v>
      </c>
      <c r="R2854" s="5">
        <v>1059.5567867036011</v>
      </c>
      <c r="S2854" s="5">
        <v>59</v>
      </c>
      <c r="T2854" s="5">
        <v>771.24183006535941</v>
      </c>
      <c r="U2854" s="5">
        <v>0</v>
      </c>
      <c r="V2854" s="5">
        <v>0</v>
      </c>
      <c r="W2854" s="5">
        <v>6</v>
      </c>
      <c r="X2854" s="5">
        <v>78.431372549019599</v>
      </c>
      <c r="Y2854" s="5">
        <v>3</v>
      </c>
      <c r="Z2854" s="5">
        <v>39.2156862745098</v>
      </c>
      <c r="AA2854" s="5">
        <v>50</v>
      </c>
      <c r="AB2854" s="5">
        <v>653.59477124183013</v>
      </c>
      <c r="AC2854" s="5">
        <v>403</v>
      </c>
      <c r="AD2854" s="5">
        <v>5267.9738562091507</v>
      </c>
      <c r="AE2854" s="5">
        <v>53</v>
      </c>
      <c r="AF2854" s="5">
        <v>692.81045751633985</v>
      </c>
      <c r="AG2854" s="5">
        <v>331</v>
      </c>
      <c r="AH2854" s="5">
        <v>4326.7973856209155</v>
      </c>
      <c r="AI2854" s="5">
        <v>19</v>
      </c>
      <c r="AJ2854" s="5">
        <v>248.36601307189542</v>
      </c>
    </row>
    <row r="2855" spans="1:36" x14ac:dyDescent="0.25">
      <c r="A2855">
        <v>2019</v>
      </c>
      <c r="B2855" t="s">
        <v>71</v>
      </c>
      <c r="C2855" t="s">
        <v>1109</v>
      </c>
      <c r="D2855" s="47" t="s">
        <v>1109</v>
      </c>
      <c r="E2855" s="11">
        <v>0</v>
      </c>
      <c r="F2855" s="2">
        <v>0.73570000000000002</v>
      </c>
      <c r="G2855" s="2">
        <v>0.25469999999999998</v>
      </c>
      <c r="H2855" s="2">
        <v>0.48100000000000004</v>
      </c>
      <c r="I2855" s="2">
        <v>0.72419999999999995</v>
      </c>
      <c r="J2855" s="2">
        <v>0.248</v>
      </c>
      <c r="K2855" s="2">
        <v>0.47619999999999996</v>
      </c>
      <c r="L2855" s="2">
        <v>0.69610000000000005</v>
      </c>
      <c r="M2855" s="2">
        <v>0.29339999999999999</v>
      </c>
      <c r="N2855" s="2">
        <v>0.40270000000000006</v>
      </c>
      <c r="O2855" s="2">
        <v>0.45330000000000004</v>
      </c>
      <c r="P2855" s="2" t="s">
        <v>4792</v>
      </c>
      <c r="Q2855" s="5">
        <v>7655</v>
      </c>
      <c r="R2855" s="5" t="s">
        <v>4791</v>
      </c>
      <c r="S2855" s="5">
        <v>81</v>
      </c>
      <c r="T2855" s="5">
        <v>1058.1319399085564</v>
      </c>
      <c r="U2855" s="5">
        <v>1</v>
      </c>
      <c r="V2855" s="5">
        <v>13.063357282821686</v>
      </c>
      <c r="W2855" s="5">
        <v>11</v>
      </c>
      <c r="X2855" s="5">
        <v>143.69693011103854</v>
      </c>
      <c r="Y2855" s="5">
        <v>1</v>
      </c>
      <c r="Z2855" s="5">
        <v>13.063357282821686</v>
      </c>
      <c r="AA2855" s="5">
        <v>68</v>
      </c>
      <c r="AB2855" s="5">
        <v>888.30829523187447</v>
      </c>
      <c r="AC2855" s="5">
        <v>168</v>
      </c>
      <c r="AD2855" s="5">
        <v>2194.6440235140431</v>
      </c>
      <c r="AE2855" s="5">
        <v>25</v>
      </c>
      <c r="AF2855" s="5">
        <v>326.58393207054212</v>
      </c>
      <c r="AG2855" s="5">
        <v>130</v>
      </c>
      <c r="AH2855" s="5">
        <v>1698.2364467668192</v>
      </c>
      <c r="AI2855" s="5">
        <v>13</v>
      </c>
      <c r="AJ2855" s="5">
        <v>169.82364467668191</v>
      </c>
    </row>
    <row r="2856" spans="1:36" x14ac:dyDescent="0.25">
      <c r="A2856">
        <v>2017</v>
      </c>
      <c r="B2856" t="s">
        <v>71</v>
      </c>
      <c r="C2856" t="s">
        <v>2014</v>
      </c>
      <c r="D2856" s="47" t="s">
        <v>2014</v>
      </c>
      <c r="E2856" s="11">
        <v>0</v>
      </c>
      <c r="F2856" s="2">
        <v>0.8034</v>
      </c>
      <c r="G2856" s="2">
        <v>0.18920000000000001</v>
      </c>
      <c r="H2856" s="2">
        <v>0.61419999999999997</v>
      </c>
      <c r="I2856" s="2">
        <v>0.79059999999999997</v>
      </c>
      <c r="J2856" s="2">
        <v>0.193</v>
      </c>
      <c r="K2856" s="2">
        <v>0.59759999999999991</v>
      </c>
      <c r="L2856" s="2">
        <v>0.73660000000000003</v>
      </c>
      <c r="M2856" s="2">
        <v>0.25319999999999998</v>
      </c>
      <c r="N2856" s="2">
        <v>0.48340000000000005</v>
      </c>
      <c r="O2856" s="2">
        <v>0.56506666666666661</v>
      </c>
      <c r="P2856" s="2" t="s">
        <v>4792</v>
      </c>
      <c r="Q2856" s="5">
        <v>7663</v>
      </c>
      <c r="R2856" s="5" t="s">
        <v>4791</v>
      </c>
      <c r="S2856" s="5">
        <v>37</v>
      </c>
      <c r="T2856" s="5">
        <v>482.83961894819265</v>
      </c>
      <c r="U2856" s="5">
        <v>0</v>
      </c>
      <c r="V2856" s="5">
        <v>0</v>
      </c>
      <c r="W2856" s="5">
        <v>0</v>
      </c>
      <c r="X2856" s="5">
        <v>0</v>
      </c>
      <c r="Y2856" s="5">
        <v>5</v>
      </c>
      <c r="Z2856" s="5">
        <v>65.248597155161164</v>
      </c>
      <c r="AA2856" s="5">
        <v>32</v>
      </c>
      <c r="AB2856" s="5">
        <v>417.59102179303142</v>
      </c>
      <c r="AC2856" s="5">
        <v>349</v>
      </c>
      <c r="AD2856" s="5">
        <v>4554.3520814302492</v>
      </c>
      <c r="AE2856" s="5">
        <v>93</v>
      </c>
      <c r="AF2856" s="5">
        <v>1213.6239070859976</v>
      </c>
      <c r="AG2856" s="5">
        <v>242</v>
      </c>
      <c r="AH2856" s="5">
        <v>3158.0321023098004</v>
      </c>
      <c r="AI2856" s="5">
        <v>14</v>
      </c>
      <c r="AJ2856" s="5">
        <v>182.69607203445128</v>
      </c>
    </row>
    <row r="2857" spans="1:36" x14ac:dyDescent="0.25">
      <c r="A2857">
        <v>2019</v>
      </c>
      <c r="B2857" t="s">
        <v>41</v>
      </c>
      <c r="C2857" t="s">
        <v>6063</v>
      </c>
      <c r="D2857" s="47" t="s">
        <v>6005</v>
      </c>
      <c r="E2857" s="11">
        <v>1.7769999999999999</v>
      </c>
      <c r="F2857" s="2">
        <v>0.24049999999999999</v>
      </c>
      <c r="G2857" s="2">
        <v>0.74350000000000005</v>
      </c>
      <c r="H2857" s="2">
        <v>-0.50300000000000011</v>
      </c>
      <c r="I2857" s="2">
        <v>0.2102</v>
      </c>
      <c r="J2857" s="2">
        <v>0.74750000000000005</v>
      </c>
      <c r="K2857" s="2">
        <v>-0.53730000000000011</v>
      </c>
      <c r="L2857" s="2">
        <v>0.24629999999999999</v>
      </c>
      <c r="M2857" s="2">
        <v>0.74</v>
      </c>
      <c r="N2857" s="2">
        <v>-0.49370000000000003</v>
      </c>
      <c r="O2857" s="2">
        <v>-0.51133333333333342</v>
      </c>
      <c r="P2857" s="2" t="s">
        <v>5900</v>
      </c>
      <c r="Q2857" s="5">
        <v>7664</v>
      </c>
      <c r="R2857" s="5">
        <v>4312.886888013506</v>
      </c>
      <c r="S2857" s="5">
        <v>20</v>
      </c>
      <c r="T2857" s="5">
        <v>260.96033402922757</v>
      </c>
      <c r="U2857" s="5">
        <v>0</v>
      </c>
      <c r="V2857" s="5">
        <v>0</v>
      </c>
      <c r="W2857" s="5">
        <v>0</v>
      </c>
      <c r="X2857" s="5">
        <v>0</v>
      </c>
      <c r="Y2857" s="5">
        <v>9</v>
      </c>
      <c r="Z2857" s="5">
        <v>117.43215031315239</v>
      </c>
      <c r="AA2857" s="5">
        <v>11</v>
      </c>
      <c r="AB2857" s="5">
        <v>143.52818371607515</v>
      </c>
      <c r="AC2857" s="5">
        <v>343</v>
      </c>
      <c r="AD2857" s="5">
        <v>4475.4697286012533</v>
      </c>
      <c r="AE2857" s="5">
        <v>23</v>
      </c>
      <c r="AF2857" s="5">
        <v>300.10438413361169</v>
      </c>
      <c r="AG2857" s="5">
        <v>280</v>
      </c>
      <c r="AH2857" s="5">
        <v>3653.4446764091858</v>
      </c>
      <c r="AI2857" s="5">
        <v>40</v>
      </c>
      <c r="AJ2857" s="5">
        <v>521.92066805845513</v>
      </c>
    </row>
    <row r="2858" spans="1:36" x14ac:dyDescent="0.25">
      <c r="A2858">
        <v>2018</v>
      </c>
      <c r="B2858" t="s">
        <v>70</v>
      </c>
      <c r="C2858" t="s">
        <v>671</v>
      </c>
      <c r="D2858" s="47" t="s">
        <v>1897</v>
      </c>
      <c r="E2858" s="11">
        <v>12.42</v>
      </c>
      <c r="F2858" s="2">
        <v>0.81510000000000005</v>
      </c>
      <c r="G2858" s="2">
        <v>0.17399999999999999</v>
      </c>
      <c r="H2858" s="2">
        <v>0.6411</v>
      </c>
      <c r="I2858" s="2">
        <v>0.79649999999999999</v>
      </c>
      <c r="J2858" s="2">
        <v>0.1762</v>
      </c>
      <c r="K2858" s="2">
        <v>0.62029999999999996</v>
      </c>
      <c r="L2858" s="2">
        <v>0.73799999999999999</v>
      </c>
      <c r="M2858" s="2">
        <v>0.25030000000000002</v>
      </c>
      <c r="N2858" s="2">
        <v>0.48769999999999997</v>
      </c>
      <c r="O2858" s="2">
        <v>0.5830333333333334</v>
      </c>
      <c r="P2858" s="5" t="s">
        <v>4792</v>
      </c>
      <c r="Q2858" s="5">
        <v>7673</v>
      </c>
      <c r="R2858" s="5">
        <v>617.7938808373591</v>
      </c>
      <c r="S2858" s="5">
        <v>43</v>
      </c>
      <c r="T2858" s="5">
        <v>560.40662061775049</v>
      </c>
      <c r="U2858" s="5">
        <v>0</v>
      </c>
      <c r="V2858" s="5">
        <v>0</v>
      </c>
      <c r="W2858" s="5">
        <v>3</v>
      </c>
      <c r="X2858" s="5">
        <v>39.098136322168642</v>
      </c>
      <c r="Y2858" s="5">
        <v>3</v>
      </c>
      <c r="Z2858" s="5">
        <v>39.098136322168642</v>
      </c>
      <c r="AA2858" s="5">
        <v>37</v>
      </c>
      <c r="AB2858" s="5">
        <v>482.21034797341332</v>
      </c>
      <c r="AC2858" s="5">
        <v>307</v>
      </c>
      <c r="AD2858" s="5">
        <v>4001.0426169685911</v>
      </c>
      <c r="AE2858" s="5">
        <v>38</v>
      </c>
      <c r="AF2858" s="5">
        <v>495.24306008080282</v>
      </c>
      <c r="AG2858" s="5">
        <v>250</v>
      </c>
      <c r="AH2858" s="5">
        <v>3258.1780268473872</v>
      </c>
      <c r="AI2858" s="5">
        <v>19</v>
      </c>
      <c r="AJ2858" s="5">
        <v>247.62153004040141</v>
      </c>
    </row>
    <row r="2859" spans="1:36" x14ac:dyDescent="0.25">
      <c r="A2859">
        <v>2017</v>
      </c>
      <c r="B2859" t="s">
        <v>71</v>
      </c>
      <c r="C2859" t="s">
        <v>4946</v>
      </c>
      <c r="D2859" s="47" t="s">
        <v>636</v>
      </c>
      <c r="E2859" s="11">
        <v>0</v>
      </c>
      <c r="F2859" s="2">
        <v>0.73760000000000003</v>
      </c>
      <c r="G2859" s="2">
        <v>0.25369999999999998</v>
      </c>
      <c r="H2859" s="2">
        <v>0.48390000000000005</v>
      </c>
      <c r="I2859" s="2">
        <v>0.72040000000000004</v>
      </c>
      <c r="J2859" s="2">
        <v>0.2465</v>
      </c>
      <c r="K2859" s="2">
        <v>0.47390000000000004</v>
      </c>
      <c r="L2859" s="2">
        <v>0.71009999999999995</v>
      </c>
      <c r="M2859" s="2">
        <v>0.2802</v>
      </c>
      <c r="N2859" s="2">
        <v>0.42989999999999995</v>
      </c>
      <c r="O2859" s="2">
        <v>0.46256666666666674</v>
      </c>
      <c r="P2859" s="2" t="s">
        <v>4792</v>
      </c>
      <c r="Q2859" s="5">
        <v>7677</v>
      </c>
      <c r="R2859" s="5" t="s">
        <v>4791</v>
      </c>
      <c r="S2859" s="5">
        <v>16</v>
      </c>
      <c r="T2859" s="5">
        <v>208.41474534323305</v>
      </c>
      <c r="U2859" s="5">
        <v>0</v>
      </c>
      <c r="V2859" s="5">
        <v>0</v>
      </c>
      <c r="W2859" s="5">
        <v>1</v>
      </c>
      <c r="X2859" s="5">
        <v>13.025921583952066</v>
      </c>
      <c r="Y2859" s="5">
        <v>1</v>
      </c>
      <c r="Z2859" s="5">
        <v>13.025921583952066</v>
      </c>
      <c r="AA2859" s="5">
        <v>14</v>
      </c>
      <c r="AB2859" s="5">
        <v>182.36290217532891</v>
      </c>
      <c r="AC2859" s="5">
        <v>160</v>
      </c>
      <c r="AD2859" s="5">
        <v>2084.1474534323302</v>
      </c>
      <c r="AE2859" s="5">
        <v>31</v>
      </c>
      <c r="AF2859" s="5">
        <v>403.80356910251396</v>
      </c>
      <c r="AG2859" s="5">
        <v>117</v>
      </c>
      <c r="AH2859" s="5">
        <v>1524.0328253223915</v>
      </c>
      <c r="AI2859" s="5">
        <v>12</v>
      </c>
      <c r="AJ2859" s="5">
        <v>156.31105900742477</v>
      </c>
    </row>
    <row r="2860" spans="1:36" x14ac:dyDescent="0.25">
      <c r="A2860">
        <v>2018</v>
      </c>
      <c r="B2860" t="s">
        <v>71</v>
      </c>
      <c r="C2860" t="s">
        <v>4986</v>
      </c>
      <c r="D2860" s="47" t="s">
        <v>4985</v>
      </c>
      <c r="E2860" s="11">
        <v>0</v>
      </c>
      <c r="F2860" s="2">
        <v>0.75980000000000003</v>
      </c>
      <c r="G2860" s="2">
        <v>0.22819999999999999</v>
      </c>
      <c r="H2860" s="2">
        <v>0.53160000000000007</v>
      </c>
      <c r="I2860" s="2">
        <v>0.74109999999999998</v>
      </c>
      <c r="J2860" s="2">
        <v>0.2301</v>
      </c>
      <c r="K2860" s="2">
        <v>0.51100000000000001</v>
      </c>
      <c r="L2860" s="2">
        <v>0.71399999999999997</v>
      </c>
      <c r="M2860" s="2">
        <v>0.27189999999999998</v>
      </c>
      <c r="N2860" s="2">
        <v>0.44209999999999999</v>
      </c>
      <c r="O2860" s="2">
        <v>0.49490000000000006</v>
      </c>
      <c r="P2860" s="2" t="s">
        <v>4792</v>
      </c>
      <c r="Q2860" s="5">
        <v>7677</v>
      </c>
      <c r="R2860" s="5" t="s">
        <v>4791</v>
      </c>
      <c r="S2860" s="5">
        <v>34</v>
      </c>
      <c r="T2860" s="5">
        <v>442.88133385437021</v>
      </c>
      <c r="U2860" s="5">
        <v>0</v>
      </c>
      <c r="V2860" s="5">
        <v>0</v>
      </c>
      <c r="W2860" s="5">
        <v>5</v>
      </c>
      <c r="X2860" s="5">
        <v>65.129607919760318</v>
      </c>
      <c r="Y2860" s="5">
        <v>3</v>
      </c>
      <c r="Z2860" s="5">
        <v>39.077764751856193</v>
      </c>
      <c r="AA2860" s="5">
        <v>26</v>
      </c>
      <c r="AB2860" s="5">
        <v>338.67396118275366</v>
      </c>
      <c r="AC2860" s="5">
        <v>162</v>
      </c>
      <c r="AD2860" s="5">
        <v>2110.1992966002344</v>
      </c>
      <c r="AE2860" s="5">
        <v>64</v>
      </c>
      <c r="AF2860" s="5">
        <v>833.6589813729322</v>
      </c>
      <c r="AG2860" s="5">
        <v>65</v>
      </c>
      <c r="AH2860" s="5">
        <v>846.68490295688423</v>
      </c>
      <c r="AI2860" s="5">
        <v>33</v>
      </c>
      <c r="AJ2860" s="5">
        <v>429.85541227041813</v>
      </c>
    </row>
    <row r="2861" spans="1:36" x14ac:dyDescent="0.25">
      <c r="A2861">
        <v>2018</v>
      </c>
      <c r="B2861" t="s">
        <v>71</v>
      </c>
      <c r="C2861" t="s">
        <v>4986</v>
      </c>
      <c r="D2861" s="47" t="s">
        <v>4985</v>
      </c>
      <c r="E2861" s="11">
        <v>0</v>
      </c>
      <c r="F2861" s="2">
        <v>0.75980000000000003</v>
      </c>
      <c r="G2861" s="2">
        <v>0.22819999999999999</v>
      </c>
      <c r="H2861" s="2">
        <v>0.53160000000000007</v>
      </c>
      <c r="I2861" s="2">
        <v>0.74109999999999998</v>
      </c>
      <c r="J2861" s="2">
        <v>0.2301</v>
      </c>
      <c r="K2861" s="2">
        <v>0.51100000000000001</v>
      </c>
      <c r="L2861" s="2">
        <v>0.71399999999999997</v>
      </c>
      <c r="M2861" s="2">
        <v>0.27189999999999998</v>
      </c>
      <c r="N2861" s="2">
        <v>0.44209999999999999</v>
      </c>
      <c r="O2861" s="2">
        <v>0.49490000000000006</v>
      </c>
      <c r="P2861" s="2" t="s">
        <v>4792</v>
      </c>
      <c r="Q2861" s="5">
        <v>7677</v>
      </c>
      <c r="R2861" s="5" t="s">
        <v>4791</v>
      </c>
      <c r="S2861" s="5">
        <v>34</v>
      </c>
      <c r="T2861" s="5">
        <v>442.88133385437021</v>
      </c>
      <c r="U2861" s="5">
        <v>0</v>
      </c>
      <c r="V2861" s="5">
        <v>0</v>
      </c>
      <c r="W2861" s="5">
        <v>5</v>
      </c>
      <c r="X2861" s="5">
        <v>65.129607919760318</v>
      </c>
      <c r="Y2861" s="5">
        <v>3</v>
      </c>
      <c r="Z2861" s="5">
        <v>39.077764751856193</v>
      </c>
      <c r="AA2861" s="5">
        <v>26</v>
      </c>
      <c r="AB2861" s="5">
        <v>338.67396118275366</v>
      </c>
      <c r="AC2861" s="5">
        <v>162</v>
      </c>
      <c r="AD2861" s="5">
        <v>2110.1992966002344</v>
      </c>
      <c r="AE2861" s="5">
        <v>64</v>
      </c>
      <c r="AF2861" s="5">
        <v>833.6589813729322</v>
      </c>
      <c r="AG2861" s="5">
        <v>65</v>
      </c>
      <c r="AH2861" s="5">
        <v>846.68490295688423</v>
      </c>
      <c r="AI2861" s="5">
        <v>33</v>
      </c>
      <c r="AJ2861" s="5">
        <v>429.85541227041813</v>
      </c>
    </row>
    <row r="2862" spans="1:36" x14ac:dyDescent="0.25">
      <c r="A2862">
        <v>2018</v>
      </c>
      <c r="B2862" t="s">
        <v>71</v>
      </c>
      <c r="C2862" t="s">
        <v>1109</v>
      </c>
      <c r="D2862" s="47" t="s">
        <v>1109</v>
      </c>
      <c r="E2862" s="11">
        <v>0</v>
      </c>
      <c r="F2862" s="2">
        <v>0.73570000000000002</v>
      </c>
      <c r="G2862" s="2">
        <v>0.25469999999999998</v>
      </c>
      <c r="H2862" s="2">
        <v>0.48100000000000004</v>
      </c>
      <c r="I2862" s="2">
        <v>0.72419999999999995</v>
      </c>
      <c r="J2862" s="2">
        <v>0.248</v>
      </c>
      <c r="K2862" s="2">
        <v>0.47619999999999996</v>
      </c>
      <c r="L2862" s="2">
        <v>0.69610000000000005</v>
      </c>
      <c r="M2862" s="2">
        <v>0.29339999999999999</v>
      </c>
      <c r="N2862" s="2">
        <v>0.40270000000000006</v>
      </c>
      <c r="O2862" s="2">
        <v>0.45330000000000004</v>
      </c>
      <c r="P2862" s="2" t="s">
        <v>4792</v>
      </c>
      <c r="Q2862" s="5">
        <v>7687</v>
      </c>
      <c r="R2862" s="5" t="s">
        <v>4791</v>
      </c>
      <c r="S2862" s="5">
        <v>0</v>
      </c>
      <c r="T2862" s="5">
        <v>0</v>
      </c>
      <c r="U2862" s="5">
        <v>0</v>
      </c>
      <c r="V2862" s="5">
        <v>0</v>
      </c>
      <c r="W2862" s="5">
        <v>14</v>
      </c>
      <c r="X2862" s="5">
        <v>182.12566671002992</v>
      </c>
      <c r="Y2862" s="5">
        <v>1</v>
      </c>
      <c r="Z2862" s="5">
        <v>13.008976193573565</v>
      </c>
      <c r="AA2862" s="5">
        <v>0</v>
      </c>
      <c r="AB2862" s="5">
        <v>0</v>
      </c>
      <c r="AC2862" s="5">
        <v>124</v>
      </c>
      <c r="AD2862" s="5">
        <v>1613.113048003122</v>
      </c>
      <c r="AE2862" s="5">
        <v>27</v>
      </c>
      <c r="AF2862" s="5">
        <v>351.24235722648626</v>
      </c>
      <c r="AG2862" s="5">
        <v>92</v>
      </c>
      <c r="AH2862" s="5">
        <v>1196.8258098087681</v>
      </c>
      <c r="AI2862" s="5">
        <v>5</v>
      </c>
      <c r="AJ2862" s="5">
        <v>65.044880967867826</v>
      </c>
    </row>
    <row r="2863" spans="1:36" x14ac:dyDescent="0.25">
      <c r="A2863">
        <v>2018</v>
      </c>
      <c r="B2863" t="s">
        <v>71</v>
      </c>
      <c r="C2863" t="s">
        <v>1109</v>
      </c>
      <c r="D2863" s="47" t="s">
        <v>1109</v>
      </c>
      <c r="E2863" s="11">
        <v>0</v>
      </c>
      <c r="F2863" s="2">
        <v>0.73570000000000002</v>
      </c>
      <c r="G2863" s="2">
        <v>0.25469999999999998</v>
      </c>
      <c r="H2863" s="2">
        <v>0.48100000000000004</v>
      </c>
      <c r="I2863" s="2">
        <v>0.72419999999999995</v>
      </c>
      <c r="J2863" s="2">
        <v>0.248</v>
      </c>
      <c r="K2863" s="2">
        <v>0.47619999999999996</v>
      </c>
      <c r="L2863" s="2">
        <v>0.69610000000000005</v>
      </c>
      <c r="M2863" s="2">
        <v>0.29339999999999999</v>
      </c>
      <c r="N2863" s="2">
        <v>0.40270000000000006</v>
      </c>
      <c r="O2863" s="2">
        <v>0.45330000000000004</v>
      </c>
      <c r="P2863" s="2" t="s">
        <v>4792</v>
      </c>
      <c r="Q2863" s="5">
        <v>7687</v>
      </c>
      <c r="R2863" s="5" t="s">
        <v>4791</v>
      </c>
      <c r="S2863" s="5">
        <v>0</v>
      </c>
      <c r="T2863" s="5">
        <v>0</v>
      </c>
      <c r="U2863" s="5">
        <v>0</v>
      </c>
      <c r="V2863" s="5">
        <v>0</v>
      </c>
      <c r="W2863" s="5">
        <v>14</v>
      </c>
      <c r="X2863" s="5">
        <v>182.12566671002992</v>
      </c>
      <c r="Y2863" s="5">
        <v>1</v>
      </c>
      <c r="Z2863" s="5">
        <v>13.008976193573565</v>
      </c>
      <c r="AA2863" s="5">
        <v>0</v>
      </c>
      <c r="AB2863" s="5">
        <v>0</v>
      </c>
      <c r="AC2863" s="5">
        <v>124</v>
      </c>
      <c r="AD2863" s="5">
        <v>1613.113048003122</v>
      </c>
      <c r="AE2863" s="5">
        <v>27</v>
      </c>
      <c r="AF2863" s="5">
        <v>351.24235722648626</v>
      </c>
      <c r="AG2863" s="5">
        <v>92</v>
      </c>
      <c r="AH2863" s="5">
        <v>1196.8258098087681</v>
      </c>
      <c r="AI2863" s="5">
        <v>5</v>
      </c>
      <c r="AJ2863" s="5">
        <v>65.044880967867826</v>
      </c>
    </row>
    <row r="2864" spans="1:36" x14ac:dyDescent="0.25">
      <c r="A2864">
        <v>2017</v>
      </c>
      <c r="B2864" t="s">
        <v>49</v>
      </c>
      <c r="C2864" t="s">
        <v>6510</v>
      </c>
      <c r="D2864" s="47" t="s">
        <v>618</v>
      </c>
      <c r="E2864" s="11">
        <v>35.299999999999997</v>
      </c>
      <c r="F2864" s="2">
        <v>0.3947</v>
      </c>
      <c r="G2864" s="2">
        <v>0.57199999999999995</v>
      </c>
      <c r="H2864" s="2">
        <v>-0.17729999999999996</v>
      </c>
      <c r="I2864" s="2">
        <v>0.46800000000000003</v>
      </c>
      <c r="J2864" s="2">
        <v>0.42399999999999999</v>
      </c>
      <c r="K2864" s="2">
        <v>4.4000000000000039E-2</v>
      </c>
      <c r="L2864" s="2">
        <v>0.52500000000000002</v>
      </c>
      <c r="M2864" s="2">
        <v>0.45400000000000001</v>
      </c>
      <c r="N2864" s="2">
        <v>7.1000000000000008E-2</v>
      </c>
      <c r="O2864" s="2">
        <v>-2.0766666666666638E-2</v>
      </c>
      <c r="P2864" s="2" t="s">
        <v>5765</v>
      </c>
      <c r="Q2864" s="5">
        <v>7699</v>
      </c>
      <c r="R2864" s="5">
        <v>218.10198300283287</v>
      </c>
      <c r="S2864" s="5">
        <v>20</v>
      </c>
      <c r="T2864" s="5">
        <v>259.77399662293806</v>
      </c>
      <c r="U2864" s="5">
        <v>0</v>
      </c>
      <c r="V2864" s="5">
        <v>0</v>
      </c>
      <c r="W2864" s="5">
        <v>1</v>
      </c>
      <c r="X2864" s="5">
        <v>12.988699831146901</v>
      </c>
      <c r="Y2864" s="5">
        <v>1</v>
      </c>
      <c r="Z2864" s="5">
        <v>12.988699831146901</v>
      </c>
      <c r="AA2864" s="5">
        <v>18</v>
      </c>
      <c r="AB2864" s="5">
        <v>233.79659696064425</v>
      </c>
      <c r="AC2864" s="5">
        <v>64</v>
      </c>
      <c r="AD2864" s="5">
        <v>831.27678919340167</v>
      </c>
      <c r="AE2864" s="5">
        <v>7</v>
      </c>
      <c r="AF2864" s="5">
        <v>90.92089881802832</v>
      </c>
      <c r="AG2864" s="5">
        <v>57</v>
      </c>
      <c r="AH2864" s="5">
        <v>740.35589037537341</v>
      </c>
      <c r="AI2864" s="5">
        <v>0</v>
      </c>
      <c r="AJ2864" s="5">
        <v>0</v>
      </c>
    </row>
    <row r="2865" spans="1:36" x14ac:dyDescent="0.25">
      <c r="A2865">
        <v>2019</v>
      </c>
      <c r="B2865" t="s">
        <v>70</v>
      </c>
      <c r="C2865" t="s">
        <v>671</v>
      </c>
      <c r="D2865" s="47" t="s">
        <v>1897</v>
      </c>
      <c r="E2865" s="11">
        <v>12.42</v>
      </c>
      <c r="F2865" s="2">
        <v>0.81510000000000005</v>
      </c>
      <c r="G2865" s="2">
        <v>0.17399999999999999</v>
      </c>
      <c r="H2865" s="2">
        <v>0.6411</v>
      </c>
      <c r="I2865" s="2">
        <v>0.79649999999999999</v>
      </c>
      <c r="J2865" s="2">
        <v>0.1762</v>
      </c>
      <c r="K2865" s="2">
        <v>0.62029999999999996</v>
      </c>
      <c r="L2865" s="2">
        <v>0.73799999999999999</v>
      </c>
      <c r="M2865" s="2">
        <v>0.25030000000000002</v>
      </c>
      <c r="N2865" s="2">
        <v>0.48769999999999997</v>
      </c>
      <c r="O2865" s="2">
        <v>0.5830333333333334</v>
      </c>
      <c r="P2865" s="5" t="s">
        <v>4792</v>
      </c>
      <c r="Q2865" s="5">
        <v>7723</v>
      </c>
      <c r="R2865" s="5">
        <v>621.8196457326892</v>
      </c>
      <c r="S2865" s="5">
        <v>45</v>
      </c>
      <c r="T2865" s="5">
        <v>582.67512624627739</v>
      </c>
      <c r="U2865" s="5">
        <v>0</v>
      </c>
      <c r="V2865" s="5">
        <v>0</v>
      </c>
      <c r="W2865" s="5">
        <v>1</v>
      </c>
      <c r="X2865" s="5">
        <v>12.948336138806162</v>
      </c>
      <c r="Y2865" s="5">
        <v>2</v>
      </c>
      <c r="Z2865" s="5">
        <v>25.896672277612325</v>
      </c>
      <c r="AA2865" s="5">
        <v>42</v>
      </c>
      <c r="AB2865" s="5">
        <v>543.83011782985886</v>
      </c>
      <c r="AC2865" s="5">
        <v>238</v>
      </c>
      <c r="AD2865" s="5">
        <v>3081.7040010358669</v>
      </c>
      <c r="AE2865" s="5">
        <v>25</v>
      </c>
      <c r="AF2865" s="5">
        <v>323.70840347015411</v>
      </c>
      <c r="AG2865" s="5">
        <v>201</v>
      </c>
      <c r="AH2865" s="5">
        <v>2602.615563900039</v>
      </c>
      <c r="AI2865" s="5">
        <v>12</v>
      </c>
      <c r="AJ2865" s="5">
        <v>155.38003366567395</v>
      </c>
    </row>
    <row r="2866" spans="1:36" x14ac:dyDescent="0.25">
      <c r="A2866">
        <v>2018</v>
      </c>
      <c r="B2866" t="s">
        <v>49</v>
      </c>
      <c r="C2866" t="s">
        <v>688</v>
      </c>
      <c r="D2866" s="47" t="s">
        <v>6316</v>
      </c>
      <c r="E2866" s="11">
        <v>15.8</v>
      </c>
      <c r="F2866" s="2">
        <v>0.2611</v>
      </c>
      <c r="G2866" s="2">
        <v>0.71</v>
      </c>
      <c r="H2866" s="2">
        <v>-0.44889999999999997</v>
      </c>
      <c r="I2866" s="2">
        <v>0.41499999999999998</v>
      </c>
      <c r="J2866" s="2">
        <v>0.47399999999999998</v>
      </c>
      <c r="K2866" s="2">
        <v>-5.8999999999999997E-2</v>
      </c>
      <c r="L2866" s="2">
        <v>0.47299999999999998</v>
      </c>
      <c r="M2866" s="2">
        <v>0.496</v>
      </c>
      <c r="N2866" s="2">
        <v>-2.300000000000002E-2</v>
      </c>
      <c r="O2866" s="2">
        <v>-0.17696666666666669</v>
      </c>
      <c r="P2866" s="2" t="s">
        <v>5900</v>
      </c>
      <c r="Q2866" s="5">
        <v>7724</v>
      </c>
      <c r="R2866" s="5">
        <v>488.86075949367086</v>
      </c>
      <c r="S2866" s="5">
        <v>10</v>
      </c>
      <c r="T2866" s="5">
        <v>129.46659761781461</v>
      </c>
      <c r="U2866" s="5">
        <v>0</v>
      </c>
      <c r="V2866" s="5">
        <v>0</v>
      </c>
      <c r="W2866" s="5">
        <v>0</v>
      </c>
      <c r="X2866" s="5">
        <v>0</v>
      </c>
      <c r="Y2866" s="5">
        <v>1</v>
      </c>
      <c r="Z2866" s="5">
        <v>12.94665976178146</v>
      </c>
      <c r="AA2866" s="5">
        <v>9</v>
      </c>
      <c r="AB2866" s="5">
        <v>116.51993785603315</v>
      </c>
      <c r="AC2866" s="5">
        <v>31</v>
      </c>
      <c r="AD2866" s="5">
        <v>401.34645261522525</v>
      </c>
      <c r="AE2866" s="5">
        <v>6</v>
      </c>
      <c r="AF2866" s="5">
        <v>77.679958570688768</v>
      </c>
      <c r="AG2866" s="5">
        <v>18</v>
      </c>
      <c r="AH2866" s="5">
        <v>233.0398757120663</v>
      </c>
      <c r="AI2866" s="5">
        <v>7</v>
      </c>
      <c r="AJ2866" s="5">
        <v>90.626618332470215</v>
      </c>
    </row>
    <row r="2867" spans="1:36" x14ac:dyDescent="0.25">
      <c r="A2867">
        <v>2018</v>
      </c>
      <c r="B2867" t="s">
        <v>71</v>
      </c>
      <c r="C2867" t="s">
        <v>5147</v>
      </c>
      <c r="D2867" s="47" t="s">
        <v>5146</v>
      </c>
      <c r="E2867" s="11">
        <v>0</v>
      </c>
      <c r="F2867" s="2">
        <v>0.8931</v>
      </c>
      <c r="G2867" s="2">
        <v>9.6100000000000005E-2</v>
      </c>
      <c r="H2867" s="2">
        <v>0.79700000000000004</v>
      </c>
      <c r="I2867" s="2">
        <v>0.84570000000000001</v>
      </c>
      <c r="J2867" s="2">
        <v>0.12920000000000001</v>
      </c>
      <c r="K2867" s="2">
        <v>0.71650000000000003</v>
      </c>
      <c r="L2867" s="2">
        <v>0.8569</v>
      </c>
      <c r="M2867" s="2">
        <v>0.13159999999999999</v>
      </c>
      <c r="N2867" s="2">
        <v>0.72530000000000006</v>
      </c>
      <c r="O2867" s="2">
        <v>0.74626666666666674</v>
      </c>
      <c r="P2867" s="2" t="s">
        <v>4792</v>
      </c>
      <c r="Q2867" s="5">
        <v>7725</v>
      </c>
      <c r="R2867" s="5" t="s">
        <v>4791</v>
      </c>
      <c r="S2867" s="5">
        <v>52</v>
      </c>
      <c r="T2867" s="5">
        <v>673.13915857605184</v>
      </c>
      <c r="U2867" s="5">
        <v>0</v>
      </c>
      <c r="V2867" s="5">
        <v>0</v>
      </c>
      <c r="W2867" s="5">
        <v>2</v>
      </c>
      <c r="X2867" s="5">
        <v>25.889967637540451</v>
      </c>
      <c r="Y2867" s="5">
        <v>2</v>
      </c>
      <c r="Z2867" s="5">
        <v>25.889967637540451</v>
      </c>
      <c r="AA2867" s="5">
        <v>48</v>
      </c>
      <c r="AB2867" s="5">
        <v>621.35922330097094</v>
      </c>
      <c r="AC2867" s="5">
        <v>112</v>
      </c>
      <c r="AD2867" s="5">
        <v>1449.8381877022653</v>
      </c>
      <c r="AE2867" s="5">
        <v>26</v>
      </c>
      <c r="AF2867" s="5">
        <v>336.56957928802592</v>
      </c>
      <c r="AG2867" s="5">
        <v>80</v>
      </c>
      <c r="AH2867" s="5">
        <v>1035.598705501618</v>
      </c>
      <c r="AI2867" s="5">
        <v>6</v>
      </c>
      <c r="AJ2867" s="5">
        <v>77.669902912621367</v>
      </c>
    </row>
    <row r="2868" spans="1:36" x14ac:dyDescent="0.25">
      <c r="A2868">
        <v>2018</v>
      </c>
      <c r="B2868" t="s">
        <v>71</v>
      </c>
      <c r="C2868" t="s">
        <v>5147</v>
      </c>
      <c r="D2868" s="47" t="s">
        <v>5146</v>
      </c>
      <c r="E2868" s="11">
        <v>0</v>
      </c>
      <c r="F2868" s="2">
        <v>0.8931</v>
      </c>
      <c r="G2868" s="2">
        <v>9.6100000000000005E-2</v>
      </c>
      <c r="H2868" s="2">
        <v>0.79700000000000004</v>
      </c>
      <c r="I2868" s="2">
        <v>0.84570000000000001</v>
      </c>
      <c r="J2868" s="2">
        <v>0.12920000000000001</v>
      </c>
      <c r="K2868" s="2">
        <v>0.71650000000000003</v>
      </c>
      <c r="L2868" s="2">
        <v>0.8569</v>
      </c>
      <c r="M2868" s="2">
        <v>0.13159999999999999</v>
      </c>
      <c r="N2868" s="2">
        <v>0.72530000000000006</v>
      </c>
      <c r="O2868" s="2">
        <v>0.74626666666666674</v>
      </c>
      <c r="P2868" s="2" t="s">
        <v>4792</v>
      </c>
      <c r="Q2868" s="5">
        <v>7725</v>
      </c>
      <c r="R2868" s="5" t="s">
        <v>4791</v>
      </c>
      <c r="S2868" s="5">
        <v>52</v>
      </c>
      <c r="T2868" s="5">
        <v>673.13915857605184</v>
      </c>
      <c r="U2868" s="5">
        <v>0</v>
      </c>
      <c r="V2868" s="5">
        <v>0</v>
      </c>
      <c r="W2868" s="5">
        <v>2</v>
      </c>
      <c r="X2868" s="5">
        <v>25.889967637540451</v>
      </c>
      <c r="Y2868" s="5">
        <v>2</v>
      </c>
      <c r="Z2868" s="5">
        <v>25.889967637540451</v>
      </c>
      <c r="AA2868" s="5">
        <v>48</v>
      </c>
      <c r="AB2868" s="5">
        <v>621.35922330097094</v>
      </c>
      <c r="AC2868" s="5">
        <v>112</v>
      </c>
      <c r="AD2868" s="5">
        <v>1449.8381877022653</v>
      </c>
      <c r="AE2868" s="5">
        <v>26</v>
      </c>
      <c r="AF2868" s="5">
        <v>336.56957928802592</v>
      </c>
      <c r="AG2868" s="5">
        <v>80</v>
      </c>
      <c r="AH2868" s="5">
        <v>1035.598705501618</v>
      </c>
      <c r="AI2868" s="5">
        <v>6</v>
      </c>
      <c r="AJ2868" s="5">
        <v>77.669902912621367</v>
      </c>
    </row>
    <row r="2869" spans="1:36" x14ac:dyDescent="0.25">
      <c r="A2869">
        <v>2017</v>
      </c>
      <c r="B2869" t="s">
        <v>71</v>
      </c>
      <c r="C2869" t="s">
        <v>1109</v>
      </c>
      <c r="D2869" s="47" t="s">
        <v>1109</v>
      </c>
      <c r="E2869" s="11">
        <v>0</v>
      </c>
      <c r="F2869" s="2">
        <v>0.73570000000000002</v>
      </c>
      <c r="G2869" s="2">
        <v>0.25469999999999998</v>
      </c>
      <c r="H2869" s="2">
        <v>0.48100000000000004</v>
      </c>
      <c r="I2869" s="2">
        <v>0.72419999999999995</v>
      </c>
      <c r="J2869" s="2">
        <v>0.248</v>
      </c>
      <c r="K2869" s="2">
        <v>0.47619999999999996</v>
      </c>
      <c r="L2869" s="2">
        <v>0.69610000000000005</v>
      </c>
      <c r="M2869" s="2">
        <v>0.29339999999999999</v>
      </c>
      <c r="N2869" s="2">
        <v>0.40270000000000006</v>
      </c>
      <c r="O2869" s="2">
        <v>0.45330000000000004</v>
      </c>
      <c r="P2869" s="2" t="s">
        <v>4792</v>
      </c>
      <c r="Q2869" s="5">
        <v>7734</v>
      </c>
      <c r="R2869" s="5" t="s">
        <v>4791</v>
      </c>
      <c r="S2869" s="5">
        <v>58</v>
      </c>
      <c r="T2869" s="5">
        <v>749.93535040082759</v>
      </c>
      <c r="U2869" s="5">
        <v>0</v>
      </c>
      <c r="V2869" s="5">
        <v>0</v>
      </c>
      <c r="W2869" s="5">
        <v>6</v>
      </c>
      <c r="X2869" s="5">
        <v>77.579519006982153</v>
      </c>
      <c r="Y2869" s="5">
        <v>1</v>
      </c>
      <c r="Z2869" s="5">
        <v>12.929919834497026</v>
      </c>
      <c r="AA2869" s="5">
        <v>51</v>
      </c>
      <c r="AB2869" s="5">
        <v>659.42591155934838</v>
      </c>
      <c r="AC2869" s="5">
        <v>119</v>
      </c>
      <c r="AD2869" s="5">
        <v>1538.6604603051462</v>
      </c>
      <c r="AE2869" s="5">
        <v>20</v>
      </c>
      <c r="AF2869" s="5">
        <v>258.5983966899405</v>
      </c>
      <c r="AG2869" s="5">
        <v>91</v>
      </c>
      <c r="AH2869" s="5">
        <v>1176.6227049392294</v>
      </c>
      <c r="AI2869" s="5">
        <v>8</v>
      </c>
      <c r="AJ2869" s="5">
        <v>103.43935867597621</v>
      </c>
    </row>
    <row r="2870" spans="1:36" x14ac:dyDescent="0.25">
      <c r="A2870">
        <v>2018</v>
      </c>
      <c r="B2870" t="s">
        <v>41</v>
      </c>
      <c r="C2870" t="s">
        <v>6084</v>
      </c>
      <c r="D2870" s="47" t="s">
        <v>5289</v>
      </c>
      <c r="E2870" s="11">
        <v>2.0630000000000002</v>
      </c>
      <c r="F2870" s="2">
        <v>0.36990000000000001</v>
      </c>
      <c r="G2870" s="2">
        <v>0.61060000000000003</v>
      </c>
      <c r="H2870" s="2">
        <v>-0.24070000000000003</v>
      </c>
      <c r="I2870" s="2">
        <v>0.36830000000000002</v>
      </c>
      <c r="J2870" s="2">
        <v>0.57410000000000005</v>
      </c>
      <c r="K2870" s="2">
        <v>-0.20580000000000004</v>
      </c>
      <c r="L2870" s="2">
        <v>0.45140000000000002</v>
      </c>
      <c r="M2870" s="2">
        <v>0.53480000000000005</v>
      </c>
      <c r="N2870" s="2">
        <v>-8.340000000000003E-2</v>
      </c>
      <c r="O2870" s="2">
        <v>-0.17663333333333334</v>
      </c>
      <c r="P2870" s="2" t="s">
        <v>5900</v>
      </c>
      <c r="Q2870" s="5">
        <v>7740</v>
      </c>
      <c r="R2870" s="5">
        <v>3751.8177411536594</v>
      </c>
      <c r="S2870" s="5">
        <v>23</v>
      </c>
      <c r="T2870" s="5">
        <v>297.15762273901811</v>
      </c>
      <c r="U2870" s="5">
        <v>0</v>
      </c>
      <c r="V2870" s="5">
        <v>0</v>
      </c>
      <c r="W2870" s="5">
        <v>0</v>
      </c>
      <c r="X2870" s="5">
        <v>0</v>
      </c>
      <c r="Y2870" s="5">
        <v>5</v>
      </c>
      <c r="Z2870" s="5">
        <v>64.599483204134373</v>
      </c>
      <c r="AA2870" s="5">
        <v>18</v>
      </c>
      <c r="AB2870" s="5">
        <v>232.55813953488371</v>
      </c>
      <c r="AC2870" s="5">
        <v>49</v>
      </c>
      <c r="AD2870" s="5">
        <v>633.07493540051678</v>
      </c>
      <c r="AE2870" s="5">
        <v>8</v>
      </c>
      <c r="AF2870" s="5">
        <v>103.35917312661498</v>
      </c>
      <c r="AG2870" s="5">
        <v>39</v>
      </c>
      <c r="AH2870" s="5">
        <v>503.87596899224803</v>
      </c>
      <c r="AI2870" s="5">
        <v>2</v>
      </c>
      <c r="AJ2870" s="5">
        <v>25.839793281653744</v>
      </c>
    </row>
    <row r="2871" spans="1:36" x14ac:dyDescent="0.25">
      <c r="A2871">
        <v>2017</v>
      </c>
      <c r="B2871" t="s">
        <v>70</v>
      </c>
      <c r="C2871" t="s">
        <v>5339</v>
      </c>
      <c r="D2871" s="47" t="s">
        <v>5338</v>
      </c>
      <c r="E2871" s="11">
        <v>7.22</v>
      </c>
      <c r="F2871" s="2">
        <v>0.74099999999999999</v>
      </c>
      <c r="G2871" s="2">
        <v>0.24979999999999999</v>
      </c>
      <c r="H2871" s="2">
        <v>0.49119999999999997</v>
      </c>
      <c r="I2871" s="2">
        <v>0.71560000000000001</v>
      </c>
      <c r="J2871" s="2">
        <v>0.26190000000000002</v>
      </c>
      <c r="K2871" s="2">
        <v>0.45369999999999999</v>
      </c>
      <c r="L2871" s="2">
        <v>0.64029999999999998</v>
      </c>
      <c r="M2871" s="2">
        <v>0.34820000000000001</v>
      </c>
      <c r="N2871" s="2">
        <v>0.29209999999999997</v>
      </c>
      <c r="O2871" s="2">
        <v>0.41233333333333327</v>
      </c>
      <c r="P2871" s="5" t="s">
        <v>4792</v>
      </c>
      <c r="Q2871" s="5">
        <v>7742</v>
      </c>
      <c r="R2871" s="5">
        <v>1072.2991689750693</v>
      </c>
      <c r="S2871" s="5">
        <v>57</v>
      </c>
      <c r="T2871" s="5">
        <v>736.24386463446137</v>
      </c>
      <c r="U2871" s="5">
        <v>1</v>
      </c>
      <c r="V2871" s="5">
        <v>12.916559028674762</v>
      </c>
      <c r="W2871" s="5">
        <v>6</v>
      </c>
      <c r="X2871" s="5">
        <v>77.499354172048569</v>
      </c>
      <c r="Y2871" s="5">
        <v>6</v>
      </c>
      <c r="Z2871" s="5">
        <v>77.499354172048569</v>
      </c>
      <c r="AA2871" s="5">
        <v>44</v>
      </c>
      <c r="AB2871" s="5">
        <v>568.32859726168942</v>
      </c>
      <c r="AC2871" s="5">
        <v>346</v>
      </c>
      <c r="AD2871" s="5">
        <v>4469.1294239214676</v>
      </c>
      <c r="AE2871" s="5">
        <v>55</v>
      </c>
      <c r="AF2871" s="5">
        <v>710.41074657711192</v>
      </c>
      <c r="AG2871" s="5">
        <v>278</v>
      </c>
      <c r="AH2871" s="5">
        <v>3590.8034099715837</v>
      </c>
      <c r="AI2871" s="5">
        <v>13</v>
      </c>
      <c r="AJ2871" s="5">
        <v>167.91526737277189</v>
      </c>
    </row>
    <row r="2872" spans="1:36" x14ac:dyDescent="0.25">
      <c r="A2872">
        <v>2018</v>
      </c>
      <c r="B2872" t="s">
        <v>71</v>
      </c>
      <c r="C2872" t="s">
        <v>5850</v>
      </c>
      <c r="D2872" s="47" t="s">
        <v>5817</v>
      </c>
      <c r="E2872" s="11">
        <v>0</v>
      </c>
      <c r="F2872" s="2">
        <v>0.4909</v>
      </c>
      <c r="G2872" s="2">
        <v>0.49309999999999998</v>
      </c>
      <c r="H2872" s="2">
        <v>-2.1999999999999797E-3</v>
      </c>
      <c r="I2872" s="2">
        <v>0.51739999999999997</v>
      </c>
      <c r="J2872" s="2">
        <v>0.43140000000000001</v>
      </c>
      <c r="K2872" s="2">
        <v>8.5999999999999965E-2</v>
      </c>
      <c r="L2872" s="2">
        <v>0.57120000000000004</v>
      </c>
      <c r="M2872" s="2">
        <v>0.4143</v>
      </c>
      <c r="N2872" s="2">
        <v>0.15690000000000004</v>
      </c>
      <c r="O2872" s="2">
        <v>8.0233333333333337E-2</v>
      </c>
      <c r="P2872" s="2" t="s">
        <v>5765</v>
      </c>
      <c r="Q2872" s="5">
        <v>7743</v>
      </c>
      <c r="R2872" s="5" t="s">
        <v>4791</v>
      </c>
      <c r="S2872" s="5">
        <v>5</v>
      </c>
      <c r="T2872" s="5">
        <v>64.574454345860772</v>
      </c>
      <c r="U2872" s="5">
        <v>0</v>
      </c>
      <c r="V2872" s="5">
        <v>0</v>
      </c>
      <c r="W2872" s="5">
        <v>0</v>
      </c>
      <c r="X2872" s="5">
        <v>0</v>
      </c>
      <c r="Y2872" s="5">
        <v>0</v>
      </c>
      <c r="Z2872" s="5">
        <v>0</v>
      </c>
      <c r="AA2872" s="5">
        <v>5</v>
      </c>
      <c r="AB2872" s="5">
        <v>64.574454345860772</v>
      </c>
      <c r="AC2872" s="5">
        <v>101</v>
      </c>
      <c r="AD2872" s="5">
        <v>1304.4039777863877</v>
      </c>
      <c r="AE2872" s="5">
        <v>11</v>
      </c>
      <c r="AF2872" s="5">
        <v>142.0637995608937</v>
      </c>
      <c r="AG2872" s="5">
        <v>85</v>
      </c>
      <c r="AH2872" s="5">
        <v>1097.7657238796332</v>
      </c>
      <c r="AI2872" s="5">
        <v>5</v>
      </c>
      <c r="AJ2872" s="5">
        <v>64.574454345860772</v>
      </c>
    </row>
    <row r="2873" spans="1:36" x14ac:dyDescent="0.25">
      <c r="A2873">
        <v>2018</v>
      </c>
      <c r="B2873" t="s">
        <v>71</v>
      </c>
      <c r="C2873" t="s">
        <v>5850</v>
      </c>
      <c r="D2873" s="47" t="s">
        <v>5817</v>
      </c>
      <c r="E2873" s="11">
        <v>0</v>
      </c>
      <c r="F2873" s="2">
        <v>0.4909</v>
      </c>
      <c r="G2873" s="2">
        <v>0.49309999999999998</v>
      </c>
      <c r="H2873" s="2">
        <v>-2.1999999999999797E-3</v>
      </c>
      <c r="I2873" s="2">
        <v>0.51739999999999997</v>
      </c>
      <c r="J2873" s="2">
        <v>0.43140000000000001</v>
      </c>
      <c r="K2873" s="2">
        <v>8.5999999999999965E-2</v>
      </c>
      <c r="L2873" s="2">
        <v>0.57120000000000004</v>
      </c>
      <c r="M2873" s="2">
        <v>0.4143</v>
      </c>
      <c r="N2873" s="2">
        <v>0.15690000000000004</v>
      </c>
      <c r="O2873" s="2">
        <v>8.0233333333333337E-2</v>
      </c>
      <c r="P2873" s="2" t="s">
        <v>5765</v>
      </c>
      <c r="Q2873" s="5">
        <v>7743</v>
      </c>
      <c r="R2873" s="5" t="s">
        <v>4791</v>
      </c>
      <c r="S2873" s="5">
        <v>5</v>
      </c>
      <c r="T2873" s="5">
        <v>64.574454345860772</v>
      </c>
      <c r="U2873" s="5">
        <v>0</v>
      </c>
      <c r="V2873" s="5">
        <v>0</v>
      </c>
      <c r="W2873" s="5">
        <v>0</v>
      </c>
      <c r="X2873" s="5">
        <v>0</v>
      </c>
      <c r="Y2873" s="5">
        <v>0</v>
      </c>
      <c r="Z2873" s="5">
        <v>0</v>
      </c>
      <c r="AA2873" s="5">
        <v>5</v>
      </c>
      <c r="AB2873" s="5">
        <v>64.574454345860772</v>
      </c>
      <c r="AC2873" s="5">
        <v>101</v>
      </c>
      <c r="AD2873" s="5">
        <v>1304.4039777863877</v>
      </c>
      <c r="AE2873" s="5">
        <v>11</v>
      </c>
      <c r="AF2873" s="5">
        <v>142.0637995608937</v>
      </c>
      <c r="AG2873" s="5">
        <v>85</v>
      </c>
      <c r="AH2873" s="5">
        <v>1097.7657238796332</v>
      </c>
      <c r="AI2873" s="5">
        <v>5</v>
      </c>
      <c r="AJ2873" s="5">
        <v>64.574454345860772</v>
      </c>
    </row>
    <row r="2874" spans="1:36" x14ac:dyDescent="0.25">
      <c r="A2874">
        <v>2018</v>
      </c>
      <c r="B2874" t="s">
        <v>71</v>
      </c>
      <c r="C2874" t="s">
        <v>4946</v>
      </c>
      <c r="D2874" s="47" t="s">
        <v>636</v>
      </c>
      <c r="E2874" s="11">
        <v>0</v>
      </c>
      <c r="F2874" s="2">
        <v>0.73760000000000003</v>
      </c>
      <c r="G2874" s="2">
        <v>0.25369999999999998</v>
      </c>
      <c r="H2874" s="2">
        <v>0.48390000000000005</v>
      </c>
      <c r="I2874" s="2">
        <v>0.72040000000000004</v>
      </c>
      <c r="J2874" s="2">
        <v>0.2465</v>
      </c>
      <c r="K2874" s="2">
        <v>0.47390000000000004</v>
      </c>
      <c r="L2874" s="2">
        <v>0.71009999999999995</v>
      </c>
      <c r="M2874" s="2">
        <v>0.2802</v>
      </c>
      <c r="N2874" s="2">
        <v>0.42989999999999995</v>
      </c>
      <c r="O2874" s="2">
        <v>0.46256666666666674</v>
      </c>
      <c r="P2874" s="2" t="s">
        <v>4792</v>
      </c>
      <c r="Q2874" s="5">
        <v>7750</v>
      </c>
      <c r="R2874" s="5" t="s">
        <v>4791</v>
      </c>
      <c r="S2874" s="5">
        <v>14</v>
      </c>
      <c r="T2874" s="5">
        <v>180.64516129032256</v>
      </c>
      <c r="U2874" s="5">
        <v>0</v>
      </c>
      <c r="V2874" s="5">
        <v>0</v>
      </c>
      <c r="W2874" s="5">
        <v>0</v>
      </c>
      <c r="X2874" s="5">
        <v>0</v>
      </c>
      <c r="Y2874" s="5">
        <v>4</v>
      </c>
      <c r="Z2874" s="5">
        <v>51.612903225806456</v>
      </c>
      <c r="AA2874" s="5">
        <v>10</v>
      </c>
      <c r="AB2874" s="5">
        <v>129.03225806451613</v>
      </c>
      <c r="AC2874" s="5">
        <v>55</v>
      </c>
      <c r="AD2874" s="5">
        <v>709.67741935483878</v>
      </c>
      <c r="AE2874" s="5">
        <v>24</v>
      </c>
      <c r="AF2874" s="5">
        <v>309.67741935483872</v>
      </c>
      <c r="AG2874" s="5">
        <v>25</v>
      </c>
      <c r="AH2874" s="5">
        <v>322.58064516129031</v>
      </c>
      <c r="AI2874" s="5">
        <v>6</v>
      </c>
      <c r="AJ2874" s="5">
        <v>77.41935483870968</v>
      </c>
    </row>
    <row r="2875" spans="1:36" x14ac:dyDescent="0.25">
      <c r="A2875">
        <v>2018</v>
      </c>
      <c r="B2875" t="s">
        <v>71</v>
      </c>
      <c r="C2875" t="s">
        <v>4946</v>
      </c>
      <c r="D2875" s="47" t="s">
        <v>636</v>
      </c>
      <c r="E2875" s="11">
        <v>0</v>
      </c>
      <c r="F2875" s="2">
        <v>0.73760000000000003</v>
      </c>
      <c r="G2875" s="2">
        <v>0.25369999999999998</v>
      </c>
      <c r="H2875" s="2">
        <v>0.48390000000000005</v>
      </c>
      <c r="I2875" s="2">
        <v>0.72040000000000004</v>
      </c>
      <c r="J2875" s="2">
        <v>0.2465</v>
      </c>
      <c r="K2875" s="2">
        <v>0.47390000000000004</v>
      </c>
      <c r="L2875" s="2">
        <v>0.71009999999999995</v>
      </c>
      <c r="M2875" s="2">
        <v>0.2802</v>
      </c>
      <c r="N2875" s="2">
        <v>0.42989999999999995</v>
      </c>
      <c r="O2875" s="2">
        <v>0.46256666666666674</v>
      </c>
      <c r="P2875" s="2" t="s">
        <v>4792</v>
      </c>
      <c r="Q2875" s="5">
        <v>7750</v>
      </c>
      <c r="R2875" s="5" t="s">
        <v>4791</v>
      </c>
      <c r="S2875" s="5">
        <v>14</v>
      </c>
      <c r="T2875" s="5">
        <v>180.64516129032256</v>
      </c>
      <c r="U2875" s="5">
        <v>0</v>
      </c>
      <c r="V2875" s="5">
        <v>0</v>
      </c>
      <c r="W2875" s="5">
        <v>0</v>
      </c>
      <c r="X2875" s="5">
        <v>0</v>
      </c>
      <c r="Y2875" s="5">
        <v>4</v>
      </c>
      <c r="Z2875" s="5">
        <v>51.612903225806456</v>
      </c>
      <c r="AA2875" s="5">
        <v>10</v>
      </c>
      <c r="AB2875" s="5">
        <v>129.03225806451613</v>
      </c>
      <c r="AC2875" s="5">
        <v>55</v>
      </c>
      <c r="AD2875" s="5">
        <v>709.67741935483878</v>
      </c>
      <c r="AE2875" s="5">
        <v>24</v>
      </c>
      <c r="AF2875" s="5">
        <v>309.67741935483872</v>
      </c>
      <c r="AG2875" s="5">
        <v>25</v>
      </c>
      <c r="AH2875" s="5">
        <v>322.58064516129031</v>
      </c>
      <c r="AI2875" s="5">
        <v>6</v>
      </c>
      <c r="AJ2875" s="5">
        <v>77.41935483870968</v>
      </c>
    </row>
    <row r="2876" spans="1:36" x14ac:dyDescent="0.25">
      <c r="A2876">
        <v>2017</v>
      </c>
      <c r="B2876" t="s">
        <v>49</v>
      </c>
      <c r="C2876" t="s">
        <v>6520</v>
      </c>
      <c r="D2876" s="47" t="s">
        <v>6318</v>
      </c>
      <c r="E2876" s="11">
        <v>46.8</v>
      </c>
      <c r="F2876" s="2">
        <v>0.25169999999999998</v>
      </c>
      <c r="G2876" s="2">
        <v>0.72040000000000004</v>
      </c>
      <c r="H2876" s="2">
        <v>-0.46870000000000006</v>
      </c>
      <c r="I2876" s="2">
        <v>0.13200000000000001</v>
      </c>
      <c r="J2876" s="2">
        <v>0.80500000000000005</v>
      </c>
      <c r="K2876" s="2">
        <v>-0.67300000000000004</v>
      </c>
      <c r="L2876" s="2">
        <v>0.17199999999999999</v>
      </c>
      <c r="M2876" s="2">
        <v>0.80900000000000005</v>
      </c>
      <c r="N2876" s="2">
        <v>-0.63700000000000001</v>
      </c>
      <c r="O2876" s="2">
        <v>-0.59290000000000009</v>
      </c>
      <c r="P2876" s="2" t="s">
        <v>5900</v>
      </c>
      <c r="Q2876" s="5">
        <v>7756</v>
      </c>
      <c r="R2876" s="5">
        <v>165.72649572649573</v>
      </c>
      <c r="S2876" s="5">
        <v>10</v>
      </c>
      <c r="T2876" s="5">
        <v>128.9324394017535</v>
      </c>
      <c r="U2876" s="5">
        <v>0</v>
      </c>
      <c r="V2876" s="5">
        <v>0</v>
      </c>
      <c r="W2876" s="5">
        <v>4</v>
      </c>
      <c r="X2876" s="5">
        <v>51.572975760701397</v>
      </c>
      <c r="Y2876" s="5">
        <v>0</v>
      </c>
      <c r="Z2876" s="5">
        <v>0</v>
      </c>
      <c r="AA2876" s="5">
        <v>6</v>
      </c>
      <c r="AB2876" s="5">
        <v>77.359463641052088</v>
      </c>
      <c r="AC2876" s="5">
        <v>138</v>
      </c>
      <c r="AD2876" s="5">
        <v>1779.2676637441982</v>
      </c>
      <c r="AE2876" s="5">
        <v>6</v>
      </c>
      <c r="AF2876" s="5">
        <v>77.359463641052088</v>
      </c>
      <c r="AG2876" s="5">
        <v>131</v>
      </c>
      <c r="AH2876" s="5">
        <v>1689.0149561629705</v>
      </c>
      <c r="AI2876" s="5">
        <v>1</v>
      </c>
      <c r="AJ2876" s="5">
        <v>12.893243940175349</v>
      </c>
    </row>
    <row r="2877" spans="1:36" x14ac:dyDescent="0.25">
      <c r="A2877">
        <v>2018</v>
      </c>
      <c r="B2877" t="s">
        <v>41</v>
      </c>
      <c r="C2877" t="s">
        <v>6063</v>
      </c>
      <c r="D2877" s="47" t="s">
        <v>6005</v>
      </c>
      <c r="E2877" s="11">
        <v>1.7769999999999999</v>
      </c>
      <c r="F2877" s="2">
        <v>0.24049999999999999</v>
      </c>
      <c r="G2877" s="2">
        <v>0.74350000000000005</v>
      </c>
      <c r="H2877" s="2">
        <v>-0.50300000000000011</v>
      </c>
      <c r="I2877" s="2">
        <v>0.2102</v>
      </c>
      <c r="J2877" s="2">
        <v>0.74750000000000005</v>
      </c>
      <c r="K2877" s="2">
        <v>-0.53730000000000011</v>
      </c>
      <c r="L2877" s="2">
        <v>0.24629999999999999</v>
      </c>
      <c r="M2877" s="2">
        <v>0.74</v>
      </c>
      <c r="N2877" s="2">
        <v>-0.49370000000000003</v>
      </c>
      <c r="O2877" s="2">
        <v>-0.51133333333333342</v>
      </c>
      <c r="P2877" s="2" t="s">
        <v>5900</v>
      </c>
      <c r="Q2877" s="5">
        <v>7761</v>
      </c>
      <c r="R2877" s="5">
        <v>4367.4732695554303</v>
      </c>
      <c r="S2877" s="5">
        <v>19</v>
      </c>
      <c r="T2877" s="5">
        <v>244.81381265300863</v>
      </c>
      <c r="U2877" s="5">
        <v>0</v>
      </c>
      <c r="V2877" s="5">
        <v>0</v>
      </c>
      <c r="W2877" s="5">
        <v>2</v>
      </c>
      <c r="X2877" s="5">
        <v>25.769875016106173</v>
      </c>
      <c r="Y2877" s="5">
        <v>12</v>
      </c>
      <c r="Z2877" s="5">
        <v>154.61925009663702</v>
      </c>
      <c r="AA2877" s="5">
        <v>5</v>
      </c>
      <c r="AB2877" s="5">
        <v>64.424687540265438</v>
      </c>
      <c r="AC2877" s="5">
        <v>330</v>
      </c>
      <c r="AD2877" s="5">
        <v>4252.029377657519</v>
      </c>
      <c r="AE2877" s="5">
        <v>28</v>
      </c>
      <c r="AF2877" s="5">
        <v>360.77825022548637</v>
      </c>
      <c r="AG2877" s="5">
        <v>278</v>
      </c>
      <c r="AH2877" s="5">
        <v>3582.0126272387579</v>
      </c>
      <c r="AI2877" s="5">
        <v>24</v>
      </c>
      <c r="AJ2877" s="5">
        <v>309.23850019327404</v>
      </c>
    </row>
    <row r="2878" spans="1:36" x14ac:dyDescent="0.25">
      <c r="A2878">
        <v>2017</v>
      </c>
      <c r="B2878" t="s">
        <v>71</v>
      </c>
      <c r="C2878" t="s">
        <v>4982</v>
      </c>
      <c r="D2878" s="47" t="s">
        <v>4981</v>
      </c>
      <c r="E2878" s="11">
        <v>0</v>
      </c>
      <c r="F2878" s="2">
        <v>0.79830000000000001</v>
      </c>
      <c r="G2878" s="2">
        <v>0.18820000000000001</v>
      </c>
      <c r="H2878" s="2">
        <v>0.61009999999999998</v>
      </c>
      <c r="I2878" s="2">
        <v>0.73929999999999996</v>
      </c>
      <c r="J2878" s="2">
        <v>0.2273</v>
      </c>
      <c r="K2878" s="2">
        <v>0.51200000000000001</v>
      </c>
      <c r="L2878" s="2">
        <v>0.72909999999999997</v>
      </c>
      <c r="M2878" s="2">
        <v>0.25919999999999999</v>
      </c>
      <c r="N2878" s="2">
        <v>0.46989999999999998</v>
      </c>
      <c r="O2878" s="2">
        <v>0.53066666666666673</v>
      </c>
      <c r="P2878" s="2" t="s">
        <v>4792</v>
      </c>
      <c r="Q2878" s="5">
        <v>7765</v>
      </c>
      <c r="R2878" s="5" t="s">
        <v>4791</v>
      </c>
      <c r="S2878" s="5">
        <v>11</v>
      </c>
      <c r="T2878" s="5">
        <v>141.6613007083065</v>
      </c>
      <c r="U2878" s="5">
        <v>0</v>
      </c>
      <c r="V2878" s="5">
        <v>0</v>
      </c>
      <c r="W2878" s="5">
        <v>0</v>
      </c>
      <c r="X2878" s="5">
        <v>0</v>
      </c>
      <c r="Y2878" s="5">
        <v>2</v>
      </c>
      <c r="Z2878" s="5">
        <v>25.756600128783003</v>
      </c>
      <c r="AA2878" s="5">
        <v>9</v>
      </c>
      <c r="AB2878" s="5">
        <v>115.90470057952351</v>
      </c>
      <c r="AC2878" s="5">
        <v>83</v>
      </c>
      <c r="AD2878" s="5">
        <v>1068.8989053444946</v>
      </c>
      <c r="AE2878" s="5">
        <v>19</v>
      </c>
      <c r="AF2878" s="5">
        <v>244.68770122343849</v>
      </c>
      <c r="AG2878" s="5">
        <v>58</v>
      </c>
      <c r="AH2878" s="5">
        <v>746.94140373470702</v>
      </c>
      <c r="AI2878" s="5">
        <v>6</v>
      </c>
      <c r="AJ2878" s="5">
        <v>77.269800386349004</v>
      </c>
    </row>
    <row r="2879" spans="1:36" x14ac:dyDescent="0.25">
      <c r="A2879">
        <v>2019</v>
      </c>
      <c r="B2879" t="s">
        <v>71</v>
      </c>
      <c r="C2879" t="s">
        <v>4982</v>
      </c>
      <c r="D2879" s="47" t="s">
        <v>4981</v>
      </c>
      <c r="E2879" s="11">
        <v>0</v>
      </c>
      <c r="F2879" s="2">
        <v>0.79830000000000001</v>
      </c>
      <c r="G2879" s="2">
        <v>0.18820000000000001</v>
      </c>
      <c r="H2879" s="2">
        <v>0.61009999999999998</v>
      </c>
      <c r="I2879" s="2">
        <v>0.73929999999999996</v>
      </c>
      <c r="J2879" s="2">
        <v>0.2273</v>
      </c>
      <c r="K2879" s="2">
        <v>0.51200000000000001</v>
      </c>
      <c r="L2879" s="2">
        <v>0.72909999999999997</v>
      </c>
      <c r="M2879" s="2">
        <v>0.25919999999999999</v>
      </c>
      <c r="N2879" s="2">
        <v>0.46989999999999998</v>
      </c>
      <c r="O2879" s="2">
        <v>0.53066666666666673</v>
      </c>
      <c r="P2879" s="2" t="s">
        <v>4792</v>
      </c>
      <c r="Q2879" s="5">
        <v>7770</v>
      </c>
      <c r="R2879" s="5" t="s">
        <v>4791</v>
      </c>
      <c r="S2879" s="5">
        <v>36</v>
      </c>
      <c r="T2879" s="5">
        <v>463.32046332046332</v>
      </c>
      <c r="U2879" s="5">
        <v>1</v>
      </c>
      <c r="V2879" s="5">
        <v>12.87001287001287</v>
      </c>
      <c r="W2879" s="5">
        <v>5</v>
      </c>
      <c r="X2879" s="5">
        <v>64.350064350064343</v>
      </c>
      <c r="Y2879" s="5">
        <v>1</v>
      </c>
      <c r="Z2879" s="5">
        <v>12.87001287001287</v>
      </c>
      <c r="AA2879" s="5">
        <v>29</v>
      </c>
      <c r="AB2879" s="5">
        <v>373.23037323037323</v>
      </c>
      <c r="AC2879" s="5">
        <v>135</v>
      </c>
      <c r="AD2879" s="5">
        <v>1737.4517374517375</v>
      </c>
      <c r="AE2879" s="5">
        <v>18</v>
      </c>
      <c r="AF2879" s="5">
        <v>231.66023166023166</v>
      </c>
      <c r="AG2879" s="5">
        <v>106</v>
      </c>
      <c r="AH2879" s="5">
        <v>1364.2213642213642</v>
      </c>
      <c r="AI2879" s="5">
        <v>11</v>
      </c>
      <c r="AJ2879" s="5">
        <v>141.57014157014157</v>
      </c>
    </row>
    <row r="2880" spans="1:36" x14ac:dyDescent="0.25">
      <c r="A2880">
        <v>2017</v>
      </c>
      <c r="B2880" t="s">
        <v>70</v>
      </c>
      <c r="C2880" t="s">
        <v>5364</v>
      </c>
      <c r="D2880" s="47" t="s">
        <v>5311</v>
      </c>
      <c r="E2880" s="11">
        <v>8.91</v>
      </c>
      <c r="F2880" s="2">
        <v>0.72799999999999998</v>
      </c>
      <c r="G2880" s="2">
        <v>0.25840000000000002</v>
      </c>
      <c r="H2880" s="2">
        <v>0.46959999999999996</v>
      </c>
      <c r="I2880" s="2">
        <v>0.70530000000000004</v>
      </c>
      <c r="J2880" s="2">
        <v>0.26900000000000002</v>
      </c>
      <c r="K2880" s="2">
        <v>0.43630000000000002</v>
      </c>
      <c r="L2880" s="2">
        <v>0.65510000000000002</v>
      </c>
      <c r="M2880" s="2">
        <v>0.33379999999999999</v>
      </c>
      <c r="N2880" s="2">
        <v>0.32130000000000003</v>
      </c>
      <c r="O2880" s="2">
        <v>0.40906666666666663</v>
      </c>
      <c r="P2880" s="5" t="s">
        <v>4792</v>
      </c>
      <c r="Q2880" s="5">
        <v>7780</v>
      </c>
      <c r="R2880" s="5">
        <v>873.17620650953984</v>
      </c>
      <c r="S2880" s="5">
        <v>67</v>
      </c>
      <c r="T2880" s="5">
        <v>861.18251928020572</v>
      </c>
      <c r="U2880" s="5">
        <v>2</v>
      </c>
      <c r="V2880" s="5">
        <v>25.706940874035986</v>
      </c>
      <c r="W2880" s="5">
        <v>7</v>
      </c>
      <c r="X2880" s="5">
        <v>89.974293059125969</v>
      </c>
      <c r="Y2880" s="5">
        <v>3</v>
      </c>
      <c r="Z2880" s="5">
        <v>38.56041131105399</v>
      </c>
      <c r="AA2880" s="5">
        <v>55</v>
      </c>
      <c r="AB2880" s="5">
        <v>706.94087403598962</v>
      </c>
      <c r="AC2880" s="5">
        <v>242</v>
      </c>
      <c r="AD2880" s="5">
        <v>3110.5398457583547</v>
      </c>
      <c r="AE2880" s="5">
        <v>58</v>
      </c>
      <c r="AF2880" s="5">
        <v>745.50128534704368</v>
      </c>
      <c r="AG2880" s="5">
        <v>176</v>
      </c>
      <c r="AH2880" s="5">
        <v>2262.2107969151671</v>
      </c>
      <c r="AI2880" s="5">
        <v>8</v>
      </c>
      <c r="AJ2880" s="5">
        <v>102.82776349614394</v>
      </c>
    </row>
    <row r="2881" spans="1:36" x14ac:dyDescent="0.25">
      <c r="A2881">
        <v>2019</v>
      </c>
      <c r="B2881" t="s">
        <v>71</v>
      </c>
      <c r="C2881" t="s">
        <v>5147</v>
      </c>
      <c r="D2881" s="47" t="s">
        <v>5146</v>
      </c>
      <c r="E2881" s="11">
        <v>0</v>
      </c>
      <c r="F2881" s="2">
        <v>0.8931</v>
      </c>
      <c r="G2881" s="2">
        <v>9.6100000000000005E-2</v>
      </c>
      <c r="H2881" s="2">
        <v>0.79700000000000004</v>
      </c>
      <c r="I2881" s="2">
        <v>0.84570000000000001</v>
      </c>
      <c r="J2881" s="2">
        <v>0.12920000000000001</v>
      </c>
      <c r="K2881" s="2">
        <v>0.71650000000000003</v>
      </c>
      <c r="L2881" s="2">
        <v>0.8569</v>
      </c>
      <c r="M2881" s="2">
        <v>0.13159999999999999</v>
      </c>
      <c r="N2881" s="2">
        <v>0.72530000000000006</v>
      </c>
      <c r="O2881" s="2">
        <v>0.74626666666666674</v>
      </c>
      <c r="P2881" s="2" t="s">
        <v>4792</v>
      </c>
      <c r="Q2881" s="5">
        <v>7784</v>
      </c>
      <c r="R2881" s="5" t="s">
        <v>4791</v>
      </c>
      <c r="S2881" s="5">
        <v>11</v>
      </c>
      <c r="T2881" s="5">
        <v>141.31551901336073</v>
      </c>
      <c r="U2881" s="5">
        <v>0</v>
      </c>
      <c r="V2881" s="5">
        <v>0</v>
      </c>
      <c r="W2881" s="5">
        <v>2</v>
      </c>
      <c r="X2881" s="5">
        <v>25.693730729701954</v>
      </c>
      <c r="Y2881" s="5">
        <v>0</v>
      </c>
      <c r="Z2881" s="5">
        <v>0</v>
      </c>
      <c r="AA2881" s="5">
        <v>9</v>
      </c>
      <c r="AB2881" s="5">
        <v>115.62178828365879</v>
      </c>
      <c r="AC2881" s="5">
        <v>83</v>
      </c>
      <c r="AD2881" s="5">
        <v>1066.289825282631</v>
      </c>
      <c r="AE2881" s="5">
        <v>18</v>
      </c>
      <c r="AF2881" s="5">
        <v>231.24357656731758</v>
      </c>
      <c r="AG2881" s="5">
        <v>58</v>
      </c>
      <c r="AH2881" s="5">
        <v>745.11819116135666</v>
      </c>
      <c r="AI2881" s="5">
        <v>7</v>
      </c>
      <c r="AJ2881" s="5">
        <v>89.928057553956833</v>
      </c>
    </row>
    <row r="2882" spans="1:36" x14ac:dyDescent="0.25">
      <c r="A2882">
        <v>2017</v>
      </c>
      <c r="B2882" t="s">
        <v>70</v>
      </c>
      <c r="C2882" t="s">
        <v>671</v>
      </c>
      <c r="D2882" s="47" t="s">
        <v>1897</v>
      </c>
      <c r="E2882" s="11">
        <v>12.42</v>
      </c>
      <c r="F2882" s="2">
        <v>0.81510000000000005</v>
      </c>
      <c r="G2882" s="2">
        <v>0.17399999999999999</v>
      </c>
      <c r="H2882" s="2">
        <v>0.6411</v>
      </c>
      <c r="I2882" s="2">
        <v>0.79649999999999999</v>
      </c>
      <c r="J2882" s="2">
        <v>0.1762</v>
      </c>
      <c r="K2882" s="2">
        <v>0.62029999999999996</v>
      </c>
      <c r="L2882" s="2">
        <v>0.73799999999999999</v>
      </c>
      <c r="M2882" s="2">
        <v>0.25030000000000002</v>
      </c>
      <c r="N2882" s="2">
        <v>0.48769999999999997</v>
      </c>
      <c r="O2882" s="2">
        <v>0.5830333333333334</v>
      </c>
      <c r="P2882" s="5" t="s">
        <v>4792</v>
      </c>
      <c r="Q2882" s="5">
        <v>7792</v>
      </c>
      <c r="R2882" s="5">
        <v>627.37520128824474</v>
      </c>
      <c r="S2882" s="5">
        <v>71</v>
      </c>
      <c r="T2882" s="5">
        <v>911.19096509240239</v>
      </c>
      <c r="U2882" s="5">
        <v>0</v>
      </c>
      <c r="V2882" s="5">
        <v>0</v>
      </c>
      <c r="W2882" s="5">
        <v>3</v>
      </c>
      <c r="X2882" s="5">
        <v>38.501026694045173</v>
      </c>
      <c r="Y2882" s="5">
        <v>3</v>
      </c>
      <c r="Z2882" s="5">
        <v>38.501026694045173</v>
      </c>
      <c r="AA2882" s="5">
        <v>65</v>
      </c>
      <c r="AB2882" s="5">
        <v>834.1889117043122</v>
      </c>
      <c r="AC2882" s="5">
        <v>291</v>
      </c>
      <c r="AD2882" s="5">
        <v>3734.5995893223821</v>
      </c>
      <c r="AE2882" s="5">
        <v>35</v>
      </c>
      <c r="AF2882" s="5">
        <v>449.17864476386035</v>
      </c>
      <c r="AG2882" s="5">
        <v>229</v>
      </c>
      <c r="AH2882" s="5">
        <v>2938.911704312115</v>
      </c>
      <c r="AI2882" s="5">
        <v>27</v>
      </c>
      <c r="AJ2882" s="5">
        <v>346.50924024640659</v>
      </c>
    </row>
    <row r="2883" spans="1:36" x14ac:dyDescent="0.25">
      <c r="A2883">
        <v>2017</v>
      </c>
      <c r="B2883" t="s">
        <v>71</v>
      </c>
      <c r="C2883" t="s">
        <v>5850</v>
      </c>
      <c r="D2883" s="47" t="s">
        <v>5817</v>
      </c>
      <c r="E2883" s="11">
        <v>0</v>
      </c>
      <c r="F2883" s="2">
        <v>0.4909</v>
      </c>
      <c r="G2883" s="2">
        <v>0.49309999999999998</v>
      </c>
      <c r="H2883" s="2">
        <v>-2.1999999999999797E-3</v>
      </c>
      <c r="I2883" s="2">
        <v>0.51739999999999997</v>
      </c>
      <c r="J2883" s="2">
        <v>0.43140000000000001</v>
      </c>
      <c r="K2883" s="2">
        <v>8.5999999999999965E-2</v>
      </c>
      <c r="L2883" s="2">
        <v>0.57120000000000004</v>
      </c>
      <c r="M2883" s="2">
        <v>0.4143</v>
      </c>
      <c r="N2883" s="2">
        <v>0.15690000000000004</v>
      </c>
      <c r="O2883" s="2">
        <v>8.0233333333333337E-2</v>
      </c>
      <c r="P2883" s="2" t="s">
        <v>5765</v>
      </c>
      <c r="Q2883" s="5">
        <v>7793</v>
      </c>
      <c r="R2883" s="5" t="s">
        <v>4791</v>
      </c>
      <c r="S2883" s="5">
        <v>6</v>
      </c>
      <c r="T2883" s="5">
        <v>76.992172462466314</v>
      </c>
      <c r="U2883" s="5">
        <v>1</v>
      </c>
      <c r="V2883" s="5">
        <v>12.832028743744385</v>
      </c>
      <c r="W2883" s="5">
        <v>0</v>
      </c>
      <c r="X2883" s="5">
        <v>0</v>
      </c>
      <c r="Y2883" s="5">
        <v>2</v>
      </c>
      <c r="Z2883" s="5">
        <v>25.664057487488769</v>
      </c>
      <c r="AA2883" s="5">
        <v>3</v>
      </c>
      <c r="AB2883" s="5">
        <v>38.496086231233157</v>
      </c>
      <c r="AC2883" s="5">
        <v>134</v>
      </c>
      <c r="AD2883" s="5">
        <v>1719.4918516617479</v>
      </c>
      <c r="AE2883" s="5">
        <v>26</v>
      </c>
      <c r="AF2883" s="5">
        <v>333.63274733735403</v>
      </c>
      <c r="AG2883" s="5">
        <v>91</v>
      </c>
      <c r="AH2883" s="5">
        <v>1167.7146156807391</v>
      </c>
      <c r="AI2883" s="5">
        <v>17</v>
      </c>
      <c r="AJ2883" s="5">
        <v>218.14448864365454</v>
      </c>
    </row>
    <row r="2884" spans="1:36" x14ac:dyDescent="0.25">
      <c r="A2884">
        <v>2017</v>
      </c>
      <c r="B2884" t="s">
        <v>71</v>
      </c>
      <c r="C2884" t="s">
        <v>5147</v>
      </c>
      <c r="D2884" s="47" t="s">
        <v>5146</v>
      </c>
      <c r="E2884" s="11">
        <v>0</v>
      </c>
      <c r="F2884" s="2">
        <v>0.8931</v>
      </c>
      <c r="G2884" s="2">
        <v>9.6100000000000005E-2</v>
      </c>
      <c r="H2884" s="2">
        <v>0.79700000000000004</v>
      </c>
      <c r="I2884" s="2">
        <v>0.84570000000000001</v>
      </c>
      <c r="J2884" s="2">
        <v>0.12920000000000001</v>
      </c>
      <c r="K2884" s="2">
        <v>0.71650000000000003</v>
      </c>
      <c r="L2884" s="2">
        <v>0.8569</v>
      </c>
      <c r="M2884" s="2">
        <v>0.13159999999999999</v>
      </c>
      <c r="N2884" s="2">
        <v>0.72530000000000006</v>
      </c>
      <c r="O2884" s="2">
        <v>0.74626666666666674</v>
      </c>
      <c r="P2884" s="2" t="s">
        <v>4792</v>
      </c>
      <c r="Q2884" s="5">
        <v>7795</v>
      </c>
      <c r="R2884" s="5" t="s">
        <v>4791</v>
      </c>
      <c r="S2884" s="5">
        <v>41</v>
      </c>
      <c r="T2884" s="5">
        <v>525.97819114817185</v>
      </c>
      <c r="U2884" s="5">
        <v>1</v>
      </c>
      <c r="V2884" s="5">
        <v>12.82873636946761</v>
      </c>
      <c r="W2884" s="5">
        <v>4</v>
      </c>
      <c r="X2884" s="5">
        <v>51.314945477870438</v>
      </c>
      <c r="Y2884" s="5">
        <v>1</v>
      </c>
      <c r="Z2884" s="5">
        <v>12.82873636946761</v>
      </c>
      <c r="AA2884" s="5">
        <v>35</v>
      </c>
      <c r="AB2884" s="5">
        <v>449.00577293136627</v>
      </c>
      <c r="AC2884" s="5">
        <v>109</v>
      </c>
      <c r="AD2884" s="5">
        <v>1398.3322642719693</v>
      </c>
      <c r="AE2884" s="5">
        <v>13</v>
      </c>
      <c r="AF2884" s="5">
        <v>166.77357280307888</v>
      </c>
      <c r="AG2884" s="5">
        <v>88</v>
      </c>
      <c r="AH2884" s="5">
        <v>1128.9288005131493</v>
      </c>
      <c r="AI2884" s="5">
        <v>8</v>
      </c>
      <c r="AJ2884" s="5">
        <v>102.62989095574088</v>
      </c>
    </row>
    <row r="2885" spans="1:36" x14ac:dyDescent="0.25">
      <c r="A2885">
        <v>2019</v>
      </c>
      <c r="B2885" t="s">
        <v>71</v>
      </c>
      <c r="C2885" t="s">
        <v>4986</v>
      </c>
      <c r="D2885" s="47" t="s">
        <v>4985</v>
      </c>
      <c r="E2885" s="11">
        <v>0</v>
      </c>
      <c r="F2885" s="2">
        <v>0.75980000000000003</v>
      </c>
      <c r="G2885" s="2">
        <v>0.22819999999999999</v>
      </c>
      <c r="H2885" s="2">
        <v>0.53160000000000007</v>
      </c>
      <c r="I2885" s="2">
        <v>0.74109999999999998</v>
      </c>
      <c r="J2885" s="2">
        <v>0.2301</v>
      </c>
      <c r="K2885" s="2">
        <v>0.51100000000000001</v>
      </c>
      <c r="L2885" s="2">
        <v>0.71399999999999997</v>
      </c>
      <c r="M2885" s="2">
        <v>0.27189999999999998</v>
      </c>
      <c r="N2885" s="2">
        <v>0.44209999999999999</v>
      </c>
      <c r="O2885" s="2">
        <v>0.49490000000000006</v>
      </c>
      <c r="P2885" s="2" t="s">
        <v>4792</v>
      </c>
      <c r="Q2885" s="5">
        <v>7795</v>
      </c>
      <c r="R2885" s="5" t="s">
        <v>4791</v>
      </c>
      <c r="S2885" s="5">
        <v>37</v>
      </c>
      <c r="T2885" s="5">
        <v>474.66324567030148</v>
      </c>
      <c r="U2885" s="5">
        <v>0</v>
      </c>
      <c r="V2885" s="5">
        <v>0</v>
      </c>
      <c r="W2885" s="5">
        <v>8</v>
      </c>
      <c r="X2885" s="5">
        <v>102.62989095574088</v>
      </c>
      <c r="Y2885" s="5">
        <v>3</v>
      </c>
      <c r="Z2885" s="5">
        <v>38.486209108402818</v>
      </c>
      <c r="AA2885" s="5">
        <v>26</v>
      </c>
      <c r="AB2885" s="5">
        <v>333.54714560615776</v>
      </c>
      <c r="AC2885" s="5">
        <v>212</v>
      </c>
      <c r="AD2885" s="5">
        <v>2719.6921103271329</v>
      </c>
      <c r="AE2885" s="5">
        <v>82</v>
      </c>
      <c r="AF2885" s="5">
        <v>1051.9563822963437</v>
      </c>
      <c r="AG2885" s="5">
        <v>100</v>
      </c>
      <c r="AH2885" s="5">
        <v>1282.8736369467608</v>
      </c>
      <c r="AI2885" s="5">
        <v>30</v>
      </c>
      <c r="AJ2885" s="5">
        <v>384.86209108402824</v>
      </c>
    </row>
    <row r="2886" spans="1:36" x14ac:dyDescent="0.25">
      <c r="A2886">
        <v>2017</v>
      </c>
      <c r="B2886" t="s">
        <v>41</v>
      </c>
      <c r="C2886" t="s">
        <v>6063</v>
      </c>
      <c r="D2886" s="47" t="s">
        <v>6005</v>
      </c>
      <c r="E2886" s="11">
        <v>1.7769999999999999</v>
      </c>
      <c r="F2886" s="2">
        <v>0.24049999999999999</v>
      </c>
      <c r="G2886" s="2">
        <v>0.74350000000000005</v>
      </c>
      <c r="H2886" s="2">
        <v>-0.50300000000000011</v>
      </c>
      <c r="I2886" s="2">
        <v>0.2102</v>
      </c>
      <c r="J2886" s="2">
        <v>0.74750000000000005</v>
      </c>
      <c r="K2886" s="2">
        <v>-0.53730000000000011</v>
      </c>
      <c r="L2886" s="2">
        <v>0.24629999999999999</v>
      </c>
      <c r="M2886" s="2">
        <v>0.74</v>
      </c>
      <c r="N2886" s="2">
        <v>-0.49370000000000003</v>
      </c>
      <c r="O2886" s="2">
        <v>-0.51133333333333342</v>
      </c>
      <c r="P2886" s="2" t="s">
        <v>5900</v>
      </c>
      <c r="Q2886" s="5">
        <v>7807</v>
      </c>
      <c r="R2886" s="5">
        <v>4393.3595948227348</v>
      </c>
      <c r="S2886" s="5">
        <v>38</v>
      </c>
      <c r="T2886" s="5">
        <v>486.74266683745356</v>
      </c>
      <c r="U2886" s="5">
        <v>1</v>
      </c>
      <c r="V2886" s="5">
        <v>12.80901754835404</v>
      </c>
      <c r="W2886" s="5">
        <v>11</v>
      </c>
      <c r="X2886" s="5">
        <v>140.89919303189447</v>
      </c>
      <c r="Y2886" s="5">
        <v>18</v>
      </c>
      <c r="Z2886" s="5">
        <v>230.56231587037274</v>
      </c>
      <c r="AA2886" s="5">
        <v>8</v>
      </c>
      <c r="AB2886" s="5">
        <v>102.47214038683232</v>
      </c>
      <c r="AC2886" s="5">
        <v>382</v>
      </c>
      <c r="AD2886" s="5">
        <v>4893.0447034712433</v>
      </c>
      <c r="AE2886" s="5">
        <v>21</v>
      </c>
      <c r="AF2886" s="5">
        <v>268.98936851543488</v>
      </c>
      <c r="AG2886" s="5">
        <v>338</v>
      </c>
      <c r="AH2886" s="5">
        <v>4329.4479313436659</v>
      </c>
      <c r="AI2886" s="5">
        <v>23</v>
      </c>
      <c r="AJ2886" s="5">
        <v>294.60740361214295</v>
      </c>
    </row>
    <row r="2887" spans="1:36" x14ac:dyDescent="0.25">
      <c r="A2887">
        <v>2017</v>
      </c>
      <c r="B2887" t="s">
        <v>71</v>
      </c>
      <c r="C2887" t="s">
        <v>630</v>
      </c>
      <c r="D2887" s="47" t="s">
        <v>5046</v>
      </c>
      <c r="E2887" s="11">
        <v>0</v>
      </c>
      <c r="F2887" s="2">
        <v>0.7944</v>
      </c>
      <c r="G2887" s="2">
        <v>0.19719999999999999</v>
      </c>
      <c r="H2887" s="2">
        <v>0.59719999999999995</v>
      </c>
      <c r="I2887" s="2">
        <v>0.77849999999999997</v>
      </c>
      <c r="J2887" s="2">
        <v>0.20039999999999999</v>
      </c>
      <c r="K2887" s="2">
        <v>0.57809999999999995</v>
      </c>
      <c r="L2887" s="2">
        <v>0.76160000000000005</v>
      </c>
      <c r="M2887" s="2">
        <v>0.22869999999999999</v>
      </c>
      <c r="N2887" s="2">
        <v>0.53290000000000004</v>
      </c>
      <c r="O2887" s="2">
        <v>0.56940000000000002</v>
      </c>
      <c r="P2887" s="2" t="s">
        <v>4792</v>
      </c>
      <c r="Q2887" s="5">
        <v>7815</v>
      </c>
      <c r="R2887" s="5" t="s">
        <v>4791</v>
      </c>
      <c r="S2887" s="5">
        <v>29</v>
      </c>
      <c r="T2887" s="5">
        <v>371.0812539987204</v>
      </c>
      <c r="U2887" s="5">
        <v>0</v>
      </c>
      <c r="V2887" s="5">
        <v>0</v>
      </c>
      <c r="W2887" s="5">
        <v>2</v>
      </c>
      <c r="X2887" s="5">
        <v>25.591810620601407</v>
      </c>
      <c r="Y2887" s="5">
        <v>8</v>
      </c>
      <c r="Z2887" s="5">
        <v>102.36724248240563</v>
      </c>
      <c r="AA2887" s="5">
        <v>19</v>
      </c>
      <c r="AB2887" s="5">
        <v>243.12220089571338</v>
      </c>
      <c r="AC2887" s="5">
        <v>196</v>
      </c>
      <c r="AD2887" s="5">
        <v>2507.9974408189378</v>
      </c>
      <c r="AE2887" s="5">
        <v>33</v>
      </c>
      <c r="AF2887" s="5">
        <v>422.26487523992324</v>
      </c>
      <c r="AG2887" s="5">
        <v>143</v>
      </c>
      <c r="AH2887" s="5">
        <v>1829.8144593730005</v>
      </c>
      <c r="AI2887" s="5">
        <v>20</v>
      </c>
      <c r="AJ2887" s="5">
        <v>255.91810620601407</v>
      </c>
    </row>
    <row r="2888" spans="1:36" x14ac:dyDescent="0.25">
      <c r="A2888">
        <v>2017</v>
      </c>
      <c r="B2888" t="s">
        <v>49</v>
      </c>
      <c r="C2888" t="s">
        <v>996</v>
      </c>
      <c r="D2888" s="47" t="s">
        <v>618</v>
      </c>
      <c r="E2888" s="11">
        <v>21.5</v>
      </c>
      <c r="F2888" s="2">
        <v>0.3947</v>
      </c>
      <c r="G2888" s="2">
        <v>0.57199999999999995</v>
      </c>
      <c r="H2888" s="2">
        <v>-0.17729999999999996</v>
      </c>
      <c r="I2888" s="2">
        <v>0.38900000000000001</v>
      </c>
      <c r="J2888" s="2">
        <v>0.49099999999999999</v>
      </c>
      <c r="K2888" s="2">
        <v>-0.10199999999999998</v>
      </c>
      <c r="L2888" s="2">
        <v>0.50800000000000001</v>
      </c>
      <c r="M2888" s="2">
        <v>0.47299999999999998</v>
      </c>
      <c r="N2888" s="2">
        <v>3.5000000000000031E-2</v>
      </c>
      <c r="O2888" s="2">
        <v>-8.1433333333333302E-2</v>
      </c>
      <c r="P2888" s="2" t="s">
        <v>5900</v>
      </c>
      <c r="Q2888" s="5">
        <v>7816</v>
      </c>
      <c r="R2888" s="5">
        <v>363.53488372093022</v>
      </c>
      <c r="S2888" s="5">
        <v>14</v>
      </c>
      <c r="T2888" s="5">
        <v>179.11975435005118</v>
      </c>
      <c r="U2888" s="5">
        <v>0</v>
      </c>
      <c r="V2888" s="5">
        <v>0</v>
      </c>
      <c r="W2888" s="5">
        <v>2</v>
      </c>
      <c r="X2888" s="5">
        <v>25.588536335721596</v>
      </c>
      <c r="Y2888" s="5">
        <v>1</v>
      </c>
      <c r="Z2888" s="5">
        <v>12.794268167860798</v>
      </c>
      <c r="AA2888" s="5">
        <v>11</v>
      </c>
      <c r="AB2888" s="5">
        <v>140.73694984646878</v>
      </c>
      <c r="AC2888" s="5">
        <v>33</v>
      </c>
      <c r="AD2888" s="5">
        <v>422.2108495394063</v>
      </c>
      <c r="AE2888" s="5">
        <v>7</v>
      </c>
      <c r="AF2888" s="5">
        <v>89.559877175025591</v>
      </c>
      <c r="AG2888" s="5">
        <v>24</v>
      </c>
      <c r="AH2888" s="5">
        <v>307.06243602865914</v>
      </c>
      <c r="AI2888" s="5">
        <v>2</v>
      </c>
      <c r="AJ2888" s="5">
        <v>25.588536335721596</v>
      </c>
    </row>
    <row r="2889" spans="1:36" x14ac:dyDescent="0.25">
      <c r="A2889">
        <v>2019</v>
      </c>
      <c r="B2889" t="s">
        <v>70</v>
      </c>
      <c r="C2889" t="s">
        <v>5407</v>
      </c>
      <c r="D2889" s="47" t="s">
        <v>5355</v>
      </c>
      <c r="E2889" s="11">
        <v>12.85</v>
      </c>
      <c r="F2889" s="2">
        <v>0.63290000000000002</v>
      </c>
      <c r="G2889" s="2">
        <v>0.35620000000000002</v>
      </c>
      <c r="H2889" s="2">
        <v>0.2767</v>
      </c>
      <c r="I2889" s="2">
        <v>0.60389999999999999</v>
      </c>
      <c r="J2889" s="2">
        <v>0.37790000000000001</v>
      </c>
      <c r="K2889" s="2">
        <v>0.22599999999999998</v>
      </c>
      <c r="L2889" s="2">
        <v>0.53120000000000001</v>
      </c>
      <c r="M2889" s="2">
        <v>0.46160000000000001</v>
      </c>
      <c r="N2889" s="2">
        <v>6.9599999999999995E-2</v>
      </c>
      <c r="O2889" s="2">
        <v>0.19076666666666664</v>
      </c>
      <c r="P2889" s="5" t="s">
        <v>4792</v>
      </c>
      <c r="Q2889" s="5">
        <v>7818</v>
      </c>
      <c r="R2889" s="5">
        <v>608.40466926070042</v>
      </c>
      <c r="S2889" s="5">
        <v>120</v>
      </c>
      <c r="T2889" s="5">
        <v>1534.9194167306216</v>
      </c>
      <c r="U2889" s="5">
        <v>1</v>
      </c>
      <c r="V2889" s="5">
        <v>12.790995139421847</v>
      </c>
      <c r="W2889" s="5">
        <v>1</v>
      </c>
      <c r="X2889" s="5">
        <v>12.790995139421847</v>
      </c>
      <c r="Y2889" s="5">
        <v>9</v>
      </c>
      <c r="Z2889" s="5">
        <v>115.11895625479663</v>
      </c>
      <c r="AA2889" s="5">
        <v>109</v>
      </c>
      <c r="AB2889" s="5">
        <v>1394.2184701969813</v>
      </c>
      <c r="AC2889" s="5">
        <v>287</v>
      </c>
      <c r="AD2889" s="5">
        <v>3671.0156050140699</v>
      </c>
      <c r="AE2889" s="5">
        <v>70</v>
      </c>
      <c r="AF2889" s="5">
        <v>895.36965975952933</v>
      </c>
      <c r="AG2889" s="5">
        <v>205</v>
      </c>
      <c r="AH2889" s="5">
        <v>2622.1540035814787</v>
      </c>
      <c r="AI2889" s="5">
        <v>12</v>
      </c>
      <c r="AJ2889" s="5">
        <v>153.49194167306217</v>
      </c>
    </row>
    <row r="2890" spans="1:36" x14ac:dyDescent="0.25">
      <c r="A2890">
        <v>2018</v>
      </c>
      <c r="B2890" t="s">
        <v>49</v>
      </c>
      <c r="C2890" t="s">
        <v>6510</v>
      </c>
      <c r="D2890" s="47" t="s">
        <v>618</v>
      </c>
      <c r="E2890" s="11">
        <v>35.299999999999997</v>
      </c>
      <c r="F2890" s="2">
        <v>0.3947</v>
      </c>
      <c r="G2890" s="2">
        <v>0.57199999999999995</v>
      </c>
      <c r="H2890" s="2">
        <v>-0.17729999999999996</v>
      </c>
      <c r="I2890" s="2">
        <v>0.46800000000000003</v>
      </c>
      <c r="J2890" s="2">
        <v>0.42399999999999999</v>
      </c>
      <c r="K2890" s="2">
        <v>4.4000000000000039E-2</v>
      </c>
      <c r="L2890" s="2">
        <v>0.52500000000000002</v>
      </c>
      <c r="M2890" s="2">
        <v>0.45400000000000001</v>
      </c>
      <c r="N2890" s="2">
        <v>7.1000000000000008E-2</v>
      </c>
      <c r="O2890" s="2">
        <v>-2.0766666666666638E-2</v>
      </c>
      <c r="P2890" s="2" t="s">
        <v>5765</v>
      </c>
      <c r="Q2890" s="5">
        <v>7835</v>
      </c>
      <c r="R2890" s="5">
        <v>221.9546742209632</v>
      </c>
      <c r="S2890" s="5">
        <v>13</v>
      </c>
      <c r="T2890" s="5">
        <v>165.92214422463306</v>
      </c>
      <c r="U2890" s="5">
        <v>0</v>
      </c>
      <c r="V2890" s="5">
        <v>0</v>
      </c>
      <c r="W2890" s="5">
        <v>3</v>
      </c>
      <c r="X2890" s="5">
        <v>38.289725590299938</v>
      </c>
      <c r="Y2890" s="5">
        <v>0</v>
      </c>
      <c r="Z2890" s="5">
        <v>0</v>
      </c>
      <c r="AA2890" s="5">
        <v>10</v>
      </c>
      <c r="AB2890" s="5">
        <v>127.63241863433313</v>
      </c>
      <c r="AC2890" s="5">
        <v>49</v>
      </c>
      <c r="AD2890" s="5">
        <v>625.39885130823222</v>
      </c>
      <c r="AE2890" s="5">
        <v>4</v>
      </c>
      <c r="AF2890" s="5">
        <v>51.052967453733245</v>
      </c>
      <c r="AG2890" s="5">
        <v>44</v>
      </c>
      <c r="AH2890" s="5">
        <v>561.58264199106577</v>
      </c>
      <c r="AI2890" s="5">
        <v>1</v>
      </c>
      <c r="AJ2890" s="5">
        <v>12.763241863433311</v>
      </c>
    </row>
    <row r="2891" spans="1:36" x14ac:dyDescent="0.25">
      <c r="A2891">
        <v>2018</v>
      </c>
      <c r="B2891" t="s">
        <v>49</v>
      </c>
      <c r="C2891" t="s">
        <v>6520</v>
      </c>
      <c r="D2891" s="47" t="s">
        <v>6318</v>
      </c>
      <c r="E2891" s="11">
        <v>46.8</v>
      </c>
      <c r="F2891" s="2">
        <v>0.25169999999999998</v>
      </c>
      <c r="G2891" s="2">
        <v>0.72040000000000004</v>
      </c>
      <c r="H2891" s="2">
        <v>-0.46870000000000006</v>
      </c>
      <c r="I2891" s="2">
        <v>0.13200000000000001</v>
      </c>
      <c r="J2891" s="2">
        <v>0.80500000000000005</v>
      </c>
      <c r="K2891" s="2">
        <v>-0.67300000000000004</v>
      </c>
      <c r="L2891" s="2">
        <v>0.17199999999999999</v>
      </c>
      <c r="M2891" s="2">
        <v>0.80900000000000005</v>
      </c>
      <c r="N2891" s="2">
        <v>-0.63700000000000001</v>
      </c>
      <c r="O2891" s="2">
        <v>-0.59290000000000009</v>
      </c>
      <c r="P2891" s="2" t="s">
        <v>5900</v>
      </c>
      <c r="Q2891" s="5">
        <v>7845</v>
      </c>
      <c r="R2891" s="5">
        <v>167.62820512820514</v>
      </c>
      <c r="S2891" s="5">
        <v>5</v>
      </c>
      <c r="T2891" s="5">
        <v>63.73486297004461</v>
      </c>
      <c r="U2891" s="5">
        <v>0</v>
      </c>
      <c r="V2891" s="5">
        <v>0</v>
      </c>
      <c r="W2891" s="5">
        <v>2</v>
      </c>
      <c r="X2891" s="5">
        <v>25.493945188017843</v>
      </c>
      <c r="Y2891" s="5">
        <v>1</v>
      </c>
      <c r="Z2891" s="5">
        <v>12.746972594008922</v>
      </c>
      <c r="AA2891" s="5">
        <v>2</v>
      </c>
      <c r="AB2891" s="5">
        <v>25.493945188017843</v>
      </c>
      <c r="AC2891" s="5">
        <v>79</v>
      </c>
      <c r="AD2891" s="5">
        <v>1007.0108349267049</v>
      </c>
      <c r="AE2891" s="5">
        <v>4</v>
      </c>
      <c r="AF2891" s="5">
        <v>50.987890376035686</v>
      </c>
      <c r="AG2891" s="5">
        <v>75</v>
      </c>
      <c r="AH2891" s="5">
        <v>956.02294455066919</v>
      </c>
      <c r="AI2891" s="5">
        <v>0</v>
      </c>
      <c r="AJ2891" s="5">
        <v>0</v>
      </c>
    </row>
    <row r="2892" spans="1:36" x14ac:dyDescent="0.25">
      <c r="A2892">
        <v>2017</v>
      </c>
      <c r="B2892" t="s">
        <v>49</v>
      </c>
      <c r="C2892" t="s">
        <v>6508</v>
      </c>
      <c r="D2892" s="47" t="s">
        <v>618</v>
      </c>
      <c r="E2892" s="11">
        <v>12.9</v>
      </c>
      <c r="F2892" s="2">
        <v>0.3947</v>
      </c>
      <c r="G2892" s="2">
        <v>0.57199999999999995</v>
      </c>
      <c r="H2892" s="2">
        <v>-0.17729999999999996</v>
      </c>
      <c r="I2892" s="2">
        <v>0.41599999999999998</v>
      </c>
      <c r="J2892" s="2">
        <v>0.48299999999999998</v>
      </c>
      <c r="K2892" s="2">
        <v>-6.7000000000000004E-2</v>
      </c>
      <c r="L2892" s="2">
        <v>0.5</v>
      </c>
      <c r="M2892" s="2">
        <v>0.48699999999999999</v>
      </c>
      <c r="N2892" s="2">
        <v>1.3000000000000012E-2</v>
      </c>
      <c r="O2892" s="2">
        <v>-7.7099999999999988E-2</v>
      </c>
      <c r="P2892" s="2" t="s">
        <v>5900</v>
      </c>
      <c r="Q2892" s="5">
        <v>7856</v>
      </c>
      <c r="R2892" s="5">
        <v>608.99224806201551</v>
      </c>
      <c r="S2892" s="5">
        <v>9</v>
      </c>
      <c r="T2892" s="5">
        <v>114.56211812627291</v>
      </c>
      <c r="U2892" s="5">
        <v>0</v>
      </c>
      <c r="V2892" s="5">
        <v>0</v>
      </c>
      <c r="W2892" s="5">
        <v>1</v>
      </c>
      <c r="X2892" s="5">
        <v>12.729124236252545</v>
      </c>
      <c r="Y2892" s="5">
        <v>1</v>
      </c>
      <c r="Z2892" s="5">
        <v>12.729124236252545</v>
      </c>
      <c r="AA2892" s="5">
        <v>7</v>
      </c>
      <c r="AB2892" s="5">
        <v>89.103869653767831</v>
      </c>
      <c r="AC2892" s="5">
        <v>56</v>
      </c>
      <c r="AD2892" s="5">
        <v>712.83095723014264</v>
      </c>
      <c r="AE2892" s="5">
        <v>5</v>
      </c>
      <c r="AF2892" s="5">
        <v>63.645621181262733</v>
      </c>
      <c r="AG2892" s="5">
        <v>46</v>
      </c>
      <c r="AH2892" s="5">
        <v>585.53971486761714</v>
      </c>
      <c r="AI2892" s="5">
        <v>5</v>
      </c>
      <c r="AJ2892" s="5">
        <v>63.645621181262733</v>
      </c>
    </row>
    <row r="2893" spans="1:36" x14ac:dyDescent="0.25">
      <c r="A2893">
        <v>2017</v>
      </c>
      <c r="B2893" t="s">
        <v>41</v>
      </c>
      <c r="C2893" t="s">
        <v>6175</v>
      </c>
      <c r="D2893" s="47" t="s">
        <v>6045</v>
      </c>
      <c r="E2893" s="11">
        <v>5.4889999999999999</v>
      </c>
      <c r="F2893" s="2">
        <v>0.41739999999999999</v>
      </c>
      <c r="G2893" s="2">
        <v>0.56140000000000001</v>
      </c>
      <c r="H2893" s="2">
        <v>-0.14400000000000002</v>
      </c>
      <c r="I2893" s="2">
        <v>0.41660000000000003</v>
      </c>
      <c r="J2893" s="2">
        <v>0.52200000000000002</v>
      </c>
      <c r="K2893" s="2">
        <v>-0.10539999999999999</v>
      </c>
      <c r="L2893" s="2">
        <v>0.48630000000000001</v>
      </c>
      <c r="M2893" s="2">
        <v>0.49730000000000002</v>
      </c>
      <c r="N2893" s="2">
        <v>-1.100000000000001E-2</v>
      </c>
      <c r="O2893" s="2">
        <v>-8.6800000000000002E-2</v>
      </c>
      <c r="P2893" s="2" t="s">
        <v>5900</v>
      </c>
      <c r="Q2893" s="5">
        <v>7869</v>
      </c>
      <c r="R2893" s="5">
        <v>1433.594461650574</v>
      </c>
      <c r="S2893" s="5">
        <v>1</v>
      </c>
      <c r="T2893" s="5">
        <v>12.708095056551024</v>
      </c>
      <c r="U2893" s="5">
        <v>0</v>
      </c>
      <c r="V2893" s="5">
        <v>0</v>
      </c>
      <c r="W2893" s="5">
        <v>0</v>
      </c>
      <c r="X2893" s="5">
        <v>0</v>
      </c>
      <c r="Y2893" s="5">
        <v>0</v>
      </c>
      <c r="Z2893" s="5">
        <v>0</v>
      </c>
      <c r="AA2893" s="5">
        <v>1</v>
      </c>
      <c r="AB2893" s="5">
        <v>12.708095056551024</v>
      </c>
      <c r="AC2893" s="5">
        <v>57</v>
      </c>
      <c r="AD2893" s="5">
        <v>724.36141822340835</v>
      </c>
      <c r="AE2893" s="5">
        <v>5</v>
      </c>
      <c r="AF2893" s="5">
        <v>63.540475282755118</v>
      </c>
      <c r="AG2893" s="5">
        <v>49</v>
      </c>
      <c r="AH2893" s="5">
        <v>622.6966577710001</v>
      </c>
      <c r="AI2893" s="5">
        <v>3</v>
      </c>
      <c r="AJ2893" s="5">
        <v>38.124285169653071</v>
      </c>
    </row>
    <row r="2894" spans="1:36" x14ac:dyDescent="0.25">
      <c r="A2894">
        <v>2018</v>
      </c>
      <c r="B2894" t="s">
        <v>49</v>
      </c>
      <c r="C2894" t="s">
        <v>6394</v>
      </c>
      <c r="D2894" s="47" t="s">
        <v>6314</v>
      </c>
      <c r="E2894" s="11">
        <v>16.2</v>
      </c>
      <c r="F2894" s="2">
        <v>0.39889999999999998</v>
      </c>
      <c r="G2894" s="2">
        <v>0.57140000000000002</v>
      </c>
      <c r="H2894" s="2">
        <v>-0.17250000000000004</v>
      </c>
      <c r="I2894" s="2">
        <v>0.51200000000000001</v>
      </c>
      <c r="J2894" s="2">
        <v>0.39700000000000002</v>
      </c>
      <c r="K2894" s="2">
        <v>0.11499999999999999</v>
      </c>
      <c r="L2894" s="2">
        <v>0.66400000000000003</v>
      </c>
      <c r="M2894" s="2">
        <v>0.32100000000000001</v>
      </c>
      <c r="N2894" s="2">
        <v>0.34300000000000003</v>
      </c>
      <c r="O2894" s="2">
        <v>9.5166666666666663E-2</v>
      </c>
      <c r="P2894" s="2" t="s">
        <v>4792</v>
      </c>
      <c r="Q2894" s="5">
        <v>7874</v>
      </c>
      <c r="R2894" s="5">
        <v>486.04938271604942</v>
      </c>
      <c r="S2894" s="5">
        <v>8</v>
      </c>
      <c r="T2894" s="5">
        <v>101.60020320040638</v>
      </c>
      <c r="U2894" s="5">
        <v>0</v>
      </c>
      <c r="V2894" s="5">
        <v>0</v>
      </c>
      <c r="W2894" s="5">
        <v>1</v>
      </c>
      <c r="X2894" s="5">
        <v>12.700025400050798</v>
      </c>
      <c r="Y2894" s="5">
        <v>0</v>
      </c>
      <c r="Z2894" s="5">
        <v>0</v>
      </c>
      <c r="AA2894" s="5">
        <v>7</v>
      </c>
      <c r="AB2894" s="5">
        <v>88.900177800355607</v>
      </c>
      <c r="AC2894" s="5">
        <v>51</v>
      </c>
      <c r="AD2894" s="5">
        <v>647.70129540259074</v>
      </c>
      <c r="AE2894" s="5">
        <v>9</v>
      </c>
      <c r="AF2894" s="5">
        <v>114.3002286004572</v>
      </c>
      <c r="AG2894" s="5">
        <v>37</v>
      </c>
      <c r="AH2894" s="5">
        <v>469.90093980187964</v>
      </c>
      <c r="AI2894" s="5">
        <v>5</v>
      </c>
      <c r="AJ2894" s="5">
        <v>63.500127000254004</v>
      </c>
    </row>
    <row r="2895" spans="1:36" x14ac:dyDescent="0.25">
      <c r="A2895">
        <v>2018</v>
      </c>
      <c r="B2895" t="s">
        <v>41</v>
      </c>
      <c r="C2895" t="s">
        <v>605</v>
      </c>
      <c r="D2895" s="47" t="s">
        <v>6109</v>
      </c>
      <c r="E2895" s="11">
        <v>6.681</v>
      </c>
      <c r="F2895" s="2">
        <v>0.44950000000000001</v>
      </c>
      <c r="G2895" s="2">
        <v>0.53290000000000004</v>
      </c>
      <c r="H2895" s="2">
        <v>-8.340000000000003E-2</v>
      </c>
      <c r="I2895" s="2">
        <v>0.44180000000000003</v>
      </c>
      <c r="J2895" s="2">
        <v>0.50580000000000003</v>
      </c>
      <c r="K2895" s="2">
        <v>-6.4000000000000001E-2</v>
      </c>
      <c r="L2895" s="2">
        <v>0.46360000000000001</v>
      </c>
      <c r="M2895" s="2">
        <v>0.51849999999999996</v>
      </c>
      <c r="N2895" s="2">
        <v>-5.4899999999999949E-2</v>
      </c>
      <c r="O2895" s="2">
        <v>-6.7433333333333331E-2</v>
      </c>
      <c r="P2895" s="2" t="s">
        <v>5900</v>
      </c>
      <c r="Q2895" s="5">
        <v>7879</v>
      </c>
      <c r="R2895" s="5">
        <v>1179.3144738811554</v>
      </c>
      <c r="S2895" s="5">
        <v>2</v>
      </c>
      <c r="T2895" s="5">
        <v>25.383931971062317</v>
      </c>
      <c r="U2895" s="5">
        <v>0</v>
      </c>
      <c r="V2895" s="5">
        <v>0</v>
      </c>
      <c r="W2895" s="5">
        <v>0</v>
      </c>
      <c r="X2895" s="5">
        <v>0</v>
      </c>
      <c r="Y2895" s="5">
        <v>0</v>
      </c>
      <c r="Z2895" s="5">
        <v>0</v>
      </c>
      <c r="AA2895" s="5">
        <v>2</v>
      </c>
      <c r="AB2895" s="5">
        <v>25.383931971062317</v>
      </c>
      <c r="AC2895" s="5">
        <v>26</v>
      </c>
      <c r="AD2895" s="5">
        <v>329.99111562381012</v>
      </c>
      <c r="AE2895" s="5">
        <v>4</v>
      </c>
      <c r="AF2895" s="5">
        <v>50.767863942124634</v>
      </c>
      <c r="AG2895" s="5">
        <v>20</v>
      </c>
      <c r="AH2895" s="5">
        <v>253.83931971062319</v>
      </c>
      <c r="AI2895" s="5">
        <v>2</v>
      </c>
      <c r="AJ2895" s="5">
        <v>25.383931971062317</v>
      </c>
    </row>
    <row r="2896" spans="1:36" x14ac:dyDescent="0.25">
      <c r="A2896">
        <v>2017</v>
      </c>
      <c r="B2896" t="s">
        <v>70</v>
      </c>
      <c r="C2896" t="s">
        <v>621</v>
      </c>
      <c r="D2896" s="47" t="s">
        <v>5057</v>
      </c>
      <c r="E2896" s="11">
        <v>10.29</v>
      </c>
      <c r="F2896" s="2">
        <v>0.68259999999999998</v>
      </c>
      <c r="G2896" s="2">
        <v>0.30570000000000003</v>
      </c>
      <c r="H2896" s="2">
        <v>0.37689999999999996</v>
      </c>
      <c r="I2896" s="2">
        <v>0.67310000000000003</v>
      </c>
      <c r="J2896" s="2">
        <v>0.3029</v>
      </c>
      <c r="K2896" s="2">
        <v>0.37020000000000003</v>
      </c>
      <c r="L2896" s="2">
        <v>0.64829999999999999</v>
      </c>
      <c r="M2896" s="2">
        <v>0.3417</v>
      </c>
      <c r="N2896" s="2">
        <v>0.30659999999999998</v>
      </c>
      <c r="O2896" s="2">
        <v>0.35123333333333334</v>
      </c>
      <c r="P2896" s="5" t="s">
        <v>4792</v>
      </c>
      <c r="Q2896" s="5">
        <v>7884</v>
      </c>
      <c r="R2896" s="5">
        <v>766.18075801749274</v>
      </c>
      <c r="S2896" s="5">
        <v>9</v>
      </c>
      <c r="T2896" s="5">
        <v>114.15525114155251</v>
      </c>
      <c r="U2896" s="5">
        <v>0</v>
      </c>
      <c r="V2896" s="5">
        <v>0</v>
      </c>
      <c r="W2896" s="5">
        <v>2</v>
      </c>
      <c r="X2896" s="5">
        <v>25.367833587011667</v>
      </c>
      <c r="Y2896" s="5">
        <v>0</v>
      </c>
      <c r="Z2896" s="5">
        <v>0</v>
      </c>
      <c r="AA2896" s="5">
        <v>7</v>
      </c>
      <c r="AB2896" s="5">
        <v>88.787417554540838</v>
      </c>
      <c r="AC2896" s="5">
        <v>60</v>
      </c>
      <c r="AD2896" s="5">
        <v>761.03500761035002</v>
      </c>
      <c r="AE2896" s="5">
        <v>5</v>
      </c>
      <c r="AF2896" s="5">
        <v>63.419583967529171</v>
      </c>
      <c r="AG2896" s="5">
        <v>55</v>
      </c>
      <c r="AH2896" s="5">
        <v>697.61542364282082</v>
      </c>
      <c r="AI2896" s="5">
        <v>0</v>
      </c>
      <c r="AJ2896" s="5">
        <v>0</v>
      </c>
    </row>
    <row r="2897" spans="1:36" x14ac:dyDescent="0.25">
      <c r="A2897">
        <v>2017</v>
      </c>
      <c r="B2897" t="s">
        <v>70</v>
      </c>
      <c r="C2897" t="s">
        <v>5317</v>
      </c>
      <c r="D2897" s="47" t="s">
        <v>5291</v>
      </c>
      <c r="E2897" s="11">
        <v>7.44</v>
      </c>
      <c r="F2897" s="2">
        <v>0.622</v>
      </c>
      <c r="G2897" s="2">
        <v>0.36080000000000001</v>
      </c>
      <c r="H2897" s="2">
        <v>0.26119999999999999</v>
      </c>
      <c r="I2897" s="2">
        <v>0.64190000000000003</v>
      </c>
      <c r="J2897" s="2">
        <v>0.2918</v>
      </c>
      <c r="K2897" s="2">
        <v>0.35010000000000002</v>
      </c>
      <c r="L2897" s="2">
        <v>0.72589999999999999</v>
      </c>
      <c r="M2897" s="2">
        <v>0.26129999999999998</v>
      </c>
      <c r="N2897" s="2">
        <v>0.46460000000000001</v>
      </c>
      <c r="O2897" s="2">
        <v>0.3586333333333333</v>
      </c>
      <c r="P2897" s="5" t="s">
        <v>4792</v>
      </c>
      <c r="Q2897" s="5">
        <v>7889</v>
      </c>
      <c r="R2897" s="5">
        <v>1060.3494623655913</v>
      </c>
      <c r="S2897" s="5">
        <v>10</v>
      </c>
      <c r="T2897" s="5">
        <v>126.75877804537963</v>
      </c>
      <c r="U2897" s="5">
        <v>1</v>
      </c>
      <c r="V2897" s="5">
        <v>12.675877804537965</v>
      </c>
      <c r="W2897" s="5">
        <v>2</v>
      </c>
      <c r="X2897" s="5">
        <v>25.35175560907593</v>
      </c>
      <c r="Y2897" s="5">
        <v>1</v>
      </c>
      <c r="Z2897" s="5">
        <v>12.675877804537965</v>
      </c>
      <c r="AA2897" s="5">
        <v>6</v>
      </c>
      <c r="AB2897" s="5">
        <v>76.055266827227783</v>
      </c>
      <c r="AC2897" s="5">
        <v>100</v>
      </c>
      <c r="AD2897" s="5">
        <v>1267.5877804537965</v>
      </c>
      <c r="AE2897" s="5">
        <v>26</v>
      </c>
      <c r="AF2897" s="5">
        <v>329.57282291798708</v>
      </c>
      <c r="AG2897" s="5">
        <v>71</v>
      </c>
      <c r="AH2897" s="5">
        <v>899.98732412219545</v>
      </c>
      <c r="AI2897" s="5">
        <v>3</v>
      </c>
      <c r="AJ2897" s="5">
        <v>38.027633413613891</v>
      </c>
    </row>
    <row r="2898" spans="1:36" x14ac:dyDescent="0.25">
      <c r="A2898">
        <v>2018</v>
      </c>
      <c r="B2898" t="s">
        <v>49</v>
      </c>
      <c r="C2898" t="s">
        <v>6394</v>
      </c>
      <c r="D2898" s="47" t="s">
        <v>6314</v>
      </c>
      <c r="E2898" s="11">
        <v>16.2</v>
      </c>
      <c r="F2898" s="2">
        <v>0.39889999999999998</v>
      </c>
      <c r="G2898" s="2">
        <v>0.57140000000000002</v>
      </c>
      <c r="H2898" s="2">
        <v>-0.17250000000000004</v>
      </c>
      <c r="I2898" s="2">
        <v>0.51200000000000001</v>
      </c>
      <c r="J2898" s="2">
        <v>0.39700000000000002</v>
      </c>
      <c r="K2898" s="2">
        <v>0.11499999999999999</v>
      </c>
      <c r="L2898" s="2">
        <v>0.66400000000000003</v>
      </c>
      <c r="M2898" s="2">
        <v>0.32100000000000001</v>
      </c>
      <c r="N2898" s="2">
        <v>0.34300000000000003</v>
      </c>
      <c r="O2898" s="2">
        <v>9.5166666666666663E-2</v>
      </c>
      <c r="P2898" s="2" t="s">
        <v>4792</v>
      </c>
      <c r="Q2898" s="5">
        <v>7901</v>
      </c>
      <c r="R2898" s="5">
        <v>487.71604938271605</v>
      </c>
      <c r="S2898" s="5">
        <v>4</v>
      </c>
      <c r="T2898" s="5">
        <v>50.626502974307051</v>
      </c>
      <c r="U2898" s="5">
        <v>0</v>
      </c>
      <c r="V2898" s="5">
        <v>0</v>
      </c>
      <c r="W2898" s="5">
        <v>1</v>
      </c>
      <c r="X2898" s="5">
        <v>12.656625743576763</v>
      </c>
      <c r="Y2898" s="5">
        <v>0</v>
      </c>
      <c r="Z2898" s="5">
        <v>0</v>
      </c>
      <c r="AA2898" s="5">
        <v>3</v>
      </c>
      <c r="AB2898" s="5">
        <v>37.96987723073029</v>
      </c>
      <c r="AC2898" s="5">
        <v>94</v>
      </c>
      <c r="AD2898" s="5">
        <v>1189.7228198962157</v>
      </c>
      <c r="AE2898" s="5">
        <v>13</v>
      </c>
      <c r="AF2898" s="5">
        <v>164.53613466649793</v>
      </c>
      <c r="AG2898" s="5">
        <v>79</v>
      </c>
      <c r="AH2898" s="5">
        <v>999.8734337425642</v>
      </c>
      <c r="AI2898" s="5">
        <v>2</v>
      </c>
      <c r="AJ2898" s="5">
        <v>25.313251487153526</v>
      </c>
    </row>
    <row r="2899" spans="1:36" x14ac:dyDescent="0.25">
      <c r="A2899">
        <v>2018</v>
      </c>
      <c r="B2899" t="s">
        <v>49</v>
      </c>
      <c r="C2899" t="s">
        <v>6510</v>
      </c>
      <c r="D2899" s="47" t="s">
        <v>618</v>
      </c>
      <c r="E2899" s="11">
        <v>35.299999999999997</v>
      </c>
      <c r="F2899" s="2">
        <v>0.3947</v>
      </c>
      <c r="G2899" s="2">
        <v>0.57199999999999995</v>
      </c>
      <c r="H2899" s="2">
        <v>-0.17729999999999996</v>
      </c>
      <c r="I2899" s="2">
        <v>0.46800000000000003</v>
      </c>
      <c r="J2899" s="2">
        <v>0.42399999999999999</v>
      </c>
      <c r="K2899" s="2">
        <v>4.4000000000000039E-2</v>
      </c>
      <c r="L2899" s="2">
        <v>0.52500000000000002</v>
      </c>
      <c r="M2899" s="2">
        <v>0.45400000000000001</v>
      </c>
      <c r="N2899" s="2">
        <v>7.1000000000000008E-2</v>
      </c>
      <c r="O2899" s="2">
        <v>-2.0766666666666638E-2</v>
      </c>
      <c r="P2899" s="2" t="s">
        <v>5765</v>
      </c>
      <c r="Q2899" s="5">
        <v>7902</v>
      </c>
      <c r="R2899" s="5">
        <v>223.85269121813033</v>
      </c>
      <c r="S2899" s="5">
        <v>20</v>
      </c>
      <c r="T2899" s="5">
        <v>253.1004808909137</v>
      </c>
      <c r="U2899" s="5">
        <v>0</v>
      </c>
      <c r="V2899" s="5">
        <v>0</v>
      </c>
      <c r="W2899" s="5">
        <v>1</v>
      </c>
      <c r="X2899" s="5">
        <v>12.655024044545685</v>
      </c>
      <c r="Y2899" s="5">
        <v>0</v>
      </c>
      <c r="Z2899" s="5">
        <v>0</v>
      </c>
      <c r="AA2899" s="5">
        <v>19</v>
      </c>
      <c r="AB2899" s="5">
        <v>240.44545684636802</v>
      </c>
      <c r="AC2899" s="5">
        <v>43</v>
      </c>
      <c r="AD2899" s="5">
        <v>544.16603391546448</v>
      </c>
      <c r="AE2899" s="5">
        <v>5</v>
      </c>
      <c r="AF2899" s="5">
        <v>63.275120222728425</v>
      </c>
      <c r="AG2899" s="5">
        <v>36</v>
      </c>
      <c r="AH2899" s="5">
        <v>455.58086560364461</v>
      </c>
      <c r="AI2899" s="5">
        <v>2</v>
      </c>
      <c r="AJ2899" s="5">
        <v>25.310048089091371</v>
      </c>
    </row>
    <row r="2900" spans="1:36" x14ac:dyDescent="0.25">
      <c r="A2900">
        <v>2017</v>
      </c>
      <c r="B2900" t="s">
        <v>71</v>
      </c>
      <c r="C2900" t="s">
        <v>5045</v>
      </c>
      <c r="D2900" s="47" t="s">
        <v>5045</v>
      </c>
      <c r="E2900" s="11">
        <v>0</v>
      </c>
      <c r="F2900" s="2">
        <v>0.77759999999999996</v>
      </c>
      <c r="G2900" s="2">
        <v>0.20619999999999999</v>
      </c>
      <c r="H2900" s="2">
        <v>0.57139999999999991</v>
      </c>
      <c r="I2900" s="2">
        <v>0.7782</v>
      </c>
      <c r="J2900" s="2">
        <v>0.1807</v>
      </c>
      <c r="K2900" s="2">
        <v>0.59750000000000003</v>
      </c>
      <c r="L2900" s="2">
        <v>0.78029999999999999</v>
      </c>
      <c r="M2900" s="2">
        <v>0.20530000000000001</v>
      </c>
      <c r="N2900" s="2">
        <v>0.57499999999999996</v>
      </c>
      <c r="O2900" s="2">
        <v>0.58129999999999993</v>
      </c>
      <c r="P2900" s="2" t="s">
        <v>4792</v>
      </c>
      <c r="Q2900" s="5">
        <v>7910</v>
      </c>
      <c r="R2900" s="5" t="s">
        <v>4791</v>
      </c>
      <c r="S2900" s="5">
        <v>18</v>
      </c>
      <c r="T2900" s="5">
        <v>227.56005056890012</v>
      </c>
      <c r="U2900" s="5">
        <v>1</v>
      </c>
      <c r="V2900" s="5">
        <v>12.642225031605562</v>
      </c>
      <c r="W2900" s="5">
        <v>2</v>
      </c>
      <c r="X2900" s="5">
        <v>25.284450063211125</v>
      </c>
      <c r="Y2900" s="5">
        <v>2</v>
      </c>
      <c r="Z2900" s="5">
        <v>25.284450063211125</v>
      </c>
      <c r="AA2900" s="5">
        <v>13</v>
      </c>
      <c r="AB2900" s="5">
        <v>164.34892541087231</v>
      </c>
      <c r="AC2900" s="5">
        <v>213</v>
      </c>
      <c r="AD2900" s="5">
        <v>2692.7939317319847</v>
      </c>
      <c r="AE2900" s="5">
        <v>28</v>
      </c>
      <c r="AF2900" s="5">
        <v>353.98230088495575</v>
      </c>
      <c r="AG2900" s="5">
        <v>177</v>
      </c>
      <c r="AH2900" s="5">
        <v>2237.6738305941844</v>
      </c>
      <c r="AI2900" s="5">
        <v>8</v>
      </c>
      <c r="AJ2900" s="5">
        <v>101.1378002528445</v>
      </c>
    </row>
    <row r="2901" spans="1:36" x14ac:dyDescent="0.25">
      <c r="A2901">
        <v>2018</v>
      </c>
      <c r="B2901" t="s">
        <v>41</v>
      </c>
      <c r="C2901" t="s">
        <v>5592</v>
      </c>
      <c r="D2901" s="47" t="s">
        <v>914</v>
      </c>
      <c r="E2901" s="11">
        <v>4.9800000000000004</v>
      </c>
      <c r="F2901" s="2">
        <v>0.73129999999999995</v>
      </c>
      <c r="G2901" s="2">
        <v>0.25559999999999999</v>
      </c>
      <c r="H2901" s="2">
        <v>0.47569999999999996</v>
      </c>
      <c r="I2901" s="2">
        <v>0.70640000000000003</v>
      </c>
      <c r="J2901" s="2">
        <v>0.25459999999999999</v>
      </c>
      <c r="K2901" s="2">
        <v>0.45180000000000003</v>
      </c>
      <c r="L2901" s="2">
        <v>0.57310000000000005</v>
      </c>
      <c r="M2901" s="2">
        <v>0.40489999999999998</v>
      </c>
      <c r="N2901" s="2">
        <v>0.16820000000000007</v>
      </c>
      <c r="O2901" s="2">
        <v>0.36523333333333335</v>
      </c>
      <c r="P2901" s="2" t="s">
        <v>4792</v>
      </c>
      <c r="Q2901" s="5">
        <v>7921</v>
      </c>
      <c r="R2901" s="5">
        <v>1590.5622489959837</v>
      </c>
      <c r="S2901" s="5">
        <v>2</v>
      </c>
      <c r="T2901" s="5">
        <v>25.249337204898371</v>
      </c>
      <c r="U2901" s="5">
        <v>0</v>
      </c>
      <c r="V2901" s="5">
        <v>0</v>
      </c>
      <c r="W2901" s="5">
        <v>0</v>
      </c>
      <c r="X2901" s="5">
        <v>0</v>
      </c>
      <c r="Y2901" s="5">
        <v>2</v>
      </c>
      <c r="Z2901" s="5">
        <v>25.249337204898371</v>
      </c>
      <c r="AA2901" s="5">
        <v>0</v>
      </c>
      <c r="AB2901" s="5">
        <v>0</v>
      </c>
      <c r="AC2901" s="5">
        <v>242</v>
      </c>
      <c r="AD2901" s="5">
        <v>3055.1698017927029</v>
      </c>
      <c r="AE2901" s="5">
        <v>95</v>
      </c>
      <c r="AF2901" s="5">
        <v>1199.3435172326726</v>
      </c>
      <c r="AG2901" s="5">
        <v>127</v>
      </c>
      <c r="AH2901" s="5">
        <v>1603.3329125110465</v>
      </c>
      <c r="AI2901" s="5">
        <v>20</v>
      </c>
      <c r="AJ2901" s="5">
        <v>252.4933720489837</v>
      </c>
    </row>
    <row r="2902" spans="1:36" x14ac:dyDescent="0.25">
      <c r="A2902">
        <v>2019</v>
      </c>
      <c r="B2902" t="s">
        <v>41</v>
      </c>
      <c r="C2902" t="s">
        <v>6124</v>
      </c>
      <c r="D2902" s="47" t="s">
        <v>6005</v>
      </c>
      <c r="E2902" s="11">
        <v>3.1680000000000001</v>
      </c>
      <c r="F2902" s="2">
        <v>0.24049999999999999</v>
      </c>
      <c r="G2902" s="2">
        <v>0.74350000000000005</v>
      </c>
      <c r="H2902" s="2">
        <v>-0.50300000000000011</v>
      </c>
      <c r="I2902" s="2">
        <v>0.2102</v>
      </c>
      <c r="J2902" s="2">
        <v>0.74750000000000005</v>
      </c>
      <c r="K2902" s="2">
        <v>-0.53730000000000011</v>
      </c>
      <c r="L2902" s="2">
        <v>0.24629999999999999</v>
      </c>
      <c r="M2902" s="2">
        <v>0.74</v>
      </c>
      <c r="N2902" s="2">
        <v>-0.49370000000000003</v>
      </c>
      <c r="O2902" s="2">
        <v>-0.51133333333333342</v>
      </c>
      <c r="P2902" s="2" t="s">
        <v>5900</v>
      </c>
      <c r="Q2902" s="5">
        <v>7932</v>
      </c>
      <c r="R2902" s="5">
        <v>2503.7878787878785</v>
      </c>
      <c r="S2902" s="5">
        <v>29</v>
      </c>
      <c r="T2902" s="5">
        <v>365.60766515380737</v>
      </c>
      <c r="U2902" s="5">
        <v>0</v>
      </c>
      <c r="V2902" s="5">
        <v>0</v>
      </c>
      <c r="W2902" s="5">
        <v>4</v>
      </c>
      <c r="X2902" s="5">
        <v>50.428643469490673</v>
      </c>
      <c r="Y2902" s="5">
        <v>7</v>
      </c>
      <c r="Z2902" s="5">
        <v>88.250126071608662</v>
      </c>
      <c r="AA2902" s="5">
        <v>18</v>
      </c>
      <c r="AB2902" s="5">
        <v>226.92889561270803</v>
      </c>
      <c r="AC2902" s="5">
        <v>201</v>
      </c>
      <c r="AD2902" s="5">
        <v>2534.0393343419064</v>
      </c>
      <c r="AE2902" s="5">
        <v>26</v>
      </c>
      <c r="AF2902" s="5">
        <v>327.78618255168936</v>
      </c>
      <c r="AG2902" s="5">
        <v>161</v>
      </c>
      <c r="AH2902" s="5">
        <v>2029.7528996469996</v>
      </c>
      <c r="AI2902" s="5">
        <v>14</v>
      </c>
      <c r="AJ2902" s="5">
        <v>176.50025214321732</v>
      </c>
    </row>
    <row r="2903" spans="1:36" x14ac:dyDescent="0.25">
      <c r="A2903">
        <v>2017</v>
      </c>
      <c r="B2903" t="s">
        <v>71</v>
      </c>
      <c r="C2903" t="s">
        <v>5773</v>
      </c>
      <c r="D2903" s="47" t="s">
        <v>970</v>
      </c>
      <c r="E2903" s="11">
        <v>0</v>
      </c>
      <c r="F2903" s="2">
        <v>0.4269</v>
      </c>
      <c r="G2903" s="2">
        <v>0.55940000000000001</v>
      </c>
      <c r="H2903" s="2">
        <v>-0.13250000000000001</v>
      </c>
      <c r="I2903" s="2">
        <v>0.41610000000000003</v>
      </c>
      <c r="J2903" s="2">
        <v>0.53949999999999998</v>
      </c>
      <c r="K2903" s="2">
        <v>-0.12339999999999995</v>
      </c>
      <c r="L2903" s="2">
        <v>0.49309999999999998</v>
      </c>
      <c r="M2903" s="2">
        <v>0.49390000000000001</v>
      </c>
      <c r="N2903" s="2">
        <v>-8.0000000000002292E-4</v>
      </c>
      <c r="O2903" s="2">
        <v>-8.5566666666666666E-2</v>
      </c>
      <c r="P2903" s="2" t="s">
        <v>5765</v>
      </c>
      <c r="Q2903" s="5">
        <v>7938</v>
      </c>
      <c r="R2903" s="5" t="s">
        <v>4791</v>
      </c>
      <c r="S2903" s="5">
        <v>14</v>
      </c>
      <c r="T2903" s="5">
        <v>176.3668430335097</v>
      </c>
      <c r="U2903" s="5">
        <v>0</v>
      </c>
      <c r="V2903" s="5">
        <v>0</v>
      </c>
      <c r="W2903" s="5">
        <v>1</v>
      </c>
      <c r="X2903" s="5">
        <v>12.597631645250694</v>
      </c>
      <c r="Y2903" s="5">
        <v>6</v>
      </c>
      <c r="Z2903" s="5">
        <v>75.585789871504161</v>
      </c>
      <c r="AA2903" s="5">
        <v>7</v>
      </c>
      <c r="AB2903" s="5">
        <v>88.183421516754848</v>
      </c>
      <c r="AC2903" s="5">
        <v>176</v>
      </c>
      <c r="AD2903" s="5">
        <v>2217.1831695641217</v>
      </c>
      <c r="AE2903" s="5">
        <v>41</v>
      </c>
      <c r="AF2903" s="5">
        <v>516.50289745527846</v>
      </c>
      <c r="AG2903" s="5">
        <v>103</v>
      </c>
      <c r="AH2903" s="5">
        <v>1297.5560594608214</v>
      </c>
      <c r="AI2903" s="5">
        <v>32</v>
      </c>
      <c r="AJ2903" s="5">
        <v>403.12421264802219</v>
      </c>
    </row>
    <row r="2904" spans="1:36" x14ac:dyDescent="0.25">
      <c r="A2904">
        <v>2018</v>
      </c>
      <c r="B2904" t="s">
        <v>71</v>
      </c>
      <c r="C2904" t="s">
        <v>5937</v>
      </c>
      <c r="D2904" s="47" t="s">
        <v>4970</v>
      </c>
      <c r="E2904" s="11">
        <v>0</v>
      </c>
      <c r="F2904" s="2">
        <v>0.4289</v>
      </c>
      <c r="G2904" s="2">
        <v>0.56040000000000001</v>
      </c>
      <c r="H2904" s="2">
        <v>-0.13150000000000001</v>
      </c>
      <c r="I2904" s="2">
        <v>0.3201</v>
      </c>
      <c r="J2904" s="2">
        <v>0.64510000000000001</v>
      </c>
      <c r="K2904" s="2">
        <v>-0.32500000000000001</v>
      </c>
      <c r="L2904" s="2">
        <v>0.33939999999999998</v>
      </c>
      <c r="M2904" s="2">
        <v>0.64990000000000003</v>
      </c>
      <c r="N2904" s="2">
        <v>-0.31050000000000005</v>
      </c>
      <c r="O2904" s="2">
        <v>-0.25566666666666671</v>
      </c>
      <c r="P2904" s="2" t="s">
        <v>5900</v>
      </c>
      <c r="Q2904" s="5">
        <v>7947</v>
      </c>
      <c r="R2904" s="5" t="s">
        <v>4791</v>
      </c>
      <c r="S2904" s="5">
        <v>42</v>
      </c>
      <c r="T2904" s="5">
        <v>528.5013212533031</v>
      </c>
      <c r="U2904" s="5">
        <v>0</v>
      </c>
      <c r="V2904" s="5">
        <v>0</v>
      </c>
      <c r="W2904" s="5">
        <v>2</v>
      </c>
      <c r="X2904" s="5">
        <v>25.166729583490621</v>
      </c>
      <c r="Y2904" s="5">
        <v>0</v>
      </c>
      <c r="Z2904" s="5">
        <v>0</v>
      </c>
      <c r="AA2904" s="5">
        <v>40</v>
      </c>
      <c r="AB2904" s="5">
        <v>503.33459166981254</v>
      </c>
      <c r="AC2904" s="5">
        <v>132</v>
      </c>
      <c r="AD2904" s="5">
        <v>1661.0041525103813</v>
      </c>
      <c r="AE2904" s="5">
        <v>10</v>
      </c>
      <c r="AF2904" s="5">
        <v>125.83364791745313</v>
      </c>
      <c r="AG2904" s="5">
        <v>115</v>
      </c>
      <c r="AH2904" s="5">
        <v>1447.0869510507109</v>
      </c>
      <c r="AI2904" s="5">
        <v>7</v>
      </c>
      <c r="AJ2904" s="5">
        <v>88.083553542217189</v>
      </c>
    </row>
    <row r="2905" spans="1:36" x14ac:dyDescent="0.25">
      <c r="A2905">
        <v>2018</v>
      </c>
      <c r="B2905" t="s">
        <v>71</v>
      </c>
      <c r="C2905" t="s">
        <v>5937</v>
      </c>
      <c r="D2905" s="47" t="s">
        <v>4970</v>
      </c>
      <c r="E2905" s="11">
        <v>0</v>
      </c>
      <c r="F2905" s="2">
        <v>0.4289</v>
      </c>
      <c r="G2905" s="2">
        <v>0.56040000000000001</v>
      </c>
      <c r="H2905" s="2">
        <v>-0.13150000000000001</v>
      </c>
      <c r="I2905" s="2">
        <v>0.3201</v>
      </c>
      <c r="J2905" s="2">
        <v>0.64510000000000001</v>
      </c>
      <c r="K2905" s="2">
        <v>-0.32500000000000001</v>
      </c>
      <c r="L2905" s="2">
        <v>0.33939999999999998</v>
      </c>
      <c r="M2905" s="2">
        <v>0.64990000000000003</v>
      </c>
      <c r="N2905" s="2">
        <v>-0.31050000000000005</v>
      </c>
      <c r="O2905" s="2">
        <v>-0.25566666666666671</v>
      </c>
      <c r="P2905" s="2" t="s">
        <v>5900</v>
      </c>
      <c r="Q2905" s="5">
        <v>7947</v>
      </c>
      <c r="R2905" s="5" t="s">
        <v>4791</v>
      </c>
      <c r="S2905" s="5">
        <v>42</v>
      </c>
      <c r="T2905" s="5">
        <v>528.5013212533031</v>
      </c>
      <c r="U2905" s="5">
        <v>0</v>
      </c>
      <c r="V2905" s="5">
        <v>0</v>
      </c>
      <c r="W2905" s="5">
        <v>2</v>
      </c>
      <c r="X2905" s="5">
        <v>25.166729583490621</v>
      </c>
      <c r="Y2905" s="5">
        <v>0</v>
      </c>
      <c r="Z2905" s="5">
        <v>0</v>
      </c>
      <c r="AA2905" s="5">
        <v>40</v>
      </c>
      <c r="AB2905" s="5">
        <v>503.33459166981254</v>
      </c>
      <c r="AC2905" s="5">
        <v>132</v>
      </c>
      <c r="AD2905" s="5">
        <v>1661.0041525103813</v>
      </c>
      <c r="AE2905" s="5">
        <v>10</v>
      </c>
      <c r="AF2905" s="5">
        <v>125.83364791745313</v>
      </c>
      <c r="AG2905" s="5">
        <v>115</v>
      </c>
      <c r="AH2905" s="5">
        <v>1447.0869510507109</v>
      </c>
      <c r="AI2905" s="5">
        <v>7</v>
      </c>
      <c r="AJ2905" s="5">
        <v>88.083553542217189</v>
      </c>
    </row>
    <row r="2906" spans="1:36" x14ac:dyDescent="0.25">
      <c r="A2906">
        <v>2017</v>
      </c>
      <c r="B2906" t="s">
        <v>71</v>
      </c>
      <c r="C2906" t="s">
        <v>5192</v>
      </c>
      <c r="D2906" s="47" t="s">
        <v>4840</v>
      </c>
      <c r="E2906" s="11">
        <v>0</v>
      </c>
      <c r="F2906" s="2">
        <v>0.60560000000000003</v>
      </c>
      <c r="G2906" s="2">
        <v>0.3795</v>
      </c>
      <c r="H2906" s="2">
        <v>0.22610000000000002</v>
      </c>
      <c r="I2906" s="2">
        <v>0.60009999999999997</v>
      </c>
      <c r="J2906" s="2">
        <v>0.35520000000000002</v>
      </c>
      <c r="K2906" s="2">
        <v>0.24489999999999995</v>
      </c>
      <c r="L2906" s="2">
        <v>0.62739999999999996</v>
      </c>
      <c r="M2906" s="2">
        <v>0.3589</v>
      </c>
      <c r="N2906" s="2">
        <v>0.26849999999999996</v>
      </c>
      <c r="O2906" s="2">
        <v>0.24649999999999997</v>
      </c>
      <c r="P2906" s="2" t="s">
        <v>4792</v>
      </c>
      <c r="Q2906" s="5">
        <v>7949</v>
      </c>
      <c r="R2906" s="5" t="s">
        <v>4791</v>
      </c>
      <c r="S2906" s="5">
        <v>14</v>
      </c>
      <c r="T2906" s="5">
        <v>176.12278273996728</v>
      </c>
      <c r="U2906" s="5">
        <v>0</v>
      </c>
      <c r="V2906" s="5">
        <v>0</v>
      </c>
      <c r="W2906" s="5">
        <v>2</v>
      </c>
      <c r="X2906" s="5">
        <v>25.160397534281042</v>
      </c>
      <c r="Y2906" s="5">
        <v>0</v>
      </c>
      <c r="Z2906" s="5">
        <v>0</v>
      </c>
      <c r="AA2906" s="5">
        <v>12</v>
      </c>
      <c r="AB2906" s="5">
        <v>150.96238520568625</v>
      </c>
      <c r="AC2906" s="5">
        <v>188</v>
      </c>
      <c r="AD2906" s="5">
        <v>2365.077368222418</v>
      </c>
      <c r="AE2906" s="5">
        <v>39</v>
      </c>
      <c r="AF2906" s="5">
        <v>490.62775191848033</v>
      </c>
      <c r="AG2906" s="5">
        <v>128</v>
      </c>
      <c r="AH2906" s="5">
        <v>1610.2654421939867</v>
      </c>
      <c r="AI2906" s="5">
        <v>21</v>
      </c>
      <c r="AJ2906" s="5">
        <v>264.1841741099509</v>
      </c>
    </row>
    <row r="2907" spans="1:36" x14ac:dyDescent="0.25">
      <c r="A2907">
        <v>2018</v>
      </c>
      <c r="B2907" t="s">
        <v>41</v>
      </c>
      <c r="C2907" t="s">
        <v>5296</v>
      </c>
      <c r="D2907" s="47" t="s">
        <v>1045</v>
      </c>
      <c r="E2907" s="11">
        <v>5.6760000000000002</v>
      </c>
      <c r="F2907" s="2">
        <v>0.5544</v>
      </c>
      <c r="G2907" s="2">
        <v>0.42170000000000002</v>
      </c>
      <c r="H2907" s="2">
        <v>0.13269999999999998</v>
      </c>
      <c r="I2907" s="2">
        <v>0.54900000000000004</v>
      </c>
      <c r="J2907" s="2">
        <v>0.39400000000000002</v>
      </c>
      <c r="K2907" s="2">
        <v>0.15500000000000003</v>
      </c>
      <c r="L2907" s="2">
        <v>0.49490000000000001</v>
      </c>
      <c r="M2907" s="2">
        <v>0.48110000000000003</v>
      </c>
      <c r="N2907" s="2">
        <v>1.3799999999999979E-2</v>
      </c>
      <c r="O2907" s="2">
        <v>0.10049999999999999</v>
      </c>
      <c r="P2907" s="2" t="s">
        <v>4792</v>
      </c>
      <c r="Q2907" s="5">
        <v>7954</v>
      </c>
      <c r="R2907" s="5">
        <v>1401.3389711064128</v>
      </c>
      <c r="S2907" s="5">
        <v>9</v>
      </c>
      <c r="T2907" s="5">
        <v>113.1506160422429</v>
      </c>
      <c r="U2907" s="5">
        <v>0</v>
      </c>
      <c r="V2907" s="5">
        <v>0</v>
      </c>
      <c r="W2907" s="5">
        <v>0</v>
      </c>
      <c r="X2907" s="5">
        <v>0</v>
      </c>
      <c r="Y2907" s="5">
        <v>2</v>
      </c>
      <c r="Z2907" s="5">
        <v>25.144581342720645</v>
      </c>
      <c r="AA2907" s="5">
        <v>7</v>
      </c>
      <c r="AB2907" s="5">
        <v>88.006034699522246</v>
      </c>
      <c r="AC2907" s="5">
        <v>53</v>
      </c>
      <c r="AD2907" s="5">
        <v>666.33140558209698</v>
      </c>
      <c r="AE2907" s="5">
        <v>10</v>
      </c>
      <c r="AF2907" s="5">
        <v>125.72290671360321</v>
      </c>
      <c r="AG2907" s="5">
        <v>38</v>
      </c>
      <c r="AH2907" s="5">
        <v>477.74704551169225</v>
      </c>
      <c r="AI2907" s="5">
        <v>5</v>
      </c>
      <c r="AJ2907" s="5">
        <v>62.861453356801604</v>
      </c>
    </row>
    <row r="2908" spans="1:36" x14ac:dyDescent="0.25">
      <c r="A2908">
        <v>2017</v>
      </c>
      <c r="B2908" t="s">
        <v>49</v>
      </c>
      <c r="C2908" t="s">
        <v>6394</v>
      </c>
      <c r="D2908" s="47" t="s">
        <v>6314</v>
      </c>
      <c r="E2908" s="11">
        <v>16.2</v>
      </c>
      <c r="F2908" s="2">
        <v>0.39889999999999998</v>
      </c>
      <c r="G2908" s="2">
        <v>0.57140000000000002</v>
      </c>
      <c r="H2908" s="2">
        <v>-0.17250000000000004</v>
      </c>
      <c r="I2908" s="2">
        <v>0.51200000000000001</v>
      </c>
      <c r="J2908" s="2">
        <v>0.39700000000000002</v>
      </c>
      <c r="K2908" s="2">
        <v>0.11499999999999999</v>
      </c>
      <c r="L2908" s="2">
        <v>0.66400000000000003</v>
      </c>
      <c r="M2908" s="2">
        <v>0.32100000000000001</v>
      </c>
      <c r="N2908" s="2">
        <v>0.34300000000000003</v>
      </c>
      <c r="O2908" s="2">
        <v>9.5166666666666663E-2</v>
      </c>
      <c r="P2908" s="2" t="s">
        <v>4792</v>
      </c>
      <c r="Q2908" s="5">
        <v>7963</v>
      </c>
      <c r="R2908" s="5">
        <v>491.54320987654324</v>
      </c>
      <c r="S2908" s="5">
        <v>6</v>
      </c>
      <c r="T2908" s="5">
        <v>75.348486751224414</v>
      </c>
      <c r="U2908" s="5">
        <v>0</v>
      </c>
      <c r="V2908" s="5">
        <v>0</v>
      </c>
      <c r="W2908" s="5">
        <v>0</v>
      </c>
      <c r="X2908" s="5">
        <v>0</v>
      </c>
      <c r="Y2908" s="5">
        <v>0</v>
      </c>
      <c r="Z2908" s="5">
        <v>0</v>
      </c>
      <c r="AA2908" s="5">
        <v>6</v>
      </c>
      <c r="AB2908" s="5">
        <v>75.348486751224414</v>
      </c>
      <c r="AC2908" s="5">
        <v>73</v>
      </c>
      <c r="AD2908" s="5">
        <v>916.73992213989698</v>
      </c>
      <c r="AE2908" s="5">
        <v>13</v>
      </c>
      <c r="AF2908" s="5">
        <v>163.2550546276529</v>
      </c>
      <c r="AG2908" s="5">
        <v>58</v>
      </c>
      <c r="AH2908" s="5">
        <v>728.368705261836</v>
      </c>
      <c r="AI2908" s="5">
        <v>2</v>
      </c>
      <c r="AJ2908" s="5">
        <v>25.116162250408138</v>
      </c>
    </row>
    <row r="2909" spans="1:36" x14ac:dyDescent="0.25">
      <c r="A2909">
        <v>2017</v>
      </c>
      <c r="B2909" t="s">
        <v>41</v>
      </c>
      <c r="C2909" t="s">
        <v>5296</v>
      </c>
      <c r="D2909" s="47" t="s">
        <v>1045</v>
      </c>
      <c r="E2909" s="11">
        <v>5.6760000000000002</v>
      </c>
      <c r="F2909" s="2">
        <v>0.5544</v>
      </c>
      <c r="G2909" s="2">
        <v>0.42170000000000002</v>
      </c>
      <c r="H2909" s="2">
        <v>0.13269999999999998</v>
      </c>
      <c r="I2909" s="2">
        <v>0.54900000000000004</v>
      </c>
      <c r="J2909" s="2">
        <v>0.39400000000000002</v>
      </c>
      <c r="K2909" s="2">
        <v>0.15500000000000003</v>
      </c>
      <c r="L2909" s="2">
        <v>0.49490000000000001</v>
      </c>
      <c r="M2909" s="2">
        <v>0.48110000000000003</v>
      </c>
      <c r="N2909" s="2">
        <v>1.3799999999999979E-2</v>
      </c>
      <c r="O2909" s="2">
        <v>0.10049999999999999</v>
      </c>
      <c r="P2909" s="2" t="s">
        <v>4792</v>
      </c>
      <c r="Q2909" s="5">
        <v>7968</v>
      </c>
      <c r="R2909" s="5">
        <v>1403.8054968287527</v>
      </c>
      <c r="S2909" s="5">
        <v>12</v>
      </c>
      <c r="T2909" s="5">
        <v>150.60240963855424</v>
      </c>
      <c r="U2909" s="5">
        <v>0</v>
      </c>
      <c r="V2909" s="5">
        <v>0</v>
      </c>
      <c r="W2909" s="5">
        <v>0</v>
      </c>
      <c r="X2909" s="5">
        <v>0</v>
      </c>
      <c r="Y2909" s="5">
        <v>2</v>
      </c>
      <c r="Z2909" s="5">
        <v>25.100401606425699</v>
      </c>
      <c r="AA2909" s="5">
        <v>10</v>
      </c>
      <c r="AB2909" s="5">
        <v>125.50200803212851</v>
      </c>
      <c r="AC2909" s="5">
        <v>67</v>
      </c>
      <c r="AD2909" s="5">
        <v>840.8634538152611</v>
      </c>
      <c r="AE2909" s="5">
        <v>6</v>
      </c>
      <c r="AF2909" s="5">
        <v>75.301204819277118</v>
      </c>
      <c r="AG2909" s="5">
        <v>57</v>
      </c>
      <c r="AH2909" s="5">
        <v>715.36144578313247</v>
      </c>
      <c r="AI2909" s="5">
        <v>4</v>
      </c>
      <c r="AJ2909" s="5">
        <v>50.200803212851397</v>
      </c>
    </row>
    <row r="2910" spans="1:36" x14ac:dyDescent="0.25">
      <c r="A2910">
        <v>2018</v>
      </c>
      <c r="B2910" t="s">
        <v>71</v>
      </c>
      <c r="C2910" t="s">
        <v>5200</v>
      </c>
      <c r="D2910" s="47" t="s">
        <v>4872</v>
      </c>
      <c r="E2910" s="11">
        <v>0</v>
      </c>
      <c r="F2910" s="2">
        <v>0.62729999999999997</v>
      </c>
      <c r="G2910" s="2">
        <v>0.36030000000000001</v>
      </c>
      <c r="H2910" s="2">
        <v>0.26699999999999996</v>
      </c>
      <c r="I2910" s="2">
        <v>0.62739999999999996</v>
      </c>
      <c r="J2910" s="2">
        <v>0.34250000000000003</v>
      </c>
      <c r="K2910" s="2">
        <v>0.28489999999999993</v>
      </c>
      <c r="L2910" s="2">
        <v>0.58130000000000004</v>
      </c>
      <c r="M2910" s="2">
        <v>0.40960000000000002</v>
      </c>
      <c r="N2910" s="2">
        <v>0.17170000000000002</v>
      </c>
      <c r="O2910" s="2">
        <v>0.24119999999999994</v>
      </c>
      <c r="P2910" s="2" t="s">
        <v>4792</v>
      </c>
      <c r="Q2910" s="5">
        <v>7969</v>
      </c>
      <c r="R2910" s="5" t="s">
        <v>4791</v>
      </c>
      <c r="S2910" s="5">
        <v>87</v>
      </c>
      <c r="T2910" s="5">
        <v>1091.7304555151211</v>
      </c>
      <c r="U2910" s="5">
        <v>0</v>
      </c>
      <c r="V2910" s="5">
        <v>0</v>
      </c>
      <c r="W2910" s="5">
        <v>2</v>
      </c>
      <c r="X2910" s="5">
        <v>25.097251850922326</v>
      </c>
      <c r="Y2910" s="5">
        <v>10</v>
      </c>
      <c r="Z2910" s="5">
        <v>125.48625925461161</v>
      </c>
      <c r="AA2910" s="5">
        <v>75</v>
      </c>
      <c r="AB2910" s="5">
        <v>941.14694440958715</v>
      </c>
      <c r="AC2910" s="5">
        <v>202</v>
      </c>
      <c r="AD2910" s="5">
        <v>2534.8224369431546</v>
      </c>
      <c r="AE2910" s="5">
        <v>44</v>
      </c>
      <c r="AF2910" s="5">
        <v>552.13954072029117</v>
      </c>
      <c r="AG2910" s="5">
        <v>151</v>
      </c>
      <c r="AH2910" s="5">
        <v>1894.8425147446355</v>
      </c>
      <c r="AI2910" s="5">
        <v>7</v>
      </c>
      <c r="AJ2910" s="5">
        <v>87.840381478228124</v>
      </c>
    </row>
    <row r="2911" spans="1:36" x14ac:dyDescent="0.25">
      <c r="A2911">
        <v>2018</v>
      </c>
      <c r="B2911" t="s">
        <v>71</v>
      </c>
      <c r="C2911" t="s">
        <v>5200</v>
      </c>
      <c r="D2911" s="47" t="s">
        <v>4872</v>
      </c>
      <c r="E2911" s="11">
        <v>0</v>
      </c>
      <c r="F2911" s="2">
        <v>0.62729999999999997</v>
      </c>
      <c r="G2911" s="2">
        <v>0.36030000000000001</v>
      </c>
      <c r="H2911" s="2">
        <v>0.26699999999999996</v>
      </c>
      <c r="I2911" s="2">
        <v>0.62739999999999996</v>
      </c>
      <c r="J2911" s="2">
        <v>0.34250000000000003</v>
      </c>
      <c r="K2911" s="2">
        <v>0.28489999999999993</v>
      </c>
      <c r="L2911" s="2">
        <v>0.58130000000000004</v>
      </c>
      <c r="M2911" s="2">
        <v>0.40960000000000002</v>
      </c>
      <c r="N2911" s="2">
        <v>0.17170000000000002</v>
      </c>
      <c r="O2911" s="2">
        <v>0.24119999999999994</v>
      </c>
      <c r="P2911" s="2" t="s">
        <v>4792</v>
      </c>
      <c r="Q2911" s="5">
        <v>7969</v>
      </c>
      <c r="R2911" s="5" t="s">
        <v>4791</v>
      </c>
      <c r="S2911" s="5">
        <v>87</v>
      </c>
      <c r="T2911" s="5">
        <v>1091.7304555151211</v>
      </c>
      <c r="U2911" s="5">
        <v>0</v>
      </c>
      <c r="V2911" s="5">
        <v>0</v>
      </c>
      <c r="W2911" s="5">
        <v>2</v>
      </c>
      <c r="X2911" s="5">
        <v>25.097251850922326</v>
      </c>
      <c r="Y2911" s="5">
        <v>10</v>
      </c>
      <c r="Z2911" s="5">
        <v>125.48625925461161</v>
      </c>
      <c r="AA2911" s="5">
        <v>75</v>
      </c>
      <c r="AB2911" s="5">
        <v>941.14694440958715</v>
      </c>
      <c r="AC2911" s="5">
        <v>202</v>
      </c>
      <c r="AD2911" s="5">
        <v>2534.8224369431546</v>
      </c>
      <c r="AE2911" s="5">
        <v>44</v>
      </c>
      <c r="AF2911" s="5">
        <v>552.13954072029117</v>
      </c>
      <c r="AG2911" s="5">
        <v>151</v>
      </c>
      <c r="AH2911" s="5">
        <v>1894.8425147446355</v>
      </c>
      <c r="AI2911" s="5">
        <v>7</v>
      </c>
      <c r="AJ2911" s="5">
        <v>87.840381478228124</v>
      </c>
    </row>
    <row r="2912" spans="1:36" x14ac:dyDescent="0.25">
      <c r="A2912">
        <v>2019</v>
      </c>
      <c r="B2912" t="s">
        <v>71</v>
      </c>
      <c r="C2912" t="s">
        <v>4946</v>
      </c>
      <c r="D2912" s="47" t="s">
        <v>636</v>
      </c>
      <c r="E2912" s="11">
        <v>0</v>
      </c>
      <c r="F2912" s="2">
        <v>0.73760000000000003</v>
      </c>
      <c r="G2912" s="2">
        <v>0.25369999999999998</v>
      </c>
      <c r="H2912" s="2">
        <v>0.48390000000000005</v>
      </c>
      <c r="I2912" s="2">
        <v>0.72040000000000004</v>
      </c>
      <c r="J2912" s="2">
        <v>0.2465</v>
      </c>
      <c r="K2912" s="2">
        <v>0.47390000000000004</v>
      </c>
      <c r="L2912" s="2">
        <v>0.71009999999999995</v>
      </c>
      <c r="M2912" s="2">
        <v>0.2802</v>
      </c>
      <c r="N2912" s="2">
        <v>0.42989999999999995</v>
      </c>
      <c r="O2912" s="2">
        <v>0.46256666666666674</v>
      </c>
      <c r="P2912" s="2" t="s">
        <v>4792</v>
      </c>
      <c r="Q2912" s="5">
        <v>7970</v>
      </c>
      <c r="R2912" s="5" t="s">
        <v>4791</v>
      </c>
      <c r="S2912" s="5">
        <v>19</v>
      </c>
      <c r="T2912" s="5">
        <v>238.3939774153074</v>
      </c>
      <c r="U2912" s="5">
        <v>0</v>
      </c>
      <c r="V2912" s="5">
        <v>0</v>
      </c>
      <c r="W2912" s="5">
        <v>0</v>
      </c>
      <c r="X2912" s="5">
        <v>0</v>
      </c>
      <c r="Y2912" s="5">
        <v>1</v>
      </c>
      <c r="Z2912" s="5">
        <v>12.547051442910915</v>
      </c>
      <c r="AA2912" s="5">
        <v>18</v>
      </c>
      <c r="AB2912" s="5">
        <v>225.84692597239649</v>
      </c>
      <c r="AC2912" s="5">
        <v>147</v>
      </c>
      <c r="AD2912" s="5">
        <v>1844.4165621079048</v>
      </c>
      <c r="AE2912" s="5">
        <v>47</v>
      </c>
      <c r="AF2912" s="5">
        <v>589.71141781681308</v>
      </c>
      <c r="AG2912" s="5">
        <v>89</v>
      </c>
      <c r="AH2912" s="5">
        <v>1116.6875784190715</v>
      </c>
      <c r="AI2912" s="5">
        <v>11</v>
      </c>
      <c r="AJ2912" s="5">
        <v>138.01756587202007</v>
      </c>
    </row>
    <row r="2913" spans="1:36" x14ac:dyDescent="0.25">
      <c r="A2913">
        <v>2017</v>
      </c>
      <c r="B2913" t="s">
        <v>41</v>
      </c>
      <c r="C2913" t="s">
        <v>5592</v>
      </c>
      <c r="D2913" s="47" t="s">
        <v>914</v>
      </c>
      <c r="E2913" s="11">
        <v>4.9800000000000004</v>
      </c>
      <c r="F2913" s="2">
        <v>0.73129999999999995</v>
      </c>
      <c r="G2913" s="2">
        <v>0.25559999999999999</v>
      </c>
      <c r="H2913" s="2">
        <v>0.47569999999999996</v>
      </c>
      <c r="I2913" s="2">
        <v>0.70640000000000003</v>
      </c>
      <c r="J2913" s="2">
        <v>0.25459999999999999</v>
      </c>
      <c r="K2913" s="2">
        <v>0.45180000000000003</v>
      </c>
      <c r="L2913" s="2">
        <v>0.57310000000000005</v>
      </c>
      <c r="M2913" s="2">
        <v>0.40489999999999998</v>
      </c>
      <c r="N2913" s="2">
        <v>0.16820000000000007</v>
      </c>
      <c r="O2913" s="2">
        <v>0.36523333333333335</v>
      </c>
      <c r="P2913" s="2" t="s">
        <v>4792</v>
      </c>
      <c r="Q2913" s="5">
        <v>7971</v>
      </c>
      <c r="R2913" s="5">
        <v>1600.602409638554</v>
      </c>
      <c r="S2913" s="5">
        <v>3</v>
      </c>
      <c r="T2913" s="5">
        <v>37.636432066240118</v>
      </c>
      <c r="U2913" s="5">
        <v>0</v>
      </c>
      <c r="V2913" s="5">
        <v>0</v>
      </c>
      <c r="W2913" s="5">
        <v>0</v>
      </c>
      <c r="X2913" s="5">
        <v>0</v>
      </c>
      <c r="Y2913" s="5">
        <v>3</v>
      </c>
      <c r="Z2913" s="5">
        <v>37.636432066240118</v>
      </c>
      <c r="AA2913" s="5">
        <v>0</v>
      </c>
      <c r="AB2913" s="5">
        <v>0</v>
      </c>
      <c r="AC2913" s="5">
        <v>208</v>
      </c>
      <c r="AD2913" s="5">
        <v>2609.4592899259815</v>
      </c>
      <c r="AE2913" s="5">
        <v>74</v>
      </c>
      <c r="AF2913" s="5">
        <v>928.36532430058958</v>
      </c>
      <c r="AG2913" s="5">
        <v>122</v>
      </c>
      <c r="AH2913" s="5">
        <v>1530.5482373604316</v>
      </c>
      <c r="AI2913" s="5">
        <v>12</v>
      </c>
      <c r="AJ2913" s="5">
        <v>150.54572826496047</v>
      </c>
    </row>
    <row r="2914" spans="1:36" x14ac:dyDescent="0.25">
      <c r="A2914">
        <v>2018</v>
      </c>
      <c r="B2914" t="s">
        <v>71</v>
      </c>
      <c r="C2914" t="s">
        <v>5773</v>
      </c>
      <c r="D2914" s="47" t="s">
        <v>970</v>
      </c>
      <c r="E2914" s="11">
        <v>0</v>
      </c>
      <c r="F2914" s="2">
        <v>0.4269</v>
      </c>
      <c r="G2914" s="2">
        <v>0.55940000000000001</v>
      </c>
      <c r="H2914" s="2">
        <v>-0.13250000000000001</v>
      </c>
      <c r="I2914" s="2">
        <v>0.41610000000000003</v>
      </c>
      <c r="J2914" s="2">
        <v>0.53949999999999998</v>
      </c>
      <c r="K2914" s="2">
        <v>-0.12339999999999995</v>
      </c>
      <c r="L2914" s="2">
        <v>0.49309999999999998</v>
      </c>
      <c r="M2914" s="2">
        <v>0.49390000000000001</v>
      </c>
      <c r="N2914" s="2">
        <v>-8.0000000000002292E-4</v>
      </c>
      <c r="O2914" s="2">
        <v>-8.5566666666666666E-2</v>
      </c>
      <c r="P2914" s="2" t="s">
        <v>5765</v>
      </c>
      <c r="Q2914" s="5">
        <v>7974</v>
      </c>
      <c r="R2914" s="5" t="s">
        <v>4791</v>
      </c>
      <c r="S2914" s="5">
        <v>7</v>
      </c>
      <c r="T2914" s="5">
        <v>87.785302232254821</v>
      </c>
      <c r="U2914" s="5">
        <v>0</v>
      </c>
      <c r="V2914" s="5">
        <v>0</v>
      </c>
      <c r="W2914" s="5">
        <v>0</v>
      </c>
      <c r="X2914" s="5">
        <v>0</v>
      </c>
      <c r="Y2914" s="5">
        <v>3</v>
      </c>
      <c r="Z2914" s="5">
        <v>37.622272385252067</v>
      </c>
      <c r="AA2914" s="5">
        <v>4</v>
      </c>
      <c r="AB2914" s="5">
        <v>50.163029847002754</v>
      </c>
      <c r="AC2914" s="5">
        <v>167</v>
      </c>
      <c r="AD2914" s="5">
        <v>2094.306496112365</v>
      </c>
      <c r="AE2914" s="5">
        <v>32</v>
      </c>
      <c r="AF2914" s="5">
        <v>401.30423877602203</v>
      </c>
      <c r="AG2914" s="5">
        <v>109</v>
      </c>
      <c r="AH2914" s="5">
        <v>1366.9425633308251</v>
      </c>
      <c r="AI2914" s="5">
        <v>26</v>
      </c>
      <c r="AJ2914" s="5">
        <v>326.05969400551794</v>
      </c>
    </row>
    <row r="2915" spans="1:36" x14ac:dyDescent="0.25">
      <c r="A2915">
        <v>2018</v>
      </c>
      <c r="B2915" t="s">
        <v>71</v>
      </c>
      <c r="C2915" t="s">
        <v>5773</v>
      </c>
      <c r="D2915" s="47" t="s">
        <v>970</v>
      </c>
      <c r="E2915" s="11">
        <v>0</v>
      </c>
      <c r="F2915" s="2">
        <v>0.4269</v>
      </c>
      <c r="G2915" s="2">
        <v>0.55940000000000001</v>
      </c>
      <c r="H2915" s="2">
        <v>-0.13250000000000001</v>
      </c>
      <c r="I2915" s="2">
        <v>0.41610000000000003</v>
      </c>
      <c r="J2915" s="2">
        <v>0.53949999999999998</v>
      </c>
      <c r="K2915" s="2">
        <v>-0.12339999999999995</v>
      </c>
      <c r="L2915" s="2">
        <v>0.49309999999999998</v>
      </c>
      <c r="M2915" s="2">
        <v>0.49390000000000001</v>
      </c>
      <c r="N2915" s="2">
        <v>-8.0000000000002292E-4</v>
      </c>
      <c r="O2915" s="2">
        <v>-8.5566666666666666E-2</v>
      </c>
      <c r="P2915" s="2" t="s">
        <v>5765</v>
      </c>
      <c r="Q2915" s="5">
        <v>7974</v>
      </c>
      <c r="R2915" s="5" t="s">
        <v>4791</v>
      </c>
      <c r="S2915" s="5">
        <v>7</v>
      </c>
      <c r="T2915" s="5">
        <v>87.785302232254821</v>
      </c>
      <c r="U2915" s="5">
        <v>0</v>
      </c>
      <c r="V2915" s="5">
        <v>0</v>
      </c>
      <c r="W2915" s="5">
        <v>0</v>
      </c>
      <c r="X2915" s="5">
        <v>0</v>
      </c>
      <c r="Y2915" s="5">
        <v>3</v>
      </c>
      <c r="Z2915" s="5">
        <v>37.622272385252067</v>
      </c>
      <c r="AA2915" s="5">
        <v>4</v>
      </c>
      <c r="AB2915" s="5">
        <v>50.163029847002754</v>
      </c>
      <c r="AC2915" s="5">
        <v>167</v>
      </c>
      <c r="AD2915" s="5">
        <v>2094.306496112365</v>
      </c>
      <c r="AE2915" s="5">
        <v>32</v>
      </c>
      <c r="AF2915" s="5">
        <v>401.30423877602203</v>
      </c>
      <c r="AG2915" s="5">
        <v>109</v>
      </c>
      <c r="AH2915" s="5">
        <v>1366.9425633308251</v>
      </c>
      <c r="AI2915" s="5">
        <v>26</v>
      </c>
      <c r="AJ2915" s="5">
        <v>326.05969400551794</v>
      </c>
    </row>
    <row r="2916" spans="1:36" x14ac:dyDescent="0.25">
      <c r="A2916">
        <v>2018</v>
      </c>
      <c r="B2916" t="s">
        <v>70</v>
      </c>
      <c r="C2916" t="s">
        <v>5407</v>
      </c>
      <c r="D2916" s="47" t="s">
        <v>5355</v>
      </c>
      <c r="E2916" s="11">
        <v>12.85</v>
      </c>
      <c r="F2916" s="2">
        <v>0.63290000000000002</v>
      </c>
      <c r="G2916" s="2">
        <v>0.35620000000000002</v>
      </c>
      <c r="H2916" s="2">
        <v>0.2767</v>
      </c>
      <c r="I2916" s="2">
        <v>0.60389999999999999</v>
      </c>
      <c r="J2916" s="2">
        <v>0.37790000000000001</v>
      </c>
      <c r="K2916" s="2">
        <v>0.22599999999999998</v>
      </c>
      <c r="L2916" s="2">
        <v>0.53120000000000001</v>
      </c>
      <c r="M2916" s="2">
        <v>0.46160000000000001</v>
      </c>
      <c r="N2916" s="2">
        <v>6.9599999999999995E-2</v>
      </c>
      <c r="O2916" s="2">
        <v>0.19076666666666664</v>
      </c>
      <c r="P2916" s="5" t="s">
        <v>4792</v>
      </c>
      <c r="Q2916" s="5">
        <v>7977</v>
      </c>
      <c r="R2916" s="5">
        <v>620.77821011673154</v>
      </c>
      <c r="S2916" s="5">
        <v>70</v>
      </c>
      <c r="T2916" s="5">
        <v>877.52287827504074</v>
      </c>
      <c r="U2916" s="5">
        <v>0</v>
      </c>
      <c r="V2916" s="5">
        <v>0</v>
      </c>
      <c r="W2916" s="5">
        <v>2</v>
      </c>
      <c r="X2916" s="5">
        <v>25.072082236429733</v>
      </c>
      <c r="Y2916" s="5">
        <v>3</v>
      </c>
      <c r="Z2916" s="5">
        <v>37.608123354644604</v>
      </c>
      <c r="AA2916" s="5">
        <v>65</v>
      </c>
      <c r="AB2916" s="5">
        <v>814.84267268396638</v>
      </c>
      <c r="AC2916" s="5">
        <v>309</v>
      </c>
      <c r="AD2916" s="5">
        <v>3873.6367055283936</v>
      </c>
      <c r="AE2916" s="5">
        <v>94</v>
      </c>
      <c r="AF2916" s="5">
        <v>1178.3878651121975</v>
      </c>
      <c r="AG2916" s="5">
        <v>200</v>
      </c>
      <c r="AH2916" s="5">
        <v>2507.2082236429737</v>
      </c>
      <c r="AI2916" s="5">
        <v>15</v>
      </c>
      <c r="AJ2916" s="5">
        <v>188.04061677322301</v>
      </c>
    </row>
    <row r="2917" spans="1:36" x14ac:dyDescent="0.25">
      <c r="A2917">
        <v>2018</v>
      </c>
      <c r="B2917" t="s">
        <v>49</v>
      </c>
      <c r="C2917" t="s">
        <v>996</v>
      </c>
      <c r="D2917" s="47" t="s">
        <v>618</v>
      </c>
      <c r="E2917" s="11">
        <v>21.5</v>
      </c>
      <c r="F2917" s="2">
        <v>0.3947</v>
      </c>
      <c r="G2917" s="2">
        <v>0.57199999999999995</v>
      </c>
      <c r="H2917" s="2">
        <v>-0.17729999999999996</v>
      </c>
      <c r="I2917" s="2">
        <v>0.38900000000000001</v>
      </c>
      <c r="J2917" s="2">
        <v>0.49099999999999999</v>
      </c>
      <c r="K2917" s="2">
        <v>-0.10199999999999998</v>
      </c>
      <c r="L2917" s="2">
        <v>0.50800000000000001</v>
      </c>
      <c r="M2917" s="2">
        <v>0.47299999999999998</v>
      </c>
      <c r="N2917" s="2">
        <v>3.5000000000000031E-2</v>
      </c>
      <c r="O2917" s="2">
        <v>-8.1433333333333302E-2</v>
      </c>
      <c r="P2917" s="2" t="s">
        <v>5900</v>
      </c>
      <c r="Q2917" s="5">
        <v>7979</v>
      </c>
      <c r="R2917" s="5">
        <v>371.11627906976742</v>
      </c>
      <c r="S2917" s="5">
        <v>5</v>
      </c>
      <c r="T2917" s="5">
        <v>62.664494297531022</v>
      </c>
      <c r="U2917" s="5">
        <v>0</v>
      </c>
      <c r="V2917" s="5">
        <v>0</v>
      </c>
      <c r="W2917" s="5">
        <v>3</v>
      </c>
      <c r="X2917" s="5">
        <v>37.598696578518613</v>
      </c>
      <c r="Y2917" s="5">
        <v>0</v>
      </c>
      <c r="Z2917" s="5">
        <v>0</v>
      </c>
      <c r="AA2917" s="5">
        <v>2</v>
      </c>
      <c r="AB2917" s="5">
        <v>25.065797719012405</v>
      </c>
      <c r="AC2917" s="5">
        <v>21</v>
      </c>
      <c r="AD2917" s="5">
        <v>263.19087604963028</v>
      </c>
      <c r="AE2917" s="5">
        <v>3</v>
      </c>
      <c r="AF2917" s="5">
        <v>37.598696578518613</v>
      </c>
      <c r="AG2917" s="5">
        <v>15</v>
      </c>
      <c r="AH2917" s="5">
        <v>187.99348289259305</v>
      </c>
      <c r="AI2917" s="5">
        <v>3</v>
      </c>
      <c r="AJ2917" s="5">
        <v>37.598696578518613</v>
      </c>
    </row>
    <row r="2918" spans="1:36" x14ac:dyDescent="0.25">
      <c r="A2918">
        <v>2018</v>
      </c>
      <c r="B2918" t="s">
        <v>71</v>
      </c>
      <c r="C2918" t="s">
        <v>5045</v>
      </c>
      <c r="D2918" s="47" t="s">
        <v>5045</v>
      </c>
      <c r="E2918" s="11">
        <v>0</v>
      </c>
      <c r="F2918" s="2">
        <v>0.77759999999999996</v>
      </c>
      <c r="G2918" s="2">
        <v>0.20619999999999999</v>
      </c>
      <c r="H2918" s="2">
        <v>0.57139999999999991</v>
      </c>
      <c r="I2918" s="2">
        <v>0.7782</v>
      </c>
      <c r="J2918" s="2">
        <v>0.1807</v>
      </c>
      <c r="K2918" s="2">
        <v>0.59750000000000003</v>
      </c>
      <c r="L2918" s="2">
        <v>0.78029999999999999</v>
      </c>
      <c r="M2918" s="2">
        <v>0.20530000000000001</v>
      </c>
      <c r="N2918" s="2">
        <v>0.57499999999999996</v>
      </c>
      <c r="O2918" s="2">
        <v>0.58129999999999993</v>
      </c>
      <c r="P2918" s="2" t="s">
        <v>4792</v>
      </c>
      <c r="Q2918" s="5">
        <v>7992</v>
      </c>
      <c r="R2918" s="5" t="s">
        <v>4791</v>
      </c>
      <c r="S2918" s="5">
        <v>21</v>
      </c>
      <c r="T2918" s="5">
        <v>262.7627627627628</v>
      </c>
      <c r="U2918" s="5">
        <v>0</v>
      </c>
      <c r="V2918" s="5">
        <v>0</v>
      </c>
      <c r="W2918" s="5">
        <v>10</v>
      </c>
      <c r="X2918" s="5">
        <v>125.12512512512512</v>
      </c>
      <c r="Y2918" s="5">
        <v>1</v>
      </c>
      <c r="Z2918" s="5">
        <v>12.512512512512512</v>
      </c>
      <c r="AA2918" s="5">
        <v>10</v>
      </c>
      <c r="AB2918" s="5">
        <v>125.12512512512512</v>
      </c>
      <c r="AC2918" s="5">
        <v>183</v>
      </c>
      <c r="AD2918" s="5">
        <v>2289.7897897897897</v>
      </c>
      <c r="AE2918" s="5">
        <v>24</v>
      </c>
      <c r="AF2918" s="5">
        <v>300.30030030030031</v>
      </c>
      <c r="AG2918" s="5">
        <v>155</v>
      </c>
      <c r="AH2918" s="5">
        <v>1939.4394394394394</v>
      </c>
      <c r="AI2918" s="5">
        <v>4</v>
      </c>
      <c r="AJ2918" s="5">
        <v>50.050050050050046</v>
      </c>
    </row>
    <row r="2919" spans="1:36" x14ac:dyDescent="0.25">
      <c r="A2919">
        <v>2018</v>
      </c>
      <c r="B2919" t="s">
        <v>71</v>
      </c>
      <c r="C2919" t="s">
        <v>5045</v>
      </c>
      <c r="D2919" s="47" t="s">
        <v>5045</v>
      </c>
      <c r="E2919" s="11">
        <v>0</v>
      </c>
      <c r="F2919" s="2">
        <v>0.77759999999999996</v>
      </c>
      <c r="G2919" s="2">
        <v>0.20619999999999999</v>
      </c>
      <c r="H2919" s="2">
        <v>0.57139999999999991</v>
      </c>
      <c r="I2919" s="2">
        <v>0.7782</v>
      </c>
      <c r="J2919" s="2">
        <v>0.1807</v>
      </c>
      <c r="K2919" s="2">
        <v>0.59750000000000003</v>
      </c>
      <c r="L2919" s="2">
        <v>0.78029999999999999</v>
      </c>
      <c r="M2919" s="2">
        <v>0.20530000000000001</v>
      </c>
      <c r="N2919" s="2">
        <v>0.57499999999999996</v>
      </c>
      <c r="O2919" s="2">
        <v>0.58129999999999993</v>
      </c>
      <c r="P2919" s="2" t="s">
        <v>4792</v>
      </c>
      <c r="Q2919" s="5">
        <v>7992</v>
      </c>
      <c r="R2919" s="5" t="s">
        <v>4791</v>
      </c>
      <c r="S2919" s="5">
        <v>21</v>
      </c>
      <c r="T2919" s="5">
        <v>262.7627627627628</v>
      </c>
      <c r="U2919" s="5">
        <v>0</v>
      </c>
      <c r="V2919" s="5">
        <v>0</v>
      </c>
      <c r="W2919" s="5">
        <v>10</v>
      </c>
      <c r="X2919" s="5">
        <v>125.12512512512512</v>
      </c>
      <c r="Y2919" s="5">
        <v>1</v>
      </c>
      <c r="Z2919" s="5">
        <v>12.512512512512512</v>
      </c>
      <c r="AA2919" s="5">
        <v>10</v>
      </c>
      <c r="AB2919" s="5">
        <v>125.12512512512512</v>
      </c>
      <c r="AC2919" s="5">
        <v>183</v>
      </c>
      <c r="AD2919" s="5">
        <v>2289.7897897897897</v>
      </c>
      <c r="AE2919" s="5">
        <v>24</v>
      </c>
      <c r="AF2919" s="5">
        <v>300.30030030030031</v>
      </c>
      <c r="AG2919" s="5">
        <v>155</v>
      </c>
      <c r="AH2919" s="5">
        <v>1939.4394394394394</v>
      </c>
      <c r="AI2919" s="5">
        <v>4</v>
      </c>
      <c r="AJ2919" s="5">
        <v>50.050050050050046</v>
      </c>
    </row>
    <row r="2920" spans="1:36" x14ac:dyDescent="0.25">
      <c r="A2920">
        <v>2019</v>
      </c>
      <c r="B2920" t="s">
        <v>71</v>
      </c>
      <c r="C2920" t="s">
        <v>5937</v>
      </c>
      <c r="D2920" s="47" t="s">
        <v>4970</v>
      </c>
      <c r="E2920" s="11">
        <v>0</v>
      </c>
      <c r="F2920" s="2">
        <v>0.4289</v>
      </c>
      <c r="G2920" s="2">
        <v>0.56040000000000001</v>
      </c>
      <c r="H2920" s="2">
        <v>-0.13150000000000001</v>
      </c>
      <c r="I2920" s="2">
        <v>0.3201</v>
      </c>
      <c r="J2920" s="2">
        <v>0.64510000000000001</v>
      </c>
      <c r="K2920" s="2">
        <v>-0.32500000000000001</v>
      </c>
      <c r="L2920" s="2">
        <v>0.33939999999999998</v>
      </c>
      <c r="M2920" s="2">
        <v>0.64990000000000003</v>
      </c>
      <c r="N2920" s="2">
        <v>-0.31050000000000005</v>
      </c>
      <c r="O2920" s="2">
        <v>-0.25566666666666671</v>
      </c>
      <c r="P2920" s="2" t="s">
        <v>5900</v>
      </c>
      <c r="Q2920" s="5">
        <v>7992</v>
      </c>
      <c r="R2920" s="5" t="s">
        <v>4791</v>
      </c>
      <c r="S2920" s="5">
        <v>53</v>
      </c>
      <c r="T2920" s="5">
        <v>663.16316316316318</v>
      </c>
      <c r="U2920" s="5">
        <v>0</v>
      </c>
      <c r="V2920" s="5">
        <v>0</v>
      </c>
      <c r="W2920" s="5">
        <v>1</v>
      </c>
      <c r="X2920" s="5">
        <v>12.512512512512512</v>
      </c>
      <c r="Y2920" s="5">
        <v>1</v>
      </c>
      <c r="Z2920" s="5">
        <v>12.512512512512512</v>
      </c>
      <c r="AA2920" s="5">
        <v>51</v>
      </c>
      <c r="AB2920" s="5">
        <v>638.13813813813817</v>
      </c>
      <c r="AC2920" s="5">
        <v>124</v>
      </c>
      <c r="AD2920" s="5">
        <v>1551.5515515515517</v>
      </c>
      <c r="AE2920" s="5">
        <v>12</v>
      </c>
      <c r="AF2920" s="5">
        <v>150.15015015015015</v>
      </c>
      <c r="AG2920" s="5">
        <v>108</v>
      </c>
      <c r="AH2920" s="5">
        <v>1351.3513513513515</v>
      </c>
      <c r="AI2920" s="5">
        <v>4</v>
      </c>
      <c r="AJ2920" s="5">
        <v>50.050050050050046</v>
      </c>
    </row>
    <row r="2921" spans="1:36" x14ac:dyDescent="0.25">
      <c r="A2921">
        <v>2017</v>
      </c>
      <c r="B2921" t="s">
        <v>41</v>
      </c>
      <c r="C2921" t="s">
        <v>6120</v>
      </c>
      <c r="D2921" s="47" t="s">
        <v>6045</v>
      </c>
      <c r="E2921" s="11">
        <v>3.637</v>
      </c>
      <c r="F2921" s="2">
        <v>0.41739999999999999</v>
      </c>
      <c r="G2921" s="2">
        <v>0.56140000000000001</v>
      </c>
      <c r="H2921" s="2">
        <v>-0.14400000000000002</v>
      </c>
      <c r="I2921" s="2">
        <v>0.41660000000000003</v>
      </c>
      <c r="J2921" s="2">
        <v>0.52200000000000002</v>
      </c>
      <c r="K2921" s="2">
        <v>-0.10539999999999999</v>
      </c>
      <c r="L2921" s="2">
        <v>0.48630000000000001</v>
      </c>
      <c r="M2921" s="2">
        <v>0.49730000000000002</v>
      </c>
      <c r="N2921" s="2">
        <v>-1.100000000000001E-2</v>
      </c>
      <c r="O2921" s="2">
        <v>-8.6800000000000002E-2</v>
      </c>
      <c r="P2921" s="2" t="s">
        <v>5900</v>
      </c>
      <c r="Q2921" s="5">
        <v>8005</v>
      </c>
      <c r="R2921" s="5">
        <v>2200.9898267803133</v>
      </c>
      <c r="S2921" s="5">
        <v>4</v>
      </c>
      <c r="T2921" s="5">
        <v>49.968769519050589</v>
      </c>
      <c r="U2921" s="5">
        <v>0</v>
      </c>
      <c r="V2921" s="5">
        <v>0</v>
      </c>
      <c r="W2921" s="5">
        <v>2</v>
      </c>
      <c r="X2921" s="5">
        <v>24.984384759525295</v>
      </c>
      <c r="Y2921" s="5">
        <v>0</v>
      </c>
      <c r="Z2921" s="5">
        <v>0</v>
      </c>
      <c r="AA2921" s="5">
        <v>2</v>
      </c>
      <c r="AB2921" s="5">
        <v>24.984384759525295</v>
      </c>
      <c r="AC2921" s="5">
        <v>32</v>
      </c>
      <c r="AD2921" s="5">
        <v>399.75015615240471</v>
      </c>
      <c r="AE2921" s="5">
        <v>1</v>
      </c>
      <c r="AF2921" s="5">
        <v>12.492192379762647</v>
      </c>
      <c r="AG2921" s="5">
        <v>30</v>
      </c>
      <c r="AH2921" s="5">
        <v>374.76577139287946</v>
      </c>
      <c r="AI2921" s="5">
        <v>1</v>
      </c>
      <c r="AJ2921" s="5">
        <v>12.492192379762647</v>
      </c>
    </row>
    <row r="2922" spans="1:36" x14ac:dyDescent="0.25">
      <c r="A2922">
        <v>2019</v>
      </c>
      <c r="B2922" t="s">
        <v>71</v>
      </c>
      <c r="C2922" t="s">
        <v>5773</v>
      </c>
      <c r="D2922" s="47" t="s">
        <v>970</v>
      </c>
      <c r="E2922" s="11">
        <v>0</v>
      </c>
      <c r="F2922" s="2">
        <v>0.4269</v>
      </c>
      <c r="G2922" s="2">
        <v>0.55940000000000001</v>
      </c>
      <c r="H2922" s="2">
        <v>-0.13250000000000001</v>
      </c>
      <c r="I2922" s="2">
        <v>0.41610000000000003</v>
      </c>
      <c r="J2922" s="2">
        <v>0.53949999999999998</v>
      </c>
      <c r="K2922" s="2">
        <v>-0.12339999999999995</v>
      </c>
      <c r="L2922" s="2">
        <v>0.49309999999999998</v>
      </c>
      <c r="M2922" s="2">
        <v>0.49390000000000001</v>
      </c>
      <c r="N2922" s="2">
        <v>-8.0000000000002292E-4</v>
      </c>
      <c r="O2922" s="2">
        <v>-8.5566666666666666E-2</v>
      </c>
      <c r="P2922" s="2" t="s">
        <v>5765</v>
      </c>
      <c r="Q2922" s="5">
        <v>8006</v>
      </c>
      <c r="R2922" s="5" t="s">
        <v>4791</v>
      </c>
      <c r="S2922" s="5">
        <v>18</v>
      </c>
      <c r="T2922" s="5">
        <v>224.83137646764928</v>
      </c>
      <c r="U2922" s="5">
        <v>0</v>
      </c>
      <c r="V2922" s="5">
        <v>0</v>
      </c>
      <c r="W2922" s="5">
        <v>0</v>
      </c>
      <c r="X2922" s="5">
        <v>0</v>
      </c>
      <c r="Y2922" s="5">
        <v>8</v>
      </c>
      <c r="Z2922" s="5">
        <v>99.925056207844122</v>
      </c>
      <c r="AA2922" s="5">
        <v>10</v>
      </c>
      <c r="AB2922" s="5">
        <v>124.90632025980516</v>
      </c>
      <c r="AC2922" s="5">
        <v>185</v>
      </c>
      <c r="AD2922" s="5">
        <v>2310.7669248063953</v>
      </c>
      <c r="AE2922" s="5">
        <v>58</v>
      </c>
      <c r="AF2922" s="5">
        <v>724.45665750686987</v>
      </c>
      <c r="AG2922" s="5">
        <v>97</v>
      </c>
      <c r="AH2922" s="5">
        <v>1211.5913065201098</v>
      </c>
      <c r="AI2922" s="5">
        <v>30</v>
      </c>
      <c r="AJ2922" s="5">
        <v>374.71896077941545</v>
      </c>
    </row>
    <row r="2923" spans="1:36" x14ac:dyDescent="0.25">
      <c r="A2923">
        <v>2017</v>
      </c>
      <c r="B2923" t="s">
        <v>71</v>
      </c>
      <c r="C2923" t="s">
        <v>4825</v>
      </c>
      <c r="D2923" s="47" t="s">
        <v>4818</v>
      </c>
      <c r="E2923" s="11">
        <v>0</v>
      </c>
      <c r="F2923" s="2">
        <v>0.5323</v>
      </c>
      <c r="G2923" s="2">
        <v>0.45150000000000001</v>
      </c>
      <c r="H2923" s="2">
        <v>8.0799999999999983E-2</v>
      </c>
      <c r="I2923" s="2">
        <v>0.57130000000000003</v>
      </c>
      <c r="J2923" s="2">
        <v>0.37130000000000002</v>
      </c>
      <c r="K2923" s="2">
        <v>0.2</v>
      </c>
      <c r="L2923" s="2">
        <v>0.64910000000000001</v>
      </c>
      <c r="M2923" s="2">
        <v>0.33350000000000002</v>
      </c>
      <c r="N2923" s="2">
        <v>0.31559999999999999</v>
      </c>
      <c r="O2923" s="2">
        <v>0.1988</v>
      </c>
      <c r="P2923" s="2" t="s">
        <v>4792</v>
      </c>
      <c r="Q2923" s="5">
        <v>8013</v>
      </c>
      <c r="R2923" s="5" t="s">
        <v>4791</v>
      </c>
      <c r="S2923" s="5">
        <v>23</v>
      </c>
      <c r="T2923" s="5">
        <v>287.03357044802198</v>
      </c>
      <c r="U2923" s="5">
        <v>0</v>
      </c>
      <c r="V2923" s="5">
        <v>0</v>
      </c>
      <c r="W2923" s="5">
        <v>3</v>
      </c>
      <c r="X2923" s="5">
        <v>37.439161362785477</v>
      </c>
      <c r="Y2923" s="5">
        <v>1</v>
      </c>
      <c r="Z2923" s="5">
        <v>12.479720454261825</v>
      </c>
      <c r="AA2923" s="5">
        <v>19</v>
      </c>
      <c r="AB2923" s="5">
        <v>237.11468863097468</v>
      </c>
      <c r="AC2923" s="5">
        <v>109</v>
      </c>
      <c r="AD2923" s="5">
        <v>1360.289529514539</v>
      </c>
      <c r="AE2923" s="5">
        <v>30</v>
      </c>
      <c r="AF2923" s="5">
        <v>374.39161362785472</v>
      </c>
      <c r="AG2923" s="5">
        <v>75</v>
      </c>
      <c r="AH2923" s="5">
        <v>935.9790340696369</v>
      </c>
      <c r="AI2923" s="5">
        <v>4</v>
      </c>
      <c r="AJ2923" s="5">
        <v>49.9188818170473</v>
      </c>
    </row>
    <row r="2924" spans="1:36" x14ac:dyDescent="0.25">
      <c r="A2924">
        <v>2018</v>
      </c>
      <c r="B2924" t="s">
        <v>71</v>
      </c>
      <c r="C2924" t="s">
        <v>5033</v>
      </c>
      <c r="D2924" s="47" t="s">
        <v>494</v>
      </c>
      <c r="E2924" s="11">
        <v>0</v>
      </c>
      <c r="F2924" s="2">
        <v>0.75849999999999995</v>
      </c>
      <c r="G2924" s="2">
        <v>0.2286</v>
      </c>
      <c r="H2924" s="2">
        <v>0.52989999999999993</v>
      </c>
      <c r="I2924" s="2">
        <v>0.77039999999999997</v>
      </c>
      <c r="J2924" s="2">
        <v>0.19070000000000001</v>
      </c>
      <c r="K2924" s="2">
        <v>0.57969999999999999</v>
      </c>
      <c r="L2924" s="2">
        <v>0.77110000000000001</v>
      </c>
      <c r="M2924" s="2">
        <v>0.21490000000000001</v>
      </c>
      <c r="N2924" s="2">
        <v>0.55620000000000003</v>
      </c>
      <c r="O2924" s="2">
        <v>0.55526666666666669</v>
      </c>
      <c r="P2924" s="2" t="s">
        <v>4792</v>
      </c>
      <c r="Q2924" s="5">
        <v>8019</v>
      </c>
      <c r="R2924" s="5" t="s">
        <v>4791</v>
      </c>
      <c r="S2924" s="5">
        <v>13</v>
      </c>
      <c r="T2924" s="5">
        <v>162.11497692979174</v>
      </c>
      <c r="U2924" s="5">
        <v>0</v>
      </c>
      <c r="V2924" s="5">
        <v>0</v>
      </c>
      <c r="W2924" s="5">
        <v>3</v>
      </c>
      <c r="X2924" s="5">
        <v>37.41114852225963</v>
      </c>
      <c r="Y2924" s="5">
        <v>0</v>
      </c>
      <c r="Z2924" s="5">
        <v>0</v>
      </c>
      <c r="AA2924" s="5">
        <v>10</v>
      </c>
      <c r="AB2924" s="5">
        <v>124.70382840753213</v>
      </c>
      <c r="AC2924" s="5">
        <v>123</v>
      </c>
      <c r="AD2924" s="5">
        <v>1533.8570894126449</v>
      </c>
      <c r="AE2924" s="5">
        <v>25</v>
      </c>
      <c r="AF2924" s="5">
        <v>311.75957101883029</v>
      </c>
      <c r="AG2924" s="5">
        <v>91</v>
      </c>
      <c r="AH2924" s="5">
        <v>1134.8048385085422</v>
      </c>
      <c r="AI2924" s="5">
        <v>7</v>
      </c>
      <c r="AJ2924" s="5">
        <v>87.292679885272477</v>
      </c>
    </row>
    <row r="2925" spans="1:36" x14ac:dyDescent="0.25">
      <c r="A2925">
        <v>2018</v>
      </c>
      <c r="B2925" t="s">
        <v>71</v>
      </c>
      <c r="C2925" t="s">
        <v>5033</v>
      </c>
      <c r="D2925" s="47" t="s">
        <v>494</v>
      </c>
      <c r="E2925" s="11">
        <v>0</v>
      </c>
      <c r="F2925" s="2">
        <v>0.75849999999999995</v>
      </c>
      <c r="G2925" s="2">
        <v>0.2286</v>
      </c>
      <c r="H2925" s="2">
        <v>0.52989999999999993</v>
      </c>
      <c r="I2925" s="2">
        <v>0.77039999999999997</v>
      </c>
      <c r="J2925" s="2">
        <v>0.19070000000000001</v>
      </c>
      <c r="K2925" s="2">
        <v>0.57969999999999999</v>
      </c>
      <c r="L2925" s="2">
        <v>0.77110000000000001</v>
      </c>
      <c r="M2925" s="2">
        <v>0.21490000000000001</v>
      </c>
      <c r="N2925" s="2">
        <v>0.55620000000000003</v>
      </c>
      <c r="O2925" s="2">
        <v>0.55526666666666669</v>
      </c>
      <c r="P2925" s="2" t="s">
        <v>4792</v>
      </c>
      <c r="Q2925" s="5">
        <v>8019</v>
      </c>
      <c r="R2925" s="5" t="s">
        <v>4791</v>
      </c>
      <c r="S2925" s="5">
        <v>13</v>
      </c>
      <c r="T2925" s="5">
        <v>162.11497692979174</v>
      </c>
      <c r="U2925" s="5">
        <v>0</v>
      </c>
      <c r="V2925" s="5">
        <v>0</v>
      </c>
      <c r="W2925" s="5">
        <v>3</v>
      </c>
      <c r="X2925" s="5">
        <v>37.41114852225963</v>
      </c>
      <c r="Y2925" s="5">
        <v>0</v>
      </c>
      <c r="Z2925" s="5">
        <v>0</v>
      </c>
      <c r="AA2925" s="5">
        <v>10</v>
      </c>
      <c r="AB2925" s="5">
        <v>124.70382840753213</v>
      </c>
      <c r="AC2925" s="5">
        <v>123</v>
      </c>
      <c r="AD2925" s="5">
        <v>1533.8570894126449</v>
      </c>
      <c r="AE2925" s="5">
        <v>25</v>
      </c>
      <c r="AF2925" s="5">
        <v>311.75957101883029</v>
      </c>
      <c r="AG2925" s="5">
        <v>91</v>
      </c>
      <c r="AH2925" s="5">
        <v>1134.8048385085422</v>
      </c>
      <c r="AI2925" s="5">
        <v>7</v>
      </c>
      <c r="AJ2925" s="5">
        <v>87.292679885272477</v>
      </c>
    </row>
    <row r="2926" spans="1:36" x14ac:dyDescent="0.25">
      <c r="A2926">
        <v>2018</v>
      </c>
      <c r="B2926" t="s">
        <v>49</v>
      </c>
      <c r="C2926" t="s">
        <v>6520</v>
      </c>
      <c r="D2926" s="47" t="s">
        <v>6318</v>
      </c>
      <c r="E2926" s="11">
        <v>46.8</v>
      </c>
      <c r="F2926" s="2">
        <v>0.25169999999999998</v>
      </c>
      <c r="G2926" s="2">
        <v>0.72040000000000004</v>
      </c>
      <c r="H2926" s="2">
        <v>-0.46870000000000006</v>
      </c>
      <c r="I2926" s="2">
        <v>0.13200000000000001</v>
      </c>
      <c r="J2926" s="2">
        <v>0.80500000000000005</v>
      </c>
      <c r="K2926" s="2">
        <v>-0.67300000000000004</v>
      </c>
      <c r="L2926" s="2">
        <v>0.17199999999999999</v>
      </c>
      <c r="M2926" s="2">
        <v>0.80900000000000005</v>
      </c>
      <c r="N2926" s="2">
        <v>-0.63700000000000001</v>
      </c>
      <c r="O2926" s="2">
        <v>-0.59290000000000009</v>
      </c>
      <c r="P2926" s="2" t="s">
        <v>5900</v>
      </c>
      <c r="Q2926" s="5">
        <v>8021</v>
      </c>
      <c r="R2926" s="5">
        <v>171.38888888888889</v>
      </c>
      <c r="S2926" s="5">
        <v>6</v>
      </c>
      <c r="T2926" s="5">
        <v>74.803640443834936</v>
      </c>
      <c r="U2926" s="5">
        <v>0</v>
      </c>
      <c r="V2926" s="5">
        <v>0</v>
      </c>
      <c r="W2926" s="5">
        <v>4</v>
      </c>
      <c r="X2926" s="5">
        <v>49.869093629223286</v>
      </c>
      <c r="Y2926" s="5">
        <v>0</v>
      </c>
      <c r="Z2926" s="5">
        <v>0</v>
      </c>
      <c r="AA2926" s="5">
        <v>2</v>
      </c>
      <c r="AB2926" s="5">
        <v>24.934546814611643</v>
      </c>
      <c r="AC2926" s="5">
        <v>71</v>
      </c>
      <c r="AD2926" s="5">
        <v>885.17641191871337</v>
      </c>
      <c r="AE2926" s="5">
        <v>3</v>
      </c>
      <c r="AF2926" s="5">
        <v>37.401820221917468</v>
      </c>
      <c r="AG2926" s="5">
        <v>66</v>
      </c>
      <c r="AH2926" s="5">
        <v>822.84004488218432</v>
      </c>
      <c r="AI2926" s="5">
        <v>2</v>
      </c>
      <c r="AJ2926" s="5">
        <v>24.934546814611643</v>
      </c>
    </row>
    <row r="2927" spans="1:36" x14ac:dyDescent="0.25">
      <c r="A2927">
        <v>2018</v>
      </c>
      <c r="B2927" t="s">
        <v>49</v>
      </c>
      <c r="C2927" t="s">
        <v>1046</v>
      </c>
      <c r="D2927" s="47" t="s">
        <v>6318</v>
      </c>
      <c r="E2927" s="11">
        <v>22.9</v>
      </c>
      <c r="F2927" s="2">
        <v>0.25169999999999998</v>
      </c>
      <c r="G2927" s="2">
        <v>0.72040000000000004</v>
      </c>
      <c r="H2927" s="2">
        <v>-0.46870000000000006</v>
      </c>
      <c r="I2927" s="2">
        <v>0.315</v>
      </c>
      <c r="J2927" s="2">
        <v>0.59099999999999997</v>
      </c>
      <c r="K2927" s="2">
        <v>-0.27599999999999997</v>
      </c>
      <c r="L2927" s="2">
        <v>0.20899999999999999</v>
      </c>
      <c r="M2927" s="2">
        <v>0.77100000000000002</v>
      </c>
      <c r="N2927" s="2">
        <v>-0.56200000000000006</v>
      </c>
      <c r="O2927" s="2">
        <v>-0.43556666666666671</v>
      </c>
      <c r="P2927" s="2" t="s">
        <v>5900</v>
      </c>
      <c r="Q2927" s="5">
        <v>8028</v>
      </c>
      <c r="R2927" s="5">
        <v>350.56768558951967</v>
      </c>
      <c r="S2927" s="5">
        <v>26</v>
      </c>
      <c r="T2927" s="5">
        <v>323.86646736422523</v>
      </c>
      <c r="U2927" s="5">
        <v>0</v>
      </c>
      <c r="V2927" s="5">
        <v>0</v>
      </c>
      <c r="W2927" s="5">
        <v>10</v>
      </c>
      <c r="X2927" s="5">
        <v>124.56402590931739</v>
      </c>
      <c r="Y2927" s="5">
        <v>2</v>
      </c>
      <c r="Z2927" s="5">
        <v>24.912805181863476</v>
      </c>
      <c r="AA2927" s="5">
        <v>14</v>
      </c>
      <c r="AB2927" s="5">
        <v>174.38963627304435</v>
      </c>
      <c r="AC2927" s="5">
        <v>94</v>
      </c>
      <c r="AD2927" s="5">
        <v>1170.9018435475834</v>
      </c>
      <c r="AE2927" s="5">
        <v>34</v>
      </c>
      <c r="AF2927" s="5">
        <v>423.51768809167913</v>
      </c>
      <c r="AG2927" s="5">
        <v>59</v>
      </c>
      <c r="AH2927" s="5">
        <v>734.9277528649726</v>
      </c>
      <c r="AI2927" s="5">
        <v>1</v>
      </c>
      <c r="AJ2927" s="5">
        <v>12.456402590931738</v>
      </c>
    </row>
    <row r="2928" spans="1:36" x14ac:dyDescent="0.25">
      <c r="A2928">
        <v>2017</v>
      </c>
      <c r="B2928" t="s">
        <v>71</v>
      </c>
      <c r="C2928" t="s">
        <v>5830</v>
      </c>
      <c r="D2928" s="47" t="s">
        <v>5817</v>
      </c>
      <c r="E2928" s="11">
        <v>0</v>
      </c>
      <c r="F2928" s="2">
        <v>0.4909</v>
      </c>
      <c r="G2928" s="2">
        <v>0.49309999999999998</v>
      </c>
      <c r="H2928" s="2">
        <v>-2.1999999999999797E-3</v>
      </c>
      <c r="I2928" s="2">
        <v>0.51739999999999997</v>
      </c>
      <c r="J2928" s="2">
        <v>0.43140000000000001</v>
      </c>
      <c r="K2928" s="2">
        <v>8.5999999999999965E-2</v>
      </c>
      <c r="L2928" s="2">
        <v>0.57120000000000004</v>
      </c>
      <c r="M2928" s="2">
        <v>0.4143</v>
      </c>
      <c r="N2928" s="2">
        <v>0.15690000000000004</v>
      </c>
      <c r="O2928" s="2">
        <v>8.0233333333333337E-2</v>
      </c>
      <c r="P2928" s="2" t="s">
        <v>5765</v>
      </c>
      <c r="Q2928" s="5">
        <v>8032</v>
      </c>
      <c r="R2928" s="5" t="s">
        <v>4791</v>
      </c>
      <c r="S2928" s="5">
        <v>21</v>
      </c>
      <c r="T2928" s="5">
        <v>261.45418326693226</v>
      </c>
      <c r="U2928" s="5">
        <v>0</v>
      </c>
      <c r="V2928" s="5">
        <v>0</v>
      </c>
      <c r="W2928" s="5">
        <v>6</v>
      </c>
      <c r="X2928" s="5">
        <v>74.701195219123505</v>
      </c>
      <c r="Y2928" s="5">
        <v>8</v>
      </c>
      <c r="Z2928" s="5">
        <v>99.601593625498012</v>
      </c>
      <c r="AA2928" s="5">
        <v>7</v>
      </c>
      <c r="AB2928" s="5">
        <v>87.151394422310759</v>
      </c>
      <c r="AC2928" s="5">
        <v>139</v>
      </c>
      <c r="AD2928" s="5">
        <v>1730.5776892430276</v>
      </c>
      <c r="AE2928" s="5">
        <v>27</v>
      </c>
      <c r="AF2928" s="5">
        <v>336.15537848605578</v>
      </c>
      <c r="AG2928" s="5">
        <v>102</v>
      </c>
      <c r="AH2928" s="5">
        <v>1269.9203187250996</v>
      </c>
      <c r="AI2928" s="5">
        <v>10</v>
      </c>
      <c r="AJ2928" s="5">
        <v>124.5019920318725</v>
      </c>
    </row>
    <row r="2929" spans="1:36" x14ac:dyDescent="0.25">
      <c r="A2929">
        <v>2019</v>
      </c>
      <c r="B2929" t="s">
        <v>41</v>
      </c>
      <c r="C2929" t="s">
        <v>5296</v>
      </c>
      <c r="D2929" s="47" t="s">
        <v>1045</v>
      </c>
      <c r="E2929" s="11">
        <v>5.6760000000000002</v>
      </c>
      <c r="F2929" s="2">
        <v>0.5544</v>
      </c>
      <c r="G2929" s="2">
        <v>0.42170000000000002</v>
      </c>
      <c r="H2929" s="2">
        <v>0.13269999999999998</v>
      </c>
      <c r="I2929" s="2">
        <v>0.54900000000000004</v>
      </c>
      <c r="J2929" s="2">
        <v>0.39400000000000002</v>
      </c>
      <c r="K2929" s="2">
        <v>0.15500000000000003</v>
      </c>
      <c r="L2929" s="2">
        <v>0.49490000000000001</v>
      </c>
      <c r="M2929" s="2">
        <v>0.48110000000000003</v>
      </c>
      <c r="N2929" s="2">
        <v>1.3799999999999979E-2</v>
      </c>
      <c r="O2929" s="2">
        <v>0.10049999999999999</v>
      </c>
      <c r="P2929" s="2" t="s">
        <v>4792</v>
      </c>
      <c r="Q2929" s="5">
        <v>8033</v>
      </c>
      <c r="R2929" s="5">
        <v>1415.2572233967583</v>
      </c>
      <c r="S2929" s="5">
        <v>10</v>
      </c>
      <c r="T2929" s="5">
        <v>124.48649321548612</v>
      </c>
      <c r="U2929" s="5">
        <v>0</v>
      </c>
      <c r="V2929" s="5">
        <v>0</v>
      </c>
      <c r="W2929" s="5">
        <v>1</v>
      </c>
      <c r="X2929" s="5">
        <v>12.448649321548613</v>
      </c>
      <c r="Y2929" s="5">
        <v>0</v>
      </c>
      <c r="Z2929" s="5">
        <v>0</v>
      </c>
      <c r="AA2929" s="5">
        <v>9</v>
      </c>
      <c r="AB2929" s="5">
        <v>112.03784389393751</v>
      </c>
      <c r="AC2929" s="5">
        <v>62</v>
      </c>
      <c r="AD2929" s="5">
        <v>771.81625793601393</v>
      </c>
      <c r="AE2929" s="5">
        <v>7</v>
      </c>
      <c r="AF2929" s="5">
        <v>87.140545250840276</v>
      </c>
      <c r="AG2929" s="5">
        <v>50</v>
      </c>
      <c r="AH2929" s="5">
        <v>622.4324660774306</v>
      </c>
      <c r="AI2929" s="5">
        <v>5</v>
      </c>
      <c r="AJ2929" s="5">
        <v>62.24324660774306</v>
      </c>
    </row>
    <row r="2930" spans="1:36" x14ac:dyDescent="0.25">
      <c r="A2930">
        <v>2017</v>
      </c>
      <c r="B2930" t="s">
        <v>41</v>
      </c>
      <c r="C2930" t="s">
        <v>6211</v>
      </c>
      <c r="D2930" s="47" t="s">
        <v>6146</v>
      </c>
      <c r="E2930" s="11">
        <v>9.5779999999999994</v>
      </c>
      <c r="F2930" s="2">
        <v>0.44619999999999999</v>
      </c>
      <c r="G2930" s="2">
        <v>0.53339999999999999</v>
      </c>
      <c r="H2930" s="2">
        <v>-8.72E-2</v>
      </c>
      <c r="I2930" s="2">
        <v>0.44350000000000001</v>
      </c>
      <c r="J2930" s="2">
        <v>0.50029999999999997</v>
      </c>
      <c r="K2930" s="2">
        <v>-5.6799999999999962E-2</v>
      </c>
      <c r="L2930" s="2">
        <v>0.41830000000000001</v>
      </c>
      <c r="M2930" s="2">
        <v>0.5615</v>
      </c>
      <c r="N2930" s="2">
        <v>-0.14319999999999999</v>
      </c>
      <c r="O2930" s="2">
        <v>-9.5733333333333323E-2</v>
      </c>
      <c r="P2930" s="2" t="s">
        <v>5900</v>
      </c>
      <c r="Q2930" s="5">
        <v>8034</v>
      </c>
      <c r="R2930" s="5">
        <v>838.79724368344125</v>
      </c>
      <c r="S2930" s="5">
        <v>6</v>
      </c>
      <c r="T2930" s="5">
        <v>74.68259895444362</v>
      </c>
      <c r="U2930" s="5">
        <v>0</v>
      </c>
      <c r="V2930" s="5">
        <v>0</v>
      </c>
      <c r="W2930" s="5">
        <v>3</v>
      </c>
      <c r="X2930" s="5">
        <v>37.34129947722181</v>
      </c>
      <c r="Y2930" s="5">
        <v>0</v>
      </c>
      <c r="Z2930" s="5">
        <v>0</v>
      </c>
      <c r="AA2930" s="5">
        <v>3</v>
      </c>
      <c r="AB2930" s="5">
        <v>37.34129947722181</v>
      </c>
      <c r="AC2930" s="5">
        <v>50</v>
      </c>
      <c r="AD2930" s="5">
        <v>622.35499128703009</v>
      </c>
      <c r="AE2930" s="5">
        <v>7</v>
      </c>
      <c r="AF2930" s="5">
        <v>87.129698780184214</v>
      </c>
      <c r="AG2930" s="5">
        <v>43</v>
      </c>
      <c r="AH2930" s="5">
        <v>535.2252925068459</v>
      </c>
      <c r="AI2930" s="5">
        <v>0</v>
      </c>
      <c r="AJ2930" s="5">
        <v>0</v>
      </c>
    </row>
    <row r="2931" spans="1:36" x14ac:dyDescent="0.25">
      <c r="A2931">
        <v>2018</v>
      </c>
      <c r="B2931" t="s">
        <v>49</v>
      </c>
      <c r="C2931" t="s">
        <v>1046</v>
      </c>
      <c r="D2931" s="47" t="s">
        <v>6318</v>
      </c>
      <c r="E2931" s="11">
        <v>22.9</v>
      </c>
      <c r="F2931" s="2">
        <v>0.25169999999999998</v>
      </c>
      <c r="G2931" s="2">
        <v>0.72040000000000004</v>
      </c>
      <c r="H2931" s="2">
        <v>-0.46870000000000006</v>
      </c>
      <c r="I2931" s="2">
        <v>0.315</v>
      </c>
      <c r="J2931" s="2">
        <v>0.59099999999999997</v>
      </c>
      <c r="K2931" s="2">
        <v>-0.27599999999999997</v>
      </c>
      <c r="L2931" s="2">
        <v>0.20899999999999999</v>
      </c>
      <c r="M2931" s="2">
        <v>0.77100000000000002</v>
      </c>
      <c r="N2931" s="2">
        <v>-0.56200000000000006</v>
      </c>
      <c r="O2931" s="2">
        <v>-0.43556666666666671</v>
      </c>
      <c r="P2931" s="2" t="s">
        <v>5900</v>
      </c>
      <c r="Q2931" s="5">
        <v>8036</v>
      </c>
      <c r="R2931" s="5">
        <v>350.91703056768563</v>
      </c>
      <c r="S2931" s="5">
        <v>23</v>
      </c>
      <c r="T2931" s="5">
        <v>286.21204579392736</v>
      </c>
      <c r="U2931" s="5">
        <v>1</v>
      </c>
      <c r="V2931" s="5">
        <v>12.444001991040318</v>
      </c>
      <c r="W2931" s="5">
        <v>1</v>
      </c>
      <c r="X2931" s="5">
        <v>12.444001991040318</v>
      </c>
      <c r="Y2931" s="5">
        <v>2</v>
      </c>
      <c r="Z2931" s="5">
        <v>24.888003982080637</v>
      </c>
      <c r="AA2931" s="5">
        <v>19</v>
      </c>
      <c r="AB2931" s="5">
        <v>236.43603782976604</v>
      </c>
      <c r="AC2931" s="5">
        <v>96</v>
      </c>
      <c r="AD2931" s="5">
        <v>1194.6241911398706</v>
      </c>
      <c r="AE2931" s="5">
        <v>32</v>
      </c>
      <c r="AF2931" s="5">
        <v>398.20806371329019</v>
      </c>
      <c r="AG2931" s="5">
        <v>60</v>
      </c>
      <c r="AH2931" s="5">
        <v>746.64011946241908</v>
      </c>
      <c r="AI2931" s="5">
        <v>4</v>
      </c>
      <c r="AJ2931" s="5">
        <v>49.776007964161273</v>
      </c>
    </row>
    <row r="2932" spans="1:36" x14ac:dyDescent="0.25">
      <c r="A2932">
        <v>2018</v>
      </c>
      <c r="B2932" t="s">
        <v>71</v>
      </c>
      <c r="C2932" t="s">
        <v>5192</v>
      </c>
      <c r="D2932" s="47" t="s">
        <v>4840</v>
      </c>
      <c r="E2932" s="11">
        <v>0</v>
      </c>
      <c r="F2932" s="2">
        <v>0.60560000000000003</v>
      </c>
      <c r="G2932" s="2">
        <v>0.3795</v>
      </c>
      <c r="H2932" s="2">
        <v>0.22610000000000002</v>
      </c>
      <c r="I2932" s="2">
        <v>0.60009999999999997</v>
      </c>
      <c r="J2932" s="2">
        <v>0.35520000000000002</v>
      </c>
      <c r="K2932" s="2">
        <v>0.24489999999999995</v>
      </c>
      <c r="L2932" s="2">
        <v>0.62739999999999996</v>
      </c>
      <c r="M2932" s="2">
        <v>0.3589</v>
      </c>
      <c r="N2932" s="2">
        <v>0.26849999999999996</v>
      </c>
      <c r="O2932" s="2">
        <v>0.24649999999999997</v>
      </c>
      <c r="P2932" s="2" t="s">
        <v>4792</v>
      </c>
      <c r="Q2932" s="5">
        <v>8038</v>
      </c>
      <c r="R2932" s="5" t="s">
        <v>4791</v>
      </c>
      <c r="S2932" s="5">
        <v>26</v>
      </c>
      <c r="T2932" s="5">
        <v>323.46354814630507</v>
      </c>
      <c r="U2932" s="5">
        <v>0</v>
      </c>
      <c r="V2932" s="5">
        <v>0</v>
      </c>
      <c r="W2932" s="5">
        <v>0</v>
      </c>
      <c r="X2932" s="5">
        <v>0</v>
      </c>
      <c r="Y2932" s="5">
        <v>8</v>
      </c>
      <c r="Z2932" s="5">
        <v>99.527245583478475</v>
      </c>
      <c r="AA2932" s="5">
        <v>18</v>
      </c>
      <c r="AB2932" s="5">
        <v>223.9363025628266</v>
      </c>
      <c r="AC2932" s="5">
        <v>159</v>
      </c>
      <c r="AD2932" s="5">
        <v>1978.1040059716347</v>
      </c>
      <c r="AE2932" s="5">
        <v>51</v>
      </c>
      <c r="AF2932" s="5">
        <v>634.48619059467524</v>
      </c>
      <c r="AG2932" s="5">
        <v>97</v>
      </c>
      <c r="AH2932" s="5">
        <v>1206.7678526996765</v>
      </c>
      <c r="AI2932" s="5">
        <v>11</v>
      </c>
      <c r="AJ2932" s="5">
        <v>136.84996267728289</v>
      </c>
    </row>
    <row r="2933" spans="1:36" x14ac:dyDescent="0.25">
      <c r="A2933">
        <v>2018</v>
      </c>
      <c r="B2933" t="s">
        <v>71</v>
      </c>
      <c r="C2933" t="s">
        <v>5192</v>
      </c>
      <c r="D2933" s="47" t="s">
        <v>4840</v>
      </c>
      <c r="E2933" s="11">
        <v>0</v>
      </c>
      <c r="F2933" s="2">
        <v>0.60560000000000003</v>
      </c>
      <c r="G2933" s="2">
        <v>0.3795</v>
      </c>
      <c r="H2933" s="2">
        <v>0.22610000000000002</v>
      </c>
      <c r="I2933" s="2">
        <v>0.60009999999999997</v>
      </c>
      <c r="J2933" s="2">
        <v>0.35520000000000002</v>
      </c>
      <c r="K2933" s="2">
        <v>0.24489999999999995</v>
      </c>
      <c r="L2933" s="2">
        <v>0.62739999999999996</v>
      </c>
      <c r="M2933" s="2">
        <v>0.3589</v>
      </c>
      <c r="N2933" s="2">
        <v>0.26849999999999996</v>
      </c>
      <c r="O2933" s="2">
        <v>0.24649999999999997</v>
      </c>
      <c r="P2933" s="2" t="s">
        <v>4792</v>
      </c>
      <c r="Q2933" s="5">
        <v>8038</v>
      </c>
      <c r="R2933" s="5" t="s">
        <v>4791</v>
      </c>
      <c r="S2933" s="5">
        <v>26</v>
      </c>
      <c r="T2933" s="5">
        <v>323.46354814630507</v>
      </c>
      <c r="U2933" s="5">
        <v>0</v>
      </c>
      <c r="V2933" s="5">
        <v>0</v>
      </c>
      <c r="W2933" s="5">
        <v>0</v>
      </c>
      <c r="X2933" s="5">
        <v>0</v>
      </c>
      <c r="Y2933" s="5">
        <v>8</v>
      </c>
      <c r="Z2933" s="5">
        <v>99.527245583478475</v>
      </c>
      <c r="AA2933" s="5">
        <v>18</v>
      </c>
      <c r="AB2933" s="5">
        <v>223.9363025628266</v>
      </c>
      <c r="AC2933" s="5">
        <v>159</v>
      </c>
      <c r="AD2933" s="5">
        <v>1978.1040059716347</v>
      </c>
      <c r="AE2933" s="5">
        <v>51</v>
      </c>
      <c r="AF2933" s="5">
        <v>634.48619059467524</v>
      </c>
      <c r="AG2933" s="5">
        <v>97</v>
      </c>
      <c r="AH2933" s="5">
        <v>1206.7678526996765</v>
      </c>
      <c r="AI2933" s="5">
        <v>11</v>
      </c>
      <c r="AJ2933" s="5">
        <v>136.84996267728289</v>
      </c>
    </row>
    <row r="2934" spans="1:36" x14ac:dyDescent="0.25">
      <c r="A2934">
        <v>2017</v>
      </c>
      <c r="B2934" t="s">
        <v>49</v>
      </c>
      <c r="C2934" t="s">
        <v>1046</v>
      </c>
      <c r="D2934" s="47" t="s">
        <v>6318</v>
      </c>
      <c r="E2934" s="11">
        <v>22.9</v>
      </c>
      <c r="F2934" s="2">
        <v>0.25169999999999998</v>
      </c>
      <c r="G2934" s="2">
        <v>0.72040000000000004</v>
      </c>
      <c r="H2934" s="2">
        <v>-0.46870000000000006</v>
      </c>
      <c r="I2934" s="2">
        <v>0.315</v>
      </c>
      <c r="J2934" s="2">
        <v>0.59099999999999997</v>
      </c>
      <c r="K2934" s="2">
        <v>-0.27599999999999997</v>
      </c>
      <c r="L2934" s="2">
        <v>0.20899999999999999</v>
      </c>
      <c r="M2934" s="2">
        <v>0.77100000000000002</v>
      </c>
      <c r="N2934" s="2">
        <v>-0.56200000000000006</v>
      </c>
      <c r="O2934" s="2">
        <v>-0.43556666666666671</v>
      </c>
      <c r="P2934" s="2" t="s">
        <v>5900</v>
      </c>
      <c r="Q2934" s="5">
        <v>8051</v>
      </c>
      <c r="R2934" s="5">
        <v>351.57205240174676</v>
      </c>
      <c r="S2934" s="5">
        <v>20</v>
      </c>
      <c r="T2934" s="5">
        <v>248.41634579555335</v>
      </c>
      <c r="U2934" s="5">
        <v>0</v>
      </c>
      <c r="V2934" s="5">
        <v>0</v>
      </c>
      <c r="W2934" s="5">
        <v>10</v>
      </c>
      <c r="X2934" s="5">
        <v>124.20817289777668</v>
      </c>
      <c r="Y2934" s="5">
        <v>1</v>
      </c>
      <c r="Z2934" s="5">
        <v>12.420817289777666</v>
      </c>
      <c r="AA2934" s="5">
        <v>9</v>
      </c>
      <c r="AB2934" s="5">
        <v>111.78735560799902</v>
      </c>
      <c r="AC2934" s="5">
        <v>114</v>
      </c>
      <c r="AD2934" s="5">
        <v>1415.9731710346541</v>
      </c>
      <c r="AE2934" s="5">
        <v>46</v>
      </c>
      <c r="AF2934" s="5">
        <v>571.35759532977261</v>
      </c>
      <c r="AG2934" s="5">
        <v>60</v>
      </c>
      <c r="AH2934" s="5">
        <v>745.24903738666012</v>
      </c>
      <c r="AI2934" s="5">
        <v>8</v>
      </c>
      <c r="AJ2934" s="5">
        <v>99.36653831822133</v>
      </c>
    </row>
    <row r="2935" spans="1:36" x14ac:dyDescent="0.25">
      <c r="A2935">
        <v>2019</v>
      </c>
      <c r="B2935" t="s">
        <v>71</v>
      </c>
      <c r="C2935" t="s">
        <v>4825</v>
      </c>
      <c r="D2935" s="47" t="s">
        <v>4818</v>
      </c>
      <c r="E2935" s="11">
        <v>0</v>
      </c>
      <c r="F2935" s="2">
        <v>0.5323</v>
      </c>
      <c r="G2935" s="2">
        <v>0.45150000000000001</v>
      </c>
      <c r="H2935" s="2">
        <v>8.0799999999999983E-2</v>
      </c>
      <c r="I2935" s="2">
        <v>0.57130000000000003</v>
      </c>
      <c r="J2935" s="2">
        <v>0.37130000000000002</v>
      </c>
      <c r="K2935" s="2">
        <v>0.2</v>
      </c>
      <c r="L2935" s="2">
        <v>0.64910000000000001</v>
      </c>
      <c r="M2935" s="2">
        <v>0.33350000000000002</v>
      </c>
      <c r="N2935" s="2">
        <v>0.31559999999999999</v>
      </c>
      <c r="O2935" s="2">
        <v>0.1988</v>
      </c>
      <c r="P2935" s="2" t="s">
        <v>4792</v>
      </c>
      <c r="Q2935" s="5">
        <v>8052</v>
      </c>
      <c r="R2935" s="5" t="s">
        <v>4791</v>
      </c>
      <c r="S2935" s="5">
        <v>22</v>
      </c>
      <c r="T2935" s="5">
        <v>273.22404371584702</v>
      </c>
      <c r="U2935" s="5">
        <v>1</v>
      </c>
      <c r="V2935" s="5">
        <v>12.419274714356682</v>
      </c>
      <c r="W2935" s="5">
        <v>3</v>
      </c>
      <c r="X2935" s="5">
        <v>37.257824143070046</v>
      </c>
      <c r="Y2935" s="5">
        <v>2</v>
      </c>
      <c r="Z2935" s="5">
        <v>24.838549428713364</v>
      </c>
      <c r="AA2935" s="5">
        <v>16</v>
      </c>
      <c r="AB2935" s="5">
        <v>198.70839542970691</v>
      </c>
      <c r="AC2935" s="5">
        <v>117</v>
      </c>
      <c r="AD2935" s="5">
        <v>1453.0551415797318</v>
      </c>
      <c r="AE2935" s="5">
        <v>20</v>
      </c>
      <c r="AF2935" s="5">
        <v>248.38549428713364</v>
      </c>
      <c r="AG2935" s="5">
        <v>84</v>
      </c>
      <c r="AH2935" s="5">
        <v>1043.2190760059614</v>
      </c>
      <c r="AI2935" s="5">
        <v>13</v>
      </c>
      <c r="AJ2935" s="5">
        <v>161.45057128663686</v>
      </c>
    </row>
    <row r="2936" spans="1:36" x14ac:dyDescent="0.25">
      <c r="A2936">
        <v>2019</v>
      </c>
      <c r="B2936" t="s">
        <v>71</v>
      </c>
      <c r="C2936" t="s">
        <v>5823</v>
      </c>
      <c r="D2936" s="47" t="s">
        <v>5817</v>
      </c>
      <c r="E2936" s="11">
        <v>0</v>
      </c>
      <c r="F2936" s="2">
        <v>0.4909</v>
      </c>
      <c r="G2936" s="2">
        <v>0.49309999999999998</v>
      </c>
      <c r="H2936" s="2">
        <v>-2.1999999999999797E-3</v>
      </c>
      <c r="I2936" s="2">
        <v>0.51739999999999997</v>
      </c>
      <c r="J2936" s="2">
        <v>0.43140000000000001</v>
      </c>
      <c r="K2936" s="2">
        <v>8.5999999999999965E-2</v>
      </c>
      <c r="L2936" s="2">
        <v>0.57120000000000004</v>
      </c>
      <c r="M2936" s="2">
        <v>0.4143</v>
      </c>
      <c r="N2936" s="2">
        <v>0.15690000000000004</v>
      </c>
      <c r="O2936" s="2">
        <v>8.0233333333333337E-2</v>
      </c>
      <c r="P2936" s="2" t="s">
        <v>5765</v>
      </c>
      <c r="Q2936" s="5">
        <v>8060</v>
      </c>
      <c r="R2936" s="5" t="s">
        <v>4791</v>
      </c>
      <c r="S2936" s="5">
        <v>39</v>
      </c>
      <c r="T2936" s="5">
        <v>483.87096774193549</v>
      </c>
      <c r="U2936" s="5">
        <v>1</v>
      </c>
      <c r="V2936" s="5">
        <v>12.406947890818859</v>
      </c>
      <c r="W2936" s="5">
        <v>7</v>
      </c>
      <c r="X2936" s="5">
        <v>86.848635235732004</v>
      </c>
      <c r="Y2936" s="5">
        <v>13</v>
      </c>
      <c r="Z2936" s="5">
        <v>161.29032258064515</v>
      </c>
      <c r="AA2936" s="5">
        <v>18</v>
      </c>
      <c r="AB2936" s="5">
        <v>223.32506203473946</v>
      </c>
      <c r="AC2936" s="5">
        <v>286</v>
      </c>
      <c r="AD2936" s="5">
        <v>3548.3870967741937</v>
      </c>
      <c r="AE2936" s="5">
        <v>32</v>
      </c>
      <c r="AF2936" s="5">
        <v>397.0223325062035</v>
      </c>
      <c r="AG2936" s="5">
        <v>213</v>
      </c>
      <c r="AH2936" s="5">
        <v>2642.679900744417</v>
      </c>
      <c r="AI2936" s="5">
        <v>41</v>
      </c>
      <c r="AJ2936" s="5">
        <v>508.6848635235732</v>
      </c>
    </row>
    <row r="2937" spans="1:36" x14ac:dyDescent="0.25">
      <c r="A2937">
        <v>2017</v>
      </c>
      <c r="B2937" t="s">
        <v>41</v>
      </c>
      <c r="C2937" t="s">
        <v>6124</v>
      </c>
      <c r="D2937" s="47" t="s">
        <v>6005</v>
      </c>
      <c r="E2937" s="11">
        <v>3.1680000000000001</v>
      </c>
      <c r="F2937" s="2">
        <v>0.24049999999999999</v>
      </c>
      <c r="G2937" s="2">
        <v>0.74350000000000005</v>
      </c>
      <c r="H2937" s="2">
        <v>-0.50300000000000011</v>
      </c>
      <c r="I2937" s="2">
        <v>0.2102</v>
      </c>
      <c r="J2937" s="2">
        <v>0.74750000000000005</v>
      </c>
      <c r="K2937" s="2">
        <v>-0.53730000000000011</v>
      </c>
      <c r="L2937" s="2">
        <v>0.24629999999999999</v>
      </c>
      <c r="M2937" s="2">
        <v>0.74</v>
      </c>
      <c r="N2937" s="2">
        <v>-0.49370000000000003</v>
      </c>
      <c r="O2937" s="2">
        <v>-0.51133333333333342</v>
      </c>
      <c r="P2937" s="2" t="s">
        <v>5900</v>
      </c>
      <c r="Q2937" s="5">
        <v>8066</v>
      </c>
      <c r="R2937" s="5">
        <v>2546.0858585858587</v>
      </c>
      <c r="S2937" s="5">
        <v>17</v>
      </c>
      <c r="T2937" s="5">
        <v>210.76121993553187</v>
      </c>
      <c r="U2937" s="5">
        <v>0</v>
      </c>
      <c r="V2937" s="5">
        <v>0</v>
      </c>
      <c r="W2937" s="5">
        <v>1</v>
      </c>
      <c r="X2937" s="5">
        <v>12.397718819737168</v>
      </c>
      <c r="Y2937" s="5">
        <v>6</v>
      </c>
      <c r="Z2937" s="5">
        <v>74.386312918423016</v>
      </c>
      <c r="AA2937" s="5">
        <v>10</v>
      </c>
      <c r="AB2937" s="5">
        <v>123.97718819737169</v>
      </c>
      <c r="AC2937" s="5">
        <v>280</v>
      </c>
      <c r="AD2937" s="5">
        <v>3471.3612695264073</v>
      </c>
      <c r="AE2937" s="5">
        <v>27</v>
      </c>
      <c r="AF2937" s="5">
        <v>334.73840813290354</v>
      </c>
      <c r="AG2937" s="5">
        <v>233</v>
      </c>
      <c r="AH2937" s="5">
        <v>2888.6684849987605</v>
      </c>
      <c r="AI2937" s="5">
        <v>20</v>
      </c>
      <c r="AJ2937" s="5">
        <v>247.95437639474338</v>
      </c>
    </row>
    <row r="2938" spans="1:36" x14ac:dyDescent="0.25">
      <c r="A2938">
        <v>2017</v>
      </c>
      <c r="B2938" t="s">
        <v>70</v>
      </c>
      <c r="C2938" t="s">
        <v>5407</v>
      </c>
      <c r="D2938" s="47" t="s">
        <v>5355</v>
      </c>
      <c r="E2938" s="11">
        <v>12.85</v>
      </c>
      <c r="F2938" s="2">
        <v>0.63290000000000002</v>
      </c>
      <c r="G2938" s="2">
        <v>0.35620000000000002</v>
      </c>
      <c r="H2938" s="2">
        <v>0.2767</v>
      </c>
      <c r="I2938" s="2">
        <v>0.60389999999999999</v>
      </c>
      <c r="J2938" s="2">
        <v>0.37790000000000001</v>
      </c>
      <c r="K2938" s="2">
        <v>0.22599999999999998</v>
      </c>
      <c r="L2938" s="2">
        <v>0.53120000000000001</v>
      </c>
      <c r="M2938" s="2">
        <v>0.46160000000000001</v>
      </c>
      <c r="N2938" s="2">
        <v>6.9599999999999995E-2</v>
      </c>
      <c r="O2938" s="2">
        <v>0.19076666666666664</v>
      </c>
      <c r="P2938" s="5" t="s">
        <v>4792</v>
      </c>
      <c r="Q2938" s="5">
        <v>8067</v>
      </c>
      <c r="R2938" s="5">
        <v>627.7821011673152</v>
      </c>
      <c r="S2938" s="5">
        <v>102</v>
      </c>
      <c r="T2938" s="5">
        <v>1264.4105615470435</v>
      </c>
      <c r="U2938" s="5">
        <v>0</v>
      </c>
      <c r="V2938" s="5">
        <v>0</v>
      </c>
      <c r="W2938" s="5">
        <v>9</v>
      </c>
      <c r="X2938" s="5">
        <v>111.56563778356265</v>
      </c>
      <c r="Y2938" s="5">
        <v>8</v>
      </c>
      <c r="Z2938" s="5">
        <v>99.169455807611271</v>
      </c>
      <c r="AA2938" s="5">
        <v>85</v>
      </c>
      <c r="AB2938" s="5">
        <v>1053.6754679558696</v>
      </c>
      <c r="AC2938" s="5">
        <v>308</v>
      </c>
      <c r="AD2938" s="5">
        <v>3818.0240485930335</v>
      </c>
      <c r="AE2938" s="5">
        <v>115</v>
      </c>
      <c r="AF2938" s="5">
        <v>1425.5609272344118</v>
      </c>
      <c r="AG2938" s="5">
        <v>185</v>
      </c>
      <c r="AH2938" s="5">
        <v>2293.2936655510102</v>
      </c>
      <c r="AI2938" s="5">
        <v>8</v>
      </c>
      <c r="AJ2938" s="5">
        <v>99.169455807611271</v>
      </c>
    </row>
    <row r="2939" spans="1:36" x14ac:dyDescent="0.25">
      <c r="A2939">
        <v>2019</v>
      </c>
      <c r="B2939" t="s">
        <v>71</v>
      </c>
      <c r="C2939" t="s">
        <v>5045</v>
      </c>
      <c r="D2939" s="47" t="s">
        <v>5045</v>
      </c>
      <c r="E2939" s="11">
        <v>0</v>
      </c>
      <c r="F2939" s="2">
        <v>0.77759999999999996</v>
      </c>
      <c r="G2939" s="2">
        <v>0.20619999999999999</v>
      </c>
      <c r="H2939" s="2">
        <v>0.57139999999999991</v>
      </c>
      <c r="I2939" s="2">
        <v>0.7782</v>
      </c>
      <c r="J2939" s="2">
        <v>0.1807</v>
      </c>
      <c r="K2939" s="2">
        <v>0.59750000000000003</v>
      </c>
      <c r="L2939" s="2">
        <v>0.78029999999999999</v>
      </c>
      <c r="M2939" s="2">
        <v>0.20530000000000001</v>
      </c>
      <c r="N2939" s="2">
        <v>0.57499999999999996</v>
      </c>
      <c r="O2939" s="2">
        <v>0.58129999999999993</v>
      </c>
      <c r="P2939" s="2" t="s">
        <v>4792</v>
      </c>
      <c r="Q2939" s="5">
        <v>8067</v>
      </c>
      <c r="R2939" s="5" t="s">
        <v>4791</v>
      </c>
      <c r="S2939" s="5">
        <v>15</v>
      </c>
      <c r="T2939" s="5">
        <v>185.94272963927111</v>
      </c>
      <c r="U2939" s="5">
        <v>0</v>
      </c>
      <c r="V2939" s="5">
        <v>0</v>
      </c>
      <c r="W2939" s="5">
        <v>3</v>
      </c>
      <c r="X2939" s="5">
        <v>37.188545927854221</v>
      </c>
      <c r="Y2939" s="5">
        <v>1</v>
      </c>
      <c r="Z2939" s="5">
        <v>12.396181975951409</v>
      </c>
      <c r="AA2939" s="5">
        <v>11</v>
      </c>
      <c r="AB2939" s="5">
        <v>136.35800173546548</v>
      </c>
      <c r="AC2939" s="5">
        <v>206</v>
      </c>
      <c r="AD2939" s="5">
        <v>2553.6134870459896</v>
      </c>
      <c r="AE2939" s="5">
        <v>20</v>
      </c>
      <c r="AF2939" s="5">
        <v>247.92363951902811</v>
      </c>
      <c r="AG2939" s="5">
        <v>180</v>
      </c>
      <c r="AH2939" s="5">
        <v>2231.3127556712534</v>
      </c>
      <c r="AI2939" s="5">
        <v>6</v>
      </c>
      <c r="AJ2939" s="5">
        <v>74.377091855708443</v>
      </c>
    </row>
    <row r="2940" spans="1:36" x14ac:dyDescent="0.25">
      <c r="A2940">
        <v>2018</v>
      </c>
      <c r="B2940" t="s">
        <v>71</v>
      </c>
      <c r="C2940" t="s">
        <v>630</v>
      </c>
      <c r="D2940" s="47" t="s">
        <v>5046</v>
      </c>
      <c r="E2940" s="11">
        <v>0</v>
      </c>
      <c r="F2940" s="2">
        <v>0.7944</v>
      </c>
      <c r="G2940" s="2">
        <v>0.19719999999999999</v>
      </c>
      <c r="H2940" s="2">
        <v>0.59719999999999995</v>
      </c>
      <c r="I2940" s="2">
        <v>0.77849999999999997</v>
      </c>
      <c r="J2940" s="2">
        <v>0.20039999999999999</v>
      </c>
      <c r="K2940" s="2">
        <v>0.57809999999999995</v>
      </c>
      <c r="L2940" s="2">
        <v>0.76160000000000005</v>
      </c>
      <c r="M2940" s="2">
        <v>0.22869999999999999</v>
      </c>
      <c r="N2940" s="2">
        <v>0.53290000000000004</v>
      </c>
      <c r="O2940" s="2">
        <v>0.56940000000000002</v>
      </c>
      <c r="P2940" s="2" t="s">
        <v>4792</v>
      </c>
      <c r="Q2940" s="5">
        <v>8070</v>
      </c>
      <c r="R2940" s="5" t="s">
        <v>4791</v>
      </c>
      <c r="S2940" s="5">
        <v>24</v>
      </c>
      <c r="T2940" s="5">
        <v>297.3977695167286</v>
      </c>
      <c r="U2940" s="5">
        <v>0</v>
      </c>
      <c r="V2940" s="5">
        <v>0</v>
      </c>
      <c r="W2940" s="5">
        <v>2</v>
      </c>
      <c r="X2940" s="5">
        <v>24.783147459727388</v>
      </c>
      <c r="Y2940" s="5">
        <v>11</v>
      </c>
      <c r="Z2940" s="5">
        <v>136.30731102850061</v>
      </c>
      <c r="AA2940" s="5">
        <v>11</v>
      </c>
      <c r="AB2940" s="5">
        <v>136.30731102850061</v>
      </c>
      <c r="AC2940" s="5">
        <v>231</v>
      </c>
      <c r="AD2940" s="5">
        <v>2862.4535315985131</v>
      </c>
      <c r="AE2940" s="5">
        <v>31</v>
      </c>
      <c r="AF2940" s="5">
        <v>384.13878562577446</v>
      </c>
      <c r="AG2940" s="5">
        <v>170</v>
      </c>
      <c r="AH2940" s="5">
        <v>2106.5675340768275</v>
      </c>
      <c r="AI2940" s="5">
        <v>30</v>
      </c>
      <c r="AJ2940" s="5">
        <v>371.74721189591077</v>
      </c>
    </row>
    <row r="2941" spans="1:36" x14ac:dyDescent="0.25">
      <c r="A2941">
        <v>2018</v>
      </c>
      <c r="B2941" t="s">
        <v>71</v>
      </c>
      <c r="C2941" t="s">
        <v>630</v>
      </c>
      <c r="D2941" s="47" t="s">
        <v>5046</v>
      </c>
      <c r="E2941" s="11">
        <v>0</v>
      </c>
      <c r="F2941" s="2">
        <v>0.7944</v>
      </c>
      <c r="G2941" s="2">
        <v>0.19719999999999999</v>
      </c>
      <c r="H2941" s="2">
        <v>0.59719999999999995</v>
      </c>
      <c r="I2941" s="2">
        <v>0.77849999999999997</v>
      </c>
      <c r="J2941" s="2">
        <v>0.20039999999999999</v>
      </c>
      <c r="K2941" s="2">
        <v>0.57809999999999995</v>
      </c>
      <c r="L2941" s="2">
        <v>0.76160000000000005</v>
      </c>
      <c r="M2941" s="2">
        <v>0.22869999999999999</v>
      </c>
      <c r="N2941" s="2">
        <v>0.53290000000000004</v>
      </c>
      <c r="O2941" s="2">
        <v>0.56940000000000002</v>
      </c>
      <c r="P2941" s="2" t="s">
        <v>4792</v>
      </c>
      <c r="Q2941" s="5">
        <v>8070</v>
      </c>
      <c r="R2941" s="5" t="s">
        <v>4791</v>
      </c>
      <c r="S2941" s="5">
        <v>24</v>
      </c>
      <c r="T2941" s="5">
        <v>297.3977695167286</v>
      </c>
      <c r="U2941" s="5">
        <v>0</v>
      </c>
      <c r="V2941" s="5">
        <v>0</v>
      </c>
      <c r="W2941" s="5">
        <v>2</v>
      </c>
      <c r="X2941" s="5">
        <v>24.783147459727388</v>
      </c>
      <c r="Y2941" s="5">
        <v>11</v>
      </c>
      <c r="Z2941" s="5">
        <v>136.30731102850061</v>
      </c>
      <c r="AA2941" s="5">
        <v>11</v>
      </c>
      <c r="AB2941" s="5">
        <v>136.30731102850061</v>
      </c>
      <c r="AC2941" s="5">
        <v>231</v>
      </c>
      <c r="AD2941" s="5">
        <v>2862.4535315985131</v>
      </c>
      <c r="AE2941" s="5">
        <v>31</v>
      </c>
      <c r="AF2941" s="5">
        <v>384.13878562577446</v>
      </c>
      <c r="AG2941" s="5">
        <v>170</v>
      </c>
      <c r="AH2941" s="5">
        <v>2106.5675340768275</v>
      </c>
      <c r="AI2941" s="5">
        <v>30</v>
      </c>
      <c r="AJ2941" s="5">
        <v>371.74721189591077</v>
      </c>
    </row>
    <row r="2942" spans="1:36" x14ac:dyDescent="0.25">
      <c r="A2942">
        <v>2019</v>
      </c>
      <c r="B2942" t="s">
        <v>41</v>
      </c>
      <c r="C2942" t="s">
        <v>6132</v>
      </c>
      <c r="D2942" s="47" t="s">
        <v>5289</v>
      </c>
      <c r="E2942" s="11">
        <v>3.3479999999999999</v>
      </c>
      <c r="F2942" s="2">
        <v>0.36990000000000001</v>
      </c>
      <c r="G2942" s="2">
        <v>0.61060000000000003</v>
      </c>
      <c r="H2942" s="2">
        <v>-0.24070000000000003</v>
      </c>
      <c r="I2942" s="2">
        <v>0.36830000000000002</v>
      </c>
      <c r="J2942" s="2">
        <v>0.57410000000000005</v>
      </c>
      <c r="K2942" s="2">
        <v>-0.20580000000000004</v>
      </c>
      <c r="L2942" s="2">
        <v>0.45140000000000002</v>
      </c>
      <c r="M2942" s="2">
        <v>0.53480000000000005</v>
      </c>
      <c r="N2942" s="2">
        <v>-8.340000000000003E-2</v>
      </c>
      <c r="O2942" s="2">
        <v>-0.17663333333333334</v>
      </c>
      <c r="P2942" s="2" t="s">
        <v>5900</v>
      </c>
      <c r="Q2942" s="5">
        <v>8071</v>
      </c>
      <c r="R2942" s="5">
        <v>2410.6929510155319</v>
      </c>
      <c r="S2942" s="5">
        <v>7</v>
      </c>
      <c r="T2942" s="5">
        <v>86.730268863833473</v>
      </c>
      <c r="U2942" s="5">
        <v>0</v>
      </c>
      <c r="V2942" s="5">
        <v>0</v>
      </c>
      <c r="W2942" s="5">
        <v>1</v>
      </c>
      <c r="X2942" s="5">
        <v>12.390038409119068</v>
      </c>
      <c r="Y2942" s="5">
        <v>2</v>
      </c>
      <c r="Z2942" s="5">
        <v>24.780076818238136</v>
      </c>
      <c r="AA2942" s="5">
        <v>4</v>
      </c>
      <c r="AB2942" s="5">
        <v>49.560153636476272</v>
      </c>
      <c r="AC2942" s="5">
        <v>39</v>
      </c>
      <c r="AD2942" s="5">
        <v>483.21149795564372</v>
      </c>
      <c r="AE2942" s="5">
        <v>1</v>
      </c>
      <c r="AF2942" s="5">
        <v>12.390038409119068</v>
      </c>
      <c r="AG2942" s="5">
        <v>37</v>
      </c>
      <c r="AH2942" s="5">
        <v>458.43142113740555</v>
      </c>
      <c r="AI2942" s="5">
        <v>1</v>
      </c>
      <c r="AJ2942" s="5">
        <v>12.390038409119068</v>
      </c>
    </row>
    <row r="2943" spans="1:36" x14ac:dyDescent="0.25">
      <c r="A2943">
        <v>2018</v>
      </c>
      <c r="B2943" t="s">
        <v>49</v>
      </c>
      <c r="C2943" t="s">
        <v>703</v>
      </c>
      <c r="D2943" s="47" t="s">
        <v>618</v>
      </c>
      <c r="E2943" s="11">
        <v>27.7</v>
      </c>
      <c r="F2943" s="2">
        <v>0.3947</v>
      </c>
      <c r="G2943" s="2">
        <v>0.57199999999999995</v>
      </c>
      <c r="H2943" s="2">
        <v>-0.17729999999999996</v>
      </c>
      <c r="I2943" s="2">
        <v>0.41199999999999998</v>
      </c>
      <c r="J2943" s="2">
        <v>0.46100000000000002</v>
      </c>
      <c r="K2943" s="2">
        <v>-4.9000000000000044E-2</v>
      </c>
      <c r="L2943" s="2">
        <v>0.51600000000000001</v>
      </c>
      <c r="M2943" s="2">
        <v>0.46500000000000002</v>
      </c>
      <c r="N2943" s="2">
        <v>5.099999999999999E-2</v>
      </c>
      <c r="O2943" s="2">
        <v>-5.8433333333333337E-2</v>
      </c>
      <c r="P2943" s="2" t="s">
        <v>5900</v>
      </c>
      <c r="Q2943" s="5">
        <v>8074</v>
      </c>
      <c r="R2943" s="5">
        <v>291.48014440433212</v>
      </c>
      <c r="S2943" s="5">
        <v>15</v>
      </c>
      <c r="T2943" s="5">
        <v>185.7815209313847</v>
      </c>
      <c r="U2943" s="5">
        <v>0</v>
      </c>
      <c r="V2943" s="5">
        <v>0</v>
      </c>
      <c r="W2943" s="5">
        <v>0</v>
      </c>
      <c r="X2943" s="5">
        <v>0</v>
      </c>
      <c r="Y2943" s="5">
        <v>0</v>
      </c>
      <c r="Z2943" s="5">
        <v>0</v>
      </c>
      <c r="AA2943" s="5">
        <v>15</v>
      </c>
      <c r="AB2943" s="5">
        <v>185.7815209313847</v>
      </c>
      <c r="AC2943" s="5">
        <v>53</v>
      </c>
      <c r="AD2943" s="5">
        <v>656.4280406242259</v>
      </c>
      <c r="AE2943" s="5">
        <v>12</v>
      </c>
      <c r="AF2943" s="5">
        <v>148.62521674510776</v>
      </c>
      <c r="AG2943" s="5">
        <v>36</v>
      </c>
      <c r="AH2943" s="5">
        <v>445.87565023532323</v>
      </c>
      <c r="AI2943" s="5">
        <v>5</v>
      </c>
      <c r="AJ2943" s="5">
        <v>61.927173643794895</v>
      </c>
    </row>
    <row r="2944" spans="1:36" x14ac:dyDescent="0.25">
      <c r="A2944">
        <v>2018</v>
      </c>
      <c r="B2944" t="s">
        <v>49</v>
      </c>
      <c r="C2944" t="s">
        <v>5145</v>
      </c>
      <c r="D2944" s="47" t="s">
        <v>5760</v>
      </c>
      <c r="E2944" s="11">
        <v>14.2</v>
      </c>
      <c r="F2944" s="2">
        <v>0.34110000000000001</v>
      </c>
      <c r="G2944" s="2">
        <v>0.62929999999999997</v>
      </c>
      <c r="H2944" s="2">
        <v>-0.28819999999999996</v>
      </c>
      <c r="I2944" s="2">
        <v>0.31</v>
      </c>
      <c r="J2944" s="2">
        <v>0.55200000000000005</v>
      </c>
      <c r="K2944" s="2">
        <v>-0.24200000000000005</v>
      </c>
      <c r="L2944" s="2">
        <v>0.496</v>
      </c>
      <c r="M2944" s="2">
        <v>0.48699999999999999</v>
      </c>
      <c r="N2944" s="2">
        <v>9.000000000000008E-3</v>
      </c>
      <c r="O2944" s="2">
        <v>-0.17373333333333332</v>
      </c>
      <c r="P2944" s="2" t="s">
        <v>5900</v>
      </c>
      <c r="Q2944" s="5">
        <v>8075</v>
      </c>
      <c r="R2944" s="5">
        <v>568.66197183098598</v>
      </c>
      <c r="S2944" s="5">
        <v>1</v>
      </c>
      <c r="T2944" s="5">
        <v>12.383900928792571</v>
      </c>
      <c r="U2944" s="5">
        <v>0</v>
      </c>
      <c r="V2944" s="5">
        <v>0</v>
      </c>
      <c r="W2944" s="5">
        <v>0</v>
      </c>
      <c r="X2944" s="5">
        <v>0</v>
      </c>
      <c r="Y2944" s="5">
        <v>0</v>
      </c>
      <c r="Z2944" s="5">
        <v>0</v>
      </c>
      <c r="AA2944" s="5">
        <v>1</v>
      </c>
      <c r="AB2944" s="5">
        <v>12.383900928792571</v>
      </c>
      <c r="AC2944" s="5">
        <v>26</v>
      </c>
      <c r="AD2944" s="5">
        <v>321.98142414860683</v>
      </c>
      <c r="AE2944" s="5">
        <v>4</v>
      </c>
      <c r="AF2944" s="5">
        <v>49.535603715170282</v>
      </c>
      <c r="AG2944" s="5">
        <v>19</v>
      </c>
      <c r="AH2944" s="5">
        <v>235.29411764705881</v>
      </c>
      <c r="AI2944" s="5">
        <v>3</v>
      </c>
      <c r="AJ2944" s="5">
        <v>37.151702786377705</v>
      </c>
    </row>
    <row r="2945" spans="1:36" x14ac:dyDescent="0.25">
      <c r="A2945">
        <v>2017</v>
      </c>
      <c r="B2945" t="s">
        <v>41</v>
      </c>
      <c r="C2945" t="s">
        <v>6132</v>
      </c>
      <c r="D2945" s="47" t="s">
        <v>5289</v>
      </c>
      <c r="E2945" s="11">
        <v>3.3479999999999999</v>
      </c>
      <c r="F2945" s="2">
        <v>0.36990000000000001</v>
      </c>
      <c r="G2945" s="2">
        <v>0.61060000000000003</v>
      </c>
      <c r="H2945" s="2">
        <v>-0.24070000000000003</v>
      </c>
      <c r="I2945" s="2">
        <v>0.36830000000000002</v>
      </c>
      <c r="J2945" s="2">
        <v>0.57410000000000005</v>
      </c>
      <c r="K2945" s="2">
        <v>-0.20580000000000004</v>
      </c>
      <c r="L2945" s="2">
        <v>0.45140000000000002</v>
      </c>
      <c r="M2945" s="2">
        <v>0.53480000000000005</v>
      </c>
      <c r="N2945" s="2">
        <v>-8.340000000000003E-2</v>
      </c>
      <c r="O2945" s="2">
        <v>-0.17663333333333334</v>
      </c>
      <c r="P2945" s="2" t="s">
        <v>5900</v>
      </c>
      <c r="Q2945" s="5">
        <v>8076</v>
      </c>
      <c r="R2945" s="5">
        <v>2412.1863799283155</v>
      </c>
      <c r="S2945" s="5">
        <v>5</v>
      </c>
      <c r="T2945" s="5">
        <v>61.911837543338287</v>
      </c>
      <c r="U2945" s="5">
        <v>0</v>
      </c>
      <c r="V2945" s="5">
        <v>0</v>
      </c>
      <c r="W2945" s="5">
        <v>4</v>
      </c>
      <c r="X2945" s="5">
        <v>49.529470034670624</v>
      </c>
      <c r="Y2945" s="5">
        <v>1</v>
      </c>
      <c r="Z2945" s="5">
        <v>12.382367508667656</v>
      </c>
      <c r="AA2945" s="5">
        <v>0</v>
      </c>
      <c r="AB2945" s="5">
        <v>0</v>
      </c>
      <c r="AC2945" s="5">
        <v>51</v>
      </c>
      <c r="AD2945" s="5">
        <v>631.50074294205058</v>
      </c>
      <c r="AE2945" s="5">
        <v>9</v>
      </c>
      <c r="AF2945" s="5">
        <v>111.4413075780089</v>
      </c>
      <c r="AG2945" s="5">
        <v>42</v>
      </c>
      <c r="AH2945" s="5">
        <v>520.05943536404163</v>
      </c>
      <c r="AI2945" s="5">
        <v>0</v>
      </c>
      <c r="AJ2945" s="5">
        <v>0</v>
      </c>
    </row>
    <row r="2946" spans="1:36" x14ac:dyDescent="0.25">
      <c r="A2946">
        <v>2018</v>
      </c>
      <c r="B2946" t="s">
        <v>41</v>
      </c>
      <c r="C2946" t="s">
        <v>6211</v>
      </c>
      <c r="D2946" s="47" t="s">
        <v>6146</v>
      </c>
      <c r="E2946" s="11">
        <v>9.5779999999999994</v>
      </c>
      <c r="F2946" s="2">
        <v>0.44619999999999999</v>
      </c>
      <c r="G2946" s="2">
        <v>0.53339999999999999</v>
      </c>
      <c r="H2946" s="2">
        <v>-8.72E-2</v>
      </c>
      <c r="I2946" s="2">
        <v>0.44350000000000001</v>
      </c>
      <c r="J2946" s="2">
        <v>0.50029999999999997</v>
      </c>
      <c r="K2946" s="2">
        <v>-5.6799999999999962E-2</v>
      </c>
      <c r="L2946" s="2">
        <v>0.41830000000000001</v>
      </c>
      <c r="M2946" s="2">
        <v>0.5615</v>
      </c>
      <c r="N2946" s="2">
        <v>-0.14319999999999999</v>
      </c>
      <c r="O2946" s="2">
        <v>-9.5733333333333323E-2</v>
      </c>
      <c r="P2946" s="2" t="s">
        <v>5900</v>
      </c>
      <c r="Q2946" s="5">
        <v>8078</v>
      </c>
      <c r="R2946" s="5">
        <v>843.39110461474218</v>
      </c>
      <c r="S2946" s="5">
        <v>7</v>
      </c>
      <c r="T2946" s="5">
        <v>86.655112651646448</v>
      </c>
      <c r="U2946" s="5">
        <v>0</v>
      </c>
      <c r="V2946" s="5">
        <v>0</v>
      </c>
      <c r="W2946" s="5">
        <v>4</v>
      </c>
      <c r="X2946" s="5">
        <v>49.517207229512259</v>
      </c>
      <c r="Y2946" s="5">
        <v>1</v>
      </c>
      <c r="Z2946" s="5">
        <v>12.379301807378065</v>
      </c>
      <c r="AA2946" s="5">
        <v>2</v>
      </c>
      <c r="AB2946" s="5">
        <v>24.758603614756129</v>
      </c>
      <c r="AC2946" s="5">
        <v>87</v>
      </c>
      <c r="AD2946" s="5">
        <v>1076.9992572418914</v>
      </c>
      <c r="AE2946" s="5">
        <v>7</v>
      </c>
      <c r="AF2946" s="5">
        <v>86.655112651646448</v>
      </c>
      <c r="AG2946" s="5">
        <v>78</v>
      </c>
      <c r="AH2946" s="5">
        <v>965.58554097548893</v>
      </c>
      <c r="AI2946" s="5">
        <v>2</v>
      </c>
      <c r="AJ2946" s="5">
        <v>24.758603614756129</v>
      </c>
    </row>
    <row r="2947" spans="1:36" x14ac:dyDescent="0.25">
      <c r="A2947">
        <v>2018</v>
      </c>
      <c r="B2947" t="s">
        <v>71</v>
      </c>
      <c r="C2947" t="s">
        <v>4825</v>
      </c>
      <c r="D2947" s="47" t="s">
        <v>4818</v>
      </c>
      <c r="E2947" s="11">
        <v>0</v>
      </c>
      <c r="F2947" s="2">
        <v>0.5323</v>
      </c>
      <c r="G2947" s="2">
        <v>0.45150000000000001</v>
      </c>
      <c r="H2947" s="2">
        <v>8.0799999999999983E-2</v>
      </c>
      <c r="I2947" s="2">
        <v>0.57130000000000003</v>
      </c>
      <c r="J2947" s="2">
        <v>0.37130000000000002</v>
      </c>
      <c r="K2947" s="2">
        <v>0.2</v>
      </c>
      <c r="L2947" s="2">
        <v>0.64910000000000001</v>
      </c>
      <c r="M2947" s="2">
        <v>0.33350000000000002</v>
      </c>
      <c r="N2947" s="2">
        <v>0.31559999999999999</v>
      </c>
      <c r="O2947" s="2">
        <v>0.1988</v>
      </c>
      <c r="P2947" s="2" t="s">
        <v>4792</v>
      </c>
      <c r="Q2947" s="5">
        <v>8084</v>
      </c>
      <c r="R2947" s="5" t="s">
        <v>4791</v>
      </c>
      <c r="S2947" s="5">
        <v>37</v>
      </c>
      <c r="T2947" s="5">
        <v>457.69421078673923</v>
      </c>
      <c r="U2947" s="5">
        <v>0</v>
      </c>
      <c r="V2947" s="5">
        <v>0</v>
      </c>
      <c r="W2947" s="5">
        <v>8</v>
      </c>
      <c r="X2947" s="5">
        <v>98.960910440376068</v>
      </c>
      <c r="Y2947" s="5">
        <v>1</v>
      </c>
      <c r="Z2947" s="5">
        <v>12.370113805047009</v>
      </c>
      <c r="AA2947" s="5">
        <v>28</v>
      </c>
      <c r="AB2947" s="5">
        <v>346.36318654131617</v>
      </c>
      <c r="AC2947" s="5">
        <v>102</v>
      </c>
      <c r="AD2947" s="5">
        <v>1261.7516081147946</v>
      </c>
      <c r="AE2947" s="5">
        <v>25</v>
      </c>
      <c r="AF2947" s="5">
        <v>309.25284512617515</v>
      </c>
      <c r="AG2947" s="5">
        <v>65</v>
      </c>
      <c r="AH2947" s="5">
        <v>804.05739732805534</v>
      </c>
      <c r="AI2947" s="5">
        <v>12</v>
      </c>
      <c r="AJ2947" s="5">
        <v>148.44136566056406</v>
      </c>
    </row>
    <row r="2948" spans="1:36" x14ac:dyDescent="0.25">
      <c r="A2948">
        <v>2018</v>
      </c>
      <c r="B2948" t="s">
        <v>71</v>
      </c>
      <c r="C2948" t="s">
        <v>4825</v>
      </c>
      <c r="D2948" s="47" t="s">
        <v>4818</v>
      </c>
      <c r="E2948" s="11">
        <v>0</v>
      </c>
      <c r="F2948" s="2">
        <v>0.5323</v>
      </c>
      <c r="G2948" s="2">
        <v>0.45150000000000001</v>
      </c>
      <c r="H2948" s="2">
        <v>8.0799999999999983E-2</v>
      </c>
      <c r="I2948" s="2">
        <v>0.57130000000000003</v>
      </c>
      <c r="J2948" s="2">
        <v>0.37130000000000002</v>
      </c>
      <c r="K2948" s="2">
        <v>0.2</v>
      </c>
      <c r="L2948" s="2">
        <v>0.64910000000000001</v>
      </c>
      <c r="M2948" s="2">
        <v>0.33350000000000002</v>
      </c>
      <c r="N2948" s="2">
        <v>0.31559999999999999</v>
      </c>
      <c r="O2948" s="2">
        <v>0.1988</v>
      </c>
      <c r="P2948" s="2" t="s">
        <v>4792</v>
      </c>
      <c r="Q2948" s="5">
        <v>8084</v>
      </c>
      <c r="R2948" s="5" t="s">
        <v>4791</v>
      </c>
      <c r="S2948" s="5">
        <v>37</v>
      </c>
      <c r="T2948" s="5">
        <v>457.69421078673923</v>
      </c>
      <c r="U2948" s="5">
        <v>0</v>
      </c>
      <c r="V2948" s="5">
        <v>0</v>
      </c>
      <c r="W2948" s="5">
        <v>8</v>
      </c>
      <c r="X2948" s="5">
        <v>98.960910440376068</v>
      </c>
      <c r="Y2948" s="5">
        <v>1</v>
      </c>
      <c r="Z2948" s="5">
        <v>12.370113805047009</v>
      </c>
      <c r="AA2948" s="5">
        <v>28</v>
      </c>
      <c r="AB2948" s="5">
        <v>346.36318654131617</v>
      </c>
      <c r="AC2948" s="5">
        <v>102</v>
      </c>
      <c r="AD2948" s="5">
        <v>1261.7516081147946</v>
      </c>
      <c r="AE2948" s="5">
        <v>25</v>
      </c>
      <c r="AF2948" s="5">
        <v>309.25284512617515</v>
      </c>
      <c r="AG2948" s="5">
        <v>65</v>
      </c>
      <c r="AH2948" s="5">
        <v>804.05739732805534</v>
      </c>
      <c r="AI2948" s="5">
        <v>12</v>
      </c>
      <c r="AJ2948" s="5">
        <v>148.44136566056406</v>
      </c>
    </row>
    <row r="2949" spans="1:36" x14ac:dyDescent="0.25">
      <c r="A2949">
        <v>2018</v>
      </c>
      <c r="B2949" t="s">
        <v>49</v>
      </c>
      <c r="C2949" t="s">
        <v>5145</v>
      </c>
      <c r="D2949" s="47" t="s">
        <v>5760</v>
      </c>
      <c r="E2949" s="11">
        <v>14.2</v>
      </c>
      <c r="F2949" s="2">
        <v>0.34110000000000001</v>
      </c>
      <c r="G2949" s="2">
        <v>0.62929999999999997</v>
      </c>
      <c r="H2949" s="2">
        <v>-0.28819999999999996</v>
      </c>
      <c r="I2949" s="2">
        <v>0.31</v>
      </c>
      <c r="J2949" s="2">
        <v>0.55200000000000005</v>
      </c>
      <c r="K2949" s="2">
        <v>-0.24200000000000005</v>
      </c>
      <c r="L2949" s="2">
        <v>0.496</v>
      </c>
      <c r="M2949" s="2">
        <v>0.48699999999999999</v>
      </c>
      <c r="N2949" s="2">
        <v>9.000000000000008E-3</v>
      </c>
      <c r="O2949" s="2">
        <v>-0.17373333333333332</v>
      </c>
      <c r="P2949" s="2" t="s">
        <v>5900</v>
      </c>
      <c r="Q2949" s="5">
        <v>8088</v>
      </c>
      <c r="R2949" s="5">
        <v>569.57746478873241</v>
      </c>
      <c r="S2949" s="5">
        <v>2</v>
      </c>
      <c r="T2949" s="5">
        <v>24.72799208704253</v>
      </c>
      <c r="U2949" s="5">
        <v>0</v>
      </c>
      <c r="V2949" s="5">
        <v>0</v>
      </c>
      <c r="W2949" s="5">
        <v>0</v>
      </c>
      <c r="X2949" s="5">
        <v>0</v>
      </c>
      <c r="Y2949" s="5">
        <v>0</v>
      </c>
      <c r="Z2949" s="5">
        <v>0</v>
      </c>
      <c r="AA2949" s="5">
        <v>2</v>
      </c>
      <c r="AB2949" s="5">
        <v>24.72799208704253</v>
      </c>
      <c r="AC2949" s="5">
        <v>26</v>
      </c>
      <c r="AD2949" s="5">
        <v>321.46389713155293</v>
      </c>
      <c r="AE2949" s="5">
        <v>7</v>
      </c>
      <c r="AF2949" s="5">
        <v>86.547972304648866</v>
      </c>
      <c r="AG2949" s="5">
        <v>18</v>
      </c>
      <c r="AH2949" s="5">
        <v>222.55192878338281</v>
      </c>
      <c r="AI2949" s="5">
        <v>1</v>
      </c>
      <c r="AJ2949" s="5">
        <v>12.363996043521265</v>
      </c>
    </row>
    <row r="2950" spans="1:36" x14ac:dyDescent="0.25">
      <c r="A2950">
        <v>2018</v>
      </c>
      <c r="B2950" t="s">
        <v>71</v>
      </c>
      <c r="C2950" t="s">
        <v>5823</v>
      </c>
      <c r="D2950" s="47" t="s">
        <v>5817</v>
      </c>
      <c r="E2950" s="11">
        <v>0</v>
      </c>
      <c r="F2950" s="2">
        <v>0.4909</v>
      </c>
      <c r="G2950" s="2">
        <v>0.49309999999999998</v>
      </c>
      <c r="H2950" s="2">
        <v>-2.1999999999999797E-3</v>
      </c>
      <c r="I2950" s="2">
        <v>0.51739999999999997</v>
      </c>
      <c r="J2950" s="2">
        <v>0.43140000000000001</v>
      </c>
      <c r="K2950" s="2">
        <v>8.5999999999999965E-2</v>
      </c>
      <c r="L2950" s="2">
        <v>0.57120000000000004</v>
      </c>
      <c r="M2950" s="2">
        <v>0.4143</v>
      </c>
      <c r="N2950" s="2">
        <v>0.15690000000000004</v>
      </c>
      <c r="O2950" s="2">
        <v>8.0233333333333337E-2</v>
      </c>
      <c r="P2950" s="2" t="s">
        <v>5765</v>
      </c>
      <c r="Q2950" s="5">
        <v>8089</v>
      </c>
      <c r="R2950" s="5" t="s">
        <v>4791</v>
      </c>
      <c r="S2950" s="5">
        <v>38</v>
      </c>
      <c r="T2950" s="5">
        <v>469.77376684386201</v>
      </c>
      <c r="U2950" s="5">
        <v>0</v>
      </c>
      <c r="V2950" s="5">
        <v>0</v>
      </c>
      <c r="W2950" s="5">
        <v>8</v>
      </c>
      <c r="X2950" s="5">
        <v>98.899740388181485</v>
      </c>
      <c r="Y2950" s="5">
        <v>15</v>
      </c>
      <c r="Z2950" s="5">
        <v>185.43701322784028</v>
      </c>
      <c r="AA2950" s="5">
        <v>15</v>
      </c>
      <c r="AB2950" s="5">
        <v>185.43701322784028</v>
      </c>
      <c r="AC2950" s="5">
        <v>283</v>
      </c>
      <c r="AD2950" s="5">
        <v>3498.5783162319199</v>
      </c>
      <c r="AE2950" s="5">
        <v>38</v>
      </c>
      <c r="AF2950" s="5">
        <v>469.77376684386201</v>
      </c>
      <c r="AG2950" s="5">
        <v>207</v>
      </c>
      <c r="AH2950" s="5">
        <v>2559.030782544196</v>
      </c>
      <c r="AI2950" s="5">
        <v>38</v>
      </c>
      <c r="AJ2950" s="5">
        <v>469.77376684386201</v>
      </c>
    </row>
    <row r="2951" spans="1:36" x14ac:dyDescent="0.25">
      <c r="A2951">
        <v>2018</v>
      </c>
      <c r="B2951" t="s">
        <v>71</v>
      </c>
      <c r="C2951" t="s">
        <v>5823</v>
      </c>
      <c r="D2951" s="47" t="s">
        <v>5817</v>
      </c>
      <c r="E2951" s="11">
        <v>0</v>
      </c>
      <c r="F2951" s="2">
        <v>0.4909</v>
      </c>
      <c r="G2951" s="2">
        <v>0.49309999999999998</v>
      </c>
      <c r="H2951" s="2">
        <v>-2.1999999999999797E-3</v>
      </c>
      <c r="I2951" s="2">
        <v>0.51739999999999997</v>
      </c>
      <c r="J2951" s="2">
        <v>0.43140000000000001</v>
      </c>
      <c r="K2951" s="2">
        <v>8.5999999999999965E-2</v>
      </c>
      <c r="L2951" s="2">
        <v>0.57120000000000004</v>
      </c>
      <c r="M2951" s="2">
        <v>0.4143</v>
      </c>
      <c r="N2951" s="2">
        <v>0.15690000000000004</v>
      </c>
      <c r="O2951" s="2">
        <v>8.0233333333333337E-2</v>
      </c>
      <c r="P2951" s="2" t="s">
        <v>5765</v>
      </c>
      <c r="Q2951" s="5">
        <v>8089</v>
      </c>
      <c r="R2951" s="5" t="s">
        <v>4791</v>
      </c>
      <c r="S2951" s="5">
        <v>38</v>
      </c>
      <c r="T2951" s="5">
        <v>469.77376684386201</v>
      </c>
      <c r="U2951" s="5">
        <v>0</v>
      </c>
      <c r="V2951" s="5">
        <v>0</v>
      </c>
      <c r="W2951" s="5">
        <v>8</v>
      </c>
      <c r="X2951" s="5">
        <v>98.899740388181485</v>
      </c>
      <c r="Y2951" s="5">
        <v>15</v>
      </c>
      <c r="Z2951" s="5">
        <v>185.43701322784028</v>
      </c>
      <c r="AA2951" s="5">
        <v>15</v>
      </c>
      <c r="AB2951" s="5">
        <v>185.43701322784028</v>
      </c>
      <c r="AC2951" s="5">
        <v>283</v>
      </c>
      <c r="AD2951" s="5">
        <v>3498.5783162319199</v>
      </c>
      <c r="AE2951" s="5">
        <v>38</v>
      </c>
      <c r="AF2951" s="5">
        <v>469.77376684386201</v>
      </c>
      <c r="AG2951" s="5">
        <v>207</v>
      </c>
      <c r="AH2951" s="5">
        <v>2559.030782544196</v>
      </c>
      <c r="AI2951" s="5">
        <v>38</v>
      </c>
      <c r="AJ2951" s="5">
        <v>469.77376684386201</v>
      </c>
    </row>
    <row r="2952" spans="1:36" x14ac:dyDescent="0.25">
      <c r="A2952">
        <v>2019</v>
      </c>
      <c r="B2952" t="s">
        <v>41</v>
      </c>
      <c r="C2952" t="s">
        <v>6211</v>
      </c>
      <c r="D2952" s="47" t="s">
        <v>6146</v>
      </c>
      <c r="E2952" s="11">
        <v>9.5779999999999994</v>
      </c>
      <c r="F2952" s="2">
        <v>0.44619999999999999</v>
      </c>
      <c r="G2952" s="2">
        <v>0.53339999999999999</v>
      </c>
      <c r="H2952" s="2">
        <v>-8.72E-2</v>
      </c>
      <c r="I2952" s="2">
        <v>0.44350000000000001</v>
      </c>
      <c r="J2952" s="2">
        <v>0.50029999999999997</v>
      </c>
      <c r="K2952" s="2">
        <v>-5.6799999999999962E-2</v>
      </c>
      <c r="L2952" s="2">
        <v>0.41830000000000001</v>
      </c>
      <c r="M2952" s="2">
        <v>0.5615</v>
      </c>
      <c r="N2952" s="2">
        <v>-0.14319999999999999</v>
      </c>
      <c r="O2952" s="2">
        <v>-9.5733333333333323E-2</v>
      </c>
      <c r="P2952" s="2" t="s">
        <v>5900</v>
      </c>
      <c r="Q2952" s="5">
        <v>8091</v>
      </c>
      <c r="R2952" s="5">
        <v>844.74838170808107</v>
      </c>
      <c r="S2952" s="5">
        <v>2</v>
      </c>
      <c r="T2952" s="5">
        <v>24.718823384006924</v>
      </c>
      <c r="U2952" s="5">
        <v>0</v>
      </c>
      <c r="V2952" s="5">
        <v>0</v>
      </c>
      <c r="W2952" s="5">
        <v>0</v>
      </c>
      <c r="X2952" s="5">
        <v>0</v>
      </c>
      <c r="Y2952" s="5">
        <v>0</v>
      </c>
      <c r="Z2952" s="5">
        <v>0</v>
      </c>
      <c r="AA2952" s="5">
        <v>2</v>
      </c>
      <c r="AB2952" s="5">
        <v>24.718823384006924</v>
      </c>
      <c r="AC2952" s="5">
        <v>48</v>
      </c>
      <c r="AD2952" s="5">
        <v>593.25176121616607</v>
      </c>
      <c r="AE2952" s="5">
        <v>4</v>
      </c>
      <c r="AF2952" s="5">
        <v>49.437646768013849</v>
      </c>
      <c r="AG2952" s="5">
        <v>40</v>
      </c>
      <c r="AH2952" s="5">
        <v>494.37646768013838</v>
      </c>
      <c r="AI2952" s="5">
        <v>4</v>
      </c>
      <c r="AJ2952" s="5">
        <v>49.437646768013849</v>
      </c>
    </row>
    <row r="2953" spans="1:36" x14ac:dyDescent="0.25">
      <c r="A2953">
        <v>2019</v>
      </c>
      <c r="B2953" t="s">
        <v>41</v>
      </c>
      <c r="C2953" t="s">
        <v>6209</v>
      </c>
      <c r="D2953" s="47" t="s">
        <v>6109</v>
      </c>
      <c r="E2953" s="11">
        <v>9.4090000000000007</v>
      </c>
      <c r="F2953" s="2">
        <v>0.44950000000000001</v>
      </c>
      <c r="G2953" s="2">
        <v>0.53290000000000004</v>
      </c>
      <c r="H2953" s="2">
        <v>-8.340000000000003E-2</v>
      </c>
      <c r="I2953" s="2">
        <v>0.44180000000000003</v>
      </c>
      <c r="J2953" s="2">
        <v>0.50580000000000003</v>
      </c>
      <c r="K2953" s="2">
        <v>-6.4000000000000001E-2</v>
      </c>
      <c r="L2953" s="2">
        <v>0.46360000000000001</v>
      </c>
      <c r="M2953" s="2">
        <v>0.51849999999999996</v>
      </c>
      <c r="N2953" s="2">
        <v>-5.4899999999999949E-2</v>
      </c>
      <c r="O2953" s="2">
        <v>-6.7433333333333331E-2</v>
      </c>
      <c r="P2953" s="2" t="s">
        <v>5900</v>
      </c>
      <c r="Q2953" s="5">
        <v>8096</v>
      </c>
      <c r="R2953" s="5">
        <v>860.45275799766171</v>
      </c>
      <c r="S2953" s="5">
        <v>19</v>
      </c>
      <c r="T2953" s="5">
        <v>234.68379446640316</v>
      </c>
      <c r="U2953" s="5">
        <v>0</v>
      </c>
      <c r="V2953" s="5">
        <v>0</v>
      </c>
      <c r="W2953" s="5">
        <v>2</v>
      </c>
      <c r="X2953" s="5">
        <v>24.703557312252961</v>
      </c>
      <c r="Y2953" s="5">
        <v>5</v>
      </c>
      <c r="Z2953" s="5">
        <v>61.758893280632414</v>
      </c>
      <c r="AA2953" s="5">
        <v>12</v>
      </c>
      <c r="AB2953" s="5">
        <v>148.22134387351778</v>
      </c>
      <c r="AC2953" s="5">
        <v>146</v>
      </c>
      <c r="AD2953" s="5">
        <v>1803.3596837944665</v>
      </c>
      <c r="AE2953" s="5">
        <v>28</v>
      </c>
      <c r="AF2953" s="5">
        <v>345.8498023715415</v>
      </c>
      <c r="AG2953" s="5">
        <v>108</v>
      </c>
      <c r="AH2953" s="5">
        <v>1333.99209486166</v>
      </c>
      <c r="AI2953" s="5">
        <v>10</v>
      </c>
      <c r="AJ2953" s="5">
        <v>123.51778656126483</v>
      </c>
    </row>
    <row r="2954" spans="1:36" x14ac:dyDescent="0.25">
      <c r="A2954">
        <v>2019</v>
      </c>
      <c r="B2954" t="s">
        <v>41</v>
      </c>
      <c r="C2954" t="s">
        <v>6204</v>
      </c>
      <c r="D2954" s="47" t="s">
        <v>6020</v>
      </c>
      <c r="E2954" s="11">
        <v>7.9589999999999996</v>
      </c>
      <c r="F2954" s="2">
        <v>0.39910000000000001</v>
      </c>
      <c r="G2954" s="2">
        <v>0.57979999999999998</v>
      </c>
      <c r="H2954" s="2">
        <v>-0.18069999999999997</v>
      </c>
      <c r="I2954" s="2">
        <v>0.39450000000000002</v>
      </c>
      <c r="J2954" s="2">
        <v>0.54200000000000004</v>
      </c>
      <c r="K2954" s="2">
        <v>-0.14750000000000002</v>
      </c>
      <c r="L2954" s="2">
        <v>0.48630000000000001</v>
      </c>
      <c r="M2954" s="2">
        <v>0.49730000000000002</v>
      </c>
      <c r="N2954" s="2">
        <v>-1.100000000000001E-2</v>
      </c>
      <c r="O2954" s="2">
        <v>-0.11306666666666666</v>
      </c>
      <c r="P2954" s="2" t="s">
        <v>5900</v>
      </c>
      <c r="Q2954" s="5">
        <v>8096</v>
      </c>
      <c r="R2954" s="5">
        <v>1017.2132177409222</v>
      </c>
      <c r="S2954" s="5">
        <v>6</v>
      </c>
      <c r="T2954" s="5">
        <v>74.110671936758891</v>
      </c>
      <c r="U2954" s="5">
        <v>0</v>
      </c>
      <c r="V2954" s="5">
        <v>0</v>
      </c>
      <c r="W2954" s="5">
        <v>3</v>
      </c>
      <c r="X2954" s="5">
        <v>37.055335968379445</v>
      </c>
      <c r="Y2954" s="5">
        <v>1</v>
      </c>
      <c r="Z2954" s="5">
        <v>12.351778656126481</v>
      </c>
      <c r="AA2954" s="5">
        <v>2</v>
      </c>
      <c r="AB2954" s="5">
        <v>24.703557312252961</v>
      </c>
      <c r="AC2954" s="5">
        <v>468</v>
      </c>
      <c r="AD2954" s="5">
        <v>5780.632411067194</v>
      </c>
      <c r="AE2954" s="5">
        <v>15</v>
      </c>
      <c r="AF2954" s="5">
        <v>185.27667984189722</v>
      </c>
      <c r="AG2954" s="5">
        <v>433</v>
      </c>
      <c r="AH2954" s="5">
        <v>5348.3201581027661</v>
      </c>
      <c r="AI2954" s="5">
        <v>20</v>
      </c>
      <c r="AJ2954" s="5">
        <v>247.03557312252966</v>
      </c>
    </row>
    <row r="2955" spans="1:36" x14ac:dyDescent="0.25">
      <c r="A2955">
        <v>2017</v>
      </c>
      <c r="B2955" t="s">
        <v>41</v>
      </c>
      <c r="C2955" t="s">
        <v>6204</v>
      </c>
      <c r="D2955" s="47" t="s">
        <v>6020</v>
      </c>
      <c r="E2955" s="11">
        <v>7.9589999999999996</v>
      </c>
      <c r="F2955" s="2">
        <v>0.39910000000000001</v>
      </c>
      <c r="G2955" s="2">
        <v>0.57979999999999998</v>
      </c>
      <c r="H2955" s="2">
        <v>-0.18069999999999997</v>
      </c>
      <c r="I2955" s="2">
        <v>0.39450000000000002</v>
      </c>
      <c r="J2955" s="2">
        <v>0.54200000000000004</v>
      </c>
      <c r="K2955" s="2">
        <v>-0.14750000000000002</v>
      </c>
      <c r="L2955" s="2">
        <v>0.48630000000000001</v>
      </c>
      <c r="M2955" s="2">
        <v>0.49730000000000002</v>
      </c>
      <c r="N2955" s="2">
        <v>-1.100000000000001E-2</v>
      </c>
      <c r="O2955" s="2">
        <v>-0.11306666666666666</v>
      </c>
      <c r="P2955" s="2" t="s">
        <v>5900</v>
      </c>
      <c r="Q2955" s="5">
        <v>8099</v>
      </c>
      <c r="R2955" s="5">
        <v>1017.5901495162709</v>
      </c>
      <c r="S2955" s="5">
        <v>3</v>
      </c>
      <c r="T2955" s="5">
        <v>37.041610075317941</v>
      </c>
      <c r="U2955" s="5">
        <v>0</v>
      </c>
      <c r="V2955" s="5">
        <v>0</v>
      </c>
      <c r="W2955" s="5">
        <v>0</v>
      </c>
      <c r="X2955" s="5">
        <v>0</v>
      </c>
      <c r="Y2955" s="5">
        <v>1</v>
      </c>
      <c r="Z2955" s="5">
        <v>12.347203358439314</v>
      </c>
      <c r="AA2955" s="5">
        <v>2</v>
      </c>
      <c r="AB2955" s="5">
        <v>24.694406716878628</v>
      </c>
      <c r="AC2955" s="5">
        <v>593</v>
      </c>
      <c r="AD2955" s="5">
        <v>7321.8915915545131</v>
      </c>
      <c r="AE2955" s="5">
        <v>9</v>
      </c>
      <c r="AF2955" s="5">
        <v>111.12483022595381</v>
      </c>
      <c r="AG2955" s="5">
        <v>575</v>
      </c>
      <c r="AH2955" s="5">
        <v>7099.6419311026057</v>
      </c>
      <c r="AI2955" s="5">
        <v>9</v>
      </c>
      <c r="AJ2955" s="5">
        <v>111.12483022595381</v>
      </c>
    </row>
    <row r="2956" spans="1:36" x14ac:dyDescent="0.25">
      <c r="A2956">
        <v>2017</v>
      </c>
      <c r="B2956" t="s">
        <v>49</v>
      </c>
      <c r="C2956" t="s">
        <v>5862</v>
      </c>
      <c r="D2956" s="47" t="s">
        <v>618</v>
      </c>
      <c r="E2956" s="11">
        <v>30.5</v>
      </c>
      <c r="F2956" s="2">
        <v>0.3947</v>
      </c>
      <c r="G2956" s="2">
        <v>0.57199999999999995</v>
      </c>
      <c r="H2956" s="2">
        <v>-0.17729999999999996</v>
      </c>
      <c r="I2956" s="2">
        <v>0.45900000000000002</v>
      </c>
      <c r="J2956" s="2">
        <v>0.42699999999999999</v>
      </c>
      <c r="K2956" s="2">
        <v>3.2000000000000028E-2</v>
      </c>
      <c r="L2956" s="2">
        <v>0.55900000000000005</v>
      </c>
      <c r="M2956" s="2">
        <v>0.42499999999999999</v>
      </c>
      <c r="N2956" s="2">
        <v>0.13400000000000006</v>
      </c>
      <c r="O2956" s="2">
        <v>-3.7666666666666218E-3</v>
      </c>
      <c r="P2956" s="2" t="s">
        <v>5765</v>
      </c>
      <c r="Q2956" s="5">
        <v>8102</v>
      </c>
      <c r="R2956" s="5">
        <v>265.63934426229508</v>
      </c>
      <c r="S2956" s="5">
        <v>9</v>
      </c>
      <c r="T2956" s="5">
        <v>111.0836830412244</v>
      </c>
      <c r="U2956" s="5">
        <v>0</v>
      </c>
      <c r="V2956" s="5">
        <v>0</v>
      </c>
      <c r="W2956" s="5">
        <v>2</v>
      </c>
      <c r="X2956" s="5">
        <v>24.685262898049864</v>
      </c>
      <c r="Y2956" s="5">
        <v>0</v>
      </c>
      <c r="Z2956" s="5">
        <v>0</v>
      </c>
      <c r="AA2956" s="5">
        <v>7</v>
      </c>
      <c r="AB2956" s="5">
        <v>86.398420143174519</v>
      </c>
      <c r="AC2956" s="5">
        <v>79</v>
      </c>
      <c r="AD2956" s="5">
        <v>975.06788447296969</v>
      </c>
      <c r="AE2956" s="5">
        <v>12</v>
      </c>
      <c r="AF2956" s="5">
        <v>148.1115773882992</v>
      </c>
      <c r="AG2956" s="5">
        <v>60</v>
      </c>
      <c r="AH2956" s="5">
        <v>740.55788694149601</v>
      </c>
      <c r="AI2956" s="5">
        <v>7</v>
      </c>
      <c r="AJ2956" s="5">
        <v>86.398420143174519</v>
      </c>
    </row>
    <row r="2957" spans="1:36" x14ac:dyDescent="0.25">
      <c r="A2957">
        <v>2018</v>
      </c>
      <c r="B2957" t="s">
        <v>41</v>
      </c>
      <c r="C2957" t="s">
        <v>6204</v>
      </c>
      <c r="D2957" s="47" t="s">
        <v>6020</v>
      </c>
      <c r="E2957" s="11">
        <v>7.9589999999999996</v>
      </c>
      <c r="F2957" s="2">
        <v>0.39910000000000001</v>
      </c>
      <c r="G2957" s="2">
        <v>0.57979999999999998</v>
      </c>
      <c r="H2957" s="2">
        <v>-0.18069999999999997</v>
      </c>
      <c r="I2957" s="2">
        <v>0.39450000000000002</v>
      </c>
      <c r="J2957" s="2">
        <v>0.54200000000000004</v>
      </c>
      <c r="K2957" s="2">
        <v>-0.14750000000000002</v>
      </c>
      <c r="L2957" s="2">
        <v>0.48630000000000001</v>
      </c>
      <c r="M2957" s="2">
        <v>0.49730000000000002</v>
      </c>
      <c r="N2957" s="2">
        <v>-1.100000000000001E-2</v>
      </c>
      <c r="O2957" s="2">
        <v>-0.11306666666666666</v>
      </c>
      <c r="P2957" s="2" t="s">
        <v>5900</v>
      </c>
      <c r="Q2957" s="5">
        <v>8103</v>
      </c>
      <c r="R2957" s="5">
        <v>1018.0927252167359</v>
      </c>
      <c r="S2957" s="5">
        <v>10</v>
      </c>
      <c r="T2957" s="5">
        <v>123.4110823151919</v>
      </c>
      <c r="U2957" s="5">
        <v>0</v>
      </c>
      <c r="V2957" s="5">
        <v>0</v>
      </c>
      <c r="W2957" s="5">
        <v>3</v>
      </c>
      <c r="X2957" s="5">
        <v>37.023324694557573</v>
      </c>
      <c r="Y2957" s="5">
        <v>3</v>
      </c>
      <c r="Z2957" s="5">
        <v>37.023324694557573</v>
      </c>
      <c r="AA2957" s="5">
        <v>4</v>
      </c>
      <c r="AB2957" s="5">
        <v>49.364432926076766</v>
      </c>
      <c r="AC2957" s="5">
        <v>552</v>
      </c>
      <c r="AD2957" s="5">
        <v>6812.2917437985934</v>
      </c>
      <c r="AE2957" s="5">
        <v>22</v>
      </c>
      <c r="AF2957" s="5">
        <v>271.50438109342218</v>
      </c>
      <c r="AG2957" s="5">
        <v>514</v>
      </c>
      <c r="AH2957" s="5">
        <v>6343.3296310008645</v>
      </c>
      <c r="AI2957" s="5">
        <v>16</v>
      </c>
      <c r="AJ2957" s="5">
        <v>197.45773170430707</v>
      </c>
    </row>
    <row r="2958" spans="1:36" x14ac:dyDescent="0.25">
      <c r="A2958">
        <v>2018</v>
      </c>
      <c r="B2958" t="s">
        <v>49</v>
      </c>
      <c r="C2958" t="s">
        <v>6508</v>
      </c>
      <c r="D2958" s="47" t="s">
        <v>618</v>
      </c>
      <c r="E2958" s="11">
        <v>12.9</v>
      </c>
      <c r="F2958" s="2">
        <v>0.3947</v>
      </c>
      <c r="G2958" s="2">
        <v>0.57199999999999995</v>
      </c>
      <c r="H2958" s="2">
        <v>-0.17729999999999996</v>
      </c>
      <c r="I2958" s="2">
        <v>0.41599999999999998</v>
      </c>
      <c r="J2958" s="2">
        <v>0.48299999999999998</v>
      </c>
      <c r="K2958" s="2">
        <v>-6.7000000000000004E-2</v>
      </c>
      <c r="L2958" s="2">
        <v>0.5</v>
      </c>
      <c r="M2958" s="2">
        <v>0.48699999999999999</v>
      </c>
      <c r="N2958" s="2">
        <v>1.3000000000000012E-2</v>
      </c>
      <c r="O2958" s="2">
        <v>-7.7099999999999988E-2</v>
      </c>
      <c r="P2958" s="2" t="s">
        <v>5900</v>
      </c>
      <c r="Q2958" s="5">
        <v>8103</v>
      </c>
      <c r="R2958" s="5">
        <v>628.1395348837209</v>
      </c>
      <c r="S2958" s="5">
        <v>11</v>
      </c>
      <c r="T2958" s="5">
        <v>135.75219054671109</v>
      </c>
      <c r="U2958" s="5">
        <v>1</v>
      </c>
      <c r="V2958" s="5">
        <v>12.341108231519192</v>
      </c>
      <c r="W2958" s="5">
        <v>1</v>
      </c>
      <c r="X2958" s="5">
        <v>12.341108231519192</v>
      </c>
      <c r="Y2958" s="5">
        <v>2</v>
      </c>
      <c r="Z2958" s="5">
        <v>24.682216463038383</v>
      </c>
      <c r="AA2958" s="5">
        <v>7</v>
      </c>
      <c r="AB2958" s="5">
        <v>86.387757620634332</v>
      </c>
      <c r="AC2958" s="5">
        <v>56</v>
      </c>
      <c r="AD2958" s="5">
        <v>691.10206096507466</v>
      </c>
      <c r="AE2958" s="5">
        <v>7</v>
      </c>
      <c r="AF2958" s="5">
        <v>86.387757620634332</v>
      </c>
      <c r="AG2958" s="5">
        <v>46</v>
      </c>
      <c r="AH2958" s="5">
        <v>567.69097864988282</v>
      </c>
      <c r="AI2958" s="5">
        <v>3</v>
      </c>
      <c r="AJ2958" s="5">
        <v>37.023324694557573</v>
      </c>
    </row>
    <row r="2959" spans="1:36" x14ac:dyDescent="0.25">
      <c r="A2959">
        <v>2018</v>
      </c>
      <c r="B2959" t="s">
        <v>70</v>
      </c>
      <c r="C2959" t="s">
        <v>621</v>
      </c>
      <c r="D2959" s="47" t="s">
        <v>5057</v>
      </c>
      <c r="E2959" s="11">
        <v>10.29</v>
      </c>
      <c r="F2959" s="2">
        <v>0.68259999999999998</v>
      </c>
      <c r="G2959" s="2">
        <v>0.30570000000000003</v>
      </c>
      <c r="H2959" s="2">
        <v>0.37689999999999996</v>
      </c>
      <c r="I2959" s="2">
        <v>0.67310000000000003</v>
      </c>
      <c r="J2959" s="2">
        <v>0.3029</v>
      </c>
      <c r="K2959" s="2">
        <v>0.37020000000000003</v>
      </c>
      <c r="L2959" s="2">
        <v>0.64829999999999999</v>
      </c>
      <c r="M2959" s="2">
        <v>0.3417</v>
      </c>
      <c r="N2959" s="2">
        <v>0.30659999999999998</v>
      </c>
      <c r="O2959" s="2">
        <v>0.35123333333333334</v>
      </c>
      <c r="P2959" s="5" t="s">
        <v>4792</v>
      </c>
      <c r="Q2959" s="5">
        <v>8107</v>
      </c>
      <c r="R2959" s="5">
        <v>787.85228377065118</v>
      </c>
      <c r="S2959" s="5">
        <v>3</v>
      </c>
      <c r="T2959" s="5">
        <v>37.005057357838908</v>
      </c>
      <c r="U2959" s="5">
        <v>0</v>
      </c>
      <c r="V2959" s="5">
        <v>0</v>
      </c>
      <c r="W2959" s="5">
        <v>2</v>
      </c>
      <c r="X2959" s="5">
        <v>24.670038238559268</v>
      </c>
      <c r="Y2959" s="5">
        <v>0</v>
      </c>
      <c r="Z2959" s="5">
        <v>0</v>
      </c>
      <c r="AA2959" s="5">
        <v>1</v>
      </c>
      <c r="AB2959" s="5">
        <v>12.335019119279634</v>
      </c>
      <c r="AC2959" s="5">
        <v>86</v>
      </c>
      <c r="AD2959" s="5">
        <v>1060.8116442580485</v>
      </c>
      <c r="AE2959" s="5">
        <v>9</v>
      </c>
      <c r="AF2959" s="5">
        <v>111.01517207351671</v>
      </c>
      <c r="AG2959" s="5">
        <v>77</v>
      </c>
      <c r="AH2959" s="5">
        <v>949.79647218453192</v>
      </c>
      <c r="AI2959" s="5">
        <v>0</v>
      </c>
      <c r="AJ2959" s="5">
        <v>0</v>
      </c>
    </row>
    <row r="2960" spans="1:36" x14ac:dyDescent="0.25">
      <c r="A2960">
        <v>2018</v>
      </c>
      <c r="B2960" t="s">
        <v>49</v>
      </c>
      <c r="C2960" t="s">
        <v>6491</v>
      </c>
      <c r="D2960" s="47" t="s">
        <v>618</v>
      </c>
      <c r="E2960" s="11">
        <v>32</v>
      </c>
      <c r="F2960" s="2">
        <v>0.3947</v>
      </c>
      <c r="G2960" s="2">
        <v>0.57199999999999995</v>
      </c>
      <c r="H2960" s="2">
        <v>-0.17729999999999996</v>
      </c>
      <c r="I2960" s="2">
        <v>0.51</v>
      </c>
      <c r="J2960" s="2">
        <v>0.375</v>
      </c>
      <c r="K2960" s="2">
        <v>0.13500000000000001</v>
      </c>
      <c r="L2960" s="2">
        <v>0.49</v>
      </c>
      <c r="M2960" s="2">
        <v>0.49199999999999999</v>
      </c>
      <c r="N2960" s="2">
        <v>-2.0000000000000018E-3</v>
      </c>
      <c r="O2960" s="2">
        <v>-1.476666666666665E-2</v>
      </c>
      <c r="P2960" s="2" t="s">
        <v>5765</v>
      </c>
      <c r="Q2960" s="5">
        <v>8109</v>
      </c>
      <c r="R2960" s="5">
        <v>253.40625</v>
      </c>
      <c r="S2960" s="5">
        <v>13</v>
      </c>
      <c r="T2960" s="5">
        <v>160.31569860648662</v>
      </c>
      <c r="U2960" s="5">
        <v>0</v>
      </c>
      <c r="V2960" s="5">
        <v>0</v>
      </c>
      <c r="W2960" s="5">
        <v>2</v>
      </c>
      <c r="X2960" s="5">
        <v>24.663953631767175</v>
      </c>
      <c r="Y2960" s="5">
        <v>0</v>
      </c>
      <c r="Z2960" s="5">
        <v>0</v>
      </c>
      <c r="AA2960" s="5">
        <v>11</v>
      </c>
      <c r="AB2960" s="5">
        <v>135.65174497471946</v>
      </c>
      <c r="AC2960" s="5">
        <v>22</v>
      </c>
      <c r="AD2960" s="5">
        <v>271.30348994943893</v>
      </c>
      <c r="AE2960" s="5">
        <v>6</v>
      </c>
      <c r="AF2960" s="5">
        <v>73.991860895301514</v>
      </c>
      <c r="AG2960" s="5">
        <v>12</v>
      </c>
      <c r="AH2960" s="5">
        <v>147.98372179060303</v>
      </c>
      <c r="AI2960" s="5">
        <v>4</v>
      </c>
      <c r="AJ2960" s="5">
        <v>49.32790726353435</v>
      </c>
    </row>
    <row r="2961" spans="1:36" x14ac:dyDescent="0.25">
      <c r="A2961">
        <v>2018</v>
      </c>
      <c r="B2961" t="s">
        <v>70</v>
      </c>
      <c r="C2961" t="s">
        <v>5366</v>
      </c>
      <c r="D2961" s="47" t="s">
        <v>5311</v>
      </c>
      <c r="E2961" s="11">
        <v>9.7100000000000009</v>
      </c>
      <c r="F2961" s="2">
        <v>0.72799999999999998</v>
      </c>
      <c r="G2961" s="2">
        <v>0.25840000000000002</v>
      </c>
      <c r="H2961" s="2">
        <v>0.46959999999999996</v>
      </c>
      <c r="I2961" s="2">
        <v>0.70530000000000004</v>
      </c>
      <c r="J2961" s="2">
        <v>0.26900000000000002</v>
      </c>
      <c r="K2961" s="2">
        <v>0.43630000000000002</v>
      </c>
      <c r="L2961" s="2">
        <v>0.65510000000000002</v>
      </c>
      <c r="M2961" s="2">
        <v>0.33379999999999999</v>
      </c>
      <c r="N2961" s="2">
        <v>0.32130000000000003</v>
      </c>
      <c r="O2961" s="2">
        <v>0.40906666666666663</v>
      </c>
      <c r="P2961" s="5" t="s">
        <v>4792</v>
      </c>
      <c r="Q2961" s="5">
        <v>8110</v>
      </c>
      <c r="R2961" s="5">
        <v>835.22142121524189</v>
      </c>
      <c r="S2961" s="5">
        <v>46</v>
      </c>
      <c r="T2961" s="5">
        <v>567.20098643649817</v>
      </c>
      <c r="U2961" s="5">
        <v>1</v>
      </c>
      <c r="V2961" s="5">
        <v>12.330456226880393</v>
      </c>
      <c r="W2961" s="5">
        <v>4</v>
      </c>
      <c r="X2961" s="5">
        <v>49.321824907521574</v>
      </c>
      <c r="Y2961" s="5">
        <v>7</v>
      </c>
      <c r="Z2961" s="5">
        <v>86.313193588162761</v>
      </c>
      <c r="AA2961" s="5">
        <v>34</v>
      </c>
      <c r="AB2961" s="5">
        <v>419.23551171393336</v>
      </c>
      <c r="AC2961" s="5">
        <v>287</v>
      </c>
      <c r="AD2961" s="5">
        <v>3538.8409371146736</v>
      </c>
      <c r="AE2961" s="5">
        <v>53</v>
      </c>
      <c r="AF2961" s="5">
        <v>653.51418002466085</v>
      </c>
      <c r="AG2961" s="5">
        <v>219</v>
      </c>
      <c r="AH2961" s="5">
        <v>2700.3699136868063</v>
      </c>
      <c r="AI2961" s="5">
        <v>15</v>
      </c>
      <c r="AJ2961" s="5">
        <v>184.95684340320591</v>
      </c>
    </row>
    <row r="2962" spans="1:36" x14ac:dyDescent="0.25">
      <c r="A2962">
        <v>2019</v>
      </c>
      <c r="B2962" t="s">
        <v>71</v>
      </c>
      <c r="C2962" t="s">
        <v>5033</v>
      </c>
      <c r="D2962" s="47" t="s">
        <v>494</v>
      </c>
      <c r="E2962" s="11">
        <v>0</v>
      </c>
      <c r="F2962" s="2">
        <v>0.75849999999999995</v>
      </c>
      <c r="G2962" s="2">
        <v>0.2286</v>
      </c>
      <c r="H2962" s="2">
        <v>0.52989999999999993</v>
      </c>
      <c r="I2962" s="2">
        <v>0.77039999999999997</v>
      </c>
      <c r="J2962" s="2">
        <v>0.19070000000000001</v>
      </c>
      <c r="K2962" s="2">
        <v>0.57969999999999999</v>
      </c>
      <c r="L2962" s="2">
        <v>0.77110000000000001</v>
      </c>
      <c r="M2962" s="2">
        <v>0.21490000000000001</v>
      </c>
      <c r="N2962" s="2">
        <v>0.55620000000000003</v>
      </c>
      <c r="O2962" s="2">
        <v>0.55526666666666669</v>
      </c>
      <c r="P2962" s="2" t="s">
        <v>4792</v>
      </c>
      <c r="Q2962" s="5">
        <v>8115</v>
      </c>
      <c r="R2962" s="5" t="s">
        <v>4791</v>
      </c>
      <c r="S2962" s="5">
        <v>6</v>
      </c>
      <c r="T2962" s="5">
        <v>73.937153419593344</v>
      </c>
      <c r="U2962" s="5">
        <v>0</v>
      </c>
      <c r="V2962" s="5">
        <v>0</v>
      </c>
      <c r="W2962" s="5">
        <v>0</v>
      </c>
      <c r="X2962" s="5">
        <v>0</v>
      </c>
      <c r="Y2962" s="5">
        <v>1</v>
      </c>
      <c r="Z2962" s="5">
        <v>12.322858903265557</v>
      </c>
      <c r="AA2962" s="5">
        <v>5</v>
      </c>
      <c r="AB2962" s="5">
        <v>61.614294516327789</v>
      </c>
      <c r="AC2962" s="5">
        <v>54</v>
      </c>
      <c r="AD2962" s="5">
        <v>665.43438077634016</v>
      </c>
      <c r="AE2962" s="5">
        <v>12</v>
      </c>
      <c r="AF2962" s="5">
        <v>147.87430683918669</v>
      </c>
      <c r="AG2962" s="5">
        <v>36</v>
      </c>
      <c r="AH2962" s="5">
        <v>443.62292051756003</v>
      </c>
      <c r="AI2962" s="5">
        <v>6</v>
      </c>
      <c r="AJ2962" s="5">
        <v>73.937153419593344</v>
      </c>
    </row>
    <row r="2963" spans="1:36" x14ac:dyDescent="0.25">
      <c r="A2963">
        <v>2019</v>
      </c>
      <c r="B2963" t="s">
        <v>41</v>
      </c>
      <c r="C2963" t="s">
        <v>605</v>
      </c>
      <c r="D2963" s="47" t="s">
        <v>6109</v>
      </c>
      <c r="E2963" s="11">
        <v>6.681</v>
      </c>
      <c r="F2963" s="2">
        <v>0.44950000000000001</v>
      </c>
      <c r="G2963" s="2">
        <v>0.53290000000000004</v>
      </c>
      <c r="H2963" s="2">
        <v>-8.340000000000003E-2</v>
      </c>
      <c r="I2963" s="2">
        <v>0.44180000000000003</v>
      </c>
      <c r="J2963" s="2">
        <v>0.50580000000000003</v>
      </c>
      <c r="K2963" s="2">
        <v>-6.4000000000000001E-2</v>
      </c>
      <c r="L2963" s="2">
        <v>0.46360000000000001</v>
      </c>
      <c r="M2963" s="2">
        <v>0.51849999999999996</v>
      </c>
      <c r="N2963" s="2">
        <v>-5.4899999999999949E-2</v>
      </c>
      <c r="O2963" s="2">
        <v>-6.7433333333333331E-2</v>
      </c>
      <c r="P2963" s="2" t="s">
        <v>5900</v>
      </c>
      <c r="Q2963" s="5">
        <v>8121</v>
      </c>
      <c r="R2963" s="5">
        <v>1215.5365963179165</v>
      </c>
      <c r="S2963" s="5">
        <v>1</v>
      </c>
      <c r="T2963" s="5">
        <v>12.313754463735991</v>
      </c>
      <c r="U2963" s="5">
        <v>0</v>
      </c>
      <c r="V2963" s="5">
        <v>0</v>
      </c>
      <c r="W2963" s="5">
        <v>0</v>
      </c>
      <c r="X2963" s="5">
        <v>0</v>
      </c>
      <c r="Y2963" s="5">
        <v>0</v>
      </c>
      <c r="Z2963" s="5">
        <v>0</v>
      </c>
      <c r="AA2963" s="5">
        <v>1</v>
      </c>
      <c r="AB2963" s="5">
        <v>12.313754463735991</v>
      </c>
      <c r="AC2963" s="5">
        <v>42</v>
      </c>
      <c r="AD2963" s="5">
        <v>517.17768747691173</v>
      </c>
      <c r="AE2963" s="5">
        <v>5</v>
      </c>
      <c r="AF2963" s="5">
        <v>61.568772318679969</v>
      </c>
      <c r="AG2963" s="5">
        <v>35</v>
      </c>
      <c r="AH2963" s="5">
        <v>430.98140623075977</v>
      </c>
      <c r="AI2963" s="5">
        <v>2</v>
      </c>
      <c r="AJ2963" s="5">
        <v>24.627508927471983</v>
      </c>
    </row>
    <row r="2964" spans="1:36" x14ac:dyDescent="0.25">
      <c r="A2964">
        <v>2018</v>
      </c>
      <c r="B2964" t="s">
        <v>49</v>
      </c>
      <c r="C2964" t="s">
        <v>703</v>
      </c>
      <c r="D2964" s="47" t="s">
        <v>618</v>
      </c>
      <c r="E2964" s="11">
        <v>27.7</v>
      </c>
      <c r="F2964" s="2">
        <v>0.3947</v>
      </c>
      <c r="G2964" s="2">
        <v>0.57199999999999995</v>
      </c>
      <c r="H2964" s="2">
        <v>-0.17729999999999996</v>
      </c>
      <c r="I2964" s="2">
        <v>0.41199999999999998</v>
      </c>
      <c r="J2964" s="2">
        <v>0.46100000000000002</v>
      </c>
      <c r="K2964" s="2">
        <v>-4.9000000000000044E-2</v>
      </c>
      <c r="L2964" s="2">
        <v>0.51600000000000001</v>
      </c>
      <c r="M2964" s="2">
        <v>0.46500000000000002</v>
      </c>
      <c r="N2964" s="2">
        <v>5.099999999999999E-2</v>
      </c>
      <c r="O2964" s="2">
        <v>-5.8433333333333337E-2</v>
      </c>
      <c r="P2964" s="2" t="s">
        <v>5900</v>
      </c>
      <c r="Q2964" s="5">
        <v>8136</v>
      </c>
      <c r="R2964" s="5">
        <v>293.71841155234659</v>
      </c>
      <c r="S2964" s="5">
        <v>5</v>
      </c>
      <c r="T2964" s="5">
        <v>61.455260570304816</v>
      </c>
      <c r="U2964" s="5">
        <v>0</v>
      </c>
      <c r="V2964" s="5">
        <v>0</v>
      </c>
      <c r="W2964" s="5">
        <v>0</v>
      </c>
      <c r="X2964" s="5">
        <v>0</v>
      </c>
      <c r="Y2964" s="5">
        <v>0</v>
      </c>
      <c r="Z2964" s="5">
        <v>0</v>
      </c>
      <c r="AA2964" s="5">
        <v>5</v>
      </c>
      <c r="AB2964" s="5">
        <v>61.455260570304816</v>
      </c>
      <c r="AC2964" s="5">
        <v>43</v>
      </c>
      <c r="AD2964" s="5">
        <v>528.51524090462135</v>
      </c>
      <c r="AE2964" s="5">
        <v>7</v>
      </c>
      <c r="AF2964" s="5">
        <v>86.037364798426751</v>
      </c>
      <c r="AG2964" s="5">
        <v>32</v>
      </c>
      <c r="AH2964" s="5">
        <v>393.31366764995084</v>
      </c>
      <c r="AI2964" s="5">
        <v>4</v>
      </c>
      <c r="AJ2964" s="5">
        <v>49.164208456243855</v>
      </c>
    </row>
    <row r="2965" spans="1:36" x14ac:dyDescent="0.25">
      <c r="A2965">
        <v>2017</v>
      </c>
      <c r="B2965" t="s">
        <v>71</v>
      </c>
      <c r="C2965" t="s">
        <v>4821</v>
      </c>
      <c r="D2965" s="47" t="s">
        <v>4818</v>
      </c>
      <c r="E2965" s="11">
        <v>0</v>
      </c>
      <c r="F2965" s="2">
        <v>0.5323</v>
      </c>
      <c r="G2965" s="2">
        <v>0.45150000000000001</v>
      </c>
      <c r="H2965" s="2">
        <v>8.0799999999999983E-2</v>
      </c>
      <c r="I2965" s="2">
        <v>0.57130000000000003</v>
      </c>
      <c r="J2965" s="2">
        <v>0.37130000000000002</v>
      </c>
      <c r="K2965" s="2">
        <v>0.2</v>
      </c>
      <c r="L2965" s="2">
        <v>0.64910000000000001</v>
      </c>
      <c r="M2965" s="2">
        <v>0.33350000000000002</v>
      </c>
      <c r="N2965" s="2">
        <v>0.31559999999999999</v>
      </c>
      <c r="O2965" s="2">
        <v>0.1988</v>
      </c>
      <c r="P2965" s="2" t="s">
        <v>4792</v>
      </c>
      <c r="Q2965" s="5">
        <v>8145</v>
      </c>
      <c r="R2965" s="5" t="s">
        <v>4791</v>
      </c>
      <c r="S2965" s="5">
        <v>10</v>
      </c>
      <c r="T2965" s="5">
        <v>122.77470841006752</v>
      </c>
      <c r="U2965" s="5">
        <v>0</v>
      </c>
      <c r="V2965" s="5">
        <v>0</v>
      </c>
      <c r="W2965" s="5">
        <v>0</v>
      </c>
      <c r="X2965" s="5">
        <v>0</v>
      </c>
      <c r="Y2965" s="5">
        <v>3</v>
      </c>
      <c r="Z2965" s="5">
        <v>36.83241252302026</v>
      </c>
      <c r="AA2965" s="5">
        <v>7</v>
      </c>
      <c r="AB2965" s="5">
        <v>85.942295887047266</v>
      </c>
      <c r="AC2965" s="5">
        <v>144</v>
      </c>
      <c r="AD2965" s="5">
        <v>1767.9558011049726</v>
      </c>
      <c r="AE2965" s="5">
        <v>14</v>
      </c>
      <c r="AF2965" s="5">
        <v>171.88459177409453</v>
      </c>
      <c r="AG2965" s="5">
        <v>119</v>
      </c>
      <c r="AH2965" s="5">
        <v>1461.0190300798035</v>
      </c>
      <c r="AI2965" s="5">
        <v>11</v>
      </c>
      <c r="AJ2965" s="5">
        <v>135.05217925107428</v>
      </c>
    </row>
    <row r="2966" spans="1:36" x14ac:dyDescent="0.25">
      <c r="A2966">
        <v>2018</v>
      </c>
      <c r="B2966" t="s">
        <v>41</v>
      </c>
      <c r="C2966" t="s">
        <v>6209</v>
      </c>
      <c r="D2966" s="47" t="s">
        <v>6109</v>
      </c>
      <c r="E2966" s="11">
        <v>9.4090000000000007</v>
      </c>
      <c r="F2966" s="2">
        <v>0.44950000000000001</v>
      </c>
      <c r="G2966" s="2">
        <v>0.53290000000000004</v>
      </c>
      <c r="H2966" s="2">
        <v>-8.340000000000003E-2</v>
      </c>
      <c r="I2966" s="2">
        <v>0.44180000000000003</v>
      </c>
      <c r="J2966" s="2">
        <v>0.50580000000000003</v>
      </c>
      <c r="K2966" s="2">
        <v>-6.4000000000000001E-2</v>
      </c>
      <c r="L2966" s="2">
        <v>0.46360000000000001</v>
      </c>
      <c r="M2966" s="2">
        <v>0.51849999999999996</v>
      </c>
      <c r="N2966" s="2">
        <v>-5.4899999999999949E-2</v>
      </c>
      <c r="O2966" s="2">
        <v>-6.7433333333333331E-2</v>
      </c>
      <c r="P2966" s="2" t="s">
        <v>5900</v>
      </c>
      <c r="Q2966" s="5">
        <v>8147</v>
      </c>
      <c r="R2966" s="5">
        <v>865.87310022319048</v>
      </c>
      <c r="S2966" s="5">
        <v>17</v>
      </c>
      <c r="T2966" s="5">
        <v>208.66576653983063</v>
      </c>
      <c r="U2966" s="5">
        <v>0</v>
      </c>
      <c r="V2966" s="5">
        <v>0</v>
      </c>
      <c r="W2966" s="5">
        <v>2</v>
      </c>
      <c r="X2966" s="5">
        <v>24.548913710568307</v>
      </c>
      <c r="Y2966" s="5">
        <v>1</v>
      </c>
      <c r="Z2966" s="5">
        <v>12.274456855284154</v>
      </c>
      <c r="AA2966" s="5">
        <v>14</v>
      </c>
      <c r="AB2966" s="5">
        <v>171.84239597397814</v>
      </c>
      <c r="AC2966" s="5">
        <v>132</v>
      </c>
      <c r="AD2966" s="5">
        <v>1620.2283048975082</v>
      </c>
      <c r="AE2966" s="5">
        <v>16</v>
      </c>
      <c r="AF2966" s="5">
        <v>196.39130968454646</v>
      </c>
      <c r="AG2966" s="5">
        <v>108</v>
      </c>
      <c r="AH2966" s="5">
        <v>1325.6413403706886</v>
      </c>
      <c r="AI2966" s="5">
        <v>8</v>
      </c>
      <c r="AJ2966" s="5">
        <v>98.195654842273228</v>
      </c>
    </row>
    <row r="2967" spans="1:36" x14ac:dyDescent="0.25">
      <c r="A2967">
        <v>2017</v>
      </c>
      <c r="B2967" t="s">
        <v>41</v>
      </c>
      <c r="C2967" t="s">
        <v>6209</v>
      </c>
      <c r="D2967" s="47" t="s">
        <v>6109</v>
      </c>
      <c r="E2967" s="11">
        <v>9.4090000000000007</v>
      </c>
      <c r="F2967" s="2">
        <v>0.44950000000000001</v>
      </c>
      <c r="G2967" s="2">
        <v>0.53290000000000004</v>
      </c>
      <c r="H2967" s="2">
        <v>-8.340000000000003E-2</v>
      </c>
      <c r="I2967" s="2">
        <v>0.44180000000000003</v>
      </c>
      <c r="J2967" s="2">
        <v>0.50580000000000003</v>
      </c>
      <c r="K2967" s="2">
        <v>-6.4000000000000001E-2</v>
      </c>
      <c r="L2967" s="2">
        <v>0.46360000000000001</v>
      </c>
      <c r="M2967" s="2">
        <v>0.51849999999999996</v>
      </c>
      <c r="N2967" s="2">
        <v>-5.4899999999999949E-2</v>
      </c>
      <c r="O2967" s="2">
        <v>-6.7433333333333331E-2</v>
      </c>
      <c r="P2967" s="2" t="s">
        <v>5900</v>
      </c>
      <c r="Q2967" s="5">
        <v>8151</v>
      </c>
      <c r="R2967" s="5">
        <v>866.29822510362408</v>
      </c>
      <c r="S2967" s="5">
        <v>23</v>
      </c>
      <c r="T2967" s="5">
        <v>282.1739663844927</v>
      </c>
      <c r="U2967" s="5">
        <v>0</v>
      </c>
      <c r="V2967" s="5">
        <v>0</v>
      </c>
      <c r="W2967" s="5">
        <v>4</v>
      </c>
      <c r="X2967" s="5">
        <v>49.073733284259603</v>
      </c>
      <c r="Y2967" s="5">
        <v>7</v>
      </c>
      <c r="Z2967" s="5">
        <v>85.879033247454302</v>
      </c>
      <c r="AA2967" s="5">
        <v>12</v>
      </c>
      <c r="AB2967" s="5">
        <v>147.2211998527788</v>
      </c>
      <c r="AC2967" s="5">
        <v>138</v>
      </c>
      <c r="AD2967" s="5">
        <v>1693.0437983069562</v>
      </c>
      <c r="AE2967" s="5">
        <v>20</v>
      </c>
      <c r="AF2967" s="5">
        <v>245.36866642129797</v>
      </c>
      <c r="AG2967" s="5">
        <v>111</v>
      </c>
      <c r="AH2967" s="5">
        <v>1361.7960986382038</v>
      </c>
      <c r="AI2967" s="5">
        <v>7</v>
      </c>
      <c r="AJ2967" s="5">
        <v>85.879033247454302</v>
      </c>
    </row>
    <row r="2968" spans="1:36" x14ac:dyDescent="0.25">
      <c r="A2968">
        <v>2018</v>
      </c>
      <c r="B2968" t="s">
        <v>49</v>
      </c>
      <c r="C2968" t="s">
        <v>6491</v>
      </c>
      <c r="D2968" s="47" t="s">
        <v>618</v>
      </c>
      <c r="E2968" s="11">
        <v>32</v>
      </c>
      <c r="F2968" s="2">
        <v>0.3947</v>
      </c>
      <c r="G2968" s="2">
        <v>0.57199999999999995</v>
      </c>
      <c r="H2968" s="2">
        <v>-0.17729999999999996</v>
      </c>
      <c r="I2968" s="2">
        <v>0.51</v>
      </c>
      <c r="J2968" s="2">
        <v>0.375</v>
      </c>
      <c r="K2968" s="2">
        <v>0.13500000000000001</v>
      </c>
      <c r="L2968" s="2">
        <v>0.49</v>
      </c>
      <c r="M2968" s="2">
        <v>0.49199999999999999</v>
      </c>
      <c r="N2968" s="2">
        <v>-2.0000000000000018E-3</v>
      </c>
      <c r="O2968" s="2">
        <v>-1.476666666666665E-2</v>
      </c>
      <c r="P2968" s="2" t="s">
        <v>5765</v>
      </c>
      <c r="Q2968" s="5">
        <v>8156</v>
      </c>
      <c r="R2968" s="5">
        <v>254.875</v>
      </c>
      <c r="S2968" s="5">
        <v>15</v>
      </c>
      <c r="T2968" s="5">
        <v>183.91368317802846</v>
      </c>
      <c r="U2968" s="5">
        <v>0</v>
      </c>
      <c r="V2968" s="5">
        <v>0</v>
      </c>
      <c r="W2968" s="5">
        <v>1</v>
      </c>
      <c r="X2968" s="5">
        <v>12.260912211868563</v>
      </c>
      <c r="Y2968" s="5">
        <v>1</v>
      </c>
      <c r="Z2968" s="5">
        <v>12.260912211868563</v>
      </c>
      <c r="AA2968" s="5">
        <v>13</v>
      </c>
      <c r="AB2968" s="5">
        <v>159.39185875429132</v>
      </c>
      <c r="AC2968" s="5">
        <v>27</v>
      </c>
      <c r="AD2968" s="5">
        <v>331.04462972045121</v>
      </c>
      <c r="AE2968" s="5">
        <v>8</v>
      </c>
      <c r="AF2968" s="5">
        <v>98.087297694948504</v>
      </c>
      <c r="AG2968" s="5">
        <v>16</v>
      </c>
      <c r="AH2968" s="5">
        <v>196.17459538989701</v>
      </c>
      <c r="AI2968" s="5">
        <v>3</v>
      </c>
      <c r="AJ2968" s="5">
        <v>36.782736635605694</v>
      </c>
    </row>
    <row r="2969" spans="1:36" x14ac:dyDescent="0.25">
      <c r="A2969">
        <v>2019</v>
      </c>
      <c r="B2969" t="s">
        <v>70</v>
      </c>
      <c r="C2969" t="s">
        <v>5366</v>
      </c>
      <c r="D2969" s="47" t="s">
        <v>5311</v>
      </c>
      <c r="E2969" s="11">
        <v>9.7100000000000009</v>
      </c>
      <c r="F2969" s="2">
        <v>0.72799999999999998</v>
      </c>
      <c r="G2969" s="2">
        <v>0.25840000000000002</v>
      </c>
      <c r="H2969" s="2">
        <v>0.46959999999999996</v>
      </c>
      <c r="I2969" s="2">
        <v>0.70530000000000004</v>
      </c>
      <c r="J2969" s="2">
        <v>0.26900000000000002</v>
      </c>
      <c r="K2969" s="2">
        <v>0.43630000000000002</v>
      </c>
      <c r="L2969" s="2">
        <v>0.65510000000000002</v>
      </c>
      <c r="M2969" s="2">
        <v>0.33379999999999999</v>
      </c>
      <c r="N2969" s="2">
        <v>0.32130000000000003</v>
      </c>
      <c r="O2969" s="2">
        <v>0.40906666666666663</v>
      </c>
      <c r="P2969" s="5" t="s">
        <v>4792</v>
      </c>
      <c r="Q2969" s="5">
        <v>8165</v>
      </c>
      <c r="R2969" s="5">
        <v>840.88568486096801</v>
      </c>
      <c r="S2969" s="5">
        <v>63</v>
      </c>
      <c r="T2969" s="5">
        <v>771.58603796693205</v>
      </c>
      <c r="U2969" s="5">
        <v>1</v>
      </c>
      <c r="V2969" s="5">
        <v>12.24739742804654</v>
      </c>
      <c r="W2969" s="5">
        <v>2</v>
      </c>
      <c r="X2969" s="5">
        <v>24.49479485609308</v>
      </c>
      <c r="Y2969" s="5">
        <v>5</v>
      </c>
      <c r="Z2969" s="5">
        <v>61.236987140232699</v>
      </c>
      <c r="AA2969" s="5">
        <v>55</v>
      </c>
      <c r="AB2969" s="5">
        <v>673.60685854255973</v>
      </c>
      <c r="AC2969" s="5">
        <v>272</v>
      </c>
      <c r="AD2969" s="5">
        <v>3331.2921004286586</v>
      </c>
      <c r="AE2969" s="5">
        <v>65</v>
      </c>
      <c r="AF2969" s="5">
        <v>796.08083282302516</v>
      </c>
      <c r="AG2969" s="5">
        <v>189</v>
      </c>
      <c r="AH2969" s="5">
        <v>2314.7581139007962</v>
      </c>
      <c r="AI2969" s="5">
        <v>18</v>
      </c>
      <c r="AJ2969" s="5">
        <v>220.45315370483772</v>
      </c>
    </row>
    <row r="2970" spans="1:36" x14ac:dyDescent="0.25">
      <c r="A2970">
        <v>2018</v>
      </c>
      <c r="B2970" t="s">
        <v>71</v>
      </c>
      <c r="C2970" t="s">
        <v>2070</v>
      </c>
      <c r="D2970" s="47" t="s">
        <v>5046</v>
      </c>
      <c r="E2970" s="11">
        <v>0</v>
      </c>
      <c r="F2970" s="2">
        <v>0.7944</v>
      </c>
      <c r="G2970" s="2">
        <v>0.19719999999999999</v>
      </c>
      <c r="H2970" s="2">
        <v>0.59719999999999995</v>
      </c>
      <c r="I2970" s="2">
        <v>0.77849999999999997</v>
      </c>
      <c r="J2970" s="2">
        <v>0.20039999999999999</v>
      </c>
      <c r="K2970" s="2">
        <v>0.57809999999999995</v>
      </c>
      <c r="L2970" s="2">
        <v>0.76160000000000005</v>
      </c>
      <c r="M2970" s="2">
        <v>0.22869999999999999</v>
      </c>
      <c r="N2970" s="2">
        <v>0.53290000000000004</v>
      </c>
      <c r="O2970" s="2">
        <v>0.56940000000000002</v>
      </c>
      <c r="P2970" s="2" t="s">
        <v>4792</v>
      </c>
      <c r="Q2970" s="5">
        <v>8171</v>
      </c>
      <c r="R2970" s="5" t="s">
        <v>4791</v>
      </c>
      <c r="S2970" s="5">
        <v>38</v>
      </c>
      <c r="T2970" s="5">
        <v>465.05935625994374</v>
      </c>
      <c r="U2970" s="5">
        <v>0</v>
      </c>
      <c r="V2970" s="5">
        <v>0</v>
      </c>
      <c r="W2970" s="5">
        <v>1</v>
      </c>
      <c r="X2970" s="5">
        <v>12.238404112103781</v>
      </c>
      <c r="Y2970" s="5">
        <v>5</v>
      </c>
      <c r="Z2970" s="5">
        <v>61.192020560518905</v>
      </c>
      <c r="AA2970" s="5">
        <v>32</v>
      </c>
      <c r="AB2970" s="5">
        <v>391.62893158732101</v>
      </c>
      <c r="AC2970" s="5">
        <v>347</v>
      </c>
      <c r="AD2970" s="5">
        <v>4246.7262269000121</v>
      </c>
      <c r="AE2970" s="5">
        <v>43</v>
      </c>
      <c r="AF2970" s="5">
        <v>526.25137682046261</v>
      </c>
      <c r="AG2970" s="5">
        <v>275</v>
      </c>
      <c r="AH2970" s="5">
        <v>3365.5611308285397</v>
      </c>
      <c r="AI2970" s="5">
        <v>29</v>
      </c>
      <c r="AJ2970" s="5">
        <v>354.9137192510097</v>
      </c>
    </row>
    <row r="2971" spans="1:36" x14ac:dyDescent="0.25">
      <c r="A2971">
        <v>2018</v>
      </c>
      <c r="B2971" t="s">
        <v>71</v>
      </c>
      <c r="C2971" t="s">
        <v>2070</v>
      </c>
      <c r="D2971" s="47" t="s">
        <v>5046</v>
      </c>
      <c r="E2971" s="11">
        <v>0</v>
      </c>
      <c r="F2971" s="2">
        <v>0.7944</v>
      </c>
      <c r="G2971" s="2">
        <v>0.19719999999999999</v>
      </c>
      <c r="H2971" s="2">
        <v>0.59719999999999995</v>
      </c>
      <c r="I2971" s="2">
        <v>0.77849999999999997</v>
      </c>
      <c r="J2971" s="2">
        <v>0.20039999999999999</v>
      </c>
      <c r="K2971" s="2">
        <v>0.57809999999999995</v>
      </c>
      <c r="L2971" s="2">
        <v>0.76160000000000005</v>
      </c>
      <c r="M2971" s="2">
        <v>0.22869999999999999</v>
      </c>
      <c r="N2971" s="2">
        <v>0.53290000000000004</v>
      </c>
      <c r="O2971" s="2">
        <v>0.56940000000000002</v>
      </c>
      <c r="P2971" s="2" t="s">
        <v>4792</v>
      </c>
      <c r="Q2971" s="5">
        <v>8171</v>
      </c>
      <c r="R2971" s="5" t="s">
        <v>4791</v>
      </c>
      <c r="S2971" s="5">
        <v>38</v>
      </c>
      <c r="T2971" s="5">
        <v>465.05935625994374</v>
      </c>
      <c r="U2971" s="5">
        <v>0</v>
      </c>
      <c r="V2971" s="5">
        <v>0</v>
      </c>
      <c r="W2971" s="5">
        <v>1</v>
      </c>
      <c r="X2971" s="5">
        <v>12.238404112103781</v>
      </c>
      <c r="Y2971" s="5">
        <v>5</v>
      </c>
      <c r="Z2971" s="5">
        <v>61.192020560518905</v>
      </c>
      <c r="AA2971" s="5">
        <v>32</v>
      </c>
      <c r="AB2971" s="5">
        <v>391.62893158732101</v>
      </c>
      <c r="AC2971" s="5">
        <v>347</v>
      </c>
      <c r="AD2971" s="5">
        <v>4246.7262269000121</v>
      </c>
      <c r="AE2971" s="5">
        <v>43</v>
      </c>
      <c r="AF2971" s="5">
        <v>526.25137682046261</v>
      </c>
      <c r="AG2971" s="5">
        <v>275</v>
      </c>
      <c r="AH2971" s="5">
        <v>3365.5611308285397</v>
      </c>
      <c r="AI2971" s="5">
        <v>29</v>
      </c>
      <c r="AJ2971" s="5">
        <v>354.9137192510097</v>
      </c>
    </row>
    <row r="2972" spans="1:36" x14ac:dyDescent="0.25">
      <c r="A2972">
        <v>2017</v>
      </c>
      <c r="B2972" t="s">
        <v>71</v>
      </c>
      <c r="C2972" t="s">
        <v>5188</v>
      </c>
      <c r="D2972" s="47" t="s">
        <v>4818</v>
      </c>
      <c r="E2972" s="11">
        <v>0</v>
      </c>
      <c r="F2972" s="2">
        <v>0.5323</v>
      </c>
      <c r="G2972" s="2">
        <v>0.45150000000000001</v>
      </c>
      <c r="H2972" s="2">
        <v>8.0799999999999983E-2</v>
      </c>
      <c r="I2972" s="2">
        <v>0.57130000000000003</v>
      </c>
      <c r="J2972" s="2">
        <v>0.37130000000000002</v>
      </c>
      <c r="K2972" s="2">
        <v>0.2</v>
      </c>
      <c r="L2972" s="2">
        <v>0.64910000000000001</v>
      </c>
      <c r="M2972" s="2">
        <v>0.33350000000000002</v>
      </c>
      <c r="N2972" s="2">
        <v>0.31559999999999999</v>
      </c>
      <c r="O2972" s="2">
        <v>0.1988</v>
      </c>
      <c r="P2972" s="2" t="s">
        <v>4792</v>
      </c>
      <c r="Q2972" s="5">
        <v>8175</v>
      </c>
      <c r="R2972" s="5" t="s">
        <v>4791</v>
      </c>
      <c r="S2972" s="5">
        <v>18</v>
      </c>
      <c r="T2972" s="5">
        <v>220.18348623853214</v>
      </c>
      <c r="U2972" s="5">
        <v>2</v>
      </c>
      <c r="V2972" s="5">
        <v>24.464831804281346</v>
      </c>
      <c r="W2972" s="5">
        <v>4</v>
      </c>
      <c r="X2972" s="5">
        <v>48.929663608562691</v>
      </c>
      <c r="Y2972" s="5">
        <v>0</v>
      </c>
      <c r="Z2972" s="5">
        <v>0</v>
      </c>
      <c r="AA2972" s="5">
        <v>12</v>
      </c>
      <c r="AB2972" s="5">
        <v>146.78899082568807</v>
      </c>
      <c r="AC2972" s="5">
        <v>84</v>
      </c>
      <c r="AD2972" s="5">
        <v>1027.5229357798164</v>
      </c>
      <c r="AE2972" s="5">
        <v>22</v>
      </c>
      <c r="AF2972" s="5">
        <v>269.1131498470948</v>
      </c>
      <c r="AG2972" s="5">
        <v>57</v>
      </c>
      <c r="AH2972" s="5">
        <v>697.24770642201838</v>
      </c>
      <c r="AI2972" s="5">
        <v>5</v>
      </c>
      <c r="AJ2972" s="5">
        <v>61.162079510703357</v>
      </c>
    </row>
    <row r="2973" spans="1:36" x14ac:dyDescent="0.25">
      <c r="A2973">
        <v>2018</v>
      </c>
      <c r="B2973" t="s">
        <v>49</v>
      </c>
      <c r="C2973" t="s">
        <v>5862</v>
      </c>
      <c r="D2973" s="47" t="s">
        <v>618</v>
      </c>
      <c r="E2973" s="11">
        <v>30.5</v>
      </c>
      <c r="F2973" s="2">
        <v>0.3947</v>
      </c>
      <c r="G2973" s="2">
        <v>0.57199999999999995</v>
      </c>
      <c r="H2973" s="2">
        <v>-0.17729999999999996</v>
      </c>
      <c r="I2973" s="2">
        <v>0.45900000000000002</v>
      </c>
      <c r="J2973" s="2">
        <v>0.42699999999999999</v>
      </c>
      <c r="K2973" s="2">
        <v>3.2000000000000028E-2</v>
      </c>
      <c r="L2973" s="2">
        <v>0.55900000000000005</v>
      </c>
      <c r="M2973" s="2">
        <v>0.42499999999999999</v>
      </c>
      <c r="N2973" s="2">
        <v>0.13400000000000006</v>
      </c>
      <c r="O2973" s="2">
        <v>-3.7666666666666218E-3</v>
      </c>
      <c r="P2973" s="2" t="s">
        <v>5765</v>
      </c>
      <c r="Q2973" s="5">
        <v>8175</v>
      </c>
      <c r="R2973" s="5">
        <v>268.03278688524591</v>
      </c>
      <c r="S2973" s="5">
        <v>4</v>
      </c>
      <c r="T2973" s="5">
        <v>48.929663608562691</v>
      </c>
      <c r="U2973" s="5">
        <v>0</v>
      </c>
      <c r="V2973" s="5">
        <v>0</v>
      </c>
      <c r="W2973" s="5">
        <v>3</v>
      </c>
      <c r="X2973" s="5">
        <v>36.697247706422019</v>
      </c>
      <c r="Y2973" s="5">
        <v>0</v>
      </c>
      <c r="Z2973" s="5">
        <v>0</v>
      </c>
      <c r="AA2973" s="5">
        <v>1</v>
      </c>
      <c r="AB2973" s="5">
        <v>12.232415902140673</v>
      </c>
      <c r="AC2973" s="5">
        <v>16</v>
      </c>
      <c r="AD2973" s="5">
        <v>195.71865443425077</v>
      </c>
      <c r="AE2973" s="5">
        <v>2</v>
      </c>
      <c r="AF2973" s="5">
        <v>24.464831804281346</v>
      </c>
      <c r="AG2973" s="5">
        <v>13</v>
      </c>
      <c r="AH2973" s="5">
        <v>159.02140672782875</v>
      </c>
      <c r="AI2973" s="5">
        <v>1</v>
      </c>
      <c r="AJ2973" s="5">
        <v>12.232415902140673</v>
      </c>
    </row>
    <row r="2974" spans="1:36" x14ac:dyDescent="0.25">
      <c r="A2974">
        <v>2017</v>
      </c>
      <c r="B2974" t="s">
        <v>71</v>
      </c>
      <c r="C2974" t="s">
        <v>5823</v>
      </c>
      <c r="D2974" s="47" t="s">
        <v>5817</v>
      </c>
      <c r="E2974" s="11">
        <v>0</v>
      </c>
      <c r="F2974" s="2">
        <v>0.4909</v>
      </c>
      <c r="G2974" s="2">
        <v>0.49309999999999998</v>
      </c>
      <c r="H2974" s="2">
        <v>-2.1999999999999797E-3</v>
      </c>
      <c r="I2974" s="2">
        <v>0.51739999999999997</v>
      </c>
      <c r="J2974" s="2">
        <v>0.43140000000000001</v>
      </c>
      <c r="K2974" s="2">
        <v>8.5999999999999965E-2</v>
      </c>
      <c r="L2974" s="2">
        <v>0.57120000000000004</v>
      </c>
      <c r="M2974" s="2">
        <v>0.4143</v>
      </c>
      <c r="N2974" s="2">
        <v>0.15690000000000004</v>
      </c>
      <c r="O2974" s="2">
        <v>8.0233333333333337E-2</v>
      </c>
      <c r="P2974" s="2" t="s">
        <v>5765</v>
      </c>
      <c r="Q2974" s="5">
        <v>8176</v>
      </c>
      <c r="R2974" s="5" t="s">
        <v>4791</v>
      </c>
      <c r="S2974" s="5">
        <v>24</v>
      </c>
      <c r="T2974" s="5">
        <v>293.54207436399213</v>
      </c>
      <c r="U2974" s="5">
        <v>0</v>
      </c>
      <c r="V2974" s="5">
        <v>0</v>
      </c>
      <c r="W2974" s="5">
        <v>5</v>
      </c>
      <c r="X2974" s="5">
        <v>61.154598825831698</v>
      </c>
      <c r="Y2974" s="5">
        <v>3</v>
      </c>
      <c r="Z2974" s="5">
        <v>36.692759295499016</v>
      </c>
      <c r="AA2974" s="5">
        <v>16</v>
      </c>
      <c r="AB2974" s="5">
        <v>195.69471624266143</v>
      </c>
      <c r="AC2974" s="5">
        <v>268</v>
      </c>
      <c r="AD2974" s="5">
        <v>3277.8864970645791</v>
      </c>
      <c r="AE2974" s="5">
        <v>42</v>
      </c>
      <c r="AF2974" s="5">
        <v>513.69863013698625</v>
      </c>
      <c r="AG2974" s="5">
        <v>198</v>
      </c>
      <c r="AH2974" s="5">
        <v>2421.7221135029354</v>
      </c>
      <c r="AI2974" s="5">
        <v>28</v>
      </c>
      <c r="AJ2974" s="5">
        <v>342.46575342465752</v>
      </c>
    </row>
    <row r="2975" spans="1:36" x14ac:dyDescent="0.25">
      <c r="A2975">
        <v>2018</v>
      </c>
      <c r="B2975" t="s">
        <v>49</v>
      </c>
      <c r="C2975" t="s">
        <v>5862</v>
      </c>
      <c r="D2975" s="47" t="s">
        <v>618</v>
      </c>
      <c r="E2975" s="11">
        <v>30.5</v>
      </c>
      <c r="F2975" s="2">
        <v>0.3947</v>
      </c>
      <c r="G2975" s="2">
        <v>0.57199999999999995</v>
      </c>
      <c r="H2975" s="2">
        <v>-0.17729999999999996</v>
      </c>
      <c r="I2975" s="2">
        <v>0.45900000000000002</v>
      </c>
      <c r="J2975" s="2">
        <v>0.42699999999999999</v>
      </c>
      <c r="K2975" s="2">
        <v>3.2000000000000028E-2</v>
      </c>
      <c r="L2975" s="2">
        <v>0.55900000000000005</v>
      </c>
      <c r="M2975" s="2">
        <v>0.42499999999999999</v>
      </c>
      <c r="N2975" s="2">
        <v>0.13400000000000006</v>
      </c>
      <c r="O2975" s="2">
        <v>-3.7666666666666218E-3</v>
      </c>
      <c r="P2975" s="2" t="s">
        <v>5765</v>
      </c>
      <c r="Q2975" s="5">
        <v>8181</v>
      </c>
      <c r="R2975" s="5">
        <v>268.22950819672133</v>
      </c>
      <c r="S2975" s="5">
        <v>7</v>
      </c>
      <c r="T2975" s="5">
        <v>85.564111966752222</v>
      </c>
      <c r="U2975" s="5">
        <v>0</v>
      </c>
      <c r="V2975" s="5">
        <v>0</v>
      </c>
      <c r="W2975" s="5">
        <v>0</v>
      </c>
      <c r="X2975" s="5">
        <v>0</v>
      </c>
      <c r="Y2975" s="5">
        <v>0</v>
      </c>
      <c r="Z2975" s="5">
        <v>0</v>
      </c>
      <c r="AA2975" s="5">
        <v>7</v>
      </c>
      <c r="AB2975" s="5">
        <v>85.564111966752222</v>
      </c>
      <c r="AC2975" s="5">
        <v>32</v>
      </c>
      <c r="AD2975" s="5">
        <v>391.15022613372452</v>
      </c>
      <c r="AE2975" s="5">
        <v>9</v>
      </c>
      <c r="AF2975" s="5">
        <v>110.01100110011001</v>
      </c>
      <c r="AG2975" s="5">
        <v>21</v>
      </c>
      <c r="AH2975" s="5">
        <v>256.69233590025669</v>
      </c>
      <c r="AI2975" s="5">
        <v>2</v>
      </c>
      <c r="AJ2975" s="5">
        <v>24.446889133357782</v>
      </c>
    </row>
    <row r="2976" spans="1:36" x14ac:dyDescent="0.25">
      <c r="A2976">
        <v>2017</v>
      </c>
      <c r="B2976" t="s">
        <v>71</v>
      </c>
      <c r="C2976" t="s">
        <v>2070</v>
      </c>
      <c r="D2976" s="47" t="s">
        <v>5046</v>
      </c>
      <c r="E2976" s="11">
        <v>0</v>
      </c>
      <c r="F2976" s="2">
        <v>0.7944</v>
      </c>
      <c r="G2976" s="2">
        <v>0.19719999999999999</v>
      </c>
      <c r="H2976" s="2">
        <v>0.59719999999999995</v>
      </c>
      <c r="I2976" s="2">
        <v>0.77849999999999997</v>
      </c>
      <c r="J2976" s="2">
        <v>0.20039999999999999</v>
      </c>
      <c r="K2976" s="2">
        <v>0.57809999999999995</v>
      </c>
      <c r="L2976" s="2">
        <v>0.76160000000000005</v>
      </c>
      <c r="M2976" s="2">
        <v>0.22869999999999999</v>
      </c>
      <c r="N2976" s="2">
        <v>0.53290000000000004</v>
      </c>
      <c r="O2976" s="2">
        <v>0.56940000000000002</v>
      </c>
      <c r="P2976" s="2" t="s">
        <v>4792</v>
      </c>
      <c r="Q2976" s="5">
        <v>8183</v>
      </c>
      <c r="R2976" s="5" t="s">
        <v>4791</v>
      </c>
      <c r="S2976" s="5">
        <v>54</v>
      </c>
      <c r="T2976" s="5">
        <v>659.90468043504825</v>
      </c>
      <c r="U2976" s="5">
        <v>0</v>
      </c>
      <c r="V2976" s="5">
        <v>0</v>
      </c>
      <c r="W2976" s="5">
        <v>4</v>
      </c>
      <c r="X2976" s="5">
        <v>48.881828180373944</v>
      </c>
      <c r="Y2976" s="5">
        <v>9</v>
      </c>
      <c r="Z2976" s="5">
        <v>109.98411340584137</v>
      </c>
      <c r="AA2976" s="5">
        <v>41</v>
      </c>
      <c r="AB2976" s="5">
        <v>501.03873884883296</v>
      </c>
      <c r="AC2976" s="5">
        <v>265</v>
      </c>
      <c r="AD2976" s="5">
        <v>3238.4211169497739</v>
      </c>
      <c r="AE2976" s="5">
        <v>27</v>
      </c>
      <c r="AF2976" s="5">
        <v>329.95234021752412</v>
      </c>
      <c r="AG2976" s="5">
        <v>208</v>
      </c>
      <c r="AH2976" s="5">
        <v>2541.855065379445</v>
      </c>
      <c r="AI2976" s="5">
        <v>30</v>
      </c>
      <c r="AJ2976" s="5">
        <v>366.61371135280456</v>
      </c>
    </row>
    <row r="2977" spans="1:36" x14ac:dyDescent="0.25">
      <c r="A2977">
        <v>2017</v>
      </c>
      <c r="B2977" t="s">
        <v>49</v>
      </c>
      <c r="C2977" t="s">
        <v>6491</v>
      </c>
      <c r="D2977" s="47" t="s">
        <v>618</v>
      </c>
      <c r="E2977" s="11">
        <v>32</v>
      </c>
      <c r="F2977" s="2">
        <v>0.3947</v>
      </c>
      <c r="G2977" s="2">
        <v>0.57199999999999995</v>
      </c>
      <c r="H2977" s="2">
        <v>-0.17729999999999996</v>
      </c>
      <c r="I2977" s="2">
        <v>0.51</v>
      </c>
      <c r="J2977" s="2">
        <v>0.375</v>
      </c>
      <c r="K2977" s="2">
        <v>0.13500000000000001</v>
      </c>
      <c r="L2977" s="2">
        <v>0.49</v>
      </c>
      <c r="M2977" s="2">
        <v>0.49199999999999999</v>
      </c>
      <c r="N2977" s="2">
        <v>-2.0000000000000018E-3</v>
      </c>
      <c r="O2977" s="2">
        <v>-1.476666666666665E-2</v>
      </c>
      <c r="P2977" s="2" t="s">
        <v>5765</v>
      </c>
      <c r="Q2977" s="5">
        <v>8184</v>
      </c>
      <c r="R2977" s="5">
        <v>255.75</v>
      </c>
      <c r="S2977" s="5">
        <v>9</v>
      </c>
      <c r="T2977" s="5">
        <v>109.97067448680353</v>
      </c>
      <c r="U2977" s="5">
        <v>0</v>
      </c>
      <c r="V2977" s="5">
        <v>0</v>
      </c>
      <c r="W2977" s="5">
        <v>0</v>
      </c>
      <c r="X2977" s="5">
        <v>0</v>
      </c>
      <c r="Y2977" s="5">
        <v>0</v>
      </c>
      <c r="Z2977" s="5">
        <v>0</v>
      </c>
      <c r="AA2977" s="5">
        <v>9</v>
      </c>
      <c r="AB2977" s="5">
        <v>109.97067448680353</v>
      </c>
      <c r="AC2977" s="5">
        <v>53</v>
      </c>
      <c r="AD2977" s="5">
        <v>647.60508308895407</v>
      </c>
      <c r="AE2977" s="5">
        <v>16</v>
      </c>
      <c r="AF2977" s="5">
        <v>195.50342130987292</v>
      </c>
      <c r="AG2977" s="5">
        <v>33</v>
      </c>
      <c r="AH2977" s="5">
        <v>403.22580645161287</v>
      </c>
      <c r="AI2977" s="5">
        <v>4</v>
      </c>
      <c r="AJ2977" s="5">
        <v>48.87585532746823</v>
      </c>
    </row>
    <row r="2978" spans="1:36" x14ac:dyDescent="0.25">
      <c r="A2978">
        <v>2018</v>
      </c>
      <c r="B2978" t="s">
        <v>49</v>
      </c>
      <c r="C2978" t="s">
        <v>6328</v>
      </c>
      <c r="D2978" s="47" t="s">
        <v>6316</v>
      </c>
      <c r="E2978" s="11">
        <v>9</v>
      </c>
      <c r="F2978" s="2">
        <v>0.2611</v>
      </c>
      <c r="G2978" s="2">
        <v>0.71</v>
      </c>
      <c r="H2978" s="2">
        <v>-0.44889999999999997</v>
      </c>
      <c r="I2978" s="2">
        <v>0.35899999999999999</v>
      </c>
      <c r="J2978" s="2">
        <v>0.51800000000000002</v>
      </c>
      <c r="K2978" s="2">
        <v>-0.15900000000000003</v>
      </c>
      <c r="L2978" s="2">
        <v>0.42699999999999999</v>
      </c>
      <c r="M2978" s="2">
        <v>0.55500000000000005</v>
      </c>
      <c r="N2978" s="2">
        <v>-0.12800000000000006</v>
      </c>
      <c r="O2978" s="2">
        <v>-0.24529999999999999</v>
      </c>
      <c r="P2978" s="2" t="s">
        <v>5900</v>
      </c>
      <c r="Q2978" s="5">
        <v>8192</v>
      </c>
      <c r="R2978" s="5">
        <v>910.22222222222217</v>
      </c>
      <c r="S2978" s="5">
        <v>14</v>
      </c>
      <c r="T2978" s="5">
        <v>170.8984375</v>
      </c>
      <c r="U2978" s="5">
        <v>0</v>
      </c>
      <c r="V2978" s="5">
        <v>0</v>
      </c>
      <c r="W2978" s="5">
        <v>1</v>
      </c>
      <c r="X2978" s="5">
        <v>12.20703125</v>
      </c>
      <c r="Y2978" s="5">
        <v>1</v>
      </c>
      <c r="Z2978" s="5">
        <v>12.20703125</v>
      </c>
      <c r="AA2978" s="5">
        <v>12</v>
      </c>
      <c r="AB2978" s="5">
        <v>146.484375</v>
      </c>
      <c r="AC2978" s="5">
        <v>57</v>
      </c>
      <c r="AD2978" s="5">
        <v>695.80078125</v>
      </c>
      <c r="AE2978" s="5">
        <v>14</v>
      </c>
      <c r="AF2978" s="5">
        <v>170.8984375</v>
      </c>
      <c r="AG2978" s="5">
        <v>40</v>
      </c>
      <c r="AH2978" s="5">
        <v>488.28125</v>
      </c>
      <c r="AI2978" s="5">
        <v>3</v>
      </c>
      <c r="AJ2978" s="5">
        <v>36.62109375</v>
      </c>
    </row>
    <row r="2979" spans="1:36" x14ac:dyDescent="0.25">
      <c r="A2979">
        <v>2019</v>
      </c>
      <c r="B2979" t="s">
        <v>70</v>
      </c>
      <c r="C2979" t="s">
        <v>5315</v>
      </c>
      <c r="D2979" s="47" t="s">
        <v>649</v>
      </c>
      <c r="E2979" s="11">
        <v>6.43</v>
      </c>
      <c r="F2979" s="2">
        <v>0.78979999999999995</v>
      </c>
      <c r="G2979" s="2">
        <v>0.1971</v>
      </c>
      <c r="H2979" s="2">
        <v>0.5927</v>
      </c>
      <c r="I2979" s="2">
        <v>0.77470000000000006</v>
      </c>
      <c r="J2979" s="2">
        <v>0.1832</v>
      </c>
      <c r="K2979" s="2">
        <v>0.59150000000000003</v>
      </c>
      <c r="L2979" s="2">
        <v>0.74250000000000005</v>
      </c>
      <c r="M2979" s="2">
        <v>0.24099999999999999</v>
      </c>
      <c r="N2979" s="2">
        <v>0.50150000000000006</v>
      </c>
      <c r="O2979" s="2">
        <v>0.56190000000000007</v>
      </c>
      <c r="P2979" s="5" t="s">
        <v>4792</v>
      </c>
      <c r="Q2979" s="5">
        <v>8193</v>
      </c>
      <c r="R2979" s="5">
        <v>1274.1835147744946</v>
      </c>
      <c r="S2979" s="5">
        <v>14</v>
      </c>
      <c r="T2979" s="5">
        <v>170.87757842060296</v>
      </c>
      <c r="U2979" s="5">
        <v>0</v>
      </c>
      <c r="V2979" s="5">
        <v>0</v>
      </c>
      <c r="W2979" s="5">
        <v>2</v>
      </c>
      <c r="X2979" s="5">
        <v>24.411082631514709</v>
      </c>
      <c r="Y2979" s="5">
        <v>1</v>
      </c>
      <c r="Z2979" s="5">
        <v>12.205541315757355</v>
      </c>
      <c r="AA2979" s="5">
        <v>11</v>
      </c>
      <c r="AB2979" s="5">
        <v>134.26095447333088</v>
      </c>
      <c r="AC2979" s="5">
        <v>207</v>
      </c>
      <c r="AD2979" s="5">
        <v>2526.5470523617723</v>
      </c>
      <c r="AE2979" s="5">
        <v>28</v>
      </c>
      <c r="AF2979" s="5">
        <v>341.75515684120592</v>
      </c>
      <c r="AG2979" s="5">
        <v>167</v>
      </c>
      <c r="AH2979" s="5">
        <v>2038.325399731478</v>
      </c>
      <c r="AI2979" s="5">
        <v>12</v>
      </c>
      <c r="AJ2979" s="5">
        <v>146.46649578908827</v>
      </c>
    </row>
    <row r="2980" spans="1:36" x14ac:dyDescent="0.25">
      <c r="A2980">
        <v>2018</v>
      </c>
      <c r="B2980" t="s">
        <v>71</v>
      </c>
      <c r="C2980" t="s">
        <v>5251</v>
      </c>
      <c r="D2980" s="47" t="s">
        <v>5093</v>
      </c>
      <c r="E2980" s="11">
        <v>0</v>
      </c>
      <c r="F2980" s="2">
        <v>0.81089999999999995</v>
      </c>
      <c r="G2980" s="2">
        <v>0.17660000000000001</v>
      </c>
      <c r="H2980" s="2">
        <v>0.63429999999999997</v>
      </c>
      <c r="I2980" s="2">
        <v>0.79730000000000001</v>
      </c>
      <c r="J2980" s="2">
        <v>0.1792</v>
      </c>
      <c r="K2980" s="2">
        <v>0.61809999999999998</v>
      </c>
      <c r="L2980" s="2">
        <v>0.76559999999999995</v>
      </c>
      <c r="M2980" s="2">
        <v>0.2228</v>
      </c>
      <c r="N2980" s="2">
        <v>0.54279999999999995</v>
      </c>
      <c r="O2980" s="2">
        <v>0.59839999999999993</v>
      </c>
      <c r="P2980" s="2" t="s">
        <v>4792</v>
      </c>
      <c r="Q2980" s="5">
        <v>8208</v>
      </c>
      <c r="R2980" s="5" t="s">
        <v>4791</v>
      </c>
      <c r="S2980" s="5">
        <v>11</v>
      </c>
      <c r="T2980" s="5">
        <v>134.01559454191033</v>
      </c>
      <c r="U2980" s="5">
        <v>0</v>
      </c>
      <c r="V2980" s="5">
        <v>0</v>
      </c>
      <c r="W2980" s="5">
        <v>5</v>
      </c>
      <c r="X2980" s="5">
        <v>60.916179337231966</v>
      </c>
      <c r="Y2980" s="5">
        <v>0</v>
      </c>
      <c r="Z2980" s="5">
        <v>0</v>
      </c>
      <c r="AA2980" s="5">
        <v>6</v>
      </c>
      <c r="AB2980" s="5">
        <v>73.099415204678365</v>
      </c>
      <c r="AC2980" s="5">
        <v>107</v>
      </c>
      <c r="AD2980" s="5">
        <v>1303.606237816764</v>
      </c>
      <c r="AE2980" s="5">
        <v>12</v>
      </c>
      <c r="AF2980" s="5">
        <v>146.19883040935673</v>
      </c>
      <c r="AG2980" s="5">
        <v>82</v>
      </c>
      <c r="AH2980" s="5">
        <v>999.02534113060426</v>
      </c>
      <c r="AI2980" s="5">
        <v>13</v>
      </c>
      <c r="AJ2980" s="5">
        <v>158.3820662768031</v>
      </c>
    </row>
    <row r="2981" spans="1:36" x14ac:dyDescent="0.25">
      <c r="A2981">
        <v>2018</v>
      </c>
      <c r="B2981" t="s">
        <v>71</v>
      </c>
      <c r="C2981" t="s">
        <v>5251</v>
      </c>
      <c r="D2981" s="47" t="s">
        <v>5093</v>
      </c>
      <c r="E2981" s="11">
        <v>0</v>
      </c>
      <c r="F2981" s="2">
        <v>0.81089999999999995</v>
      </c>
      <c r="G2981" s="2">
        <v>0.17660000000000001</v>
      </c>
      <c r="H2981" s="2">
        <v>0.63429999999999997</v>
      </c>
      <c r="I2981" s="2">
        <v>0.79730000000000001</v>
      </c>
      <c r="J2981" s="2">
        <v>0.1792</v>
      </c>
      <c r="K2981" s="2">
        <v>0.61809999999999998</v>
      </c>
      <c r="L2981" s="2">
        <v>0.76559999999999995</v>
      </c>
      <c r="M2981" s="2">
        <v>0.2228</v>
      </c>
      <c r="N2981" s="2">
        <v>0.54279999999999995</v>
      </c>
      <c r="O2981" s="2">
        <v>0.59839999999999993</v>
      </c>
      <c r="P2981" s="2" t="s">
        <v>4792</v>
      </c>
      <c r="Q2981" s="5">
        <v>8208</v>
      </c>
      <c r="R2981" s="5" t="s">
        <v>4791</v>
      </c>
      <c r="S2981" s="5">
        <v>11</v>
      </c>
      <c r="T2981" s="5">
        <v>134.01559454191033</v>
      </c>
      <c r="U2981" s="5">
        <v>0</v>
      </c>
      <c r="V2981" s="5">
        <v>0</v>
      </c>
      <c r="W2981" s="5">
        <v>5</v>
      </c>
      <c r="X2981" s="5">
        <v>60.916179337231966</v>
      </c>
      <c r="Y2981" s="5">
        <v>0</v>
      </c>
      <c r="Z2981" s="5">
        <v>0</v>
      </c>
      <c r="AA2981" s="5">
        <v>6</v>
      </c>
      <c r="AB2981" s="5">
        <v>73.099415204678365</v>
      </c>
      <c r="AC2981" s="5">
        <v>107</v>
      </c>
      <c r="AD2981" s="5">
        <v>1303.606237816764</v>
      </c>
      <c r="AE2981" s="5">
        <v>12</v>
      </c>
      <c r="AF2981" s="5">
        <v>146.19883040935673</v>
      </c>
      <c r="AG2981" s="5">
        <v>82</v>
      </c>
      <c r="AH2981" s="5">
        <v>999.02534113060426</v>
      </c>
      <c r="AI2981" s="5">
        <v>13</v>
      </c>
      <c r="AJ2981" s="5">
        <v>158.3820662768031</v>
      </c>
    </row>
    <row r="2982" spans="1:36" x14ac:dyDescent="0.25">
      <c r="A2982">
        <v>2019</v>
      </c>
      <c r="B2982" t="s">
        <v>41</v>
      </c>
      <c r="C2982" t="s">
        <v>5597</v>
      </c>
      <c r="D2982" s="47" t="s">
        <v>5596</v>
      </c>
      <c r="E2982" s="11">
        <v>5.2370000000000001</v>
      </c>
      <c r="F2982" s="2">
        <v>0.7298</v>
      </c>
      <c r="G2982" s="2">
        <v>0.24809999999999999</v>
      </c>
      <c r="H2982" s="2">
        <v>0.48170000000000002</v>
      </c>
      <c r="I2982" s="2">
        <v>0.70879999999999999</v>
      </c>
      <c r="J2982" s="2">
        <v>0.24510000000000001</v>
      </c>
      <c r="K2982" s="2">
        <v>0.4637</v>
      </c>
      <c r="L2982" s="2">
        <v>0.60640000000000005</v>
      </c>
      <c r="M2982" s="2">
        <v>0.36820000000000003</v>
      </c>
      <c r="N2982" s="2">
        <v>0.23820000000000002</v>
      </c>
      <c r="O2982" s="2">
        <v>0.39453333333333335</v>
      </c>
      <c r="P2982" s="2" t="s">
        <v>4792</v>
      </c>
      <c r="Q2982" s="5">
        <v>8208</v>
      </c>
      <c r="R2982" s="5">
        <v>1567.3095283559289</v>
      </c>
      <c r="S2982" s="5">
        <v>33</v>
      </c>
      <c r="T2982" s="5">
        <v>402.046783625731</v>
      </c>
      <c r="U2982" s="5">
        <v>0</v>
      </c>
      <c r="V2982" s="5">
        <v>0</v>
      </c>
      <c r="W2982" s="5">
        <v>14</v>
      </c>
      <c r="X2982" s="5">
        <v>170.5653021442495</v>
      </c>
      <c r="Y2982" s="5">
        <v>14</v>
      </c>
      <c r="Z2982" s="5">
        <v>170.5653021442495</v>
      </c>
      <c r="AA2982" s="5">
        <v>5</v>
      </c>
      <c r="AB2982" s="5">
        <v>60.916179337231966</v>
      </c>
      <c r="AC2982" s="5">
        <v>146</v>
      </c>
      <c r="AD2982" s="5">
        <v>1778.7524366471735</v>
      </c>
      <c r="AE2982" s="5">
        <v>24</v>
      </c>
      <c r="AF2982" s="5">
        <v>292.39766081871346</v>
      </c>
      <c r="AG2982" s="5">
        <v>116</v>
      </c>
      <c r="AH2982" s="5">
        <v>1413.2553606237816</v>
      </c>
      <c r="AI2982" s="5">
        <v>6</v>
      </c>
      <c r="AJ2982" s="5">
        <v>73.099415204678365</v>
      </c>
    </row>
    <row r="2983" spans="1:36" x14ac:dyDescent="0.25">
      <c r="A2983">
        <v>2017</v>
      </c>
      <c r="B2983" t="s">
        <v>70</v>
      </c>
      <c r="C2983" t="s">
        <v>5366</v>
      </c>
      <c r="D2983" s="47" t="s">
        <v>5311</v>
      </c>
      <c r="E2983" s="11">
        <v>9.7100000000000009</v>
      </c>
      <c r="F2983" s="2">
        <v>0.72799999999999998</v>
      </c>
      <c r="G2983" s="2">
        <v>0.25840000000000002</v>
      </c>
      <c r="H2983" s="2">
        <v>0.46959999999999996</v>
      </c>
      <c r="I2983" s="2">
        <v>0.70530000000000004</v>
      </c>
      <c r="J2983" s="2">
        <v>0.26900000000000002</v>
      </c>
      <c r="K2983" s="2">
        <v>0.43630000000000002</v>
      </c>
      <c r="L2983" s="2">
        <v>0.65510000000000002</v>
      </c>
      <c r="M2983" s="2">
        <v>0.33379999999999999</v>
      </c>
      <c r="N2983" s="2">
        <v>0.32130000000000003</v>
      </c>
      <c r="O2983" s="2">
        <v>0.40906666666666663</v>
      </c>
      <c r="P2983" s="5" t="s">
        <v>4792</v>
      </c>
      <c r="Q2983" s="5">
        <v>8210</v>
      </c>
      <c r="R2983" s="5">
        <v>845.52008238928931</v>
      </c>
      <c r="S2983" s="5">
        <v>95</v>
      </c>
      <c r="T2983" s="5">
        <v>1157.1254567600488</v>
      </c>
      <c r="U2983" s="5">
        <v>1</v>
      </c>
      <c r="V2983" s="5">
        <v>12.180267965895251</v>
      </c>
      <c r="W2983" s="5">
        <v>10</v>
      </c>
      <c r="X2983" s="5">
        <v>121.80267965895248</v>
      </c>
      <c r="Y2983" s="5">
        <v>6</v>
      </c>
      <c r="Z2983" s="5">
        <v>73.081607795371497</v>
      </c>
      <c r="AA2983" s="5">
        <v>78</v>
      </c>
      <c r="AB2983" s="5">
        <v>950.06090133982946</v>
      </c>
      <c r="AC2983" s="5">
        <v>335</v>
      </c>
      <c r="AD2983" s="5">
        <v>4080.3897685749089</v>
      </c>
      <c r="AE2983" s="5">
        <v>78</v>
      </c>
      <c r="AF2983" s="5">
        <v>950.06090133982946</v>
      </c>
      <c r="AG2983" s="5">
        <v>245</v>
      </c>
      <c r="AH2983" s="5">
        <v>2984.1656516443363</v>
      </c>
      <c r="AI2983" s="5">
        <v>12</v>
      </c>
      <c r="AJ2983" s="5">
        <v>146.16321559074299</v>
      </c>
    </row>
    <row r="2984" spans="1:36" x14ac:dyDescent="0.25">
      <c r="A2984">
        <v>2017</v>
      </c>
      <c r="B2984" t="s">
        <v>49</v>
      </c>
      <c r="C2984" t="s">
        <v>5171</v>
      </c>
      <c r="D2984" s="47" t="s">
        <v>914</v>
      </c>
      <c r="E2984" s="11">
        <v>30.2</v>
      </c>
      <c r="F2984" s="2">
        <v>0.26050000000000001</v>
      </c>
      <c r="G2984" s="2">
        <v>0.69830000000000003</v>
      </c>
      <c r="H2984" s="2">
        <v>-0.43780000000000002</v>
      </c>
      <c r="I2984" s="2">
        <v>0.24399999999999999</v>
      </c>
      <c r="J2984" s="2">
        <v>0.63600000000000001</v>
      </c>
      <c r="K2984" s="2">
        <v>-0.39200000000000002</v>
      </c>
      <c r="L2984" s="2">
        <v>0.20699999999999999</v>
      </c>
      <c r="M2984" s="2">
        <v>0.76300000000000001</v>
      </c>
      <c r="N2984" s="2">
        <v>-0.55600000000000005</v>
      </c>
      <c r="O2984" s="2">
        <v>-0.46193333333333336</v>
      </c>
      <c r="P2984" s="2" t="s">
        <v>5900</v>
      </c>
      <c r="Q2984" s="5">
        <v>8211</v>
      </c>
      <c r="R2984" s="5">
        <v>271.88741721854308</v>
      </c>
      <c r="S2984" s="5">
        <v>64</v>
      </c>
      <c r="T2984" s="5">
        <v>779.44221166727561</v>
      </c>
      <c r="U2984" s="5">
        <v>0</v>
      </c>
      <c r="V2984" s="5">
        <v>0</v>
      </c>
      <c r="W2984" s="5">
        <v>8</v>
      </c>
      <c r="X2984" s="5">
        <v>97.430276458409452</v>
      </c>
      <c r="Y2984" s="5">
        <v>0</v>
      </c>
      <c r="Z2984" s="5">
        <v>0</v>
      </c>
      <c r="AA2984" s="5">
        <v>56</v>
      </c>
      <c r="AB2984" s="5">
        <v>682.01193520886613</v>
      </c>
      <c r="AC2984" s="5">
        <v>126</v>
      </c>
      <c r="AD2984" s="5">
        <v>1534.526854219949</v>
      </c>
      <c r="AE2984" s="5">
        <v>51</v>
      </c>
      <c r="AF2984" s="5">
        <v>621.11801242236015</v>
      </c>
      <c r="AG2984" s="5">
        <v>71</v>
      </c>
      <c r="AH2984" s="5">
        <v>864.69370356838385</v>
      </c>
      <c r="AI2984" s="5">
        <v>4</v>
      </c>
      <c r="AJ2984" s="5">
        <v>48.715138229204726</v>
      </c>
    </row>
    <row r="2985" spans="1:36" x14ac:dyDescent="0.25">
      <c r="A2985">
        <v>2017</v>
      </c>
      <c r="B2985" t="s">
        <v>49</v>
      </c>
      <c r="C2985" t="s">
        <v>703</v>
      </c>
      <c r="D2985" s="47" t="s">
        <v>618</v>
      </c>
      <c r="E2985" s="11">
        <v>27.7</v>
      </c>
      <c r="F2985" s="2">
        <v>0.3947</v>
      </c>
      <c r="G2985" s="2">
        <v>0.57199999999999995</v>
      </c>
      <c r="H2985" s="2">
        <v>-0.17729999999999996</v>
      </c>
      <c r="I2985" s="2">
        <v>0.41199999999999998</v>
      </c>
      <c r="J2985" s="2">
        <v>0.46100000000000002</v>
      </c>
      <c r="K2985" s="2">
        <v>-4.9000000000000044E-2</v>
      </c>
      <c r="L2985" s="2">
        <v>0.51600000000000001</v>
      </c>
      <c r="M2985" s="2">
        <v>0.46500000000000002</v>
      </c>
      <c r="N2985" s="2">
        <v>5.099999999999999E-2</v>
      </c>
      <c r="O2985" s="2">
        <v>-5.8433333333333337E-2</v>
      </c>
      <c r="P2985" s="2" t="s">
        <v>5900</v>
      </c>
      <c r="Q2985" s="5">
        <v>8212</v>
      </c>
      <c r="R2985" s="5">
        <v>296.46209386281589</v>
      </c>
      <c r="S2985" s="5">
        <v>10</v>
      </c>
      <c r="T2985" s="5">
        <v>121.77301509985388</v>
      </c>
      <c r="U2985" s="5">
        <v>0</v>
      </c>
      <c r="V2985" s="5">
        <v>0</v>
      </c>
      <c r="W2985" s="5">
        <v>2</v>
      </c>
      <c r="X2985" s="5">
        <v>24.354603019970774</v>
      </c>
      <c r="Y2985" s="5">
        <v>1</v>
      </c>
      <c r="Z2985" s="5">
        <v>12.177301509985387</v>
      </c>
      <c r="AA2985" s="5">
        <v>7</v>
      </c>
      <c r="AB2985" s="5">
        <v>85.241110569897714</v>
      </c>
      <c r="AC2985" s="5">
        <v>56</v>
      </c>
      <c r="AD2985" s="5">
        <v>681.92888455918171</v>
      </c>
      <c r="AE2985" s="5">
        <v>13</v>
      </c>
      <c r="AF2985" s="5">
        <v>158.30491962981003</v>
      </c>
      <c r="AG2985" s="5">
        <v>40</v>
      </c>
      <c r="AH2985" s="5">
        <v>487.09206039941552</v>
      </c>
      <c r="AI2985" s="5">
        <v>3</v>
      </c>
      <c r="AJ2985" s="5">
        <v>36.531904529956158</v>
      </c>
    </row>
    <row r="2986" spans="1:36" x14ac:dyDescent="0.25">
      <c r="A2986">
        <v>2017</v>
      </c>
      <c r="B2986" t="s">
        <v>49</v>
      </c>
      <c r="C2986" t="s">
        <v>5145</v>
      </c>
      <c r="D2986" s="47" t="s">
        <v>5760</v>
      </c>
      <c r="E2986" s="11">
        <v>14.2</v>
      </c>
      <c r="F2986" s="2">
        <v>0.34110000000000001</v>
      </c>
      <c r="G2986" s="2">
        <v>0.62929999999999997</v>
      </c>
      <c r="H2986" s="2">
        <v>-0.28819999999999996</v>
      </c>
      <c r="I2986" s="2">
        <v>0.31</v>
      </c>
      <c r="J2986" s="2">
        <v>0.55200000000000005</v>
      </c>
      <c r="K2986" s="2">
        <v>-0.24200000000000005</v>
      </c>
      <c r="L2986" s="2">
        <v>0.496</v>
      </c>
      <c r="M2986" s="2">
        <v>0.48699999999999999</v>
      </c>
      <c r="N2986" s="2">
        <v>9.000000000000008E-3</v>
      </c>
      <c r="O2986" s="2">
        <v>-0.17373333333333332</v>
      </c>
      <c r="P2986" s="2" t="s">
        <v>5900</v>
      </c>
      <c r="Q2986" s="5">
        <v>8216</v>
      </c>
      <c r="R2986" s="5">
        <v>578.59154929577471</v>
      </c>
      <c r="S2986" s="5">
        <v>4</v>
      </c>
      <c r="T2986" s="5">
        <v>48.685491723466406</v>
      </c>
      <c r="U2986" s="5">
        <v>0</v>
      </c>
      <c r="V2986" s="5">
        <v>0</v>
      </c>
      <c r="W2986" s="5">
        <v>1</v>
      </c>
      <c r="X2986" s="5">
        <v>12.171372930866601</v>
      </c>
      <c r="Y2986" s="5">
        <v>0</v>
      </c>
      <c r="Z2986" s="5">
        <v>0</v>
      </c>
      <c r="AA2986" s="5">
        <v>3</v>
      </c>
      <c r="AB2986" s="5">
        <v>36.514118792599803</v>
      </c>
      <c r="AC2986" s="5">
        <v>39</v>
      </c>
      <c r="AD2986" s="5">
        <v>474.68354430379748</v>
      </c>
      <c r="AE2986" s="5">
        <v>7</v>
      </c>
      <c r="AF2986" s="5">
        <v>85.199610516066215</v>
      </c>
      <c r="AG2986" s="5">
        <v>31</v>
      </c>
      <c r="AH2986" s="5">
        <v>377.31256085686465</v>
      </c>
      <c r="AI2986" s="5">
        <v>1</v>
      </c>
      <c r="AJ2986" s="5">
        <v>12.171372930866601</v>
      </c>
    </row>
    <row r="2987" spans="1:36" x14ac:dyDescent="0.25">
      <c r="A2987">
        <v>2018</v>
      </c>
      <c r="B2987" t="s">
        <v>49</v>
      </c>
      <c r="C2987" t="s">
        <v>6508</v>
      </c>
      <c r="D2987" s="47" t="s">
        <v>618</v>
      </c>
      <c r="E2987" s="11">
        <v>12.9</v>
      </c>
      <c r="F2987" s="2">
        <v>0.3947</v>
      </c>
      <c r="G2987" s="2">
        <v>0.57199999999999995</v>
      </c>
      <c r="H2987" s="2">
        <v>-0.17729999999999996</v>
      </c>
      <c r="I2987" s="2">
        <v>0.41599999999999998</v>
      </c>
      <c r="J2987" s="2">
        <v>0.48299999999999998</v>
      </c>
      <c r="K2987" s="2">
        <v>-6.7000000000000004E-2</v>
      </c>
      <c r="L2987" s="2">
        <v>0.5</v>
      </c>
      <c r="M2987" s="2">
        <v>0.48699999999999999</v>
      </c>
      <c r="N2987" s="2">
        <v>1.3000000000000012E-2</v>
      </c>
      <c r="O2987" s="2">
        <v>-7.7099999999999988E-2</v>
      </c>
      <c r="P2987" s="2" t="s">
        <v>5900</v>
      </c>
      <c r="Q2987" s="5">
        <v>8216</v>
      </c>
      <c r="R2987" s="5">
        <v>636.89922480620157</v>
      </c>
      <c r="S2987" s="5">
        <v>11</v>
      </c>
      <c r="T2987" s="5">
        <v>133.88510223953261</v>
      </c>
      <c r="U2987" s="5">
        <v>0</v>
      </c>
      <c r="V2987" s="5">
        <v>0</v>
      </c>
      <c r="W2987" s="5">
        <v>0</v>
      </c>
      <c r="X2987" s="5">
        <v>0</v>
      </c>
      <c r="Y2987" s="5">
        <v>2</v>
      </c>
      <c r="Z2987" s="5">
        <v>24.342745861733203</v>
      </c>
      <c r="AA2987" s="5">
        <v>9</v>
      </c>
      <c r="AB2987" s="5">
        <v>109.54235637779942</v>
      </c>
      <c r="AC2987" s="5">
        <v>47</v>
      </c>
      <c r="AD2987" s="5">
        <v>572.05452775073036</v>
      </c>
      <c r="AE2987" s="5">
        <v>13</v>
      </c>
      <c r="AF2987" s="5">
        <v>158.22784810126581</v>
      </c>
      <c r="AG2987" s="5">
        <v>27</v>
      </c>
      <c r="AH2987" s="5">
        <v>328.62706913339827</v>
      </c>
      <c r="AI2987" s="5">
        <v>7</v>
      </c>
      <c r="AJ2987" s="5">
        <v>85.199610516066215</v>
      </c>
    </row>
    <row r="2988" spans="1:36" x14ac:dyDescent="0.25">
      <c r="A2988">
        <v>2017</v>
      </c>
      <c r="B2988" t="s">
        <v>71</v>
      </c>
      <c r="C2988" t="s">
        <v>5251</v>
      </c>
      <c r="D2988" s="47" t="s">
        <v>5093</v>
      </c>
      <c r="E2988" s="11">
        <v>0</v>
      </c>
      <c r="F2988" s="2">
        <v>0.81089999999999995</v>
      </c>
      <c r="G2988" s="2">
        <v>0.17660000000000001</v>
      </c>
      <c r="H2988" s="2">
        <v>0.63429999999999997</v>
      </c>
      <c r="I2988" s="2">
        <v>0.79730000000000001</v>
      </c>
      <c r="J2988" s="2">
        <v>0.1792</v>
      </c>
      <c r="K2988" s="2">
        <v>0.61809999999999998</v>
      </c>
      <c r="L2988" s="2">
        <v>0.76559999999999995</v>
      </c>
      <c r="M2988" s="2">
        <v>0.2228</v>
      </c>
      <c r="N2988" s="2">
        <v>0.54279999999999995</v>
      </c>
      <c r="O2988" s="2">
        <v>0.59839999999999993</v>
      </c>
      <c r="P2988" s="2" t="s">
        <v>4792</v>
      </c>
      <c r="Q2988" s="5">
        <v>8219</v>
      </c>
      <c r="R2988" s="5" t="s">
        <v>4791</v>
      </c>
      <c r="S2988" s="5">
        <v>25</v>
      </c>
      <c r="T2988" s="5">
        <v>304.17325708723689</v>
      </c>
      <c r="U2988" s="5">
        <v>0</v>
      </c>
      <c r="V2988" s="5">
        <v>0</v>
      </c>
      <c r="W2988" s="5">
        <v>3</v>
      </c>
      <c r="X2988" s="5">
        <v>36.500790850468427</v>
      </c>
      <c r="Y2988" s="5">
        <v>1</v>
      </c>
      <c r="Z2988" s="5">
        <v>12.166930283489474</v>
      </c>
      <c r="AA2988" s="5">
        <v>21</v>
      </c>
      <c r="AB2988" s="5">
        <v>255.50553595327898</v>
      </c>
      <c r="AC2988" s="5">
        <v>120</v>
      </c>
      <c r="AD2988" s="5">
        <v>1460.0316340187369</v>
      </c>
      <c r="AE2988" s="5">
        <v>20</v>
      </c>
      <c r="AF2988" s="5">
        <v>243.3386056697895</v>
      </c>
      <c r="AG2988" s="5">
        <v>87</v>
      </c>
      <c r="AH2988" s="5">
        <v>1058.5229346635842</v>
      </c>
      <c r="AI2988" s="5">
        <v>13</v>
      </c>
      <c r="AJ2988" s="5">
        <v>158.17009368536318</v>
      </c>
    </row>
    <row r="2989" spans="1:36" x14ac:dyDescent="0.25">
      <c r="A2989">
        <v>2019</v>
      </c>
      <c r="B2989" t="s">
        <v>41</v>
      </c>
      <c r="C2989" t="s">
        <v>5370</v>
      </c>
      <c r="D2989" s="47" t="s">
        <v>5607</v>
      </c>
      <c r="E2989" s="11">
        <v>5.806</v>
      </c>
      <c r="F2989" s="2">
        <v>0.74380000000000002</v>
      </c>
      <c r="G2989" s="2">
        <v>0.2412</v>
      </c>
      <c r="H2989" s="2">
        <v>0.50260000000000005</v>
      </c>
      <c r="I2989" s="2">
        <v>0.71150000000000002</v>
      </c>
      <c r="J2989" s="2">
        <v>0.24410000000000001</v>
      </c>
      <c r="K2989" s="2">
        <v>0.46740000000000004</v>
      </c>
      <c r="L2989" s="2">
        <v>0.57420000000000004</v>
      </c>
      <c r="M2989" s="2">
        <v>0.39889999999999998</v>
      </c>
      <c r="N2989" s="2">
        <v>0.17530000000000007</v>
      </c>
      <c r="O2989" s="2">
        <v>0.38176666666666675</v>
      </c>
      <c r="P2989" s="2" t="s">
        <v>4792</v>
      </c>
      <c r="Q2989" s="5">
        <v>8224</v>
      </c>
      <c r="R2989" s="5">
        <v>1416.4657251119531</v>
      </c>
      <c r="S2989" s="5">
        <v>10</v>
      </c>
      <c r="T2989" s="5">
        <v>121.59533073929961</v>
      </c>
      <c r="U2989" s="5">
        <v>0</v>
      </c>
      <c r="V2989" s="5">
        <v>0</v>
      </c>
      <c r="W2989" s="5">
        <v>2</v>
      </c>
      <c r="X2989" s="5">
        <v>24.319066147859921</v>
      </c>
      <c r="Y2989" s="5">
        <v>0</v>
      </c>
      <c r="Z2989" s="5">
        <v>0</v>
      </c>
      <c r="AA2989" s="5">
        <v>8</v>
      </c>
      <c r="AB2989" s="5">
        <v>97.276264591439684</v>
      </c>
      <c r="AC2989" s="5">
        <v>22</v>
      </c>
      <c r="AD2989" s="5">
        <v>267.50972762645915</v>
      </c>
      <c r="AE2989" s="5">
        <v>4</v>
      </c>
      <c r="AF2989" s="5">
        <v>48.638132295719842</v>
      </c>
      <c r="AG2989" s="5">
        <v>18</v>
      </c>
      <c r="AH2989" s="5">
        <v>218.8715953307393</v>
      </c>
      <c r="AI2989" s="5">
        <v>0</v>
      </c>
      <c r="AJ2989" s="5">
        <v>0</v>
      </c>
    </row>
    <row r="2990" spans="1:36" x14ac:dyDescent="0.25">
      <c r="A2990">
        <v>2017</v>
      </c>
      <c r="B2990" t="s">
        <v>41</v>
      </c>
      <c r="C2990" t="s">
        <v>6202</v>
      </c>
      <c r="D2990" s="47" t="s">
        <v>5289</v>
      </c>
      <c r="E2990" s="11">
        <v>8.0459999999999994</v>
      </c>
      <c r="F2990" s="2">
        <v>0.36990000000000001</v>
      </c>
      <c r="G2990" s="2">
        <v>0.61060000000000003</v>
      </c>
      <c r="H2990" s="2">
        <v>-0.24070000000000003</v>
      </c>
      <c r="I2990" s="2">
        <v>0.36830000000000002</v>
      </c>
      <c r="J2990" s="2">
        <v>0.57410000000000005</v>
      </c>
      <c r="K2990" s="2">
        <v>-0.20580000000000004</v>
      </c>
      <c r="L2990" s="2">
        <v>0.45140000000000002</v>
      </c>
      <c r="M2990" s="2">
        <v>0.53480000000000005</v>
      </c>
      <c r="N2990" s="2">
        <v>-8.340000000000003E-2</v>
      </c>
      <c r="O2990" s="2">
        <v>-0.17663333333333334</v>
      </c>
      <c r="P2990" s="2" t="s">
        <v>5900</v>
      </c>
      <c r="Q2990" s="5">
        <v>8234</v>
      </c>
      <c r="R2990" s="5">
        <v>1023.3656475267214</v>
      </c>
      <c r="S2990" s="5">
        <v>2</v>
      </c>
      <c r="T2990" s="5">
        <v>24.28953121204761</v>
      </c>
      <c r="U2990" s="5">
        <v>0</v>
      </c>
      <c r="V2990" s="5">
        <v>0</v>
      </c>
      <c r="W2990" s="5">
        <v>1</v>
      </c>
      <c r="X2990" s="5">
        <v>12.144765606023805</v>
      </c>
      <c r="Y2990" s="5">
        <v>0</v>
      </c>
      <c r="Z2990" s="5">
        <v>0</v>
      </c>
      <c r="AA2990" s="5">
        <v>1</v>
      </c>
      <c r="AB2990" s="5">
        <v>12.144765606023805</v>
      </c>
      <c r="AC2990" s="5">
        <v>20</v>
      </c>
      <c r="AD2990" s="5">
        <v>242.89531212047609</v>
      </c>
      <c r="AE2990" s="5">
        <v>3</v>
      </c>
      <c r="AF2990" s="5">
        <v>36.43429681807141</v>
      </c>
      <c r="AG2990" s="5">
        <v>15</v>
      </c>
      <c r="AH2990" s="5">
        <v>182.17148409035707</v>
      </c>
      <c r="AI2990" s="5">
        <v>2</v>
      </c>
      <c r="AJ2990" s="5">
        <v>24.28953121204761</v>
      </c>
    </row>
    <row r="2991" spans="1:36" x14ac:dyDescent="0.25">
      <c r="A2991">
        <v>2018</v>
      </c>
      <c r="B2991" t="s">
        <v>49</v>
      </c>
      <c r="C2991" t="s">
        <v>5171</v>
      </c>
      <c r="D2991" s="47" t="s">
        <v>914</v>
      </c>
      <c r="E2991" s="11">
        <v>30.2</v>
      </c>
      <c r="F2991" s="2">
        <v>0.26050000000000001</v>
      </c>
      <c r="G2991" s="2">
        <v>0.69830000000000003</v>
      </c>
      <c r="H2991" s="2">
        <v>-0.43780000000000002</v>
      </c>
      <c r="I2991" s="2">
        <v>0.24399999999999999</v>
      </c>
      <c r="J2991" s="2">
        <v>0.63600000000000001</v>
      </c>
      <c r="K2991" s="2">
        <v>-0.39200000000000002</v>
      </c>
      <c r="L2991" s="2">
        <v>0.20699999999999999</v>
      </c>
      <c r="M2991" s="2">
        <v>0.76300000000000001</v>
      </c>
      <c r="N2991" s="2">
        <v>-0.55600000000000005</v>
      </c>
      <c r="O2991" s="2">
        <v>-0.46193333333333336</v>
      </c>
      <c r="P2991" s="2" t="s">
        <v>5900</v>
      </c>
      <c r="Q2991" s="5">
        <v>8235</v>
      </c>
      <c r="R2991" s="5">
        <v>272.68211920529802</v>
      </c>
      <c r="S2991" s="5">
        <v>58</v>
      </c>
      <c r="T2991" s="5">
        <v>704.3108682452945</v>
      </c>
      <c r="U2991" s="5">
        <v>0</v>
      </c>
      <c r="V2991" s="5">
        <v>0</v>
      </c>
      <c r="W2991" s="5">
        <v>5</v>
      </c>
      <c r="X2991" s="5">
        <v>60.716454159077117</v>
      </c>
      <c r="Y2991" s="5">
        <v>2</v>
      </c>
      <c r="Z2991" s="5">
        <v>24.286581663630844</v>
      </c>
      <c r="AA2991" s="5">
        <v>51</v>
      </c>
      <c r="AB2991" s="5">
        <v>619.30783242258656</v>
      </c>
      <c r="AC2991" s="5">
        <v>95</v>
      </c>
      <c r="AD2991" s="5">
        <v>1153.6126290224652</v>
      </c>
      <c r="AE2991" s="5">
        <v>22</v>
      </c>
      <c r="AF2991" s="5">
        <v>267.15239829993925</v>
      </c>
      <c r="AG2991" s="5">
        <v>71</v>
      </c>
      <c r="AH2991" s="5">
        <v>862.17364905889497</v>
      </c>
      <c r="AI2991" s="5">
        <v>2</v>
      </c>
      <c r="AJ2991" s="5">
        <v>24.286581663630844</v>
      </c>
    </row>
    <row r="2992" spans="1:36" x14ac:dyDescent="0.25">
      <c r="A2992">
        <v>2018</v>
      </c>
      <c r="B2992" t="s">
        <v>41</v>
      </c>
      <c r="C2992" t="s">
        <v>5597</v>
      </c>
      <c r="D2992" s="47" t="s">
        <v>5596</v>
      </c>
      <c r="E2992" s="11">
        <v>5.2370000000000001</v>
      </c>
      <c r="F2992" s="2">
        <v>0.7298</v>
      </c>
      <c r="G2992" s="2">
        <v>0.24809999999999999</v>
      </c>
      <c r="H2992" s="2">
        <v>0.48170000000000002</v>
      </c>
      <c r="I2992" s="2">
        <v>0.70879999999999999</v>
      </c>
      <c r="J2992" s="2">
        <v>0.24510000000000001</v>
      </c>
      <c r="K2992" s="2">
        <v>0.4637</v>
      </c>
      <c r="L2992" s="2">
        <v>0.60640000000000005</v>
      </c>
      <c r="M2992" s="2">
        <v>0.36820000000000003</v>
      </c>
      <c r="N2992" s="2">
        <v>0.23820000000000002</v>
      </c>
      <c r="O2992" s="2">
        <v>0.39453333333333335</v>
      </c>
      <c r="P2992" s="2" t="s">
        <v>4792</v>
      </c>
      <c r="Q2992" s="5">
        <v>8238</v>
      </c>
      <c r="R2992" s="5">
        <v>1573.0379988543059</v>
      </c>
      <c r="S2992" s="5">
        <v>10</v>
      </c>
      <c r="T2992" s="5">
        <v>121.38868657441127</v>
      </c>
      <c r="U2992" s="5">
        <v>0</v>
      </c>
      <c r="V2992" s="5">
        <v>0</v>
      </c>
      <c r="W2992" s="5">
        <v>2</v>
      </c>
      <c r="X2992" s="5">
        <v>24.277737314882252</v>
      </c>
      <c r="Y2992" s="5">
        <v>0</v>
      </c>
      <c r="Z2992" s="5">
        <v>0</v>
      </c>
      <c r="AA2992" s="5">
        <v>8</v>
      </c>
      <c r="AB2992" s="5">
        <v>97.110949259529008</v>
      </c>
      <c r="AC2992" s="5">
        <v>96</v>
      </c>
      <c r="AD2992" s="5">
        <v>1165.3313911143482</v>
      </c>
      <c r="AE2992" s="5">
        <v>27</v>
      </c>
      <c r="AF2992" s="5">
        <v>327.74945375091045</v>
      </c>
      <c r="AG2992" s="5">
        <v>60</v>
      </c>
      <c r="AH2992" s="5">
        <v>728.33211944646757</v>
      </c>
      <c r="AI2992" s="5">
        <v>9</v>
      </c>
      <c r="AJ2992" s="5">
        <v>109.24981791697013</v>
      </c>
    </row>
    <row r="2993" spans="1:36" x14ac:dyDescent="0.25">
      <c r="A2993">
        <v>2017</v>
      </c>
      <c r="B2993" t="s">
        <v>49</v>
      </c>
      <c r="C2993" t="s">
        <v>6328</v>
      </c>
      <c r="D2993" s="47" t="s">
        <v>6316</v>
      </c>
      <c r="E2993" s="11">
        <v>9</v>
      </c>
      <c r="F2993" s="2">
        <v>0.2611</v>
      </c>
      <c r="G2993" s="2">
        <v>0.71</v>
      </c>
      <c r="H2993" s="2">
        <v>-0.44889999999999997</v>
      </c>
      <c r="I2993" s="2">
        <v>0.35899999999999999</v>
      </c>
      <c r="J2993" s="2">
        <v>0.51800000000000002</v>
      </c>
      <c r="K2993" s="2">
        <v>-0.15900000000000003</v>
      </c>
      <c r="L2993" s="2">
        <v>0.42699999999999999</v>
      </c>
      <c r="M2993" s="2">
        <v>0.55500000000000005</v>
      </c>
      <c r="N2993" s="2">
        <v>-0.12800000000000006</v>
      </c>
      <c r="O2993" s="2">
        <v>-0.24529999999999999</v>
      </c>
      <c r="P2993" s="2" t="s">
        <v>5900</v>
      </c>
      <c r="Q2993" s="5">
        <v>8240</v>
      </c>
      <c r="R2993" s="5">
        <v>915.55555555555554</v>
      </c>
      <c r="S2993" s="5">
        <v>23</v>
      </c>
      <c r="T2993" s="5">
        <v>279.126213592233</v>
      </c>
      <c r="U2993" s="5">
        <v>0</v>
      </c>
      <c r="V2993" s="5">
        <v>0</v>
      </c>
      <c r="W2993" s="5">
        <v>1</v>
      </c>
      <c r="X2993" s="5">
        <v>12.135922330097086</v>
      </c>
      <c r="Y2993" s="5">
        <v>3</v>
      </c>
      <c r="Z2993" s="5">
        <v>36.407766990291265</v>
      </c>
      <c r="AA2993" s="5">
        <v>19</v>
      </c>
      <c r="AB2993" s="5">
        <v>230.58252427184465</v>
      </c>
      <c r="AC2993" s="5">
        <v>81</v>
      </c>
      <c r="AD2993" s="5">
        <v>983.009708737864</v>
      </c>
      <c r="AE2993" s="5">
        <v>20</v>
      </c>
      <c r="AF2993" s="5">
        <v>242.71844660194174</v>
      </c>
      <c r="AG2993" s="5">
        <v>59</v>
      </c>
      <c r="AH2993" s="5">
        <v>716.01941747572812</v>
      </c>
      <c r="AI2993" s="5">
        <v>2</v>
      </c>
      <c r="AJ2993" s="5">
        <v>24.271844660194173</v>
      </c>
    </row>
    <row r="2994" spans="1:36" x14ac:dyDescent="0.25">
      <c r="A2994">
        <v>2018</v>
      </c>
      <c r="B2994" t="s">
        <v>49</v>
      </c>
      <c r="C2994" t="s">
        <v>6328</v>
      </c>
      <c r="D2994" s="47" t="s">
        <v>6316</v>
      </c>
      <c r="E2994" s="11">
        <v>9</v>
      </c>
      <c r="F2994" s="2">
        <v>0.2611</v>
      </c>
      <c r="G2994" s="2">
        <v>0.71</v>
      </c>
      <c r="H2994" s="2">
        <v>-0.44889999999999997</v>
      </c>
      <c r="I2994" s="2">
        <v>0.35899999999999999</v>
      </c>
      <c r="J2994" s="2">
        <v>0.51800000000000002</v>
      </c>
      <c r="K2994" s="2">
        <v>-0.15900000000000003</v>
      </c>
      <c r="L2994" s="2">
        <v>0.42699999999999999</v>
      </c>
      <c r="M2994" s="2">
        <v>0.55500000000000005</v>
      </c>
      <c r="N2994" s="2">
        <v>-0.12800000000000006</v>
      </c>
      <c r="O2994" s="2">
        <v>-0.24529999999999999</v>
      </c>
      <c r="P2994" s="2" t="s">
        <v>5900</v>
      </c>
      <c r="Q2994" s="5">
        <v>8246</v>
      </c>
      <c r="R2994" s="5">
        <v>916.22222222222217</v>
      </c>
      <c r="S2994" s="5">
        <v>36</v>
      </c>
      <c r="T2994" s="5">
        <v>436.57530924084404</v>
      </c>
      <c r="U2994" s="5">
        <v>0</v>
      </c>
      <c r="V2994" s="5">
        <v>0</v>
      </c>
      <c r="W2994" s="5">
        <v>2</v>
      </c>
      <c r="X2994" s="5">
        <v>24.254183846713559</v>
      </c>
      <c r="Y2994" s="5">
        <v>4</v>
      </c>
      <c r="Z2994" s="5">
        <v>48.508367693427118</v>
      </c>
      <c r="AA2994" s="5">
        <v>30</v>
      </c>
      <c r="AB2994" s="5">
        <v>363.8127577007034</v>
      </c>
      <c r="AC2994" s="5">
        <v>69</v>
      </c>
      <c r="AD2994" s="5">
        <v>836.76934271161781</v>
      </c>
      <c r="AE2994" s="5">
        <v>10</v>
      </c>
      <c r="AF2994" s="5">
        <v>121.2709192335678</v>
      </c>
      <c r="AG2994" s="5">
        <v>50</v>
      </c>
      <c r="AH2994" s="5">
        <v>606.35459616783896</v>
      </c>
      <c r="AI2994" s="5">
        <v>9</v>
      </c>
      <c r="AJ2994" s="5">
        <v>109.14382731021101</v>
      </c>
    </row>
    <row r="2995" spans="1:36" x14ac:dyDescent="0.25">
      <c r="A2995">
        <v>2018</v>
      </c>
      <c r="B2995" t="s">
        <v>41</v>
      </c>
      <c r="C2995" t="s">
        <v>5056</v>
      </c>
      <c r="D2995" s="47" t="s">
        <v>5609</v>
      </c>
      <c r="E2995" s="11">
        <v>5.6760000000000002</v>
      </c>
      <c r="F2995" s="2">
        <v>0.75560000000000005</v>
      </c>
      <c r="G2995" s="2">
        <v>0.23019999999999999</v>
      </c>
      <c r="H2995" s="2">
        <v>0.52540000000000009</v>
      </c>
      <c r="I2995" s="2">
        <v>0.72209999999999996</v>
      </c>
      <c r="J2995" s="2">
        <v>0.22939999999999999</v>
      </c>
      <c r="K2995" s="2">
        <v>0.49269999999999997</v>
      </c>
      <c r="L2995" s="2">
        <v>0.65500000000000003</v>
      </c>
      <c r="M2995" s="2">
        <v>0.32740000000000002</v>
      </c>
      <c r="N2995" s="2">
        <v>0.3276</v>
      </c>
      <c r="O2995" s="2">
        <v>0.44856666666666661</v>
      </c>
      <c r="P2995" s="2" t="s">
        <v>4792</v>
      </c>
      <c r="Q2995" s="5">
        <v>8253</v>
      </c>
      <c r="R2995" s="5">
        <v>1454.0169133192389</v>
      </c>
      <c r="S2995" s="5">
        <v>61</v>
      </c>
      <c r="T2995" s="5">
        <v>739.12516660608264</v>
      </c>
      <c r="U2995" s="5">
        <v>0</v>
      </c>
      <c r="V2995" s="5">
        <v>0</v>
      </c>
      <c r="W2995" s="5">
        <v>10</v>
      </c>
      <c r="X2995" s="5">
        <v>121.16806009935782</v>
      </c>
      <c r="Y2995" s="5">
        <v>1</v>
      </c>
      <c r="Z2995" s="5">
        <v>12.116806009935781</v>
      </c>
      <c r="AA2995" s="5">
        <v>50</v>
      </c>
      <c r="AB2995" s="5">
        <v>605.84030049678904</v>
      </c>
      <c r="AC2995" s="5">
        <v>162</v>
      </c>
      <c r="AD2995" s="5">
        <v>1962.9225736095966</v>
      </c>
      <c r="AE2995" s="5">
        <v>91</v>
      </c>
      <c r="AF2995" s="5">
        <v>1102.6293469041561</v>
      </c>
      <c r="AG2995" s="5">
        <v>59</v>
      </c>
      <c r="AH2995" s="5">
        <v>714.89155458621099</v>
      </c>
      <c r="AI2995" s="5">
        <v>12</v>
      </c>
      <c r="AJ2995" s="5">
        <v>145.40167211922937</v>
      </c>
    </row>
    <row r="2996" spans="1:36" x14ac:dyDescent="0.25">
      <c r="A2996">
        <v>2018</v>
      </c>
      <c r="B2996" t="s">
        <v>41</v>
      </c>
      <c r="C2996" t="s">
        <v>6175</v>
      </c>
      <c r="D2996" s="47" t="s">
        <v>6045</v>
      </c>
      <c r="E2996" s="11">
        <v>5.4889999999999999</v>
      </c>
      <c r="F2996" s="2">
        <v>0.41739999999999999</v>
      </c>
      <c r="G2996" s="2">
        <v>0.56140000000000001</v>
      </c>
      <c r="H2996" s="2">
        <v>-0.14400000000000002</v>
      </c>
      <c r="I2996" s="2">
        <v>0.41660000000000003</v>
      </c>
      <c r="J2996" s="2">
        <v>0.52200000000000002</v>
      </c>
      <c r="K2996" s="2">
        <v>-0.10539999999999999</v>
      </c>
      <c r="L2996" s="2">
        <v>0.48630000000000001</v>
      </c>
      <c r="M2996" s="2">
        <v>0.49730000000000002</v>
      </c>
      <c r="N2996" s="2">
        <v>-1.100000000000001E-2</v>
      </c>
      <c r="O2996" s="2">
        <v>-8.6800000000000002E-2</v>
      </c>
      <c r="P2996" s="2" t="s">
        <v>5900</v>
      </c>
      <c r="Q2996" s="5">
        <v>8254</v>
      </c>
      <c r="R2996" s="5">
        <v>1503.7347422116961</v>
      </c>
      <c r="S2996" s="5">
        <v>3</v>
      </c>
      <c r="T2996" s="5">
        <v>36.346014053792103</v>
      </c>
      <c r="U2996" s="5">
        <v>0</v>
      </c>
      <c r="V2996" s="5">
        <v>0</v>
      </c>
      <c r="W2996" s="5">
        <v>1</v>
      </c>
      <c r="X2996" s="5">
        <v>12.1153380179307</v>
      </c>
      <c r="Y2996" s="5">
        <v>0</v>
      </c>
      <c r="Z2996" s="5">
        <v>0</v>
      </c>
      <c r="AA2996" s="5">
        <v>2</v>
      </c>
      <c r="AB2996" s="5">
        <v>24.2306760358614</v>
      </c>
      <c r="AC2996" s="5">
        <v>20</v>
      </c>
      <c r="AD2996" s="5">
        <v>242.30676035861399</v>
      </c>
      <c r="AE2996" s="5">
        <v>2</v>
      </c>
      <c r="AF2996" s="5">
        <v>24.2306760358614</v>
      </c>
      <c r="AG2996" s="5">
        <v>18</v>
      </c>
      <c r="AH2996" s="5">
        <v>218.07608432275259</v>
      </c>
      <c r="AI2996" s="5">
        <v>0</v>
      </c>
      <c r="AJ2996" s="5">
        <v>0</v>
      </c>
    </row>
    <row r="2997" spans="1:36" x14ac:dyDescent="0.25">
      <c r="A2997">
        <v>2019</v>
      </c>
      <c r="B2997" t="s">
        <v>71</v>
      </c>
      <c r="C2997" t="s">
        <v>5101</v>
      </c>
      <c r="D2997" s="47" t="s">
        <v>5100</v>
      </c>
      <c r="E2997" s="11">
        <v>0</v>
      </c>
      <c r="F2997" s="2">
        <v>0.80889999999999995</v>
      </c>
      <c r="G2997" s="2">
        <v>0.184</v>
      </c>
      <c r="H2997" s="2">
        <v>0.62490000000000001</v>
      </c>
      <c r="I2997" s="2">
        <v>0.80640000000000001</v>
      </c>
      <c r="J2997" s="2">
        <v>0.1699</v>
      </c>
      <c r="K2997" s="2">
        <v>0.63650000000000007</v>
      </c>
      <c r="L2997" s="2">
        <v>0.77159999999999995</v>
      </c>
      <c r="M2997" s="2">
        <v>0.221</v>
      </c>
      <c r="N2997" s="2">
        <v>0.55059999999999998</v>
      </c>
      <c r="O2997" s="2">
        <v>0.60399999999999998</v>
      </c>
      <c r="P2997" s="2" t="s">
        <v>4792</v>
      </c>
      <c r="Q2997" s="5">
        <v>8259</v>
      </c>
      <c r="R2997" s="5" t="s">
        <v>4791</v>
      </c>
      <c r="S2997" s="5">
        <v>49</v>
      </c>
      <c r="T2997" s="5">
        <v>593.29216612180653</v>
      </c>
      <c r="U2997" s="5">
        <v>0</v>
      </c>
      <c r="V2997" s="5">
        <v>0</v>
      </c>
      <c r="W2997" s="5">
        <v>4</v>
      </c>
      <c r="X2997" s="5">
        <v>48.432013560963796</v>
      </c>
      <c r="Y2997" s="5">
        <v>0</v>
      </c>
      <c r="Z2997" s="5">
        <v>0</v>
      </c>
      <c r="AA2997" s="5">
        <v>45</v>
      </c>
      <c r="AB2997" s="5">
        <v>544.86015256084272</v>
      </c>
      <c r="AC2997" s="5">
        <v>184</v>
      </c>
      <c r="AD2997" s="5">
        <v>2227.8726238043346</v>
      </c>
      <c r="AE2997" s="5">
        <v>28</v>
      </c>
      <c r="AF2997" s="5">
        <v>339.02409492674661</v>
      </c>
      <c r="AG2997" s="5">
        <v>148</v>
      </c>
      <c r="AH2997" s="5">
        <v>1791.9845017556606</v>
      </c>
      <c r="AI2997" s="5">
        <v>8</v>
      </c>
      <c r="AJ2997" s="5">
        <v>96.864027121927592</v>
      </c>
    </row>
    <row r="2998" spans="1:36" x14ac:dyDescent="0.25">
      <c r="A2998">
        <v>2019</v>
      </c>
      <c r="B2998" t="s">
        <v>41</v>
      </c>
      <c r="C2998" t="s">
        <v>6175</v>
      </c>
      <c r="D2998" s="47" t="s">
        <v>6045</v>
      </c>
      <c r="E2998" s="11">
        <v>5.4889999999999999</v>
      </c>
      <c r="F2998" s="2">
        <v>0.41739999999999999</v>
      </c>
      <c r="G2998" s="2">
        <v>0.56140000000000001</v>
      </c>
      <c r="H2998" s="2">
        <v>-0.14400000000000002</v>
      </c>
      <c r="I2998" s="2">
        <v>0.41660000000000003</v>
      </c>
      <c r="J2998" s="2">
        <v>0.52200000000000002</v>
      </c>
      <c r="K2998" s="2">
        <v>-0.10539999999999999</v>
      </c>
      <c r="L2998" s="2">
        <v>0.48630000000000001</v>
      </c>
      <c r="M2998" s="2">
        <v>0.49730000000000002</v>
      </c>
      <c r="N2998" s="2">
        <v>-1.100000000000001E-2</v>
      </c>
      <c r="O2998" s="2">
        <v>-8.6800000000000002E-2</v>
      </c>
      <c r="P2998" s="2" t="s">
        <v>5900</v>
      </c>
      <c r="Q2998" s="5">
        <v>8259</v>
      </c>
      <c r="R2998" s="5">
        <v>1504.6456549462562</v>
      </c>
      <c r="S2998" s="5">
        <v>1</v>
      </c>
      <c r="T2998" s="5">
        <v>12.108003390240949</v>
      </c>
      <c r="U2998" s="5">
        <v>0</v>
      </c>
      <c r="V2998" s="5">
        <v>0</v>
      </c>
      <c r="W2998" s="5">
        <v>0</v>
      </c>
      <c r="X2998" s="5">
        <v>0</v>
      </c>
      <c r="Y2998" s="5">
        <v>0</v>
      </c>
      <c r="Z2998" s="5">
        <v>0</v>
      </c>
      <c r="AA2998" s="5">
        <v>1</v>
      </c>
      <c r="AB2998" s="5">
        <v>12.108003390240949</v>
      </c>
      <c r="AC2998" s="5">
        <v>35</v>
      </c>
      <c r="AD2998" s="5">
        <v>423.78011865843325</v>
      </c>
      <c r="AE2998" s="5">
        <v>5</v>
      </c>
      <c r="AF2998" s="5">
        <v>60.540016951204748</v>
      </c>
      <c r="AG2998" s="5">
        <v>26</v>
      </c>
      <c r="AH2998" s="5">
        <v>314.80808814626471</v>
      </c>
      <c r="AI2998" s="5">
        <v>4</v>
      </c>
      <c r="AJ2998" s="5">
        <v>48.432013560963796</v>
      </c>
    </row>
    <row r="2999" spans="1:36" x14ac:dyDescent="0.25">
      <c r="A2999">
        <v>2018</v>
      </c>
      <c r="B2999" t="s">
        <v>71</v>
      </c>
      <c r="C2999" t="s">
        <v>5847</v>
      </c>
      <c r="D2999" s="47" t="s">
        <v>5803</v>
      </c>
      <c r="E2999" s="11">
        <v>0</v>
      </c>
      <c r="F2999" s="2">
        <v>0.50749999999999995</v>
      </c>
      <c r="G2999" s="2">
        <v>0.47849999999999998</v>
      </c>
      <c r="H2999" s="2">
        <v>2.899999999999997E-2</v>
      </c>
      <c r="I2999" s="2">
        <v>0.48620000000000002</v>
      </c>
      <c r="J2999" s="2">
        <v>0.47120000000000001</v>
      </c>
      <c r="K2999" s="2">
        <v>1.5000000000000013E-2</v>
      </c>
      <c r="L2999" s="2">
        <v>0.50949999999999995</v>
      </c>
      <c r="M2999" s="2">
        <v>0.4763</v>
      </c>
      <c r="N2999" s="2">
        <v>3.3199999999999952E-2</v>
      </c>
      <c r="O2999" s="2">
        <v>2.5733333333333313E-2</v>
      </c>
      <c r="P2999" s="2" t="s">
        <v>5765</v>
      </c>
      <c r="Q2999" s="5">
        <v>8280</v>
      </c>
      <c r="R2999" s="5" t="s">
        <v>4791</v>
      </c>
      <c r="S2999" s="5">
        <v>48</v>
      </c>
      <c r="T2999" s="5">
        <v>579.71014492753625</v>
      </c>
      <c r="U2999" s="5">
        <v>2</v>
      </c>
      <c r="V2999" s="5">
        <v>24.154589371980677</v>
      </c>
      <c r="W2999" s="5">
        <v>0</v>
      </c>
      <c r="X2999" s="5">
        <v>0</v>
      </c>
      <c r="Y2999" s="5">
        <v>4</v>
      </c>
      <c r="Z2999" s="5">
        <v>48.309178743961354</v>
      </c>
      <c r="AA2999" s="5">
        <v>42</v>
      </c>
      <c r="AB2999" s="5">
        <v>507.24637681159419</v>
      </c>
      <c r="AC2999" s="5">
        <v>443</v>
      </c>
      <c r="AD2999" s="5">
        <v>5350.2415458937203</v>
      </c>
      <c r="AE2999" s="5">
        <v>101</v>
      </c>
      <c r="AF2999" s="5">
        <v>1219.8067632850241</v>
      </c>
      <c r="AG2999" s="5">
        <v>309</v>
      </c>
      <c r="AH2999" s="5">
        <v>3731.8840579710145</v>
      </c>
      <c r="AI2999" s="5">
        <v>33</v>
      </c>
      <c r="AJ2999" s="5">
        <v>398.55072463768113</v>
      </c>
    </row>
    <row r="3000" spans="1:36" x14ac:dyDescent="0.25">
      <c r="A3000">
        <v>2018</v>
      </c>
      <c r="B3000" t="s">
        <v>71</v>
      </c>
      <c r="C3000" t="s">
        <v>5847</v>
      </c>
      <c r="D3000" s="47" t="s">
        <v>5803</v>
      </c>
      <c r="E3000" s="11">
        <v>0</v>
      </c>
      <c r="F3000" s="2">
        <v>0.50749999999999995</v>
      </c>
      <c r="G3000" s="2">
        <v>0.47849999999999998</v>
      </c>
      <c r="H3000" s="2">
        <v>2.899999999999997E-2</v>
      </c>
      <c r="I3000" s="2">
        <v>0.48620000000000002</v>
      </c>
      <c r="J3000" s="2">
        <v>0.47120000000000001</v>
      </c>
      <c r="K3000" s="2">
        <v>1.5000000000000013E-2</v>
      </c>
      <c r="L3000" s="2">
        <v>0.50949999999999995</v>
      </c>
      <c r="M3000" s="2">
        <v>0.4763</v>
      </c>
      <c r="N3000" s="2">
        <v>3.3199999999999952E-2</v>
      </c>
      <c r="O3000" s="2">
        <v>2.5733333333333313E-2</v>
      </c>
      <c r="P3000" s="2" t="s">
        <v>5765</v>
      </c>
      <c r="Q3000" s="5">
        <v>8280</v>
      </c>
      <c r="R3000" s="5" t="s">
        <v>4791</v>
      </c>
      <c r="S3000" s="5">
        <v>48</v>
      </c>
      <c r="T3000" s="5">
        <v>579.71014492753625</v>
      </c>
      <c r="U3000" s="5">
        <v>2</v>
      </c>
      <c r="V3000" s="5">
        <v>24.154589371980677</v>
      </c>
      <c r="W3000" s="5">
        <v>0</v>
      </c>
      <c r="X3000" s="5">
        <v>0</v>
      </c>
      <c r="Y3000" s="5">
        <v>4</v>
      </c>
      <c r="Z3000" s="5">
        <v>48.309178743961354</v>
      </c>
      <c r="AA3000" s="5">
        <v>42</v>
      </c>
      <c r="AB3000" s="5">
        <v>507.24637681159419</v>
      </c>
      <c r="AC3000" s="5">
        <v>443</v>
      </c>
      <c r="AD3000" s="5">
        <v>5350.2415458937203</v>
      </c>
      <c r="AE3000" s="5">
        <v>101</v>
      </c>
      <c r="AF3000" s="5">
        <v>1219.8067632850241</v>
      </c>
      <c r="AG3000" s="5">
        <v>309</v>
      </c>
      <c r="AH3000" s="5">
        <v>3731.8840579710145</v>
      </c>
      <c r="AI3000" s="5">
        <v>33</v>
      </c>
      <c r="AJ3000" s="5">
        <v>398.55072463768113</v>
      </c>
    </row>
    <row r="3001" spans="1:36" x14ac:dyDescent="0.25">
      <c r="A3001">
        <v>2019</v>
      </c>
      <c r="B3001" t="s">
        <v>71</v>
      </c>
      <c r="C3001" t="s">
        <v>2070</v>
      </c>
      <c r="D3001" s="47" t="s">
        <v>5046</v>
      </c>
      <c r="E3001" s="11">
        <v>0</v>
      </c>
      <c r="F3001" s="2">
        <v>0.7944</v>
      </c>
      <c r="G3001" s="2">
        <v>0.19719999999999999</v>
      </c>
      <c r="H3001" s="2">
        <v>0.59719999999999995</v>
      </c>
      <c r="I3001" s="2">
        <v>0.77849999999999997</v>
      </c>
      <c r="J3001" s="2">
        <v>0.20039999999999999</v>
      </c>
      <c r="K3001" s="2">
        <v>0.57809999999999995</v>
      </c>
      <c r="L3001" s="2">
        <v>0.76160000000000005</v>
      </c>
      <c r="M3001" s="2">
        <v>0.22869999999999999</v>
      </c>
      <c r="N3001" s="2">
        <v>0.53290000000000004</v>
      </c>
      <c r="O3001" s="2">
        <v>0.56940000000000002</v>
      </c>
      <c r="P3001" s="2" t="s">
        <v>4792</v>
      </c>
      <c r="Q3001" s="5">
        <v>8284</v>
      </c>
      <c r="R3001" s="5" t="s">
        <v>4791</v>
      </c>
      <c r="S3001" s="5">
        <v>49</v>
      </c>
      <c r="T3001" s="5">
        <v>591.50169000482867</v>
      </c>
      <c r="U3001" s="5">
        <v>1</v>
      </c>
      <c r="V3001" s="5">
        <v>12.071463061323032</v>
      </c>
      <c r="W3001" s="5">
        <v>0</v>
      </c>
      <c r="X3001" s="5">
        <v>0</v>
      </c>
      <c r="Y3001" s="5">
        <v>7</v>
      </c>
      <c r="Z3001" s="5">
        <v>84.500241429261223</v>
      </c>
      <c r="AA3001" s="5">
        <v>41</v>
      </c>
      <c r="AB3001" s="5">
        <v>494.92998551424427</v>
      </c>
      <c r="AC3001" s="5">
        <v>484</v>
      </c>
      <c r="AD3001" s="5">
        <v>5842.5881216803473</v>
      </c>
      <c r="AE3001" s="5">
        <v>54</v>
      </c>
      <c r="AF3001" s="5">
        <v>651.85900531144375</v>
      </c>
      <c r="AG3001" s="5">
        <v>393</v>
      </c>
      <c r="AH3001" s="5">
        <v>4744.0849830999523</v>
      </c>
      <c r="AI3001" s="5">
        <v>37</v>
      </c>
      <c r="AJ3001" s="5">
        <v>446.64413326895215</v>
      </c>
    </row>
    <row r="3002" spans="1:36" x14ac:dyDescent="0.25">
      <c r="A3002">
        <v>2019</v>
      </c>
      <c r="B3002" t="s">
        <v>41</v>
      </c>
      <c r="C3002" t="s">
        <v>5056</v>
      </c>
      <c r="D3002" s="47" t="s">
        <v>5609</v>
      </c>
      <c r="E3002" s="11">
        <v>5.6760000000000002</v>
      </c>
      <c r="F3002" s="2">
        <v>0.75560000000000005</v>
      </c>
      <c r="G3002" s="2">
        <v>0.23019999999999999</v>
      </c>
      <c r="H3002" s="2">
        <v>0.52540000000000009</v>
      </c>
      <c r="I3002" s="2">
        <v>0.72209999999999996</v>
      </c>
      <c r="J3002" s="2">
        <v>0.22939999999999999</v>
      </c>
      <c r="K3002" s="2">
        <v>0.49269999999999997</v>
      </c>
      <c r="L3002" s="2">
        <v>0.65500000000000003</v>
      </c>
      <c r="M3002" s="2">
        <v>0.32740000000000002</v>
      </c>
      <c r="N3002" s="2">
        <v>0.3276</v>
      </c>
      <c r="O3002" s="2">
        <v>0.44856666666666661</v>
      </c>
      <c r="P3002" s="2" t="s">
        <v>4792</v>
      </c>
      <c r="Q3002" s="5">
        <v>8288</v>
      </c>
      <c r="R3002" s="5">
        <v>1460.183227625088</v>
      </c>
      <c r="S3002" s="5">
        <v>68</v>
      </c>
      <c r="T3002" s="5">
        <v>820.46332046332043</v>
      </c>
      <c r="U3002" s="5">
        <v>0</v>
      </c>
      <c r="V3002" s="5">
        <v>0</v>
      </c>
      <c r="W3002" s="5">
        <v>5</v>
      </c>
      <c r="X3002" s="5">
        <v>60.328185328185327</v>
      </c>
      <c r="Y3002" s="5">
        <v>4</v>
      </c>
      <c r="Z3002" s="5">
        <v>48.262548262548265</v>
      </c>
      <c r="AA3002" s="5">
        <v>59</v>
      </c>
      <c r="AB3002" s="5">
        <v>711.87258687258679</v>
      </c>
      <c r="AC3002" s="5">
        <v>155</v>
      </c>
      <c r="AD3002" s="5">
        <v>1870.1737451737451</v>
      </c>
      <c r="AE3002" s="5">
        <v>83</v>
      </c>
      <c r="AF3002" s="5">
        <v>1001.4478764478765</v>
      </c>
      <c r="AG3002" s="5">
        <v>60</v>
      </c>
      <c r="AH3002" s="5">
        <v>723.93822393822393</v>
      </c>
      <c r="AI3002" s="5">
        <v>12</v>
      </c>
      <c r="AJ3002" s="5">
        <v>144.78764478764478</v>
      </c>
    </row>
    <row r="3003" spans="1:36" x14ac:dyDescent="0.25">
      <c r="A3003">
        <v>2018</v>
      </c>
      <c r="B3003" t="s">
        <v>49</v>
      </c>
      <c r="C3003" t="s">
        <v>5171</v>
      </c>
      <c r="D3003" s="47" t="s">
        <v>914</v>
      </c>
      <c r="E3003" s="11">
        <v>30.2</v>
      </c>
      <c r="F3003" s="2">
        <v>0.26050000000000001</v>
      </c>
      <c r="G3003" s="2">
        <v>0.69830000000000003</v>
      </c>
      <c r="H3003" s="2">
        <v>-0.43780000000000002</v>
      </c>
      <c r="I3003" s="2">
        <v>0.24399999999999999</v>
      </c>
      <c r="J3003" s="2">
        <v>0.63600000000000001</v>
      </c>
      <c r="K3003" s="2">
        <v>-0.39200000000000002</v>
      </c>
      <c r="L3003" s="2">
        <v>0.20699999999999999</v>
      </c>
      <c r="M3003" s="2">
        <v>0.76300000000000001</v>
      </c>
      <c r="N3003" s="2">
        <v>-0.55600000000000005</v>
      </c>
      <c r="O3003" s="2">
        <v>-0.46193333333333336</v>
      </c>
      <c r="P3003" s="2" t="s">
        <v>5900</v>
      </c>
      <c r="Q3003" s="5">
        <v>8298</v>
      </c>
      <c r="R3003" s="5">
        <v>274.76821192052978</v>
      </c>
      <c r="S3003" s="5">
        <v>49</v>
      </c>
      <c r="T3003" s="5">
        <v>590.50373583996145</v>
      </c>
      <c r="U3003" s="5">
        <v>0</v>
      </c>
      <c r="V3003" s="5">
        <v>0</v>
      </c>
      <c r="W3003" s="5">
        <v>4</v>
      </c>
      <c r="X3003" s="5">
        <v>48.204386599180523</v>
      </c>
      <c r="Y3003" s="5">
        <v>4</v>
      </c>
      <c r="Z3003" s="5">
        <v>48.204386599180523</v>
      </c>
      <c r="AA3003" s="5">
        <v>41</v>
      </c>
      <c r="AB3003" s="5">
        <v>494.09496264160043</v>
      </c>
      <c r="AC3003" s="5">
        <v>84</v>
      </c>
      <c r="AD3003" s="5">
        <v>1012.2921185827911</v>
      </c>
      <c r="AE3003" s="5">
        <v>18</v>
      </c>
      <c r="AF3003" s="5">
        <v>216.91973969631238</v>
      </c>
      <c r="AG3003" s="5">
        <v>64</v>
      </c>
      <c r="AH3003" s="5">
        <v>771.27018558688837</v>
      </c>
      <c r="AI3003" s="5">
        <v>2</v>
      </c>
      <c r="AJ3003" s="5">
        <v>24.102193299590262</v>
      </c>
    </row>
    <row r="3004" spans="1:36" x14ac:dyDescent="0.25">
      <c r="A3004">
        <v>2019</v>
      </c>
      <c r="B3004" t="s">
        <v>70</v>
      </c>
      <c r="C3004" t="s">
        <v>621</v>
      </c>
      <c r="D3004" s="47" t="s">
        <v>5057</v>
      </c>
      <c r="E3004" s="11">
        <v>10.29</v>
      </c>
      <c r="F3004" s="2">
        <v>0.68259999999999998</v>
      </c>
      <c r="G3004" s="2">
        <v>0.30570000000000003</v>
      </c>
      <c r="H3004" s="2">
        <v>0.37689999999999996</v>
      </c>
      <c r="I3004" s="2">
        <v>0.67310000000000003</v>
      </c>
      <c r="J3004" s="2">
        <v>0.3029</v>
      </c>
      <c r="K3004" s="2">
        <v>0.37020000000000003</v>
      </c>
      <c r="L3004" s="2">
        <v>0.64829999999999999</v>
      </c>
      <c r="M3004" s="2">
        <v>0.3417</v>
      </c>
      <c r="N3004" s="2">
        <v>0.30659999999999998</v>
      </c>
      <c r="O3004" s="2">
        <v>0.35123333333333334</v>
      </c>
      <c r="P3004" s="5" t="s">
        <v>4792</v>
      </c>
      <c r="Q3004" s="5">
        <v>8323</v>
      </c>
      <c r="R3004" s="5">
        <v>808.84353741496602</v>
      </c>
      <c r="S3004" s="5">
        <v>1</v>
      </c>
      <c r="T3004" s="5">
        <v>12.014898474107893</v>
      </c>
      <c r="U3004" s="5">
        <v>0</v>
      </c>
      <c r="V3004" s="5">
        <v>0</v>
      </c>
      <c r="W3004" s="5">
        <v>0</v>
      </c>
      <c r="X3004" s="5">
        <v>0</v>
      </c>
      <c r="Y3004" s="5">
        <v>0</v>
      </c>
      <c r="Z3004" s="5">
        <v>0</v>
      </c>
      <c r="AA3004" s="5">
        <v>1</v>
      </c>
      <c r="AB3004" s="5">
        <v>12.014898474107893</v>
      </c>
      <c r="AC3004" s="5">
        <v>65</v>
      </c>
      <c r="AD3004" s="5">
        <v>780.96840081701316</v>
      </c>
      <c r="AE3004" s="5">
        <v>4</v>
      </c>
      <c r="AF3004" s="5">
        <v>48.059593896431572</v>
      </c>
      <c r="AG3004" s="5">
        <v>60</v>
      </c>
      <c r="AH3004" s="5">
        <v>720.89390844647369</v>
      </c>
      <c r="AI3004" s="5">
        <v>1</v>
      </c>
      <c r="AJ3004" s="5">
        <v>12.014898474107893</v>
      </c>
    </row>
    <row r="3005" spans="1:36" x14ac:dyDescent="0.25">
      <c r="A3005">
        <v>2017</v>
      </c>
      <c r="B3005" t="s">
        <v>49</v>
      </c>
      <c r="C3005" t="s">
        <v>6342</v>
      </c>
      <c r="D3005" s="47" t="s">
        <v>5760</v>
      </c>
      <c r="E3005" s="11">
        <v>23.6</v>
      </c>
      <c r="F3005" s="2">
        <v>0.34110000000000001</v>
      </c>
      <c r="G3005" s="2">
        <v>0.62929999999999997</v>
      </c>
      <c r="H3005" s="2">
        <v>-0.28819999999999996</v>
      </c>
      <c r="I3005" s="2">
        <v>0.42099999999999999</v>
      </c>
      <c r="J3005" s="2">
        <v>0.47099999999999997</v>
      </c>
      <c r="K3005" s="2">
        <v>-4.9999999999999989E-2</v>
      </c>
      <c r="L3005" s="2">
        <v>0.59</v>
      </c>
      <c r="M3005" s="2">
        <v>0.39800000000000002</v>
      </c>
      <c r="N3005" s="2">
        <v>0.19199999999999995</v>
      </c>
      <c r="O3005" s="2">
        <v>-4.873333333333333E-2</v>
      </c>
      <c r="P3005" s="2" t="s">
        <v>5765</v>
      </c>
      <c r="Q3005" s="5">
        <v>8333</v>
      </c>
      <c r="R3005" s="5">
        <v>353.09322033898303</v>
      </c>
      <c r="S3005" s="5">
        <v>0</v>
      </c>
      <c r="T3005" s="5">
        <v>0</v>
      </c>
      <c r="U3005" s="5">
        <v>0</v>
      </c>
      <c r="V3005" s="5">
        <v>0</v>
      </c>
      <c r="W3005" s="5">
        <v>0</v>
      </c>
      <c r="X3005" s="5">
        <v>0</v>
      </c>
      <c r="Y3005" s="5">
        <v>0</v>
      </c>
      <c r="Z3005" s="5">
        <v>0</v>
      </c>
      <c r="AA3005" s="5">
        <v>0</v>
      </c>
      <c r="AB3005" s="5">
        <v>0</v>
      </c>
      <c r="AC3005" s="5">
        <v>22</v>
      </c>
      <c r="AD3005" s="5">
        <v>264.01056042241686</v>
      </c>
      <c r="AE3005" s="5">
        <v>1</v>
      </c>
      <c r="AF3005" s="5">
        <v>12.000480019200769</v>
      </c>
      <c r="AG3005" s="5">
        <v>21</v>
      </c>
      <c r="AH3005" s="5">
        <v>252.01008040321611</v>
      </c>
      <c r="AI3005" s="5">
        <v>0</v>
      </c>
      <c r="AJ3005" s="5">
        <v>0</v>
      </c>
    </row>
    <row r="3006" spans="1:36" x14ac:dyDescent="0.25">
      <c r="A3006">
        <v>2019</v>
      </c>
      <c r="B3006" t="s">
        <v>71</v>
      </c>
      <c r="C3006" t="s">
        <v>5115</v>
      </c>
      <c r="D3006" s="47" t="s">
        <v>5114</v>
      </c>
      <c r="E3006" s="11">
        <v>0</v>
      </c>
      <c r="F3006" s="2">
        <v>0.86329999999999996</v>
      </c>
      <c r="G3006" s="2">
        <v>0.12239999999999999</v>
      </c>
      <c r="H3006" s="2">
        <v>0.7409</v>
      </c>
      <c r="I3006" s="2">
        <v>0.81669999999999998</v>
      </c>
      <c r="J3006" s="2">
        <v>0.14380000000000001</v>
      </c>
      <c r="K3006" s="2">
        <v>0.67289999999999994</v>
      </c>
      <c r="L3006" s="2">
        <v>0.81359999999999999</v>
      </c>
      <c r="M3006" s="2">
        <v>0.16489999999999999</v>
      </c>
      <c r="N3006" s="2">
        <v>0.64870000000000005</v>
      </c>
      <c r="O3006" s="2">
        <v>0.6875</v>
      </c>
      <c r="P3006" s="2" t="s">
        <v>4792</v>
      </c>
      <c r="Q3006" s="5">
        <v>8338</v>
      </c>
      <c r="R3006" s="5" t="s">
        <v>4791</v>
      </c>
      <c r="S3006" s="5">
        <v>35</v>
      </c>
      <c r="T3006" s="5">
        <v>419.76493163828258</v>
      </c>
      <c r="U3006" s="5">
        <v>0</v>
      </c>
      <c r="V3006" s="5">
        <v>0</v>
      </c>
      <c r="W3006" s="5">
        <v>5</v>
      </c>
      <c r="X3006" s="5">
        <v>59.96641880546894</v>
      </c>
      <c r="Y3006" s="5">
        <v>0</v>
      </c>
      <c r="Z3006" s="5">
        <v>0</v>
      </c>
      <c r="AA3006" s="5">
        <v>30</v>
      </c>
      <c r="AB3006" s="5">
        <v>359.79851283281363</v>
      </c>
      <c r="AC3006" s="5">
        <v>186</v>
      </c>
      <c r="AD3006" s="5">
        <v>2230.7507795634447</v>
      </c>
      <c r="AE3006" s="5">
        <v>58</v>
      </c>
      <c r="AF3006" s="5">
        <v>695.6104581434397</v>
      </c>
      <c r="AG3006" s="5">
        <v>108</v>
      </c>
      <c r="AH3006" s="5">
        <v>1295.2746461981292</v>
      </c>
      <c r="AI3006" s="5">
        <v>20</v>
      </c>
      <c r="AJ3006" s="5">
        <v>239.86567522187576</v>
      </c>
    </row>
    <row r="3007" spans="1:36" x14ac:dyDescent="0.25">
      <c r="A3007">
        <v>2017</v>
      </c>
      <c r="B3007" t="s">
        <v>71</v>
      </c>
      <c r="C3007" t="s">
        <v>5050</v>
      </c>
      <c r="D3007" s="47" t="s">
        <v>856</v>
      </c>
      <c r="E3007" s="11">
        <v>0</v>
      </c>
      <c r="F3007" s="2">
        <v>0.79869999999999997</v>
      </c>
      <c r="G3007" s="2">
        <v>0.1915</v>
      </c>
      <c r="H3007" s="2">
        <v>0.60719999999999996</v>
      </c>
      <c r="I3007" s="2">
        <v>0.77929999999999999</v>
      </c>
      <c r="J3007" s="2">
        <v>0.19639999999999999</v>
      </c>
      <c r="K3007" s="2">
        <v>0.58289999999999997</v>
      </c>
      <c r="L3007" s="2">
        <v>0.75819999999999999</v>
      </c>
      <c r="M3007" s="2">
        <v>0.22850000000000001</v>
      </c>
      <c r="N3007" s="2">
        <v>0.52969999999999995</v>
      </c>
      <c r="O3007" s="2">
        <v>0.57326666666666659</v>
      </c>
      <c r="P3007" s="2" t="s">
        <v>4792</v>
      </c>
      <c r="Q3007" s="5">
        <v>8348</v>
      </c>
      <c r="R3007" s="5" t="s">
        <v>4791</v>
      </c>
      <c r="S3007" s="5">
        <v>23</v>
      </c>
      <c r="T3007" s="5">
        <v>275.51509343555347</v>
      </c>
      <c r="U3007" s="5">
        <v>1</v>
      </c>
      <c r="V3007" s="5">
        <v>11.978917105893627</v>
      </c>
      <c r="W3007" s="5">
        <v>3</v>
      </c>
      <c r="X3007" s="5">
        <v>35.93675131768088</v>
      </c>
      <c r="Y3007" s="5">
        <v>4</v>
      </c>
      <c r="Z3007" s="5">
        <v>47.915668423574509</v>
      </c>
      <c r="AA3007" s="5">
        <v>15</v>
      </c>
      <c r="AB3007" s="5">
        <v>179.68375658840441</v>
      </c>
      <c r="AC3007" s="5">
        <v>365</v>
      </c>
      <c r="AD3007" s="5">
        <v>4372.3047436511733</v>
      </c>
      <c r="AE3007" s="5">
        <v>34</v>
      </c>
      <c r="AF3007" s="5">
        <v>407.28318160038327</v>
      </c>
      <c r="AG3007" s="5">
        <v>307</v>
      </c>
      <c r="AH3007" s="5">
        <v>3677.5275515093435</v>
      </c>
      <c r="AI3007" s="5">
        <v>24</v>
      </c>
      <c r="AJ3007" s="5">
        <v>287.49401054144704</v>
      </c>
    </row>
    <row r="3008" spans="1:36" x14ac:dyDescent="0.25">
      <c r="A3008">
        <v>2017</v>
      </c>
      <c r="B3008" t="s">
        <v>71</v>
      </c>
      <c r="C3008" t="s">
        <v>5796</v>
      </c>
      <c r="D3008" s="47" t="s">
        <v>5790</v>
      </c>
      <c r="E3008" s="11">
        <v>0</v>
      </c>
      <c r="F3008" s="2">
        <v>0.44009999999999999</v>
      </c>
      <c r="G3008" s="2">
        <v>0.54569999999999996</v>
      </c>
      <c r="H3008" s="2">
        <v>-0.10559999999999997</v>
      </c>
      <c r="I3008" s="2">
        <v>0.4476</v>
      </c>
      <c r="J3008" s="2">
        <v>0.51390000000000002</v>
      </c>
      <c r="K3008" s="2">
        <v>-6.6300000000000026E-2</v>
      </c>
      <c r="L3008" s="2">
        <v>0.52910000000000001</v>
      </c>
      <c r="M3008" s="2">
        <v>0.46079999999999999</v>
      </c>
      <c r="N3008" s="2">
        <v>6.8300000000000027E-2</v>
      </c>
      <c r="O3008" s="2">
        <v>-3.4533333333333326E-2</v>
      </c>
      <c r="P3008" s="2" t="s">
        <v>5765</v>
      </c>
      <c r="Q3008" s="5">
        <v>8350</v>
      </c>
      <c r="R3008" s="5" t="s">
        <v>4791</v>
      </c>
      <c r="S3008" s="5">
        <v>6</v>
      </c>
      <c r="T3008" s="5">
        <v>71.856287425149702</v>
      </c>
      <c r="U3008" s="5">
        <v>0</v>
      </c>
      <c r="V3008" s="5">
        <v>0</v>
      </c>
      <c r="W3008" s="5">
        <v>0</v>
      </c>
      <c r="X3008" s="5">
        <v>0</v>
      </c>
      <c r="Y3008" s="5">
        <v>1</v>
      </c>
      <c r="Z3008" s="5">
        <v>11.976047904191617</v>
      </c>
      <c r="AA3008" s="5">
        <v>5</v>
      </c>
      <c r="AB3008" s="5">
        <v>59.880239520958085</v>
      </c>
      <c r="AC3008" s="5">
        <v>55</v>
      </c>
      <c r="AD3008" s="5">
        <v>658.68263473053889</v>
      </c>
      <c r="AE3008" s="5">
        <v>5</v>
      </c>
      <c r="AF3008" s="5">
        <v>59.880239520958085</v>
      </c>
      <c r="AG3008" s="5">
        <v>48</v>
      </c>
      <c r="AH3008" s="5">
        <v>574.85029940119762</v>
      </c>
      <c r="AI3008" s="5">
        <v>2</v>
      </c>
      <c r="AJ3008" s="5">
        <v>23.952095808383234</v>
      </c>
    </row>
    <row r="3009" spans="1:36" x14ac:dyDescent="0.25">
      <c r="A3009">
        <v>2017</v>
      </c>
      <c r="B3009" t="s">
        <v>70</v>
      </c>
      <c r="C3009" t="s">
        <v>5315</v>
      </c>
      <c r="D3009" s="47" t="s">
        <v>649</v>
      </c>
      <c r="E3009" s="11">
        <v>6.43</v>
      </c>
      <c r="F3009" s="2">
        <v>0.78979999999999995</v>
      </c>
      <c r="G3009" s="2">
        <v>0.1971</v>
      </c>
      <c r="H3009" s="2">
        <v>0.5927</v>
      </c>
      <c r="I3009" s="2">
        <v>0.77470000000000006</v>
      </c>
      <c r="J3009" s="2">
        <v>0.1832</v>
      </c>
      <c r="K3009" s="2">
        <v>0.59150000000000003</v>
      </c>
      <c r="L3009" s="2">
        <v>0.74250000000000005</v>
      </c>
      <c r="M3009" s="2">
        <v>0.24099999999999999</v>
      </c>
      <c r="N3009" s="2">
        <v>0.50150000000000006</v>
      </c>
      <c r="O3009" s="2">
        <v>0.56190000000000007</v>
      </c>
      <c r="P3009" s="5" t="s">
        <v>4792</v>
      </c>
      <c r="Q3009" s="5">
        <v>8351</v>
      </c>
      <c r="R3009" s="5">
        <v>1298.755832037325</v>
      </c>
      <c r="S3009" s="5">
        <v>32</v>
      </c>
      <c r="T3009" s="5">
        <v>383.18764219853909</v>
      </c>
      <c r="U3009" s="5">
        <v>0</v>
      </c>
      <c r="V3009" s="5">
        <v>0</v>
      </c>
      <c r="W3009" s="5">
        <v>0</v>
      </c>
      <c r="X3009" s="5">
        <v>0</v>
      </c>
      <c r="Y3009" s="5">
        <v>2</v>
      </c>
      <c r="Z3009" s="5">
        <v>23.949227637408693</v>
      </c>
      <c r="AA3009" s="5">
        <v>30</v>
      </c>
      <c r="AB3009" s="5">
        <v>359.23841456113041</v>
      </c>
      <c r="AC3009" s="5">
        <v>373</v>
      </c>
      <c r="AD3009" s="5">
        <v>4466.5309543767216</v>
      </c>
      <c r="AE3009" s="5">
        <v>38</v>
      </c>
      <c r="AF3009" s="5">
        <v>455.0353251107652</v>
      </c>
      <c r="AG3009" s="5">
        <v>325</v>
      </c>
      <c r="AH3009" s="5">
        <v>3891.7494910789128</v>
      </c>
      <c r="AI3009" s="5">
        <v>10</v>
      </c>
      <c r="AJ3009" s="5">
        <v>119.74613818704347</v>
      </c>
    </row>
    <row r="3010" spans="1:36" x14ac:dyDescent="0.25">
      <c r="A3010">
        <v>2018</v>
      </c>
      <c r="B3010" t="s">
        <v>49</v>
      </c>
      <c r="C3010" t="s">
        <v>6342</v>
      </c>
      <c r="D3010" s="47" t="s">
        <v>5760</v>
      </c>
      <c r="E3010" s="11">
        <v>23.6</v>
      </c>
      <c r="F3010" s="2">
        <v>0.34110000000000001</v>
      </c>
      <c r="G3010" s="2">
        <v>0.62929999999999997</v>
      </c>
      <c r="H3010" s="2">
        <v>-0.28819999999999996</v>
      </c>
      <c r="I3010" s="2">
        <v>0.42099999999999999</v>
      </c>
      <c r="J3010" s="2">
        <v>0.47099999999999997</v>
      </c>
      <c r="K3010" s="2">
        <v>-4.9999999999999989E-2</v>
      </c>
      <c r="L3010" s="2">
        <v>0.59</v>
      </c>
      <c r="M3010" s="2">
        <v>0.39800000000000002</v>
      </c>
      <c r="N3010" s="2">
        <v>0.19199999999999995</v>
      </c>
      <c r="O3010" s="2">
        <v>-4.873333333333333E-2</v>
      </c>
      <c r="P3010" s="2" t="s">
        <v>5765</v>
      </c>
      <c r="Q3010" s="5">
        <v>8352</v>
      </c>
      <c r="R3010" s="5">
        <v>353.89830508474574</v>
      </c>
      <c r="S3010" s="5">
        <v>0</v>
      </c>
      <c r="T3010" s="5">
        <v>0</v>
      </c>
      <c r="U3010" s="5">
        <v>0</v>
      </c>
      <c r="V3010" s="5">
        <v>0</v>
      </c>
      <c r="W3010" s="5">
        <v>0</v>
      </c>
      <c r="X3010" s="5">
        <v>0</v>
      </c>
      <c r="Y3010" s="5">
        <v>0</v>
      </c>
      <c r="Z3010" s="5">
        <v>0</v>
      </c>
      <c r="AA3010" s="5">
        <v>0</v>
      </c>
      <c r="AB3010" s="5">
        <v>0</v>
      </c>
      <c r="AC3010" s="5">
        <v>13</v>
      </c>
      <c r="AD3010" s="5">
        <v>155.65134099616859</v>
      </c>
      <c r="AE3010" s="5">
        <v>2</v>
      </c>
      <c r="AF3010" s="5">
        <v>23.946360153256705</v>
      </c>
      <c r="AG3010" s="5">
        <v>11</v>
      </c>
      <c r="AH3010" s="5">
        <v>131.70498084291188</v>
      </c>
      <c r="AI3010" s="5">
        <v>0</v>
      </c>
      <c r="AJ3010" s="5">
        <v>0</v>
      </c>
    </row>
    <row r="3011" spans="1:36" x14ac:dyDescent="0.25">
      <c r="A3011">
        <v>2018</v>
      </c>
      <c r="B3011" t="s">
        <v>49</v>
      </c>
      <c r="C3011" t="s">
        <v>6342</v>
      </c>
      <c r="D3011" s="47" t="s">
        <v>5760</v>
      </c>
      <c r="E3011" s="11">
        <v>23.6</v>
      </c>
      <c r="F3011" s="2">
        <v>0.34110000000000001</v>
      </c>
      <c r="G3011" s="2">
        <v>0.62929999999999997</v>
      </c>
      <c r="H3011" s="2">
        <v>-0.28819999999999996</v>
      </c>
      <c r="I3011" s="2">
        <v>0.42099999999999999</v>
      </c>
      <c r="J3011" s="2">
        <v>0.47099999999999997</v>
      </c>
      <c r="K3011" s="2">
        <v>-4.9999999999999989E-2</v>
      </c>
      <c r="L3011" s="2">
        <v>0.59</v>
      </c>
      <c r="M3011" s="2">
        <v>0.39800000000000002</v>
      </c>
      <c r="N3011" s="2">
        <v>0.19199999999999995</v>
      </c>
      <c r="O3011" s="2">
        <v>-4.873333333333333E-2</v>
      </c>
      <c r="P3011" s="2" t="s">
        <v>5765</v>
      </c>
      <c r="Q3011" s="5">
        <v>8355</v>
      </c>
      <c r="R3011" s="5">
        <v>354.02542372881356</v>
      </c>
      <c r="S3011" s="5">
        <v>2</v>
      </c>
      <c r="T3011" s="5">
        <v>23.937761819269898</v>
      </c>
      <c r="U3011" s="5">
        <v>0</v>
      </c>
      <c r="V3011" s="5">
        <v>0</v>
      </c>
      <c r="W3011" s="5">
        <v>2</v>
      </c>
      <c r="X3011" s="5">
        <v>23.937761819269898</v>
      </c>
      <c r="Y3011" s="5">
        <v>0</v>
      </c>
      <c r="Z3011" s="5">
        <v>0</v>
      </c>
      <c r="AA3011" s="5">
        <v>0</v>
      </c>
      <c r="AB3011" s="5">
        <v>0</v>
      </c>
      <c r="AC3011" s="5">
        <v>20</v>
      </c>
      <c r="AD3011" s="5">
        <v>239.37761819269898</v>
      </c>
      <c r="AE3011" s="5">
        <v>0</v>
      </c>
      <c r="AF3011" s="5">
        <v>0</v>
      </c>
      <c r="AG3011" s="5">
        <v>20</v>
      </c>
      <c r="AH3011" s="5">
        <v>239.37761819269898</v>
      </c>
      <c r="AI3011" s="5">
        <v>0</v>
      </c>
      <c r="AJ3011" s="5">
        <v>0</v>
      </c>
    </row>
    <row r="3012" spans="1:36" x14ac:dyDescent="0.25">
      <c r="A3012">
        <v>2018</v>
      </c>
      <c r="B3012" t="s">
        <v>71</v>
      </c>
      <c r="C3012" t="s">
        <v>4839</v>
      </c>
      <c r="D3012" s="47" t="s">
        <v>4838</v>
      </c>
      <c r="E3012" s="11">
        <v>0</v>
      </c>
      <c r="F3012" s="2">
        <v>0.68869999999999998</v>
      </c>
      <c r="G3012" s="2">
        <v>0.29609999999999997</v>
      </c>
      <c r="H3012" s="2">
        <v>0.3926</v>
      </c>
      <c r="I3012" s="2">
        <v>0.5897</v>
      </c>
      <c r="J3012" s="2">
        <v>0.37130000000000002</v>
      </c>
      <c r="K3012" s="2">
        <v>0.21839999999999998</v>
      </c>
      <c r="L3012" s="2">
        <v>0.60529999999999995</v>
      </c>
      <c r="M3012" s="2">
        <v>0.38340000000000002</v>
      </c>
      <c r="N3012" s="2">
        <v>0.22189999999999993</v>
      </c>
      <c r="O3012" s="2">
        <v>0.27763333333333334</v>
      </c>
      <c r="P3012" s="2" t="s">
        <v>4792</v>
      </c>
      <c r="Q3012" s="5">
        <v>8365</v>
      </c>
      <c r="R3012" s="5" t="s">
        <v>4791</v>
      </c>
      <c r="S3012" s="5">
        <v>65</v>
      </c>
      <c r="T3012" s="5">
        <v>777.04722056186495</v>
      </c>
      <c r="U3012" s="5">
        <v>1</v>
      </c>
      <c r="V3012" s="5">
        <v>11.954572624028691</v>
      </c>
      <c r="W3012" s="5">
        <v>3</v>
      </c>
      <c r="X3012" s="5">
        <v>35.86371787208607</v>
      </c>
      <c r="Y3012" s="5">
        <v>2</v>
      </c>
      <c r="Z3012" s="5">
        <v>23.909145248057381</v>
      </c>
      <c r="AA3012" s="5">
        <v>59</v>
      </c>
      <c r="AB3012" s="5">
        <v>705.31978481769272</v>
      </c>
      <c r="AC3012" s="5">
        <v>108</v>
      </c>
      <c r="AD3012" s="5">
        <v>1291.0938433950987</v>
      </c>
      <c r="AE3012" s="5">
        <v>49</v>
      </c>
      <c r="AF3012" s="5">
        <v>585.77405857740587</v>
      </c>
      <c r="AG3012" s="5">
        <v>55</v>
      </c>
      <c r="AH3012" s="5">
        <v>657.50149432157798</v>
      </c>
      <c r="AI3012" s="5">
        <v>4</v>
      </c>
      <c r="AJ3012" s="5">
        <v>47.818290496114763</v>
      </c>
    </row>
    <row r="3013" spans="1:36" x14ac:dyDescent="0.25">
      <c r="A3013">
        <v>2018</v>
      </c>
      <c r="B3013" t="s">
        <v>71</v>
      </c>
      <c r="C3013" t="s">
        <v>4839</v>
      </c>
      <c r="D3013" s="47" t="s">
        <v>4838</v>
      </c>
      <c r="E3013" s="11">
        <v>0</v>
      </c>
      <c r="F3013" s="2">
        <v>0.68869999999999998</v>
      </c>
      <c r="G3013" s="2">
        <v>0.29609999999999997</v>
      </c>
      <c r="H3013" s="2">
        <v>0.3926</v>
      </c>
      <c r="I3013" s="2">
        <v>0.5897</v>
      </c>
      <c r="J3013" s="2">
        <v>0.37130000000000002</v>
      </c>
      <c r="K3013" s="2">
        <v>0.21839999999999998</v>
      </c>
      <c r="L3013" s="2">
        <v>0.60529999999999995</v>
      </c>
      <c r="M3013" s="2">
        <v>0.38340000000000002</v>
      </c>
      <c r="N3013" s="2">
        <v>0.22189999999999993</v>
      </c>
      <c r="O3013" s="2">
        <v>0.27763333333333334</v>
      </c>
      <c r="P3013" s="2" t="s">
        <v>4792</v>
      </c>
      <c r="Q3013" s="5">
        <v>8365</v>
      </c>
      <c r="R3013" s="5" t="s">
        <v>4791</v>
      </c>
      <c r="S3013" s="5">
        <v>65</v>
      </c>
      <c r="T3013" s="5">
        <v>777.04722056186495</v>
      </c>
      <c r="U3013" s="5">
        <v>1</v>
      </c>
      <c r="V3013" s="5">
        <v>11.954572624028691</v>
      </c>
      <c r="W3013" s="5">
        <v>3</v>
      </c>
      <c r="X3013" s="5">
        <v>35.86371787208607</v>
      </c>
      <c r="Y3013" s="5">
        <v>2</v>
      </c>
      <c r="Z3013" s="5">
        <v>23.909145248057381</v>
      </c>
      <c r="AA3013" s="5">
        <v>59</v>
      </c>
      <c r="AB3013" s="5">
        <v>705.31978481769272</v>
      </c>
      <c r="AC3013" s="5">
        <v>108</v>
      </c>
      <c r="AD3013" s="5">
        <v>1291.0938433950987</v>
      </c>
      <c r="AE3013" s="5">
        <v>49</v>
      </c>
      <c r="AF3013" s="5">
        <v>585.77405857740587</v>
      </c>
      <c r="AG3013" s="5">
        <v>55</v>
      </c>
      <c r="AH3013" s="5">
        <v>657.50149432157798</v>
      </c>
      <c r="AI3013" s="5">
        <v>4</v>
      </c>
      <c r="AJ3013" s="5">
        <v>47.818290496114763</v>
      </c>
    </row>
    <row r="3014" spans="1:36" x14ac:dyDescent="0.25">
      <c r="A3014">
        <v>2017</v>
      </c>
      <c r="B3014" t="s">
        <v>71</v>
      </c>
      <c r="C3014" t="s">
        <v>5115</v>
      </c>
      <c r="D3014" s="47" t="s">
        <v>5114</v>
      </c>
      <c r="E3014" s="11">
        <v>0</v>
      </c>
      <c r="F3014" s="2">
        <v>0.86329999999999996</v>
      </c>
      <c r="G3014" s="2">
        <v>0.12239999999999999</v>
      </c>
      <c r="H3014" s="2">
        <v>0.7409</v>
      </c>
      <c r="I3014" s="2">
        <v>0.81669999999999998</v>
      </c>
      <c r="J3014" s="2">
        <v>0.14380000000000001</v>
      </c>
      <c r="K3014" s="2">
        <v>0.67289999999999994</v>
      </c>
      <c r="L3014" s="2">
        <v>0.81359999999999999</v>
      </c>
      <c r="M3014" s="2">
        <v>0.16489999999999999</v>
      </c>
      <c r="N3014" s="2">
        <v>0.64870000000000005</v>
      </c>
      <c r="O3014" s="2">
        <v>0.6875</v>
      </c>
      <c r="P3014" s="2" t="s">
        <v>4792</v>
      </c>
      <c r="Q3014" s="5">
        <v>8366</v>
      </c>
      <c r="R3014" s="5" t="s">
        <v>4791</v>
      </c>
      <c r="S3014" s="5">
        <v>76</v>
      </c>
      <c r="T3014" s="5">
        <v>908.43891943581161</v>
      </c>
      <c r="U3014" s="5">
        <v>0</v>
      </c>
      <c r="V3014" s="5">
        <v>0</v>
      </c>
      <c r="W3014" s="5">
        <v>11</v>
      </c>
      <c r="X3014" s="5">
        <v>131.48458044465696</v>
      </c>
      <c r="Y3014" s="5">
        <v>5</v>
      </c>
      <c r="Z3014" s="5">
        <v>59.765718383934967</v>
      </c>
      <c r="AA3014" s="5">
        <v>60</v>
      </c>
      <c r="AB3014" s="5">
        <v>717.18862060721972</v>
      </c>
      <c r="AC3014" s="5">
        <v>275</v>
      </c>
      <c r="AD3014" s="5">
        <v>3287.1145111164233</v>
      </c>
      <c r="AE3014" s="5">
        <v>112</v>
      </c>
      <c r="AF3014" s="5">
        <v>1338.7520918001433</v>
      </c>
      <c r="AG3014" s="5">
        <v>147</v>
      </c>
      <c r="AH3014" s="5">
        <v>1757.1121204876881</v>
      </c>
      <c r="AI3014" s="5">
        <v>16</v>
      </c>
      <c r="AJ3014" s="5">
        <v>191.25029882859192</v>
      </c>
    </row>
    <row r="3015" spans="1:36" x14ac:dyDescent="0.25">
      <c r="A3015">
        <v>2017</v>
      </c>
      <c r="B3015" t="s">
        <v>71</v>
      </c>
      <c r="C3015" t="s">
        <v>468</v>
      </c>
      <c r="D3015" s="47" t="s">
        <v>426</v>
      </c>
      <c r="E3015" s="11">
        <v>0</v>
      </c>
      <c r="F3015" s="2">
        <v>0.6885</v>
      </c>
      <c r="G3015" s="2">
        <v>0.29520000000000002</v>
      </c>
      <c r="H3015" s="2">
        <v>0.39329999999999998</v>
      </c>
      <c r="I3015" s="2">
        <v>0.69520000000000004</v>
      </c>
      <c r="J3015" s="2">
        <v>0.2631</v>
      </c>
      <c r="K3015" s="2">
        <v>0.43210000000000004</v>
      </c>
      <c r="L3015" s="2">
        <v>0.72019999999999995</v>
      </c>
      <c r="M3015" s="2">
        <v>0.26950000000000002</v>
      </c>
      <c r="N3015" s="2">
        <v>0.45069999999999993</v>
      </c>
      <c r="O3015" s="2">
        <v>0.42536666666666667</v>
      </c>
      <c r="P3015" s="2" t="s">
        <v>4792</v>
      </c>
      <c r="Q3015" s="5">
        <v>8366</v>
      </c>
      <c r="R3015" s="5" t="s">
        <v>4791</v>
      </c>
      <c r="S3015" s="5">
        <v>35</v>
      </c>
      <c r="T3015" s="5">
        <v>418.3600286875448</v>
      </c>
      <c r="U3015" s="5">
        <v>0</v>
      </c>
      <c r="V3015" s="5">
        <v>0</v>
      </c>
      <c r="W3015" s="5">
        <v>4</v>
      </c>
      <c r="X3015" s="5">
        <v>47.812574707147981</v>
      </c>
      <c r="Y3015" s="5">
        <v>0</v>
      </c>
      <c r="Z3015" s="5">
        <v>0</v>
      </c>
      <c r="AA3015" s="5">
        <v>31</v>
      </c>
      <c r="AB3015" s="5">
        <v>370.54745398039682</v>
      </c>
      <c r="AC3015" s="5">
        <v>78</v>
      </c>
      <c r="AD3015" s="5">
        <v>932.34520678938566</v>
      </c>
      <c r="AE3015" s="5">
        <v>19</v>
      </c>
      <c r="AF3015" s="5">
        <v>227.1097298589529</v>
      </c>
      <c r="AG3015" s="5">
        <v>57</v>
      </c>
      <c r="AH3015" s="5">
        <v>681.32918957685865</v>
      </c>
      <c r="AI3015" s="5">
        <v>2</v>
      </c>
      <c r="AJ3015" s="5">
        <v>23.90628735357399</v>
      </c>
    </row>
    <row r="3016" spans="1:36" x14ac:dyDescent="0.25">
      <c r="A3016">
        <v>2017</v>
      </c>
      <c r="B3016" t="s">
        <v>71</v>
      </c>
      <c r="C3016" t="s">
        <v>4815</v>
      </c>
      <c r="D3016" s="47" t="s">
        <v>4805</v>
      </c>
      <c r="E3016" s="11">
        <v>0</v>
      </c>
      <c r="F3016" s="2">
        <v>0.51259999999999994</v>
      </c>
      <c r="G3016" s="2">
        <v>0.46920000000000001</v>
      </c>
      <c r="H3016" s="2">
        <v>4.3399999999999939E-2</v>
      </c>
      <c r="I3016" s="2">
        <v>0.55620000000000003</v>
      </c>
      <c r="J3016" s="2">
        <v>0.3891</v>
      </c>
      <c r="K3016" s="2">
        <v>0.16710000000000003</v>
      </c>
      <c r="L3016" s="2">
        <v>0.6502</v>
      </c>
      <c r="M3016" s="2">
        <v>0.33489999999999998</v>
      </c>
      <c r="N3016" s="2">
        <v>0.31530000000000002</v>
      </c>
      <c r="O3016" s="2">
        <v>0.17526666666666668</v>
      </c>
      <c r="P3016" s="2" t="s">
        <v>4792</v>
      </c>
      <c r="Q3016" s="5">
        <v>8388</v>
      </c>
      <c r="R3016" s="5" t="s">
        <v>4791</v>
      </c>
      <c r="S3016" s="5">
        <v>6</v>
      </c>
      <c r="T3016" s="5">
        <v>71.530758226037193</v>
      </c>
      <c r="U3016" s="5">
        <v>0</v>
      </c>
      <c r="V3016" s="5">
        <v>0</v>
      </c>
      <c r="W3016" s="5">
        <v>0</v>
      </c>
      <c r="X3016" s="5">
        <v>0</v>
      </c>
      <c r="Y3016" s="5">
        <v>1</v>
      </c>
      <c r="Z3016" s="5">
        <v>11.921793037672865</v>
      </c>
      <c r="AA3016" s="5">
        <v>5</v>
      </c>
      <c r="AB3016" s="5">
        <v>59.608965188364323</v>
      </c>
      <c r="AC3016" s="5">
        <v>109</v>
      </c>
      <c r="AD3016" s="5">
        <v>1299.4754411063423</v>
      </c>
      <c r="AE3016" s="5">
        <v>34</v>
      </c>
      <c r="AF3016" s="5">
        <v>405.34096328087742</v>
      </c>
      <c r="AG3016" s="5">
        <v>71</v>
      </c>
      <c r="AH3016" s="5">
        <v>846.44730567477347</v>
      </c>
      <c r="AI3016" s="5">
        <v>4</v>
      </c>
      <c r="AJ3016" s="5">
        <v>47.68717215069146</v>
      </c>
    </row>
    <row r="3017" spans="1:36" x14ac:dyDescent="0.25">
      <c r="A3017">
        <v>2019</v>
      </c>
      <c r="B3017" t="s">
        <v>41</v>
      </c>
      <c r="C3017" t="s">
        <v>6011</v>
      </c>
      <c r="D3017" s="47" t="s">
        <v>6005</v>
      </c>
      <c r="E3017" s="11">
        <v>0.82499999999999996</v>
      </c>
      <c r="F3017" s="2">
        <v>0.24049999999999999</v>
      </c>
      <c r="G3017" s="2">
        <v>0.74350000000000005</v>
      </c>
      <c r="H3017" s="2">
        <v>-0.50300000000000011</v>
      </c>
      <c r="I3017" s="2">
        <v>0.2102</v>
      </c>
      <c r="J3017" s="2">
        <v>0.74750000000000005</v>
      </c>
      <c r="K3017" s="2">
        <v>-0.53730000000000011</v>
      </c>
      <c r="L3017" s="2">
        <v>0.24629999999999999</v>
      </c>
      <c r="M3017" s="2">
        <v>0.74</v>
      </c>
      <c r="N3017" s="2">
        <v>-0.49370000000000003</v>
      </c>
      <c r="O3017" s="2">
        <v>-0.51133333333333342</v>
      </c>
      <c r="P3017" s="2" t="s">
        <v>5900</v>
      </c>
      <c r="Q3017" s="5">
        <v>8388</v>
      </c>
      <c r="R3017" s="5">
        <v>10167.272727272728</v>
      </c>
      <c r="S3017" s="5">
        <v>33</v>
      </c>
      <c r="T3017" s="5">
        <v>393.41917024320458</v>
      </c>
      <c r="U3017" s="5">
        <v>0</v>
      </c>
      <c r="V3017" s="5">
        <v>0</v>
      </c>
      <c r="W3017" s="5">
        <v>4</v>
      </c>
      <c r="X3017" s="5">
        <v>47.68717215069146</v>
      </c>
      <c r="Y3017" s="5">
        <v>16</v>
      </c>
      <c r="Z3017" s="5">
        <v>190.74868860276584</v>
      </c>
      <c r="AA3017" s="5">
        <v>13</v>
      </c>
      <c r="AB3017" s="5">
        <v>154.98330948974726</v>
      </c>
      <c r="AC3017" s="5">
        <v>105</v>
      </c>
      <c r="AD3017" s="5">
        <v>1251.7882689556511</v>
      </c>
      <c r="AE3017" s="5">
        <v>9</v>
      </c>
      <c r="AF3017" s="5">
        <v>107.29613733905579</v>
      </c>
      <c r="AG3017" s="5">
        <v>89</v>
      </c>
      <c r="AH3017" s="5">
        <v>1061.0395803528852</v>
      </c>
      <c r="AI3017" s="5">
        <v>7</v>
      </c>
      <c r="AJ3017" s="5">
        <v>83.452551263710063</v>
      </c>
    </row>
    <row r="3018" spans="1:36" x14ac:dyDescent="0.25">
      <c r="A3018">
        <v>2019</v>
      </c>
      <c r="B3018" t="s">
        <v>41</v>
      </c>
      <c r="C3018" t="s">
        <v>6138</v>
      </c>
      <c r="D3018" s="47" t="s">
        <v>6045</v>
      </c>
      <c r="E3018" s="11">
        <v>3.637</v>
      </c>
      <c r="F3018" s="2">
        <v>0.41739999999999999</v>
      </c>
      <c r="G3018" s="2">
        <v>0.56140000000000001</v>
      </c>
      <c r="H3018" s="2">
        <v>-0.14400000000000002</v>
      </c>
      <c r="I3018" s="2">
        <v>0.41660000000000003</v>
      </c>
      <c r="J3018" s="2">
        <v>0.52200000000000002</v>
      </c>
      <c r="K3018" s="2">
        <v>-0.10539999999999999</v>
      </c>
      <c r="L3018" s="2">
        <v>0.48630000000000001</v>
      </c>
      <c r="M3018" s="2">
        <v>0.49730000000000002</v>
      </c>
      <c r="N3018" s="2">
        <v>-1.100000000000001E-2</v>
      </c>
      <c r="O3018" s="2">
        <v>-8.6800000000000002E-2</v>
      </c>
      <c r="P3018" s="2" t="s">
        <v>5900</v>
      </c>
      <c r="Q3018" s="5">
        <v>8388</v>
      </c>
      <c r="R3018" s="5">
        <v>2306.2963981303274</v>
      </c>
      <c r="S3018" s="5">
        <v>3</v>
      </c>
      <c r="T3018" s="5">
        <v>35.765379113018597</v>
      </c>
      <c r="U3018" s="5">
        <v>0</v>
      </c>
      <c r="V3018" s="5">
        <v>0</v>
      </c>
      <c r="W3018" s="5">
        <v>3</v>
      </c>
      <c r="X3018" s="5">
        <v>35.765379113018597</v>
      </c>
      <c r="Y3018" s="5">
        <v>0</v>
      </c>
      <c r="Z3018" s="5">
        <v>0</v>
      </c>
      <c r="AA3018" s="5">
        <v>0</v>
      </c>
      <c r="AB3018" s="5">
        <v>0</v>
      </c>
      <c r="AC3018" s="5">
        <v>108</v>
      </c>
      <c r="AD3018" s="5">
        <v>1287.5536480686694</v>
      </c>
      <c r="AE3018" s="5">
        <v>7</v>
      </c>
      <c r="AF3018" s="5">
        <v>83.452551263710063</v>
      </c>
      <c r="AG3018" s="5">
        <v>98</v>
      </c>
      <c r="AH3018" s="5">
        <v>1168.3357176919408</v>
      </c>
      <c r="AI3018" s="5">
        <v>3</v>
      </c>
      <c r="AJ3018" s="5">
        <v>35.765379113018597</v>
      </c>
    </row>
    <row r="3019" spans="1:36" x14ac:dyDescent="0.25">
      <c r="A3019">
        <v>2018</v>
      </c>
      <c r="B3019" t="s">
        <v>71</v>
      </c>
      <c r="C3019" t="s">
        <v>5115</v>
      </c>
      <c r="D3019" s="47" t="s">
        <v>5114</v>
      </c>
      <c r="E3019" s="11">
        <v>0</v>
      </c>
      <c r="F3019" s="2">
        <v>0.86329999999999996</v>
      </c>
      <c r="G3019" s="2">
        <v>0.12239999999999999</v>
      </c>
      <c r="H3019" s="2">
        <v>0.7409</v>
      </c>
      <c r="I3019" s="2">
        <v>0.81669999999999998</v>
      </c>
      <c r="J3019" s="2">
        <v>0.14380000000000001</v>
      </c>
      <c r="K3019" s="2">
        <v>0.67289999999999994</v>
      </c>
      <c r="L3019" s="2">
        <v>0.81359999999999999</v>
      </c>
      <c r="M3019" s="2">
        <v>0.16489999999999999</v>
      </c>
      <c r="N3019" s="2">
        <v>0.64870000000000005</v>
      </c>
      <c r="O3019" s="2">
        <v>0.6875</v>
      </c>
      <c r="P3019" s="2" t="s">
        <v>4792</v>
      </c>
      <c r="Q3019" s="5">
        <v>8401</v>
      </c>
      <c r="R3019" s="5" t="s">
        <v>4791</v>
      </c>
      <c r="S3019" s="5">
        <v>23</v>
      </c>
      <c r="T3019" s="5">
        <v>273.77693131770025</v>
      </c>
      <c r="U3019" s="5">
        <v>1</v>
      </c>
      <c r="V3019" s="5">
        <v>11.903344839900013</v>
      </c>
      <c r="W3019" s="5">
        <v>7</v>
      </c>
      <c r="X3019" s="5">
        <v>83.323413879300077</v>
      </c>
      <c r="Y3019" s="5">
        <v>0</v>
      </c>
      <c r="Z3019" s="5">
        <v>0</v>
      </c>
      <c r="AA3019" s="5">
        <v>15</v>
      </c>
      <c r="AB3019" s="5">
        <v>178.55017259850018</v>
      </c>
      <c r="AC3019" s="5">
        <v>181</v>
      </c>
      <c r="AD3019" s="5">
        <v>2154.5054160219024</v>
      </c>
      <c r="AE3019" s="5">
        <v>57</v>
      </c>
      <c r="AF3019" s="5">
        <v>678.49065587430073</v>
      </c>
      <c r="AG3019" s="5">
        <v>109</v>
      </c>
      <c r="AH3019" s="5">
        <v>1297.4645875491012</v>
      </c>
      <c r="AI3019" s="5">
        <v>15</v>
      </c>
      <c r="AJ3019" s="5">
        <v>178.55017259850018</v>
      </c>
    </row>
    <row r="3020" spans="1:36" x14ac:dyDescent="0.25">
      <c r="A3020">
        <v>2018</v>
      </c>
      <c r="B3020" t="s">
        <v>71</v>
      </c>
      <c r="C3020" t="s">
        <v>5115</v>
      </c>
      <c r="D3020" s="47" t="s">
        <v>5114</v>
      </c>
      <c r="E3020" s="11">
        <v>0</v>
      </c>
      <c r="F3020" s="2">
        <v>0.86329999999999996</v>
      </c>
      <c r="G3020" s="2">
        <v>0.12239999999999999</v>
      </c>
      <c r="H3020" s="2">
        <v>0.7409</v>
      </c>
      <c r="I3020" s="2">
        <v>0.81669999999999998</v>
      </c>
      <c r="J3020" s="2">
        <v>0.14380000000000001</v>
      </c>
      <c r="K3020" s="2">
        <v>0.67289999999999994</v>
      </c>
      <c r="L3020" s="2">
        <v>0.81359999999999999</v>
      </c>
      <c r="M3020" s="2">
        <v>0.16489999999999999</v>
      </c>
      <c r="N3020" s="2">
        <v>0.64870000000000005</v>
      </c>
      <c r="O3020" s="2">
        <v>0.6875</v>
      </c>
      <c r="P3020" s="2" t="s">
        <v>4792</v>
      </c>
      <c r="Q3020" s="5">
        <v>8401</v>
      </c>
      <c r="R3020" s="5" t="s">
        <v>4791</v>
      </c>
      <c r="S3020" s="5">
        <v>23</v>
      </c>
      <c r="T3020" s="5">
        <v>273.77693131770025</v>
      </c>
      <c r="U3020" s="5">
        <v>1</v>
      </c>
      <c r="V3020" s="5">
        <v>11.903344839900013</v>
      </c>
      <c r="W3020" s="5">
        <v>7</v>
      </c>
      <c r="X3020" s="5">
        <v>83.323413879300077</v>
      </c>
      <c r="Y3020" s="5">
        <v>0</v>
      </c>
      <c r="Z3020" s="5">
        <v>0</v>
      </c>
      <c r="AA3020" s="5">
        <v>15</v>
      </c>
      <c r="AB3020" s="5">
        <v>178.55017259850018</v>
      </c>
      <c r="AC3020" s="5">
        <v>181</v>
      </c>
      <c r="AD3020" s="5">
        <v>2154.5054160219024</v>
      </c>
      <c r="AE3020" s="5">
        <v>57</v>
      </c>
      <c r="AF3020" s="5">
        <v>678.49065587430073</v>
      </c>
      <c r="AG3020" s="5">
        <v>109</v>
      </c>
      <c r="AH3020" s="5">
        <v>1297.4645875491012</v>
      </c>
      <c r="AI3020" s="5">
        <v>15</v>
      </c>
      <c r="AJ3020" s="5">
        <v>178.55017259850018</v>
      </c>
    </row>
    <row r="3021" spans="1:36" x14ac:dyDescent="0.25">
      <c r="A3021">
        <v>2019</v>
      </c>
      <c r="B3021" t="s">
        <v>71</v>
      </c>
      <c r="C3021" t="s">
        <v>4839</v>
      </c>
      <c r="D3021" s="47" t="s">
        <v>4838</v>
      </c>
      <c r="E3021" s="11">
        <v>0</v>
      </c>
      <c r="F3021" s="2">
        <v>0.68869999999999998</v>
      </c>
      <c r="G3021" s="2">
        <v>0.29609999999999997</v>
      </c>
      <c r="H3021" s="2">
        <v>0.3926</v>
      </c>
      <c r="I3021" s="2">
        <v>0.5897</v>
      </c>
      <c r="J3021" s="2">
        <v>0.37130000000000002</v>
      </c>
      <c r="K3021" s="2">
        <v>0.21839999999999998</v>
      </c>
      <c r="L3021" s="2">
        <v>0.60529999999999995</v>
      </c>
      <c r="M3021" s="2">
        <v>0.38340000000000002</v>
      </c>
      <c r="N3021" s="2">
        <v>0.22189999999999993</v>
      </c>
      <c r="O3021" s="2">
        <v>0.27763333333333334</v>
      </c>
      <c r="P3021" s="2" t="s">
        <v>4792</v>
      </c>
      <c r="Q3021" s="5">
        <v>8402</v>
      </c>
      <c r="R3021" s="5" t="s">
        <v>4791</v>
      </c>
      <c r="S3021" s="5">
        <v>27</v>
      </c>
      <c r="T3021" s="5">
        <v>321.35205903356342</v>
      </c>
      <c r="U3021" s="5">
        <v>0</v>
      </c>
      <c r="V3021" s="5">
        <v>0</v>
      </c>
      <c r="W3021" s="5">
        <v>3</v>
      </c>
      <c r="X3021" s="5">
        <v>35.705784337062603</v>
      </c>
      <c r="Y3021" s="5">
        <v>1</v>
      </c>
      <c r="Z3021" s="5">
        <v>11.901928112354202</v>
      </c>
      <c r="AA3021" s="5">
        <v>23</v>
      </c>
      <c r="AB3021" s="5">
        <v>273.74434658414663</v>
      </c>
      <c r="AC3021" s="5">
        <v>72</v>
      </c>
      <c r="AD3021" s="5">
        <v>856.93882408950253</v>
      </c>
      <c r="AE3021" s="5">
        <v>26</v>
      </c>
      <c r="AF3021" s="5">
        <v>309.45013092120922</v>
      </c>
      <c r="AG3021" s="5">
        <v>37</v>
      </c>
      <c r="AH3021" s="5">
        <v>440.37134015710541</v>
      </c>
      <c r="AI3021" s="5">
        <v>9</v>
      </c>
      <c r="AJ3021" s="5">
        <v>107.11735301118782</v>
      </c>
    </row>
    <row r="3022" spans="1:36" x14ac:dyDescent="0.25">
      <c r="A3022">
        <v>2018</v>
      </c>
      <c r="B3022" t="s">
        <v>71</v>
      </c>
      <c r="C3022" t="s">
        <v>468</v>
      </c>
      <c r="D3022" s="47" t="s">
        <v>426</v>
      </c>
      <c r="E3022" s="11">
        <v>0</v>
      </c>
      <c r="F3022" s="2">
        <v>0.6885</v>
      </c>
      <c r="G3022" s="2">
        <v>0.29520000000000002</v>
      </c>
      <c r="H3022" s="2">
        <v>0.39329999999999998</v>
      </c>
      <c r="I3022" s="2">
        <v>0.69520000000000004</v>
      </c>
      <c r="J3022" s="2">
        <v>0.2631</v>
      </c>
      <c r="K3022" s="2">
        <v>0.43210000000000004</v>
      </c>
      <c r="L3022" s="2">
        <v>0.72019999999999995</v>
      </c>
      <c r="M3022" s="2">
        <v>0.26950000000000002</v>
      </c>
      <c r="N3022" s="2">
        <v>0.45069999999999993</v>
      </c>
      <c r="O3022" s="2">
        <v>0.42536666666666667</v>
      </c>
      <c r="P3022" s="2" t="s">
        <v>4792</v>
      </c>
      <c r="Q3022" s="5">
        <v>8406</v>
      </c>
      <c r="R3022" s="5" t="s">
        <v>4791</v>
      </c>
      <c r="S3022" s="5">
        <v>9</v>
      </c>
      <c r="T3022" s="5">
        <v>107.06638115631692</v>
      </c>
      <c r="U3022" s="5">
        <v>0</v>
      </c>
      <c r="V3022" s="5">
        <v>0</v>
      </c>
      <c r="W3022" s="5">
        <v>1</v>
      </c>
      <c r="X3022" s="5">
        <v>11.896264572924103</v>
      </c>
      <c r="Y3022" s="5">
        <v>0</v>
      </c>
      <c r="Z3022" s="5">
        <v>0</v>
      </c>
      <c r="AA3022" s="5">
        <v>8</v>
      </c>
      <c r="AB3022" s="5">
        <v>95.170116583392826</v>
      </c>
      <c r="AC3022" s="5">
        <v>53</v>
      </c>
      <c r="AD3022" s="5">
        <v>630.50202236497739</v>
      </c>
      <c r="AE3022" s="5">
        <v>10</v>
      </c>
      <c r="AF3022" s="5">
        <v>118.96264572924102</v>
      </c>
      <c r="AG3022" s="5">
        <v>40</v>
      </c>
      <c r="AH3022" s="5">
        <v>475.85058291696407</v>
      </c>
      <c r="AI3022" s="5">
        <v>3</v>
      </c>
      <c r="AJ3022" s="5">
        <v>35.688793718772303</v>
      </c>
    </row>
    <row r="3023" spans="1:36" x14ac:dyDescent="0.25">
      <c r="A3023">
        <v>2018</v>
      </c>
      <c r="B3023" t="s">
        <v>71</v>
      </c>
      <c r="C3023" t="s">
        <v>468</v>
      </c>
      <c r="D3023" s="47" t="s">
        <v>426</v>
      </c>
      <c r="E3023" s="11">
        <v>0</v>
      </c>
      <c r="F3023" s="2">
        <v>0.6885</v>
      </c>
      <c r="G3023" s="2">
        <v>0.29520000000000002</v>
      </c>
      <c r="H3023" s="2">
        <v>0.39329999999999998</v>
      </c>
      <c r="I3023" s="2">
        <v>0.69520000000000004</v>
      </c>
      <c r="J3023" s="2">
        <v>0.2631</v>
      </c>
      <c r="K3023" s="2">
        <v>0.43210000000000004</v>
      </c>
      <c r="L3023" s="2">
        <v>0.72019999999999995</v>
      </c>
      <c r="M3023" s="2">
        <v>0.26950000000000002</v>
      </c>
      <c r="N3023" s="2">
        <v>0.45069999999999993</v>
      </c>
      <c r="O3023" s="2">
        <v>0.42536666666666667</v>
      </c>
      <c r="P3023" s="2" t="s">
        <v>4792</v>
      </c>
      <c r="Q3023" s="5">
        <v>8406</v>
      </c>
      <c r="R3023" s="5" t="s">
        <v>4791</v>
      </c>
      <c r="S3023" s="5">
        <v>9</v>
      </c>
      <c r="T3023" s="5">
        <v>107.06638115631692</v>
      </c>
      <c r="U3023" s="5">
        <v>0</v>
      </c>
      <c r="V3023" s="5">
        <v>0</v>
      </c>
      <c r="W3023" s="5">
        <v>1</v>
      </c>
      <c r="X3023" s="5">
        <v>11.896264572924103</v>
      </c>
      <c r="Y3023" s="5">
        <v>0</v>
      </c>
      <c r="Z3023" s="5">
        <v>0</v>
      </c>
      <c r="AA3023" s="5">
        <v>8</v>
      </c>
      <c r="AB3023" s="5">
        <v>95.170116583392826</v>
      </c>
      <c r="AC3023" s="5">
        <v>53</v>
      </c>
      <c r="AD3023" s="5">
        <v>630.50202236497739</v>
      </c>
      <c r="AE3023" s="5">
        <v>10</v>
      </c>
      <c r="AF3023" s="5">
        <v>118.96264572924102</v>
      </c>
      <c r="AG3023" s="5">
        <v>40</v>
      </c>
      <c r="AH3023" s="5">
        <v>475.85058291696407</v>
      </c>
      <c r="AI3023" s="5">
        <v>3</v>
      </c>
      <c r="AJ3023" s="5">
        <v>35.688793718772303</v>
      </c>
    </row>
    <row r="3024" spans="1:36" x14ac:dyDescent="0.25">
      <c r="A3024">
        <v>2018</v>
      </c>
      <c r="B3024" t="s">
        <v>71</v>
      </c>
      <c r="C3024" t="s">
        <v>5050</v>
      </c>
      <c r="D3024" s="47" t="s">
        <v>856</v>
      </c>
      <c r="E3024" s="11">
        <v>0</v>
      </c>
      <c r="F3024" s="2">
        <v>0.79869999999999997</v>
      </c>
      <c r="G3024" s="2">
        <v>0.1915</v>
      </c>
      <c r="H3024" s="2">
        <v>0.60719999999999996</v>
      </c>
      <c r="I3024" s="2">
        <v>0.77929999999999999</v>
      </c>
      <c r="J3024" s="2">
        <v>0.19639999999999999</v>
      </c>
      <c r="K3024" s="2">
        <v>0.58289999999999997</v>
      </c>
      <c r="L3024" s="2">
        <v>0.75819999999999999</v>
      </c>
      <c r="M3024" s="2">
        <v>0.22850000000000001</v>
      </c>
      <c r="N3024" s="2">
        <v>0.52969999999999995</v>
      </c>
      <c r="O3024" s="2">
        <v>0.57326666666666659</v>
      </c>
      <c r="P3024" s="2" t="s">
        <v>4792</v>
      </c>
      <c r="Q3024" s="5">
        <v>8422</v>
      </c>
      <c r="R3024" s="5" t="s">
        <v>4791</v>
      </c>
      <c r="S3024" s="5">
        <v>20</v>
      </c>
      <c r="T3024" s="5">
        <v>237.47328425552126</v>
      </c>
      <c r="U3024" s="5">
        <v>1</v>
      </c>
      <c r="V3024" s="5">
        <v>11.873664212776063</v>
      </c>
      <c r="W3024" s="5">
        <v>5</v>
      </c>
      <c r="X3024" s="5">
        <v>59.368321063880316</v>
      </c>
      <c r="Y3024" s="5">
        <v>4</v>
      </c>
      <c r="Z3024" s="5">
        <v>47.494656851104253</v>
      </c>
      <c r="AA3024" s="5">
        <v>10</v>
      </c>
      <c r="AB3024" s="5">
        <v>118.73664212776063</v>
      </c>
      <c r="AC3024" s="5">
        <v>310</v>
      </c>
      <c r="AD3024" s="5">
        <v>3680.8359059605791</v>
      </c>
      <c r="AE3024" s="5">
        <v>29</v>
      </c>
      <c r="AF3024" s="5">
        <v>344.33626217050585</v>
      </c>
      <c r="AG3024" s="5">
        <v>270</v>
      </c>
      <c r="AH3024" s="5">
        <v>3205.8893374495369</v>
      </c>
      <c r="AI3024" s="5">
        <v>11</v>
      </c>
      <c r="AJ3024" s="5">
        <v>130.61030634053671</v>
      </c>
    </row>
    <row r="3025" spans="1:36" x14ac:dyDescent="0.25">
      <c r="A3025">
        <v>2018</v>
      </c>
      <c r="B3025" t="s">
        <v>71</v>
      </c>
      <c r="C3025" t="s">
        <v>5050</v>
      </c>
      <c r="D3025" s="47" t="s">
        <v>856</v>
      </c>
      <c r="E3025" s="11">
        <v>0</v>
      </c>
      <c r="F3025" s="2">
        <v>0.79869999999999997</v>
      </c>
      <c r="G3025" s="2">
        <v>0.1915</v>
      </c>
      <c r="H3025" s="2">
        <v>0.60719999999999996</v>
      </c>
      <c r="I3025" s="2">
        <v>0.77929999999999999</v>
      </c>
      <c r="J3025" s="2">
        <v>0.19639999999999999</v>
      </c>
      <c r="K3025" s="2">
        <v>0.58289999999999997</v>
      </c>
      <c r="L3025" s="2">
        <v>0.75819999999999999</v>
      </c>
      <c r="M3025" s="2">
        <v>0.22850000000000001</v>
      </c>
      <c r="N3025" s="2">
        <v>0.52969999999999995</v>
      </c>
      <c r="O3025" s="2">
        <v>0.57326666666666659</v>
      </c>
      <c r="P3025" s="2" t="s">
        <v>4792</v>
      </c>
      <c r="Q3025" s="5">
        <v>8422</v>
      </c>
      <c r="R3025" s="5" t="s">
        <v>4791</v>
      </c>
      <c r="S3025" s="5">
        <v>20</v>
      </c>
      <c r="T3025" s="5">
        <v>237.47328425552126</v>
      </c>
      <c r="U3025" s="5">
        <v>1</v>
      </c>
      <c r="V3025" s="5">
        <v>11.873664212776063</v>
      </c>
      <c r="W3025" s="5">
        <v>5</v>
      </c>
      <c r="X3025" s="5">
        <v>59.368321063880316</v>
      </c>
      <c r="Y3025" s="5">
        <v>4</v>
      </c>
      <c r="Z3025" s="5">
        <v>47.494656851104253</v>
      </c>
      <c r="AA3025" s="5">
        <v>10</v>
      </c>
      <c r="AB3025" s="5">
        <v>118.73664212776063</v>
      </c>
      <c r="AC3025" s="5">
        <v>310</v>
      </c>
      <c r="AD3025" s="5">
        <v>3680.8359059605791</v>
      </c>
      <c r="AE3025" s="5">
        <v>29</v>
      </c>
      <c r="AF3025" s="5">
        <v>344.33626217050585</v>
      </c>
      <c r="AG3025" s="5">
        <v>270</v>
      </c>
      <c r="AH3025" s="5">
        <v>3205.8893374495369</v>
      </c>
      <c r="AI3025" s="5">
        <v>11</v>
      </c>
      <c r="AJ3025" s="5">
        <v>130.61030634053671</v>
      </c>
    </row>
    <row r="3026" spans="1:36" x14ac:dyDescent="0.25">
      <c r="A3026">
        <v>2017</v>
      </c>
      <c r="B3026" t="s">
        <v>71</v>
      </c>
      <c r="C3026" t="s">
        <v>5847</v>
      </c>
      <c r="D3026" s="47" t="s">
        <v>5803</v>
      </c>
      <c r="E3026" s="11">
        <v>0</v>
      </c>
      <c r="F3026" s="2">
        <v>0.50749999999999995</v>
      </c>
      <c r="G3026" s="2">
        <v>0.47849999999999998</v>
      </c>
      <c r="H3026" s="2">
        <v>2.899999999999997E-2</v>
      </c>
      <c r="I3026" s="2">
        <v>0.48620000000000002</v>
      </c>
      <c r="J3026" s="2">
        <v>0.47120000000000001</v>
      </c>
      <c r="K3026" s="2">
        <v>1.5000000000000013E-2</v>
      </c>
      <c r="L3026" s="2">
        <v>0.50949999999999995</v>
      </c>
      <c r="M3026" s="2">
        <v>0.4763</v>
      </c>
      <c r="N3026" s="2">
        <v>3.3199999999999952E-2</v>
      </c>
      <c r="O3026" s="2">
        <v>2.5733333333333313E-2</v>
      </c>
      <c r="P3026" s="2" t="s">
        <v>5765</v>
      </c>
      <c r="Q3026" s="5">
        <v>8431</v>
      </c>
      <c r="R3026" s="5" t="s">
        <v>4791</v>
      </c>
      <c r="S3026" s="5">
        <v>53</v>
      </c>
      <c r="T3026" s="5">
        <v>628.63242794449059</v>
      </c>
      <c r="U3026" s="5">
        <v>0</v>
      </c>
      <c r="V3026" s="5">
        <v>0</v>
      </c>
      <c r="W3026" s="5">
        <v>1</v>
      </c>
      <c r="X3026" s="5">
        <v>11.860989206499822</v>
      </c>
      <c r="Y3026" s="5">
        <v>4</v>
      </c>
      <c r="Z3026" s="5">
        <v>47.443956825999287</v>
      </c>
      <c r="AA3026" s="5">
        <v>48</v>
      </c>
      <c r="AB3026" s="5">
        <v>569.32748191199153</v>
      </c>
      <c r="AC3026" s="5">
        <v>428</v>
      </c>
      <c r="AD3026" s="5">
        <v>5076.5033803819242</v>
      </c>
      <c r="AE3026" s="5">
        <v>115</v>
      </c>
      <c r="AF3026" s="5">
        <v>1364.0137587474794</v>
      </c>
      <c r="AG3026" s="5">
        <v>290</v>
      </c>
      <c r="AH3026" s="5">
        <v>3439.686869884948</v>
      </c>
      <c r="AI3026" s="5">
        <v>23</v>
      </c>
      <c r="AJ3026" s="5">
        <v>272.80275174949594</v>
      </c>
    </row>
    <row r="3027" spans="1:36" x14ac:dyDescent="0.25">
      <c r="A3027">
        <v>2017</v>
      </c>
      <c r="B3027" t="s">
        <v>41</v>
      </c>
      <c r="C3027" t="s">
        <v>6208</v>
      </c>
      <c r="D3027" s="47" t="s">
        <v>6079</v>
      </c>
      <c r="E3027" s="11">
        <v>9.7219999999999995</v>
      </c>
      <c r="F3027" s="2">
        <v>0.37119999999999997</v>
      </c>
      <c r="G3027" s="2">
        <v>0.5998</v>
      </c>
      <c r="H3027" s="2">
        <v>-0.22860000000000003</v>
      </c>
      <c r="I3027" s="2">
        <v>0.37119999999999997</v>
      </c>
      <c r="J3027" s="2">
        <v>0.55769999999999997</v>
      </c>
      <c r="K3027" s="2">
        <v>-0.1865</v>
      </c>
      <c r="L3027" s="2">
        <v>0.44919999999999999</v>
      </c>
      <c r="M3027" s="2">
        <v>0.51939999999999997</v>
      </c>
      <c r="N3027" s="2">
        <v>-7.0199999999999985E-2</v>
      </c>
      <c r="O3027" s="2">
        <v>-0.16176666666666667</v>
      </c>
      <c r="P3027" s="2" t="s">
        <v>5900</v>
      </c>
      <c r="Q3027" s="5">
        <v>8441</v>
      </c>
      <c r="R3027" s="5">
        <v>868.23698827401779</v>
      </c>
      <c r="S3027" s="5">
        <v>3</v>
      </c>
      <c r="T3027" s="5">
        <v>35.540812699917069</v>
      </c>
      <c r="U3027" s="5">
        <v>0</v>
      </c>
      <c r="V3027" s="5">
        <v>0</v>
      </c>
      <c r="W3027" s="5">
        <v>0</v>
      </c>
      <c r="X3027" s="5">
        <v>0</v>
      </c>
      <c r="Y3027" s="5">
        <v>1</v>
      </c>
      <c r="Z3027" s="5">
        <v>11.846937566639024</v>
      </c>
      <c r="AA3027" s="5">
        <v>2</v>
      </c>
      <c r="AB3027" s="5">
        <v>23.693875133278048</v>
      </c>
      <c r="AC3027" s="5">
        <v>54</v>
      </c>
      <c r="AD3027" s="5">
        <v>639.73462859850736</v>
      </c>
      <c r="AE3027" s="5">
        <v>7</v>
      </c>
      <c r="AF3027" s="5">
        <v>82.928562966473166</v>
      </c>
      <c r="AG3027" s="5">
        <v>43</v>
      </c>
      <c r="AH3027" s="5">
        <v>509.41831536547801</v>
      </c>
      <c r="AI3027" s="5">
        <v>4</v>
      </c>
      <c r="AJ3027" s="5">
        <v>47.387750266556097</v>
      </c>
    </row>
    <row r="3028" spans="1:36" x14ac:dyDescent="0.25">
      <c r="A3028">
        <v>2018</v>
      </c>
      <c r="B3028" t="s">
        <v>71</v>
      </c>
      <c r="C3028" t="s">
        <v>5188</v>
      </c>
      <c r="D3028" s="47" t="s">
        <v>4818</v>
      </c>
      <c r="E3028" s="11">
        <v>0</v>
      </c>
      <c r="F3028" s="2">
        <v>0.5323</v>
      </c>
      <c r="G3028" s="2">
        <v>0.45150000000000001</v>
      </c>
      <c r="H3028" s="2">
        <v>8.0799999999999983E-2</v>
      </c>
      <c r="I3028" s="2">
        <v>0.57130000000000003</v>
      </c>
      <c r="J3028" s="2">
        <v>0.37130000000000002</v>
      </c>
      <c r="K3028" s="2">
        <v>0.2</v>
      </c>
      <c r="L3028" s="2">
        <v>0.64910000000000001</v>
      </c>
      <c r="M3028" s="2">
        <v>0.33350000000000002</v>
      </c>
      <c r="N3028" s="2">
        <v>0.31559999999999999</v>
      </c>
      <c r="O3028" s="2">
        <v>0.1988</v>
      </c>
      <c r="P3028" s="2" t="s">
        <v>4792</v>
      </c>
      <c r="Q3028" s="5">
        <v>8457</v>
      </c>
      <c r="R3028" s="5" t="s">
        <v>4791</v>
      </c>
      <c r="S3028" s="5">
        <v>27</v>
      </c>
      <c r="T3028" s="5">
        <v>319.26214969847462</v>
      </c>
      <c r="U3028" s="5">
        <v>0</v>
      </c>
      <c r="V3028" s="5">
        <v>0</v>
      </c>
      <c r="W3028" s="5">
        <v>6</v>
      </c>
      <c r="X3028" s="5">
        <v>70.947144377438804</v>
      </c>
      <c r="Y3028" s="5">
        <v>0</v>
      </c>
      <c r="Z3028" s="5">
        <v>0</v>
      </c>
      <c r="AA3028" s="5">
        <v>21</v>
      </c>
      <c r="AB3028" s="5">
        <v>248.31500532103584</v>
      </c>
      <c r="AC3028" s="5">
        <v>0</v>
      </c>
      <c r="AD3028" s="5">
        <v>0</v>
      </c>
      <c r="AE3028" s="5">
        <v>23</v>
      </c>
      <c r="AF3028" s="5">
        <v>271.96405344684877</v>
      </c>
      <c r="AG3028" s="5">
        <v>0</v>
      </c>
      <c r="AH3028" s="5">
        <v>0</v>
      </c>
      <c r="AI3028" s="5">
        <v>12</v>
      </c>
      <c r="AJ3028" s="5">
        <v>141.89428875487761</v>
      </c>
    </row>
    <row r="3029" spans="1:36" x14ac:dyDescent="0.25">
      <c r="A3029">
        <v>2018</v>
      </c>
      <c r="B3029" t="s">
        <v>71</v>
      </c>
      <c r="C3029" t="s">
        <v>5188</v>
      </c>
      <c r="D3029" s="47" t="s">
        <v>4818</v>
      </c>
      <c r="E3029" s="11">
        <v>0</v>
      </c>
      <c r="F3029" s="2">
        <v>0.5323</v>
      </c>
      <c r="G3029" s="2">
        <v>0.45150000000000001</v>
      </c>
      <c r="H3029" s="2">
        <v>8.0799999999999983E-2</v>
      </c>
      <c r="I3029" s="2">
        <v>0.57130000000000003</v>
      </c>
      <c r="J3029" s="2">
        <v>0.37130000000000002</v>
      </c>
      <c r="K3029" s="2">
        <v>0.2</v>
      </c>
      <c r="L3029" s="2">
        <v>0.64910000000000001</v>
      </c>
      <c r="M3029" s="2">
        <v>0.33350000000000002</v>
      </c>
      <c r="N3029" s="2">
        <v>0.31559999999999999</v>
      </c>
      <c r="O3029" s="2">
        <v>0.1988</v>
      </c>
      <c r="P3029" s="2" t="s">
        <v>4792</v>
      </c>
      <c r="Q3029" s="5">
        <v>8457</v>
      </c>
      <c r="R3029" s="5" t="s">
        <v>4791</v>
      </c>
      <c r="S3029" s="5">
        <v>27</v>
      </c>
      <c r="T3029" s="5">
        <v>319.26214969847462</v>
      </c>
      <c r="U3029" s="5">
        <v>0</v>
      </c>
      <c r="V3029" s="5">
        <v>0</v>
      </c>
      <c r="W3029" s="5">
        <v>6</v>
      </c>
      <c r="X3029" s="5">
        <v>70.947144377438804</v>
      </c>
      <c r="Y3029" s="5">
        <v>0</v>
      </c>
      <c r="Z3029" s="5">
        <v>0</v>
      </c>
      <c r="AA3029" s="5">
        <v>21</v>
      </c>
      <c r="AB3029" s="5">
        <v>248.31500532103584</v>
      </c>
      <c r="AC3029" s="5">
        <v>0</v>
      </c>
      <c r="AD3029" s="5">
        <v>0</v>
      </c>
      <c r="AE3029" s="5">
        <v>23</v>
      </c>
      <c r="AF3029" s="5">
        <v>271.96405344684877</v>
      </c>
      <c r="AG3029" s="5">
        <v>0</v>
      </c>
      <c r="AH3029" s="5">
        <v>0</v>
      </c>
      <c r="AI3029" s="5">
        <v>12</v>
      </c>
      <c r="AJ3029" s="5">
        <v>141.89428875487761</v>
      </c>
    </row>
    <row r="3030" spans="1:36" x14ac:dyDescent="0.25">
      <c r="A3030">
        <v>2019</v>
      </c>
      <c r="B3030" t="s">
        <v>71</v>
      </c>
      <c r="C3030" t="s">
        <v>630</v>
      </c>
      <c r="D3030" s="47" t="s">
        <v>5046</v>
      </c>
      <c r="E3030" s="11">
        <v>0</v>
      </c>
      <c r="F3030" s="2">
        <v>0.7944</v>
      </c>
      <c r="G3030" s="2">
        <v>0.19719999999999999</v>
      </c>
      <c r="H3030" s="2">
        <v>0.59719999999999995</v>
      </c>
      <c r="I3030" s="2">
        <v>0.77849999999999997</v>
      </c>
      <c r="J3030" s="2">
        <v>0.20039999999999999</v>
      </c>
      <c r="K3030" s="2">
        <v>0.57809999999999995</v>
      </c>
      <c r="L3030" s="2">
        <v>0.76160000000000005</v>
      </c>
      <c r="M3030" s="2">
        <v>0.22869999999999999</v>
      </c>
      <c r="N3030" s="2">
        <v>0.53290000000000004</v>
      </c>
      <c r="O3030" s="2">
        <v>0.56940000000000002</v>
      </c>
      <c r="P3030" s="2" t="s">
        <v>4792</v>
      </c>
      <c r="Q3030" s="5">
        <v>8464</v>
      </c>
      <c r="R3030" s="5" t="s">
        <v>4791</v>
      </c>
      <c r="S3030" s="5">
        <v>14</v>
      </c>
      <c r="T3030" s="5">
        <v>165.40642722117201</v>
      </c>
      <c r="U3030" s="5">
        <v>0</v>
      </c>
      <c r="V3030" s="5">
        <v>0</v>
      </c>
      <c r="W3030" s="5">
        <v>1</v>
      </c>
      <c r="X3030" s="5">
        <v>11.814744801512287</v>
      </c>
      <c r="Y3030" s="5">
        <v>3</v>
      </c>
      <c r="Z3030" s="5">
        <v>35.444234404536864</v>
      </c>
      <c r="AA3030" s="5">
        <v>10</v>
      </c>
      <c r="AB3030" s="5">
        <v>118.14744801512288</v>
      </c>
      <c r="AC3030" s="5">
        <v>228</v>
      </c>
      <c r="AD3030" s="5">
        <v>2693.7618147448015</v>
      </c>
      <c r="AE3030" s="5">
        <v>47</v>
      </c>
      <c r="AF3030" s="5">
        <v>555.29300567107748</v>
      </c>
      <c r="AG3030" s="5">
        <v>151</v>
      </c>
      <c r="AH3030" s="5">
        <v>1784.0264650283555</v>
      </c>
      <c r="AI3030" s="5">
        <v>30</v>
      </c>
      <c r="AJ3030" s="5">
        <v>354.4423440453686</v>
      </c>
    </row>
    <row r="3031" spans="1:36" x14ac:dyDescent="0.25">
      <c r="A3031">
        <v>2019</v>
      </c>
      <c r="B3031" t="s">
        <v>71</v>
      </c>
      <c r="C3031" t="s">
        <v>5050</v>
      </c>
      <c r="D3031" s="47" t="s">
        <v>856</v>
      </c>
      <c r="E3031" s="11">
        <v>0</v>
      </c>
      <c r="F3031" s="2">
        <v>0.79869999999999997</v>
      </c>
      <c r="G3031" s="2">
        <v>0.1915</v>
      </c>
      <c r="H3031" s="2">
        <v>0.60719999999999996</v>
      </c>
      <c r="I3031" s="2">
        <v>0.77929999999999999</v>
      </c>
      <c r="J3031" s="2">
        <v>0.19639999999999999</v>
      </c>
      <c r="K3031" s="2">
        <v>0.58289999999999997</v>
      </c>
      <c r="L3031" s="2">
        <v>0.75819999999999999</v>
      </c>
      <c r="M3031" s="2">
        <v>0.22850000000000001</v>
      </c>
      <c r="N3031" s="2">
        <v>0.52969999999999995</v>
      </c>
      <c r="O3031" s="2">
        <v>0.57326666666666659</v>
      </c>
      <c r="P3031" s="2" t="s">
        <v>4792</v>
      </c>
      <c r="Q3031" s="5">
        <v>8476</v>
      </c>
      <c r="R3031" s="5" t="s">
        <v>4791</v>
      </c>
      <c r="S3031" s="5">
        <v>17</v>
      </c>
      <c r="T3031" s="5">
        <v>200.56630486078339</v>
      </c>
      <c r="U3031" s="5">
        <v>0</v>
      </c>
      <c r="V3031" s="5">
        <v>0</v>
      </c>
      <c r="W3031" s="5">
        <v>0</v>
      </c>
      <c r="X3031" s="5">
        <v>0</v>
      </c>
      <c r="Y3031" s="5">
        <v>3</v>
      </c>
      <c r="Z3031" s="5">
        <v>35.394053798961778</v>
      </c>
      <c r="AA3031" s="5">
        <v>14</v>
      </c>
      <c r="AB3031" s="5">
        <v>165.17225106182161</v>
      </c>
      <c r="AC3031" s="5">
        <v>262</v>
      </c>
      <c r="AD3031" s="5">
        <v>3091.0806984426617</v>
      </c>
      <c r="AE3031" s="5">
        <v>15</v>
      </c>
      <c r="AF3031" s="5">
        <v>176.97026899480886</v>
      </c>
      <c r="AG3031" s="5">
        <v>232</v>
      </c>
      <c r="AH3031" s="5">
        <v>2737.1401604530438</v>
      </c>
      <c r="AI3031" s="5">
        <v>15</v>
      </c>
      <c r="AJ3031" s="5">
        <v>176.97026899480886</v>
      </c>
    </row>
    <row r="3032" spans="1:36" x14ac:dyDescent="0.25">
      <c r="A3032">
        <v>2018</v>
      </c>
      <c r="B3032" t="s">
        <v>71</v>
      </c>
      <c r="C3032" t="s">
        <v>4821</v>
      </c>
      <c r="D3032" s="47" t="s">
        <v>4818</v>
      </c>
      <c r="E3032" s="11">
        <v>0</v>
      </c>
      <c r="F3032" s="2">
        <v>0.5323</v>
      </c>
      <c r="G3032" s="2">
        <v>0.45150000000000001</v>
      </c>
      <c r="H3032" s="2">
        <v>8.0799999999999983E-2</v>
      </c>
      <c r="I3032" s="2">
        <v>0.57130000000000003</v>
      </c>
      <c r="J3032" s="2">
        <v>0.37130000000000002</v>
      </c>
      <c r="K3032" s="2">
        <v>0.2</v>
      </c>
      <c r="L3032" s="2">
        <v>0.64910000000000001</v>
      </c>
      <c r="M3032" s="2">
        <v>0.33350000000000002</v>
      </c>
      <c r="N3032" s="2">
        <v>0.31559999999999999</v>
      </c>
      <c r="O3032" s="2">
        <v>0.1988</v>
      </c>
      <c r="P3032" s="2" t="s">
        <v>4792</v>
      </c>
      <c r="Q3032" s="5">
        <v>8489</v>
      </c>
      <c r="R3032" s="5" t="s">
        <v>4791</v>
      </c>
      <c r="S3032" s="5">
        <v>21</v>
      </c>
      <c r="T3032" s="5">
        <v>247.37896100836377</v>
      </c>
      <c r="U3032" s="5">
        <v>0</v>
      </c>
      <c r="V3032" s="5">
        <v>0</v>
      </c>
      <c r="W3032" s="5">
        <v>0</v>
      </c>
      <c r="X3032" s="5">
        <v>0</v>
      </c>
      <c r="Y3032" s="5">
        <v>3</v>
      </c>
      <c r="Z3032" s="5">
        <v>35.339851572623395</v>
      </c>
      <c r="AA3032" s="5">
        <v>18</v>
      </c>
      <c r="AB3032" s="5">
        <v>212.03910943574036</v>
      </c>
      <c r="AC3032" s="5">
        <v>99</v>
      </c>
      <c r="AD3032" s="5">
        <v>1166.2151018965722</v>
      </c>
      <c r="AE3032" s="5">
        <v>15</v>
      </c>
      <c r="AF3032" s="5">
        <v>176.69925786311697</v>
      </c>
      <c r="AG3032" s="5">
        <v>78</v>
      </c>
      <c r="AH3032" s="5">
        <v>918.83614088820832</v>
      </c>
      <c r="AI3032" s="5">
        <v>6</v>
      </c>
      <c r="AJ3032" s="5">
        <v>70.679703145246791</v>
      </c>
    </row>
    <row r="3033" spans="1:36" x14ac:dyDescent="0.25">
      <c r="A3033">
        <v>2018</v>
      </c>
      <c r="B3033" t="s">
        <v>71</v>
      </c>
      <c r="C3033" t="s">
        <v>4821</v>
      </c>
      <c r="D3033" s="47" t="s">
        <v>4818</v>
      </c>
      <c r="E3033" s="11">
        <v>0</v>
      </c>
      <c r="F3033" s="2">
        <v>0.5323</v>
      </c>
      <c r="G3033" s="2">
        <v>0.45150000000000001</v>
      </c>
      <c r="H3033" s="2">
        <v>8.0799999999999983E-2</v>
      </c>
      <c r="I3033" s="2">
        <v>0.57130000000000003</v>
      </c>
      <c r="J3033" s="2">
        <v>0.37130000000000002</v>
      </c>
      <c r="K3033" s="2">
        <v>0.2</v>
      </c>
      <c r="L3033" s="2">
        <v>0.64910000000000001</v>
      </c>
      <c r="M3033" s="2">
        <v>0.33350000000000002</v>
      </c>
      <c r="N3033" s="2">
        <v>0.31559999999999999</v>
      </c>
      <c r="O3033" s="2">
        <v>0.1988</v>
      </c>
      <c r="P3033" s="2" t="s">
        <v>4792</v>
      </c>
      <c r="Q3033" s="5">
        <v>8489</v>
      </c>
      <c r="R3033" s="5" t="s">
        <v>4791</v>
      </c>
      <c r="S3033" s="5">
        <v>21</v>
      </c>
      <c r="T3033" s="5">
        <v>247.37896100836377</v>
      </c>
      <c r="U3033" s="5">
        <v>0</v>
      </c>
      <c r="V3033" s="5">
        <v>0</v>
      </c>
      <c r="W3033" s="5">
        <v>0</v>
      </c>
      <c r="X3033" s="5">
        <v>0</v>
      </c>
      <c r="Y3033" s="5">
        <v>3</v>
      </c>
      <c r="Z3033" s="5">
        <v>35.339851572623395</v>
      </c>
      <c r="AA3033" s="5">
        <v>18</v>
      </c>
      <c r="AB3033" s="5">
        <v>212.03910943574036</v>
      </c>
      <c r="AC3033" s="5">
        <v>99</v>
      </c>
      <c r="AD3033" s="5">
        <v>1166.2151018965722</v>
      </c>
      <c r="AE3033" s="5">
        <v>15</v>
      </c>
      <c r="AF3033" s="5">
        <v>176.69925786311697</v>
      </c>
      <c r="AG3033" s="5">
        <v>78</v>
      </c>
      <c r="AH3033" s="5">
        <v>918.83614088820832</v>
      </c>
      <c r="AI3033" s="5">
        <v>6</v>
      </c>
      <c r="AJ3033" s="5">
        <v>70.679703145246791</v>
      </c>
    </row>
    <row r="3034" spans="1:36" x14ac:dyDescent="0.25">
      <c r="A3034">
        <v>2018</v>
      </c>
      <c r="B3034" t="s">
        <v>70</v>
      </c>
      <c r="C3034" t="s">
        <v>5386</v>
      </c>
      <c r="D3034" s="47" t="s">
        <v>914</v>
      </c>
      <c r="E3034" s="11">
        <v>11.71</v>
      </c>
      <c r="F3034" s="2">
        <v>0.73109999999999997</v>
      </c>
      <c r="G3034" s="2">
        <v>0.25419999999999998</v>
      </c>
      <c r="H3034" s="2">
        <v>0.47689999999999999</v>
      </c>
      <c r="I3034" s="2">
        <v>0.70299999999999996</v>
      </c>
      <c r="J3034" s="2">
        <v>0.2666</v>
      </c>
      <c r="K3034" s="2">
        <v>0.43639999999999995</v>
      </c>
      <c r="L3034" s="2">
        <v>0.63660000000000005</v>
      </c>
      <c r="M3034" s="2">
        <v>0.34760000000000002</v>
      </c>
      <c r="N3034" s="2">
        <v>0.28900000000000003</v>
      </c>
      <c r="O3034" s="2">
        <v>0.40076666666666672</v>
      </c>
      <c r="P3034" s="5" t="s">
        <v>4792</v>
      </c>
      <c r="Q3034" s="5">
        <v>8504</v>
      </c>
      <c r="R3034" s="5">
        <v>726.21690862510673</v>
      </c>
      <c r="S3034" s="5">
        <v>54</v>
      </c>
      <c r="T3034" s="5">
        <v>634.99529633113832</v>
      </c>
      <c r="U3034" s="5">
        <v>1</v>
      </c>
      <c r="V3034" s="5">
        <v>11.759172154280339</v>
      </c>
      <c r="W3034" s="5">
        <v>2</v>
      </c>
      <c r="X3034" s="5">
        <v>23.518344308560678</v>
      </c>
      <c r="Y3034" s="5">
        <v>4</v>
      </c>
      <c r="Z3034" s="5">
        <v>47.036688617121357</v>
      </c>
      <c r="AA3034" s="5">
        <v>47</v>
      </c>
      <c r="AB3034" s="5">
        <v>552.68109125117587</v>
      </c>
      <c r="AC3034" s="5">
        <v>290</v>
      </c>
      <c r="AD3034" s="5">
        <v>3410.1599247412983</v>
      </c>
      <c r="AE3034" s="5">
        <v>46</v>
      </c>
      <c r="AF3034" s="5">
        <v>540.92191909689552</v>
      </c>
      <c r="AG3034" s="5">
        <v>228</v>
      </c>
      <c r="AH3034" s="5">
        <v>2681.091251175917</v>
      </c>
      <c r="AI3034" s="5">
        <v>16</v>
      </c>
      <c r="AJ3034" s="5">
        <v>188.14675446848543</v>
      </c>
    </row>
    <row r="3035" spans="1:36" x14ac:dyDescent="0.25">
      <c r="A3035">
        <v>2018</v>
      </c>
      <c r="B3035" t="s">
        <v>41</v>
      </c>
      <c r="C3035" t="s">
        <v>6202</v>
      </c>
      <c r="D3035" s="47" t="s">
        <v>5289</v>
      </c>
      <c r="E3035" s="11">
        <v>8.0459999999999994</v>
      </c>
      <c r="F3035" s="2">
        <v>0.36990000000000001</v>
      </c>
      <c r="G3035" s="2">
        <v>0.61060000000000003</v>
      </c>
      <c r="H3035" s="2">
        <v>-0.24070000000000003</v>
      </c>
      <c r="I3035" s="2">
        <v>0.36830000000000002</v>
      </c>
      <c r="J3035" s="2">
        <v>0.57410000000000005</v>
      </c>
      <c r="K3035" s="2">
        <v>-0.20580000000000004</v>
      </c>
      <c r="L3035" s="2">
        <v>0.45140000000000002</v>
      </c>
      <c r="M3035" s="2">
        <v>0.53480000000000005</v>
      </c>
      <c r="N3035" s="2">
        <v>-8.340000000000003E-2</v>
      </c>
      <c r="O3035" s="2">
        <v>-0.17663333333333334</v>
      </c>
      <c r="P3035" s="2" t="s">
        <v>5900</v>
      </c>
      <c r="Q3035" s="5">
        <v>8504</v>
      </c>
      <c r="R3035" s="5">
        <v>1056.9226945065873</v>
      </c>
      <c r="S3035" s="5">
        <v>0</v>
      </c>
      <c r="T3035" s="5">
        <v>0</v>
      </c>
      <c r="U3035" s="5">
        <v>0</v>
      </c>
      <c r="V3035" s="5">
        <v>0</v>
      </c>
      <c r="W3035" s="5">
        <v>0</v>
      </c>
      <c r="X3035" s="5">
        <v>0</v>
      </c>
      <c r="Y3035" s="5">
        <v>0</v>
      </c>
      <c r="Z3035" s="5">
        <v>0</v>
      </c>
      <c r="AA3035" s="5">
        <v>0</v>
      </c>
      <c r="AB3035" s="5">
        <v>0</v>
      </c>
      <c r="AC3035" s="5">
        <v>40</v>
      </c>
      <c r="AD3035" s="5">
        <v>470.36688617121348</v>
      </c>
      <c r="AE3035" s="5">
        <v>2</v>
      </c>
      <c r="AF3035" s="5">
        <v>23.518344308560678</v>
      </c>
      <c r="AG3035" s="5">
        <v>36</v>
      </c>
      <c r="AH3035" s="5">
        <v>423.33019755409214</v>
      </c>
      <c r="AI3035" s="5">
        <v>2</v>
      </c>
      <c r="AJ3035" s="5">
        <v>23.518344308560678</v>
      </c>
    </row>
    <row r="3036" spans="1:36" x14ac:dyDescent="0.25">
      <c r="A3036">
        <v>2018</v>
      </c>
      <c r="B3036" t="s">
        <v>41</v>
      </c>
      <c r="C3036" t="s">
        <v>5370</v>
      </c>
      <c r="D3036" s="47" t="s">
        <v>5607</v>
      </c>
      <c r="E3036" s="11">
        <v>5.806</v>
      </c>
      <c r="F3036" s="2">
        <v>0.74380000000000002</v>
      </c>
      <c r="G3036" s="2">
        <v>0.2412</v>
      </c>
      <c r="H3036" s="2">
        <v>0.50260000000000005</v>
      </c>
      <c r="I3036" s="2">
        <v>0.71150000000000002</v>
      </c>
      <c r="J3036" s="2">
        <v>0.24410000000000001</v>
      </c>
      <c r="K3036" s="2">
        <v>0.46740000000000004</v>
      </c>
      <c r="L3036" s="2">
        <v>0.57420000000000004</v>
      </c>
      <c r="M3036" s="2">
        <v>0.39889999999999998</v>
      </c>
      <c r="N3036" s="2">
        <v>0.17530000000000007</v>
      </c>
      <c r="O3036" s="2">
        <v>0.38176666666666675</v>
      </c>
      <c r="P3036" s="2" t="s">
        <v>4792</v>
      </c>
      <c r="Q3036" s="5">
        <v>8505</v>
      </c>
      <c r="R3036" s="5">
        <v>1464.8639338615226</v>
      </c>
      <c r="S3036" s="5">
        <v>16</v>
      </c>
      <c r="T3036" s="5">
        <v>188.12463256907702</v>
      </c>
      <c r="U3036" s="5">
        <v>0</v>
      </c>
      <c r="V3036" s="5">
        <v>0</v>
      </c>
      <c r="W3036" s="5">
        <v>3</v>
      </c>
      <c r="X3036" s="5">
        <v>35.273368606701943</v>
      </c>
      <c r="Y3036" s="5">
        <v>2</v>
      </c>
      <c r="Z3036" s="5">
        <v>23.515579071134628</v>
      </c>
      <c r="AA3036" s="5">
        <v>11</v>
      </c>
      <c r="AB3036" s="5">
        <v>129.33568489124045</v>
      </c>
      <c r="AC3036" s="5">
        <v>14</v>
      </c>
      <c r="AD3036" s="5">
        <v>164.60905349794237</v>
      </c>
      <c r="AE3036" s="5">
        <v>5</v>
      </c>
      <c r="AF3036" s="5">
        <v>58.788947677836568</v>
      </c>
      <c r="AG3036" s="5">
        <v>3</v>
      </c>
      <c r="AH3036" s="5">
        <v>35.273368606701943</v>
      </c>
      <c r="AI3036" s="5">
        <v>6</v>
      </c>
      <c r="AJ3036" s="5">
        <v>70.546737213403887</v>
      </c>
    </row>
    <row r="3037" spans="1:36" x14ac:dyDescent="0.25">
      <c r="A3037">
        <v>2017</v>
      </c>
      <c r="B3037" t="s">
        <v>71</v>
      </c>
      <c r="C3037" t="s">
        <v>5973</v>
      </c>
      <c r="D3037" s="47" t="s">
        <v>5959</v>
      </c>
      <c r="E3037" s="11">
        <v>0</v>
      </c>
      <c r="F3037" s="2">
        <v>0.40050000000000002</v>
      </c>
      <c r="G3037" s="2">
        <v>0.58199999999999996</v>
      </c>
      <c r="H3037" s="2">
        <v>-0.18149999999999994</v>
      </c>
      <c r="I3037" s="2">
        <v>0.40760000000000002</v>
      </c>
      <c r="J3037" s="2">
        <v>0.54190000000000005</v>
      </c>
      <c r="K3037" s="2">
        <v>-0.13430000000000003</v>
      </c>
      <c r="L3037" s="2">
        <v>0.47039999999999998</v>
      </c>
      <c r="M3037" s="2">
        <v>0.51559999999999995</v>
      </c>
      <c r="N3037" s="2">
        <v>-4.5199999999999962E-2</v>
      </c>
      <c r="O3037" s="2">
        <v>-0.12033333333333331</v>
      </c>
      <c r="P3037" s="2" t="s">
        <v>5900</v>
      </c>
      <c r="Q3037" s="5">
        <v>8507</v>
      </c>
      <c r="R3037" s="5" t="s">
        <v>4791</v>
      </c>
      <c r="S3037" s="5">
        <v>14</v>
      </c>
      <c r="T3037" s="5">
        <v>164.57035382626074</v>
      </c>
      <c r="U3037" s="5">
        <v>0</v>
      </c>
      <c r="V3037" s="5">
        <v>0</v>
      </c>
      <c r="W3037" s="5">
        <v>0</v>
      </c>
      <c r="X3037" s="5">
        <v>0</v>
      </c>
      <c r="Y3037" s="5">
        <v>1</v>
      </c>
      <c r="Z3037" s="5">
        <v>11.755025273304337</v>
      </c>
      <c r="AA3037" s="5">
        <v>13</v>
      </c>
      <c r="AB3037" s="5">
        <v>152.8153285529564</v>
      </c>
      <c r="AC3037" s="5">
        <v>182</v>
      </c>
      <c r="AD3037" s="5">
        <v>2139.4145997413893</v>
      </c>
      <c r="AE3037" s="5">
        <v>25</v>
      </c>
      <c r="AF3037" s="5">
        <v>293.87563183260846</v>
      </c>
      <c r="AG3037" s="5">
        <v>152</v>
      </c>
      <c r="AH3037" s="5">
        <v>1786.7638415422593</v>
      </c>
      <c r="AI3037" s="5">
        <v>5</v>
      </c>
      <c r="AJ3037" s="5">
        <v>58.77512636652169</v>
      </c>
    </row>
    <row r="3038" spans="1:36" x14ac:dyDescent="0.25">
      <c r="A3038">
        <v>2017</v>
      </c>
      <c r="B3038" t="s">
        <v>41</v>
      </c>
      <c r="C3038" t="s">
        <v>6011</v>
      </c>
      <c r="D3038" s="47" t="s">
        <v>6005</v>
      </c>
      <c r="E3038" s="11">
        <v>0.82499999999999996</v>
      </c>
      <c r="F3038" s="2">
        <v>0.24049999999999999</v>
      </c>
      <c r="G3038" s="2">
        <v>0.74350000000000005</v>
      </c>
      <c r="H3038" s="2">
        <v>-0.50300000000000011</v>
      </c>
      <c r="I3038" s="2">
        <v>0.2102</v>
      </c>
      <c r="J3038" s="2">
        <v>0.74750000000000005</v>
      </c>
      <c r="K3038" s="2">
        <v>-0.53730000000000011</v>
      </c>
      <c r="L3038" s="2">
        <v>0.24629999999999999</v>
      </c>
      <c r="M3038" s="2">
        <v>0.74</v>
      </c>
      <c r="N3038" s="2">
        <v>-0.49370000000000003</v>
      </c>
      <c r="O3038" s="2">
        <v>-0.51133333333333342</v>
      </c>
      <c r="P3038" s="2" t="s">
        <v>5900</v>
      </c>
      <c r="Q3038" s="5">
        <v>8538</v>
      </c>
      <c r="R3038" s="5">
        <v>10349.09090909091</v>
      </c>
      <c r="S3038" s="5">
        <v>12</v>
      </c>
      <c r="T3038" s="5">
        <v>140.54813773717498</v>
      </c>
      <c r="U3038" s="5">
        <v>0</v>
      </c>
      <c r="V3038" s="5">
        <v>0</v>
      </c>
      <c r="W3038" s="5">
        <v>0</v>
      </c>
      <c r="X3038" s="5">
        <v>0</v>
      </c>
      <c r="Y3038" s="5">
        <v>3</v>
      </c>
      <c r="Z3038" s="5">
        <v>35.137034434293746</v>
      </c>
      <c r="AA3038" s="5">
        <v>9</v>
      </c>
      <c r="AB3038" s="5">
        <v>105.41110330288123</v>
      </c>
      <c r="AC3038" s="5">
        <v>158</v>
      </c>
      <c r="AD3038" s="5">
        <v>1850.5504802061371</v>
      </c>
      <c r="AE3038" s="5">
        <v>11</v>
      </c>
      <c r="AF3038" s="5">
        <v>128.83579292574373</v>
      </c>
      <c r="AG3038" s="5">
        <v>137</v>
      </c>
      <c r="AH3038" s="5">
        <v>1604.5912391660811</v>
      </c>
      <c r="AI3038" s="5">
        <v>10</v>
      </c>
      <c r="AJ3038" s="5">
        <v>117.12344811431248</v>
      </c>
    </row>
    <row r="3039" spans="1:36" x14ac:dyDescent="0.25">
      <c r="A3039">
        <v>2017</v>
      </c>
      <c r="B3039" t="s">
        <v>41</v>
      </c>
      <c r="C3039" t="s">
        <v>6100</v>
      </c>
      <c r="D3039" s="47" t="s">
        <v>6020</v>
      </c>
      <c r="E3039" s="11">
        <v>2.5720000000000001</v>
      </c>
      <c r="F3039" s="2">
        <v>0.39910000000000001</v>
      </c>
      <c r="G3039" s="2">
        <v>0.57979999999999998</v>
      </c>
      <c r="H3039" s="2">
        <v>-0.18069999999999997</v>
      </c>
      <c r="I3039" s="2">
        <v>0.39450000000000002</v>
      </c>
      <c r="J3039" s="2">
        <v>0.54200000000000004</v>
      </c>
      <c r="K3039" s="2">
        <v>-0.14750000000000002</v>
      </c>
      <c r="L3039" s="2">
        <v>0.48630000000000001</v>
      </c>
      <c r="M3039" s="2">
        <v>0.49730000000000002</v>
      </c>
      <c r="N3039" s="2">
        <v>-1.100000000000001E-2</v>
      </c>
      <c r="O3039" s="2">
        <v>-0.11306666666666666</v>
      </c>
      <c r="P3039" s="2" t="s">
        <v>5900</v>
      </c>
      <c r="Q3039" s="5">
        <v>8542</v>
      </c>
      <c r="R3039" s="5">
        <v>3321.1508553654744</v>
      </c>
      <c r="S3039" s="5">
        <v>5</v>
      </c>
      <c r="T3039" s="5">
        <v>58.534301100444864</v>
      </c>
      <c r="U3039" s="5">
        <v>0</v>
      </c>
      <c r="V3039" s="5">
        <v>0</v>
      </c>
      <c r="W3039" s="5">
        <v>3</v>
      </c>
      <c r="X3039" s="5">
        <v>35.120580660266917</v>
      </c>
      <c r="Y3039" s="5">
        <v>1</v>
      </c>
      <c r="Z3039" s="5">
        <v>11.706860220088972</v>
      </c>
      <c r="AA3039" s="5">
        <v>1</v>
      </c>
      <c r="AB3039" s="5">
        <v>11.706860220088972</v>
      </c>
      <c r="AC3039" s="5">
        <v>123</v>
      </c>
      <c r="AD3039" s="5">
        <v>1439.9438070709434</v>
      </c>
      <c r="AE3039" s="5">
        <v>11</v>
      </c>
      <c r="AF3039" s="5">
        <v>128.77546242097867</v>
      </c>
      <c r="AG3039" s="5">
        <v>103</v>
      </c>
      <c r="AH3039" s="5">
        <v>1205.806602669164</v>
      </c>
      <c r="AI3039" s="5">
        <v>9</v>
      </c>
      <c r="AJ3039" s="5">
        <v>105.36174198080076</v>
      </c>
    </row>
    <row r="3040" spans="1:36" x14ac:dyDescent="0.25">
      <c r="A3040">
        <v>2018</v>
      </c>
      <c r="B3040" t="s">
        <v>70</v>
      </c>
      <c r="C3040" t="s">
        <v>5317</v>
      </c>
      <c r="D3040" s="47" t="s">
        <v>5291</v>
      </c>
      <c r="E3040" s="11">
        <v>7.44</v>
      </c>
      <c r="F3040" s="2">
        <v>0.622</v>
      </c>
      <c r="G3040" s="2">
        <v>0.36080000000000001</v>
      </c>
      <c r="H3040" s="2">
        <v>0.26119999999999999</v>
      </c>
      <c r="I3040" s="2">
        <v>0.64190000000000003</v>
      </c>
      <c r="J3040" s="2">
        <v>0.2918</v>
      </c>
      <c r="K3040" s="2">
        <v>0.35010000000000002</v>
      </c>
      <c r="L3040" s="2">
        <v>0.72589999999999999</v>
      </c>
      <c r="M3040" s="2">
        <v>0.26129999999999998</v>
      </c>
      <c r="N3040" s="2">
        <v>0.46460000000000001</v>
      </c>
      <c r="O3040" s="2">
        <v>0.3586333333333333</v>
      </c>
      <c r="P3040" s="5" t="s">
        <v>4792</v>
      </c>
      <c r="Q3040" s="5">
        <v>8545</v>
      </c>
      <c r="R3040" s="5">
        <v>1148.5215053763441</v>
      </c>
      <c r="S3040" s="5">
        <v>16</v>
      </c>
      <c r="T3040" s="5">
        <v>187.24400234055003</v>
      </c>
      <c r="U3040" s="5">
        <v>0</v>
      </c>
      <c r="V3040" s="5">
        <v>0</v>
      </c>
      <c r="W3040" s="5">
        <v>1</v>
      </c>
      <c r="X3040" s="5">
        <v>11.702750146284377</v>
      </c>
      <c r="Y3040" s="5">
        <v>1</v>
      </c>
      <c r="Z3040" s="5">
        <v>11.702750146284377</v>
      </c>
      <c r="AA3040" s="5">
        <v>14</v>
      </c>
      <c r="AB3040" s="5">
        <v>163.83850204798128</v>
      </c>
      <c r="AC3040" s="5">
        <v>125</v>
      </c>
      <c r="AD3040" s="5">
        <v>1462.8437682855472</v>
      </c>
      <c r="AE3040" s="5">
        <v>47</v>
      </c>
      <c r="AF3040" s="5">
        <v>550.02925687536572</v>
      </c>
      <c r="AG3040" s="5">
        <v>74</v>
      </c>
      <c r="AH3040" s="5">
        <v>866.0035108250438</v>
      </c>
      <c r="AI3040" s="5">
        <v>4</v>
      </c>
      <c r="AJ3040" s="5">
        <v>46.811000585137506</v>
      </c>
    </row>
    <row r="3041" spans="1:36" x14ac:dyDescent="0.25">
      <c r="A3041">
        <v>2017</v>
      </c>
      <c r="B3041" t="s">
        <v>71</v>
      </c>
      <c r="C3041" t="s">
        <v>4814</v>
      </c>
      <c r="D3041" s="47" t="s">
        <v>4805</v>
      </c>
      <c r="E3041" s="11">
        <v>0</v>
      </c>
      <c r="F3041" s="2">
        <v>0.51259999999999994</v>
      </c>
      <c r="G3041" s="2">
        <v>0.46920000000000001</v>
      </c>
      <c r="H3041" s="2">
        <v>4.3399999999999939E-2</v>
      </c>
      <c r="I3041" s="2">
        <v>0.55620000000000003</v>
      </c>
      <c r="J3041" s="2">
        <v>0.3891</v>
      </c>
      <c r="K3041" s="2">
        <v>0.16710000000000003</v>
      </c>
      <c r="L3041" s="2">
        <v>0.6502</v>
      </c>
      <c r="M3041" s="2">
        <v>0.33489999999999998</v>
      </c>
      <c r="N3041" s="2">
        <v>0.31530000000000002</v>
      </c>
      <c r="O3041" s="2">
        <v>0.17526666666666668</v>
      </c>
      <c r="P3041" s="2" t="s">
        <v>4792</v>
      </c>
      <c r="Q3041" s="5">
        <v>8547</v>
      </c>
      <c r="R3041" s="5" t="s">
        <v>4791</v>
      </c>
      <c r="S3041" s="5">
        <v>1</v>
      </c>
      <c r="T3041" s="5">
        <v>11.7000117000117</v>
      </c>
      <c r="U3041" s="5">
        <v>0</v>
      </c>
      <c r="V3041" s="5">
        <v>0</v>
      </c>
      <c r="W3041" s="5">
        <v>0</v>
      </c>
      <c r="X3041" s="5">
        <v>0</v>
      </c>
      <c r="Y3041" s="5">
        <v>0</v>
      </c>
      <c r="Z3041" s="5">
        <v>0</v>
      </c>
      <c r="AA3041" s="5">
        <v>1</v>
      </c>
      <c r="AB3041" s="5">
        <v>11.7000117000117</v>
      </c>
      <c r="AC3041" s="5">
        <v>55</v>
      </c>
      <c r="AD3041" s="5">
        <v>643.50064350064349</v>
      </c>
      <c r="AE3041" s="5">
        <v>11</v>
      </c>
      <c r="AF3041" s="5">
        <v>128.70012870012869</v>
      </c>
      <c r="AG3041" s="5">
        <v>43</v>
      </c>
      <c r="AH3041" s="5">
        <v>503.10050310050309</v>
      </c>
      <c r="AI3041" s="5">
        <v>1</v>
      </c>
      <c r="AJ3041" s="5">
        <v>11.7000117000117</v>
      </c>
    </row>
    <row r="3042" spans="1:36" x14ac:dyDescent="0.25">
      <c r="A3042">
        <v>2017</v>
      </c>
      <c r="B3042" t="s">
        <v>71</v>
      </c>
      <c r="C3042" t="s">
        <v>4839</v>
      </c>
      <c r="D3042" s="47" t="s">
        <v>4838</v>
      </c>
      <c r="E3042" s="11">
        <v>0</v>
      </c>
      <c r="F3042" s="2">
        <v>0.68869999999999998</v>
      </c>
      <c r="G3042" s="2">
        <v>0.29609999999999997</v>
      </c>
      <c r="H3042" s="2">
        <v>0.3926</v>
      </c>
      <c r="I3042" s="2">
        <v>0.5897</v>
      </c>
      <c r="J3042" s="2">
        <v>0.37130000000000002</v>
      </c>
      <c r="K3042" s="2">
        <v>0.21839999999999998</v>
      </c>
      <c r="L3042" s="2">
        <v>0.60529999999999995</v>
      </c>
      <c r="M3042" s="2">
        <v>0.38340000000000002</v>
      </c>
      <c r="N3042" s="2">
        <v>0.22189999999999993</v>
      </c>
      <c r="O3042" s="2">
        <v>0.27763333333333334</v>
      </c>
      <c r="P3042" s="2" t="s">
        <v>4792</v>
      </c>
      <c r="Q3042" s="5">
        <v>8551</v>
      </c>
      <c r="R3042" s="5" t="s">
        <v>4791</v>
      </c>
      <c r="S3042" s="5">
        <v>38</v>
      </c>
      <c r="T3042" s="5">
        <v>444.39246871710913</v>
      </c>
      <c r="U3042" s="5">
        <v>1</v>
      </c>
      <c r="V3042" s="5">
        <v>11.694538650450239</v>
      </c>
      <c r="W3042" s="5">
        <v>7</v>
      </c>
      <c r="X3042" s="5">
        <v>81.861770553151672</v>
      </c>
      <c r="Y3042" s="5">
        <v>3</v>
      </c>
      <c r="Z3042" s="5">
        <v>35.083615951350723</v>
      </c>
      <c r="AA3042" s="5">
        <v>27</v>
      </c>
      <c r="AB3042" s="5">
        <v>315.75254356215646</v>
      </c>
      <c r="AC3042" s="5">
        <v>157</v>
      </c>
      <c r="AD3042" s="5">
        <v>1836.0425681206875</v>
      </c>
      <c r="AE3042" s="5">
        <v>38</v>
      </c>
      <c r="AF3042" s="5">
        <v>444.39246871710913</v>
      </c>
      <c r="AG3042" s="5">
        <v>112</v>
      </c>
      <c r="AH3042" s="5">
        <v>1309.7883288504268</v>
      </c>
      <c r="AI3042" s="5">
        <v>7</v>
      </c>
      <c r="AJ3042" s="5">
        <v>81.861770553151672</v>
      </c>
    </row>
    <row r="3043" spans="1:36" x14ac:dyDescent="0.25">
      <c r="A3043">
        <v>2017</v>
      </c>
      <c r="B3043" t="s">
        <v>71</v>
      </c>
      <c r="C3043" t="s">
        <v>5101</v>
      </c>
      <c r="D3043" s="47" t="s">
        <v>5100</v>
      </c>
      <c r="E3043" s="11">
        <v>0</v>
      </c>
      <c r="F3043" s="2">
        <v>0.80889999999999995</v>
      </c>
      <c r="G3043" s="2">
        <v>0.184</v>
      </c>
      <c r="H3043" s="2">
        <v>0.62490000000000001</v>
      </c>
      <c r="I3043" s="2">
        <v>0.80640000000000001</v>
      </c>
      <c r="J3043" s="2">
        <v>0.1699</v>
      </c>
      <c r="K3043" s="2">
        <v>0.63650000000000007</v>
      </c>
      <c r="L3043" s="2">
        <v>0.77159999999999995</v>
      </c>
      <c r="M3043" s="2">
        <v>0.221</v>
      </c>
      <c r="N3043" s="2">
        <v>0.55059999999999998</v>
      </c>
      <c r="O3043" s="2">
        <v>0.60399999999999998</v>
      </c>
      <c r="P3043" s="2" t="s">
        <v>4792</v>
      </c>
      <c r="Q3043" s="5">
        <v>8572</v>
      </c>
      <c r="R3043" s="5" t="s">
        <v>4791</v>
      </c>
      <c r="S3043" s="5">
        <v>109</v>
      </c>
      <c r="T3043" s="5">
        <v>1271.5818945403639</v>
      </c>
      <c r="U3043" s="5">
        <v>0</v>
      </c>
      <c r="V3043" s="5">
        <v>0</v>
      </c>
      <c r="W3043" s="5">
        <v>10</v>
      </c>
      <c r="X3043" s="5">
        <v>116.65888940737284</v>
      </c>
      <c r="Y3043" s="5">
        <v>0</v>
      </c>
      <c r="Z3043" s="5">
        <v>0</v>
      </c>
      <c r="AA3043" s="5">
        <v>99</v>
      </c>
      <c r="AB3043" s="5">
        <v>1154.9230051329912</v>
      </c>
      <c r="AC3043" s="5">
        <v>0</v>
      </c>
      <c r="AD3043" s="5">
        <v>0</v>
      </c>
      <c r="AE3043" s="5">
        <v>0</v>
      </c>
      <c r="AF3043" s="5">
        <v>0</v>
      </c>
      <c r="AG3043" s="5">
        <v>138</v>
      </c>
      <c r="AH3043" s="5">
        <v>1609.8926738217451</v>
      </c>
      <c r="AI3043" s="5">
        <v>9</v>
      </c>
      <c r="AJ3043" s="5">
        <v>104.99300046663555</v>
      </c>
    </row>
    <row r="3044" spans="1:36" x14ac:dyDescent="0.25">
      <c r="A3044">
        <v>2019</v>
      </c>
      <c r="B3044" t="s">
        <v>70</v>
      </c>
      <c r="C3044" t="s">
        <v>5386</v>
      </c>
      <c r="D3044" s="47" t="s">
        <v>914</v>
      </c>
      <c r="E3044" s="11">
        <v>11.71</v>
      </c>
      <c r="F3044" s="2">
        <v>0.73109999999999997</v>
      </c>
      <c r="G3044" s="2">
        <v>0.25419999999999998</v>
      </c>
      <c r="H3044" s="2">
        <v>0.47689999999999999</v>
      </c>
      <c r="I3044" s="2">
        <v>0.70299999999999996</v>
      </c>
      <c r="J3044" s="2">
        <v>0.2666</v>
      </c>
      <c r="K3044" s="2">
        <v>0.43639999999999995</v>
      </c>
      <c r="L3044" s="2">
        <v>0.63660000000000005</v>
      </c>
      <c r="M3044" s="2">
        <v>0.34760000000000002</v>
      </c>
      <c r="N3044" s="2">
        <v>0.28900000000000003</v>
      </c>
      <c r="O3044" s="2">
        <v>0.40076666666666672</v>
      </c>
      <c r="P3044" s="2" t="s">
        <v>4792</v>
      </c>
      <c r="Q3044" s="5">
        <v>8573</v>
      </c>
      <c r="R3044" s="5">
        <v>732.10930828351832</v>
      </c>
      <c r="S3044" s="5">
        <v>64</v>
      </c>
      <c r="T3044" s="5">
        <v>746.529802869474</v>
      </c>
      <c r="U3044" s="5">
        <v>1</v>
      </c>
      <c r="V3044" s="5">
        <v>11.664528169835531</v>
      </c>
      <c r="W3044" s="5">
        <v>6</v>
      </c>
      <c r="X3044" s="5">
        <v>69.98716901901318</v>
      </c>
      <c r="Y3044" s="5">
        <v>3</v>
      </c>
      <c r="Z3044" s="5">
        <v>34.99358450950659</v>
      </c>
      <c r="AA3044" s="5">
        <v>54</v>
      </c>
      <c r="AB3044" s="5">
        <v>629.88452117111854</v>
      </c>
      <c r="AC3044" s="5">
        <v>326</v>
      </c>
      <c r="AD3044" s="5">
        <v>3802.6361833663827</v>
      </c>
      <c r="AE3044" s="5">
        <v>58</v>
      </c>
      <c r="AF3044" s="5">
        <v>676.54263385046079</v>
      </c>
      <c r="AG3044" s="5">
        <v>254</v>
      </c>
      <c r="AH3044" s="5">
        <v>2962.7901551382247</v>
      </c>
      <c r="AI3044" s="5">
        <v>14</v>
      </c>
      <c r="AJ3044" s="5">
        <v>163.30339437769743</v>
      </c>
    </row>
    <row r="3045" spans="1:36" x14ac:dyDescent="0.25">
      <c r="A3045">
        <v>2019</v>
      </c>
      <c r="B3045" t="s">
        <v>71</v>
      </c>
      <c r="C3045" t="s">
        <v>5174</v>
      </c>
      <c r="D3045" s="47" t="s">
        <v>5173</v>
      </c>
      <c r="E3045" s="11">
        <v>0</v>
      </c>
      <c r="F3045" s="2">
        <v>0.89100000000000001</v>
      </c>
      <c r="G3045" s="2">
        <v>9.5699999999999993E-2</v>
      </c>
      <c r="H3045" s="2">
        <v>0.79530000000000001</v>
      </c>
      <c r="I3045" s="2">
        <v>0.87539999999999996</v>
      </c>
      <c r="J3045" s="2">
        <v>9.1300000000000006E-2</v>
      </c>
      <c r="K3045" s="2">
        <v>0.78409999999999991</v>
      </c>
      <c r="L3045" s="2">
        <v>0.90849999999999997</v>
      </c>
      <c r="M3045" s="2">
        <v>8.4500000000000006E-2</v>
      </c>
      <c r="N3045" s="2">
        <v>0.82399999999999995</v>
      </c>
      <c r="O3045" s="2">
        <v>0.80113333333333336</v>
      </c>
      <c r="P3045" s="2" t="s">
        <v>4792</v>
      </c>
      <c r="Q3045" s="5">
        <v>8577</v>
      </c>
      <c r="R3045" s="5" t="s">
        <v>4791</v>
      </c>
      <c r="S3045" s="5">
        <v>11</v>
      </c>
      <c r="T3045" s="5">
        <v>128.24997085227935</v>
      </c>
      <c r="U3045" s="5">
        <v>0</v>
      </c>
      <c r="V3045" s="5">
        <v>0</v>
      </c>
      <c r="W3045" s="5">
        <v>2</v>
      </c>
      <c r="X3045" s="5">
        <v>23.318176518596246</v>
      </c>
      <c r="Y3045" s="5">
        <v>0</v>
      </c>
      <c r="Z3045" s="5">
        <v>0</v>
      </c>
      <c r="AA3045" s="5">
        <v>9</v>
      </c>
      <c r="AB3045" s="5">
        <v>104.93179433368311</v>
      </c>
      <c r="AC3045" s="5">
        <v>104</v>
      </c>
      <c r="AD3045" s="5">
        <v>1212.5451789670046</v>
      </c>
      <c r="AE3045" s="5">
        <v>24</v>
      </c>
      <c r="AF3045" s="5">
        <v>279.81811822315495</v>
      </c>
      <c r="AG3045" s="5">
        <v>74</v>
      </c>
      <c r="AH3045" s="5">
        <v>862.77253118806107</v>
      </c>
      <c r="AI3045" s="5">
        <v>6</v>
      </c>
      <c r="AJ3045" s="5">
        <v>69.954529555788739</v>
      </c>
    </row>
    <row r="3046" spans="1:36" x14ac:dyDescent="0.25">
      <c r="A3046">
        <v>2018</v>
      </c>
      <c r="B3046" t="s">
        <v>71</v>
      </c>
      <c r="C3046" t="s">
        <v>5830</v>
      </c>
      <c r="D3046" s="47" t="s">
        <v>5817</v>
      </c>
      <c r="E3046" s="11">
        <v>0</v>
      </c>
      <c r="F3046" s="2">
        <v>0.4909</v>
      </c>
      <c r="G3046" s="2">
        <v>0.49309999999999998</v>
      </c>
      <c r="H3046" s="2">
        <v>-2.1999999999999797E-3</v>
      </c>
      <c r="I3046" s="2">
        <v>0.51739999999999997</v>
      </c>
      <c r="J3046" s="2">
        <v>0.43140000000000001</v>
      </c>
      <c r="K3046" s="2">
        <v>8.5999999999999965E-2</v>
      </c>
      <c r="L3046" s="2">
        <v>0.57120000000000004</v>
      </c>
      <c r="M3046" s="2">
        <v>0.4143</v>
      </c>
      <c r="N3046" s="2">
        <v>0.15690000000000004</v>
      </c>
      <c r="O3046" s="2">
        <v>8.0233333333333337E-2</v>
      </c>
      <c r="P3046" s="2" t="s">
        <v>5765</v>
      </c>
      <c r="Q3046" s="5">
        <v>8587</v>
      </c>
      <c r="R3046" s="5" t="s">
        <v>4791</v>
      </c>
      <c r="S3046" s="5">
        <v>10</v>
      </c>
      <c r="T3046" s="5">
        <v>116.45510655642251</v>
      </c>
      <c r="U3046" s="5">
        <v>0</v>
      </c>
      <c r="V3046" s="5">
        <v>0</v>
      </c>
      <c r="W3046" s="5">
        <v>4</v>
      </c>
      <c r="X3046" s="5">
        <v>46.582042622568999</v>
      </c>
      <c r="Y3046" s="5">
        <v>4</v>
      </c>
      <c r="Z3046" s="5">
        <v>46.582042622568999</v>
      </c>
      <c r="AA3046" s="5">
        <v>2</v>
      </c>
      <c r="AB3046" s="5">
        <v>23.291021311284499</v>
      </c>
      <c r="AC3046" s="5">
        <v>133</v>
      </c>
      <c r="AD3046" s="5">
        <v>1548.8529172004194</v>
      </c>
      <c r="AE3046" s="5">
        <v>39</v>
      </c>
      <c r="AF3046" s="5">
        <v>454.17491557004769</v>
      </c>
      <c r="AG3046" s="5">
        <v>77</v>
      </c>
      <c r="AH3046" s="5">
        <v>896.70432048445332</v>
      </c>
      <c r="AI3046" s="5">
        <v>17</v>
      </c>
      <c r="AJ3046" s="5">
        <v>197.97368114591825</v>
      </c>
    </row>
    <row r="3047" spans="1:36" x14ac:dyDescent="0.25">
      <c r="A3047">
        <v>2018</v>
      </c>
      <c r="B3047" t="s">
        <v>71</v>
      </c>
      <c r="C3047" t="s">
        <v>5830</v>
      </c>
      <c r="D3047" s="47" t="s">
        <v>5817</v>
      </c>
      <c r="E3047" s="11">
        <v>0</v>
      </c>
      <c r="F3047" s="2">
        <v>0.4909</v>
      </c>
      <c r="G3047" s="2">
        <v>0.49309999999999998</v>
      </c>
      <c r="H3047" s="2">
        <v>-2.1999999999999797E-3</v>
      </c>
      <c r="I3047" s="2">
        <v>0.51739999999999997</v>
      </c>
      <c r="J3047" s="2">
        <v>0.43140000000000001</v>
      </c>
      <c r="K3047" s="2">
        <v>8.5999999999999965E-2</v>
      </c>
      <c r="L3047" s="2">
        <v>0.57120000000000004</v>
      </c>
      <c r="M3047" s="2">
        <v>0.4143</v>
      </c>
      <c r="N3047" s="2">
        <v>0.15690000000000004</v>
      </c>
      <c r="O3047" s="2">
        <v>8.0233333333333337E-2</v>
      </c>
      <c r="P3047" s="2" t="s">
        <v>5765</v>
      </c>
      <c r="Q3047" s="5">
        <v>8587</v>
      </c>
      <c r="R3047" s="5" t="s">
        <v>4791</v>
      </c>
      <c r="S3047" s="5">
        <v>10</v>
      </c>
      <c r="T3047" s="5">
        <v>116.45510655642251</v>
      </c>
      <c r="U3047" s="5">
        <v>0</v>
      </c>
      <c r="V3047" s="5">
        <v>0</v>
      </c>
      <c r="W3047" s="5">
        <v>4</v>
      </c>
      <c r="X3047" s="5">
        <v>46.582042622568999</v>
      </c>
      <c r="Y3047" s="5">
        <v>4</v>
      </c>
      <c r="Z3047" s="5">
        <v>46.582042622568999</v>
      </c>
      <c r="AA3047" s="5">
        <v>2</v>
      </c>
      <c r="AB3047" s="5">
        <v>23.291021311284499</v>
      </c>
      <c r="AC3047" s="5">
        <v>133</v>
      </c>
      <c r="AD3047" s="5">
        <v>1548.8529172004194</v>
      </c>
      <c r="AE3047" s="5">
        <v>39</v>
      </c>
      <c r="AF3047" s="5">
        <v>454.17491557004769</v>
      </c>
      <c r="AG3047" s="5">
        <v>77</v>
      </c>
      <c r="AH3047" s="5">
        <v>896.70432048445332</v>
      </c>
      <c r="AI3047" s="5">
        <v>17</v>
      </c>
      <c r="AJ3047" s="5">
        <v>197.97368114591825</v>
      </c>
    </row>
    <row r="3048" spans="1:36" x14ac:dyDescent="0.25">
      <c r="A3048">
        <v>2017</v>
      </c>
      <c r="B3048" t="s">
        <v>49</v>
      </c>
      <c r="C3048" t="s">
        <v>6360</v>
      </c>
      <c r="D3048" s="47" t="s">
        <v>726</v>
      </c>
      <c r="E3048" s="11">
        <v>9.8000000000000007</v>
      </c>
      <c r="F3048" s="2">
        <v>0.30480000000000002</v>
      </c>
      <c r="G3048" s="2">
        <v>0.66490000000000005</v>
      </c>
      <c r="H3048" s="2">
        <v>-0.36010000000000003</v>
      </c>
      <c r="I3048" s="2">
        <v>0.32300000000000001</v>
      </c>
      <c r="J3048" s="2">
        <v>0.57399999999999995</v>
      </c>
      <c r="K3048" s="2">
        <v>-0.25099999999999995</v>
      </c>
      <c r="L3048" s="2">
        <v>0.53400000000000003</v>
      </c>
      <c r="M3048" s="2">
        <v>0.45800000000000002</v>
      </c>
      <c r="N3048" s="2">
        <v>7.6000000000000012E-2</v>
      </c>
      <c r="O3048" s="2">
        <v>-0.17836666666666665</v>
      </c>
      <c r="P3048" s="2" t="s">
        <v>5900</v>
      </c>
      <c r="Q3048" s="5">
        <v>8598</v>
      </c>
      <c r="R3048" s="5">
        <v>877.34693877551013</v>
      </c>
      <c r="S3048" s="5">
        <v>6</v>
      </c>
      <c r="T3048" s="5">
        <v>69.783670621074663</v>
      </c>
      <c r="U3048" s="5">
        <v>0</v>
      </c>
      <c r="V3048" s="5">
        <v>0</v>
      </c>
      <c r="W3048" s="5">
        <v>3</v>
      </c>
      <c r="X3048" s="5">
        <v>34.891835310537331</v>
      </c>
      <c r="Y3048" s="5">
        <v>0</v>
      </c>
      <c r="Z3048" s="5">
        <v>0</v>
      </c>
      <c r="AA3048" s="5">
        <v>3</v>
      </c>
      <c r="AB3048" s="5">
        <v>34.891835310537331</v>
      </c>
      <c r="AC3048" s="5">
        <v>75</v>
      </c>
      <c r="AD3048" s="5">
        <v>872.29588276343338</v>
      </c>
      <c r="AE3048" s="5">
        <v>20</v>
      </c>
      <c r="AF3048" s="5">
        <v>232.61223540358222</v>
      </c>
      <c r="AG3048" s="5">
        <v>55</v>
      </c>
      <c r="AH3048" s="5">
        <v>639.68364735985119</v>
      </c>
      <c r="AI3048" s="5">
        <v>0</v>
      </c>
      <c r="AJ3048" s="5">
        <v>0</v>
      </c>
    </row>
    <row r="3049" spans="1:36" x14ac:dyDescent="0.25">
      <c r="A3049">
        <v>2018</v>
      </c>
      <c r="B3049" t="s">
        <v>70</v>
      </c>
      <c r="C3049" t="s">
        <v>5329</v>
      </c>
      <c r="D3049" s="47" t="s">
        <v>5145</v>
      </c>
      <c r="E3049" s="11">
        <v>7.66</v>
      </c>
      <c r="F3049" s="2">
        <v>0.5383</v>
      </c>
      <c r="G3049" s="2">
        <v>0.44140000000000001</v>
      </c>
      <c r="H3049" s="2">
        <v>9.6899999999999986E-2</v>
      </c>
      <c r="I3049" s="2">
        <v>0.55289999999999995</v>
      </c>
      <c r="J3049" s="2">
        <v>0.38840000000000002</v>
      </c>
      <c r="K3049" s="2">
        <v>0.16449999999999992</v>
      </c>
      <c r="L3049" s="2">
        <v>0.56620000000000004</v>
      </c>
      <c r="M3049" s="2">
        <v>0.41670000000000001</v>
      </c>
      <c r="N3049" s="2">
        <v>0.14950000000000002</v>
      </c>
      <c r="O3049" s="2">
        <v>0.13696666666666665</v>
      </c>
      <c r="P3049" s="5" t="s">
        <v>4792</v>
      </c>
      <c r="Q3049" s="5">
        <v>8602</v>
      </c>
      <c r="R3049" s="5">
        <v>1122.976501305483</v>
      </c>
      <c r="S3049" s="5">
        <v>6</v>
      </c>
      <c r="T3049" s="5">
        <v>69.751220646361304</v>
      </c>
      <c r="U3049" s="5">
        <v>0</v>
      </c>
      <c r="V3049" s="5">
        <v>0</v>
      </c>
      <c r="W3049" s="5">
        <v>0</v>
      </c>
      <c r="X3049" s="5">
        <v>0</v>
      </c>
      <c r="Y3049" s="5">
        <v>0</v>
      </c>
      <c r="Z3049" s="5">
        <v>0</v>
      </c>
      <c r="AA3049" s="5">
        <v>6</v>
      </c>
      <c r="AB3049" s="5">
        <v>69.751220646361304</v>
      </c>
      <c r="AC3049" s="5">
        <v>37</v>
      </c>
      <c r="AD3049" s="5">
        <v>430.13252731922813</v>
      </c>
      <c r="AE3049" s="5">
        <v>6</v>
      </c>
      <c r="AF3049" s="5">
        <v>69.751220646361304</v>
      </c>
      <c r="AG3049" s="5">
        <v>25</v>
      </c>
      <c r="AH3049" s="5">
        <v>290.63008602650547</v>
      </c>
      <c r="AI3049" s="5">
        <v>6</v>
      </c>
      <c r="AJ3049" s="5">
        <v>69.751220646361304</v>
      </c>
    </row>
    <row r="3050" spans="1:36" x14ac:dyDescent="0.25">
      <c r="A3050">
        <v>2019</v>
      </c>
      <c r="B3050" t="s">
        <v>70</v>
      </c>
      <c r="C3050" t="s">
        <v>5329</v>
      </c>
      <c r="D3050" s="47" t="s">
        <v>5145</v>
      </c>
      <c r="E3050" s="11">
        <v>7.66</v>
      </c>
      <c r="F3050" s="2">
        <v>0.5383</v>
      </c>
      <c r="G3050" s="2">
        <v>0.44140000000000001</v>
      </c>
      <c r="H3050" s="2">
        <v>9.6899999999999986E-2</v>
      </c>
      <c r="I3050" s="2">
        <v>0.55289999999999995</v>
      </c>
      <c r="J3050" s="2">
        <v>0.38840000000000002</v>
      </c>
      <c r="K3050" s="2">
        <v>0.16449999999999992</v>
      </c>
      <c r="L3050" s="2">
        <v>0.56620000000000004</v>
      </c>
      <c r="M3050" s="2">
        <v>0.41670000000000001</v>
      </c>
      <c r="N3050" s="2">
        <v>0.14950000000000002</v>
      </c>
      <c r="O3050" s="2">
        <v>0.13696666666666665</v>
      </c>
      <c r="P3050" s="5" t="s">
        <v>4792</v>
      </c>
      <c r="Q3050" s="5">
        <v>8605</v>
      </c>
      <c r="R3050" s="5">
        <v>1123.3681462140992</v>
      </c>
      <c r="S3050" s="5">
        <v>4</v>
      </c>
      <c r="T3050" s="5">
        <v>46.484601975595588</v>
      </c>
      <c r="U3050" s="5">
        <v>0</v>
      </c>
      <c r="V3050" s="5">
        <v>0</v>
      </c>
      <c r="W3050" s="5">
        <v>2</v>
      </c>
      <c r="X3050" s="5">
        <v>23.242300987797794</v>
      </c>
      <c r="Y3050" s="5">
        <v>0</v>
      </c>
      <c r="Z3050" s="5">
        <v>0</v>
      </c>
      <c r="AA3050" s="5">
        <v>2</v>
      </c>
      <c r="AB3050" s="5">
        <v>23.242300987797794</v>
      </c>
      <c r="AC3050" s="5">
        <v>39</v>
      </c>
      <c r="AD3050" s="5">
        <v>453.22486926205693</v>
      </c>
      <c r="AE3050" s="5">
        <v>7</v>
      </c>
      <c r="AF3050" s="5">
        <v>81.348053457292266</v>
      </c>
      <c r="AG3050" s="5">
        <v>29</v>
      </c>
      <c r="AH3050" s="5">
        <v>337.01336432306795</v>
      </c>
      <c r="AI3050" s="5">
        <v>3</v>
      </c>
      <c r="AJ3050" s="5">
        <v>34.863451481696693</v>
      </c>
    </row>
    <row r="3051" spans="1:36" x14ac:dyDescent="0.25">
      <c r="A3051">
        <v>2018</v>
      </c>
      <c r="B3051" t="s">
        <v>49</v>
      </c>
      <c r="C3051" t="s">
        <v>6360</v>
      </c>
      <c r="D3051" s="47" t="s">
        <v>726</v>
      </c>
      <c r="E3051" s="11">
        <v>9.8000000000000007</v>
      </c>
      <c r="F3051" s="2">
        <v>0.30480000000000002</v>
      </c>
      <c r="G3051" s="2">
        <v>0.66490000000000005</v>
      </c>
      <c r="H3051" s="2">
        <v>-0.36010000000000003</v>
      </c>
      <c r="I3051" s="2">
        <v>0.32300000000000001</v>
      </c>
      <c r="J3051" s="2">
        <v>0.57399999999999995</v>
      </c>
      <c r="K3051" s="2">
        <v>-0.25099999999999995</v>
      </c>
      <c r="L3051" s="2">
        <v>0.53400000000000003</v>
      </c>
      <c r="M3051" s="2">
        <v>0.45800000000000002</v>
      </c>
      <c r="N3051" s="2">
        <v>7.6000000000000012E-2</v>
      </c>
      <c r="O3051" s="2">
        <v>-0.17836666666666665</v>
      </c>
      <c r="P3051" s="2" t="s">
        <v>5900</v>
      </c>
      <c r="Q3051" s="5">
        <v>8609</v>
      </c>
      <c r="R3051" s="5">
        <v>878.46938775510193</v>
      </c>
      <c r="S3051" s="5">
        <v>3</v>
      </c>
      <c r="T3051" s="5">
        <v>34.847252874898359</v>
      </c>
      <c r="U3051" s="5">
        <v>0</v>
      </c>
      <c r="V3051" s="5">
        <v>0</v>
      </c>
      <c r="W3051" s="5">
        <v>0</v>
      </c>
      <c r="X3051" s="5">
        <v>0</v>
      </c>
      <c r="Y3051" s="5">
        <v>0</v>
      </c>
      <c r="Z3051" s="5">
        <v>0</v>
      </c>
      <c r="AA3051" s="5">
        <v>3</v>
      </c>
      <c r="AB3051" s="5">
        <v>34.847252874898359</v>
      </c>
      <c r="AC3051" s="5">
        <v>53</v>
      </c>
      <c r="AD3051" s="5">
        <v>615.63480078987106</v>
      </c>
      <c r="AE3051" s="5">
        <v>10</v>
      </c>
      <c r="AF3051" s="5">
        <v>116.15750958299454</v>
      </c>
      <c r="AG3051" s="5">
        <v>40</v>
      </c>
      <c r="AH3051" s="5">
        <v>464.63003833197814</v>
      </c>
      <c r="AI3051" s="5">
        <v>3</v>
      </c>
      <c r="AJ3051" s="5">
        <v>34.847252874898359</v>
      </c>
    </row>
    <row r="3052" spans="1:36" x14ac:dyDescent="0.25">
      <c r="A3052">
        <v>2019</v>
      </c>
      <c r="B3052" t="s">
        <v>41</v>
      </c>
      <c r="C3052" t="s">
        <v>666</v>
      </c>
      <c r="D3052" s="47" t="s">
        <v>6005</v>
      </c>
      <c r="E3052" s="11">
        <v>1.978</v>
      </c>
      <c r="F3052" s="2">
        <v>0.24049999999999999</v>
      </c>
      <c r="G3052" s="2">
        <v>0.74350000000000005</v>
      </c>
      <c r="H3052" s="2">
        <v>-0.50300000000000011</v>
      </c>
      <c r="I3052" s="2">
        <v>0.2102</v>
      </c>
      <c r="J3052" s="2">
        <v>0.74750000000000005</v>
      </c>
      <c r="K3052" s="2">
        <v>-0.53730000000000011</v>
      </c>
      <c r="L3052" s="2">
        <v>0.24629999999999999</v>
      </c>
      <c r="M3052" s="2">
        <v>0.74</v>
      </c>
      <c r="N3052" s="2">
        <v>-0.49370000000000003</v>
      </c>
      <c r="O3052" s="2">
        <v>-0.51133333333333342</v>
      </c>
      <c r="P3052" s="2" t="s">
        <v>5900</v>
      </c>
      <c r="Q3052" s="5">
        <v>8616</v>
      </c>
      <c r="R3052" s="5">
        <v>4355.9150657229529</v>
      </c>
      <c r="S3052" s="5">
        <v>9</v>
      </c>
      <c r="T3052" s="5">
        <v>104.45682451253482</v>
      </c>
      <c r="U3052" s="5">
        <v>0</v>
      </c>
      <c r="V3052" s="5">
        <v>0</v>
      </c>
      <c r="W3052" s="5">
        <v>5</v>
      </c>
      <c r="X3052" s="5">
        <v>58.031569173630452</v>
      </c>
      <c r="Y3052" s="5">
        <v>3</v>
      </c>
      <c r="Z3052" s="5">
        <v>34.818941504178277</v>
      </c>
      <c r="AA3052" s="5">
        <v>1</v>
      </c>
      <c r="AB3052" s="5">
        <v>11.606313834726091</v>
      </c>
      <c r="AC3052" s="5">
        <v>90</v>
      </c>
      <c r="AD3052" s="5">
        <v>1044.5682451253483</v>
      </c>
      <c r="AE3052" s="5">
        <v>19</v>
      </c>
      <c r="AF3052" s="5">
        <v>220.51996285979573</v>
      </c>
      <c r="AG3052" s="5">
        <v>67</v>
      </c>
      <c r="AH3052" s="5">
        <v>777.62302692664809</v>
      </c>
      <c r="AI3052" s="5">
        <v>4</v>
      </c>
      <c r="AJ3052" s="5">
        <v>46.425255338904364</v>
      </c>
    </row>
    <row r="3053" spans="1:36" x14ac:dyDescent="0.25">
      <c r="A3053">
        <v>2019</v>
      </c>
      <c r="B3053" t="s">
        <v>41</v>
      </c>
      <c r="C3053" s="133" t="s">
        <v>5644</v>
      </c>
      <c r="D3053" s="230" t="s">
        <v>5594</v>
      </c>
      <c r="E3053" s="229">
        <v>6.6120000000000001</v>
      </c>
      <c r="F3053" s="228">
        <v>0.73219999999999996</v>
      </c>
      <c r="G3053" s="228">
        <v>0.252</v>
      </c>
      <c r="H3053" s="228">
        <v>0.48019999999999996</v>
      </c>
      <c r="I3053" s="228">
        <v>0.72699999999999998</v>
      </c>
      <c r="J3053" s="228">
        <v>0.22589999999999999</v>
      </c>
      <c r="K3053" s="228">
        <v>0.50109999999999999</v>
      </c>
      <c r="L3053" s="228">
        <v>0.63490000000000002</v>
      </c>
      <c r="M3053" s="228">
        <v>0.34520000000000001</v>
      </c>
      <c r="N3053" s="228">
        <v>0.28970000000000001</v>
      </c>
      <c r="O3053" s="228">
        <v>0.42366666666666664</v>
      </c>
      <c r="P3053" s="228" t="s">
        <v>4792</v>
      </c>
      <c r="Q3053" s="226">
        <v>8621</v>
      </c>
      <c r="R3053" s="226">
        <v>1303.8415003024804</v>
      </c>
      <c r="S3053" s="226">
        <v>57</v>
      </c>
      <c r="T3053" s="226">
        <v>661.17619765688437</v>
      </c>
      <c r="U3053" s="226">
        <v>1</v>
      </c>
      <c r="V3053" s="226">
        <v>11.599582415033058</v>
      </c>
      <c r="W3053" s="226">
        <v>7</v>
      </c>
      <c r="X3053" s="226">
        <v>81.197076905231413</v>
      </c>
      <c r="Y3053" s="226">
        <v>6</v>
      </c>
      <c r="Z3053" s="226">
        <v>69.597494490198358</v>
      </c>
      <c r="AA3053" s="226">
        <v>43</v>
      </c>
      <c r="AB3053" s="226">
        <v>498.78204384642152</v>
      </c>
      <c r="AC3053" s="227">
        <v>234</v>
      </c>
      <c r="AD3053" s="226">
        <v>2714.3022851177357</v>
      </c>
      <c r="AE3053" s="226">
        <v>79</v>
      </c>
      <c r="AF3053" s="226">
        <v>916.36701078761166</v>
      </c>
      <c r="AG3053" s="226">
        <v>145</v>
      </c>
      <c r="AH3053" s="226">
        <v>1681.9394501797935</v>
      </c>
      <c r="AI3053" s="226">
        <v>10</v>
      </c>
      <c r="AJ3053" s="226">
        <v>115.99582415033059</v>
      </c>
    </row>
    <row r="3054" spans="1:36" x14ac:dyDescent="0.25">
      <c r="A3054">
        <v>2017</v>
      </c>
      <c r="B3054" t="s">
        <v>70</v>
      </c>
      <c r="C3054" s="212" t="s">
        <v>5329</v>
      </c>
      <c r="D3054" s="47" t="s">
        <v>5145</v>
      </c>
      <c r="E3054" s="11">
        <v>7.66</v>
      </c>
      <c r="F3054" s="2">
        <v>0.5383</v>
      </c>
      <c r="G3054" s="2">
        <v>0.44140000000000001</v>
      </c>
      <c r="H3054" s="2">
        <v>9.6899999999999986E-2</v>
      </c>
      <c r="I3054" s="2">
        <v>0.55289999999999995</v>
      </c>
      <c r="J3054" s="2">
        <v>0.38840000000000002</v>
      </c>
      <c r="K3054" s="2">
        <v>0.16449999999999992</v>
      </c>
      <c r="L3054" s="2">
        <v>0.56620000000000004</v>
      </c>
      <c r="M3054" s="2">
        <v>0.41670000000000001</v>
      </c>
      <c r="N3054" s="2">
        <v>0.14950000000000002</v>
      </c>
      <c r="O3054" s="2">
        <v>0.13696666666666665</v>
      </c>
      <c r="P3054" s="5" t="s">
        <v>4792</v>
      </c>
      <c r="Q3054" s="5">
        <v>8624</v>
      </c>
      <c r="R3054" s="5">
        <v>1125.8485639686685</v>
      </c>
      <c r="S3054" s="5">
        <v>9</v>
      </c>
      <c r="T3054" s="5">
        <v>104.35992578849721</v>
      </c>
      <c r="U3054" s="5">
        <v>0</v>
      </c>
      <c r="V3054" s="5">
        <v>0</v>
      </c>
      <c r="W3054" s="5">
        <v>0</v>
      </c>
      <c r="X3054" s="5">
        <v>0</v>
      </c>
      <c r="Y3054" s="5">
        <v>1</v>
      </c>
      <c r="Z3054" s="5">
        <v>11.595547309833025</v>
      </c>
      <c r="AA3054" s="5">
        <v>8</v>
      </c>
      <c r="AB3054" s="5">
        <v>92.764378478664199</v>
      </c>
      <c r="AC3054" s="225">
        <v>51</v>
      </c>
      <c r="AD3054" s="5">
        <v>591.37291280148418</v>
      </c>
      <c r="AE3054" s="5">
        <v>11</v>
      </c>
      <c r="AF3054" s="5">
        <v>127.55102040816325</v>
      </c>
      <c r="AG3054" s="5">
        <v>40</v>
      </c>
      <c r="AH3054" s="5">
        <v>463.82189239332098</v>
      </c>
      <c r="AI3054" s="5">
        <v>0</v>
      </c>
      <c r="AJ3054" s="5">
        <v>0</v>
      </c>
    </row>
    <row r="3055" spans="1:36" x14ac:dyDescent="0.25">
      <c r="A3055">
        <v>2019</v>
      </c>
      <c r="B3055" t="s">
        <v>41</v>
      </c>
      <c r="C3055" s="212" t="s">
        <v>6185</v>
      </c>
      <c r="D3055" s="47" t="s">
        <v>5289</v>
      </c>
      <c r="E3055" s="11">
        <v>6.5149999999999997</v>
      </c>
      <c r="F3055" s="2">
        <v>0.36990000000000001</v>
      </c>
      <c r="G3055" s="2">
        <v>0.61060000000000003</v>
      </c>
      <c r="H3055" s="2">
        <v>-0.24070000000000003</v>
      </c>
      <c r="I3055" s="2">
        <v>0.36830000000000002</v>
      </c>
      <c r="J3055" s="2">
        <v>0.57410000000000005</v>
      </c>
      <c r="K3055" s="2">
        <v>-0.20580000000000004</v>
      </c>
      <c r="L3055" s="2">
        <v>0.45140000000000002</v>
      </c>
      <c r="M3055" s="2">
        <v>0.53480000000000005</v>
      </c>
      <c r="N3055" s="2">
        <v>-8.340000000000003E-2</v>
      </c>
      <c r="O3055" s="2">
        <v>-0.17663333333333334</v>
      </c>
      <c r="P3055" s="2" t="s">
        <v>5900</v>
      </c>
      <c r="Q3055" s="5">
        <v>8625</v>
      </c>
      <c r="R3055" s="5">
        <v>1323.8679969301613</v>
      </c>
      <c r="S3055" s="5">
        <v>5</v>
      </c>
      <c r="T3055" s="5">
        <v>57.971014492753625</v>
      </c>
      <c r="U3055" s="5">
        <v>0</v>
      </c>
      <c r="V3055" s="5">
        <v>0</v>
      </c>
      <c r="W3055" s="5">
        <v>0</v>
      </c>
      <c r="X3055" s="5">
        <v>0</v>
      </c>
      <c r="Y3055" s="5">
        <v>0</v>
      </c>
      <c r="Z3055" s="5">
        <v>0</v>
      </c>
      <c r="AA3055" s="5">
        <v>5</v>
      </c>
      <c r="AB3055" s="5">
        <v>57.971014492753625</v>
      </c>
      <c r="AC3055" s="225">
        <v>41</v>
      </c>
      <c r="AD3055" s="5">
        <v>475.36231884057975</v>
      </c>
      <c r="AE3055" s="5">
        <v>3</v>
      </c>
      <c r="AF3055" s="5">
        <v>34.782608695652179</v>
      </c>
      <c r="AG3055" s="5">
        <v>36</v>
      </c>
      <c r="AH3055" s="5">
        <v>417.39130434782606</v>
      </c>
      <c r="AI3055" s="5">
        <v>2</v>
      </c>
      <c r="AJ3055" s="5">
        <v>23.188405797101449</v>
      </c>
    </row>
    <row r="3056" spans="1:36" x14ac:dyDescent="0.25">
      <c r="A3056">
        <v>2019</v>
      </c>
      <c r="B3056" t="s">
        <v>71</v>
      </c>
      <c r="C3056" s="212" t="s">
        <v>4901</v>
      </c>
      <c r="D3056" s="47" t="s">
        <v>4901</v>
      </c>
      <c r="E3056" s="11">
        <v>0</v>
      </c>
      <c r="F3056" s="2">
        <v>0.71150000000000002</v>
      </c>
      <c r="G3056" s="2">
        <v>0.28010000000000002</v>
      </c>
      <c r="H3056" s="2">
        <v>0.43140000000000001</v>
      </c>
      <c r="I3056" s="2">
        <v>0.68889999999999996</v>
      </c>
      <c r="J3056" s="2">
        <v>0.28770000000000001</v>
      </c>
      <c r="K3056" s="2">
        <v>0.40119999999999995</v>
      </c>
      <c r="L3056" s="2">
        <v>0.69210000000000005</v>
      </c>
      <c r="M3056" s="2">
        <v>0.30059999999999998</v>
      </c>
      <c r="N3056" s="2">
        <v>0.39150000000000007</v>
      </c>
      <c r="O3056" s="2">
        <v>0.4080333333333333</v>
      </c>
      <c r="P3056" s="2" t="s">
        <v>4792</v>
      </c>
      <c r="Q3056" s="5">
        <v>8627</v>
      </c>
      <c r="R3056" s="5" t="s">
        <v>4791</v>
      </c>
      <c r="S3056" s="5">
        <v>40</v>
      </c>
      <c r="T3056" s="5">
        <v>463.66060044047759</v>
      </c>
      <c r="U3056" s="5">
        <v>0</v>
      </c>
      <c r="V3056" s="5">
        <v>0</v>
      </c>
      <c r="W3056" s="5">
        <v>4</v>
      </c>
      <c r="X3056" s="5">
        <v>46.366060044047757</v>
      </c>
      <c r="Y3056" s="5">
        <v>13</v>
      </c>
      <c r="Z3056" s="5">
        <v>150.68969514315521</v>
      </c>
      <c r="AA3056" s="5">
        <v>23</v>
      </c>
      <c r="AB3056" s="5">
        <v>266.60484525327462</v>
      </c>
      <c r="AC3056" s="225">
        <v>212</v>
      </c>
      <c r="AD3056" s="5">
        <v>2457.4011823345313</v>
      </c>
      <c r="AE3056" s="5">
        <v>40</v>
      </c>
      <c r="AF3056" s="5">
        <v>463.66060044047759</v>
      </c>
      <c r="AG3056" s="5">
        <v>159</v>
      </c>
      <c r="AH3056" s="5">
        <v>1843.0508867508984</v>
      </c>
      <c r="AI3056" s="5">
        <v>13</v>
      </c>
      <c r="AJ3056" s="5">
        <v>150.68969514315521</v>
      </c>
    </row>
    <row r="3057" spans="1:36" x14ac:dyDescent="0.25">
      <c r="A3057">
        <v>2018</v>
      </c>
      <c r="B3057" t="s">
        <v>71</v>
      </c>
      <c r="C3057" s="212" t="s">
        <v>5973</v>
      </c>
      <c r="D3057" s="47" t="s">
        <v>5959</v>
      </c>
      <c r="E3057" s="11">
        <v>0</v>
      </c>
      <c r="F3057" s="2">
        <v>0.40050000000000002</v>
      </c>
      <c r="G3057" s="2">
        <v>0.58199999999999996</v>
      </c>
      <c r="H3057" s="2">
        <v>-0.18149999999999994</v>
      </c>
      <c r="I3057" s="2">
        <v>0.40760000000000002</v>
      </c>
      <c r="J3057" s="2">
        <v>0.54190000000000005</v>
      </c>
      <c r="K3057" s="2">
        <v>-0.13430000000000003</v>
      </c>
      <c r="L3057" s="2">
        <v>0.47039999999999998</v>
      </c>
      <c r="M3057" s="2">
        <v>0.51559999999999995</v>
      </c>
      <c r="N3057" s="2">
        <v>-4.5199999999999962E-2</v>
      </c>
      <c r="O3057" s="2">
        <v>-0.12033333333333331</v>
      </c>
      <c r="P3057" s="2" t="s">
        <v>5900</v>
      </c>
      <c r="Q3057" s="5">
        <v>8629</v>
      </c>
      <c r="R3057" s="5" t="s">
        <v>4791</v>
      </c>
      <c r="S3057" s="5">
        <v>11</v>
      </c>
      <c r="T3057" s="5">
        <v>127.47711206397034</v>
      </c>
      <c r="U3057" s="5">
        <v>0</v>
      </c>
      <c r="V3057" s="5">
        <v>0</v>
      </c>
      <c r="W3057" s="5">
        <v>2</v>
      </c>
      <c r="X3057" s="5">
        <v>23.177656738903696</v>
      </c>
      <c r="Y3057" s="5">
        <v>3</v>
      </c>
      <c r="Z3057" s="5">
        <v>34.766485108355546</v>
      </c>
      <c r="AA3057" s="5">
        <v>6</v>
      </c>
      <c r="AB3057" s="5">
        <v>69.532970216711092</v>
      </c>
      <c r="AC3057" s="225">
        <v>131</v>
      </c>
      <c r="AD3057" s="5">
        <v>1518.1365163981923</v>
      </c>
      <c r="AE3057" s="5">
        <v>12</v>
      </c>
      <c r="AF3057" s="5">
        <v>139.06594043342218</v>
      </c>
      <c r="AG3057" s="5">
        <v>116</v>
      </c>
      <c r="AH3057" s="5">
        <v>1344.3040908564144</v>
      </c>
      <c r="AI3057" s="5">
        <v>3</v>
      </c>
      <c r="AJ3057" s="5">
        <v>34.766485108355546</v>
      </c>
    </row>
    <row r="3058" spans="1:36" x14ac:dyDescent="0.25">
      <c r="A3058">
        <v>2018</v>
      </c>
      <c r="B3058" t="s">
        <v>71</v>
      </c>
      <c r="C3058" s="212" t="s">
        <v>5973</v>
      </c>
      <c r="D3058" s="47" t="s">
        <v>5959</v>
      </c>
      <c r="E3058" s="11">
        <v>0</v>
      </c>
      <c r="F3058" s="2">
        <v>0.40050000000000002</v>
      </c>
      <c r="G3058" s="2">
        <v>0.58199999999999996</v>
      </c>
      <c r="H3058" s="2">
        <v>-0.18149999999999994</v>
      </c>
      <c r="I3058" s="2">
        <v>0.40760000000000002</v>
      </c>
      <c r="J3058" s="2">
        <v>0.54190000000000005</v>
      </c>
      <c r="K3058" s="2">
        <v>-0.13430000000000003</v>
      </c>
      <c r="L3058" s="2">
        <v>0.47039999999999998</v>
      </c>
      <c r="M3058" s="2">
        <v>0.51559999999999995</v>
      </c>
      <c r="N3058" s="2">
        <v>-4.5199999999999962E-2</v>
      </c>
      <c r="O3058" s="2">
        <v>-0.12033333333333331</v>
      </c>
      <c r="P3058" s="2" t="s">
        <v>5900</v>
      </c>
      <c r="Q3058" s="5">
        <v>8629</v>
      </c>
      <c r="R3058" s="5" t="s">
        <v>4791</v>
      </c>
      <c r="S3058" s="5">
        <v>11</v>
      </c>
      <c r="T3058" s="5">
        <v>127.47711206397034</v>
      </c>
      <c r="U3058" s="5">
        <v>0</v>
      </c>
      <c r="V3058" s="5">
        <v>0</v>
      </c>
      <c r="W3058" s="5">
        <v>2</v>
      </c>
      <c r="X3058" s="5">
        <v>23.177656738903696</v>
      </c>
      <c r="Y3058" s="5">
        <v>3</v>
      </c>
      <c r="Z3058" s="5">
        <v>34.766485108355546</v>
      </c>
      <c r="AA3058" s="5">
        <v>6</v>
      </c>
      <c r="AB3058" s="5">
        <v>69.532970216711092</v>
      </c>
      <c r="AC3058" s="225">
        <v>131</v>
      </c>
      <c r="AD3058" s="5">
        <v>1518.1365163981923</v>
      </c>
      <c r="AE3058" s="5">
        <v>12</v>
      </c>
      <c r="AF3058" s="5">
        <v>139.06594043342218</v>
      </c>
      <c r="AG3058" s="5">
        <v>116</v>
      </c>
      <c r="AH3058" s="5">
        <v>1344.3040908564144</v>
      </c>
      <c r="AI3058" s="5">
        <v>3</v>
      </c>
      <c r="AJ3058" s="5">
        <v>34.766485108355546</v>
      </c>
    </row>
    <row r="3059" spans="1:36" x14ac:dyDescent="0.25">
      <c r="A3059">
        <v>2017</v>
      </c>
      <c r="B3059" t="s">
        <v>71</v>
      </c>
      <c r="C3059" s="212" t="s">
        <v>4930</v>
      </c>
      <c r="D3059" s="47" t="s">
        <v>4928</v>
      </c>
      <c r="E3059" s="11">
        <v>0</v>
      </c>
      <c r="F3059" s="2">
        <v>0.68149999999999999</v>
      </c>
      <c r="G3059" s="2">
        <v>0.30449999999999999</v>
      </c>
      <c r="H3059" s="2">
        <v>0.377</v>
      </c>
      <c r="I3059" s="2">
        <v>0.71220000000000006</v>
      </c>
      <c r="J3059" s="2">
        <v>0.2417</v>
      </c>
      <c r="K3059" s="2">
        <v>0.47050000000000003</v>
      </c>
      <c r="L3059" s="2">
        <v>0.75990000000000002</v>
      </c>
      <c r="M3059" s="2">
        <v>0.2276</v>
      </c>
      <c r="N3059" s="2">
        <v>0.5323</v>
      </c>
      <c r="O3059" s="2">
        <v>0.45993333333333331</v>
      </c>
      <c r="P3059" s="2" t="s">
        <v>4792</v>
      </c>
      <c r="Q3059" s="5">
        <v>8638</v>
      </c>
      <c r="R3059" s="5" t="s">
        <v>4791</v>
      </c>
      <c r="S3059" s="5">
        <v>4</v>
      </c>
      <c r="T3059" s="5">
        <v>46.307015512850192</v>
      </c>
      <c r="U3059" s="5">
        <v>0</v>
      </c>
      <c r="V3059" s="5">
        <v>0</v>
      </c>
      <c r="W3059" s="5">
        <v>0</v>
      </c>
      <c r="X3059" s="5">
        <v>0</v>
      </c>
      <c r="Y3059" s="5">
        <v>1</v>
      </c>
      <c r="Z3059" s="5">
        <v>11.576753878212548</v>
      </c>
      <c r="AA3059" s="5">
        <v>3</v>
      </c>
      <c r="AB3059" s="5">
        <v>34.730261634637642</v>
      </c>
      <c r="AC3059" s="225">
        <v>62</v>
      </c>
      <c r="AD3059" s="5">
        <v>717.75874044917805</v>
      </c>
      <c r="AE3059" s="5">
        <v>17</v>
      </c>
      <c r="AF3059" s="5">
        <v>196.80481592961331</v>
      </c>
      <c r="AG3059" s="5">
        <v>43</v>
      </c>
      <c r="AH3059" s="5">
        <v>497.80041676313959</v>
      </c>
      <c r="AI3059" s="5">
        <v>2</v>
      </c>
      <c r="AJ3059" s="5">
        <v>23.153507756425096</v>
      </c>
    </row>
    <row r="3060" spans="1:36" x14ac:dyDescent="0.25">
      <c r="A3060">
        <v>2017</v>
      </c>
      <c r="B3060" t="s">
        <v>70</v>
      </c>
      <c r="C3060" s="212" t="s">
        <v>4814</v>
      </c>
      <c r="D3060" s="47" t="s">
        <v>5291</v>
      </c>
      <c r="E3060" s="11">
        <v>16.920000000000002</v>
      </c>
      <c r="F3060" s="2">
        <v>0.622</v>
      </c>
      <c r="G3060" s="2">
        <v>0.36080000000000001</v>
      </c>
      <c r="H3060" s="2">
        <v>0.26119999999999999</v>
      </c>
      <c r="I3060" s="2">
        <v>0.64190000000000003</v>
      </c>
      <c r="J3060" s="2">
        <v>0.2918</v>
      </c>
      <c r="K3060" s="2">
        <v>0.35010000000000002</v>
      </c>
      <c r="L3060" s="2">
        <v>0.72589999999999999</v>
      </c>
      <c r="M3060" s="2">
        <v>0.26129999999999998</v>
      </c>
      <c r="N3060" s="2">
        <v>0.46460000000000001</v>
      </c>
      <c r="O3060" s="2">
        <v>0.3586333333333333</v>
      </c>
      <c r="P3060" s="5" t="s">
        <v>4792</v>
      </c>
      <c r="Q3060" s="5">
        <v>8648</v>
      </c>
      <c r="R3060" s="5">
        <v>511.11111111111109</v>
      </c>
      <c r="S3060" s="5">
        <v>19</v>
      </c>
      <c r="T3060" s="5">
        <v>219.70397779833488</v>
      </c>
      <c r="U3060" s="5">
        <v>0</v>
      </c>
      <c r="V3060" s="5">
        <v>0</v>
      </c>
      <c r="W3060" s="5">
        <v>4</v>
      </c>
      <c r="X3060" s="5">
        <v>46.253469010175763</v>
      </c>
      <c r="Y3060" s="5">
        <v>0</v>
      </c>
      <c r="Z3060" s="5">
        <v>0</v>
      </c>
      <c r="AA3060" s="5">
        <v>15</v>
      </c>
      <c r="AB3060" s="5">
        <v>173.45050878815911</v>
      </c>
      <c r="AC3060" s="225">
        <v>148</v>
      </c>
      <c r="AD3060" s="5">
        <v>1711.3783533765034</v>
      </c>
      <c r="AE3060" s="5">
        <v>16</v>
      </c>
      <c r="AF3060" s="5">
        <v>185.01387604070305</v>
      </c>
      <c r="AG3060" s="5">
        <v>126</v>
      </c>
      <c r="AH3060" s="5">
        <v>1456.9842738205366</v>
      </c>
      <c r="AI3060" s="5">
        <v>6</v>
      </c>
      <c r="AJ3060" s="5">
        <v>69.380203515263645</v>
      </c>
    </row>
    <row r="3061" spans="1:36" x14ac:dyDescent="0.25">
      <c r="A3061">
        <v>2019</v>
      </c>
      <c r="B3061" t="s">
        <v>41</v>
      </c>
      <c r="C3061" s="212" t="s">
        <v>6202</v>
      </c>
      <c r="D3061" s="47" t="s">
        <v>5289</v>
      </c>
      <c r="E3061" s="11">
        <v>8.0459999999999994</v>
      </c>
      <c r="F3061" s="2">
        <v>0.36990000000000001</v>
      </c>
      <c r="G3061" s="2">
        <v>0.61060000000000003</v>
      </c>
      <c r="H3061" s="2">
        <v>-0.24070000000000003</v>
      </c>
      <c r="I3061" s="2">
        <v>0.36830000000000002</v>
      </c>
      <c r="J3061" s="2">
        <v>0.57410000000000005</v>
      </c>
      <c r="K3061" s="2">
        <v>-0.20580000000000004</v>
      </c>
      <c r="L3061" s="2">
        <v>0.45140000000000002</v>
      </c>
      <c r="M3061" s="2">
        <v>0.53480000000000005</v>
      </c>
      <c r="N3061" s="2">
        <v>-8.340000000000003E-2</v>
      </c>
      <c r="O3061" s="2">
        <v>-0.17663333333333334</v>
      </c>
      <c r="P3061" s="2" t="s">
        <v>5900</v>
      </c>
      <c r="Q3061" s="5">
        <v>8651</v>
      </c>
      <c r="R3061" s="5">
        <v>1075.1926423067364</v>
      </c>
      <c r="S3061" s="5">
        <v>2</v>
      </c>
      <c r="T3061" s="5">
        <v>23.118714599468269</v>
      </c>
      <c r="U3061" s="5">
        <v>0</v>
      </c>
      <c r="V3061" s="5">
        <v>0</v>
      </c>
      <c r="W3061" s="5">
        <v>0</v>
      </c>
      <c r="X3061" s="5">
        <v>0</v>
      </c>
      <c r="Y3061" s="5">
        <v>2</v>
      </c>
      <c r="Z3061" s="5">
        <v>23.118714599468269</v>
      </c>
      <c r="AA3061" s="5">
        <v>0</v>
      </c>
      <c r="AB3061" s="5">
        <v>0</v>
      </c>
      <c r="AC3061" s="225">
        <v>16</v>
      </c>
      <c r="AD3061" s="5">
        <v>184.94971679574616</v>
      </c>
      <c r="AE3061" s="5">
        <v>2</v>
      </c>
      <c r="AF3061" s="5">
        <v>23.118714599468269</v>
      </c>
      <c r="AG3061" s="5">
        <v>14</v>
      </c>
      <c r="AH3061" s="5">
        <v>161.83100219627789</v>
      </c>
      <c r="AI3061" s="5">
        <v>0</v>
      </c>
      <c r="AJ3061" s="5">
        <v>0</v>
      </c>
    </row>
    <row r="3062" spans="1:36" x14ac:dyDescent="0.25">
      <c r="A3062">
        <v>2018</v>
      </c>
      <c r="B3062" t="s">
        <v>71</v>
      </c>
      <c r="C3062" s="212" t="s">
        <v>470</v>
      </c>
      <c r="D3062" s="47" t="s">
        <v>399</v>
      </c>
      <c r="E3062" s="11">
        <v>0</v>
      </c>
      <c r="F3062" s="2">
        <v>0.86299999999999999</v>
      </c>
      <c r="G3062" s="2">
        <v>0.1255</v>
      </c>
      <c r="H3062" s="2">
        <v>0.73750000000000004</v>
      </c>
      <c r="I3062" s="2">
        <v>0.85650000000000004</v>
      </c>
      <c r="J3062" s="2">
        <v>0.1137</v>
      </c>
      <c r="K3062" s="2">
        <v>0.74280000000000002</v>
      </c>
      <c r="L3062" s="2">
        <v>0.85089999999999999</v>
      </c>
      <c r="M3062" s="2">
        <v>0.1356</v>
      </c>
      <c r="N3062" s="2">
        <v>0.71530000000000005</v>
      </c>
      <c r="O3062" s="2">
        <v>0.73186666666666678</v>
      </c>
      <c r="P3062" s="2" t="s">
        <v>4792</v>
      </c>
      <c r="Q3062" s="5">
        <v>8656</v>
      </c>
      <c r="R3062" s="5" t="s">
        <v>4791</v>
      </c>
      <c r="S3062" s="5">
        <v>20</v>
      </c>
      <c r="T3062" s="5">
        <v>231.05360443622922</v>
      </c>
      <c r="U3062" s="5">
        <v>0</v>
      </c>
      <c r="V3062" s="5">
        <v>0</v>
      </c>
      <c r="W3062" s="5">
        <v>8</v>
      </c>
      <c r="X3062" s="5">
        <v>92.421441774491683</v>
      </c>
      <c r="Y3062" s="5">
        <v>1</v>
      </c>
      <c r="Z3062" s="5">
        <v>11.55268022181146</v>
      </c>
      <c r="AA3062" s="5">
        <v>11</v>
      </c>
      <c r="AB3062" s="5">
        <v>127.07948243992607</v>
      </c>
      <c r="AC3062" s="225">
        <v>58</v>
      </c>
      <c r="AD3062" s="5">
        <v>670.05545286506469</v>
      </c>
      <c r="AE3062" s="5">
        <v>12</v>
      </c>
      <c r="AF3062" s="5">
        <v>138.63216266173751</v>
      </c>
      <c r="AG3062" s="5">
        <v>44</v>
      </c>
      <c r="AH3062" s="5">
        <v>508.31792975970427</v>
      </c>
      <c r="AI3062" s="5">
        <v>2</v>
      </c>
      <c r="AJ3062" s="5">
        <v>23.105360443622921</v>
      </c>
    </row>
    <row r="3063" spans="1:36" x14ac:dyDescent="0.25">
      <c r="A3063">
        <v>2018</v>
      </c>
      <c r="B3063" t="s">
        <v>71</v>
      </c>
      <c r="C3063" s="212" t="s">
        <v>470</v>
      </c>
      <c r="D3063" s="47" t="s">
        <v>399</v>
      </c>
      <c r="E3063" s="11">
        <v>0</v>
      </c>
      <c r="F3063" s="2">
        <v>0.86299999999999999</v>
      </c>
      <c r="G3063" s="2">
        <v>0.1255</v>
      </c>
      <c r="H3063" s="2">
        <v>0.73750000000000004</v>
      </c>
      <c r="I3063" s="2">
        <v>0.85650000000000004</v>
      </c>
      <c r="J3063" s="2">
        <v>0.1137</v>
      </c>
      <c r="K3063" s="2">
        <v>0.74280000000000002</v>
      </c>
      <c r="L3063" s="2">
        <v>0.85089999999999999</v>
      </c>
      <c r="M3063" s="2">
        <v>0.1356</v>
      </c>
      <c r="N3063" s="2">
        <v>0.71530000000000005</v>
      </c>
      <c r="O3063" s="2">
        <v>0.73186666666666678</v>
      </c>
      <c r="P3063" s="2" t="s">
        <v>4792</v>
      </c>
      <c r="Q3063" s="5">
        <v>8656</v>
      </c>
      <c r="R3063" s="5" t="s">
        <v>4791</v>
      </c>
      <c r="S3063" s="5">
        <v>20</v>
      </c>
      <c r="T3063" s="5">
        <v>231.05360443622922</v>
      </c>
      <c r="U3063" s="5">
        <v>0</v>
      </c>
      <c r="V3063" s="5">
        <v>0</v>
      </c>
      <c r="W3063" s="5">
        <v>8</v>
      </c>
      <c r="X3063" s="5">
        <v>92.421441774491683</v>
      </c>
      <c r="Y3063" s="5">
        <v>1</v>
      </c>
      <c r="Z3063" s="5">
        <v>11.55268022181146</v>
      </c>
      <c r="AA3063" s="5">
        <v>11</v>
      </c>
      <c r="AB3063" s="5">
        <v>127.07948243992607</v>
      </c>
      <c r="AC3063" s="225">
        <v>58</v>
      </c>
      <c r="AD3063" s="5">
        <v>670.05545286506469</v>
      </c>
      <c r="AE3063" s="5">
        <v>12</v>
      </c>
      <c r="AF3063" s="5">
        <v>138.63216266173751</v>
      </c>
      <c r="AG3063" s="5">
        <v>44</v>
      </c>
      <c r="AH3063" s="5">
        <v>508.31792975970427</v>
      </c>
      <c r="AI3063" s="5">
        <v>2</v>
      </c>
      <c r="AJ3063" s="5">
        <v>23.105360443622921</v>
      </c>
    </row>
    <row r="3064" spans="1:36" x14ac:dyDescent="0.25">
      <c r="A3064">
        <v>2018</v>
      </c>
      <c r="B3064" t="s">
        <v>49</v>
      </c>
      <c r="C3064" s="212" t="s">
        <v>6360</v>
      </c>
      <c r="D3064" s="47" t="s">
        <v>726</v>
      </c>
      <c r="E3064" s="11">
        <v>9.8000000000000007</v>
      </c>
      <c r="F3064" s="2">
        <v>0.30480000000000002</v>
      </c>
      <c r="G3064" s="2">
        <v>0.66490000000000005</v>
      </c>
      <c r="H3064" s="2">
        <v>-0.36010000000000003</v>
      </c>
      <c r="I3064" s="2">
        <v>0.32300000000000001</v>
      </c>
      <c r="J3064" s="2">
        <v>0.57399999999999995</v>
      </c>
      <c r="K3064" s="2">
        <v>-0.25099999999999995</v>
      </c>
      <c r="L3064" s="2">
        <v>0.53400000000000003</v>
      </c>
      <c r="M3064" s="2">
        <v>0.45800000000000002</v>
      </c>
      <c r="N3064" s="2">
        <v>7.6000000000000012E-2</v>
      </c>
      <c r="O3064" s="2">
        <v>-0.17836666666666665</v>
      </c>
      <c r="P3064" s="2" t="s">
        <v>5900</v>
      </c>
      <c r="Q3064" s="5">
        <v>8665</v>
      </c>
      <c r="R3064" s="5">
        <v>884.18367346938771</v>
      </c>
      <c r="S3064" s="5">
        <v>6</v>
      </c>
      <c r="T3064" s="5">
        <v>69.24408540103866</v>
      </c>
      <c r="U3064" s="5">
        <v>0</v>
      </c>
      <c r="V3064" s="5">
        <v>0</v>
      </c>
      <c r="W3064" s="5">
        <v>0</v>
      </c>
      <c r="X3064" s="5">
        <v>0</v>
      </c>
      <c r="Y3064" s="5">
        <v>1</v>
      </c>
      <c r="Z3064" s="5">
        <v>11.540680900173109</v>
      </c>
      <c r="AA3064" s="5">
        <v>5</v>
      </c>
      <c r="AB3064" s="5">
        <v>57.703404500865545</v>
      </c>
      <c r="AC3064" s="225">
        <v>56</v>
      </c>
      <c r="AD3064" s="5">
        <v>646.2781304096942</v>
      </c>
      <c r="AE3064" s="5">
        <v>8</v>
      </c>
      <c r="AF3064" s="5">
        <v>92.325447201384875</v>
      </c>
      <c r="AG3064" s="5">
        <v>48</v>
      </c>
      <c r="AH3064" s="5">
        <v>553.95268320830928</v>
      </c>
      <c r="AI3064" s="5">
        <v>0</v>
      </c>
      <c r="AJ3064" s="5">
        <v>0</v>
      </c>
    </row>
    <row r="3065" spans="1:36" x14ac:dyDescent="0.25">
      <c r="A3065">
        <v>2019</v>
      </c>
      <c r="B3065" t="s">
        <v>71</v>
      </c>
      <c r="C3065" s="212" t="s">
        <v>470</v>
      </c>
      <c r="D3065" s="47" t="s">
        <v>399</v>
      </c>
      <c r="E3065" s="11">
        <v>0</v>
      </c>
      <c r="F3065" s="2">
        <v>0.86299999999999999</v>
      </c>
      <c r="G3065" s="2">
        <v>0.1255</v>
      </c>
      <c r="H3065" s="2">
        <v>0.73750000000000004</v>
      </c>
      <c r="I3065" s="2">
        <v>0.85650000000000004</v>
      </c>
      <c r="J3065" s="2">
        <v>0.1137</v>
      </c>
      <c r="K3065" s="2">
        <v>0.74280000000000002</v>
      </c>
      <c r="L3065" s="2">
        <v>0.85089999999999999</v>
      </c>
      <c r="M3065" s="2">
        <v>0.1356</v>
      </c>
      <c r="N3065" s="2">
        <v>0.71530000000000005</v>
      </c>
      <c r="O3065" s="2">
        <v>0.73186666666666678</v>
      </c>
      <c r="P3065" s="2" t="s">
        <v>4792</v>
      </c>
      <c r="Q3065" s="5">
        <v>8670</v>
      </c>
      <c r="R3065" s="5" t="s">
        <v>4791</v>
      </c>
      <c r="S3065" s="5">
        <v>10</v>
      </c>
      <c r="T3065" s="5">
        <v>115.34025374855825</v>
      </c>
      <c r="U3065" s="5">
        <v>1</v>
      </c>
      <c r="V3065" s="5">
        <v>11.534025374855824</v>
      </c>
      <c r="W3065" s="5">
        <v>3</v>
      </c>
      <c r="X3065" s="5">
        <v>34.602076124567475</v>
      </c>
      <c r="Y3065" s="5">
        <v>1</v>
      </c>
      <c r="Z3065" s="5">
        <v>11.534025374855824</v>
      </c>
      <c r="AA3065" s="5">
        <v>5</v>
      </c>
      <c r="AB3065" s="5">
        <v>57.670126874279127</v>
      </c>
      <c r="AC3065" s="225">
        <v>69</v>
      </c>
      <c r="AD3065" s="5">
        <v>795.84775086505192</v>
      </c>
      <c r="AE3065" s="5">
        <v>9</v>
      </c>
      <c r="AF3065" s="5">
        <v>103.80622837370242</v>
      </c>
      <c r="AG3065" s="5">
        <v>55</v>
      </c>
      <c r="AH3065" s="5">
        <v>634.37139561707033</v>
      </c>
      <c r="AI3065" s="5">
        <v>5</v>
      </c>
      <c r="AJ3065" s="5">
        <v>57.670126874279127</v>
      </c>
    </row>
    <row r="3066" spans="1:36" x14ac:dyDescent="0.25">
      <c r="A3066">
        <v>2018</v>
      </c>
      <c r="B3066" t="s">
        <v>41</v>
      </c>
      <c r="C3066" s="212" t="s">
        <v>6208</v>
      </c>
      <c r="D3066" s="47" t="s">
        <v>6079</v>
      </c>
      <c r="E3066" s="11">
        <v>9.7219999999999995</v>
      </c>
      <c r="F3066" s="2">
        <v>0.37119999999999997</v>
      </c>
      <c r="G3066" s="2">
        <v>0.5998</v>
      </c>
      <c r="H3066" s="2">
        <v>-0.22860000000000003</v>
      </c>
      <c r="I3066" s="2">
        <v>0.37119999999999997</v>
      </c>
      <c r="J3066" s="2">
        <v>0.55769999999999997</v>
      </c>
      <c r="K3066" s="2">
        <v>-0.1865</v>
      </c>
      <c r="L3066" s="2">
        <v>0.44919999999999999</v>
      </c>
      <c r="M3066" s="2">
        <v>0.51939999999999997</v>
      </c>
      <c r="N3066" s="2">
        <v>-7.0199999999999985E-2</v>
      </c>
      <c r="O3066" s="2">
        <v>-0.16176666666666667</v>
      </c>
      <c r="P3066" s="2" t="s">
        <v>5900</v>
      </c>
      <c r="Q3066" s="5">
        <v>8672</v>
      </c>
      <c r="R3066" s="5">
        <v>891.99753137214566</v>
      </c>
      <c r="S3066" s="5">
        <v>10</v>
      </c>
      <c r="T3066" s="5">
        <v>115.31365313653137</v>
      </c>
      <c r="U3066" s="5">
        <v>0</v>
      </c>
      <c r="V3066" s="5">
        <v>0</v>
      </c>
      <c r="W3066" s="5">
        <v>5</v>
      </c>
      <c r="X3066" s="5">
        <v>57.656826568265686</v>
      </c>
      <c r="Y3066" s="5">
        <v>0</v>
      </c>
      <c r="Z3066" s="5">
        <v>0</v>
      </c>
      <c r="AA3066" s="5">
        <v>5</v>
      </c>
      <c r="AB3066" s="5">
        <v>57.656826568265686</v>
      </c>
      <c r="AC3066" s="225">
        <v>56</v>
      </c>
      <c r="AD3066" s="5">
        <v>645.75645756457561</v>
      </c>
      <c r="AE3066" s="5">
        <v>12</v>
      </c>
      <c r="AF3066" s="5">
        <v>138.37638376383762</v>
      </c>
      <c r="AG3066" s="5">
        <v>43</v>
      </c>
      <c r="AH3066" s="5">
        <v>495.84870848708482</v>
      </c>
      <c r="AI3066" s="5">
        <v>1</v>
      </c>
      <c r="AJ3066" s="5">
        <v>11.531365313653136</v>
      </c>
    </row>
    <row r="3067" spans="1:36" x14ac:dyDescent="0.25">
      <c r="A3067">
        <v>2018</v>
      </c>
      <c r="B3067" t="s">
        <v>71</v>
      </c>
      <c r="C3067" s="212" t="s">
        <v>5174</v>
      </c>
      <c r="D3067" s="47" t="s">
        <v>5173</v>
      </c>
      <c r="E3067" s="11">
        <v>0</v>
      </c>
      <c r="F3067" s="2">
        <v>0.89100000000000001</v>
      </c>
      <c r="G3067" s="2">
        <v>9.5699999999999993E-2</v>
      </c>
      <c r="H3067" s="2">
        <v>0.79530000000000001</v>
      </c>
      <c r="I3067" s="2">
        <v>0.87539999999999996</v>
      </c>
      <c r="J3067" s="2">
        <v>9.1300000000000006E-2</v>
      </c>
      <c r="K3067" s="2">
        <v>0.78409999999999991</v>
      </c>
      <c r="L3067" s="2">
        <v>0.90849999999999997</v>
      </c>
      <c r="M3067" s="2">
        <v>8.4500000000000006E-2</v>
      </c>
      <c r="N3067" s="2">
        <v>0.82399999999999995</v>
      </c>
      <c r="O3067" s="2">
        <v>0.80113333333333336</v>
      </c>
      <c r="P3067" s="2" t="s">
        <v>4792</v>
      </c>
      <c r="Q3067" s="5">
        <v>8675</v>
      </c>
      <c r="R3067" s="5" t="s">
        <v>4791</v>
      </c>
      <c r="S3067" s="5">
        <v>30</v>
      </c>
      <c r="T3067" s="5">
        <v>345.82132564841498</v>
      </c>
      <c r="U3067" s="5">
        <v>0</v>
      </c>
      <c r="V3067" s="5">
        <v>0</v>
      </c>
      <c r="W3067" s="5">
        <v>6</v>
      </c>
      <c r="X3067" s="5">
        <v>69.164265129683002</v>
      </c>
      <c r="Y3067" s="5">
        <v>0</v>
      </c>
      <c r="Z3067" s="5">
        <v>0</v>
      </c>
      <c r="AA3067" s="5">
        <v>24</v>
      </c>
      <c r="AB3067" s="5">
        <v>276.65706051873201</v>
      </c>
      <c r="AC3067" s="225">
        <v>164</v>
      </c>
      <c r="AD3067" s="5">
        <v>1890.4899135446685</v>
      </c>
      <c r="AE3067" s="5">
        <v>47</v>
      </c>
      <c r="AF3067" s="5">
        <v>541.78674351585016</v>
      </c>
      <c r="AG3067" s="5">
        <v>109</v>
      </c>
      <c r="AH3067" s="5">
        <v>1256.4841498559078</v>
      </c>
      <c r="AI3067" s="5">
        <v>8</v>
      </c>
      <c r="AJ3067" s="5">
        <v>92.21902017291066</v>
      </c>
    </row>
    <row r="3068" spans="1:36" x14ac:dyDescent="0.25">
      <c r="A3068">
        <v>2018</v>
      </c>
      <c r="B3068" t="s">
        <v>71</v>
      </c>
      <c r="C3068" s="212" t="s">
        <v>5174</v>
      </c>
      <c r="D3068" s="47" t="s">
        <v>5173</v>
      </c>
      <c r="E3068" s="11">
        <v>0</v>
      </c>
      <c r="F3068" s="2">
        <v>0.89100000000000001</v>
      </c>
      <c r="G3068" s="2">
        <v>9.5699999999999993E-2</v>
      </c>
      <c r="H3068" s="2">
        <v>0.79530000000000001</v>
      </c>
      <c r="I3068" s="2">
        <v>0.87539999999999996</v>
      </c>
      <c r="J3068" s="2">
        <v>9.1300000000000006E-2</v>
      </c>
      <c r="K3068" s="2">
        <v>0.78409999999999991</v>
      </c>
      <c r="L3068" s="2">
        <v>0.90849999999999997</v>
      </c>
      <c r="M3068" s="2">
        <v>8.4500000000000006E-2</v>
      </c>
      <c r="N3068" s="2">
        <v>0.82399999999999995</v>
      </c>
      <c r="O3068" s="2">
        <v>0.80113333333333336</v>
      </c>
      <c r="P3068" s="2" t="s">
        <v>4792</v>
      </c>
      <c r="Q3068" s="5">
        <v>8675</v>
      </c>
      <c r="R3068" s="5" t="s">
        <v>4791</v>
      </c>
      <c r="S3068" s="5">
        <v>30</v>
      </c>
      <c r="T3068" s="5">
        <v>345.82132564841498</v>
      </c>
      <c r="U3068" s="5">
        <v>0</v>
      </c>
      <c r="V3068" s="5">
        <v>0</v>
      </c>
      <c r="W3068" s="5">
        <v>6</v>
      </c>
      <c r="X3068" s="5">
        <v>69.164265129683002</v>
      </c>
      <c r="Y3068" s="5">
        <v>0</v>
      </c>
      <c r="Z3068" s="5">
        <v>0</v>
      </c>
      <c r="AA3068" s="5">
        <v>24</v>
      </c>
      <c r="AB3068" s="5">
        <v>276.65706051873201</v>
      </c>
      <c r="AC3068" s="225">
        <v>164</v>
      </c>
      <c r="AD3068" s="5">
        <v>1890.4899135446685</v>
      </c>
      <c r="AE3068" s="5">
        <v>47</v>
      </c>
      <c r="AF3068" s="5">
        <v>541.78674351585016</v>
      </c>
      <c r="AG3068" s="5">
        <v>109</v>
      </c>
      <c r="AH3068" s="5">
        <v>1256.4841498559078</v>
      </c>
      <c r="AI3068" s="5">
        <v>8</v>
      </c>
      <c r="AJ3068" s="5">
        <v>92.21902017291066</v>
      </c>
    </row>
    <row r="3069" spans="1:36" x14ac:dyDescent="0.25">
      <c r="A3069">
        <v>2017</v>
      </c>
      <c r="B3069" t="s">
        <v>49</v>
      </c>
      <c r="C3069" s="212" t="s">
        <v>6468</v>
      </c>
      <c r="D3069" s="47" t="s">
        <v>618</v>
      </c>
      <c r="E3069" s="11">
        <v>35.299999999999997</v>
      </c>
      <c r="F3069" s="2">
        <v>0.3947</v>
      </c>
      <c r="G3069" s="2">
        <v>0.57199999999999995</v>
      </c>
      <c r="H3069" s="2">
        <v>-0.17729999999999996</v>
      </c>
      <c r="I3069" s="2">
        <v>0.47399999999999998</v>
      </c>
      <c r="J3069" s="2">
        <v>0.40899999999999997</v>
      </c>
      <c r="K3069" s="2">
        <v>6.5000000000000002E-2</v>
      </c>
      <c r="L3069" s="2">
        <v>0.52100000000000002</v>
      </c>
      <c r="M3069" s="2">
        <v>0.46300000000000002</v>
      </c>
      <c r="N3069" s="2">
        <v>5.7999999999999996E-2</v>
      </c>
      <c r="O3069" s="2">
        <v>-1.8099999999999988E-2</v>
      </c>
      <c r="P3069" s="2" t="s">
        <v>5765</v>
      </c>
      <c r="Q3069" s="5">
        <v>8687</v>
      </c>
      <c r="R3069" s="5">
        <v>246.09065155807369</v>
      </c>
      <c r="S3069" s="5">
        <v>18</v>
      </c>
      <c r="T3069" s="5">
        <v>207.20617013928862</v>
      </c>
      <c r="U3069" s="5">
        <v>0</v>
      </c>
      <c r="V3069" s="5">
        <v>0</v>
      </c>
      <c r="W3069" s="5">
        <v>3</v>
      </c>
      <c r="X3069" s="5">
        <v>34.534361689881436</v>
      </c>
      <c r="Y3069" s="5">
        <v>0</v>
      </c>
      <c r="Z3069" s="5">
        <v>0</v>
      </c>
      <c r="AA3069" s="5">
        <v>15</v>
      </c>
      <c r="AB3069" s="5">
        <v>172.67180844940717</v>
      </c>
      <c r="AC3069" s="225">
        <v>70</v>
      </c>
      <c r="AD3069" s="5">
        <v>805.80177276389998</v>
      </c>
      <c r="AE3069" s="5">
        <v>19</v>
      </c>
      <c r="AF3069" s="5">
        <v>218.71762403591575</v>
      </c>
      <c r="AG3069" s="5">
        <v>47</v>
      </c>
      <c r="AH3069" s="5">
        <v>541.03833314147585</v>
      </c>
      <c r="AI3069" s="5">
        <v>4</v>
      </c>
      <c r="AJ3069" s="5">
        <v>46.045815586508574</v>
      </c>
    </row>
    <row r="3070" spans="1:36" x14ac:dyDescent="0.25">
      <c r="A3070">
        <v>2017</v>
      </c>
      <c r="B3070" t="s">
        <v>41</v>
      </c>
      <c r="C3070" s="212" t="s">
        <v>6044</v>
      </c>
      <c r="D3070" s="47" t="s">
        <v>6020</v>
      </c>
      <c r="E3070" s="11">
        <v>1.81</v>
      </c>
      <c r="F3070" s="2">
        <v>0.39910000000000001</v>
      </c>
      <c r="G3070" s="2">
        <v>0.57979999999999998</v>
      </c>
      <c r="H3070" s="2">
        <v>-0.18069999999999997</v>
      </c>
      <c r="I3070" s="2">
        <v>0.39450000000000002</v>
      </c>
      <c r="J3070" s="2">
        <v>0.54200000000000004</v>
      </c>
      <c r="K3070" s="2">
        <v>-0.14750000000000002</v>
      </c>
      <c r="L3070" s="2">
        <v>0.48630000000000001</v>
      </c>
      <c r="M3070" s="2">
        <v>0.49730000000000002</v>
      </c>
      <c r="N3070" s="2">
        <v>-1.100000000000001E-2</v>
      </c>
      <c r="O3070" s="2">
        <v>-0.11306666666666666</v>
      </c>
      <c r="P3070" s="2" t="s">
        <v>5900</v>
      </c>
      <c r="Q3070" s="5">
        <v>8689</v>
      </c>
      <c r="R3070" s="5">
        <v>4800.5524861878448</v>
      </c>
      <c r="S3070" s="5">
        <v>11</v>
      </c>
      <c r="T3070" s="5">
        <v>126.59684658763955</v>
      </c>
      <c r="U3070" s="5">
        <v>0</v>
      </c>
      <c r="V3070" s="5">
        <v>0</v>
      </c>
      <c r="W3070" s="5">
        <v>0</v>
      </c>
      <c r="X3070" s="5">
        <v>0</v>
      </c>
      <c r="Y3070" s="5">
        <v>2</v>
      </c>
      <c r="Z3070" s="5">
        <v>23.017608470479917</v>
      </c>
      <c r="AA3070" s="5">
        <v>9</v>
      </c>
      <c r="AB3070" s="5">
        <v>103.57923811715962</v>
      </c>
      <c r="AC3070" s="225">
        <v>47</v>
      </c>
      <c r="AD3070" s="5">
        <v>540.91379905627809</v>
      </c>
      <c r="AE3070" s="5">
        <v>8</v>
      </c>
      <c r="AF3070" s="5">
        <v>92.070433881919669</v>
      </c>
      <c r="AG3070" s="5">
        <v>31</v>
      </c>
      <c r="AH3070" s="5">
        <v>356.77293129243873</v>
      </c>
      <c r="AI3070" s="5">
        <v>8</v>
      </c>
      <c r="AJ3070" s="5">
        <v>92.070433881919669</v>
      </c>
    </row>
    <row r="3071" spans="1:36" x14ac:dyDescent="0.25">
      <c r="A3071">
        <v>2018</v>
      </c>
      <c r="B3071" t="s">
        <v>41</v>
      </c>
      <c r="C3071" s="212" t="s">
        <v>5644</v>
      </c>
      <c r="D3071" s="47" t="s">
        <v>5594</v>
      </c>
      <c r="E3071" s="11">
        <v>6.6120000000000001</v>
      </c>
      <c r="F3071" s="2">
        <v>0.73219999999999996</v>
      </c>
      <c r="G3071" s="2">
        <v>0.252</v>
      </c>
      <c r="H3071" s="2">
        <v>0.48019999999999996</v>
      </c>
      <c r="I3071" s="2">
        <v>0.72699999999999998</v>
      </c>
      <c r="J3071" s="2">
        <v>0.22589999999999999</v>
      </c>
      <c r="K3071" s="2">
        <v>0.50109999999999999</v>
      </c>
      <c r="L3071" s="2">
        <v>0.63490000000000002</v>
      </c>
      <c r="M3071" s="2">
        <v>0.34520000000000001</v>
      </c>
      <c r="N3071" s="2">
        <v>0.28970000000000001</v>
      </c>
      <c r="O3071" s="2">
        <v>0.42366666666666664</v>
      </c>
      <c r="P3071" s="2" t="s">
        <v>4792</v>
      </c>
      <c r="Q3071" s="5">
        <v>8697</v>
      </c>
      <c r="R3071" s="5">
        <v>1315.3357531760435</v>
      </c>
      <c r="S3071" s="5">
        <v>49</v>
      </c>
      <c r="T3071" s="5">
        <v>563.41267103598943</v>
      </c>
      <c r="U3071" s="5">
        <v>0</v>
      </c>
      <c r="V3071" s="5">
        <v>0</v>
      </c>
      <c r="W3071" s="5">
        <v>7</v>
      </c>
      <c r="X3071" s="5">
        <v>80.487524433712778</v>
      </c>
      <c r="Y3071" s="5">
        <v>5</v>
      </c>
      <c r="Z3071" s="5">
        <v>57.491088881223405</v>
      </c>
      <c r="AA3071" s="5">
        <v>37</v>
      </c>
      <c r="AB3071" s="5">
        <v>425.43405772105325</v>
      </c>
      <c r="AC3071" s="225">
        <v>325</v>
      </c>
      <c r="AD3071" s="5">
        <v>3736.9207772795216</v>
      </c>
      <c r="AE3071" s="5">
        <v>111</v>
      </c>
      <c r="AF3071" s="5">
        <v>1276.3021731631598</v>
      </c>
      <c r="AG3071" s="5">
        <v>207</v>
      </c>
      <c r="AH3071" s="5">
        <v>2380.1310796826492</v>
      </c>
      <c r="AI3071" s="5">
        <v>7</v>
      </c>
      <c r="AJ3071" s="5">
        <v>80.487524433712778</v>
      </c>
    </row>
    <row r="3072" spans="1:36" x14ac:dyDescent="0.25">
      <c r="A3072">
        <v>2017</v>
      </c>
      <c r="B3072" t="s">
        <v>49</v>
      </c>
      <c r="C3072" s="212" t="s">
        <v>5538</v>
      </c>
      <c r="D3072" s="47" t="s">
        <v>5760</v>
      </c>
      <c r="E3072" s="11">
        <v>12.9</v>
      </c>
      <c r="F3072" s="2">
        <v>0.34110000000000001</v>
      </c>
      <c r="G3072" s="2">
        <v>0.62929999999999997</v>
      </c>
      <c r="H3072" s="2">
        <v>-0.28819999999999996</v>
      </c>
      <c r="I3072" s="2">
        <v>0.437</v>
      </c>
      <c r="J3072" s="2">
        <v>0.46</v>
      </c>
      <c r="K3072" s="2">
        <v>-2.300000000000002E-2</v>
      </c>
      <c r="L3072" s="2">
        <v>0.52400000000000002</v>
      </c>
      <c r="M3072" s="2">
        <v>0.46200000000000002</v>
      </c>
      <c r="N3072" s="2">
        <v>6.2E-2</v>
      </c>
      <c r="O3072" s="2">
        <v>-8.3066666666666664E-2</v>
      </c>
      <c r="P3072" s="2" t="s">
        <v>5900</v>
      </c>
      <c r="Q3072" s="5">
        <v>8715</v>
      </c>
      <c r="R3072" s="5">
        <v>675.58139534883719</v>
      </c>
      <c r="S3072" s="5">
        <v>4</v>
      </c>
      <c r="T3072" s="5">
        <v>45.897877223178426</v>
      </c>
      <c r="U3072" s="5">
        <v>0</v>
      </c>
      <c r="V3072" s="5">
        <v>0</v>
      </c>
      <c r="W3072" s="5">
        <v>1</v>
      </c>
      <c r="X3072" s="5">
        <v>11.474469305794607</v>
      </c>
      <c r="Y3072" s="5">
        <v>0</v>
      </c>
      <c r="Z3072" s="5">
        <v>0</v>
      </c>
      <c r="AA3072" s="5">
        <v>3</v>
      </c>
      <c r="AB3072" s="5">
        <v>34.423407917383827</v>
      </c>
      <c r="AC3072" s="225">
        <v>51</v>
      </c>
      <c r="AD3072" s="5">
        <v>585.197934595525</v>
      </c>
      <c r="AE3072" s="5">
        <v>7</v>
      </c>
      <c r="AF3072" s="5">
        <v>80.321285140562253</v>
      </c>
      <c r="AG3072" s="5">
        <v>42</v>
      </c>
      <c r="AH3072" s="5">
        <v>481.92771084337352</v>
      </c>
      <c r="AI3072" s="5">
        <v>2</v>
      </c>
      <c r="AJ3072" s="5">
        <v>22.948938611589213</v>
      </c>
    </row>
    <row r="3073" spans="1:36" x14ac:dyDescent="0.25">
      <c r="A3073">
        <v>2018</v>
      </c>
      <c r="B3073" t="s">
        <v>41</v>
      </c>
      <c r="C3073" s="212" t="s">
        <v>666</v>
      </c>
      <c r="D3073" s="47" t="s">
        <v>6005</v>
      </c>
      <c r="E3073" s="11">
        <v>1.978</v>
      </c>
      <c r="F3073" s="2">
        <v>0.24049999999999999</v>
      </c>
      <c r="G3073" s="2">
        <v>0.74350000000000005</v>
      </c>
      <c r="H3073" s="2">
        <v>-0.50300000000000011</v>
      </c>
      <c r="I3073" s="2">
        <v>0.2102</v>
      </c>
      <c r="J3073" s="2">
        <v>0.74750000000000005</v>
      </c>
      <c r="K3073" s="2">
        <v>-0.53730000000000011</v>
      </c>
      <c r="L3073" s="2">
        <v>0.24629999999999999</v>
      </c>
      <c r="M3073" s="2">
        <v>0.74</v>
      </c>
      <c r="N3073" s="2">
        <v>-0.49370000000000003</v>
      </c>
      <c r="O3073" s="2">
        <v>-0.51133333333333342</v>
      </c>
      <c r="P3073" s="2" t="s">
        <v>5900</v>
      </c>
      <c r="Q3073" s="5">
        <v>8723</v>
      </c>
      <c r="R3073" s="5">
        <v>4410.0101112234579</v>
      </c>
      <c r="S3073" s="5">
        <v>13</v>
      </c>
      <c r="T3073" s="5">
        <v>149.03129657228018</v>
      </c>
      <c r="U3073" s="5">
        <v>0</v>
      </c>
      <c r="V3073" s="5">
        <v>0</v>
      </c>
      <c r="W3073" s="5">
        <v>5</v>
      </c>
      <c r="X3073" s="5">
        <v>57.319729450876991</v>
      </c>
      <c r="Y3073" s="5">
        <v>4</v>
      </c>
      <c r="Z3073" s="5">
        <v>45.855783560701596</v>
      </c>
      <c r="AA3073" s="5">
        <v>4</v>
      </c>
      <c r="AB3073" s="5">
        <v>45.855783560701596</v>
      </c>
      <c r="AC3073" s="225">
        <v>91</v>
      </c>
      <c r="AD3073" s="5">
        <v>1043.2190760059614</v>
      </c>
      <c r="AE3073" s="5">
        <v>11</v>
      </c>
      <c r="AF3073" s="5">
        <v>126.10340479192938</v>
      </c>
      <c r="AG3073" s="5">
        <v>77</v>
      </c>
      <c r="AH3073" s="5">
        <v>882.72383354350575</v>
      </c>
      <c r="AI3073" s="5">
        <v>3</v>
      </c>
      <c r="AJ3073" s="5">
        <v>34.391837670526193</v>
      </c>
    </row>
    <row r="3074" spans="1:36" x14ac:dyDescent="0.25">
      <c r="A3074">
        <v>2017</v>
      </c>
      <c r="B3074" t="s">
        <v>41</v>
      </c>
      <c r="C3074" s="212" t="s">
        <v>666</v>
      </c>
      <c r="D3074" s="47" t="s">
        <v>6005</v>
      </c>
      <c r="E3074" s="11">
        <v>1.978</v>
      </c>
      <c r="F3074" s="2">
        <v>0.24049999999999999</v>
      </c>
      <c r="G3074" s="2">
        <v>0.74350000000000005</v>
      </c>
      <c r="H3074" s="2">
        <v>-0.50300000000000011</v>
      </c>
      <c r="I3074" s="2">
        <v>0.2102</v>
      </c>
      <c r="J3074" s="2">
        <v>0.74750000000000005</v>
      </c>
      <c r="K3074" s="2">
        <v>-0.53730000000000011</v>
      </c>
      <c r="L3074" s="2">
        <v>0.24629999999999999</v>
      </c>
      <c r="M3074" s="2">
        <v>0.74</v>
      </c>
      <c r="N3074" s="2">
        <v>-0.49370000000000003</v>
      </c>
      <c r="O3074" s="2">
        <v>-0.51133333333333342</v>
      </c>
      <c r="P3074" s="2" t="s">
        <v>5900</v>
      </c>
      <c r="Q3074" s="5">
        <v>8726</v>
      </c>
      <c r="R3074" s="5">
        <v>4411.5267947421635</v>
      </c>
      <c r="S3074" s="5">
        <v>13</v>
      </c>
      <c r="T3074" s="5">
        <v>148.98005959202385</v>
      </c>
      <c r="U3074" s="5">
        <v>0</v>
      </c>
      <c r="V3074" s="5">
        <v>0</v>
      </c>
      <c r="W3074" s="5">
        <v>2</v>
      </c>
      <c r="X3074" s="5">
        <v>22.920009168003666</v>
      </c>
      <c r="Y3074" s="5">
        <v>0</v>
      </c>
      <c r="Z3074" s="5">
        <v>0</v>
      </c>
      <c r="AA3074" s="5">
        <v>11</v>
      </c>
      <c r="AB3074" s="5">
        <v>126.06005042402016</v>
      </c>
      <c r="AC3074" s="225">
        <v>95</v>
      </c>
      <c r="AD3074" s="5">
        <v>1088.7004354801743</v>
      </c>
      <c r="AE3074" s="5">
        <v>5</v>
      </c>
      <c r="AF3074" s="5">
        <v>57.30002292000917</v>
      </c>
      <c r="AG3074" s="5">
        <v>87</v>
      </c>
      <c r="AH3074" s="5">
        <v>997.02039880815948</v>
      </c>
      <c r="AI3074" s="5">
        <v>3</v>
      </c>
      <c r="AJ3074" s="5">
        <v>34.380013752005503</v>
      </c>
    </row>
    <row r="3075" spans="1:36" x14ac:dyDescent="0.25">
      <c r="A3075">
        <v>2018</v>
      </c>
      <c r="B3075" t="s">
        <v>41</v>
      </c>
      <c r="C3075" s="212" t="s">
        <v>6185</v>
      </c>
      <c r="D3075" s="47" t="s">
        <v>5289</v>
      </c>
      <c r="E3075" s="11">
        <v>6.5149999999999997</v>
      </c>
      <c r="F3075" s="2">
        <v>0.36990000000000001</v>
      </c>
      <c r="G3075" s="2">
        <v>0.61060000000000003</v>
      </c>
      <c r="H3075" s="2">
        <v>-0.24070000000000003</v>
      </c>
      <c r="I3075" s="2">
        <v>0.36830000000000002</v>
      </c>
      <c r="J3075" s="2">
        <v>0.57410000000000005</v>
      </c>
      <c r="K3075" s="2">
        <v>-0.20580000000000004</v>
      </c>
      <c r="L3075" s="2">
        <v>0.45140000000000002</v>
      </c>
      <c r="M3075" s="2">
        <v>0.53480000000000005</v>
      </c>
      <c r="N3075" s="2">
        <v>-8.340000000000003E-2</v>
      </c>
      <c r="O3075" s="2">
        <v>-0.17663333333333334</v>
      </c>
      <c r="P3075" s="2" t="s">
        <v>5900</v>
      </c>
      <c r="Q3075" s="5">
        <v>8726</v>
      </c>
      <c r="R3075" s="5">
        <v>1339.3706830391404</v>
      </c>
      <c r="S3075" s="5">
        <v>9</v>
      </c>
      <c r="T3075" s="5">
        <v>103.1400412560165</v>
      </c>
      <c r="U3075" s="5">
        <v>1</v>
      </c>
      <c r="V3075" s="5">
        <v>11.460004584001833</v>
      </c>
      <c r="W3075" s="5">
        <v>4</v>
      </c>
      <c r="X3075" s="5">
        <v>45.840018336007333</v>
      </c>
      <c r="Y3075" s="5">
        <v>0</v>
      </c>
      <c r="Z3075" s="5">
        <v>0</v>
      </c>
      <c r="AA3075" s="5">
        <v>4</v>
      </c>
      <c r="AB3075" s="5">
        <v>45.840018336007333</v>
      </c>
      <c r="AC3075" s="225">
        <v>33</v>
      </c>
      <c r="AD3075" s="5">
        <v>378.18015127206053</v>
      </c>
      <c r="AE3075" s="5">
        <v>3</v>
      </c>
      <c r="AF3075" s="5">
        <v>34.380013752005503</v>
      </c>
      <c r="AG3075" s="5">
        <v>29</v>
      </c>
      <c r="AH3075" s="5">
        <v>332.34013293605318</v>
      </c>
      <c r="AI3075" s="5">
        <v>1</v>
      </c>
      <c r="AJ3075" s="5">
        <v>11.460004584001833</v>
      </c>
    </row>
    <row r="3076" spans="1:36" x14ac:dyDescent="0.25">
      <c r="A3076">
        <v>2019</v>
      </c>
      <c r="B3076" t="s">
        <v>70</v>
      </c>
      <c r="C3076" s="212" t="s">
        <v>5386</v>
      </c>
      <c r="D3076" s="47" t="s">
        <v>914</v>
      </c>
      <c r="E3076" s="11">
        <v>11.71</v>
      </c>
      <c r="F3076" s="2">
        <v>0.73109999999999997</v>
      </c>
      <c r="G3076" s="2">
        <v>0.25419999999999998</v>
      </c>
      <c r="H3076" s="2">
        <v>0.47689999999999999</v>
      </c>
      <c r="I3076" s="2">
        <v>0.70299999999999996</v>
      </c>
      <c r="J3076" s="2">
        <v>0.2666</v>
      </c>
      <c r="K3076" s="2">
        <v>0.43639999999999995</v>
      </c>
      <c r="L3076" s="2">
        <v>0.63660000000000005</v>
      </c>
      <c r="M3076" s="2">
        <v>0.34760000000000002</v>
      </c>
      <c r="N3076" s="2">
        <v>0.28900000000000003</v>
      </c>
      <c r="O3076" s="2">
        <v>0.40076666666666672</v>
      </c>
      <c r="P3076" s="5" t="s">
        <v>4792</v>
      </c>
      <c r="Q3076" s="5">
        <v>8733</v>
      </c>
      <c r="R3076" s="5">
        <v>745.77284372331337</v>
      </c>
      <c r="S3076" s="5">
        <v>42</v>
      </c>
      <c r="T3076" s="5">
        <v>480.93438680865688</v>
      </c>
      <c r="U3076" s="5">
        <v>1</v>
      </c>
      <c r="V3076" s="5">
        <v>11.450818733539448</v>
      </c>
      <c r="W3076" s="5">
        <v>2</v>
      </c>
      <c r="X3076" s="5">
        <v>22.901637467078896</v>
      </c>
      <c r="Y3076" s="5">
        <v>2</v>
      </c>
      <c r="Z3076" s="5">
        <v>22.901637467078896</v>
      </c>
      <c r="AA3076" s="5">
        <v>37</v>
      </c>
      <c r="AB3076" s="5">
        <v>423.68029314095958</v>
      </c>
      <c r="AC3076" s="225">
        <v>293</v>
      </c>
      <c r="AD3076" s="5">
        <v>3355.0898889270584</v>
      </c>
      <c r="AE3076" s="5">
        <v>26</v>
      </c>
      <c r="AF3076" s="5">
        <v>297.72128707202569</v>
      </c>
      <c r="AG3076" s="5">
        <v>253</v>
      </c>
      <c r="AH3076" s="5">
        <v>2897.0571395854804</v>
      </c>
      <c r="AI3076" s="5">
        <v>14</v>
      </c>
      <c r="AJ3076" s="5">
        <v>160.31146226955227</v>
      </c>
    </row>
    <row r="3077" spans="1:36" x14ac:dyDescent="0.25">
      <c r="A3077">
        <v>2017</v>
      </c>
      <c r="B3077" t="s">
        <v>41</v>
      </c>
      <c r="C3077" s="212" t="s">
        <v>5243</v>
      </c>
      <c r="D3077" s="47" t="s">
        <v>6020</v>
      </c>
      <c r="E3077" s="11">
        <v>5.0220000000000002</v>
      </c>
      <c r="F3077" s="2">
        <v>0.39910000000000001</v>
      </c>
      <c r="G3077" s="2">
        <v>0.57979999999999998</v>
      </c>
      <c r="H3077" s="2">
        <v>-0.18069999999999997</v>
      </c>
      <c r="I3077" s="2">
        <v>0.39450000000000002</v>
      </c>
      <c r="J3077" s="2">
        <v>0.54200000000000004</v>
      </c>
      <c r="K3077" s="2">
        <v>-0.14750000000000002</v>
      </c>
      <c r="L3077" s="2">
        <v>0.48630000000000001</v>
      </c>
      <c r="M3077" s="2">
        <v>0.49730000000000002</v>
      </c>
      <c r="N3077" s="2">
        <v>-1.100000000000001E-2</v>
      </c>
      <c r="O3077" s="2">
        <v>-0.11306666666666666</v>
      </c>
      <c r="P3077" s="2" t="s">
        <v>5900</v>
      </c>
      <c r="Q3077" s="5">
        <v>8739</v>
      </c>
      <c r="R3077" s="5">
        <v>1740.1433691756272</v>
      </c>
      <c r="S3077" s="5">
        <v>6</v>
      </c>
      <c r="T3077" s="5">
        <v>68.657741160315837</v>
      </c>
      <c r="U3077" s="5">
        <v>0</v>
      </c>
      <c r="V3077" s="5">
        <v>0</v>
      </c>
      <c r="W3077" s="5">
        <v>2</v>
      </c>
      <c r="X3077" s="5">
        <v>22.885913720105275</v>
      </c>
      <c r="Y3077" s="5">
        <v>4</v>
      </c>
      <c r="Z3077" s="5">
        <v>45.771827440210551</v>
      </c>
      <c r="AA3077" s="5">
        <v>0</v>
      </c>
      <c r="AB3077" s="5">
        <v>0</v>
      </c>
      <c r="AC3077" s="225">
        <v>63</v>
      </c>
      <c r="AD3077" s="5">
        <v>720.90628218331619</v>
      </c>
      <c r="AE3077" s="5">
        <v>13</v>
      </c>
      <c r="AF3077" s="5">
        <v>148.75843918068429</v>
      </c>
      <c r="AG3077" s="5">
        <v>46</v>
      </c>
      <c r="AH3077" s="5">
        <v>526.37601556242134</v>
      </c>
      <c r="AI3077" s="5">
        <v>4</v>
      </c>
      <c r="AJ3077" s="5">
        <v>45.771827440210551</v>
      </c>
    </row>
    <row r="3078" spans="1:36" x14ac:dyDescent="0.25">
      <c r="A3078">
        <v>2019</v>
      </c>
      <c r="B3078" t="s">
        <v>41</v>
      </c>
      <c r="C3078" s="212" t="s">
        <v>5868</v>
      </c>
      <c r="D3078" s="47" t="s">
        <v>5861</v>
      </c>
      <c r="E3078" s="11">
        <v>3.9830000000000001</v>
      </c>
      <c r="F3078" s="2">
        <v>0.53069999999999995</v>
      </c>
      <c r="G3078" s="2">
        <v>0.4476</v>
      </c>
      <c r="H3078" s="2">
        <v>8.3099999999999952E-2</v>
      </c>
      <c r="I3078" s="2">
        <v>0.49930000000000002</v>
      </c>
      <c r="J3078" s="2">
        <v>0.43680000000000002</v>
      </c>
      <c r="K3078" s="2">
        <v>6.25E-2</v>
      </c>
      <c r="L3078" s="2">
        <v>0.40450000000000003</v>
      </c>
      <c r="M3078" s="2">
        <v>0.57430000000000003</v>
      </c>
      <c r="N3078" s="2">
        <v>-0.16980000000000001</v>
      </c>
      <c r="O3078" s="2">
        <v>-8.0666666666666855E-3</v>
      </c>
      <c r="P3078" s="2" t="s">
        <v>5765</v>
      </c>
      <c r="Q3078" s="5">
        <v>8744</v>
      </c>
      <c r="R3078" s="5">
        <v>2195.3301531508914</v>
      </c>
      <c r="S3078" s="5">
        <v>7</v>
      </c>
      <c r="T3078" s="5">
        <v>80.054894784995426</v>
      </c>
      <c r="U3078" s="5">
        <v>0</v>
      </c>
      <c r="V3078" s="5">
        <v>0</v>
      </c>
      <c r="W3078" s="5">
        <v>0</v>
      </c>
      <c r="X3078" s="5">
        <v>0</v>
      </c>
      <c r="Y3078" s="5">
        <v>0</v>
      </c>
      <c r="Z3078" s="5">
        <v>0</v>
      </c>
      <c r="AA3078" s="5">
        <v>7</v>
      </c>
      <c r="AB3078" s="5">
        <v>80.054894784995426</v>
      </c>
      <c r="AC3078" s="225">
        <v>79</v>
      </c>
      <c r="AD3078" s="5">
        <v>903.47666971637693</v>
      </c>
      <c r="AE3078" s="5">
        <v>29</v>
      </c>
      <c r="AF3078" s="5">
        <v>331.65599268069536</v>
      </c>
      <c r="AG3078" s="5">
        <v>49</v>
      </c>
      <c r="AH3078" s="5">
        <v>560.38426349496797</v>
      </c>
      <c r="AI3078" s="5">
        <v>1</v>
      </c>
      <c r="AJ3078" s="5">
        <v>11.436413540713632</v>
      </c>
    </row>
    <row r="3079" spans="1:36" x14ac:dyDescent="0.25">
      <c r="A3079">
        <v>2017</v>
      </c>
      <c r="B3079" t="s">
        <v>71</v>
      </c>
      <c r="C3079" s="212" t="s">
        <v>5965</v>
      </c>
      <c r="D3079" s="47" t="s">
        <v>5959</v>
      </c>
      <c r="E3079" s="11">
        <v>0</v>
      </c>
      <c r="F3079" s="2">
        <v>0.40050000000000002</v>
      </c>
      <c r="G3079" s="2">
        <v>0.58199999999999996</v>
      </c>
      <c r="H3079" s="2">
        <v>-0.18149999999999994</v>
      </c>
      <c r="I3079" s="2">
        <v>0.40760000000000002</v>
      </c>
      <c r="J3079" s="2">
        <v>0.54190000000000005</v>
      </c>
      <c r="K3079" s="2">
        <v>-0.13430000000000003</v>
      </c>
      <c r="L3079" s="2">
        <v>0.47039999999999998</v>
      </c>
      <c r="M3079" s="2">
        <v>0.51559999999999995</v>
      </c>
      <c r="N3079" s="2">
        <v>-4.5199999999999962E-2</v>
      </c>
      <c r="O3079" s="2">
        <v>-0.12033333333333331</v>
      </c>
      <c r="P3079" s="2" t="s">
        <v>5900</v>
      </c>
      <c r="Q3079" s="5">
        <v>8746</v>
      </c>
      <c r="R3079" s="5" t="s">
        <v>4791</v>
      </c>
      <c r="S3079" s="5">
        <v>37</v>
      </c>
      <c r="T3079" s="5">
        <v>423.05053738852047</v>
      </c>
      <c r="U3079" s="5">
        <v>1</v>
      </c>
      <c r="V3079" s="5">
        <v>11.433798307797851</v>
      </c>
      <c r="W3079" s="5">
        <v>3</v>
      </c>
      <c r="X3079" s="5">
        <v>34.301394923393552</v>
      </c>
      <c r="Y3079" s="5">
        <v>16</v>
      </c>
      <c r="Z3079" s="5">
        <v>182.94077292476561</v>
      </c>
      <c r="AA3079" s="5">
        <v>17</v>
      </c>
      <c r="AB3079" s="5">
        <v>194.37457123256345</v>
      </c>
      <c r="AC3079" s="225">
        <v>275</v>
      </c>
      <c r="AD3079" s="5">
        <v>3144.2945346444089</v>
      </c>
      <c r="AE3079" s="5">
        <v>55</v>
      </c>
      <c r="AF3079" s="5">
        <v>628.85890692888177</v>
      </c>
      <c r="AG3079" s="5">
        <v>178</v>
      </c>
      <c r="AH3079" s="5">
        <v>2035.2160987880175</v>
      </c>
      <c r="AI3079" s="5">
        <v>42</v>
      </c>
      <c r="AJ3079" s="5">
        <v>480.21952892750971</v>
      </c>
    </row>
    <row r="3080" spans="1:36" x14ac:dyDescent="0.25">
      <c r="A3080">
        <v>2018</v>
      </c>
      <c r="B3080" t="s">
        <v>41</v>
      </c>
      <c r="C3080" s="212" t="s">
        <v>6044</v>
      </c>
      <c r="D3080" s="47" t="s">
        <v>6020</v>
      </c>
      <c r="E3080" s="11">
        <v>1.81</v>
      </c>
      <c r="F3080" s="2">
        <v>0.39910000000000001</v>
      </c>
      <c r="G3080" s="2">
        <v>0.57979999999999998</v>
      </c>
      <c r="H3080" s="2">
        <v>-0.18069999999999997</v>
      </c>
      <c r="I3080" s="2">
        <v>0.39450000000000002</v>
      </c>
      <c r="J3080" s="2">
        <v>0.54200000000000004</v>
      </c>
      <c r="K3080" s="2">
        <v>-0.14750000000000002</v>
      </c>
      <c r="L3080" s="2">
        <v>0.48630000000000001</v>
      </c>
      <c r="M3080" s="2">
        <v>0.49730000000000002</v>
      </c>
      <c r="N3080" s="2">
        <v>-1.100000000000001E-2</v>
      </c>
      <c r="O3080" s="2">
        <v>-0.11306666666666666</v>
      </c>
      <c r="P3080" s="2" t="s">
        <v>5900</v>
      </c>
      <c r="Q3080" s="5">
        <v>8751</v>
      </c>
      <c r="R3080" s="5">
        <v>4834.8066298342537</v>
      </c>
      <c r="S3080" s="5">
        <v>7</v>
      </c>
      <c r="T3080" s="5">
        <v>79.990858187635695</v>
      </c>
      <c r="U3080" s="5">
        <v>0</v>
      </c>
      <c r="V3080" s="5">
        <v>0</v>
      </c>
      <c r="W3080" s="5">
        <v>0</v>
      </c>
      <c r="X3080" s="5">
        <v>0</v>
      </c>
      <c r="Y3080" s="5">
        <v>0</v>
      </c>
      <c r="Z3080" s="5">
        <v>0</v>
      </c>
      <c r="AA3080" s="5">
        <v>7</v>
      </c>
      <c r="AB3080" s="5">
        <v>79.990858187635695</v>
      </c>
      <c r="AC3080" s="225">
        <v>42</v>
      </c>
      <c r="AD3080" s="5">
        <v>479.94514912581417</v>
      </c>
      <c r="AE3080" s="5">
        <v>9</v>
      </c>
      <c r="AF3080" s="5">
        <v>102.84538909838875</v>
      </c>
      <c r="AG3080" s="5">
        <v>31</v>
      </c>
      <c r="AH3080" s="5">
        <v>354.24522911667236</v>
      </c>
      <c r="AI3080" s="5">
        <v>2</v>
      </c>
      <c r="AJ3080" s="5">
        <v>22.854530910753056</v>
      </c>
    </row>
    <row r="3081" spans="1:36" x14ac:dyDescent="0.25">
      <c r="A3081">
        <v>2018</v>
      </c>
      <c r="B3081" t="s">
        <v>71</v>
      </c>
      <c r="C3081" s="212" t="s">
        <v>4901</v>
      </c>
      <c r="D3081" s="47" t="s">
        <v>4901</v>
      </c>
      <c r="E3081" s="11">
        <v>0</v>
      </c>
      <c r="F3081" s="2">
        <v>0.71150000000000002</v>
      </c>
      <c r="G3081" s="2">
        <v>0.28010000000000002</v>
      </c>
      <c r="H3081" s="2">
        <v>0.43140000000000001</v>
      </c>
      <c r="I3081" s="2">
        <v>0.68889999999999996</v>
      </c>
      <c r="J3081" s="2">
        <v>0.28770000000000001</v>
      </c>
      <c r="K3081" s="2">
        <v>0.40119999999999995</v>
      </c>
      <c r="L3081" s="2">
        <v>0.69210000000000005</v>
      </c>
      <c r="M3081" s="2">
        <v>0.30059999999999998</v>
      </c>
      <c r="N3081" s="2">
        <v>0.39150000000000007</v>
      </c>
      <c r="O3081" s="2">
        <v>0.4080333333333333</v>
      </c>
      <c r="P3081" s="2" t="s">
        <v>4792</v>
      </c>
      <c r="Q3081" s="5">
        <v>8754</v>
      </c>
      <c r="R3081" s="5" t="s">
        <v>4791</v>
      </c>
      <c r="S3081" s="5">
        <v>31</v>
      </c>
      <c r="T3081" s="5">
        <v>354.12382910669407</v>
      </c>
      <c r="U3081" s="5">
        <v>0</v>
      </c>
      <c r="V3081" s="5">
        <v>0</v>
      </c>
      <c r="W3081" s="5">
        <v>0</v>
      </c>
      <c r="X3081" s="5">
        <v>0</v>
      </c>
      <c r="Y3081" s="5">
        <v>4</v>
      </c>
      <c r="Z3081" s="5">
        <v>45.693397304089558</v>
      </c>
      <c r="AA3081" s="5">
        <v>27</v>
      </c>
      <c r="AB3081" s="5">
        <v>308.43043180260452</v>
      </c>
      <c r="AC3081" s="225">
        <v>256</v>
      </c>
      <c r="AD3081" s="5">
        <v>2924.3774274617317</v>
      </c>
      <c r="AE3081" s="5">
        <v>60</v>
      </c>
      <c r="AF3081" s="5">
        <v>685.40095956134337</v>
      </c>
      <c r="AG3081" s="5">
        <v>187</v>
      </c>
      <c r="AH3081" s="5">
        <v>2136.1663239661871</v>
      </c>
      <c r="AI3081" s="5">
        <v>9</v>
      </c>
      <c r="AJ3081" s="5">
        <v>102.81014393420151</v>
      </c>
    </row>
    <row r="3082" spans="1:36" x14ac:dyDescent="0.25">
      <c r="A3082">
        <v>2018</v>
      </c>
      <c r="B3082" t="s">
        <v>71</v>
      </c>
      <c r="C3082" s="212" t="s">
        <v>4901</v>
      </c>
      <c r="D3082" s="47" t="s">
        <v>4901</v>
      </c>
      <c r="E3082" s="11">
        <v>0</v>
      </c>
      <c r="F3082" s="2">
        <v>0.71150000000000002</v>
      </c>
      <c r="G3082" s="2">
        <v>0.28010000000000002</v>
      </c>
      <c r="H3082" s="2">
        <v>0.43140000000000001</v>
      </c>
      <c r="I3082" s="2">
        <v>0.68889999999999996</v>
      </c>
      <c r="J3082" s="2">
        <v>0.28770000000000001</v>
      </c>
      <c r="K3082" s="2">
        <v>0.40119999999999995</v>
      </c>
      <c r="L3082" s="2">
        <v>0.69210000000000005</v>
      </c>
      <c r="M3082" s="2">
        <v>0.30059999999999998</v>
      </c>
      <c r="N3082" s="2">
        <v>0.39150000000000007</v>
      </c>
      <c r="O3082" s="2">
        <v>0.4080333333333333</v>
      </c>
      <c r="P3082" s="2" t="s">
        <v>4792</v>
      </c>
      <c r="Q3082" s="5">
        <v>8754</v>
      </c>
      <c r="R3082" s="5" t="s">
        <v>4791</v>
      </c>
      <c r="S3082" s="5">
        <v>31</v>
      </c>
      <c r="T3082" s="5">
        <v>354.12382910669407</v>
      </c>
      <c r="U3082" s="5">
        <v>0</v>
      </c>
      <c r="V3082" s="5">
        <v>0</v>
      </c>
      <c r="W3082" s="5">
        <v>0</v>
      </c>
      <c r="X3082" s="5">
        <v>0</v>
      </c>
      <c r="Y3082" s="5">
        <v>4</v>
      </c>
      <c r="Z3082" s="5">
        <v>45.693397304089558</v>
      </c>
      <c r="AA3082" s="5">
        <v>27</v>
      </c>
      <c r="AB3082" s="5">
        <v>308.43043180260452</v>
      </c>
      <c r="AC3082" s="225">
        <v>256</v>
      </c>
      <c r="AD3082" s="5">
        <v>2924.3774274617317</v>
      </c>
      <c r="AE3082" s="5">
        <v>60</v>
      </c>
      <c r="AF3082" s="5">
        <v>685.40095956134337</v>
      </c>
      <c r="AG3082" s="5">
        <v>187</v>
      </c>
      <c r="AH3082" s="5">
        <v>2136.1663239661871</v>
      </c>
      <c r="AI3082" s="5">
        <v>9</v>
      </c>
      <c r="AJ3082" s="5">
        <v>102.81014393420151</v>
      </c>
    </row>
    <row r="3083" spans="1:36" x14ac:dyDescent="0.25">
      <c r="A3083">
        <v>2017</v>
      </c>
      <c r="B3083" t="s">
        <v>71</v>
      </c>
      <c r="C3083" s="212" t="s">
        <v>4833</v>
      </c>
      <c r="D3083" s="47" t="s">
        <v>4833</v>
      </c>
      <c r="E3083" s="11">
        <v>0</v>
      </c>
      <c r="F3083" s="2">
        <v>0.55810000000000004</v>
      </c>
      <c r="G3083" s="2">
        <v>0.4209</v>
      </c>
      <c r="H3083" s="2">
        <v>0.13720000000000004</v>
      </c>
      <c r="I3083" s="2">
        <v>0.57379999999999998</v>
      </c>
      <c r="J3083" s="2">
        <v>0.37140000000000001</v>
      </c>
      <c r="K3083" s="2">
        <v>0.20239999999999997</v>
      </c>
      <c r="L3083" s="2">
        <v>0.57320000000000004</v>
      </c>
      <c r="M3083" s="2">
        <v>0.40289999999999998</v>
      </c>
      <c r="N3083" s="2">
        <v>0.17030000000000006</v>
      </c>
      <c r="O3083" s="2">
        <v>0.16996666666666668</v>
      </c>
      <c r="P3083" s="2" t="s">
        <v>4792</v>
      </c>
      <c r="Q3083" s="5">
        <v>8755</v>
      </c>
      <c r="R3083" s="5" t="s">
        <v>4791</v>
      </c>
      <c r="S3083" s="5">
        <v>51</v>
      </c>
      <c r="T3083" s="5">
        <v>582.52427184466023</v>
      </c>
      <c r="U3083" s="5">
        <v>0</v>
      </c>
      <c r="V3083" s="5">
        <v>0</v>
      </c>
      <c r="W3083" s="5">
        <v>4</v>
      </c>
      <c r="X3083" s="5">
        <v>45.688178183894919</v>
      </c>
      <c r="Y3083" s="5">
        <v>9</v>
      </c>
      <c r="Z3083" s="5">
        <v>102.79840091376356</v>
      </c>
      <c r="AA3083" s="5">
        <v>38</v>
      </c>
      <c r="AB3083" s="5">
        <v>434.03769274700176</v>
      </c>
      <c r="AC3083" s="225">
        <v>419</v>
      </c>
      <c r="AD3083" s="5">
        <v>4785.8366647629928</v>
      </c>
      <c r="AE3083" s="5">
        <v>38</v>
      </c>
      <c r="AF3083" s="5">
        <v>434.03769274700176</v>
      </c>
      <c r="AG3083" s="5">
        <v>358</v>
      </c>
      <c r="AH3083" s="5">
        <v>4089.0919474585953</v>
      </c>
      <c r="AI3083" s="5">
        <v>23</v>
      </c>
      <c r="AJ3083" s="5">
        <v>262.70702455739581</v>
      </c>
    </row>
    <row r="3084" spans="1:36" x14ac:dyDescent="0.25">
      <c r="A3084">
        <v>2019</v>
      </c>
      <c r="B3084" t="s">
        <v>70</v>
      </c>
      <c r="C3084" s="212" t="s">
        <v>5380</v>
      </c>
      <c r="D3084" s="47" t="s">
        <v>656</v>
      </c>
      <c r="E3084" s="11">
        <v>11.44</v>
      </c>
      <c r="F3084" s="2">
        <v>0.7349</v>
      </c>
      <c r="G3084" s="2">
        <v>0.25040000000000001</v>
      </c>
      <c r="H3084" s="2">
        <v>0.48449999999999999</v>
      </c>
      <c r="I3084" s="2">
        <v>0.72019999999999995</v>
      </c>
      <c r="J3084" s="2">
        <v>0.24640000000000001</v>
      </c>
      <c r="K3084" s="2">
        <v>0.47379999999999994</v>
      </c>
      <c r="L3084" s="2">
        <v>0.69230000000000003</v>
      </c>
      <c r="M3084" s="2">
        <v>0.29620000000000002</v>
      </c>
      <c r="N3084" s="2">
        <v>0.39610000000000001</v>
      </c>
      <c r="O3084" s="2">
        <v>0.45146666666666668</v>
      </c>
      <c r="P3084" s="5" t="s">
        <v>4792</v>
      </c>
      <c r="Q3084" s="5">
        <v>8755</v>
      </c>
      <c r="R3084" s="5">
        <v>765.29720279720289</v>
      </c>
      <c r="S3084" s="5">
        <v>126</v>
      </c>
      <c r="T3084" s="5">
        <v>1439.1776127926898</v>
      </c>
      <c r="U3084" s="5">
        <v>0</v>
      </c>
      <c r="V3084" s="5">
        <v>0</v>
      </c>
      <c r="W3084" s="5">
        <v>6</v>
      </c>
      <c r="X3084" s="5">
        <v>68.532267275842372</v>
      </c>
      <c r="Y3084" s="5">
        <v>8</v>
      </c>
      <c r="Z3084" s="5">
        <v>91.376356367789839</v>
      </c>
      <c r="AA3084" s="5">
        <v>112</v>
      </c>
      <c r="AB3084" s="5">
        <v>1279.2689891490577</v>
      </c>
      <c r="AC3084" s="225">
        <v>479</v>
      </c>
      <c r="AD3084" s="5">
        <v>5471.1593375214161</v>
      </c>
      <c r="AE3084" s="5">
        <v>64</v>
      </c>
      <c r="AF3084" s="5">
        <v>731.01085094231871</v>
      </c>
      <c r="AG3084" s="5">
        <v>357</v>
      </c>
      <c r="AH3084" s="5">
        <v>4077.6699029126216</v>
      </c>
      <c r="AI3084" s="5">
        <v>58</v>
      </c>
      <c r="AJ3084" s="5">
        <v>662.47858366647631</v>
      </c>
    </row>
    <row r="3085" spans="1:36" x14ac:dyDescent="0.25">
      <c r="A3085">
        <v>2018</v>
      </c>
      <c r="B3085" t="s">
        <v>49</v>
      </c>
      <c r="C3085" s="212" t="s">
        <v>5538</v>
      </c>
      <c r="D3085" s="47" t="s">
        <v>5760</v>
      </c>
      <c r="E3085" s="11">
        <v>12.9</v>
      </c>
      <c r="F3085" s="2">
        <v>0.34110000000000001</v>
      </c>
      <c r="G3085" s="2">
        <v>0.62929999999999997</v>
      </c>
      <c r="H3085" s="2">
        <v>-0.28819999999999996</v>
      </c>
      <c r="I3085" s="2">
        <v>0.437</v>
      </c>
      <c r="J3085" s="2">
        <v>0.46</v>
      </c>
      <c r="K3085" s="2">
        <v>-2.300000000000002E-2</v>
      </c>
      <c r="L3085" s="2">
        <v>0.52400000000000002</v>
      </c>
      <c r="M3085" s="2">
        <v>0.46200000000000002</v>
      </c>
      <c r="N3085" s="2">
        <v>6.2E-2</v>
      </c>
      <c r="O3085" s="2">
        <v>-8.3066666666666664E-2</v>
      </c>
      <c r="P3085" s="2" t="s">
        <v>5900</v>
      </c>
      <c r="Q3085" s="5">
        <v>8757</v>
      </c>
      <c r="R3085" s="5">
        <v>678.83720930232562</v>
      </c>
      <c r="S3085" s="5">
        <v>2</v>
      </c>
      <c r="T3085" s="5">
        <v>22.838871759735067</v>
      </c>
      <c r="U3085" s="5">
        <v>0</v>
      </c>
      <c r="V3085" s="5">
        <v>0</v>
      </c>
      <c r="W3085" s="5">
        <v>0</v>
      </c>
      <c r="X3085" s="5">
        <v>0</v>
      </c>
      <c r="Y3085" s="5">
        <v>0</v>
      </c>
      <c r="Z3085" s="5">
        <v>0</v>
      </c>
      <c r="AA3085" s="5">
        <v>2</v>
      </c>
      <c r="AB3085" s="5">
        <v>22.838871759735067</v>
      </c>
      <c r="AC3085" s="225">
        <v>45</v>
      </c>
      <c r="AD3085" s="5">
        <v>513.87461459403903</v>
      </c>
      <c r="AE3085" s="5">
        <v>8</v>
      </c>
      <c r="AF3085" s="5">
        <v>91.355487038940268</v>
      </c>
      <c r="AG3085" s="5">
        <v>36</v>
      </c>
      <c r="AH3085" s="5">
        <v>411.09969167523127</v>
      </c>
      <c r="AI3085" s="5">
        <v>1</v>
      </c>
      <c r="AJ3085" s="5">
        <v>11.419435879867534</v>
      </c>
    </row>
    <row r="3086" spans="1:36" x14ac:dyDescent="0.25">
      <c r="A3086">
        <v>2019</v>
      </c>
      <c r="B3086" t="s">
        <v>41</v>
      </c>
      <c r="C3086" s="212" t="s">
        <v>6118</v>
      </c>
      <c r="D3086" s="47" t="s">
        <v>6005</v>
      </c>
      <c r="E3086" s="11">
        <v>3.2639999999999998</v>
      </c>
      <c r="F3086" s="2">
        <v>0.24049999999999999</v>
      </c>
      <c r="G3086" s="2">
        <v>0.74350000000000005</v>
      </c>
      <c r="H3086" s="2">
        <v>-0.50300000000000011</v>
      </c>
      <c r="I3086" s="2">
        <v>0.2102</v>
      </c>
      <c r="J3086" s="2">
        <v>0.74750000000000005</v>
      </c>
      <c r="K3086" s="2">
        <v>-0.53730000000000011</v>
      </c>
      <c r="L3086" s="2">
        <v>0.24629999999999999</v>
      </c>
      <c r="M3086" s="2">
        <v>0.74</v>
      </c>
      <c r="N3086" s="2">
        <v>-0.49370000000000003</v>
      </c>
      <c r="O3086" s="2">
        <v>-0.51133333333333342</v>
      </c>
      <c r="P3086" s="2" t="s">
        <v>5900</v>
      </c>
      <c r="Q3086" s="5">
        <v>8767</v>
      </c>
      <c r="R3086" s="5">
        <v>2685.9681372549021</v>
      </c>
      <c r="S3086" s="5">
        <v>15</v>
      </c>
      <c r="T3086" s="5">
        <v>171.09615603969431</v>
      </c>
      <c r="U3086" s="5">
        <v>1</v>
      </c>
      <c r="V3086" s="5">
        <v>11.406410402646287</v>
      </c>
      <c r="W3086" s="5">
        <v>0</v>
      </c>
      <c r="X3086" s="5">
        <v>0</v>
      </c>
      <c r="Y3086" s="5">
        <v>7</v>
      </c>
      <c r="Z3086" s="5">
        <v>79.84487281852401</v>
      </c>
      <c r="AA3086" s="5">
        <v>7</v>
      </c>
      <c r="AB3086" s="5">
        <v>79.84487281852401</v>
      </c>
      <c r="AC3086" s="225">
        <v>98</v>
      </c>
      <c r="AD3086" s="5">
        <v>1117.8282194593362</v>
      </c>
      <c r="AE3086" s="5">
        <v>18</v>
      </c>
      <c r="AF3086" s="5">
        <v>205.3153872476332</v>
      </c>
      <c r="AG3086" s="5">
        <v>51</v>
      </c>
      <c r="AH3086" s="5">
        <v>581.72693053496062</v>
      </c>
      <c r="AI3086" s="5">
        <v>29</v>
      </c>
      <c r="AJ3086" s="5">
        <v>330.7859016767423</v>
      </c>
    </row>
    <row r="3087" spans="1:36" x14ac:dyDescent="0.25">
      <c r="A3087">
        <v>2017</v>
      </c>
      <c r="B3087" t="s">
        <v>71</v>
      </c>
      <c r="C3087" s="212" t="s">
        <v>4901</v>
      </c>
      <c r="D3087" s="47" t="s">
        <v>4901</v>
      </c>
      <c r="E3087" s="11">
        <v>0</v>
      </c>
      <c r="F3087" s="2">
        <v>0.71150000000000002</v>
      </c>
      <c r="G3087" s="2">
        <v>0.28010000000000002</v>
      </c>
      <c r="H3087" s="2">
        <v>0.43140000000000001</v>
      </c>
      <c r="I3087" s="2">
        <v>0.68889999999999996</v>
      </c>
      <c r="J3087" s="2">
        <v>0.28770000000000001</v>
      </c>
      <c r="K3087" s="2">
        <v>0.40119999999999995</v>
      </c>
      <c r="L3087" s="2">
        <v>0.69210000000000005</v>
      </c>
      <c r="M3087" s="2">
        <v>0.30059999999999998</v>
      </c>
      <c r="N3087" s="2">
        <v>0.39150000000000007</v>
      </c>
      <c r="O3087" s="2">
        <v>0.4080333333333333</v>
      </c>
      <c r="P3087" s="2" t="s">
        <v>4792</v>
      </c>
      <c r="Q3087" s="5">
        <v>8769</v>
      </c>
      <c r="R3087" s="5" t="s">
        <v>4791</v>
      </c>
      <c r="S3087" s="5">
        <v>51</v>
      </c>
      <c r="T3087" s="5">
        <v>581.59425248032846</v>
      </c>
      <c r="U3087" s="5">
        <v>0</v>
      </c>
      <c r="V3087" s="5">
        <v>0</v>
      </c>
      <c r="W3087" s="5">
        <v>1</v>
      </c>
      <c r="X3087" s="5">
        <v>11.403808872163301</v>
      </c>
      <c r="Y3087" s="5">
        <v>14</v>
      </c>
      <c r="Z3087" s="5">
        <v>159.65332421028623</v>
      </c>
      <c r="AA3087" s="5">
        <v>36</v>
      </c>
      <c r="AB3087" s="5">
        <v>410.53711939787888</v>
      </c>
      <c r="AC3087" s="225">
        <v>286</v>
      </c>
      <c r="AD3087" s="5">
        <v>3261.4893374387048</v>
      </c>
      <c r="AE3087" s="5">
        <v>54</v>
      </c>
      <c r="AF3087" s="5">
        <v>615.80567909681838</v>
      </c>
      <c r="AG3087" s="5">
        <v>226</v>
      </c>
      <c r="AH3087" s="5">
        <v>2577.2608051089064</v>
      </c>
      <c r="AI3087" s="5">
        <v>6</v>
      </c>
      <c r="AJ3087" s="5">
        <v>68.422853232979818</v>
      </c>
    </row>
    <row r="3088" spans="1:36" x14ac:dyDescent="0.25">
      <c r="A3088">
        <v>2017</v>
      </c>
      <c r="B3088" t="s">
        <v>71</v>
      </c>
      <c r="C3088" s="212" t="s">
        <v>470</v>
      </c>
      <c r="D3088" s="47" t="s">
        <v>399</v>
      </c>
      <c r="E3088" s="11">
        <v>0</v>
      </c>
      <c r="F3088" s="2">
        <v>0.86299999999999999</v>
      </c>
      <c r="G3088" s="2">
        <v>0.1255</v>
      </c>
      <c r="H3088" s="2">
        <v>0.73750000000000004</v>
      </c>
      <c r="I3088" s="2">
        <v>0.85650000000000004</v>
      </c>
      <c r="J3088" s="2">
        <v>0.1137</v>
      </c>
      <c r="K3088" s="2">
        <v>0.74280000000000002</v>
      </c>
      <c r="L3088" s="2">
        <v>0.85089999999999999</v>
      </c>
      <c r="M3088" s="2">
        <v>0.1356</v>
      </c>
      <c r="N3088" s="2">
        <v>0.71530000000000005</v>
      </c>
      <c r="O3088" s="2">
        <v>0.73186666666666678</v>
      </c>
      <c r="P3088" s="2" t="s">
        <v>4792</v>
      </c>
      <c r="Q3088" s="5">
        <v>8774</v>
      </c>
      <c r="R3088" s="5" t="s">
        <v>4791</v>
      </c>
      <c r="S3088" s="5">
        <v>21</v>
      </c>
      <c r="T3088" s="5">
        <v>239.3435149304764</v>
      </c>
      <c r="U3088" s="5">
        <v>1</v>
      </c>
      <c r="V3088" s="5">
        <v>11.397310234784591</v>
      </c>
      <c r="W3088" s="5">
        <v>6</v>
      </c>
      <c r="X3088" s="5">
        <v>68.383861408707546</v>
      </c>
      <c r="Y3088" s="5">
        <v>1</v>
      </c>
      <c r="Z3088" s="5">
        <v>11.397310234784591</v>
      </c>
      <c r="AA3088" s="5">
        <v>13</v>
      </c>
      <c r="AB3088" s="5">
        <v>148.16503305219968</v>
      </c>
      <c r="AC3088" s="225">
        <v>108</v>
      </c>
      <c r="AD3088" s="5">
        <v>1230.9095053567357</v>
      </c>
      <c r="AE3088" s="5">
        <v>25</v>
      </c>
      <c r="AF3088" s="5">
        <v>284.93275586961477</v>
      </c>
      <c r="AG3088" s="5">
        <v>73</v>
      </c>
      <c r="AH3088" s="5">
        <v>832.00364713927502</v>
      </c>
      <c r="AI3088" s="5">
        <v>10</v>
      </c>
      <c r="AJ3088" s="5">
        <v>113.97310234784591</v>
      </c>
    </row>
    <row r="3089" spans="1:36" x14ac:dyDescent="0.25">
      <c r="A3089">
        <v>2018</v>
      </c>
      <c r="B3089" t="s">
        <v>49</v>
      </c>
      <c r="C3089" s="212" t="s">
        <v>5538</v>
      </c>
      <c r="D3089" s="47" t="s">
        <v>5760</v>
      </c>
      <c r="E3089" s="11">
        <v>12.9</v>
      </c>
      <c r="F3089" s="2">
        <v>0.34110000000000001</v>
      </c>
      <c r="G3089" s="2">
        <v>0.62929999999999997</v>
      </c>
      <c r="H3089" s="2">
        <v>-0.28819999999999996</v>
      </c>
      <c r="I3089" s="2">
        <v>0.437</v>
      </c>
      <c r="J3089" s="2">
        <v>0.46</v>
      </c>
      <c r="K3089" s="2">
        <v>-2.300000000000002E-2</v>
      </c>
      <c r="L3089" s="2">
        <v>0.52400000000000002</v>
      </c>
      <c r="M3089" s="2">
        <v>0.46200000000000002</v>
      </c>
      <c r="N3089" s="2">
        <v>6.2E-2</v>
      </c>
      <c r="O3089" s="2">
        <v>-8.3066666666666664E-2</v>
      </c>
      <c r="P3089" s="2" t="s">
        <v>5900</v>
      </c>
      <c r="Q3089" s="5">
        <v>8777</v>
      </c>
      <c r="R3089" s="5">
        <v>680.38759689922483</v>
      </c>
      <c r="S3089" s="5">
        <v>2</v>
      </c>
      <c r="T3089" s="5">
        <v>22.786829212715052</v>
      </c>
      <c r="U3089" s="5">
        <v>0</v>
      </c>
      <c r="V3089" s="5">
        <v>0</v>
      </c>
      <c r="W3089" s="5">
        <v>0</v>
      </c>
      <c r="X3089" s="5">
        <v>0</v>
      </c>
      <c r="Y3089" s="5">
        <v>0</v>
      </c>
      <c r="Z3089" s="5">
        <v>0</v>
      </c>
      <c r="AA3089" s="5">
        <v>2</v>
      </c>
      <c r="AB3089" s="5">
        <v>22.786829212715052</v>
      </c>
      <c r="AC3089" s="225">
        <v>33</v>
      </c>
      <c r="AD3089" s="5">
        <v>375.98268200979834</v>
      </c>
      <c r="AE3089" s="5">
        <v>5</v>
      </c>
      <c r="AF3089" s="5">
        <v>56.967073031787628</v>
      </c>
      <c r="AG3089" s="5">
        <v>27</v>
      </c>
      <c r="AH3089" s="5">
        <v>307.62219437165317</v>
      </c>
      <c r="AI3089" s="5">
        <v>1</v>
      </c>
      <c r="AJ3089" s="5">
        <v>11.393414606357526</v>
      </c>
    </row>
    <row r="3090" spans="1:36" x14ac:dyDescent="0.25">
      <c r="A3090">
        <v>2019</v>
      </c>
      <c r="B3090" t="s">
        <v>71</v>
      </c>
      <c r="C3090" s="212" t="s">
        <v>5830</v>
      </c>
      <c r="D3090" s="47" t="s">
        <v>5817</v>
      </c>
      <c r="E3090" s="11">
        <v>0</v>
      </c>
      <c r="F3090" s="2">
        <v>0.4909</v>
      </c>
      <c r="G3090" s="2">
        <v>0.49309999999999998</v>
      </c>
      <c r="H3090" s="2">
        <v>-2.1999999999999797E-3</v>
      </c>
      <c r="I3090" s="2">
        <v>0.51739999999999997</v>
      </c>
      <c r="J3090" s="2">
        <v>0.43140000000000001</v>
      </c>
      <c r="K3090" s="2">
        <v>8.5999999999999965E-2</v>
      </c>
      <c r="L3090" s="2">
        <v>0.57120000000000004</v>
      </c>
      <c r="M3090" s="2">
        <v>0.4143</v>
      </c>
      <c r="N3090" s="2">
        <v>0.15690000000000004</v>
      </c>
      <c r="O3090" s="2">
        <v>8.0233333333333337E-2</v>
      </c>
      <c r="P3090" s="2" t="s">
        <v>5765</v>
      </c>
      <c r="Q3090" s="5">
        <v>8792</v>
      </c>
      <c r="R3090" s="5" t="s">
        <v>4791</v>
      </c>
      <c r="S3090" s="5">
        <v>19</v>
      </c>
      <c r="T3090" s="5">
        <v>216.10555050045497</v>
      </c>
      <c r="U3090" s="5">
        <v>0</v>
      </c>
      <c r="V3090" s="5">
        <v>0</v>
      </c>
      <c r="W3090" s="5">
        <v>5</v>
      </c>
      <c r="X3090" s="5">
        <v>56.869881710646034</v>
      </c>
      <c r="Y3090" s="5">
        <v>3</v>
      </c>
      <c r="Z3090" s="5">
        <v>34.121929026387626</v>
      </c>
      <c r="AA3090" s="5">
        <v>11</v>
      </c>
      <c r="AB3090" s="5">
        <v>125.11373976342129</v>
      </c>
      <c r="AC3090" s="225">
        <v>133</v>
      </c>
      <c r="AD3090" s="5">
        <v>1512.7388535031848</v>
      </c>
      <c r="AE3090" s="5">
        <v>27</v>
      </c>
      <c r="AF3090" s="5">
        <v>307.09736123748866</v>
      </c>
      <c r="AG3090" s="5">
        <v>97</v>
      </c>
      <c r="AH3090" s="5">
        <v>1103.2757051865333</v>
      </c>
      <c r="AI3090" s="5">
        <v>9</v>
      </c>
      <c r="AJ3090" s="5">
        <v>102.36578707916287</v>
      </c>
    </row>
    <row r="3091" spans="1:36" x14ac:dyDescent="0.25">
      <c r="A3091">
        <v>2017</v>
      </c>
      <c r="B3091" t="s">
        <v>49</v>
      </c>
      <c r="C3091" s="212" t="s">
        <v>5577</v>
      </c>
      <c r="D3091" s="47" t="s">
        <v>618</v>
      </c>
      <c r="E3091" s="11">
        <v>36.4</v>
      </c>
      <c r="F3091" s="2">
        <v>0.3947</v>
      </c>
      <c r="G3091" s="2">
        <v>0.57199999999999995</v>
      </c>
      <c r="H3091" s="2">
        <v>-0.17729999999999996</v>
      </c>
      <c r="I3091" s="2">
        <v>0.54</v>
      </c>
      <c r="J3091" s="2">
        <v>0.35799999999999998</v>
      </c>
      <c r="K3091" s="2">
        <v>0.18200000000000005</v>
      </c>
      <c r="L3091" s="2">
        <v>0.56399999999999995</v>
      </c>
      <c r="M3091" s="2">
        <v>0.42</v>
      </c>
      <c r="N3091" s="2">
        <v>0.14399999999999996</v>
      </c>
      <c r="O3091" s="2">
        <v>4.9566666666666682E-2</v>
      </c>
      <c r="P3091" s="2" t="s">
        <v>5765</v>
      </c>
      <c r="Q3091" s="5">
        <v>8795</v>
      </c>
      <c r="R3091" s="5">
        <v>241.62087912087912</v>
      </c>
      <c r="S3091" s="5">
        <v>14</v>
      </c>
      <c r="T3091" s="5">
        <v>159.18135304150084</v>
      </c>
      <c r="U3091" s="5">
        <v>0</v>
      </c>
      <c r="V3091" s="5">
        <v>0</v>
      </c>
      <c r="W3091" s="5">
        <v>0</v>
      </c>
      <c r="X3091" s="5">
        <v>0</v>
      </c>
      <c r="Y3091" s="5">
        <v>0</v>
      </c>
      <c r="Z3091" s="5">
        <v>0</v>
      </c>
      <c r="AA3091" s="5">
        <v>14</v>
      </c>
      <c r="AB3091" s="5">
        <v>159.18135304150084</v>
      </c>
      <c r="AC3091" s="225">
        <v>42</v>
      </c>
      <c r="AD3091" s="5">
        <v>477.54405912450255</v>
      </c>
      <c r="AE3091" s="5">
        <v>12</v>
      </c>
      <c r="AF3091" s="5">
        <v>136.44115974985786</v>
      </c>
      <c r="AG3091" s="5">
        <v>29</v>
      </c>
      <c r="AH3091" s="5">
        <v>329.73280272882317</v>
      </c>
      <c r="AI3091" s="5">
        <v>1</v>
      </c>
      <c r="AJ3091" s="5">
        <v>11.370096645821489</v>
      </c>
    </row>
    <row r="3092" spans="1:36" x14ac:dyDescent="0.25">
      <c r="A3092">
        <v>2019</v>
      </c>
      <c r="B3092" t="s">
        <v>41</v>
      </c>
      <c r="C3092" s="212" t="s">
        <v>6208</v>
      </c>
      <c r="D3092" s="47" t="s">
        <v>6079</v>
      </c>
      <c r="E3092" s="11">
        <v>9.7219999999999995</v>
      </c>
      <c r="F3092" s="2">
        <v>0.37119999999999997</v>
      </c>
      <c r="G3092" s="2">
        <v>0.5998</v>
      </c>
      <c r="H3092" s="2">
        <v>-0.22860000000000003</v>
      </c>
      <c r="I3092" s="2">
        <v>0.37119999999999997</v>
      </c>
      <c r="J3092" s="2">
        <v>0.55769999999999997</v>
      </c>
      <c r="K3092" s="2">
        <v>-0.1865</v>
      </c>
      <c r="L3092" s="2">
        <v>0.44919999999999999</v>
      </c>
      <c r="M3092" s="2">
        <v>0.51939999999999997</v>
      </c>
      <c r="N3092" s="2">
        <v>-7.0199999999999985E-2</v>
      </c>
      <c r="O3092" s="2">
        <v>-0.16176666666666667</v>
      </c>
      <c r="P3092" s="2" t="s">
        <v>5900</v>
      </c>
      <c r="Q3092" s="5">
        <v>8795</v>
      </c>
      <c r="R3092" s="5">
        <v>904.64924912569438</v>
      </c>
      <c r="S3092" s="5">
        <v>10</v>
      </c>
      <c r="T3092" s="5">
        <v>113.70096645821489</v>
      </c>
      <c r="U3092" s="5">
        <v>0</v>
      </c>
      <c r="V3092" s="5">
        <v>0</v>
      </c>
      <c r="W3092" s="5">
        <v>2</v>
      </c>
      <c r="X3092" s="5">
        <v>22.740193291642978</v>
      </c>
      <c r="Y3092" s="5">
        <v>1</v>
      </c>
      <c r="Z3092" s="5">
        <v>11.370096645821489</v>
      </c>
      <c r="AA3092" s="5">
        <v>7</v>
      </c>
      <c r="AB3092" s="5">
        <v>79.590676520750421</v>
      </c>
      <c r="AC3092" s="225">
        <v>49</v>
      </c>
      <c r="AD3092" s="5">
        <v>557.13473564525293</v>
      </c>
      <c r="AE3092" s="5">
        <v>12</v>
      </c>
      <c r="AF3092" s="5">
        <v>136.44115974985786</v>
      </c>
      <c r="AG3092" s="5">
        <v>35</v>
      </c>
      <c r="AH3092" s="5">
        <v>397.95338260375217</v>
      </c>
      <c r="AI3092" s="5">
        <v>2</v>
      </c>
      <c r="AJ3092" s="5">
        <v>22.740193291642978</v>
      </c>
    </row>
    <row r="3093" spans="1:36" x14ac:dyDescent="0.25">
      <c r="A3093">
        <v>2019</v>
      </c>
      <c r="B3093" t="s">
        <v>41</v>
      </c>
      <c r="C3093" s="212" t="s">
        <v>5152</v>
      </c>
      <c r="D3093" s="47" t="s">
        <v>5648</v>
      </c>
      <c r="E3093" s="11">
        <v>6.931</v>
      </c>
      <c r="F3093" s="2">
        <v>0.75519999999999998</v>
      </c>
      <c r="G3093" s="2">
        <v>0.22700000000000001</v>
      </c>
      <c r="H3093" s="2">
        <v>0.5282</v>
      </c>
      <c r="I3093" s="2">
        <v>0.75129999999999997</v>
      </c>
      <c r="J3093" s="2">
        <v>0.2074</v>
      </c>
      <c r="K3093" s="2">
        <v>0.54389999999999994</v>
      </c>
      <c r="L3093" s="2">
        <v>0.65310000000000001</v>
      </c>
      <c r="M3093" s="2">
        <v>0.32440000000000002</v>
      </c>
      <c r="N3093" s="2">
        <v>0.32869999999999999</v>
      </c>
      <c r="O3093" s="2">
        <v>0.46693333333333326</v>
      </c>
      <c r="P3093" s="2" t="s">
        <v>4792</v>
      </c>
      <c r="Q3093" s="5">
        <v>8800</v>
      </c>
      <c r="R3093" s="5">
        <v>1269.6580580002885</v>
      </c>
      <c r="S3093" s="5">
        <v>35</v>
      </c>
      <c r="T3093" s="5">
        <v>397.72727272727269</v>
      </c>
      <c r="U3093" s="5">
        <v>0</v>
      </c>
      <c r="V3093" s="5">
        <v>0</v>
      </c>
      <c r="W3093" s="5">
        <v>10</v>
      </c>
      <c r="X3093" s="5">
        <v>113.63636363636363</v>
      </c>
      <c r="Y3093" s="5">
        <v>0</v>
      </c>
      <c r="Z3093" s="5">
        <v>0</v>
      </c>
      <c r="AA3093" s="5">
        <v>25</v>
      </c>
      <c r="AB3093" s="5">
        <v>284.09090909090912</v>
      </c>
      <c r="AC3093" s="225">
        <v>205</v>
      </c>
      <c r="AD3093" s="5">
        <v>2329.5454545454545</v>
      </c>
      <c r="AE3093" s="5">
        <v>47</v>
      </c>
      <c r="AF3093" s="5">
        <v>534.09090909090901</v>
      </c>
      <c r="AG3093" s="5">
        <v>155</v>
      </c>
      <c r="AH3093" s="5">
        <v>1761.3636363636363</v>
      </c>
      <c r="AI3093" s="5">
        <v>3</v>
      </c>
      <c r="AJ3093" s="5">
        <v>34.090909090909093</v>
      </c>
    </row>
    <row r="3094" spans="1:36" x14ac:dyDescent="0.25">
      <c r="A3094">
        <v>2017</v>
      </c>
      <c r="B3094" t="s">
        <v>41</v>
      </c>
      <c r="C3094" s="212" t="s">
        <v>6185</v>
      </c>
      <c r="D3094" s="47" t="s">
        <v>5289</v>
      </c>
      <c r="E3094" s="11">
        <v>6.5149999999999997</v>
      </c>
      <c r="F3094" s="2">
        <v>0.36990000000000001</v>
      </c>
      <c r="G3094" s="2">
        <v>0.61060000000000003</v>
      </c>
      <c r="H3094" s="2">
        <v>-0.24070000000000003</v>
      </c>
      <c r="I3094" s="2">
        <v>0.36830000000000002</v>
      </c>
      <c r="J3094" s="2">
        <v>0.57410000000000005</v>
      </c>
      <c r="K3094" s="2">
        <v>-0.20580000000000004</v>
      </c>
      <c r="L3094" s="2">
        <v>0.45140000000000002</v>
      </c>
      <c r="M3094" s="2">
        <v>0.53480000000000005</v>
      </c>
      <c r="N3094" s="2">
        <v>-8.340000000000003E-2</v>
      </c>
      <c r="O3094" s="2">
        <v>-0.17663333333333334</v>
      </c>
      <c r="P3094" s="2" t="s">
        <v>5900</v>
      </c>
      <c r="Q3094" s="5">
        <v>8800</v>
      </c>
      <c r="R3094" s="5">
        <v>1350.7290867229472</v>
      </c>
      <c r="S3094" s="5">
        <v>15</v>
      </c>
      <c r="T3094" s="5">
        <v>170.45454545454544</v>
      </c>
      <c r="U3094" s="5">
        <v>0</v>
      </c>
      <c r="V3094" s="5">
        <v>0</v>
      </c>
      <c r="W3094" s="5">
        <v>3</v>
      </c>
      <c r="X3094" s="5">
        <v>34.090909090909093</v>
      </c>
      <c r="Y3094" s="5">
        <v>2</v>
      </c>
      <c r="Z3094" s="5">
        <v>22.727272727272727</v>
      </c>
      <c r="AA3094" s="5">
        <v>10</v>
      </c>
      <c r="AB3094" s="5">
        <v>113.63636363636363</v>
      </c>
      <c r="AC3094" s="225">
        <v>70</v>
      </c>
      <c r="AD3094" s="5">
        <v>795.45454545454538</v>
      </c>
      <c r="AE3094" s="5">
        <v>11</v>
      </c>
      <c r="AF3094" s="5">
        <v>125</v>
      </c>
      <c r="AG3094" s="5">
        <v>54</v>
      </c>
      <c r="AH3094" s="5">
        <v>613.63636363636363</v>
      </c>
      <c r="AI3094" s="5">
        <v>5</v>
      </c>
      <c r="AJ3094" s="5">
        <v>56.818181818181813</v>
      </c>
    </row>
    <row r="3095" spans="1:36" x14ac:dyDescent="0.25">
      <c r="A3095">
        <v>2018</v>
      </c>
      <c r="B3095" t="s">
        <v>49</v>
      </c>
      <c r="C3095" s="212" t="s">
        <v>6468</v>
      </c>
      <c r="D3095" s="47" t="s">
        <v>618</v>
      </c>
      <c r="E3095" s="11">
        <v>35.299999999999997</v>
      </c>
      <c r="F3095" s="2">
        <v>0.3947</v>
      </c>
      <c r="G3095" s="2">
        <v>0.57199999999999995</v>
      </c>
      <c r="H3095" s="2">
        <v>-0.17729999999999996</v>
      </c>
      <c r="I3095" s="2">
        <v>0.47399999999999998</v>
      </c>
      <c r="J3095" s="2">
        <v>0.40899999999999997</v>
      </c>
      <c r="K3095" s="2">
        <v>6.5000000000000002E-2</v>
      </c>
      <c r="L3095" s="2">
        <v>0.52100000000000002</v>
      </c>
      <c r="M3095" s="2">
        <v>0.46300000000000002</v>
      </c>
      <c r="N3095" s="2">
        <v>5.7999999999999996E-2</v>
      </c>
      <c r="O3095" s="2">
        <v>-1.8099999999999988E-2</v>
      </c>
      <c r="P3095" s="2" t="s">
        <v>5765</v>
      </c>
      <c r="Q3095" s="5">
        <v>8803</v>
      </c>
      <c r="R3095" s="5">
        <v>249.37677053824365</v>
      </c>
      <c r="S3095" s="5">
        <v>18</v>
      </c>
      <c r="T3095" s="5">
        <v>204.47574690446439</v>
      </c>
      <c r="U3095" s="5">
        <v>0</v>
      </c>
      <c r="V3095" s="5">
        <v>0</v>
      </c>
      <c r="W3095" s="5">
        <v>1</v>
      </c>
      <c r="X3095" s="5">
        <v>11.359763716914689</v>
      </c>
      <c r="Y3095" s="5">
        <v>0</v>
      </c>
      <c r="Z3095" s="5">
        <v>0</v>
      </c>
      <c r="AA3095" s="5">
        <v>17</v>
      </c>
      <c r="AB3095" s="5">
        <v>193.11598318754972</v>
      </c>
      <c r="AC3095" s="225">
        <v>27</v>
      </c>
      <c r="AD3095" s="5">
        <v>306.71362035669654</v>
      </c>
      <c r="AE3095" s="5">
        <v>4</v>
      </c>
      <c r="AF3095" s="5">
        <v>45.439054867658754</v>
      </c>
      <c r="AG3095" s="5">
        <v>21</v>
      </c>
      <c r="AH3095" s="5">
        <v>238.55503805520843</v>
      </c>
      <c r="AI3095" s="5">
        <v>2</v>
      </c>
      <c r="AJ3095" s="5">
        <v>22.719527433829377</v>
      </c>
    </row>
    <row r="3096" spans="1:36" x14ac:dyDescent="0.25">
      <c r="A3096">
        <v>2018</v>
      </c>
      <c r="B3096" t="s">
        <v>71</v>
      </c>
      <c r="C3096" s="212" t="s">
        <v>5965</v>
      </c>
      <c r="D3096" s="47" t="s">
        <v>5959</v>
      </c>
      <c r="E3096" s="11">
        <v>0</v>
      </c>
      <c r="F3096" s="2">
        <v>0.40050000000000002</v>
      </c>
      <c r="G3096" s="2">
        <v>0.58199999999999996</v>
      </c>
      <c r="H3096" s="2">
        <v>-0.18149999999999994</v>
      </c>
      <c r="I3096" s="2">
        <v>0.40760000000000002</v>
      </c>
      <c r="J3096" s="2">
        <v>0.54190000000000005</v>
      </c>
      <c r="K3096" s="2">
        <v>-0.13430000000000003</v>
      </c>
      <c r="L3096" s="2">
        <v>0.47039999999999998</v>
      </c>
      <c r="M3096" s="2">
        <v>0.51559999999999995</v>
      </c>
      <c r="N3096" s="2">
        <v>-4.5199999999999962E-2</v>
      </c>
      <c r="O3096" s="2">
        <v>-0.12033333333333331</v>
      </c>
      <c r="P3096" s="2" t="s">
        <v>5900</v>
      </c>
      <c r="Q3096" s="5">
        <v>8807</v>
      </c>
      <c r="R3096" s="5" t="s">
        <v>4791</v>
      </c>
      <c r="S3096" s="5">
        <v>29</v>
      </c>
      <c r="T3096" s="5">
        <v>329.28352446917228</v>
      </c>
      <c r="U3096" s="5">
        <v>0</v>
      </c>
      <c r="V3096" s="5">
        <v>0</v>
      </c>
      <c r="W3096" s="5">
        <v>2</v>
      </c>
      <c r="X3096" s="5">
        <v>22.709208584080844</v>
      </c>
      <c r="Y3096" s="5">
        <v>9</v>
      </c>
      <c r="Z3096" s="5">
        <v>102.1914386283638</v>
      </c>
      <c r="AA3096" s="5">
        <v>18</v>
      </c>
      <c r="AB3096" s="5">
        <v>204.3828772567276</v>
      </c>
      <c r="AC3096" s="225">
        <v>194</v>
      </c>
      <c r="AD3096" s="5">
        <v>2202.7932326558421</v>
      </c>
      <c r="AE3096" s="5">
        <v>48</v>
      </c>
      <c r="AF3096" s="5">
        <v>545.02100601794029</v>
      </c>
      <c r="AG3096" s="5">
        <v>111</v>
      </c>
      <c r="AH3096" s="5">
        <v>1260.3610764164869</v>
      </c>
      <c r="AI3096" s="5">
        <v>35</v>
      </c>
      <c r="AJ3096" s="5">
        <v>397.41115022141474</v>
      </c>
    </row>
    <row r="3097" spans="1:36" x14ac:dyDescent="0.25">
      <c r="A3097">
        <v>2018</v>
      </c>
      <c r="B3097" t="s">
        <v>71</v>
      </c>
      <c r="C3097" s="212" t="s">
        <v>5965</v>
      </c>
      <c r="D3097" s="47" t="s">
        <v>5959</v>
      </c>
      <c r="E3097" s="11">
        <v>0</v>
      </c>
      <c r="F3097" s="2">
        <v>0.40050000000000002</v>
      </c>
      <c r="G3097" s="2">
        <v>0.58199999999999996</v>
      </c>
      <c r="H3097" s="2">
        <v>-0.18149999999999994</v>
      </c>
      <c r="I3097" s="2">
        <v>0.40760000000000002</v>
      </c>
      <c r="J3097" s="2">
        <v>0.54190000000000005</v>
      </c>
      <c r="K3097" s="2">
        <v>-0.13430000000000003</v>
      </c>
      <c r="L3097" s="2">
        <v>0.47039999999999998</v>
      </c>
      <c r="M3097" s="2">
        <v>0.51559999999999995</v>
      </c>
      <c r="N3097" s="2">
        <v>-4.5199999999999962E-2</v>
      </c>
      <c r="O3097" s="2">
        <v>-0.12033333333333331</v>
      </c>
      <c r="P3097" s="2" t="s">
        <v>5900</v>
      </c>
      <c r="Q3097" s="5">
        <v>8807</v>
      </c>
      <c r="R3097" s="5" t="s">
        <v>4791</v>
      </c>
      <c r="S3097" s="5">
        <v>29</v>
      </c>
      <c r="T3097" s="5">
        <v>329.28352446917228</v>
      </c>
      <c r="U3097" s="5">
        <v>0</v>
      </c>
      <c r="V3097" s="5">
        <v>0</v>
      </c>
      <c r="W3097" s="5">
        <v>2</v>
      </c>
      <c r="X3097" s="5">
        <v>22.709208584080844</v>
      </c>
      <c r="Y3097" s="5">
        <v>9</v>
      </c>
      <c r="Z3097" s="5">
        <v>102.1914386283638</v>
      </c>
      <c r="AA3097" s="5">
        <v>18</v>
      </c>
      <c r="AB3097" s="5">
        <v>204.3828772567276</v>
      </c>
      <c r="AC3097" s="225">
        <v>194</v>
      </c>
      <c r="AD3097" s="5">
        <v>2202.7932326558421</v>
      </c>
      <c r="AE3097" s="5">
        <v>48</v>
      </c>
      <c r="AF3097" s="5">
        <v>545.02100601794029</v>
      </c>
      <c r="AG3097" s="5">
        <v>111</v>
      </c>
      <c r="AH3097" s="5">
        <v>1260.3610764164869</v>
      </c>
      <c r="AI3097" s="5">
        <v>35</v>
      </c>
      <c r="AJ3097" s="5">
        <v>397.41115022141474</v>
      </c>
    </row>
    <row r="3098" spans="1:36" x14ac:dyDescent="0.25">
      <c r="A3098">
        <v>2019</v>
      </c>
      <c r="B3098" t="s">
        <v>71</v>
      </c>
      <c r="C3098" s="212" t="s">
        <v>5973</v>
      </c>
      <c r="D3098" s="47" t="s">
        <v>5959</v>
      </c>
      <c r="E3098" s="11">
        <v>0</v>
      </c>
      <c r="F3098" s="2">
        <v>0.40050000000000002</v>
      </c>
      <c r="G3098" s="2">
        <v>0.58199999999999996</v>
      </c>
      <c r="H3098" s="2">
        <v>-0.18149999999999994</v>
      </c>
      <c r="I3098" s="2">
        <v>0.40760000000000002</v>
      </c>
      <c r="J3098" s="2">
        <v>0.54190000000000005</v>
      </c>
      <c r="K3098" s="2">
        <v>-0.13430000000000003</v>
      </c>
      <c r="L3098" s="2">
        <v>0.47039999999999998</v>
      </c>
      <c r="M3098" s="2">
        <v>0.51559999999999995</v>
      </c>
      <c r="N3098" s="2">
        <v>-4.5199999999999962E-2</v>
      </c>
      <c r="O3098" s="2">
        <v>-0.12033333333333331</v>
      </c>
      <c r="P3098" s="2" t="s">
        <v>5900</v>
      </c>
      <c r="Q3098" s="5">
        <v>8808</v>
      </c>
      <c r="R3098" s="5" t="s">
        <v>4791</v>
      </c>
      <c r="S3098" s="5">
        <v>7</v>
      </c>
      <c r="T3098" s="5">
        <v>79.473206176203448</v>
      </c>
      <c r="U3098" s="5">
        <v>0</v>
      </c>
      <c r="V3098" s="5">
        <v>0</v>
      </c>
      <c r="W3098" s="5">
        <v>1</v>
      </c>
      <c r="X3098" s="5">
        <v>11.353315168029065</v>
      </c>
      <c r="Y3098" s="5">
        <v>2</v>
      </c>
      <c r="Z3098" s="5">
        <v>22.706630336058129</v>
      </c>
      <c r="AA3098" s="5">
        <v>4</v>
      </c>
      <c r="AB3098" s="5">
        <v>45.413260672116259</v>
      </c>
      <c r="AC3098" s="225">
        <v>157</v>
      </c>
      <c r="AD3098" s="5">
        <v>1782.4704813805631</v>
      </c>
      <c r="AE3098" s="5">
        <v>19</v>
      </c>
      <c r="AF3098" s="5">
        <v>215.71298819255225</v>
      </c>
      <c r="AG3098" s="5">
        <v>134</v>
      </c>
      <c r="AH3098" s="5">
        <v>1521.3442325158946</v>
      </c>
      <c r="AI3098" s="5">
        <v>4</v>
      </c>
      <c r="AJ3098" s="5">
        <v>45.413260672116259</v>
      </c>
    </row>
    <row r="3099" spans="1:36" x14ac:dyDescent="0.25">
      <c r="A3099">
        <v>2019</v>
      </c>
      <c r="B3099" t="s">
        <v>41</v>
      </c>
      <c r="C3099" s="212" t="s">
        <v>6044</v>
      </c>
      <c r="D3099" s="47" t="s">
        <v>6020</v>
      </c>
      <c r="E3099" s="11">
        <v>1.81</v>
      </c>
      <c r="F3099" s="2">
        <v>0.39910000000000001</v>
      </c>
      <c r="G3099" s="2">
        <v>0.57979999999999998</v>
      </c>
      <c r="H3099" s="2">
        <v>-0.18069999999999997</v>
      </c>
      <c r="I3099" s="2">
        <v>0.39450000000000002</v>
      </c>
      <c r="J3099" s="2">
        <v>0.54200000000000004</v>
      </c>
      <c r="K3099" s="2">
        <v>-0.14750000000000002</v>
      </c>
      <c r="L3099" s="2">
        <v>0.48630000000000001</v>
      </c>
      <c r="M3099" s="2">
        <v>0.49730000000000002</v>
      </c>
      <c r="N3099" s="2">
        <v>-1.100000000000001E-2</v>
      </c>
      <c r="O3099" s="2">
        <v>-0.11306666666666666</v>
      </c>
      <c r="P3099" s="2" t="s">
        <v>5900</v>
      </c>
      <c r="Q3099" s="5">
        <v>8829</v>
      </c>
      <c r="R3099" s="5">
        <v>4877.9005524861877</v>
      </c>
      <c r="S3099" s="5">
        <v>5</v>
      </c>
      <c r="T3099" s="5">
        <v>56.631555102503114</v>
      </c>
      <c r="U3099" s="5">
        <v>0</v>
      </c>
      <c r="V3099" s="5">
        <v>0</v>
      </c>
      <c r="W3099" s="5">
        <v>0</v>
      </c>
      <c r="X3099" s="5">
        <v>0</v>
      </c>
      <c r="Y3099" s="5">
        <v>0</v>
      </c>
      <c r="Z3099" s="5">
        <v>0</v>
      </c>
      <c r="AA3099" s="5">
        <v>5</v>
      </c>
      <c r="AB3099" s="5">
        <v>56.631555102503114</v>
      </c>
      <c r="AC3099" s="225">
        <v>44</v>
      </c>
      <c r="AD3099" s="5">
        <v>498.35768490202742</v>
      </c>
      <c r="AE3099" s="5">
        <v>6</v>
      </c>
      <c r="AF3099" s="5">
        <v>67.95786612300374</v>
      </c>
      <c r="AG3099" s="5">
        <v>34</v>
      </c>
      <c r="AH3099" s="5">
        <v>385.09457469702119</v>
      </c>
      <c r="AI3099" s="5">
        <v>4</v>
      </c>
      <c r="AJ3099" s="5">
        <v>45.305244082002488</v>
      </c>
    </row>
    <row r="3100" spans="1:36" x14ac:dyDescent="0.25">
      <c r="A3100">
        <v>2019</v>
      </c>
      <c r="B3100" t="s">
        <v>71</v>
      </c>
      <c r="C3100" s="212" t="s">
        <v>5965</v>
      </c>
      <c r="D3100" s="47" t="s">
        <v>5959</v>
      </c>
      <c r="E3100" s="11">
        <v>0</v>
      </c>
      <c r="F3100" s="2">
        <v>0.40050000000000002</v>
      </c>
      <c r="G3100" s="2">
        <v>0.58199999999999996</v>
      </c>
      <c r="H3100" s="2">
        <v>-0.18149999999999994</v>
      </c>
      <c r="I3100" s="2">
        <v>0.40760000000000002</v>
      </c>
      <c r="J3100" s="2">
        <v>0.54190000000000005</v>
      </c>
      <c r="K3100" s="2">
        <v>-0.13430000000000003</v>
      </c>
      <c r="L3100" s="2">
        <v>0.47039999999999998</v>
      </c>
      <c r="M3100" s="2">
        <v>0.51559999999999995</v>
      </c>
      <c r="N3100" s="2">
        <v>-4.5199999999999962E-2</v>
      </c>
      <c r="O3100" s="2">
        <v>-0.12033333333333331</v>
      </c>
      <c r="P3100" s="2" t="s">
        <v>5900</v>
      </c>
      <c r="Q3100" s="5">
        <v>8841</v>
      </c>
      <c r="R3100" s="5" t="s">
        <v>4791</v>
      </c>
      <c r="S3100" s="5">
        <v>22</v>
      </c>
      <c r="T3100" s="5">
        <v>248.84062888813483</v>
      </c>
      <c r="U3100" s="5">
        <v>0</v>
      </c>
      <c r="V3100" s="5">
        <v>0</v>
      </c>
      <c r="W3100" s="5">
        <v>2</v>
      </c>
      <c r="X3100" s="5">
        <v>22.621875353466802</v>
      </c>
      <c r="Y3100" s="5">
        <v>4</v>
      </c>
      <c r="Z3100" s="5">
        <v>45.243750706933604</v>
      </c>
      <c r="AA3100" s="5">
        <v>16</v>
      </c>
      <c r="AB3100" s="5">
        <v>180.97500282773441</v>
      </c>
      <c r="AC3100" s="225">
        <v>158</v>
      </c>
      <c r="AD3100" s="5">
        <v>1787.1281529238775</v>
      </c>
      <c r="AE3100" s="5">
        <v>53</v>
      </c>
      <c r="AF3100" s="5">
        <v>599.47969686687031</v>
      </c>
      <c r="AG3100" s="5">
        <v>76</v>
      </c>
      <c r="AH3100" s="5">
        <v>859.63126343173849</v>
      </c>
      <c r="AI3100" s="5">
        <v>29</v>
      </c>
      <c r="AJ3100" s="5">
        <v>328.01719262526865</v>
      </c>
    </row>
    <row r="3101" spans="1:36" x14ac:dyDescent="0.25">
      <c r="A3101">
        <v>2017</v>
      </c>
      <c r="B3101" t="s">
        <v>49</v>
      </c>
      <c r="C3101" s="212" t="s">
        <v>6433</v>
      </c>
      <c r="D3101" s="47" t="s">
        <v>6320</v>
      </c>
      <c r="E3101" s="11">
        <v>44.1</v>
      </c>
      <c r="F3101" s="2">
        <v>0.39539999999999997</v>
      </c>
      <c r="G3101" s="2">
        <v>0.57040000000000002</v>
      </c>
      <c r="H3101" s="2">
        <v>-0.17500000000000004</v>
      </c>
      <c r="I3101" s="2">
        <v>0.48299999999999998</v>
      </c>
      <c r="J3101" s="2">
        <v>0.41099999999999998</v>
      </c>
      <c r="K3101" s="2">
        <v>7.2000000000000008E-2</v>
      </c>
      <c r="L3101" s="2">
        <v>0.47399999999999998</v>
      </c>
      <c r="M3101" s="2">
        <v>0.50700000000000001</v>
      </c>
      <c r="N3101" s="2">
        <v>-3.3000000000000029E-2</v>
      </c>
      <c r="O3101" s="2">
        <v>-4.5333333333333357E-2</v>
      </c>
      <c r="P3101" s="2" t="s">
        <v>5765</v>
      </c>
      <c r="Q3101" s="5">
        <v>8842</v>
      </c>
      <c r="R3101" s="5">
        <v>200.49886621315193</v>
      </c>
      <c r="S3101" s="5">
        <v>31</v>
      </c>
      <c r="T3101" s="5">
        <v>350.59941189776072</v>
      </c>
      <c r="U3101" s="5">
        <v>0</v>
      </c>
      <c r="V3101" s="5">
        <v>0</v>
      </c>
      <c r="W3101" s="5">
        <v>3</v>
      </c>
      <c r="X3101" s="5">
        <v>33.928975344944583</v>
      </c>
      <c r="Y3101" s="5">
        <v>2</v>
      </c>
      <c r="Z3101" s="5">
        <v>22.619316896629723</v>
      </c>
      <c r="AA3101" s="5">
        <v>26</v>
      </c>
      <c r="AB3101" s="5">
        <v>294.05111965618636</v>
      </c>
      <c r="AC3101" s="225">
        <v>72</v>
      </c>
      <c r="AD3101" s="5">
        <v>814.29540827867004</v>
      </c>
      <c r="AE3101" s="5">
        <v>27</v>
      </c>
      <c r="AF3101" s="5">
        <v>305.36077810450126</v>
      </c>
      <c r="AG3101" s="5">
        <v>41</v>
      </c>
      <c r="AH3101" s="5">
        <v>463.69599638090926</v>
      </c>
      <c r="AI3101" s="5">
        <v>4</v>
      </c>
      <c r="AJ3101" s="5">
        <v>45.238633793259446</v>
      </c>
    </row>
    <row r="3102" spans="1:36" x14ac:dyDescent="0.25">
      <c r="A3102">
        <v>2018</v>
      </c>
      <c r="B3102" t="s">
        <v>41</v>
      </c>
      <c r="C3102" s="212" t="s">
        <v>5868</v>
      </c>
      <c r="D3102" s="47" t="s">
        <v>5861</v>
      </c>
      <c r="E3102" s="11">
        <v>3.9830000000000001</v>
      </c>
      <c r="F3102" s="2">
        <v>0.53069999999999995</v>
      </c>
      <c r="G3102" s="2">
        <v>0.4476</v>
      </c>
      <c r="H3102" s="2">
        <v>8.3099999999999952E-2</v>
      </c>
      <c r="I3102" s="2">
        <v>0.49930000000000002</v>
      </c>
      <c r="J3102" s="2">
        <v>0.43680000000000002</v>
      </c>
      <c r="K3102" s="2">
        <v>6.25E-2</v>
      </c>
      <c r="L3102" s="2">
        <v>0.40450000000000003</v>
      </c>
      <c r="M3102" s="2">
        <v>0.57430000000000003</v>
      </c>
      <c r="N3102" s="2">
        <v>-0.16980000000000001</v>
      </c>
      <c r="O3102" s="2">
        <v>-8.0666666666666855E-3</v>
      </c>
      <c r="P3102" s="2" t="s">
        <v>5765</v>
      </c>
      <c r="Q3102" s="5">
        <v>8844</v>
      </c>
      <c r="R3102" s="5">
        <v>2220.4368566407229</v>
      </c>
      <c r="S3102" s="5">
        <v>11</v>
      </c>
      <c r="T3102" s="5">
        <v>124.37810945273631</v>
      </c>
      <c r="U3102" s="5">
        <v>0</v>
      </c>
      <c r="V3102" s="5">
        <v>0</v>
      </c>
      <c r="W3102" s="5">
        <v>2</v>
      </c>
      <c r="X3102" s="5">
        <v>22.614201718679329</v>
      </c>
      <c r="Y3102" s="5">
        <v>0</v>
      </c>
      <c r="Z3102" s="5">
        <v>0</v>
      </c>
      <c r="AA3102" s="5">
        <v>9</v>
      </c>
      <c r="AB3102" s="5">
        <v>101.76390773405699</v>
      </c>
      <c r="AC3102" s="225">
        <v>89</v>
      </c>
      <c r="AD3102" s="5">
        <v>1006.3319764812302</v>
      </c>
      <c r="AE3102" s="5">
        <v>23</v>
      </c>
      <c r="AF3102" s="5">
        <v>260.06331976481226</v>
      </c>
      <c r="AG3102" s="5">
        <v>61</v>
      </c>
      <c r="AH3102" s="5">
        <v>689.73315241971954</v>
      </c>
      <c r="AI3102" s="5">
        <v>5</v>
      </c>
      <c r="AJ3102" s="5">
        <v>56.535504296698328</v>
      </c>
    </row>
    <row r="3103" spans="1:36" x14ac:dyDescent="0.25">
      <c r="A3103">
        <v>2018</v>
      </c>
      <c r="B3103" t="s">
        <v>49</v>
      </c>
      <c r="C3103" s="212" t="s">
        <v>6433</v>
      </c>
      <c r="D3103" s="47" t="s">
        <v>6320</v>
      </c>
      <c r="E3103" s="11">
        <v>44.1</v>
      </c>
      <c r="F3103" s="2">
        <v>0.39539999999999997</v>
      </c>
      <c r="G3103" s="2">
        <v>0.57040000000000002</v>
      </c>
      <c r="H3103" s="2">
        <v>-0.17500000000000004</v>
      </c>
      <c r="I3103" s="2">
        <v>0.48299999999999998</v>
      </c>
      <c r="J3103" s="2">
        <v>0.41099999999999998</v>
      </c>
      <c r="K3103" s="2">
        <v>7.2000000000000008E-2</v>
      </c>
      <c r="L3103" s="2">
        <v>0.47399999999999998</v>
      </c>
      <c r="M3103" s="2">
        <v>0.50700000000000001</v>
      </c>
      <c r="N3103" s="2">
        <v>-3.3000000000000029E-2</v>
      </c>
      <c r="O3103" s="2">
        <v>-4.5333333333333357E-2</v>
      </c>
      <c r="P3103" s="2" t="s">
        <v>5765</v>
      </c>
      <c r="Q3103" s="5">
        <v>8851</v>
      </c>
      <c r="R3103" s="5">
        <v>200.70294784580497</v>
      </c>
      <c r="S3103" s="5">
        <v>27</v>
      </c>
      <c r="T3103" s="5">
        <v>305.05027680488081</v>
      </c>
      <c r="U3103" s="5">
        <v>0</v>
      </c>
      <c r="V3103" s="5">
        <v>0</v>
      </c>
      <c r="W3103" s="5">
        <v>4</v>
      </c>
      <c r="X3103" s="5">
        <v>45.192633600723084</v>
      </c>
      <c r="Y3103" s="5">
        <v>0</v>
      </c>
      <c r="Z3103" s="5">
        <v>0</v>
      </c>
      <c r="AA3103" s="5">
        <v>23</v>
      </c>
      <c r="AB3103" s="5">
        <v>259.85764320415774</v>
      </c>
      <c r="AC3103" s="225">
        <v>43</v>
      </c>
      <c r="AD3103" s="5">
        <v>485.82081120777309</v>
      </c>
      <c r="AE3103" s="5">
        <v>12</v>
      </c>
      <c r="AF3103" s="5">
        <v>135.57790080216927</v>
      </c>
      <c r="AG3103" s="5">
        <v>24</v>
      </c>
      <c r="AH3103" s="5">
        <v>271.15580160433854</v>
      </c>
      <c r="AI3103" s="5">
        <v>7</v>
      </c>
      <c r="AJ3103" s="5">
        <v>79.087108801265401</v>
      </c>
    </row>
    <row r="3104" spans="1:36" x14ac:dyDescent="0.25">
      <c r="A3104">
        <v>2018</v>
      </c>
      <c r="B3104" t="s">
        <v>41</v>
      </c>
      <c r="C3104" s="212" t="s">
        <v>6118</v>
      </c>
      <c r="D3104" s="47" t="s">
        <v>6005</v>
      </c>
      <c r="E3104" s="11">
        <v>3.2639999999999998</v>
      </c>
      <c r="F3104" s="2">
        <v>0.24049999999999999</v>
      </c>
      <c r="G3104" s="2">
        <v>0.74350000000000005</v>
      </c>
      <c r="H3104" s="2">
        <v>-0.50300000000000011</v>
      </c>
      <c r="I3104" s="2">
        <v>0.2102</v>
      </c>
      <c r="J3104" s="2">
        <v>0.74750000000000005</v>
      </c>
      <c r="K3104" s="2">
        <v>-0.53730000000000011</v>
      </c>
      <c r="L3104" s="2">
        <v>0.24629999999999999</v>
      </c>
      <c r="M3104" s="2">
        <v>0.74</v>
      </c>
      <c r="N3104" s="2">
        <v>-0.49370000000000003</v>
      </c>
      <c r="O3104" s="2">
        <v>-0.51133333333333342</v>
      </c>
      <c r="P3104" s="2" t="s">
        <v>5900</v>
      </c>
      <c r="Q3104" s="5">
        <v>8864</v>
      </c>
      <c r="R3104" s="5">
        <v>2715.6862745098042</v>
      </c>
      <c r="S3104" s="5">
        <v>11</v>
      </c>
      <c r="T3104" s="5">
        <v>124.09747292418773</v>
      </c>
      <c r="U3104" s="5">
        <v>0</v>
      </c>
      <c r="V3104" s="5">
        <v>0</v>
      </c>
      <c r="W3104" s="5">
        <v>0</v>
      </c>
      <c r="X3104" s="5">
        <v>0</v>
      </c>
      <c r="Y3104" s="5">
        <v>6</v>
      </c>
      <c r="Z3104" s="5">
        <v>67.689530685920573</v>
      </c>
      <c r="AA3104" s="5">
        <v>5</v>
      </c>
      <c r="AB3104" s="5">
        <v>56.407942238267147</v>
      </c>
      <c r="AC3104" s="225">
        <v>55</v>
      </c>
      <c r="AD3104" s="5">
        <v>620.48736462093859</v>
      </c>
      <c r="AE3104" s="5">
        <v>21</v>
      </c>
      <c r="AF3104" s="5">
        <v>236.91335740072199</v>
      </c>
      <c r="AG3104" s="5">
        <v>30</v>
      </c>
      <c r="AH3104" s="5">
        <v>338.44765342960289</v>
      </c>
      <c r="AI3104" s="5">
        <v>4</v>
      </c>
      <c r="AJ3104" s="5">
        <v>45.12635379061372</v>
      </c>
    </row>
    <row r="3105" spans="1:36" x14ac:dyDescent="0.25">
      <c r="A3105">
        <v>2018</v>
      </c>
      <c r="B3105" t="s">
        <v>41</v>
      </c>
      <c r="C3105" s="212" t="s">
        <v>6120</v>
      </c>
      <c r="D3105" s="47" t="s">
        <v>6045</v>
      </c>
      <c r="E3105" s="11">
        <v>3.637</v>
      </c>
      <c r="F3105" s="2">
        <v>0.41739999999999999</v>
      </c>
      <c r="G3105" s="2">
        <v>0.56140000000000001</v>
      </c>
      <c r="H3105" s="2">
        <v>-0.14400000000000002</v>
      </c>
      <c r="I3105" s="2">
        <v>0.41660000000000003</v>
      </c>
      <c r="J3105" s="2">
        <v>0.52200000000000002</v>
      </c>
      <c r="K3105" s="2">
        <v>-0.10539999999999999</v>
      </c>
      <c r="L3105" s="2">
        <v>0.48630000000000001</v>
      </c>
      <c r="M3105" s="2">
        <v>0.49730000000000002</v>
      </c>
      <c r="N3105" s="2">
        <v>-1.100000000000001E-2</v>
      </c>
      <c r="O3105" s="2">
        <v>-8.6800000000000002E-2</v>
      </c>
      <c r="P3105" s="2" t="s">
        <v>5900</v>
      </c>
      <c r="Q3105" s="5">
        <v>8867</v>
      </c>
      <c r="R3105" s="5">
        <v>2437.9983502886994</v>
      </c>
      <c r="S3105" s="5">
        <v>3</v>
      </c>
      <c r="T3105" s="5">
        <v>33.833314537047478</v>
      </c>
      <c r="U3105" s="5">
        <v>0</v>
      </c>
      <c r="V3105" s="5">
        <v>0</v>
      </c>
      <c r="W3105" s="5">
        <v>3</v>
      </c>
      <c r="X3105" s="5">
        <v>33.833314537047478</v>
      </c>
      <c r="Y3105" s="5">
        <v>0</v>
      </c>
      <c r="Z3105" s="5">
        <v>0</v>
      </c>
      <c r="AA3105" s="5">
        <v>0</v>
      </c>
      <c r="AB3105" s="5">
        <v>0</v>
      </c>
      <c r="AC3105" s="225">
        <v>48</v>
      </c>
      <c r="AD3105" s="5">
        <v>541.33303259275965</v>
      </c>
      <c r="AE3105" s="5">
        <v>1</v>
      </c>
      <c r="AF3105" s="5">
        <v>11.27777151234916</v>
      </c>
      <c r="AG3105" s="5">
        <v>47</v>
      </c>
      <c r="AH3105" s="5">
        <v>530.05526108041056</v>
      </c>
      <c r="AI3105" s="5">
        <v>0</v>
      </c>
      <c r="AJ3105" s="5">
        <v>0</v>
      </c>
    </row>
    <row r="3106" spans="1:36" x14ac:dyDescent="0.25">
      <c r="A3106">
        <v>2018</v>
      </c>
      <c r="B3106" t="s">
        <v>71</v>
      </c>
      <c r="C3106" s="212" t="s">
        <v>4864</v>
      </c>
      <c r="D3106" s="47" t="s">
        <v>4863</v>
      </c>
      <c r="E3106" s="11">
        <v>0</v>
      </c>
      <c r="F3106" s="2">
        <v>0.60840000000000005</v>
      </c>
      <c r="G3106" s="2">
        <v>0.37490000000000001</v>
      </c>
      <c r="H3106" s="2">
        <v>0.23350000000000004</v>
      </c>
      <c r="I3106" s="2">
        <v>0.61029999999999995</v>
      </c>
      <c r="J3106" s="2">
        <v>0.3422</v>
      </c>
      <c r="K3106" s="2">
        <v>0.26809999999999995</v>
      </c>
      <c r="L3106" s="2">
        <v>0.64259999999999995</v>
      </c>
      <c r="M3106" s="2">
        <v>0.34470000000000001</v>
      </c>
      <c r="N3106" s="2">
        <v>0.29789999999999994</v>
      </c>
      <c r="O3106" s="2">
        <v>0.26650000000000001</v>
      </c>
      <c r="P3106" s="2" t="s">
        <v>4792</v>
      </c>
      <c r="Q3106" s="5">
        <v>8878</v>
      </c>
      <c r="R3106" s="5" t="s">
        <v>4791</v>
      </c>
      <c r="S3106" s="5">
        <v>5</v>
      </c>
      <c r="T3106" s="5">
        <v>56.31899076368552</v>
      </c>
      <c r="U3106" s="5">
        <v>0</v>
      </c>
      <c r="V3106" s="5">
        <v>0</v>
      </c>
      <c r="W3106" s="5">
        <v>1</v>
      </c>
      <c r="X3106" s="5">
        <v>11.263798152737102</v>
      </c>
      <c r="Y3106" s="5">
        <v>1</v>
      </c>
      <c r="Z3106" s="5">
        <v>11.263798152737102</v>
      </c>
      <c r="AA3106" s="5">
        <v>3</v>
      </c>
      <c r="AB3106" s="5">
        <v>33.791394458211307</v>
      </c>
      <c r="AC3106" s="225">
        <v>109</v>
      </c>
      <c r="AD3106" s="5">
        <v>1227.7539986483441</v>
      </c>
      <c r="AE3106" s="5">
        <v>5</v>
      </c>
      <c r="AF3106" s="5">
        <v>56.31899076368552</v>
      </c>
      <c r="AG3106" s="5">
        <v>100</v>
      </c>
      <c r="AH3106" s="5">
        <v>1126.3798152737102</v>
      </c>
      <c r="AI3106" s="5">
        <v>4</v>
      </c>
      <c r="AJ3106" s="5">
        <v>45.05519261094841</v>
      </c>
    </row>
    <row r="3107" spans="1:36" x14ac:dyDescent="0.25">
      <c r="A3107">
        <v>2018</v>
      </c>
      <c r="B3107" t="s">
        <v>71</v>
      </c>
      <c r="C3107" s="212" t="s">
        <v>4864</v>
      </c>
      <c r="D3107" s="47" t="s">
        <v>4863</v>
      </c>
      <c r="E3107" s="11">
        <v>0</v>
      </c>
      <c r="F3107" s="2">
        <v>0.60840000000000005</v>
      </c>
      <c r="G3107" s="2">
        <v>0.37490000000000001</v>
      </c>
      <c r="H3107" s="2">
        <v>0.23350000000000004</v>
      </c>
      <c r="I3107" s="2">
        <v>0.61029999999999995</v>
      </c>
      <c r="J3107" s="2">
        <v>0.3422</v>
      </c>
      <c r="K3107" s="2">
        <v>0.26809999999999995</v>
      </c>
      <c r="L3107" s="2">
        <v>0.64259999999999995</v>
      </c>
      <c r="M3107" s="2">
        <v>0.34470000000000001</v>
      </c>
      <c r="N3107" s="2">
        <v>0.29789999999999994</v>
      </c>
      <c r="O3107" s="2">
        <v>0.26650000000000001</v>
      </c>
      <c r="P3107" s="2" t="s">
        <v>4792</v>
      </c>
      <c r="Q3107" s="5">
        <v>8878</v>
      </c>
      <c r="R3107" s="5" t="s">
        <v>4791</v>
      </c>
      <c r="S3107" s="5">
        <v>5</v>
      </c>
      <c r="T3107" s="5">
        <v>56.31899076368552</v>
      </c>
      <c r="U3107" s="5">
        <v>0</v>
      </c>
      <c r="V3107" s="5">
        <v>0</v>
      </c>
      <c r="W3107" s="5">
        <v>1</v>
      </c>
      <c r="X3107" s="5">
        <v>11.263798152737102</v>
      </c>
      <c r="Y3107" s="5">
        <v>1</v>
      </c>
      <c r="Z3107" s="5">
        <v>11.263798152737102</v>
      </c>
      <c r="AA3107" s="5">
        <v>3</v>
      </c>
      <c r="AB3107" s="5">
        <v>33.791394458211307</v>
      </c>
      <c r="AC3107" s="225">
        <v>109</v>
      </c>
      <c r="AD3107" s="5">
        <v>1227.7539986483441</v>
      </c>
      <c r="AE3107" s="5">
        <v>5</v>
      </c>
      <c r="AF3107" s="5">
        <v>56.31899076368552</v>
      </c>
      <c r="AG3107" s="5">
        <v>100</v>
      </c>
      <c r="AH3107" s="5">
        <v>1126.3798152737102</v>
      </c>
      <c r="AI3107" s="5">
        <v>4</v>
      </c>
      <c r="AJ3107" s="5">
        <v>45.05519261094841</v>
      </c>
    </row>
    <row r="3108" spans="1:36" x14ac:dyDescent="0.25">
      <c r="A3108">
        <v>2019</v>
      </c>
      <c r="B3108" t="s">
        <v>41</v>
      </c>
      <c r="C3108" s="212" t="s">
        <v>6133</v>
      </c>
      <c r="D3108" s="47" t="s">
        <v>6005</v>
      </c>
      <c r="E3108" s="11">
        <v>3.718</v>
      </c>
      <c r="F3108" s="2">
        <v>0.24049999999999999</v>
      </c>
      <c r="G3108" s="2">
        <v>0.74350000000000005</v>
      </c>
      <c r="H3108" s="2">
        <v>-0.50300000000000011</v>
      </c>
      <c r="I3108" s="2">
        <v>0.2102</v>
      </c>
      <c r="J3108" s="2">
        <v>0.74750000000000005</v>
      </c>
      <c r="K3108" s="2">
        <v>-0.53730000000000011</v>
      </c>
      <c r="L3108" s="2">
        <v>0.24629999999999999</v>
      </c>
      <c r="M3108" s="2">
        <v>0.74</v>
      </c>
      <c r="N3108" s="2">
        <v>-0.49370000000000003</v>
      </c>
      <c r="O3108" s="2">
        <v>-0.51133333333333342</v>
      </c>
      <c r="P3108" s="2" t="s">
        <v>5900</v>
      </c>
      <c r="Q3108" s="5">
        <v>8887</v>
      </c>
      <c r="R3108" s="5">
        <v>2390.263582571275</v>
      </c>
      <c r="S3108" s="5">
        <v>2</v>
      </c>
      <c r="T3108" s="5">
        <v>22.504782266231572</v>
      </c>
      <c r="U3108" s="5">
        <v>0</v>
      </c>
      <c r="V3108" s="5">
        <v>0</v>
      </c>
      <c r="W3108" s="5">
        <v>0</v>
      </c>
      <c r="X3108" s="5">
        <v>0</v>
      </c>
      <c r="Y3108" s="5">
        <v>0</v>
      </c>
      <c r="Z3108" s="5">
        <v>0</v>
      </c>
      <c r="AA3108" s="5">
        <v>2</v>
      </c>
      <c r="AB3108" s="5">
        <v>22.504782266231572</v>
      </c>
      <c r="AC3108" s="225">
        <v>64</v>
      </c>
      <c r="AD3108" s="5">
        <v>720.15303251941032</v>
      </c>
      <c r="AE3108" s="5">
        <v>11</v>
      </c>
      <c r="AF3108" s="5">
        <v>123.77630246427367</v>
      </c>
      <c r="AG3108" s="5">
        <v>41</v>
      </c>
      <c r="AH3108" s="5">
        <v>461.3480364577473</v>
      </c>
      <c r="AI3108" s="5">
        <v>12</v>
      </c>
      <c r="AJ3108" s="5">
        <v>135.02869359738946</v>
      </c>
    </row>
    <row r="3109" spans="1:36" x14ac:dyDescent="0.25">
      <c r="A3109">
        <v>2018</v>
      </c>
      <c r="B3109" t="s">
        <v>49</v>
      </c>
      <c r="C3109" s="212" t="s">
        <v>6468</v>
      </c>
      <c r="D3109" s="47" t="s">
        <v>618</v>
      </c>
      <c r="E3109" s="11">
        <v>35.299999999999997</v>
      </c>
      <c r="F3109" s="2">
        <v>0.3947</v>
      </c>
      <c r="G3109" s="2">
        <v>0.57199999999999995</v>
      </c>
      <c r="H3109" s="2">
        <v>-0.17729999999999996</v>
      </c>
      <c r="I3109" s="2">
        <v>0.47399999999999998</v>
      </c>
      <c r="J3109" s="2">
        <v>0.40899999999999997</v>
      </c>
      <c r="K3109" s="2">
        <v>6.5000000000000002E-2</v>
      </c>
      <c r="L3109" s="2">
        <v>0.52100000000000002</v>
      </c>
      <c r="M3109" s="2">
        <v>0.46300000000000002</v>
      </c>
      <c r="N3109" s="2">
        <v>5.7999999999999996E-2</v>
      </c>
      <c r="O3109" s="2">
        <v>-1.8099999999999988E-2</v>
      </c>
      <c r="P3109" s="2" t="s">
        <v>5765</v>
      </c>
      <c r="Q3109" s="5">
        <v>8888</v>
      </c>
      <c r="R3109" s="5">
        <v>251.78470254957509</v>
      </c>
      <c r="S3109" s="5">
        <v>35</v>
      </c>
      <c r="T3109" s="5">
        <v>393.78937893789379</v>
      </c>
      <c r="U3109" s="5">
        <v>0</v>
      </c>
      <c r="V3109" s="5">
        <v>0</v>
      </c>
      <c r="W3109" s="5">
        <v>10</v>
      </c>
      <c r="X3109" s="5">
        <v>112.51125112511251</v>
      </c>
      <c r="Y3109" s="5">
        <v>1</v>
      </c>
      <c r="Z3109" s="5">
        <v>11.25112511251125</v>
      </c>
      <c r="AA3109" s="5">
        <v>24</v>
      </c>
      <c r="AB3109" s="5">
        <v>270.02700270027003</v>
      </c>
      <c r="AC3109" s="225">
        <v>22</v>
      </c>
      <c r="AD3109" s="5">
        <v>247.52475247524754</v>
      </c>
      <c r="AE3109" s="5">
        <v>5</v>
      </c>
      <c r="AF3109" s="5">
        <v>56.255625562556254</v>
      </c>
      <c r="AG3109" s="5">
        <v>15</v>
      </c>
      <c r="AH3109" s="5">
        <v>168.76687668766877</v>
      </c>
      <c r="AI3109" s="5">
        <v>2</v>
      </c>
      <c r="AJ3109" s="5">
        <v>22.5022502250225</v>
      </c>
    </row>
    <row r="3110" spans="1:36" x14ac:dyDescent="0.25">
      <c r="A3110">
        <v>2017</v>
      </c>
      <c r="B3110" t="s">
        <v>71</v>
      </c>
      <c r="C3110" s="212" t="s">
        <v>5174</v>
      </c>
      <c r="D3110" s="47" t="s">
        <v>5173</v>
      </c>
      <c r="E3110" s="11">
        <v>0</v>
      </c>
      <c r="F3110" s="2">
        <v>0.89100000000000001</v>
      </c>
      <c r="G3110" s="2">
        <v>9.5699999999999993E-2</v>
      </c>
      <c r="H3110" s="2">
        <v>0.79530000000000001</v>
      </c>
      <c r="I3110" s="2">
        <v>0.87539999999999996</v>
      </c>
      <c r="J3110" s="2">
        <v>9.1300000000000006E-2</v>
      </c>
      <c r="K3110" s="2">
        <v>0.78409999999999991</v>
      </c>
      <c r="L3110" s="2">
        <v>0.90849999999999997</v>
      </c>
      <c r="M3110" s="2">
        <v>8.4500000000000006E-2</v>
      </c>
      <c r="N3110" s="2">
        <v>0.82399999999999995</v>
      </c>
      <c r="O3110" s="2">
        <v>0.80113333333333336</v>
      </c>
      <c r="P3110" s="2" t="s">
        <v>4792</v>
      </c>
      <c r="Q3110" s="5">
        <v>8890</v>
      </c>
      <c r="R3110" s="5" t="s">
        <v>4791</v>
      </c>
      <c r="S3110" s="5">
        <v>41</v>
      </c>
      <c r="T3110" s="5">
        <v>461.1923509561305</v>
      </c>
      <c r="U3110" s="5">
        <v>0</v>
      </c>
      <c r="V3110" s="5">
        <v>0</v>
      </c>
      <c r="W3110" s="5">
        <v>0</v>
      </c>
      <c r="X3110" s="5">
        <v>0</v>
      </c>
      <c r="Y3110" s="5">
        <v>0</v>
      </c>
      <c r="Z3110" s="5">
        <v>0</v>
      </c>
      <c r="AA3110" s="5">
        <v>41</v>
      </c>
      <c r="AB3110" s="5">
        <v>461.1923509561305</v>
      </c>
      <c r="AC3110" s="225">
        <v>117</v>
      </c>
      <c r="AD3110" s="5">
        <v>1316.0854893138358</v>
      </c>
      <c r="AE3110" s="5">
        <v>31</v>
      </c>
      <c r="AF3110" s="5">
        <v>348.70641169853769</v>
      </c>
      <c r="AG3110" s="5">
        <v>74</v>
      </c>
      <c r="AH3110" s="5">
        <v>832.39595050618675</v>
      </c>
      <c r="AI3110" s="5">
        <v>12</v>
      </c>
      <c r="AJ3110" s="5">
        <v>134.98312710911136</v>
      </c>
    </row>
    <row r="3111" spans="1:36" x14ac:dyDescent="0.25">
      <c r="A3111">
        <v>2018</v>
      </c>
      <c r="B3111" t="s">
        <v>49</v>
      </c>
      <c r="C3111" s="212" t="s">
        <v>6433</v>
      </c>
      <c r="D3111" s="47" t="s">
        <v>6320</v>
      </c>
      <c r="E3111" s="11">
        <v>44.1</v>
      </c>
      <c r="F3111" s="2">
        <v>0.39539999999999997</v>
      </c>
      <c r="G3111" s="2">
        <v>0.57040000000000002</v>
      </c>
      <c r="H3111" s="2">
        <v>-0.17500000000000004</v>
      </c>
      <c r="I3111" s="2">
        <v>0.48299999999999998</v>
      </c>
      <c r="J3111" s="2">
        <v>0.41099999999999998</v>
      </c>
      <c r="K3111" s="2">
        <v>7.2000000000000008E-2</v>
      </c>
      <c r="L3111" s="2">
        <v>0.47399999999999998</v>
      </c>
      <c r="M3111" s="2">
        <v>0.50700000000000001</v>
      </c>
      <c r="N3111" s="2">
        <v>-3.3000000000000029E-2</v>
      </c>
      <c r="O3111" s="2">
        <v>-4.5333333333333357E-2</v>
      </c>
      <c r="P3111" s="2" t="s">
        <v>5765</v>
      </c>
      <c r="Q3111" s="5">
        <v>8890</v>
      </c>
      <c r="R3111" s="5">
        <v>201.58730158730157</v>
      </c>
      <c r="S3111" s="5">
        <v>22</v>
      </c>
      <c r="T3111" s="5">
        <v>247.46906636670417</v>
      </c>
      <c r="U3111" s="5">
        <v>0</v>
      </c>
      <c r="V3111" s="5">
        <v>0</v>
      </c>
      <c r="W3111" s="5">
        <v>4</v>
      </c>
      <c r="X3111" s="5">
        <v>44.994375703037122</v>
      </c>
      <c r="Y3111" s="5">
        <v>1</v>
      </c>
      <c r="Z3111" s="5">
        <v>11.24859392575928</v>
      </c>
      <c r="AA3111" s="5">
        <v>17</v>
      </c>
      <c r="AB3111" s="5">
        <v>191.22609673790777</v>
      </c>
      <c r="AC3111" s="225">
        <v>51</v>
      </c>
      <c r="AD3111" s="5">
        <v>573.67829021372336</v>
      </c>
      <c r="AE3111" s="5">
        <v>27</v>
      </c>
      <c r="AF3111" s="5">
        <v>303.71203599550057</v>
      </c>
      <c r="AG3111" s="5">
        <v>21</v>
      </c>
      <c r="AH3111" s="5">
        <v>236.22047244094489</v>
      </c>
      <c r="AI3111" s="5">
        <v>3</v>
      </c>
      <c r="AJ3111" s="5">
        <v>33.745781777277841</v>
      </c>
    </row>
    <row r="3112" spans="1:36" x14ac:dyDescent="0.25">
      <c r="A3112">
        <v>2017</v>
      </c>
      <c r="B3112" t="s">
        <v>71</v>
      </c>
      <c r="C3112" s="212" t="s">
        <v>4864</v>
      </c>
      <c r="D3112" s="47" t="s">
        <v>4863</v>
      </c>
      <c r="E3112" s="11">
        <v>0</v>
      </c>
      <c r="F3112" s="2">
        <v>0.60840000000000005</v>
      </c>
      <c r="G3112" s="2">
        <v>0.37490000000000001</v>
      </c>
      <c r="H3112" s="2">
        <v>0.23350000000000004</v>
      </c>
      <c r="I3112" s="2">
        <v>0.61029999999999995</v>
      </c>
      <c r="J3112" s="2">
        <v>0.3422</v>
      </c>
      <c r="K3112" s="2">
        <v>0.26809999999999995</v>
      </c>
      <c r="L3112" s="2">
        <v>0.64259999999999995</v>
      </c>
      <c r="M3112" s="2">
        <v>0.34470000000000001</v>
      </c>
      <c r="N3112" s="2">
        <v>0.29789999999999994</v>
      </c>
      <c r="O3112" s="2">
        <v>0.26650000000000001</v>
      </c>
      <c r="P3112" s="2" t="s">
        <v>4792</v>
      </c>
      <c r="Q3112" s="5">
        <v>8894</v>
      </c>
      <c r="R3112" s="5" t="s">
        <v>4791</v>
      </c>
      <c r="S3112" s="5">
        <v>14</v>
      </c>
      <c r="T3112" s="5">
        <v>157.40948954351248</v>
      </c>
      <c r="U3112" s="5">
        <v>0</v>
      </c>
      <c r="V3112" s="5">
        <v>0</v>
      </c>
      <c r="W3112" s="5">
        <v>3</v>
      </c>
      <c r="X3112" s="5">
        <v>33.730604902181241</v>
      </c>
      <c r="Y3112" s="5">
        <v>1</v>
      </c>
      <c r="Z3112" s="5">
        <v>11.243534967393749</v>
      </c>
      <c r="AA3112" s="5">
        <v>10</v>
      </c>
      <c r="AB3112" s="5">
        <v>112.43534967393749</v>
      </c>
      <c r="AC3112" s="225">
        <v>91</v>
      </c>
      <c r="AD3112" s="5">
        <v>1023.1616820328311</v>
      </c>
      <c r="AE3112" s="5">
        <v>8</v>
      </c>
      <c r="AF3112" s="5">
        <v>89.948279739149996</v>
      </c>
      <c r="AG3112" s="5">
        <v>83</v>
      </c>
      <c r="AH3112" s="5">
        <v>933.21340229368116</v>
      </c>
      <c r="AI3112" s="5">
        <v>0</v>
      </c>
      <c r="AJ3112" s="5">
        <v>0</v>
      </c>
    </row>
    <row r="3113" spans="1:36" x14ac:dyDescent="0.25">
      <c r="A3113">
        <v>2017</v>
      </c>
      <c r="B3113" t="s">
        <v>41</v>
      </c>
      <c r="C3113" s="212" t="s">
        <v>6118</v>
      </c>
      <c r="D3113" s="47" t="s">
        <v>6005</v>
      </c>
      <c r="E3113" s="11">
        <v>3.2639999999999998</v>
      </c>
      <c r="F3113" s="2">
        <v>0.24049999999999999</v>
      </c>
      <c r="G3113" s="2">
        <v>0.74350000000000005</v>
      </c>
      <c r="H3113" s="2">
        <v>-0.50300000000000011</v>
      </c>
      <c r="I3113" s="2">
        <v>0.2102</v>
      </c>
      <c r="J3113" s="2">
        <v>0.74750000000000005</v>
      </c>
      <c r="K3113" s="2">
        <v>-0.53730000000000011</v>
      </c>
      <c r="L3113" s="2">
        <v>0.24629999999999999</v>
      </c>
      <c r="M3113" s="2">
        <v>0.74</v>
      </c>
      <c r="N3113" s="2">
        <v>-0.49370000000000003</v>
      </c>
      <c r="O3113" s="2">
        <v>-0.51133333333333342</v>
      </c>
      <c r="P3113" s="2" t="s">
        <v>5900</v>
      </c>
      <c r="Q3113" s="5">
        <v>8897</v>
      </c>
      <c r="R3113" s="5">
        <v>2725.7965686274511</v>
      </c>
      <c r="S3113" s="5">
        <v>13</v>
      </c>
      <c r="T3113" s="5">
        <v>146.11666853995729</v>
      </c>
      <c r="U3113" s="5">
        <v>1</v>
      </c>
      <c r="V3113" s="5">
        <v>11.239743733842868</v>
      </c>
      <c r="W3113" s="5">
        <v>0</v>
      </c>
      <c r="X3113" s="5">
        <v>0</v>
      </c>
      <c r="Y3113" s="5">
        <v>5</v>
      </c>
      <c r="Z3113" s="5">
        <v>56.198718669214344</v>
      </c>
      <c r="AA3113" s="5">
        <v>7</v>
      </c>
      <c r="AB3113" s="5">
        <v>78.678206136900073</v>
      </c>
      <c r="AC3113" s="225">
        <v>60</v>
      </c>
      <c r="AD3113" s="5">
        <v>674.38462403057213</v>
      </c>
      <c r="AE3113" s="5">
        <v>24</v>
      </c>
      <c r="AF3113" s="5">
        <v>269.75384961222886</v>
      </c>
      <c r="AG3113" s="5">
        <v>31</v>
      </c>
      <c r="AH3113" s="5">
        <v>348.43205574912889</v>
      </c>
      <c r="AI3113" s="5">
        <v>5</v>
      </c>
      <c r="AJ3113" s="5">
        <v>56.198718669214344</v>
      </c>
    </row>
    <row r="3114" spans="1:36" x14ac:dyDescent="0.25">
      <c r="A3114">
        <v>2018</v>
      </c>
      <c r="B3114" t="s">
        <v>70</v>
      </c>
      <c r="C3114" s="212" t="s">
        <v>4814</v>
      </c>
      <c r="D3114" s="47" t="s">
        <v>5291</v>
      </c>
      <c r="E3114" s="11">
        <v>16.920000000000002</v>
      </c>
      <c r="F3114" s="2">
        <v>0.622</v>
      </c>
      <c r="G3114" s="2">
        <v>0.36080000000000001</v>
      </c>
      <c r="H3114" s="2">
        <v>0.26119999999999999</v>
      </c>
      <c r="I3114" s="2">
        <v>0.64190000000000003</v>
      </c>
      <c r="J3114" s="2">
        <v>0.2918</v>
      </c>
      <c r="K3114" s="2">
        <v>0.35010000000000002</v>
      </c>
      <c r="L3114" s="2">
        <v>0.72589999999999999</v>
      </c>
      <c r="M3114" s="2">
        <v>0.26129999999999998</v>
      </c>
      <c r="N3114" s="2">
        <v>0.46460000000000001</v>
      </c>
      <c r="O3114" s="2">
        <v>0.3586333333333333</v>
      </c>
      <c r="P3114" s="5" t="s">
        <v>4792</v>
      </c>
      <c r="Q3114" s="5">
        <v>8898</v>
      </c>
      <c r="R3114" s="5">
        <v>525.88652482269504</v>
      </c>
      <c r="S3114" s="5">
        <v>15</v>
      </c>
      <c r="T3114" s="5">
        <v>168.57720836142954</v>
      </c>
      <c r="U3114" s="5">
        <v>0</v>
      </c>
      <c r="V3114" s="5">
        <v>0</v>
      </c>
      <c r="W3114" s="5">
        <v>2</v>
      </c>
      <c r="X3114" s="5">
        <v>22.476961114857271</v>
      </c>
      <c r="Y3114" s="5">
        <v>0</v>
      </c>
      <c r="Z3114" s="5">
        <v>0</v>
      </c>
      <c r="AA3114" s="5">
        <v>13</v>
      </c>
      <c r="AB3114" s="5">
        <v>146.10024724657228</v>
      </c>
      <c r="AC3114" s="225">
        <v>140</v>
      </c>
      <c r="AD3114" s="5">
        <v>1573.3872780400091</v>
      </c>
      <c r="AE3114" s="5">
        <v>52</v>
      </c>
      <c r="AF3114" s="5">
        <v>584.40098898628912</v>
      </c>
      <c r="AG3114" s="5">
        <v>73</v>
      </c>
      <c r="AH3114" s="5">
        <v>820.40908069229044</v>
      </c>
      <c r="AI3114" s="5">
        <v>15</v>
      </c>
      <c r="AJ3114" s="5">
        <v>168.57720836142954</v>
      </c>
    </row>
    <row r="3115" spans="1:36" x14ac:dyDescent="0.25">
      <c r="A3115">
        <v>2017</v>
      </c>
      <c r="B3115" t="s">
        <v>70</v>
      </c>
      <c r="C3115" s="212" t="s">
        <v>5380</v>
      </c>
      <c r="D3115" s="47" t="s">
        <v>656</v>
      </c>
      <c r="E3115" s="11">
        <v>11.44</v>
      </c>
      <c r="F3115" s="2">
        <v>0.7349</v>
      </c>
      <c r="G3115" s="2">
        <v>0.25040000000000001</v>
      </c>
      <c r="H3115" s="2">
        <v>0.48449999999999999</v>
      </c>
      <c r="I3115" s="2">
        <v>0.72019999999999995</v>
      </c>
      <c r="J3115" s="2">
        <v>0.24640000000000001</v>
      </c>
      <c r="K3115" s="2">
        <v>0.47379999999999994</v>
      </c>
      <c r="L3115" s="2">
        <v>0.69230000000000003</v>
      </c>
      <c r="M3115" s="2">
        <v>0.29620000000000002</v>
      </c>
      <c r="N3115" s="2">
        <v>0.39610000000000001</v>
      </c>
      <c r="O3115" s="2">
        <v>0.45146666666666668</v>
      </c>
      <c r="P3115" s="5" t="s">
        <v>4792</v>
      </c>
      <c r="Q3115" s="5">
        <v>8909</v>
      </c>
      <c r="R3115" s="5">
        <v>778.75874125874134</v>
      </c>
      <c r="S3115" s="5">
        <v>150</v>
      </c>
      <c r="T3115" s="5">
        <v>1683.6906499045908</v>
      </c>
      <c r="U3115" s="5">
        <v>0</v>
      </c>
      <c r="V3115" s="5">
        <v>0</v>
      </c>
      <c r="W3115" s="5">
        <v>13</v>
      </c>
      <c r="X3115" s="5">
        <v>145.91985632506456</v>
      </c>
      <c r="Y3115" s="5">
        <v>11</v>
      </c>
      <c r="Z3115" s="5">
        <v>123.47064765966999</v>
      </c>
      <c r="AA3115" s="5">
        <v>126</v>
      </c>
      <c r="AB3115" s="5">
        <v>1414.3001459198563</v>
      </c>
      <c r="AC3115" s="225">
        <v>486</v>
      </c>
      <c r="AD3115" s="5">
        <v>5455.1577056908745</v>
      </c>
      <c r="AE3115" s="5">
        <v>106</v>
      </c>
      <c r="AF3115" s="5">
        <v>1189.808059265911</v>
      </c>
      <c r="AG3115" s="5">
        <v>356</v>
      </c>
      <c r="AH3115" s="5">
        <v>3995.9591424402288</v>
      </c>
      <c r="AI3115" s="5">
        <v>24</v>
      </c>
      <c r="AJ3115" s="5">
        <v>269.39050398473455</v>
      </c>
    </row>
    <row r="3116" spans="1:36" x14ac:dyDescent="0.25">
      <c r="A3116">
        <v>2018</v>
      </c>
      <c r="B3116" t="s">
        <v>41</v>
      </c>
      <c r="C3116" s="212" t="s">
        <v>5152</v>
      </c>
      <c r="D3116" s="47" t="s">
        <v>5648</v>
      </c>
      <c r="E3116" s="11">
        <v>6.931</v>
      </c>
      <c r="F3116" s="2">
        <v>0.75519999999999998</v>
      </c>
      <c r="G3116" s="2">
        <v>0.22700000000000001</v>
      </c>
      <c r="H3116" s="2">
        <v>0.5282</v>
      </c>
      <c r="I3116" s="2">
        <v>0.75129999999999997</v>
      </c>
      <c r="J3116" s="2">
        <v>0.2074</v>
      </c>
      <c r="K3116" s="2">
        <v>0.54389999999999994</v>
      </c>
      <c r="L3116" s="2">
        <v>0.65310000000000001</v>
      </c>
      <c r="M3116" s="2">
        <v>0.32440000000000002</v>
      </c>
      <c r="N3116" s="2">
        <v>0.32869999999999999</v>
      </c>
      <c r="O3116" s="2">
        <v>0.46693333333333326</v>
      </c>
      <c r="P3116" s="2" t="s">
        <v>4792</v>
      </c>
      <c r="Q3116" s="5">
        <v>8919</v>
      </c>
      <c r="R3116" s="5">
        <v>1286.8272976482469</v>
      </c>
      <c r="S3116" s="5">
        <v>45</v>
      </c>
      <c r="T3116" s="5">
        <v>504.54086781029264</v>
      </c>
      <c r="U3116" s="5">
        <v>0</v>
      </c>
      <c r="V3116" s="5">
        <v>0</v>
      </c>
      <c r="W3116" s="5">
        <v>11</v>
      </c>
      <c r="X3116" s="5">
        <v>123.33221213140487</v>
      </c>
      <c r="Y3116" s="5">
        <v>5</v>
      </c>
      <c r="Z3116" s="5">
        <v>56.060096423365849</v>
      </c>
      <c r="AA3116" s="5">
        <v>29</v>
      </c>
      <c r="AB3116" s="5">
        <v>325.14855925552189</v>
      </c>
      <c r="AC3116" s="225">
        <v>371</v>
      </c>
      <c r="AD3116" s="5">
        <v>4159.6591546137461</v>
      </c>
      <c r="AE3116" s="5">
        <v>70</v>
      </c>
      <c r="AF3116" s="5">
        <v>784.84134992712188</v>
      </c>
      <c r="AG3116" s="5">
        <v>289</v>
      </c>
      <c r="AH3116" s="5">
        <v>3240.273573270546</v>
      </c>
      <c r="AI3116" s="5">
        <v>12</v>
      </c>
      <c r="AJ3116" s="5">
        <v>134.54423141607805</v>
      </c>
    </row>
    <row r="3117" spans="1:36" x14ac:dyDescent="0.25">
      <c r="A3117">
        <v>2017</v>
      </c>
      <c r="B3117" t="s">
        <v>41</v>
      </c>
      <c r="C3117" s="212" t="s">
        <v>6133</v>
      </c>
      <c r="D3117" s="47" t="s">
        <v>6005</v>
      </c>
      <c r="E3117" s="11">
        <v>3.718</v>
      </c>
      <c r="F3117" s="2">
        <v>0.24049999999999999</v>
      </c>
      <c r="G3117" s="2">
        <v>0.74350000000000005</v>
      </c>
      <c r="H3117" s="2">
        <v>-0.50300000000000011</v>
      </c>
      <c r="I3117" s="2">
        <v>0.2102</v>
      </c>
      <c r="J3117" s="2">
        <v>0.74750000000000005</v>
      </c>
      <c r="K3117" s="2">
        <v>-0.53730000000000011</v>
      </c>
      <c r="L3117" s="2">
        <v>0.24629999999999999</v>
      </c>
      <c r="M3117" s="2">
        <v>0.74</v>
      </c>
      <c r="N3117" s="2">
        <v>-0.49370000000000003</v>
      </c>
      <c r="O3117" s="2">
        <v>-0.51133333333333342</v>
      </c>
      <c r="P3117" s="2" t="s">
        <v>5900</v>
      </c>
      <c r="Q3117" s="5">
        <v>8922</v>
      </c>
      <c r="R3117" s="5">
        <v>2399.677245831092</v>
      </c>
      <c r="S3117" s="5">
        <v>3</v>
      </c>
      <c r="T3117" s="5">
        <v>33.624747814391391</v>
      </c>
      <c r="U3117" s="5">
        <v>0</v>
      </c>
      <c r="V3117" s="5">
        <v>0</v>
      </c>
      <c r="W3117" s="5">
        <v>1</v>
      </c>
      <c r="X3117" s="5">
        <v>11.208249271463798</v>
      </c>
      <c r="Y3117" s="5">
        <v>2</v>
      </c>
      <c r="Z3117" s="5">
        <v>22.416498542927595</v>
      </c>
      <c r="AA3117" s="5">
        <v>0</v>
      </c>
      <c r="AB3117" s="5">
        <v>0</v>
      </c>
      <c r="AC3117" s="225">
        <v>67</v>
      </c>
      <c r="AD3117" s="5">
        <v>750.95270118807446</v>
      </c>
      <c r="AE3117" s="5">
        <v>8</v>
      </c>
      <c r="AF3117" s="5">
        <v>89.665994171710381</v>
      </c>
      <c r="AG3117" s="5">
        <v>52</v>
      </c>
      <c r="AH3117" s="5">
        <v>582.82896211611751</v>
      </c>
      <c r="AI3117" s="5">
        <v>7</v>
      </c>
      <c r="AJ3117" s="5">
        <v>78.457744900246581</v>
      </c>
    </row>
    <row r="3118" spans="1:36" x14ac:dyDescent="0.25">
      <c r="A3118">
        <v>2018</v>
      </c>
      <c r="B3118" t="s">
        <v>49</v>
      </c>
      <c r="C3118" s="212" t="s">
        <v>5577</v>
      </c>
      <c r="D3118" s="47" t="s">
        <v>618</v>
      </c>
      <c r="E3118" s="11">
        <v>36.4</v>
      </c>
      <c r="F3118" s="2">
        <v>0.3947</v>
      </c>
      <c r="G3118" s="2">
        <v>0.57199999999999995</v>
      </c>
      <c r="H3118" s="2">
        <v>-0.17729999999999996</v>
      </c>
      <c r="I3118" s="2">
        <v>0.54</v>
      </c>
      <c r="J3118" s="2">
        <v>0.35799999999999998</v>
      </c>
      <c r="K3118" s="2">
        <v>0.18200000000000005</v>
      </c>
      <c r="L3118" s="2">
        <v>0.56399999999999995</v>
      </c>
      <c r="M3118" s="2">
        <v>0.42</v>
      </c>
      <c r="N3118" s="2">
        <v>0.14399999999999996</v>
      </c>
      <c r="O3118" s="2">
        <v>4.9566666666666682E-2</v>
      </c>
      <c r="P3118" s="2" t="s">
        <v>5765</v>
      </c>
      <c r="Q3118" s="5">
        <v>8925</v>
      </c>
      <c r="R3118" s="5">
        <v>245.19230769230771</v>
      </c>
      <c r="S3118" s="5">
        <v>20</v>
      </c>
      <c r="T3118" s="5">
        <v>224.08963585434171</v>
      </c>
      <c r="U3118" s="5">
        <v>0</v>
      </c>
      <c r="V3118" s="5">
        <v>0</v>
      </c>
      <c r="W3118" s="5">
        <v>1</v>
      </c>
      <c r="X3118" s="5">
        <v>11.204481792717088</v>
      </c>
      <c r="Y3118" s="5">
        <v>1</v>
      </c>
      <c r="Z3118" s="5">
        <v>11.204481792717088</v>
      </c>
      <c r="AA3118" s="5">
        <v>18</v>
      </c>
      <c r="AB3118" s="5">
        <v>201.68067226890756</v>
      </c>
      <c r="AC3118" s="225">
        <v>20</v>
      </c>
      <c r="AD3118" s="5">
        <v>224.08963585434171</v>
      </c>
      <c r="AE3118" s="5">
        <v>4</v>
      </c>
      <c r="AF3118" s="5">
        <v>44.817927170868352</v>
      </c>
      <c r="AG3118" s="5">
        <v>14</v>
      </c>
      <c r="AH3118" s="5">
        <v>156.8627450980392</v>
      </c>
      <c r="AI3118" s="5">
        <v>2</v>
      </c>
      <c r="AJ3118" s="5">
        <v>22.408963585434176</v>
      </c>
    </row>
    <row r="3119" spans="1:36" x14ac:dyDescent="0.25">
      <c r="A3119">
        <v>2017</v>
      </c>
      <c r="B3119" t="s">
        <v>41</v>
      </c>
      <c r="C3119" s="212" t="s">
        <v>5868</v>
      </c>
      <c r="D3119" s="47" t="s">
        <v>5861</v>
      </c>
      <c r="E3119" s="11">
        <v>3.9830000000000001</v>
      </c>
      <c r="F3119" s="2">
        <v>0.53069999999999995</v>
      </c>
      <c r="G3119" s="2">
        <v>0.4476</v>
      </c>
      <c r="H3119" s="2">
        <v>8.3099999999999952E-2</v>
      </c>
      <c r="I3119" s="2">
        <v>0.49930000000000002</v>
      </c>
      <c r="J3119" s="2">
        <v>0.43680000000000002</v>
      </c>
      <c r="K3119" s="2">
        <v>6.25E-2</v>
      </c>
      <c r="L3119" s="2">
        <v>0.40450000000000003</v>
      </c>
      <c r="M3119" s="2">
        <v>0.57430000000000003</v>
      </c>
      <c r="N3119" s="2">
        <v>-0.16980000000000001</v>
      </c>
      <c r="O3119" s="2">
        <v>-8.0666666666666855E-3</v>
      </c>
      <c r="P3119" s="2" t="s">
        <v>5765</v>
      </c>
      <c r="Q3119" s="5">
        <v>8927</v>
      </c>
      <c r="R3119" s="5">
        <v>2241.2754205372835</v>
      </c>
      <c r="S3119" s="5">
        <v>18</v>
      </c>
      <c r="T3119" s="5">
        <v>201.63548784586087</v>
      </c>
      <c r="U3119" s="5">
        <v>0</v>
      </c>
      <c r="V3119" s="5">
        <v>0</v>
      </c>
      <c r="W3119" s="5">
        <v>1</v>
      </c>
      <c r="X3119" s="5">
        <v>11.20197154699227</v>
      </c>
      <c r="Y3119" s="5">
        <v>2</v>
      </c>
      <c r="Z3119" s="5">
        <v>22.403943093984541</v>
      </c>
      <c r="AA3119" s="5">
        <v>15</v>
      </c>
      <c r="AB3119" s="5">
        <v>168.02957320488406</v>
      </c>
      <c r="AC3119" s="225">
        <v>100</v>
      </c>
      <c r="AD3119" s="5">
        <v>1120.197154699227</v>
      </c>
      <c r="AE3119" s="5">
        <v>32</v>
      </c>
      <c r="AF3119" s="5">
        <v>358.46308950375266</v>
      </c>
      <c r="AG3119" s="5">
        <v>66</v>
      </c>
      <c r="AH3119" s="5">
        <v>739.33012210148991</v>
      </c>
      <c r="AI3119" s="5">
        <v>2</v>
      </c>
      <c r="AJ3119" s="5">
        <v>22.403943093984541</v>
      </c>
    </row>
    <row r="3120" spans="1:36" x14ac:dyDescent="0.25">
      <c r="A3120">
        <v>2018</v>
      </c>
      <c r="B3120" t="s">
        <v>71</v>
      </c>
      <c r="C3120" s="212" t="s">
        <v>4930</v>
      </c>
      <c r="D3120" s="47" t="s">
        <v>4928</v>
      </c>
      <c r="E3120" s="11">
        <v>0</v>
      </c>
      <c r="F3120" s="2">
        <v>0.68149999999999999</v>
      </c>
      <c r="G3120" s="2">
        <v>0.30449999999999999</v>
      </c>
      <c r="H3120" s="2">
        <v>0.377</v>
      </c>
      <c r="I3120" s="2">
        <v>0.71220000000000006</v>
      </c>
      <c r="J3120" s="2">
        <v>0.2417</v>
      </c>
      <c r="K3120" s="2">
        <v>0.47050000000000003</v>
      </c>
      <c r="L3120" s="2">
        <v>0.75990000000000002</v>
      </c>
      <c r="M3120" s="2">
        <v>0.2276</v>
      </c>
      <c r="N3120" s="2">
        <v>0.5323</v>
      </c>
      <c r="O3120" s="2">
        <v>0.45993333333333331</v>
      </c>
      <c r="P3120" s="2" t="s">
        <v>4792</v>
      </c>
      <c r="Q3120" s="5">
        <v>8938</v>
      </c>
      <c r="R3120" s="5" t="s">
        <v>4791</v>
      </c>
      <c r="S3120" s="5">
        <v>7</v>
      </c>
      <c r="T3120" s="5">
        <v>78.317296934437223</v>
      </c>
      <c r="U3120" s="5">
        <v>0</v>
      </c>
      <c r="V3120" s="5">
        <v>0</v>
      </c>
      <c r="W3120" s="5">
        <v>3</v>
      </c>
      <c r="X3120" s="5">
        <v>33.564555829044529</v>
      </c>
      <c r="Y3120" s="5">
        <v>1</v>
      </c>
      <c r="Z3120" s="5">
        <v>11.188185276348175</v>
      </c>
      <c r="AA3120" s="5">
        <v>3</v>
      </c>
      <c r="AB3120" s="5">
        <v>33.564555829044529</v>
      </c>
      <c r="AC3120" s="225">
        <v>54</v>
      </c>
      <c r="AD3120" s="5">
        <v>604.16200492280154</v>
      </c>
      <c r="AE3120" s="5">
        <v>16</v>
      </c>
      <c r="AF3120" s="5">
        <v>179.0109644215708</v>
      </c>
      <c r="AG3120" s="5">
        <v>35</v>
      </c>
      <c r="AH3120" s="5">
        <v>391.58648467218615</v>
      </c>
      <c r="AI3120" s="5">
        <v>3</v>
      </c>
      <c r="AJ3120" s="5">
        <v>33.564555829044529</v>
      </c>
    </row>
    <row r="3121" spans="1:36" x14ac:dyDescent="0.25">
      <c r="A3121">
        <v>2018</v>
      </c>
      <c r="B3121" t="s">
        <v>71</v>
      </c>
      <c r="C3121" s="212" t="s">
        <v>4930</v>
      </c>
      <c r="D3121" s="47" t="s">
        <v>4928</v>
      </c>
      <c r="E3121" s="11">
        <v>0</v>
      </c>
      <c r="F3121" s="2">
        <v>0.68149999999999999</v>
      </c>
      <c r="G3121" s="2">
        <v>0.30449999999999999</v>
      </c>
      <c r="H3121" s="2">
        <v>0.377</v>
      </c>
      <c r="I3121" s="2">
        <v>0.71220000000000006</v>
      </c>
      <c r="J3121" s="2">
        <v>0.2417</v>
      </c>
      <c r="K3121" s="2">
        <v>0.47050000000000003</v>
      </c>
      <c r="L3121" s="2">
        <v>0.75990000000000002</v>
      </c>
      <c r="M3121" s="2">
        <v>0.2276</v>
      </c>
      <c r="N3121" s="2">
        <v>0.5323</v>
      </c>
      <c r="O3121" s="2">
        <v>0.45993333333333331</v>
      </c>
      <c r="P3121" s="2" t="s">
        <v>4792</v>
      </c>
      <c r="Q3121" s="5">
        <v>8938</v>
      </c>
      <c r="R3121" s="5" t="s">
        <v>4791</v>
      </c>
      <c r="S3121" s="5">
        <v>7</v>
      </c>
      <c r="T3121" s="5">
        <v>78.317296934437223</v>
      </c>
      <c r="U3121" s="5">
        <v>0</v>
      </c>
      <c r="V3121" s="5">
        <v>0</v>
      </c>
      <c r="W3121" s="5">
        <v>3</v>
      </c>
      <c r="X3121" s="5">
        <v>33.564555829044529</v>
      </c>
      <c r="Y3121" s="5">
        <v>1</v>
      </c>
      <c r="Z3121" s="5">
        <v>11.188185276348175</v>
      </c>
      <c r="AA3121" s="5">
        <v>3</v>
      </c>
      <c r="AB3121" s="5">
        <v>33.564555829044529</v>
      </c>
      <c r="AC3121" s="225">
        <v>54</v>
      </c>
      <c r="AD3121" s="5">
        <v>604.16200492280154</v>
      </c>
      <c r="AE3121" s="5">
        <v>16</v>
      </c>
      <c r="AF3121" s="5">
        <v>179.0109644215708</v>
      </c>
      <c r="AG3121" s="5">
        <v>35</v>
      </c>
      <c r="AH3121" s="5">
        <v>391.58648467218615</v>
      </c>
      <c r="AI3121" s="5">
        <v>3</v>
      </c>
      <c r="AJ3121" s="5">
        <v>33.564555829044529</v>
      </c>
    </row>
    <row r="3122" spans="1:36" x14ac:dyDescent="0.25">
      <c r="A3122">
        <v>2019</v>
      </c>
      <c r="B3122" t="s">
        <v>41</v>
      </c>
      <c r="C3122" s="212" t="s">
        <v>5531</v>
      </c>
      <c r="D3122" s="47" t="s">
        <v>419</v>
      </c>
      <c r="E3122" s="11">
        <v>4.242</v>
      </c>
      <c r="F3122" s="2">
        <v>0.59119999999999995</v>
      </c>
      <c r="G3122" s="2">
        <v>0.39069999999999999</v>
      </c>
      <c r="H3122" s="2">
        <v>0.20049999999999996</v>
      </c>
      <c r="I3122" s="2">
        <v>0.55430000000000001</v>
      </c>
      <c r="J3122" s="2">
        <v>0.38729999999999998</v>
      </c>
      <c r="K3122" s="2">
        <v>0.16700000000000004</v>
      </c>
      <c r="L3122" s="2">
        <v>0.46279999999999999</v>
      </c>
      <c r="M3122" s="2">
        <v>0.51729999999999998</v>
      </c>
      <c r="N3122" s="2">
        <v>-5.4499999999999993E-2</v>
      </c>
      <c r="O3122" s="2">
        <v>0.10433333333333333</v>
      </c>
      <c r="P3122" s="2" t="s">
        <v>4792</v>
      </c>
      <c r="Q3122" s="5">
        <v>8944</v>
      </c>
      <c r="R3122" s="5">
        <v>2108.4394153701082</v>
      </c>
      <c r="S3122" s="5">
        <v>23</v>
      </c>
      <c r="T3122" s="5">
        <v>257.15563506261179</v>
      </c>
      <c r="U3122" s="5">
        <v>0</v>
      </c>
      <c r="V3122" s="5">
        <v>0</v>
      </c>
      <c r="W3122" s="5">
        <v>7</v>
      </c>
      <c r="X3122" s="5">
        <v>78.264758497316635</v>
      </c>
      <c r="Y3122" s="5">
        <v>0</v>
      </c>
      <c r="Z3122" s="5">
        <v>0</v>
      </c>
      <c r="AA3122" s="5">
        <v>16</v>
      </c>
      <c r="AB3122" s="5">
        <v>178.89087656529517</v>
      </c>
      <c r="AC3122" s="225">
        <v>175</v>
      </c>
      <c r="AD3122" s="5">
        <v>1956.6189624329159</v>
      </c>
      <c r="AE3122" s="5">
        <v>43</v>
      </c>
      <c r="AF3122" s="5">
        <v>480.76923076923077</v>
      </c>
      <c r="AG3122" s="5">
        <v>124</v>
      </c>
      <c r="AH3122" s="5">
        <v>1386.4042933810376</v>
      </c>
      <c r="AI3122" s="5">
        <v>8</v>
      </c>
      <c r="AJ3122" s="5">
        <v>89.445438282647586</v>
      </c>
    </row>
    <row r="3123" spans="1:36" x14ac:dyDescent="0.25">
      <c r="A3123">
        <v>2019</v>
      </c>
      <c r="B3123" t="s">
        <v>71</v>
      </c>
      <c r="C3123" s="212" t="s">
        <v>468</v>
      </c>
      <c r="D3123" s="47" t="s">
        <v>426</v>
      </c>
      <c r="E3123" s="11">
        <v>0</v>
      </c>
      <c r="F3123" s="2">
        <v>0.6885</v>
      </c>
      <c r="G3123" s="2">
        <v>0.29520000000000002</v>
      </c>
      <c r="H3123" s="2">
        <v>0.39329999999999998</v>
      </c>
      <c r="I3123" s="2">
        <v>0.69520000000000004</v>
      </c>
      <c r="J3123" s="2">
        <v>0.2631</v>
      </c>
      <c r="K3123" s="2">
        <v>0.43210000000000004</v>
      </c>
      <c r="L3123" s="2">
        <v>0.72019999999999995</v>
      </c>
      <c r="M3123" s="2">
        <v>0.26950000000000002</v>
      </c>
      <c r="N3123" s="2">
        <v>0.45069999999999993</v>
      </c>
      <c r="O3123" s="2">
        <v>0.42536666666666667</v>
      </c>
      <c r="P3123" s="2" t="s">
        <v>4792</v>
      </c>
      <c r="Q3123" s="5">
        <v>8945</v>
      </c>
      <c r="R3123" s="5" t="s">
        <v>4791</v>
      </c>
      <c r="S3123" s="5">
        <v>12</v>
      </c>
      <c r="T3123" s="5">
        <v>134.15315818893237</v>
      </c>
      <c r="U3123" s="5">
        <v>0</v>
      </c>
      <c r="V3123" s="5">
        <v>0</v>
      </c>
      <c r="W3123" s="5">
        <v>1</v>
      </c>
      <c r="X3123" s="5">
        <v>11.179429849077698</v>
      </c>
      <c r="Y3123" s="5">
        <v>2</v>
      </c>
      <c r="Z3123" s="5">
        <v>22.358859698155396</v>
      </c>
      <c r="AA3123" s="5">
        <v>9</v>
      </c>
      <c r="AB3123" s="5">
        <v>100.61486864169927</v>
      </c>
      <c r="AC3123" s="225">
        <v>72</v>
      </c>
      <c r="AD3123" s="5">
        <v>804.9189491335942</v>
      </c>
      <c r="AE3123" s="5">
        <v>11</v>
      </c>
      <c r="AF3123" s="5">
        <v>122.97372833985466</v>
      </c>
      <c r="AG3123" s="5">
        <v>59</v>
      </c>
      <c r="AH3123" s="5">
        <v>659.58636109558415</v>
      </c>
      <c r="AI3123" s="5">
        <v>2</v>
      </c>
      <c r="AJ3123" s="5">
        <v>22.358859698155396</v>
      </c>
    </row>
    <row r="3124" spans="1:36" x14ac:dyDescent="0.25">
      <c r="A3124">
        <v>2018</v>
      </c>
      <c r="B3124" t="s">
        <v>49</v>
      </c>
      <c r="C3124" s="212" t="s">
        <v>5577</v>
      </c>
      <c r="D3124" s="47" t="s">
        <v>618</v>
      </c>
      <c r="E3124" s="11">
        <v>36.4</v>
      </c>
      <c r="F3124" s="2">
        <v>0.3947</v>
      </c>
      <c r="G3124" s="2">
        <v>0.57199999999999995</v>
      </c>
      <c r="H3124" s="2">
        <v>-0.17729999999999996</v>
      </c>
      <c r="I3124" s="2">
        <v>0.54</v>
      </c>
      <c r="J3124" s="2">
        <v>0.35799999999999998</v>
      </c>
      <c r="K3124" s="2">
        <v>0.18200000000000005</v>
      </c>
      <c r="L3124" s="2">
        <v>0.56399999999999995</v>
      </c>
      <c r="M3124" s="2">
        <v>0.42</v>
      </c>
      <c r="N3124" s="2">
        <v>0.14399999999999996</v>
      </c>
      <c r="O3124" s="2">
        <v>4.9566666666666682E-2</v>
      </c>
      <c r="P3124" s="2" t="s">
        <v>5765</v>
      </c>
      <c r="Q3124" s="5">
        <v>8946</v>
      </c>
      <c r="R3124" s="5">
        <v>245.76923076923077</v>
      </c>
      <c r="S3124" s="5">
        <v>8</v>
      </c>
      <c r="T3124" s="5">
        <v>89.425441538117596</v>
      </c>
      <c r="U3124" s="5">
        <v>0</v>
      </c>
      <c r="V3124" s="5">
        <v>0</v>
      </c>
      <c r="W3124" s="5">
        <v>2</v>
      </c>
      <c r="X3124" s="5">
        <v>22.356360384529399</v>
      </c>
      <c r="Y3124" s="5">
        <v>1</v>
      </c>
      <c r="Z3124" s="5">
        <v>11.178180192264699</v>
      </c>
      <c r="AA3124" s="5">
        <v>5</v>
      </c>
      <c r="AB3124" s="5">
        <v>55.890900961323489</v>
      </c>
      <c r="AC3124" s="225">
        <v>24</v>
      </c>
      <c r="AD3124" s="5">
        <v>268.2763246143528</v>
      </c>
      <c r="AE3124" s="5">
        <v>6</v>
      </c>
      <c r="AF3124" s="5">
        <v>67.069081153588201</v>
      </c>
      <c r="AG3124" s="5">
        <v>15</v>
      </c>
      <c r="AH3124" s="5">
        <v>167.67270288397049</v>
      </c>
      <c r="AI3124" s="5">
        <v>3</v>
      </c>
      <c r="AJ3124" s="5">
        <v>33.5345405767941</v>
      </c>
    </row>
    <row r="3125" spans="1:36" x14ac:dyDescent="0.25">
      <c r="A3125">
        <v>2019</v>
      </c>
      <c r="B3125" t="s">
        <v>41</v>
      </c>
      <c r="C3125" s="212" t="s">
        <v>5579</v>
      </c>
      <c r="D3125" s="47" t="s">
        <v>5525</v>
      </c>
      <c r="E3125" s="11">
        <v>5.3440000000000003</v>
      </c>
      <c r="F3125" s="2">
        <v>0.57179999999999997</v>
      </c>
      <c r="G3125" s="2">
        <v>0.40620000000000001</v>
      </c>
      <c r="H3125" s="2">
        <v>0.16559999999999997</v>
      </c>
      <c r="I3125" s="2">
        <v>0.5383</v>
      </c>
      <c r="J3125" s="2">
        <v>0.40639999999999998</v>
      </c>
      <c r="K3125" s="2">
        <v>0.13190000000000002</v>
      </c>
      <c r="L3125" s="2">
        <v>0.50680000000000003</v>
      </c>
      <c r="M3125" s="2">
        <v>0.47299999999999998</v>
      </c>
      <c r="N3125" s="2">
        <v>3.3800000000000052E-2</v>
      </c>
      <c r="O3125" s="2">
        <v>0.11043333333333334</v>
      </c>
      <c r="P3125" s="2" t="s">
        <v>4792</v>
      </c>
      <c r="Q3125" s="5">
        <v>8965</v>
      </c>
      <c r="R3125" s="5">
        <v>1677.5823353293413</v>
      </c>
      <c r="S3125" s="5">
        <v>30</v>
      </c>
      <c r="T3125" s="5">
        <v>334.63469046291135</v>
      </c>
      <c r="U3125" s="5">
        <v>0</v>
      </c>
      <c r="V3125" s="5">
        <v>0</v>
      </c>
      <c r="W3125" s="5">
        <v>10</v>
      </c>
      <c r="X3125" s="5">
        <v>111.54489682097045</v>
      </c>
      <c r="Y3125" s="5">
        <v>2</v>
      </c>
      <c r="Z3125" s="5">
        <v>22.308979364194091</v>
      </c>
      <c r="AA3125" s="5">
        <v>18</v>
      </c>
      <c r="AB3125" s="5">
        <v>200.7808142777468</v>
      </c>
      <c r="AC3125" s="225">
        <v>136</v>
      </c>
      <c r="AD3125" s="5">
        <v>1517.010596765198</v>
      </c>
      <c r="AE3125" s="5">
        <v>11</v>
      </c>
      <c r="AF3125" s="5">
        <v>122.69938650306749</v>
      </c>
      <c r="AG3125" s="5">
        <v>118</v>
      </c>
      <c r="AH3125" s="5">
        <v>1316.2297824874513</v>
      </c>
      <c r="AI3125" s="5">
        <v>7</v>
      </c>
      <c r="AJ3125" s="5">
        <v>78.081427774679312</v>
      </c>
    </row>
    <row r="3126" spans="1:36" x14ac:dyDescent="0.25">
      <c r="A3126">
        <v>2018</v>
      </c>
      <c r="B3126" t="s">
        <v>41</v>
      </c>
      <c r="C3126" s="212" t="s">
        <v>5579</v>
      </c>
      <c r="D3126" s="47" t="s">
        <v>5525</v>
      </c>
      <c r="E3126" s="11">
        <v>5.3440000000000003</v>
      </c>
      <c r="F3126" s="2">
        <v>0.57179999999999997</v>
      </c>
      <c r="G3126" s="2">
        <v>0.40620000000000001</v>
      </c>
      <c r="H3126" s="2">
        <v>0.16559999999999997</v>
      </c>
      <c r="I3126" s="2">
        <v>0.5383</v>
      </c>
      <c r="J3126" s="2">
        <v>0.40639999999999998</v>
      </c>
      <c r="K3126" s="2">
        <v>0.13190000000000002</v>
      </c>
      <c r="L3126" s="2">
        <v>0.50680000000000003</v>
      </c>
      <c r="M3126" s="2">
        <v>0.47299999999999998</v>
      </c>
      <c r="N3126" s="2">
        <v>3.3800000000000052E-2</v>
      </c>
      <c r="O3126" s="2">
        <v>0.11043333333333334</v>
      </c>
      <c r="P3126" s="2" t="s">
        <v>4792</v>
      </c>
      <c r="Q3126" s="5">
        <v>8996</v>
      </c>
      <c r="R3126" s="5">
        <v>1683.3832335329341</v>
      </c>
      <c r="S3126" s="5">
        <v>9</v>
      </c>
      <c r="T3126" s="5">
        <v>100.04446420631393</v>
      </c>
      <c r="U3126" s="5">
        <v>0</v>
      </c>
      <c r="V3126" s="5">
        <v>0</v>
      </c>
      <c r="W3126" s="5">
        <v>4</v>
      </c>
      <c r="X3126" s="5">
        <v>44.464206313917295</v>
      </c>
      <c r="Y3126" s="5">
        <v>0</v>
      </c>
      <c r="Z3126" s="5">
        <v>0</v>
      </c>
      <c r="AA3126" s="5">
        <v>5</v>
      </c>
      <c r="AB3126" s="5">
        <v>55.580257892396617</v>
      </c>
      <c r="AC3126" s="225">
        <v>159</v>
      </c>
      <c r="AD3126" s="5">
        <v>1767.4522009782124</v>
      </c>
      <c r="AE3126" s="5">
        <v>18</v>
      </c>
      <c r="AF3126" s="5">
        <v>200.08892841262787</v>
      </c>
      <c r="AG3126" s="5">
        <v>139</v>
      </c>
      <c r="AH3126" s="5">
        <v>1545.1311694086262</v>
      </c>
      <c r="AI3126" s="5">
        <v>2</v>
      </c>
      <c r="AJ3126" s="5">
        <v>22.232103156958647</v>
      </c>
    </row>
    <row r="3127" spans="1:36" x14ac:dyDescent="0.25">
      <c r="A3127">
        <v>2019</v>
      </c>
      <c r="B3127" t="s">
        <v>71</v>
      </c>
      <c r="C3127" s="212" t="s">
        <v>4983</v>
      </c>
      <c r="D3127" s="47" t="s">
        <v>4964</v>
      </c>
      <c r="E3127" s="11">
        <v>0</v>
      </c>
      <c r="F3127" s="2">
        <v>0.77880000000000005</v>
      </c>
      <c r="G3127" s="2">
        <v>0.2132</v>
      </c>
      <c r="H3127" s="2">
        <v>0.5656000000000001</v>
      </c>
      <c r="I3127" s="2">
        <v>0.73980000000000001</v>
      </c>
      <c r="J3127" s="2">
        <v>0.2344</v>
      </c>
      <c r="K3127" s="2">
        <v>0.50540000000000007</v>
      </c>
      <c r="L3127" s="2">
        <v>0.71140000000000003</v>
      </c>
      <c r="M3127" s="2">
        <v>0.27979999999999999</v>
      </c>
      <c r="N3127" s="2">
        <v>0.43160000000000004</v>
      </c>
      <c r="O3127" s="2">
        <v>0.50086666666666668</v>
      </c>
      <c r="P3127" s="2" t="s">
        <v>4792</v>
      </c>
      <c r="Q3127" s="5">
        <v>8997</v>
      </c>
      <c r="R3127" s="5" t="s">
        <v>4791</v>
      </c>
      <c r="S3127" s="5">
        <v>74</v>
      </c>
      <c r="T3127" s="5">
        <v>822.49638768478371</v>
      </c>
      <c r="U3127" s="5">
        <v>2</v>
      </c>
      <c r="V3127" s="5">
        <v>22.229632099588752</v>
      </c>
      <c r="W3127" s="5">
        <v>7</v>
      </c>
      <c r="X3127" s="5">
        <v>77.803712348560623</v>
      </c>
      <c r="Y3127" s="5">
        <v>12</v>
      </c>
      <c r="Z3127" s="5">
        <v>133.3777925975325</v>
      </c>
      <c r="AA3127" s="5">
        <v>53</v>
      </c>
      <c r="AB3127" s="5">
        <v>589.08525063910201</v>
      </c>
      <c r="AC3127" s="225">
        <v>398</v>
      </c>
      <c r="AD3127" s="5">
        <v>4423.6967878181613</v>
      </c>
      <c r="AE3127" s="5">
        <v>109</v>
      </c>
      <c r="AF3127" s="5">
        <v>1211.514949427587</v>
      </c>
      <c r="AG3127" s="5">
        <v>271</v>
      </c>
      <c r="AH3127" s="5">
        <v>3012.115149494276</v>
      </c>
      <c r="AI3127" s="5">
        <v>18</v>
      </c>
      <c r="AJ3127" s="5">
        <v>200.06668889629879</v>
      </c>
    </row>
    <row r="3128" spans="1:36" x14ac:dyDescent="0.25">
      <c r="A3128">
        <v>2019</v>
      </c>
      <c r="B3128" t="s">
        <v>41</v>
      </c>
      <c r="C3128" s="212" t="s">
        <v>5840</v>
      </c>
      <c r="D3128" s="47" t="s">
        <v>4791</v>
      </c>
      <c r="E3128" s="11">
        <v>0</v>
      </c>
      <c r="F3128" s="2">
        <v>0</v>
      </c>
      <c r="G3128" s="2">
        <v>0</v>
      </c>
      <c r="H3128" s="2">
        <v>0</v>
      </c>
      <c r="I3128" s="2">
        <v>0</v>
      </c>
      <c r="J3128" s="2">
        <v>0</v>
      </c>
      <c r="K3128" s="2">
        <v>0</v>
      </c>
      <c r="L3128" s="2">
        <v>0</v>
      </c>
      <c r="M3128" s="2">
        <v>0</v>
      </c>
      <c r="N3128" s="2">
        <v>0</v>
      </c>
      <c r="O3128" s="2">
        <v>0</v>
      </c>
      <c r="P3128" s="2" t="s">
        <v>4791</v>
      </c>
      <c r="Q3128" s="5">
        <v>8997</v>
      </c>
      <c r="R3128" s="5" t="s">
        <v>4791</v>
      </c>
      <c r="S3128" s="5">
        <v>5</v>
      </c>
      <c r="T3128" s="5">
        <v>55.574080248971875</v>
      </c>
      <c r="U3128" s="5">
        <v>1</v>
      </c>
      <c r="V3128" s="5">
        <v>11.114816049794376</v>
      </c>
      <c r="W3128" s="5">
        <v>0</v>
      </c>
      <c r="X3128" s="5">
        <v>0</v>
      </c>
      <c r="Y3128" s="5">
        <v>1</v>
      </c>
      <c r="Z3128" s="5">
        <v>11.114816049794376</v>
      </c>
      <c r="AA3128" s="5">
        <v>3</v>
      </c>
      <c r="AB3128" s="5">
        <v>33.344448149383126</v>
      </c>
      <c r="AC3128" s="225">
        <v>104</v>
      </c>
      <c r="AD3128" s="5">
        <v>1155.940869178615</v>
      </c>
      <c r="AE3128" s="5">
        <v>10</v>
      </c>
      <c r="AF3128" s="5">
        <v>111.14816049794375</v>
      </c>
      <c r="AG3128" s="5">
        <v>90</v>
      </c>
      <c r="AH3128" s="5">
        <v>1000.3334444814938</v>
      </c>
      <c r="AI3128" s="5">
        <v>4</v>
      </c>
      <c r="AJ3128" s="5">
        <v>44.459264199177504</v>
      </c>
    </row>
    <row r="3129" spans="1:36" x14ac:dyDescent="0.25">
      <c r="A3129">
        <v>2017</v>
      </c>
      <c r="B3129" t="s">
        <v>71</v>
      </c>
      <c r="C3129" s="212" t="s">
        <v>5968</v>
      </c>
      <c r="D3129" s="47" t="s">
        <v>5959</v>
      </c>
      <c r="E3129" s="11">
        <v>0</v>
      </c>
      <c r="F3129" s="2">
        <v>0.40050000000000002</v>
      </c>
      <c r="G3129" s="2">
        <v>0.58199999999999996</v>
      </c>
      <c r="H3129" s="2">
        <v>-0.18149999999999994</v>
      </c>
      <c r="I3129" s="2">
        <v>0.40760000000000002</v>
      </c>
      <c r="J3129" s="2">
        <v>0.54190000000000005</v>
      </c>
      <c r="K3129" s="2">
        <v>-0.13430000000000003</v>
      </c>
      <c r="L3129" s="2">
        <v>0.47039999999999998</v>
      </c>
      <c r="M3129" s="2">
        <v>0.51559999999999995</v>
      </c>
      <c r="N3129" s="2">
        <v>-4.5199999999999962E-2</v>
      </c>
      <c r="O3129" s="2">
        <v>-0.12033333333333331</v>
      </c>
      <c r="P3129" s="2" t="s">
        <v>5900</v>
      </c>
      <c r="Q3129" s="5">
        <v>9011</v>
      </c>
      <c r="R3129" s="5" t="s">
        <v>4791</v>
      </c>
      <c r="S3129" s="5">
        <v>8</v>
      </c>
      <c r="T3129" s="5">
        <v>88.780379536122524</v>
      </c>
      <c r="U3129" s="5">
        <v>0</v>
      </c>
      <c r="V3129" s="5">
        <v>0</v>
      </c>
      <c r="W3129" s="5">
        <v>1</v>
      </c>
      <c r="X3129" s="5">
        <v>11.097547442015316</v>
      </c>
      <c r="Y3129" s="5">
        <v>2</v>
      </c>
      <c r="Z3129" s="5">
        <v>22.195094884030631</v>
      </c>
      <c r="AA3129" s="5">
        <v>5</v>
      </c>
      <c r="AB3129" s="5">
        <v>55.487737210076574</v>
      </c>
      <c r="AC3129" s="225">
        <v>143</v>
      </c>
      <c r="AD3129" s="5">
        <v>1586.94928420819</v>
      </c>
      <c r="AE3129" s="5">
        <v>24</v>
      </c>
      <c r="AF3129" s="5">
        <v>266.34113860836754</v>
      </c>
      <c r="AG3129" s="5">
        <v>116</v>
      </c>
      <c r="AH3129" s="5">
        <v>1287.3155032737764</v>
      </c>
      <c r="AI3129" s="5">
        <v>3</v>
      </c>
      <c r="AJ3129" s="5">
        <v>33.292642326045943</v>
      </c>
    </row>
    <row r="3130" spans="1:36" x14ac:dyDescent="0.25">
      <c r="A3130">
        <v>2019</v>
      </c>
      <c r="B3130" t="s">
        <v>71</v>
      </c>
      <c r="C3130" s="212" t="s">
        <v>4864</v>
      </c>
      <c r="D3130" s="47" t="s">
        <v>4863</v>
      </c>
      <c r="E3130" s="11">
        <v>0</v>
      </c>
      <c r="F3130" s="2">
        <v>0.60840000000000005</v>
      </c>
      <c r="G3130" s="2">
        <v>0.37490000000000001</v>
      </c>
      <c r="H3130" s="2">
        <v>0.23350000000000004</v>
      </c>
      <c r="I3130" s="2">
        <v>0.61029999999999995</v>
      </c>
      <c r="J3130" s="2">
        <v>0.3422</v>
      </c>
      <c r="K3130" s="2">
        <v>0.26809999999999995</v>
      </c>
      <c r="L3130" s="2">
        <v>0.64259999999999995</v>
      </c>
      <c r="M3130" s="2">
        <v>0.34470000000000001</v>
      </c>
      <c r="N3130" s="2">
        <v>0.29789999999999994</v>
      </c>
      <c r="O3130" s="2">
        <v>0.26650000000000001</v>
      </c>
      <c r="P3130" s="2" t="s">
        <v>4792</v>
      </c>
      <c r="Q3130" s="5">
        <v>9033</v>
      </c>
      <c r="R3130" s="5" t="s">
        <v>4791</v>
      </c>
      <c r="S3130" s="5">
        <v>16</v>
      </c>
      <c r="T3130" s="5">
        <v>177.12830731761321</v>
      </c>
      <c r="U3130" s="5">
        <v>0</v>
      </c>
      <c r="V3130" s="5">
        <v>0</v>
      </c>
      <c r="W3130" s="5">
        <v>6</v>
      </c>
      <c r="X3130" s="5">
        <v>66.423115244104949</v>
      </c>
      <c r="Y3130" s="5">
        <v>0</v>
      </c>
      <c r="Z3130" s="5">
        <v>0</v>
      </c>
      <c r="AA3130" s="5">
        <v>10</v>
      </c>
      <c r="AB3130" s="5">
        <v>110.70519207350826</v>
      </c>
      <c r="AC3130" s="225">
        <v>91</v>
      </c>
      <c r="AD3130" s="5">
        <v>1007.4172478689251</v>
      </c>
      <c r="AE3130" s="5">
        <v>5</v>
      </c>
      <c r="AF3130" s="5">
        <v>55.352596036754129</v>
      </c>
      <c r="AG3130" s="5">
        <v>80</v>
      </c>
      <c r="AH3130" s="5">
        <v>885.64153658806606</v>
      </c>
      <c r="AI3130" s="5">
        <v>6</v>
      </c>
      <c r="AJ3130" s="5">
        <v>66.423115244104949</v>
      </c>
    </row>
    <row r="3131" spans="1:36" x14ac:dyDescent="0.25">
      <c r="A3131">
        <v>2018</v>
      </c>
      <c r="B3131" t="s">
        <v>41</v>
      </c>
      <c r="C3131" s="212" t="s">
        <v>5531</v>
      </c>
      <c r="D3131" s="47" t="s">
        <v>419</v>
      </c>
      <c r="E3131" s="11">
        <v>4.242</v>
      </c>
      <c r="F3131" s="2">
        <v>0.59119999999999995</v>
      </c>
      <c r="G3131" s="2">
        <v>0.39069999999999999</v>
      </c>
      <c r="H3131" s="2">
        <v>0.20049999999999996</v>
      </c>
      <c r="I3131" s="2">
        <v>0.55430000000000001</v>
      </c>
      <c r="J3131" s="2">
        <v>0.38729999999999998</v>
      </c>
      <c r="K3131" s="2">
        <v>0.16700000000000004</v>
      </c>
      <c r="L3131" s="2">
        <v>0.46279999999999999</v>
      </c>
      <c r="M3131" s="2">
        <v>0.51729999999999998</v>
      </c>
      <c r="N3131" s="2">
        <v>-5.4499999999999993E-2</v>
      </c>
      <c r="O3131" s="2">
        <v>0.10433333333333333</v>
      </c>
      <c r="P3131" s="2" t="s">
        <v>4792</v>
      </c>
      <c r="Q3131" s="5">
        <v>9042</v>
      </c>
      <c r="R3131" s="5">
        <v>2131.5417256011315</v>
      </c>
      <c r="S3131" s="5">
        <v>31</v>
      </c>
      <c r="T3131" s="5">
        <v>342.84450342844502</v>
      </c>
      <c r="U3131" s="5">
        <v>0</v>
      </c>
      <c r="V3131" s="5">
        <v>0</v>
      </c>
      <c r="W3131" s="5">
        <v>1</v>
      </c>
      <c r="X3131" s="5">
        <v>11.059500110595001</v>
      </c>
      <c r="Y3131" s="5">
        <v>4</v>
      </c>
      <c r="Z3131" s="5">
        <v>44.238000442380006</v>
      </c>
      <c r="AA3131" s="5">
        <v>26</v>
      </c>
      <c r="AB3131" s="5">
        <v>287.54700287547001</v>
      </c>
      <c r="AC3131" s="225">
        <v>212</v>
      </c>
      <c r="AD3131" s="5">
        <v>2344.6140234461404</v>
      </c>
      <c r="AE3131" s="5">
        <v>40</v>
      </c>
      <c r="AF3131" s="5">
        <v>442.38000442380007</v>
      </c>
      <c r="AG3131" s="5">
        <v>160</v>
      </c>
      <c r="AH3131" s="5">
        <v>1769.5200176952003</v>
      </c>
      <c r="AI3131" s="5">
        <v>12</v>
      </c>
      <c r="AJ3131" s="5">
        <v>132.71400132714001</v>
      </c>
    </row>
    <row r="3132" spans="1:36" x14ac:dyDescent="0.25">
      <c r="A3132">
        <v>2017</v>
      </c>
      <c r="B3132" t="s">
        <v>71</v>
      </c>
      <c r="C3132" s="212" t="s">
        <v>5969</v>
      </c>
      <c r="D3132" s="47" t="s">
        <v>5959</v>
      </c>
      <c r="E3132" s="11">
        <v>0</v>
      </c>
      <c r="F3132" s="2">
        <v>0.40050000000000002</v>
      </c>
      <c r="G3132" s="2">
        <v>0.58199999999999996</v>
      </c>
      <c r="H3132" s="2">
        <v>-0.18149999999999994</v>
      </c>
      <c r="I3132" s="2">
        <v>0.40760000000000002</v>
      </c>
      <c r="J3132" s="2">
        <v>0.54190000000000005</v>
      </c>
      <c r="K3132" s="2">
        <v>-0.13430000000000003</v>
      </c>
      <c r="L3132" s="2">
        <v>0.47039999999999998</v>
      </c>
      <c r="M3132" s="2">
        <v>0.51559999999999995</v>
      </c>
      <c r="N3132" s="2">
        <v>-4.5199999999999962E-2</v>
      </c>
      <c r="O3132" s="2">
        <v>-0.12033333333333331</v>
      </c>
      <c r="P3132" s="2" t="s">
        <v>5900</v>
      </c>
      <c r="Q3132" s="5">
        <v>9042</v>
      </c>
      <c r="R3132" s="5" t="s">
        <v>4791</v>
      </c>
      <c r="S3132" s="5">
        <v>3</v>
      </c>
      <c r="T3132" s="5">
        <v>33.178500331785003</v>
      </c>
      <c r="U3132" s="5">
        <v>0</v>
      </c>
      <c r="V3132" s="5">
        <v>0</v>
      </c>
      <c r="W3132" s="5">
        <v>0</v>
      </c>
      <c r="X3132" s="5">
        <v>0</v>
      </c>
      <c r="Y3132" s="5">
        <v>0</v>
      </c>
      <c r="Z3132" s="5">
        <v>0</v>
      </c>
      <c r="AA3132" s="5">
        <v>3</v>
      </c>
      <c r="AB3132" s="5">
        <v>33.178500331785003</v>
      </c>
      <c r="AC3132" s="225">
        <v>42</v>
      </c>
      <c r="AD3132" s="5">
        <v>464.49900464499001</v>
      </c>
      <c r="AE3132" s="5">
        <v>12</v>
      </c>
      <c r="AF3132" s="5">
        <v>132.71400132714001</v>
      </c>
      <c r="AG3132" s="5">
        <v>28</v>
      </c>
      <c r="AH3132" s="5">
        <v>309.66600309666001</v>
      </c>
      <c r="AI3132" s="5">
        <v>2</v>
      </c>
      <c r="AJ3132" s="5">
        <v>22.119000221190003</v>
      </c>
    </row>
    <row r="3133" spans="1:36" x14ac:dyDescent="0.25">
      <c r="A3133">
        <v>2019</v>
      </c>
      <c r="B3133" t="s">
        <v>41</v>
      </c>
      <c r="C3133" s="212" t="s">
        <v>5737</v>
      </c>
      <c r="D3133" s="47" t="s">
        <v>5559</v>
      </c>
      <c r="E3133" s="11">
        <v>13.295999999999999</v>
      </c>
      <c r="F3133" s="2">
        <v>0.61850000000000005</v>
      </c>
      <c r="G3133" s="2">
        <v>0.3589</v>
      </c>
      <c r="H3133" s="2">
        <v>0.25960000000000005</v>
      </c>
      <c r="I3133" s="2">
        <v>0.60209999999999997</v>
      </c>
      <c r="J3133" s="2">
        <v>0.3377</v>
      </c>
      <c r="K3133" s="2">
        <v>0.26439999999999997</v>
      </c>
      <c r="L3133" s="2">
        <v>0.57440000000000002</v>
      </c>
      <c r="M3133" s="2">
        <v>0.40720000000000001</v>
      </c>
      <c r="N3133" s="2">
        <v>0.16720000000000002</v>
      </c>
      <c r="O3133" s="2">
        <v>0.23040000000000002</v>
      </c>
      <c r="P3133" s="2" t="s">
        <v>4792</v>
      </c>
      <c r="Q3133" s="5">
        <v>9048</v>
      </c>
      <c r="R3133" s="5">
        <v>680.50541516245494</v>
      </c>
      <c r="S3133" s="5">
        <v>22</v>
      </c>
      <c r="T3133" s="5">
        <v>243.14765694076041</v>
      </c>
      <c r="U3133" s="5">
        <v>1</v>
      </c>
      <c r="V3133" s="5">
        <v>11.052166224580017</v>
      </c>
      <c r="W3133" s="5">
        <v>11</v>
      </c>
      <c r="X3133" s="5">
        <v>121.57382847038021</v>
      </c>
      <c r="Y3133" s="5">
        <v>3</v>
      </c>
      <c r="Z3133" s="5">
        <v>33.156498673740053</v>
      </c>
      <c r="AA3133" s="5">
        <v>7</v>
      </c>
      <c r="AB3133" s="5">
        <v>77.365163572060126</v>
      </c>
      <c r="AC3133" s="225">
        <v>109</v>
      </c>
      <c r="AD3133" s="5">
        <v>1204.6861184792219</v>
      </c>
      <c r="AE3133" s="5">
        <v>20</v>
      </c>
      <c r="AF3133" s="5">
        <v>221.04332449160037</v>
      </c>
      <c r="AG3133" s="5">
        <v>84</v>
      </c>
      <c r="AH3133" s="5">
        <v>928.38196286472146</v>
      </c>
      <c r="AI3133" s="5">
        <v>5</v>
      </c>
      <c r="AJ3133" s="5">
        <v>55.260831122900093</v>
      </c>
    </row>
    <row r="3134" spans="1:36" x14ac:dyDescent="0.25">
      <c r="A3134">
        <v>2018</v>
      </c>
      <c r="B3134" t="s">
        <v>71</v>
      </c>
      <c r="C3134" s="212" t="s">
        <v>4833</v>
      </c>
      <c r="D3134" s="47" t="s">
        <v>4833</v>
      </c>
      <c r="E3134" s="11">
        <v>0</v>
      </c>
      <c r="F3134" s="2">
        <v>0.55810000000000004</v>
      </c>
      <c r="G3134" s="2">
        <v>0.4209</v>
      </c>
      <c r="H3134" s="2">
        <v>0.13720000000000004</v>
      </c>
      <c r="I3134" s="2">
        <v>0.57379999999999998</v>
      </c>
      <c r="J3134" s="2">
        <v>0.37140000000000001</v>
      </c>
      <c r="K3134" s="2">
        <v>0.20239999999999997</v>
      </c>
      <c r="L3134" s="2">
        <v>0.57320000000000004</v>
      </c>
      <c r="M3134" s="2">
        <v>0.40289999999999998</v>
      </c>
      <c r="N3134" s="2">
        <v>0.17030000000000006</v>
      </c>
      <c r="O3134" s="2">
        <v>0.16996666666666668</v>
      </c>
      <c r="P3134" s="2" t="s">
        <v>4792</v>
      </c>
      <c r="Q3134" s="5">
        <v>9050</v>
      </c>
      <c r="R3134" s="5" t="s">
        <v>4791</v>
      </c>
      <c r="S3134" s="5">
        <v>94</v>
      </c>
      <c r="T3134" s="5">
        <v>1038.6740331491712</v>
      </c>
      <c r="U3134" s="5">
        <v>0</v>
      </c>
      <c r="V3134" s="5">
        <v>0</v>
      </c>
      <c r="W3134" s="5">
        <v>6</v>
      </c>
      <c r="X3134" s="5">
        <v>66.298342541436469</v>
      </c>
      <c r="Y3134" s="5">
        <v>8</v>
      </c>
      <c r="Z3134" s="5">
        <v>88.39779005524862</v>
      </c>
      <c r="AA3134" s="5">
        <v>80</v>
      </c>
      <c r="AB3134" s="5">
        <v>883.97790055248629</v>
      </c>
      <c r="AC3134" s="225">
        <v>389</v>
      </c>
      <c r="AD3134" s="5">
        <v>4298.3425414364638</v>
      </c>
      <c r="AE3134" s="5">
        <v>36</v>
      </c>
      <c r="AF3134" s="5">
        <v>397.79005524861884</v>
      </c>
      <c r="AG3134" s="5">
        <v>327</v>
      </c>
      <c r="AH3134" s="5">
        <v>3613.2596685082876</v>
      </c>
      <c r="AI3134" s="5">
        <v>26</v>
      </c>
      <c r="AJ3134" s="5">
        <v>287.29281767955803</v>
      </c>
    </row>
    <row r="3135" spans="1:36" x14ac:dyDescent="0.25">
      <c r="A3135">
        <v>2018</v>
      </c>
      <c r="B3135" t="s">
        <v>71</v>
      </c>
      <c r="C3135" s="212" t="s">
        <v>4833</v>
      </c>
      <c r="D3135" s="47" t="s">
        <v>4833</v>
      </c>
      <c r="E3135" s="11">
        <v>0</v>
      </c>
      <c r="F3135" s="2">
        <v>0.55810000000000004</v>
      </c>
      <c r="G3135" s="2">
        <v>0.4209</v>
      </c>
      <c r="H3135" s="2">
        <v>0.13720000000000004</v>
      </c>
      <c r="I3135" s="2">
        <v>0.57379999999999998</v>
      </c>
      <c r="J3135" s="2">
        <v>0.37140000000000001</v>
      </c>
      <c r="K3135" s="2">
        <v>0.20239999999999997</v>
      </c>
      <c r="L3135" s="2">
        <v>0.57320000000000004</v>
      </c>
      <c r="M3135" s="2">
        <v>0.40289999999999998</v>
      </c>
      <c r="N3135" s="2">
        <v>0.17030000000000006</v>
      </c>
      <c r="O3135" s="2">
        <v>0.16996666666666668</v>
      </c>
      <c r="P3135" s="2" t="s">
        <v>4792</v>
      </c>
      <c r="Q3135" s="5">
        <v>9050</v>
      </c>
      <c r="R3135" s="5" t="s">
        <v>4791</v>
      </c>
      <c r="S3135" s="5">
        <v>94</v>
      </c>
      <c r="T3135" s="5">
        <v>1038.6740331491712</v>
      </c>
      <c r="U3135" s="5">
        <v>0</v>
      </c>
      <c r="V3135" s="5">
        <v>0</v>
      </c>
      <c r="W3135" s="5">
        <v>6</v>
      </c>
      <c r="X3135" s="5">
        <v>66.298342541436469</v>
      </c>
      <c r="Y3135" s="5">
        <v>8</v>
      </c>
      <c r="Z3135" s="5">
        <v>88.39779005524862</v>
      </c>
      <c r="AA3135" s="5">
        <v>80</v>
      </c>
      <c r="AB3135" s="5">
        <v>883.97790055248629</v>
      </c>
      <c r="AC3135" s="225">
        <v>389</v>
      </c>
      <c r="AD3135" s="5">
        <v>4298.3425414364638</v>
      </c>
      <c r="AE3135" s="5">
        <v>36</v>
      </c>
      <c r="AF3135" s="5">
        <v>397.79005524861884</v>
      </c>
      <c r="AG3135" s="5">
        <v>327</v>
      </c>
      <c r="AH3135" s="5">
        <v>3613.2596685082876</v>
      </c>
      <c r="AI3135" s="5">
        <v>26</v>
      </c>
      <c r="AJ3135" s="5">
        <v>287.29281767955803</v>
      </c>
    </row>
    <row r="3136" spans="1:36" x14ac:dyDescent="0.25">
      <c r="A3136">
        <v>2018</v>
      </c>
      <c r="B3136" t="s">
        <v>41</v>
      </c>
      <c r="C3136" s="212" t="s">
        <v>5840</v>
      </c>
      <c r="D3136" s="47" t="s">
        <v>4791</v>
      </c>
      <c r="E3136" s="11">
        <v>0</v>
      </c>
      <c r="F3136" s="2">
        <v>0</v>
      </c>
      <c r="G3136" s="2">
        <v>0</v>
      </c>
      <c r="H3136" s="2">
        <v>0</v>
      </c>
      <c r="I3136" s="2">
        <v>0</v>
      </c>
      <c r="J3136" s="2">
        <v>0</v>
      </c>
      <c r="K3136" s="2">
        <v>0</v>
      </c>
      <c r="L3136" s="2">
        <v>0</v>
      </c>
      <c r="M3136" s="2">
        <v>0</v>
      </c>
      <c r="N3136" s="2">
        <v>0</v>
      </c>
      <c r="O3136" s="2">
        <v>0</v>
      </c>
      <c r="P3136" s="2" t="s">
        <v>4791</v>
      </c>
      <c r="Q3136" s="5">
        <v>9051</v>
      </c>
      <c r="R3136" s="5" t="s">
        <v>4791</v>
      </c>
      <c r="S3136" s="5">
        <v>0</v>
      </c>
      <c r="T3136" s="5">
        <v>0</v>
      </c>
      <c r="U3136" s="5">
        <v>0</v>
      </c>
      <c r="V3136" s="5">
        <v>0</v>
      </c>
      <c r="W3136" s="5">
        <v>0</v>
      </c>
      <c r="X3136" s="5">
        <v>0</v>
      </c>
      <c r="Y3136" s="5">
        <v>0</v>
      </c>
      <c r="Z3136" s="5">
        <v>0</v>
      </c>
      <c r="AA3136" s="5">
        <v>0</v>
      </c>
      <c r="AB3136" s="5">
        <v>0</v>
      </c>
      <c r="AC3136" s="225">
        <v>103</v>
      </c>
      <c r="AD3136" s="5">
        <v>1137.9958015688874</v>
      </c>
      <c r="AE3136" s="5">
        <v>9</v>
      </c>
      <c r="AF3136" s="5">
        <v>99.436526350679486</v>
      </c>
      <c r="AG3136" s="5">
        <v>92</v>
      </c>
      <c r="AH3136" s="5">
        <v>1016.4622693625013</v>
      </c>
      <c r="AI3136" s="5">
        <v>2</v>
      </c>
      <c r="AJ3136" s="5">
        <v>22.097005855706552</v>
      </c>
    </row>
    <row r="3137" spans="1:36" x14ac:dyDescent="0.25">
      <c r="A3137">
        <v>2017</v>
      </c>
      <c r="B3137" t="s">
        <v>41</v>
      </c>
      <c r="C3137" s="212" t="s">
        <v>5679</v>
      </c>
      <c r="D3137" s="47" t="s">
        <v>1044</v>
      </c>
      <c r="E3137" s="11">
        <v>8.3550000000000004</v>
      </c>
      <c r="F3137" s="2">
        <v>0.502</v>
      </c>
      <c r="G3137" s="2">
        <v>0.47689999999999999</v>
      </c>
      <c r="H3137" s="2">
        <v>2.5100000000000011E-2</v>
      </c>
      <c r="I3137" s="2">
        <v>0.50519999999999998</v>
      </c>
      <c r="J3137" s="2">
        <v>0.4289</v>
      </c>
      <c r="K3137" s="2">
        <v>7.6299999999999979E-2</v>
      </c>
      <c r="L3137" s="2">
        <v>0.53339999999999999</v>
      </c>
      <c r="M3137" s="2">
        <v>0.44550000000000001</v>
      </c>
      <c r="N3137" s="2">
        <v>8.7899999999999978E-2</v>
      </c>
      <c r="O3137" s="2">
        <v>6.3099999999999989E-2</v>
      </c>
      <c r="P3137" s="2" t="s">
        <v>4792</v>
      </c>
      <c r="Q3137" s="5">
        <v>9067</v>
      </c>
      <c r="R3137" s="5">
        <v>1085.2184320766007</v>
      </c>
      <c r="S3137" s="5">
        <v>11</v>
      </c>
      <c r="T3137" s="5">
        <v>121.31906915186941</v>
      </c>
      <c r="U3137" s="5">
        <v>1</v>
      </c>
      <c r="V3137" s="5">
        <v>11.029006286533583</v>
      </c>
      <c r="W3137" s="5">
        <v>6</v>
      </c>
      <c r="X3137" s="5">
        <v>66.174037719201493</v>
      </c>
      <c r="Y3137" s="5">
        <v>1</v>
      </c>
      <c r="Z3137" s="5">
        <v>11.029006286533583</v>
      </c>
      <c r="AA3137" s="5">
        <v>3</v>
      </c>
      <c r="AB3137" s="5">
        <v>33.087018859600747</v>
      </c>
      <c r="AC3137" s="225">
        <v>73</v>
      </c>
      <c r="AD3137" s="5">
        <v>805.11745891695159</v>
      </c>
      <c r="AE3137" s="5">
        <v>8</v>
      </c>
      <c r="AF3137" s="5">
        <v>88.232050292268667</v>
      </c>
      <c r="AG3137" s="5">
        <v>64</v>
      </c>
      <c r="AH3137" s="5">
        <v>705.85640233814934</v>
      </c>
      <c r="AI3137" s="5">
        <v>1</v>
      </c>
      <c r="AJ3137" s="5">
        <v>11.029006286533583</v>
      </c>
    </row>
    <row r="3138" spans="1:36" x14ac:dyDescent="0.25">
      <c r="A3138">
        <v>2017</v>
      </c>
      <c r="B3138" t="s">
        <v>49</v>
      </c>
      <c r="C3138" s="212" t="s">
        <v>6339</v>
      </c>
      <c r="D3138" s="47" t="s">
        <v>618</v>
      </c>
      <c r="E3138" s="11">
        <v>10.9</v>
      </c>
      <c r="F3138" s="2">
        <v>0.3947</v>
      </c>
      <c r="G3138" s="2">
        <v>0.57199999999999995</v>
      </c>
      <c r="H3138" s="2">
        <v>-0.17729999999999996</v>
      </c>
      <c r="I3138" s="2">
        <v>0.503</v>
      </c>
      <c r="J3138" s="2">
        <v>0.4</v>
      </c>
      <c r="K3138" s="2">
        <v>0.10299999999999998</v>
      </c>
      <c r="L3138" s="2">
        <v>0.47</v>
      </c>
      <c r="M3138" s="2">
        <v>0.51500000000000001</v>
      </c>
      <c r="N3138" s="2">
        <v>-4.500000000000004E-2</v>
      </c>
      <c r="O3138" s="2">
        <v>-3.9766666666666672E-2</v>
      </c>
      <c r="P3138" s="2" t="s">
        <v>5765</v>
      </c>
      <c r="Q3138" s="5">
        <v>9079</v>
      </c>
      <c r="R3138" s="5">
        <v>832.93577981651379</v>
      </c>
      <c r="S3138" s="5">
        <v>13</v>
      </c>
      <c r="T3138" s="5">
        <v>143.18757572419869</v>
      </c>
      <c r="U3138" s="5">
        <v>0</v>
      </c>
      <c r="V3138" s="5">
        <v>0</v>
      </c>
      <c r="W3138" s="5">
        <v>1</v>
      </c>
      <c r="X3138" s="5">
        <v>11.014428901861439</v>
      </c>
      <c r="Y3138" s="5">
        <v>1</v>
      </c>
      <c r="Z3138" s="5">
        <v>11.014428901861439</v>
      </c>
      <c r="AA3138" s="5">
        <v>11</v>
      </c>
      <c r="AB3138" s="5">
        <v>121.15871792047584</v>
      </c>
      <c r="AC3138" s="225">
        <v>59</v>
      </c>
      <c r="AD3138" s="5">
        <v>649.85130520982489</v>
      </c>
      <c r="AE3138" s="5">
        <v>11</v>
      </c>
      <c r="AF3138" s="5">
        <v>121.15871792047584</v>
      </c>
      <c r="AG3138" s="5">
        <v>46</v>
      </c>
      <c r="AH3138" s="5">
        <v>506.66372948562616</v>
      </c>
      <c r="AI3138" s="5">
        <v>2</v>
      </c>
      <c r="AJ3138" s="5">
        <v>22.028857803722879</v>
      </c>
    </row>
    <row r="3139" spans="1:36" x14ac:dyDescent="0.25">
      <c r="A3139">
        <v>2019</v>
      </c>
      <c r="B3139" t="s">
        <v>41</v>
      </c>
      <c r="C3139" s="212" t="s">
        <v>5679</v>
      </c>
      <c r="D3139" s="47" t="s">
        <v>1044</v>
      </c>
      <c r="E3139" s="11">
        <v>8.3550000000000004</v>
      </c>
      <c r="F3139" s="2">
        <v>0.502</v>
      </c>
      <c r="G3139" s="2">
        <v>0.47689999999999999</v>
      </c>
      <c r="H3139" s="2">
        <v>2.5100000000000011E-2</v>
      </c>
      <c r="I3139" s="2">
        <v>0.50519999999999998</v>
      </c>
      <c r="J3139" s="2">
        <v>0.4289</v>
      </c>
      <c r="K3139" s="2">
        <v>7.6299999999999979E-2</v>
      </c>
      <c r="L3139" s="2">
        <v>0.53339999999999999</v>
      </c>
      <c r="M3139" s="2">
        <v>0.44550000000000001</v>
      </c>
      <c r="N3139" s="2">
        <v>8.7899999999999978E-2</v>
      </c>
      <c r="O3139" s="2">
        <v>6.3099999999999989E-2</v>
      </c>
      <c r="P3139" s="2" t="s">
        <v>4792</v>
      </c>
      <c r="Q3139" s="5">
        <v>9092</v>
      </c>
      <c r="R3139" s="5">
        <v>1088.2106523040095</v>
      </c>
      <c r="S3139" s="5">
        <v>19</v>
      </c>
      <c r="T3139" s="5">
        <v>208.97492300923889</v>
      </c>
      <c r="U3139" s="5">
        <v>0</v>
      </c>
      <c r="V3139" s="5">
        <v>0</v>
      </c>
      <c r="W3139" s="5">
        <v>2</v>
      </c>
      <c r="X3139" s="5">
        <v>21.997360316761991</v>
      </c>
      <c r="Y3139" s="5">
        <v>0</v>
      </c>
      <c r="Z3139" s="5">
        <v>0</v>
      </c>
      <c r="AA3139" s="5">
        <v>17</v>
      </c>
      <c r="AB3139" s="5">
        <v>186.97756269247691</v>
      </c>
      <c r="AC3139" s="225">
        <v>127</v>
      </c>
      <c r="AD3139" s="5">
        <v>1396.8323801143863</v>
      </c>
      <c r="AE3139" s="5">
        <v>7</v>
      </c>
      <c r="AF3139" s="5">
        <v>76.990761108666959</v>
      </c>
      <c r="AG3139" s="5">
        <v>116</v>
      </c>
      <c r="AH3139" s="5">
        <v>1275.8468983721953</v>
      </c>
      <c r="AI3139" s="5">
        <v>4</v>
      </c>
      <c r="AJ3139" s="5">
        <v>43.994720633523983</v>
      </c>
    </row>
    <row r="3140" spans="1:36" x14ac:dyDescent="0.25">
      <c r="A3140">
        <v>2017</v>
      </c>
      <c r="B3140" t="s">
        <v>71</v>
      </c>
      <c r="C3140" s="212" t="s">
        <v>5909</v>
      </c>
      <c r="D3140" s="47" t="s">
        <v>5904</v>
      </c>
      <c r="E3140" s="11">
        <v>0</v>
      </c>
      <c r="F3140" s="2">
        <v>0.26429999999999998</v>
      </c>
      <c r="G3140" s="2">
        <v>0.71409999999999996</v>
      </c>
      <c r="H3140" s="2">
        <v>-0.44979999999999998</v>
      </c>
      <c r="I3140" s="2">
        <v>0.27139999999999997</v>
      </c>
      <c r="J3140" s="2">
        <v>0.65769999999999995</v>
      </c>
      <c r="K3140" s="2">
        <v>-0.38629999999999998</v>
      </c>
      <c r="L3140" s="2">
        <v>0.36209999999999998</v>
      </c>
      <c r="M3140" s="2">
        <v>0.60140000000000005</v>
      </c>
      <c r="N3140" s="2">
        <v>-0.23930000000000007</v>
      </c>
      <c r="O3140" s="2">
        <v>-0.35846666666666671</v>
      </c>
      <c r="P3140" s="2" t="s">
        <v>5900</v>
      </c>
      <c r="Q3140" s="5">
        <v>9102</v>
      </c>
      <c r="R3140" s="5" t="s">
        <v>4791</v>
      </c>
      <c r="S3140" s="5">
        <v>45</v>
      </c>
      <c r="T3140" s="5">
        <v>494.39683586025052</v>
      </c>
      <c r="U3140" s="5">
        <v>0</v>
      </c>
      <c r="V3140" s="5">
        <v>0</v>
      </c>
      <c r="W3140" s="5">
        <v>12</v>
      </c>
      <c r="X3140" s="5">
        <v>131.83915622940012</v>
      </c>
      <c r="Y3140" s="5">
        <v>5</v>
      </c>
      <c r="Z3140" s="5">
        <v>54.932981762250051</v>
      </c>
      <c r="AA3140" s="5">
        <v>28</v>
      </c>
      <c r="AB3140" s="5">
        <v>307.62469786860032</v>
      </c>
      <c r="AC3140" s="225">
        <v>317</v>
      </c>
      <c r="AD3140" s="5">
        <v>3482.7510437266533</v>
      </c>
      <c r="AE3140" s="5">
        <v>37</v>
      </c>
      <c r="AF3140" s="5">
        <v>406.50406504065046</v>
      </c>
      <c r="AG3140" s="5">
        <v>265</v>
      </c>
      <c r="AH3140" s="5">
        <v>2911.4480333992528</v>
      </c>
      <c r="AI3140" s="5">
        <v>15</v>
      </c>
      <c r="AJ3140" s="5">
        <v>164.79894528675015</v>
      </c>
    </row>
    <row r="3141" spans="1:36" x14ac:dyDescent="0.25">
      <c r="A3141">
        <v>2019</v>
      </c>
      <c r="B3141" t="s">
        <v>71</v>
      </c>
      <c r="C3141" s="212" t="s">
        <v>5280</v>
      </c>
      <c r="D3141" s="47" t="s">
        <v>4791</v>
      </c>
      <c r="E3141" s="47" t="s">
        <v>4791</v>
      </c>
      <c r="F3141" s="47" t="s">
        <v>4791</v>
      </c>
      <c r="G3141" s="47" t="s">
        <v>4791</v>
      </c>
      <c r="H3141" s="47" t="s">
        <v>4791</v>
      </c>
      <c r="I3141" s="47" t="s">
        <v>4791</v>
      </c>
      <c r="J3141" s="47" t="s">
        <v>4791</v>
      </c>
      <c r="K3141" s="47" t="s">
        <v>4791</v>
      </c>
      <c r="L3141" s="47" t="s">
        <v>4791</v>
      </c>
      <c r="M3141" s="47" t="s">
        <v>4791</v>
      </c>
      <c r="N3141" s="47" t="s">
        <v>4791</v>
      </c>
      <c r="O3141" s="47" t="s">
        <v>4791</v>
      </c>
      <c r="P3141" s="2" t="s">
        <v>4792</v>
      </c>
      <c r="Q3141" s="5">
        <v>9129</v>
      </c>
      <c r="R3141" s="5" t="s">
        <v>4791</v>
      </c>
      <c r="S3141" s="5">
        <v>9</v>
      </c>
      <c r="T3141" s="5">
        <v>98.586920801840293</v>
      </c>
      <c r="U3141" s="5">
        <v>0</v>
      </c>
      <c r="V3141" s="5">
        <v>0</v>
      </c>
      <c r="W3141" s="5">
        <v>1</v>
      </c>
      <c r="X3141" s="5">
        <v>10.954102311315587</v>
      </c>
      <c r="Y3141" s="5">
        <v>0</v>
      </c>
      <c r="Z3141" s="5">
        <v>0</v>
      </c>
      <c r="AA3141" s="5">
        <v>8</v>
      </c>
      <c r="AB3141" s="5">
        <v>87.632818490524699</v>
      </c>
      <c r="AC3141" s="225">
        <v>34</v>
      </c>
      <c r="AD3141" s="5">
        <v>372.43947858472995</v>
      </c>
      <c r="AE3141" s="5">
        <v>4</v>
      </c>
      <c r="AF3141" s="5">
        <v>43.816409245262349</v>
      </c>
      <c r="AG3141" s="5">
        <v>26</v>
      </c>
      <c r="AH3141" s="5">
        <v>284.80666009420531</v>
      </c>
      <c r="AI3141" s="5">
        <v>4</v>
      </c>
      <c r="AJ3141" s="5">
        <v>43.816409245262349</v>
      </c>
    </row>
    <row r="3142" spans="1:36" x14ac:dyDescent="0.25">
      <c r="A3142">
        <v>2018</v>
      </c>
      <c r="B3142" t="s">
        <v>41</v>
      </c>
      <c r="C3142" s="212" t="s">
        <v>5679</v>
      </c>
      <c r="D3142" s="47" t="s">
        <v>1044</v>
      </c>
      <c r="E3142" s="11">
        <v>8.3550000000000004</v>
      </c>
      <c r="F3142" s="2">
        <v>0.502</v>
      </c>
      <c r="G3142" s="2">
        <v>0.47689999999999999</v>
      </c>
      <c r="H3142" s="2">
        <v>2.5100000000000011E-2</v>
      </c>
      <c r="I3142" s="2">
        <v>0.50519999999999998</v>
      </c>
      <c r="J3142" s="2">
        <v>0.4289</v>
      </c>
      <c r="K3142" s="2">
        <v>7.6299999999999979E-2</v>
      </c>
      <c r="L3142" s="2">
        <v>0.53339999999999999</v>
      </c>
      <c r="M3142" s="2">
        <v>0.44550000000000001</v>
      </c>
      <c r="N3142" s="2">
        <v>8.7899999999999978E-2</v>
      </c>
      <c r="O3142" s="2">
        <v>6.3099999999999989E-2</v>
      </c>
      <c r="P3142" s="2" t="s">
        <v>4792</v>
      </c>
      <c r="Q3142" s="5">
        <v>9144</v>
      </c>
      <c r="R3142" s="5">
        <v>1094.4344703770196</v>
      </c>
      <c r="S3142" s="5">
        <v>8</v>
      </c>
      <c r="T3142" s="5">
        <v>87.489063867016625</v>
      </c>
      <c r="U3142" s="5">
        <v>0</v>
      </c>
      <c r="V3142" s="5">
        <v>0</v>
      </c>
      <c r="W3142" s="5">
        <v>3</v>
      </c>
      <c r="X3142" s="5">
        <v>32.808398950131235</v>
      </c>
      <c r="Y3142" s="5">
        <v>0</v>
      </c>
      <c r="Z3142" s="5">
        <v>0</v>
      </c>
      <c r="AA3142" s="5">
        <v>5</v>
      </c>
      <c r="AB3142" s="5">
        <v>54.680664916885391</v>
      </c>
      <c r="AC3142" s="225">
        <v>64</v>
      </c>
      <c r="AD3142" s="5">
        <v>699.912510936133</v>
      </c>
      <c r="AE3142" s="5">
        <v>4</v>
      </c>
      <c r="AF3142" s="5">
        <v>43.744531933508313</v>
      </c>
      <c r="AG3142" s="5">
        <v>58</v>
      </c>
      <c r="AH3142" s="5">
        <v>634.29571303587056</v>
      </c>
      <c r="AI3142" s="5">
        <v>2</v>
      </c>
      <c r="AJ3142" s="5">
        <v>21.872265966754156</v>
      </c>
    </row>
    <row r="3143" spans="1:36" x14ac:dyDescent="0.25">
      <c r="A3143">
        <v>2019</v>
      </c>
      <c r="B3143" t="s">
        <v>70</v>
      </c>
      <c r="C3143" s="212" t="s">
        <v>4814</v>
      </c>
      <c r="D3143" s="47" t="s">
        <v>5291</v>
      </c>
      <c r="E3143" s="11">
        <v>16.920000000000002</v>
      </c>
      <c r="F3143" s="2">
        <v>0.622</v>
      </c>
      <c r="G3143" s="2">
        <v>0.36080000000000001</v>
      </c>
      <c r="H3143" s="2">
        <v>0.26119999999999999</v>
      </c>
      <c r="I3143" s="2">
        <v>0.64190000000000003</v>
      </c>
      <c r="J3143" s="2">
        <v>0.2918</v>
      </c>
      <c r="K3143" s="2">
        <v>0.35010000000000002</v>
      </c>
      <c r="L3143" s="2">
        <v>0.72589999999999999</v>
      </c>
      <c r="M3143" s="2">
        <v>0.26129999999999998</v>
      </c>
      <c r="N3143" s="2">
        <v>0.46460000000000001</v>
      </c>
      <c r="O3143" s="2">
        <v>0.3586333333333333</v>
      </c>
      <c r="P3143" s="5" t="s">
        <v>4792</v>
      </c>
      <c r="Q3143" s="5">
        <v>9153</v>
      </c>
      <c r="R3143" s="5">
        <v>540.95744680851055</v>
      </c>
      <c r="S3143" s="5">
        <v>18</v>
      </c>
      <c r="T3143" s="5">
        <v>196.65683382497542</v>
      </c>
      <c r="U3143" s="5">
        <v>0</v>
      </c>
      <c r="V3143" s="5">
        <v>0</v>
      </c>
      <c r="W3143" s="5">
        <v>3</v>
      </c>
      <c r="X3143" s="5">
        <v>32.776138970829237</v>
      </c>
      <c r="Y3143" s="5">
        <v>0</v>
      </c>
      <c r="Z3143" s="5">
        <v>0</v>
      </c>
      <c r="AA3143" s="5">
        <v>15</v>
      </c>
      <c r="AB3143" s="5">
        <v>163.88069485414618</v>
      </c>
      <c r="AC3143" s="225">
        <v>127</v>
      </c>
      <c r="AD3143" s="5">
        <v>1387.5232164317711</v>
      </c>
      <c r="AE3143" s="5">
        <v>15</v>
      </c>
      <c r="AF3143" s="5">
        <v>163.88069485414618</v>
      </c>
      <c r="AG3143" s="5">
        <v>99</v>
      </c>
      <c r="AH3143" s="5">
        <v>1081.6125860373647</v>
      </c>
      <c r="AI3143" s="5">
        <v>13</v>
      </c>
      <c r="AJ3143" s="5">
        <v>142.02993554026003</v>
      </c>
    </row>
    <row r="3144" spans="1:36" x14ac:dyDescent="0.25">
      <c r="A3144">
        <v>2018</v>
      </c>
      <c r="B3144" t="s">
        <v>71</v>
      </c>
      <c r="C3144" s="212" t="s">
        <v>5280</v>
      </c>
      <c r="D3144" s="47" t="s">
        <v>4791</v>
      </c>
      <c r="E3144" s="47" t="s">
        <v>4791</v>
      </c>
      <c r="F3144" s="47" t="s">
        <v>4791</v>
      </c>
      <c r="G3144" s="47" t="s">
        <v>4791</v>
      </c>
      <c r="H3144" s="47" t="s">
        <v>4791</v>
      </c>
      <c r="I3144" s="47" t="s">
        <v>4791</v>
      </c>
      <c r="J3144" s="47" t="s">
        <v>4791</v>
      </c>
      <c r="K3144" s="47" t="s">
        <v>4791</v>
      </c>
      <c r="L3144" s="47" t="s">
        <v>4791</v>
      </c>
      <c r="M3144" s="47" t="s">
        <v>4791</v>
      </c>
      <c r="N3144" s="47" t="s">
        <v>4791</v>
      </c>
      <c r="O3144" s="47" t="s">
        <v>4791</v>
      </c>
      <c r="P3144" s="2" t="s">
        <v>4792</v>
      </c>
      <c r="Q3144" s="5">
        <v>9161</v>
      </c>
      <c r="R3144" s="5" t="s">
        <v>4791</v>
      </c>
      <c r="S3144" s="5">
        <v>4</v>
      </c>
      <c r="T3144" s="5">
        <v>43.663355528872394</v>
      </c>
      <c r="U3144" s="5">
        <v>0</v>
      </c>
      <c r="V3144" s="5">
        <v>0</v>
      </c>
      <c r="W3144" s="5">
        <v>0</v>
      </c>
      <c r="X3144" s="5">
        <v>0</v>
      </c>
      <c r="Y3144" s="5">
        <v>1</v>
      </c>
      <c r="Z3144" s="5">
        <v>10.915838882218099</v>
      </c>
      <c r="AA3144" s="5">
        <v>3</v>
      </c>
      <c r="AB3144" s="5">
        <v>32.747516646654297</v>
      </c>
      <c r="AC3144" s="225">
        <v>28</v>
      </c>
      <c r="AD3144" s="5">
        <v>305.64348870210677</v>
      </c>
      <c r="AE3144" s="5">
        <v>11</v>
      </c>
      <c r="AF3144" s="5">
        <v>120.07422770439909</v>
      </c>
      <c r="AG3144" s="5">
        <v>10</v>
      </c>
      <c r="AH3144" s="5">
        <v>109.15838882218098</v>
      </c>
      <c r="AI3144" s="5">
        <v>7</v>
      </c>
      <c r="AJ3144" s="5">
        <v>76.410872175526691</v>
      </c>
    </row>
    <row r="3145" spans="1:36" x14ac:dyDescent="0.25">
      <c r="A3145">
        <v>2018</v>
      </c>
      <c r="B3145" t="s">
        <v>71</v>
      </c>
      <c r="C3145" s="212" t="s">
        <v>5280</v>
      </c>
      <c r="D3145" s="47" t="s">
        <v>4791</v>
      </c>
      <c r="E3145" s="47" t="s">
        <v>4791</v>
      </c>
      <c r="F3145" s="47" t="s">
        <v>4791</v>
      </c>
      <c r="G3145" s="47" t="s">
        <v>4791</v>
      </c>
      <c r="H3145" s="47" t="s">
        <v>4791</v>
      </c>
      <c r="I3145" s="47" t="s">
        <v>4791</v>
      </c>
      <c r="J3145" s="47" t="s">
        <v>4791</v>
      </c>
      <c r="K3145" s="47" t="s">
        <v>4791</v>
      </c>
      <c r="L3145" s="47" t="s">
        <v>4791</v>
      </c>
      <c r="M3145" s="47" t="s">
        <v>4791</v>
      </c>
      <c r="N3145" s="47" t="s">
        <v>4791</v>
      </c>
      <c r="O3145" s="47" t="s">
        <v>4791</v>
      </c>
      <c r="P3145" s="2" t="s">
        <v>4792</v>
      </c>
      <c r="Q3145" s="5">
        <v>9161</v>
      </c>
      <c r="R3145" s="5" t="s">
        <v>4791</v>
      </c>
      <c r="S3145" s="5">
        <v>4</v>
      </c>
      <c r="T3145" s="5">
        <v>43.663355528872394</v>
      </c>
      <c r="U3145" s="5">
        <v>0</v>
      </c>
      <c r="V3145" s="5">
        <v>0</v>
      </c>
      <c r="W3145" s="5">
        <v>0</v>
      </c>
      <c r="X3145" s="5">
        <v>0</v>
      </c>
      <c r="Y3145" s="5">
        <v>1</v>
      </c>
      <c r="Z3145" s="5">
        <v>10.915838882218099</v>
      </c>
      <c r="AA3145" s="5">
        <v>3</v>
      </c>
      <c r="AB3145" s="5">
        <v>32.747516646654297</v>
      </c>
      <c r="AC3145" s="225">
        <v>28</v>
      </c>
      <c r="AD3145" s="5">
        <v>305.64348870210677</v>
      </c>
      <c r="AE3145" s="5">
        <v>11</v>
      </c>
      <c r="AF3145" s="5">
        <v>120.07422770439909</v>
      </c>
      <c r="AG3145" s="5">
        <v>10</v>
      </c>
      <c r="AH3145" s="5">
        <v>109.15838882218098</v>
      </c>
      <c r="AI3145" s="5">
        <v>7</v>
      </c>
      <c r="AJ3145" s="5">
        <v>76.410872175526691</v>
      </c>
    </row>
    <row r="3146" spans="1:36" x14ac:dyDescent="0.25">
      <c r="A3146">
        <v>2019</v>
      </c>
      <c r="B3146" t="s">
        <v>71</v>
      </c>
      <c r="C3146" s="212" t="s">
        <v>4930</v>
      </c>
      <c r="D3146" s="47" t="s">
        <v>4928</v>
      </c>
      <c r="E3146" s="11">
        <v>0</v>
      </c>
      <c r="F3146" s="2">
        <v>0.68149999999999999</v>
      </c>
      <c r="G3146" s="2">
        <v>0.30449999999999999</v>
      </c>
      <c r="H3146" s="2">
        <v>0.377</v>
      </c>
      <c r="I3146" s="2">
        <v>0.71220000000000006</v>
      </c>
      <c r="J3146" s="2">
        <v>0.2417</v>
      </c>
      <c r="K3146" s="2">
        <v>0.47050000000000003</v>
      </c>
      <c r="L3146" s="2">
        <v>0.75990000000000002</v>
      </c>
      <c r="M3146" s="2">
        <v>0.2276</v>
      </c>
      <c r="N3146" s="2">
        <v>0.5323</v>
      </c>
      <c r="O3146" s="2">
        <v>0.45993333333333331</v>
      </c>
      <c r="P3146" s="2" t="s">
        <v>4792</v>
      </c>
      <c r="Q3146" s="5">
        <v>9179</v>
      </c>
      <c r="R3146" s="5" t="s">
        <v>4791</v>
      </c>
      <c r="S3146" s="5">
        <v>12</v>
      </c>
      <c r="T3146" s="5">
        <v>130.73319533718268</v>
      </c>
      <c r="U3146" s="5">
        <v>0</v>
      </c>
      <c r="V3146" s="5">
        <v>0</v>
      </c>
      <c r="W3146" s="5">
        <v>5</v>
      </c>
      <c r="X3146" s="5">
        <v>54.472164723826118</v>
      </c>
      <c r="Y3146" s="5">
        <v>1</v>
      </c>
      <c r="Z3146" s="5">
        <v>10.894432944765226</v>
      </c>
      <c r="AA3146" s="5">
        <v>6</v>
      </c>
      <c r="AB3146" s="5">
        <v>65.366597668591339</v>
      </c>
      <c r="AC3146" s="225">
        <v>46</v>
      </c>
      <c r="AD3146" s="5">
        <v>501.14391545920034</v>
      </c>
      <c r="AE3146" s="5">
        <v>9</v>
      </c>
      <c r="AF3146" s="5">
        <v>98.049896502887023</v>
      </c>
      <c r="AG3146" s="5">
        <v>34</v>
      </c>
      <c r="AH3146" s="5">
        <v>370.41072012201766</v>
      </c>
      <c r="AI3146" s="5">
        <v>3</v>
      </c>
      <c r="AJ3146" s="5">
        <v>32.68329883429567</v>
      </c>
    </row>
    <row r="3147" spans="1:36" x14ac:dyDescent="0.25">
      <c r="A3147">
        <v>2018</v>
      </c>
      <c r="B3147" t="s">
        <v>71</v>
      </c>
      <c r="C3147" s="212" t="s">
        <v>4983</v>
      </c>
      <c r="D3147" s="47" t="s">
        <v>4964</v>
      </c>
      <c r="E3147" s="11">
        <v>0</v>
      </c>
      <c r="F3147" s="2">
        <v>0.77880000000000005</v>
      </c>
      <c r="G3147" s="2">
        <v>0.2132</v>
      </c>
      <c r="H3147" s="2">
        <v>0.5656000000000001</v>
      </c>
      <c r="I3147" s="2">
        <v>0.73980000000000001</v>
      </c>
      <c r="J3147" s="2">
        <v>0.2344</v>
      </c>
      <c r="K3147" s="2">
        <v>0.50540000000000007</v>
      </c>
      <c r="L3147" s="2">
        <v>0.71140000000000003</v>
      </c>
      <c r="M3147" s="2">
        <v>0.27979999999999999</v>
      </c>
      <c r="N3147" s="2">
        <v>0.43160000000000004</v>
      </c>
      <c r="O3147" s="2">
        <v>0.50086666666666668</v>
      </c>
      <c r="P3147" s="2" t="s">
        <v>4792</v>
      </c>
      <c r="Q3147" s="5">
        <v>9183</v>
      </c>
      <c r="R3147" s="5" t="s">
        <v>4791</v>
      </c>
      <c r="S3147" s="5">
        <v>43</v>
      </c>
      <c r="T3147" s="5">
        <v>468.2565610366982</v>
      </c>
      <c r="U3147" s="5">
        <v>1</v>
      </c>
      <c r="V3147" s="5">
        <v>10.889687465969727</v>
      </c>
      <c r="W3147" s="5">
        <v>10</v>
      </c>
      <c r="X3147" s="5">
        <v>108.89687465969726</v>
      </c>
      <c r="Y3147" s="5">
        <v>3</v>
      </c>
      <c r="Z3147" s="5">
        <v>32.66906239790918</v>
      </c>
      <c r="AA3147" s="5">
        <v>29</v>
      </c>
      <c r="AB3147" s="5">
        <v>315.80093651312205</v>
      </c>
      <c r="AC3147" s="225">
        <v>374</v>
      </c>
      <c r="AD3147" s="5">
        <v>4072.7431122726775</v>
      </c>
      <c r="AE3147" s="5">
        <v>98</v>
      </c>
      <c r="AF3147" s="5">
        <v>1067.1893716650334</v>
      </c>
      <c r="AG3147" s="5">
        <v>257</v>
      </c>
      <c r="AH3147" s="5">
        <v>2798.6496787542196</v>
      </c>
      <c r="AI3147" s="5">
        <v>19</v>
      </c>
      <c r="AJ3147" s="5">
        <v>206.90406185342479</v>
      </c>
    </row>
    <row r="3148" spans="1:36" x14ac:dyDescent="0.25">
      <c r="A3148">
        <v>2018</v>
      </c>
      <c r="B3148" t="s">
        <v>71</v>
      </c>
      <c r="C3148" s="212" t="s">
        <v>4983</v>
      </c>
      <c r="D3148" s="47" t="s">
        <v>4964</v>
      </c>
      <c r="E3148" s="11">
        <v>0</v>
      </c>
      <c r="F3148" s="2">
        <v>0.77880000000000005</v>
      </c>
      <c r="G3148" s="2">
        <v>0.2132</v>
      </c>
      <c r="H3148" s="2">
        <v>0.5656000000000001</v>
      </c>
      <c r="I3148" s="2">
        <v>0.73980000000000001</v>
      </c>
      <c r="J3148" s="2">
        <v>0.2344</v>
      </c>
      <c r="K3148" s="2">
        <v>0.50540000000000007</v>
      </c>
      <c r="L3148" s="2">
        <v>0.71140000000000003</v>
      </c>
      <c r="M3148" s="2">
        <v>0.27979999999999999</v>
      </c>
      <c r="N3148" s="2">
        <v>0.43160000000000004</v>
      </c>
      <c r="O3148" s="2">
        <v>0.50086666666666668</v>
      </c>
      <c r="P3148" s="2" t="s">
        <v>4792</v>
      </c>
      <c r="Q3148" s="5">
        <v>9183</v>
      </c>
      <c r="R3148" s="5" t="s">
        <v>4791</v>
      </c>
      <c r="S3148" s="5">
        <v>43</v>
      </c>
      <c r="T3148" s="5">
        <v>468.2565610366982</v>
      </c>
      <c r="U3148" s="5">
        <v>1</v>
      </c>
      <c r="V3148" s="5">
        <v>10.889687465969727</v>
      </c>
      <c r="W3148" s="5">
        <v>10</v>
      </c>
      <c r="X3148" s="5">
        <v>108.89687465969726</v>
      </c>
      <c r="Y3148" s="5">
        <v>3</v>
      </c>
      <c r="Z3148" s="5">
        <v>32.66906239790918</v>
      </c>
      <c r="AA3148" s="5">
        <v>29</v>
      </c>
      <c r="AB3148" s="5">
        <v>315.80093651312205</v>
      </c>
      <c r="AC3148" s="225">
        <v>374</v>
      </c>
      <c r="AD3148" s="5">
        <v>4072.7431122726775</v>
      </c>
      <c r="AE3148" s="5">
        <v>98</v>
      </c>
      <c r="AF3148" s="5">
        <v>1067.1893716650334</v>
      </c>
      <c r="AG3148" s="5">
        <v>257</v>
      </c>
      <c r="AH3148" s="5">
        <v>2798.6496787542196</v>
      </c>
      <c r="AI3148" s="5">
        <v>19</v>
      </c>
      <c r="AJ3148" s="5">
        <v>206.90406185342479</v>
      </c>
    </row>
    <row r="3149" spans="1:36" x14ac:dyDescent="0.25">
      <c r="A3149">
        <v>2017</v>
      </c>
      <c r="B3149" t="s">
        <v>70</v>
      </c>
      <c r="C3149" s="212" t="s">
        <v>5334</v>
      </c>
      <c r="D3149" s="47" t="s">
        <v>5333</v>
      </c>
      <c r="E3149" s="11">
        <v>8.51</v>
      </c>
      <c r="F3149" s="2">
        <v>0.7399</v>
      </c>
      <c r="G3149" s="2">
        <v>0.23680000000000001</v>
      </c>
      <c r="H3149" s="2">
        <v>0.50309999999999999</v>
      </c>
      <c r="I3149" s="2">
        <v>0.75290000000000001</v>
      </c>
      <c r="J3149" s="2">
        <v>0.21029999999999999</v>
      </c>
      <c r="K3149" s="2">
        <v>0.54259999999999997</v>
      </c>
      <c r="L3149" s="2">
        <v>0.75690000000000002</v>
      </c>
      <c r="M3149" s="2">
        <v>0.2291</v>
      </c>
      <c r="N3149" s="2">
        <v>0.52780000000000005</v>
      </c>
      <c r="O3149" s="2">
        <v>0.52450000000000008</v>
      </c>
      <c r="P3149" s="5" t="s">
        <v>4792</v>
      </c>
      <c r="Q3149" s="5">
        <v>9187</v>
      </c>
      <c r="R3149" s="5">
        <v>1079.5534665099883</v>
      </c>
      <c r="S3149" s="5">
        <v>27</v>
      </c>
      <c r="T3149" s="5">
        <v>293.89354522695112</v>
      </c>
      <c r="U3149" s="5">
        <v>0</v>
      </c>
      <c r="V3149" s="5">
        <v>0</v>
      </c>
      <c r="W3149" s="5">
        <v>8</v>
      </c>
      <c r="X3149" s="5">
        <v>87.07956895613367</v>
      </c>
      <c r="Y3149" s="5">
        <v>5</v>
      </c>
      <c r="Z3149" s="5">
        <v>54.424730597583547</v>
      </c>
      <c r="AA3149" s="5">
        <v>14</v>
      </c>
      <c r="AB3149" s="5">
        <v>152.38924567323392</v>
      </c>
      <c r="AC3149" s="225">
        <v>295</v>
      </c>
      <c r="AD3149" s="5">
        <v>3211.0591052574291</v>
      </c>
      <c r="AE3149" s="5">
        <v>43</v>
      </c>
      <c r="AF3149" s="5">
        <v>468.0526831392184</v>
      </c>
      <c r="AG3149" s="5">
        <v>230</v>
      </c>
      <c r="AH3149" s="5">
        <v>2503.5376074888432</v>
      </c>
      <c r="AI3149" s="5">
        <v>22</v>
      </c>
      <c r="AJ3149" s="5">
        <v>239.46881462936759</v>
      </c>
    </row>
    <row r="3150" spans="1:36" x14ac:dyDescent="0.25">
      <c r="A3150">
        <v>2017</v>
      </c>
      <c r="B3150" t="s">
        <v>70</v>
      </c>
      <c r="C3150" s="212" t="s">
        <v>5381</v>
      </c>
      <c r="D3150" s="47" t="s">
        <v>656</v>
      </c>
      <c r="E3150" s="11">
        <v>12.36</v>
      </c>
      <c r="F3150" s="2">
        <v>0.7349</v>
      </c>
      <c r="G3150" s="2">
        <v>0.25040000000000001</v>
      </c>
      <c r="H3150" s="2">
        <v>0.48449999999999999</v>
      </c>
      <c r="I3150" s="2">
        <v>0.72019999999999995</v>
      </c>
      <c r="J3150" s="2">
        <v>0.24640000000000001</v>
      </c>
      <c r="K3150" s="2">
        <v>0.47379999999999994</v>
      </c>
      <c r="L3150" s="2">
        <v>0.69230000000000003</v>
      </c>
      <c r="M3150" s="2">
        <v>0.29620000000000002</v>
      </c>
      <c r="N3150" s="2">
        <v>0.39610000000000001</v>
      </c>
      <c r="O3150" s="2">
        <v>0.45146666666666668</v>
      </c>
      <c r="P3150" s="5" t="s">
        <v>4792</v>
      </c>
      <c r="Q3150" s="5">
        <v>9197</v>
      </c>
      <c r="R3150" s="5">
        <v>744.09385113268615</v>
      </c>
      <c r="S3150" s="5">
        <v>14</v>
      </c>
      <c r="T3150" s="5">
        <v>152.22355115798629</v>
      </c>
      <c r="U3150" s="5">
        <v>0</v>
      </c>
      <c r="V3150" s="5">
        <v>0</v>
      </c>
      <c r="W3150" s="5">
        <v>0</v>
      </c>
      <c r="X3150" s="5">
        <v>0</v>
      </c>
      <c r="Y3150" s="5">
        <v>0</v>
      </c>
      <c r="Z3150" s="5">
        <v>0</v>
      </c>
      <c r="AA3150" s="5">
        <v>14</v>
      </c>
      <c r="AB3150" s="5">
        <v>152.22355115798629</v>
      </c>
      <c r="AC3150" s="225">
        <v>104</v>
      </c>
      <c r="AD3150" s="5">
        <v>1130.8035228878982</v>
      </c>
      <c r="AE3150" s="5">
        <v>19</v>
      </c>
      <c r="AF3150" s="5">
        <v>206.58910514298142</v>
      </c>
      <c r="AG3150" s="5">
        <v>82</v>
      </c>
      <c r="AH3150" s="5">
        <v>891.59508535391979</v>
      </c>
      <c r="AI3150" s="5">
        <v>3</v>
      </c>
      <c r="AJ3150" s="5">
        <v>32.619332390997066</v>
      </c>
    </row>
    <row r="3151" spans="1:36" x14ac:dyDescent="0.25">
      <c r="A3151">
        <v>2019</v>
      </c>
      <c r="B3151" t="s">
        <v>41</v>
      </c>
      <c r="C3151" s="212" t="s">
        <v>6123</v>
      </c>
      <c r="D3151" s="47" t="s">
        <v>6005</v>
      </c>
      <c r="E3151" s="11">
        <v>3.661</v>
      </c>
      <c r="F3151" s="2">
        <v>0.24049999999999999</v>
      </c>
      <c r="G3151" s="2">
        <v>0.74350000000000005</v>
      </c>
      <c r="H3151" s="2">
        <v>-0.50300000000000011</v>
      </c>
      <c r="I3151" s="2">
        <v>0.2102</v>
      </c>
      <c r="J3151" s="2">
        <v>0.74750000000000005</v>
      </c>
      <c r="K3151" s="2">
        <v>-0.53730000000000011</v>
      </c>
      <c r="L3151" s="2">
        <v>0.24629999999999999</v>
      </c>
      <c r="M3151" s="2">
        <v>0.74</v>
      </c>
      <c r="N3151" s="2">
        <v>-0.49370000000000003</v>
      </c>
      <c r="O3151" s="2">
        <v>-0.51133333333333342</v>
      </c>
      <c r="P3151" s="2" t="s">
        <v>5900</v>
      </c>
      <c r="Q3151" s="5">
        <v>9211</v>
      </c>
      <c r="R3151" s="5">
        <v>2515.9792406446327</v>
      </c>
      <c r="S3151" s="5">
        <v>14</v>
      </c>
      <c r="T3151" s="5">
        <v>151.99218325914669</v>
      </c>
      <c r="U3151" s="5">
        <v>0</v>
      </c>
      <c r="V3151" s="5">
        <v>0</v>
      </c>
      <c r="W3151" s="5">
        <v>3</v>
      </c>
      <c r="X3151" s="5">
        <v>32.569753555531427</v>
      </c>
      <c r="Y3151" s="5">
        <v>6</v>
      </c>
      <c r="Z3151" s="5">
        <v>65.139507111062855</v>
      </c>
      <c r="AA3151" s="5">
        <v>5</v>
      </c>
      <c r="AB3151" s="5">
        <v>54.282922592552382</v>
      </c>
      <c r="AC3151" s="225">
        <v>213</v>
      </c>
      <c r="AD3151" s="5">
        <v>2312.4525024427312</v>
      </c>
      <c r="AE3151" s="5">
        <v>10</v>
      </c>
      <c r="AF3151" s="5">
        <v>108.56584518510476</v>
      </c>
      <c r="AG3151" s="5">
        <v>191</v>
      </c>
      <c r="AH3151" s="5">
        <v>2073.607643035501</v>
      </c>
      <c r="AI3151" s="5">
        <v>12</v>
      </c>
      <c r="AJ3151" s="5">
        <v>130.27901422212571</v>
      </c>
    </row>
    <row r="3152" spans="1:36" x14ac:dyDescent="0.25">
      <c r="A3152">
        <v>2018</v>
      </c>
      <c r="B3152" t="s">
        <v>71</v>
      </c>
      <c r="C3152" s="212" t="s">
        <v>4814</v>
      </c>
      <c r="D3152" s="47" t="s">
        <v>4805</v>
      </c>
      <c r="E3152" s="11">
        <v>0</v>
      </c>
      <c r="F3152" s="2">
        <v>0.51259999999999994</v>
      </c>
      <c r="G3152" s="2">
        <v>0.46920000000000001</v>
      </c>
      <c r="H3152" s="2">
        <v>4.3399999999999939E-2</v>
      </c>
      <c r="I3152" s="2">
        <v>0.55620000000000003</v>
      </c>
      <c r="J3152" s="2">
        <v>0.3891</v>
      </c>
      <c r="K3152" s="2">
        <v>0.16710000000000003</v>
      </c>
      <c r="L3152" s="2">
        <v>0.6502</v>
      </c>
      <c r="M3152" s="2">
        <v>0.33489999999999998</v>
      </c>
      <c r="N3152" s="2">
        <v>0.31530000000000002</v>
      </c>
      <c r="O3152" s="2">
        <v>0.17526666666666668</v>
      </c>
      <c r="P3152" s="2" t="s">
        <v>4792</v>
      </c>
      <c r="Q3152" s="5">
        <v>9220</v>
      </c>
      <c r="R3152" s="5" t="s">
        <v>4791</v>
      </c>
      <c r="S3152" s="5">
        <v>2</v>
      </c>
      <c r="T3152" s="5">
        <v>21.691973969631235</v>
      </c>
      <c r="U3152" s="5">
        <v>0</v>
      </c>
      <c r="V3152" s="5">
        <v>0</v>
      </c>
      <c r="W3152" s="5">
        <v>2</v>
      </c>
      <c r="X3152" s="5">
        <v>21.691973969631235</v>
      </c>
      <c r="Y3152" s="5">
        <v>0</v>
      </c>
      <c r="Z3152" s="5">
        <v>0</v>
      </c>
      <c r="AA3152" s="5">
        <v>0</v>
      </c>
      <c r="AB3152" s="5">
        <v>0</v>
      </c>
      <c r="AC3152" s="225">
        <v>53</v>
      </c>
      <c r="AD3152" s="5">
        <v>574.8373101952277</v>
      </c>
      <c r="AE3152" s="5">
        <v>5</v>
      </c>
      <c r="AF3152" s="5">
        <v>54.229934924078094</v>
      </c>
      <c r="AG3152" s="5">
        <v>47</v>
      </c>
      <c r="AH3152" s="5">
        <v>509.76138828633407</v>
      </c>
      <c r="AI3152" s="5">
        <v>1</v>
      </c>
      <c r="AJ3152" s="5">
        <v>10.845986984815617</v>
      </c>
    </row>
    <row r="3153" spans="1:36" x14ac:dyDescent="0.25">
      <c r="A3153">
        <v>2018</v>
      </c>
      <c r="B3153" t="s">
        <v>71</v>
      </c>
      <c r="C3153" s="212" t="s">
        <v>4814</v>
      </c>
      <c r="D3153" s="47" t="s">
        <v>4805</v>
      </c>
      <c r="E3153" s="11">
        <v>0</v>
      </c>
      <c r="F3153" s="2">
        <v>0.51259999999999994</v>
      </c>
      <c r="G3153" s="2">
        <v>0.46920000000000001</v>
      </c>
      <c r="H3153" s="2">
        <v>4.3399999999999939E-2</v>
      </c>
      <c r="I3153" s="2">
        <v>0.55620000000000003</v>
      </c>
      <c r="J3153" s="2">
        <v>0.3891</v>
      </c>
      <c r="K3153" s="2">
        <v>0.16710000000000003</v>
      </c>
      <c r="L3153" s="2">
        <v>0.6502</v>
      </c>
      <c r="M3153" s="2">
        <v>0.33489999999999998</v>
      </c>
      <c r="N3153" s="2">
        <v>0.31530000000000002</v>
      </c>
      <c r="O3153" s="2">
        <v>0.17526666666666668</v>
      </c>
      <c r="P3153" s="2" t="s">
        <v>4792</v>
      </c>
      <c r="Q3153" s="5">
        <v>9220</v>
      </c>
      <c r="R3153" s="5" t="s">
        <v>4791</v>
      </c>
      <c r="S3153" s="5">
        <v>2</v>
      </c>
      <c r="T3153" s="5">
        <v>21.691973969631235</v>
      </c>
      <c r="U3153" s="5">
        <v>0</v>
      </c>
      <c r="V3153" s="5">
        <v>0</v>
      </c>
      <c r="W3153" s="5">
        <v>2</v>
      </c>
      <c r="X3153" s="5">
        <v>21.691973969631235</v>
      </c>
      <c r="Y3153" s="5">
        <v>0</v>
      </c>
      <c r="Z3153" s="5">
        <v>0</v>
      </c>
      <c r="AA3153" s="5">
        <v>0</v>
      </c>
      <c r="AB3153" s="5">
        <v>0</v>
      </c>
      <c r="AC3153" s="225">
        <v>53</v>
      </c>
      <c r="AD3153" s="5">
        <v>574.8373101952277</v>
      </c>
      <c r="AE3153" s="5">
        <v>5</v>
      </c>
      <c r="AF3153" s="5">
        <v>54.229934924078094</v>
      </c>
      <c r="AG3153" s="5">
        <v>47</v>
      </c>
      <c r="AH3153" s="5">
        <v>509.76138828633407</v>
      </c>
      <c r="AI3153" s="5">
        <v>1</v>
      </c>
      <c r="AJ3153" s="5">
        <v>10.845986984815617</v>
      </c>
    </row>
    <row r="3154" spans="1:36" x14ac:dyDescent="0.25">
      <c r="A3154">
        <v>2017</v>
      </c>
      <c r="B3154" t="s">
        <v>71</v>
      </c>
      <c r="C3154" s="212" t="s">
        <v>5949</v>
      </c>
      <c r="D3154" s="47" t="s">
        <v>610</v>
      </c>
      <c r="E3154" s="11">
        <v>0</v>
      </c>
      <c r="F3154" s="2">
        <v>0.33289999999999997</v>
      </c>
      <c r="G3154" s="2">
        <v>0.64890000000000003</v>
      </c>
      <c r="H3154" s="2">
        <v>-0.31600000000000006</v>
      </c>
      <c r="I3154" s="2">
        <v>0.34639999999999999</v>
      </c>
      <c r="J3154" s="2">
        <v>0.60750000000000004</v>
      </c>
      <c r="K3154" s="2">
        <v>-0.26110000000000005</v>
      </c>
      <c r="L3154" s="2">
        <v>0.41660000000000003</v>
      </c>
      <c r="M3154" s="2">
        <v>0.57110000000000005</v>
      </c>
      <c r="N3154" s="2">
        <v>-0.15450000000000003</v>
      </c>
      <c r="O3154" s="2">
        <v>-0.24386666666666676</v>
      </c>
      <c r="P3154" s="2" t="s">
        <v>5900</v>
      </c>
      <c r="Q3154" s="5">
        <v>9248</v>
      </c>
      <c r="R3154" s="5" t="s">
        <v>4791</v>
      </c>
      <c r="S3154" s="5">
        <v>4</v>
      </c>
      <c r="T3154" s="5">
        <v>43.252595155709344</v>
      </c>
      <c r="U3154" s="5">
        <v>0</v>
      </c>
      <c r="V3154" s="5">
        <v>0</v>
      </c>
      <c r="W3154" s="5">
        <v>0</v>
      </c>
      <c r="X3154" s="5">
        <v>0</v>
      </c>
      <c r="Y3154" s="5">
        <v>1</v>
      </c>
      <c r="Z3154" s="5">
        <v>10.813148788927336</v>
      </c>
      <c r="AA3154" s="5">
        <v>3</v>
      </c>
      <c r="AB3154" s="5">
        <v>32.439446366782008</v>
      </c>
      <c r="AC3154" s="225">
        <v>196</v>
      </c>
      <c r="AD3154" s="5">
        <v>2119.3771626297575</v>
      </c>
      <c r="AE3154" s="5">
        <v>28</v>
      </c>
      <c r="AF3154" s="5">
        <v>302.7681660899654</v>
      </c>
      <c r="AG3154" s="5">
        <v>163</v>
      </c>
      <c r="AH3154" s="5">
        <v>1762.5432525951558</v>
      </c>
      <c r="AI3154" s="5">
        <v>5</v>
      </c>
      <c r="AJ3154" s="5">
        <v>54.065743944636679</v>
      </c>
    </row>
    <row r="3155" spans="1:36" x14ac:dyDescent="0.25">
      <c r="A3155">
        <v>2019</v>
      </c>
      <c r="B3155" t="s">
        <v>71</v>
      </c>
      <c r="C3155" s="212" t="s">
        <v>5949</v>
      </c>
      <c r="D3155" s="47" t="s">
        <v>610</v>
      </c>
      <c r="E3155" s="11">
        <v>0</v>
      </c>
      <c r="F3155" s="2">
        <v>0.33289999999999997</v>
      </c>
      <c r="G3155" s="2">
        <v>0.64890000000000003</v>
      </c>
      <c r="H3155" s="2">
        <v>-0.31600000000000006</v>
      </c>
      <c r="I3155" s="2">
        <v>0.34639999999999999</v>
      </c>
      <c r="J3155" s="2">
        <v>0.60750000000000004</v>
      </c>
      <c r="K3155" s="2">
        <v>-0.26110000000000005</v>
      </c>
      <c r="L3155" s="2">
        <v>0.41660000000000003</v>
      </c>
      <c r="M3155" s="2">
        <v>0.57110000000000005</v>
      </c>
      <c r="N3155" s="2">
        <v>-0.15450000000000003</v>
      </c>
      <c r="O3155" s="2">
        <v>-0.24386666666666676</v>
      </c>
      <c r="P3155" s="2" t="s">
        <v>5900</v>
      </c>
      <c r="Q3155" s="5">
        <v>9251</v>
      </c>
      <c r="R3155" s="5" t="s">
        <v>4791</v>
      </c>
      <c r="S3155" s="5">
        <v>9</v>
      </c>
      <c r="T3155" s="5">
        <v>97.286779807588374</v>
      </c>
      <c r="U3155" s="5">
        <v>0</v>
      </c>
      <c r="V3155" s="5">
        <v>0</v>
      </c>
      <c r="W3155" s="5">
        <v>3</v>
      </c>
      <c r="X3155" s="5">
        <v>32.428926602529458</v>
      </c>
      <c r="Y3155" s="5">
        <v>1</v>
      </c>
      <c r="Z3155" s="5">
        <v>10.809642200843152</v>
      </c>
      <c r="AA3155" s="5">
        <v>5</v>
      </c>
      <c r="AB3155" s="5">
        <v>54.048211004215759</v>
      </c>
      <c r="AC3155" s="225">
        <v>192</v>
      </c>
      <c r="AD3155" s="5">
        <v>2075.4513025618853</v>
      </c>
      <c r="AE3155" s="5">
        <v>35</v>
      </c>
      <c r="AF3155" s="5">
        <v>378.33747702951035</v>
      </c>
      <c r="AG3155" s="5">
        <v>143</v>
      </c>
      <c r="AH3155" s="5">
        <v>1545.7788347205708</v>
      </c>
      <c r="AI3155" s="5">
        <v>14</v>
      </c>
      <c r="AJ3155" s="5">
        <v>151.33499081180412</v>
      </c>
    </row>
    <row r="3156" spans="1:36" x14ac:dyDescent="0.25">
      <c r="A3156">
        <v>2017</v>
      </c>
      <c r="B3156" t="s">
        <v>71</v>
      </c>
      <c r="C3156" s="212" t="s">
        <v>5236</v>
      </c>
      <c r="D3156" s="47" t="s">
        <v>3940</v>
      </c>
      <c r="E3156" s="11">
        <v>0</v>
      </c>
      <c r="F3156" s="2">
        <v>0.75560000000000005</v>
      </c>
      <c r="G3156" s="2">
        <v>0.23069999999999999</v>
      </c>
      <c r="H3156" s="2">
        <v>0.52490000000000003</v>
      </c>
      <c r="I3156" s="2">
        <v>0.75770000000000004</v>
      </c>
      <c r="J3156" s="2">
        <v>0.20269999999999999</v>
      </c>
      <c r="K3156" s="2">
        <v>0.55500000000000005</v>
      </c>
      <c r="L3156" s="2">
        <v>0.74909999999999999</v>
      </c>
      <c r="M3156" s="2">
        <v>0.23780000000000001</v>
      </c>
      <c r="N3156" s="2">
        <v>0.51129999999999998</v>
      </c>
      <c r="O3156" s="2">
        <v>0.53040000000000009</v>
      </c>
      <c r="P3156" s="2" t="s">
        <v>4792</v>
      </c>
      <c r="Q3156" s="5">
        <v>9269</v>
      </c>
      <c r="R3156" s="5" t="s">
        <v>4791</v>
      </c>
      <c r="S3156" s="5">
        <v>42</v>
      </c>
      <c r="T3156" s="5">
        <v>453.12331427338438</v>
      </c>
      <c r="U3156" s="5">
        <v>0</v>
      </c>
      <c r="V3156" s="5">
        <v>0</v>
      </c>
      <c r="W3156" s="5">
        <v>2</v>
      </c>
      <c r="X3156" s="5">
        <v>21.577300679684974</v>
      </c>
      <c r="Y3156" s="5">
        <v>12</v>
      </c>
      <c r="Z3156" s="5">
        <v>129.46380407810983</v>
      </c>
      <c r="AA3156" s="5">
        <v>28</v>
      </c>
      <c r="AB3156" s="5">
        <v>302.08220951558962</v>
      </c>
      <c r="AC3156" s="225">
        <v>169</v>
      </c>
      <c r="AD3156" s="5">
        <v>1823.28190743338</v>
      </c>
      <c r="AE3156" s="5">
        <v>44</v>
      </c>
      <c r="AF3156" s="5">
        <v>474.70061495306942</v>
      </c>
      <c r="AG3156" s="5">
        <v>123</v>
      </c>
      <c r="AH3156" s="5">
        <v>1327.0039918006257</v>
      </c>
      <c r="AI3156" s="5">
        <v>2</v>
      </c>
      <c r="AJ3156" s="5">
        <v>21.577300679684974</v>
      </c>
    </row>
    <row r="3157" spans="1:36" x14ac:dyDescent="0.25">
      <c r="A3157">
        <v>2017</v>
      </c>
      <c r="B3157" t="s">
        <v>71</v>
      </c>
      <c r="C3157" s="212" t="s">
        <v>4809</v>
      </c>
      <c r="D3157" s="47" t="s">
        <v>4805</v>
      </c>
      <c r="E3157" s="11">
        <v>0</v>
      </c>
      <c r="F3157" s="2">
        <v>0.51259999999999994</v>
      </c>
      <c r="G3157" s="2">
        <v>0.46920000000000001</v>
      </c>
      <c r="H3157" s="2">
        <v>4.3399999999999939E-2</v>
      </c>
      <c r="I3157" s="2">
        <v>0.55620000000000003</v>
      </c>
      <c r="J3157" s="2">
        <v>0.3891</v>
      </c>
      <c r="K3157" s="2">
        <v>0.16710000000000003</v>
      </c>
      <c r="L3157" s="2">
        <v>0.6502</v>
      </c>
      <c r="M3157" s="2">
        <v>0.33489999999999998</v>
      </c>
      <c r="N3157" s="2">
        <v>0.31530000000000002</v>
      </c>
      <c r="O3157" s="2">
        <v>0.17526666666666668</v>
      </c>
      <c r="P3157" s="2" t="s">
        <v>4792</v>
      </c>
      <c r="Q3157" s="5">
        <v>9270</v>
      </c>
      <c r="R3157" s="5" t="s">
        <v>4791</v>
      </c>
      <c r="S3157" s="5">
        <v>4</v>
      </c>
      <c r="T3157" s="5">
        <v>43.149946062567423</v>
      </c>
      <c r="U3157" s="5">
        <v>0</v>
      </c>
      <c r="V3157" s="5">
        <v>0</v>
      </c>
      <c r="W3157" s="5">
        <v>2</v>
      </c>
      <c r="X3157" s="5">
        <v>21.574973031283712</v>
      </c>
      <c r="Y3157" s="5">
        <v>1</v>
      </c>
      <c r="Z3157" s="5">
        <v>10.787486515641856</v>
      </c>
      <c r="AA3157" s="5">
        <v>1</v>
      </c>
      <c r="AB3157" s="5">
        <v>10.787486515641856</v>
      </c>
      <c r="AC3157" s="225">
        <v>34</v>
      </c>
      <c r="AD3157" s="5">
        <v>366.7745415318231</v>
      </c>
      <c r="AE3157" s="5">
        <v>7</v>
      </c>
      <c r="AF3157" s="5">
        <v>75.512405609492987</v>
      </c>
      <c r="AG3157" s="5">
        <v>22</v>
      </c>
      <c r="AH3157" s="5">
        <v>237.32470334412082</v>
      </c>
      <c r="AI3157" s="5">
        <v>5</v>
      </c>
      <c r="AJ3157" s="5">
        <v>53.937432578209275</v>
      </c>
    </row>
    <row r="3158" spans="1:36" x14ac:dyDescent="0.25">
      <c r="A3158">
        <v>2019</v>
      </c>
      <c r="B3158" t="s">
        <v>41</v>
      </c>
      <c r="C3158" s="212" t="s">
        <v>5658</v>
      </c>
      <c r="D3158" s="47" t="s">
        <v>1045</v>
      </c>
      <c r="E3158" s="11">
        <v>7.5910000000000002</v>
      </c>
      <c r="F3158" s="2">
        <v>0.5544</v>
      </c>
      <c r="G3158" s="2">
        <v>0.42170000000000002</v>
      </c>
      <c r="H3158" s="2">
        <v>0.13269999999999998</v>
      </c>
      <c r="I3158" s="2">
        <v>0.54900000000000004</v>
      </c>
      <c r="J3158" s="2">
        <v>0.39400000000000002</v>
      </c>
      <c r="K3158" s="2">
        <v>0.15500000000000003</v>
      </c>
      <c r="L3158" s="2">
        <v>0.49490000000000001</v>
      </c>
      <c r="M3158" s="2">
        <v>0.48110000000000003</v>
      </c>
      <c r="N3158" s="2">
        <v>1.3799999999999979E-2</v>
      </c>
      <c r="O3158" s="2">
        <v>0.10049999999999999</v>
      </c>
      <c r="P3158" s="2" t="s">
        <v>4792</v>
      </c>
      <c r="Q3158" s="5">
        <v>9270</v>
      </c>
      <c r="R3158" s="5">
        <v>1221.1829798445526</v>
      </c>
      <c r="S3158" s="5">
        <v>10</v>
      </c>
      <c r="T3158" s="5">
        <v>107.87486515641855</v>
      </c>
      <c r="U3158" s="5">
        <v>3</v>
      </c>
      <c r="V3158" s="5">
        <v>32.362459546925564</v>
      </c>
      <c r="W3158" s="5">
        <v>3</v>
      </c>
      <c r="X3158" s="5">
        <v>32.362459546925564</v>
      </c>
      <c r="Y3158" s="5">
        <v>2</v>
      </c>
      <c r="Z3158" s="5">
        <v>21.574973031283712</v>
      </c>
      <c r="AA3158" s="5">
        <v>2</v>
      </c>
      <c r="AB3158" s="5">
        <v>21.574973031283712</v>
      </c>
      <c r="AC3158" s="225">
        <v>75</v>
      </c>
      <c r="AD3158" s="5">
        <v>809.06148867313914</v>
      </c>
      <c r="AE3158" s="5">
        <v>10</v>
      </c>
      <c r="AF3158" s="5">
        <v>107.87486515641855</v>
      </c>
      <c r="AG3158" s="5">
        <v>61</v>
      </c>
      <c r="AH3158" s="5">
        <v>658.03667745415316</v>
      </c>
      <c r="AI3158" s="5">
        <v>4</v>
      </c>
      <c r="AJ3158" s="5">
        <v>43.149946062567423</v>
      </c>
    </row>
    <row r="3159" spans="1:36" x14ac:dyDescent="0.25">
      <c r="A3159">
        <v>2019</v>
      </c>
      <c r="B3159" t="s">
        <v>71</v>
      </c>
      <c r="C3159" s="212" t="s">
        <v>4967</v>
      </c>
      <c r="D3159" s="47" t="s">
        <v>4966</v>
      </c>
      <c r="E3159" s="11">
        <v>0</v>
      </c>
      <c r="F3159" s="2">
        <v>0.77849999999999997</v>
      </c>
      <c r="G3159" s="2">
        <v>0.20960000000000001</v>
      </c>
      <c r="H3159" s="2">
        <v>0.56889999999999996</v>
      </c>
      <c r="I3159" s="2">
        <v>0.7329</v>
      </c>
      <c r="J3159" s="2">
        <v>0.22439999999999999</v>
      </c>
      <c r="K3159" s="2">
        <v>0.50849999999999995</v>
      </c>
      <c r="L3159" s="2">
        <v>0.70150000000000001</v>
      </c>
      <c r="M3159" s="2">
        <v>0.28549999999999998</v>
      </c>
      <c r="N3159" s="2">
        <v>0.41600000000000004</v>
      </c>
      <c r="O3159" s="2">
        <v>0.49779999999999996</v>
      </c>
      <c r="P3159" s="2" t="s">
        <v>4792</v>
      </c>
      <c r="Q3159" s="5">
        <v>9270</v>
      </c>
      <c r="R3159" s="5" t="s">
        <v>4791</v>
      </c>
      <c r="S3159" s="5">
        <v>25</v>
      </c>
      <c r="T3159" s="5">
        <v>269.6871628910464</v>
      </c>
      <c r="U3159" s="5">
        <v>0</v>
      </c>
      <c r="V3159" s="5">
        <v>0</v>
      </c>
      <c r="W3159" s="5">
        <v>6</v>
      </c>
      <c r="X3159" s="5">
        <v>64.724919093851128</v>
      </c>
      <c r="Y3159" s="5">
        <v>0</v>
      </c>
      <c r="Z3159" s="5">
        <v>0</v>
      </c>
      <c r="AA3159" s="5">
        <v>19</v>
      </c>
      <c r="AB3159" s="5">
        <v>204.96224379719527</v>
      </c>
      <c r="AC3159" s="225">
        <v>121</v>
      </c>
      <c r="AD3159" s="5">
        <v>1305.2858683926645</v>
      </c>
      <c r="AE3159" s="5">
        <v>26</v>
      </c>
      <c r="AF3159" s="5">
        <v>280.47464940668823</v>
      </c>
      <c r="AG3159" s="5">
        <v>80</v>
      </c>
      <c r="AH3159" s="5">
        <v>862.99892125134841</v>
      </c>
      <c r="AI3159" s="5">
        <v>15</v>
      </c>
      <c r="AJ3159" s="5">
        <v>161.81229773462783</v>
      </c>
    </row>
    <row r="3160" spans="1:36" x14ac:dyDescent="0.25">
      <c r="A3160">
        <v>2018</v>
      </c>
      <c r="B3160" t="s">
        <v>49</v>
      </c>
      <c r="C3160" s="212" t="s">
        <v>6460</v>
      </c>
      <c r="D3160" s="47" t="s">
        <v>726</v>
      </c>
      <c r="E3160" s="11">
        <v>11</v>
      </c>
      <c r="F3160" s="2">
        <v>0.30480000000000002</v>
      </c>
      <c r="G3160" s="2">
        <v>0.66490000000000005</v>
      </c>
      <c r="H3160" s="2">
        <v>-0.36010000000000003</v>
      </c>
      <c r="I3160" s="2">
        <v>0.44600000000000001</v>
      </c>
      <c r="J3160" s="2">
        <v>0.44500000000000001</v>
      </c>
      <c r="K3160" s="2">
        <v>1.0000000000000009E-3</v>
      </c>
      <c r="L3160" s="2">
        <v>0.51600000000000001</v>
      </c>
      <c r="M3160" s="2">
        <v>0.47</v>
      </c>
      <c r="N3160" s="2">
        <v>4.6000000000000041E-2</v>
      </c>
      <c r="O3160" s="2">
        <v>-0.10436666666666666</v>
      </c>
      <c r="P3160" s="2" t="s">
        <v>5900</v>
      </c>
      <c r="Q3160" s="5">
        <v>9281</v>
      </c>
      <c r="R3160" s="5">
        <v>843.72727272727275</v>
      </c>
      <c r="S3160" s="5">
        <v>10</v>
      </c>
      <c r="T3160" s="5">
        <v>107.74701002047193</v>
      </c>
      <c r="U3160" s="5">
        <v>0</v>
      </c>
      <c r="V3160" s="5">
        <v>0</v>
      </c>
      <c r="W3160" s="5">
        <v>0</v>
      </c>
      <c r="X3160" s="5">
        <v>0</v>
      </c>
      <c r="Y3160" s="5">
        <v>1</v>
      </c>
      <c r="Z3160" s="5">
        <v>10.774701002047193</v>
      </c>
      <c r="AA3160" s="5">
        <v>9</v>
      </c>
      <c r="AB3160" s="5">
        <v>96.972309018424738</v>
      </c>
      <c r="AC3160" s="225">
        <v>62</v>
      </c>
      <c r="AD3160" s="5">
        <v>668.03146212692593</v>
      </c>
      <c r="AE3160" s="5">
        <v>6</v>
      </c>
      <c r="AF3160" s="5">
        <v>64.648206012283154</v>
      </c>
      <c r="AG3160" s="5">
        <v>52</v>
      </c>
      <c r="AH3160" s="5">
        <v>560.28445210645407</v>
      </c>
      <c r="AI3160" s="5">
        <v>4</v>
      </c>
      <c r="AJ3160" s="5">
        <v>43.098804008188772</v>
      </c>
    </row>
    <row r="3161" spans="1:36" x14ac:dyDescent="0.25">
      <c r="A3161">
        <v>2018</v>
      </c>
      <c r="B3161" t="s">
        <v>49</v>
      </c>
      <c r="C3161" s="212" t="s">
        <v>6460</v>
      </c>
      <c r="D3161" s="47" t="s">
        <v>726</v>
      </c>
      <c r="E3161" s="11">
        <v>11</v>
      </c>
      <c r="F3161" s="2">
        <v>0.30480000000000002</v>
      </c>
      <c r="G3161" s="2">
        <v>0.66490000000000005</v>
      </c>
      <c r="H3161" s="2">
        <v>-0.36010000000000003</v>
      </c>
      <c r="I3161" s="2">
        <v>0.44600000000000001</v>
      </c>
      <c r="J3161" s="2">
        <v>0.44500000000000001</v>
      </c>
      <c r="K3161" s="2">
        <v>1.0000000000000009E-3</v>
      </c>
      <c r="L3161" s="2">
        <v>0.51600000000000001</v>
      </c>
      <c r="M3161" s="2">
        <v>0.47</v>
      </c>
      <c r="N3161" s="2">
        <v>4.6000000000000041E-2</v>
      </c>
      <c r="O3161" s="2">
        <v>-0.10436666666666666</v>
      </c>
      <c r="P3161" s="2" t="s">
        <v>5900</v>
      </c>
      <c r="Q3161" s="5">
        <v>9281</v>
      </c>
      <c r="R3161" s="5">
        <v>843.72727272727275</v>
      </c>
      <c r="S3161" s="5">
        <v>6</v>
      </c>
      <c r="T3161" s="5">
        <v>64.648206012283154</v>
      </c>
      <c r="U3161" s="5">
        <v>1</v>
      </c>
      <c r="V3161" s="5">
        <v>10.774701002047193</v>
      </c>
      <c r="W3161" s="5">
        <v>0</v>
      </c>
      <c r="X3161" s="5">
        <v>0</v>
      </c>
      <c r="Y3161" s="5">
        <v>0</v>
      </c>
      <c r="Z3161" s="5">
        <v>0</v>
      </c>
      <c r="AA3161" s="5">
        <v>5</v>
      </c>
      <c r="AB3161" s="5">
        <v>53.873505010235966</v>
      </c>
      <c r="AC3161" s="225">
        <v>48</v>
      </c>
      <c r="AD3161" s="5">
        <v>517.18564809826523</v>
      </c>
      <c r="AE3161" s="5">
        <v>7</v>
      </c>
      <c r="AF3161" s="5">
        <v>75.422907014330349</v>
      </c>
      <c r="AG3161" s="5">
        <v>40</v>
      </c>
      <c r="AH3161" s="5">
        <v>430.98804008188773</v>
      </c>
      <c r="AI3161" s="5">
        <v>1</v>
      </c>
      <c r="AJ3161" s="5">
        <v>10.774701002047193</v>
      </c>
    </row>
    <row r="3162" spans="1:36" x14ac:dyDescent="0.25">
      <c r="A3162">
        <v>2018</v>
      </c>
      <c r="B3162" t="s">
        <v>70</v>
      </c>
      <c r="C3162" s="212" t="s">
        <v>5334</v>
      </c>
      <c r="D3162" s="47" t="s">
        <v>5333</v>
      </c>
      <c r="E3162" s="11">
        <v>8.51</v>
      </c>
      <c r="F3162" s="2">
        <v>0.7399</v>
      </c>
      <c r="G3162" s="2">
        <v>0.23680000000000001</v>
      </c>
      <c r="H3162" s="2">
        <v>0.50309999999999999</v>
      </c>
      <c r="I3162" s="2">
        <v>0.75290000000000001</v>
      </c>
      <c r="J3162" s="2">
        <v>0.21029999999999999</v>
      </c>
      <c r="K3162" s="2">
        <v>0.54259999999999997</v>
      </c>
      <c r="L3162" s="2">
        <v>0.75690000000000002</v>
      </c>
      <c r="M3162" s="2">
        <v>0.2291</v>
      </c>
      <c r="N3162" s="2">
        <v>0.52780000000000005</v>
      </c>
      <c r="O3162" s="2">
        <v>0.52450000000000008</v>
      </c>
      <c r="P3162" s="5" t="s">
        <v>4792</v>
      </c>
      <c r="Q3162" s="5">
        <v>9284</v>
      </c>
      <c r="R3162" s="5">
        <v>1090.951821386604</v>
      </c>
      <c r="S3162" s="5">
        <v>26</v>
      </c>
      <c r="T3162" s="5">
        <v>280.05170185264973</v>
      </c>
      <c r="U3162" s="5">
        <v>0</v>
      </c>
      <c r="V3162" s="5">
        <v>0</v>
      </c>
      <c r="W3162" s="5">
        <v>7</v>
      </c>
      <c r="X3162" s="5">
        <v>75.398535114174919</v>
      </c>
      <c r="Y3162" s="5">
        <v>2</v>
      </c>
      <c r="Z3162" s="5">
        <v>21.542438604049977</v>
      </c>
      <c r="AA3162" s="5">
        <v>17</v>
      </c>
      <c r="AB3162" s="5">
        <v>183.11072813442482</v>
      </c>
      <c r="AC3162" s="225">
        <v>228</v>
      </c>
      <c r="AD3162" s="5">
        <v>2455.8380008616978</v>
      </c>
      <c r="AE3162" s="5">
        <v>22</v>
      </c>
      <c r="AF3162" s="5">
        <v>236.96682464454977</v>
      </c>
      <c r="AG3162" s="5">
        <v>182</v>
      </c>
      <c r="AH3162" s="5">
        <v>1960.361912968548</v>
      </c>
      <c r="AI3162" s="5">
        <v>24</v>
      </c>
      <c r="AJ3162" s="5">
        <v>258.50926324859972</v>
      </c>
    </row>
    <row r="3163" spans="1:36" x14ac:dyDescent="0.25">
      <c r="A3163">
        <v>2018</v>
      </c>
      <c r="B3163" t="s">
        <v>49</v>
      </c>
      <c r="C3163" s="212" t="s">
        <v>6339</v>
      </c>
      <c r="D3163" s="47" t="s">
        <v>618</v>
      </c>
      <c r="E3163" s="11">
        <v>10.9</v>
      </c>
      <c r="F3163" s="2">
        <v>0.3947</v>
      </c>
      <c r="G3163" s="2">
        <v>0.57199999999999995</v>
      </c>
      <c r="H3163" s="2">
        <v>-0.17729999999999996</v>
      </c>
      <c r="I3163" s="2">
        <v>0.503</v>
      </c>
      <c r="J3163" s="2">
        <v>0.4</v>
      </c>
      <c r="K3163" s="2">
        <v>0.10299999999999998</v>
      </c>
      <c r="L3163" s="2">
        <v>0.47</v>
      </c>
      <c r="M3163" s="2">
        <v>0.51500000000000001</v>
      </c>
      <c r="N3163" s="2">
        <v>-4.500000000000004E-2</v>
      </c>
      <c r="O3163" s="2">
        <v>-3.9766666666666672E-2</v>
      </c>
      <c r="P3163" s="2" t="s">
        <v>5765</v>
      </c>
      <c r="Q3163" s="5">
        <v>9294</v>
      </c>
      <c r="R3163" s="5">
        <v>852.66055045871553</v>
      </c>
      <c r="S3163" s="5">
        <v>13</v>
      </c>
      <c r="T3163" s="5">
        <v>139.87518829352271</v>
      </c>
      <c r="U3163" s="5">
        <v>0</v>
      </c>
      <c r="V3163" s="5">
        <v>0</v>
      </c>
      <c r="W3163" s="5">
        <v>1</v>
      </c>
      <c r="X3163" s="5">
        <v>10.759629868732516</v>
      </c>
      <c r="Y3163" s="5">
        <v>2</v>
      </c>
      <c r="Z3163" s="5">
        <v>21.519259737465031</v>
      </c>
      <c r="AA3163" s="5">
        <v>10</v>
      </c>
      <c r="AB3163" s="5">
        <v>107.59629868732515</v>
      </c>
      <c r="AC3163" s="225">
        <v>21</v>
      </c>
      <c r="AD3163" s="5">
        <v>225.95222724338285</v>
      </c>
      <c r="AE3163" s="5">
        <v>5</v>
      </c>
      <c r="AF3163" s="5">
        <v>53.798149343662573</v>
      </c>
      <c r="AG3163" s="5">
        <v>12</v>
      </c>
      <c r="AH3163" s="5">
        <v>129.11555842479018</v>
      </c>
      <c r="AI3163" s="5">
        <v>4</v>
      </c>
      <c r="AJ3163" s="5">
        <v>43.038519474930062</v>
      </c>
    </row>
    <row r="3164" spans="1:36" x14ac:dyDescent="0.25">
      <c r="A3164">
        <v>2017</v>
      </c>
      <c r="B3164" t="s">
        <v>41</v>
      </c>
      <c r="C3164" s="212" t="s">
        <v>5658</v>
      </c>
      <c r="D3164" s="47" t="s">
        <v>1045</v>
      </c>
      <c r="E3164" s="11">
        <v>7.5910000000000002</v>
      </c>
      <c r="F3164" s="2">
        <v>0.5544</v>
      </c>
      <c r="G3164" s="2">
        <v>0.42170000000000002</v>
      </c>
      <c r="H3164" s="2">
        <v>0.13269999999999998</v>
      </c>
      <c r="I3164" s="2">
        <v>0.54900000000000004</v>
      </c>
      <c r="J3164" s="2">
        <v>0.39400000000000002</v>
      </c>
      <c r="K3164" s="2">
        <v>0.15500000000000003</v>
      </c>
      <c r="L3164" s="2">
        <v>0.49490000000000001</v>
      </c>
      <c r="M3164" s="2">
        <v>0.48110000000000003</v>
      </c>
      <c r="N3164" s="2">
        <v>1.3799999999999979E-2</v>
      </c>
      <c r="O3164" s="2">
        <v>0.10049999999999999</v>
      </c>
      <c r="P3164" s="2" t="s">
        <v>4792</v>
      </c>
      <c r="Q3164" s="5">
        <v>9296</v>
      </c>
      <c r="R3164" s="5">
        <v>1224.6080885258859</v>
      </c>
      <c r="S3164" s="5">
        <v>4</v>
      </c>
      <c r="T3164" s="5">
        <v>43.029259896729776</v>
      </c>
      <c r="U3164" s="5">
        <v>0</v>
      </c>
      <c r="V3164" s="5">
        <v>0</v>
      </c>
      <c r="W3164" s="5">
        <v>0</v>
      </c>
      <c r="X3164" s="5">
        <v>0</v>
      </c>
      <c r="Y3164" s="5">
        <v>1</v>
      </c>
      <c r="Z3164" s="5">
        <v>10.757314974182444</v>
      </c>
      <c r="AA3164" s="5">
        <v>3</v>
      </c>
      <c r="AB3164" s="5">
        <v>32.271944922547334</v>
      </c>
      <c r="AC3164" s="225">
        <v>166</v>
      </c>
      <c r="AD3164" s="5">
        <v>1785.7142857142856</v>
      </c>
      <c r="AE3164" s="5">
        <v>30</v>
      </c>
      <c r="AF3164" s="5">
        <v>322.71944922547334</v>
      </c>
      <c r="AG3164" s="5">
        <v>130</v>
      </c>
      <c r="AH3164" s="5">
        <v>1398.4509466437178</v>
      </c>
      <c r="AI3164" s="5">
        <v>6</v>
      </c>
      <c r="AJ3164" s="5">
        <v>64.543889845094668</v>
      </c>
    </row>
    <row r="3165" spans="1:36" x14ac:dyDescent="0.25">
      <c r="A3165">
        <v>2018</v>
      </c>
      <c r="B3165" t="s">
        <v>41</v>
      </c>
      <c r="C3165" s="212" t="s">
        <v>5658</v>
      </c>
      <c r="D3165" s="47" t="s">
        <v>1045</v>
      </c>
      <c r="E3165" s="11">
        <v>7.5910000000000002</v>
      </c>
      <c r="F3165" s="2">
        <v>0.5544</v>
      </c>
      <c r="G3165" s="2">
        <v>0.42170000000000002</v>
      </c>
      <c r="H3165" s="2">
        <v>0.13269999999999998</v>
      </c>
      <c r="I3165" s="2">
        <v>0.54900000000000004</v>
      </c>
      <c r="J3165" s="2">
        <v>0.39400000000000002</v>
      </c>
      <c r="K3165" s="2">
        <v>0.15500000000000003</v>
      </c>
      <c r="L3165" s="2">
        <v>0.49490000000000001</v>
      </c>
      <c r="M3165" s="2">
        <v>0.48110000000000003</v>
      </c>
      <c r="N3165" s="2">
        <v>1.3799999999999979E-2</v>
      </c>
      <c r="O3165" s="2">
        <v>0.10049999999999999</v>
      </c>
      <c r="P3165" s="2" t="s">
        <v>4792</v>
      </c>
      <c r="Q3165" s="5">
        <v>9300</v>
      </c>
      <c r="R3165" s="5">
        <v>1225.135028323014</v>
      </c>
      <c r="S3165" s="5">
        <v>5</v>
      </c>
      <c r="T3165" s="5">
        <v>53.763440860215056</v>
      </c>
      <c r="U3165" s="5">
        <v>0</v>
      </c>
      <c r="V3165" s="5">
        <v>0</v>
      </c>
      <c r="W3165" s="5">
        <v>0</v>
      </c>
      <c r="X3165" s="5">
        <v>0</v>
      </c>
      <c r="Y3165" s="5">
        <v>1</v>
      </c>
      <c r="Z3165" s="5">
        <v>10.75268817204301</v>
      </c>
      <c r="AA3165" s="5">
        <v>4</v>
      </c>
      <c r="AB3165" s="5">
        <v>43.01075268817204</v>
      </c>
      <c r="AC3165" s="225">
        <v>81</v>
      </c>
      <c r="AD3165" s="5">
        <v>870.96774193548379</v>
      </c>
      <c r="AE3165" s="5">
        <v>15</v>
      </c>
      <c r="AF3165" s="5">
        <v>161.29032258064515</v>
      </c>
      <c r="AG3165" s="5">
        <v>62</v>
      </c>
      <c r="AH3165" s="5">
        <v>666.66666666666674</v>
      </c>
      <c r="AI3165" s="5">
        <v>4</v>
      </c>
      <c r="AJ3165" s="5">
        <v>43.01075268817204</v>
      </c>
    </row>
    <row r="3166" spans="1:36" x14ac:dyDescent="0.25">
      <c r="A3166">
        <v>2019</v>
      </c>
      <c r="B3166" t="s">
        <v>41</v>
      </c>
      <c r="C3166" s="212" t="s">
        <v>6117</v>
      </c>
      <c r="D3166" s="47" t="s">
        <v>6005</v>
      </c>
      <c r="E3166" s="11">
        <v>3.4039999999999999</v>
      </c>
      <c r="F3166" s="2">
        <v>0.24049999999999999</v>
      </c>
      <c r="G3166" s="2">
        <v>0.74350000000000005</v>
      </c>
      <c r="H3166" s="2">
        <v>-0.50300000000000011</v>
      </c>
      <c r="I3166" s="2">
        <v>0.2102</v>
      </c>
      <c r="J3166" s="2">
        <v>0.74750000000000005</v>
      </c>
      <c r="K3166" s="2">
        <v>-0.53730000000000011</v>
      </c>
      <c r="L3166" s="2">
        <v>0.24629999999999999</v>
      </c>
      <c r="M3166" s="2">
        <v>0.74</v>
      </c>
      <c r="N3166" s="2">
        <v>-0.49370000000000003</v>
      </c>
      <c r="O3166" s="2">
        <v>-0.51133333333333342</v>
      </c>
      <c r="P3166" s="2" t="s">
        <v>5900</v>
      </c>
      <c r="Q3166" s="5">
        <v>9301</v>
      </c>
      <c r="R3166" s="5">
        <v>2732.3736780258519</v>
      </c>
      <c r="S3166" s="5">
        <v>38</v>
      </c>
      <c r="T3166" s="5">
        <v>408.55821954628533</v>
      </c>
      <c r="U3166" s="5">
        <v>0</v>
      </c>
      <c r="V3166" s="5">
        <v>0</v>
      </c>
      <c r="W3166" s="5">
        <v>10</v>
      </c>
      <c r="X3166" s="5">
        <v>107.51532093323299</v>
      </c>
      <c r="Y3166" s="5">
        <v>6</v>
      </c>
      <c r="Z3166" s="5">
        <v>64.509192559939791</v>
      </c>
      <c r="AA3166" s="5">
        <v>22</v>
      </c>
      <c r="AB3166" s="5">
        <v>236.53370605311255</v>
      </c>
      <c r="AC3166" s="225">
        <v>227</v>
      </c>
      <c r="AD3166" s="5">
        <v>2440.5977851843891</v>
      </c>
      <c r="AE3166" s="5">
        <v>44</v>
      </c>
      <c r="AF3166" s="5">
        <v>473.06741210622511</v>
      </c>
      <c r="AG3166" s="5">
        <v>171</v>
      </c>
      <c r="AH3166" s="5">
        <v>1838.511987958284</v>
      </c>
      <c r="AI3166" s="5">
        <v>12</v>
      </c>
      <c r="AJ3166" s="5">
        <v>129.01838511987958</v>
      </c>
    </row>
    <row r="3167" spans="1:36" x14ac:dyDescent="0.25">
      <c r="A3167">
        <v>2018</v>
      </c>
      <c r="B3167" t="s">
        <v>71</v>
      </c>
      <c r="C3167" s="212" t="s">
        <v>5949</v>
      </c>
      <c r="D3167" s="47" t="s">
        <v>610</v>
      </c>
      <c r="E3167" s="11">
        <v>0</v>
      </c>
      <c r="F3167" s="2">
        <v>0.33289999999999997</v>
      </c>
      <c r="G3167" s="2">
        <v>0.64890000000000003</v>
      </c>
      <c r="H3167" s="2">
        <v>-0.31600000000000006</v>
      </c>
      <c r="I3167" s="2">
        <v>0.34639999999999999</v>
      </c>
      <c r="J3167" s="2">
        <v>0.60750000000000004</v>
      </c>
      <c r="K3167" s="2">
        <v>-0.26110000000000005</v>
      </c>
      <c r="L3167" s="2">
        <v>0.41660000000000003</v>
      </c>
      <c r="M3167" s="2">
        <v>0.57110000000000005</v>
      </c>
      <c r="N3167" s="2">
        <v>-0.15450000000000003</v>
      </c>
      <c r="O3167" s="2">
        <v>-0.24386666666666676</v>
      </c>
      <c r="P3167" s="2" t="s">
        <v>5900</v>
      </c>
      <c r="Q3167" s="5">
        <v>9302</v>
      </c>
      <c r="R3167" s="5" t="s">
        <v>4791</v>
      </c>
      <c r="S3167" s="5">
        <v>4</v>
      </c>
      <c r="T3167" s="5">
        <v>43.001505052676841</v>
      </c>
      <c r="U3167" s="5">
        <v>0</v>
      </c>
      <c r="V3167" s="5">
        <v>0</v>
      </c>
      <c r="W3167" s="5">
        <v>1</v>
      </c>
      <c r="X3167" s="5">
        <v>10.75037626316921</v>
      </c>
      <c r="Y3167" s="5">
        <v>2</v>
      </c>
      <c r="Z3167" s="5">
        <v>21.50075252633842</v>
      </c>
      <c r="AA3167" s="5">
        <v>1</v>
      </c>
      <c r="AB3167" s="5">
        <v>10.75037626316921</v>
      </c>
      <c r="AC3167" s="225">
        <v>215</v>
      </c>
      <c r="AD3167" s="5">
        <v>2311.3308965813803</v>
      </c>
      <c r="AE3167" s="5">
        <v>28</v>
      </c>
      <c r="AF3167" s="5">
        <v>301.01053536873792</v>
      </c>
      <c r="AG3167" s="5">
        <v>163</v>
      </c>
      <c r="AH3167" s="5">
        <v>1752.3113308965815</v>
      </c>
      <c r="AI3167" s="5">
        <v>24</v>
      </c>
      <c r="AJ3167" s="5">
        <v>258.00903031606106</v>
      </c>
    </row>
    <row r="3168" spans="1:36" x14ac:dyDescent="0.25">
      <c r="A3168">
        <v>2018</v>
      </c>
      <c r="B3168" t="s">
        <v>71</v>
      </c>
      <c r="C3168" s="212" t="s">
        <v>5949</v>
      </c>
      <c r="D3168" s="47" t="s">
        <v>610</v>
      </c>
      <c r="E3168" s="11">
        <v>0</v>
      </c>
      <c r="F3168" s="2">
        <v>0.33289999999999997</v>
      </c>
      <c r="G3168" s="2">
        <v>0.64890000000000003</v>
      </c>
      <c r="H3168" s="2">
        <v>-0.31600000000000006</v>
      </c>
      <c r="I3168" s="2">
        <v>0.34639999999999999</v>
      </c>
      <c r="J3168" s="2">
        <v>0.60750000000000004</v>
      </c>
      <c r="K3168" s="2">
        <v>-0.26110000000000005</v>
      </c>
      <c r="L3168" s="2">
        <v>0.41660000000000003</v>
      </c>
      <c r="M3168" s="2">
        <v>0.57110000000000005</v>
      </c>
      <c r="N3168" s="2">
        <v>-0.15450000000000003</v>
      </c>
      <c r="O3168" s="2">
        <v>-0.24386666666666676</v>
      </c>
      <c r="P3168" s="2" t="s">
        <v>5900</v>
      </c>
      <c r="Q3168" s="5">
        <v>9302</v>
      </c>
      <c r="R3168" s="5" t="s">
        <v>4791</v>
      </c>
      <c r="S3168" s="5">
        <v>4</v>
      </c>
      <c r="T3168" s="5">
        <v>43.001505052676841</v>
      </c>
      <c r="U3168" s="5">
        <v>0</v>
      </c>
      <c r="V3168" s="5">
        <v>0</v>
      </c>
      <c r="W3168" s="5">
        <v>1</v>
      </c>
      <c r="X3168" s="5">
        <v>10.75037626316921</v>
      </c>
      <c r="Y3168" s="5">
        <v>2</v>
      </c>
      <c r="Z3168" s="5">
        <v>21.50075252633842</v>
      </c>
      <c r="AA3168" s="5">
        <v>1</v>
      </c>
      <c r="AB3168" s="5">
        <v>10.75037626316921</v>
      </c>
      <c r="AC3168" s="225">
        <v>215</v>
      </c>
      <c r="AD3168" s="5">
        <v>2311.3308965813803</v>
      </c>
      <c r="AE3168" s="5">
        <v>28</v>
      </c>
      <c r="AF3168" s="5">
        <v>301.01053536873792</v>
      </c>
      <c r="AG3168" s="5">
        <v>163</v>
      </c>
      <c r="AH3168" s="5">
        <v>1752.3113308965815</v>
      </c>
      <c r="AI3168" s="5">
        <v>24</v>
      </c>
      <c r="AJ3168" s="5">
        <v>258.00903031606106</v>
      </c>
    </row>
    <row r="3169" spans="1:36" x14ac:dyDescent="0.25">
      <c r="A3169">
        <v>2018</v>
      </c>
      <c r="B3169" t="s">
        <v>70</v>
      </c>
      <c r="C3169" s="212" t="s">
        <v>5381</v>
      </c>
      <c r="D3169" s="47" t="s">
        <v>656</v>
      </c>
      <c r="E3169" s="11">
        <v>12.36</v>
      </c>
      <c r="F3169" s="2">
        <v>0.7349</v>
      </c>
      <c r="G3169" s="2">
        <v>0.25040000000000001</v>
      </c>
      <c r="H3169" s="2">
        <v>0.48449999999999999</v>
      </c>
      <c r="I3169" s="2">
        <v>0.72019999999999995</v>
      </c>
      <c r="J3169" s="2">
        <v>0.24640000000000001</v>
      </c>
      <c r="K3169" s="2">
        <v>0.47379999999999994</v>
      </c>
      <c r="L3169" s="2">
        <v>0.69230000000000003</v>
      </c>
      <c r="M3169" s="2">
        <v>0.29620000000000002</v>
      </c>
      <c r="N3169" s="2">
        <v>0.39610000000000001</v>
      </c>
      <c r="O3169" s="2">
        <v>0.45146666666666668</v>
      </c>
      <c r="P3169" s="5" t="s">
        <v>4792</v>
      </c>
      <c r="Q3169" s="5">
        <v>9305</v>
      </c>
      <c r="R3169" s="5">
        <v>752.83171521035604</v>
      </c>
      <c r="S3169" s="5">
        <v>9</v>
      </c>
      <c r="T3169" s="5">
        <v>96.722192369693715</v>
      </c>
      <c r="U3169" s="5">
        <v>0</v>
      </c>
      <c r="V3169" s="5">
        <v>0</v>
      </c>
      <c r="W3169" s="5">
        <v>2</v>
      </c>
      <c r="X3169" s="5">
        <v>21.493820526598604</v>
      </c>
      <c r="Y3169" s="5">
        <v>1</v>
      </c>
      <c r="Z3169" s="5">
        <v>10.746910263299302</v>
      </c>
      <c r="AA3169" s="5">
        <v>6</v>
      </c>
      <c r="AB3169" s="5">
        <v>64.481461579795806</v>
      </c>
      <c r="AC3169" s="225">
        <v>81</v>
      </c>
      <c r="AD3169" s="5">
        <v>870.49973132724347</v>
      </c>
      <c r="AE3169" s="5">
        <v>10</v>
      </c>
      <c r="AF3169" s="5">
        <v>107.46910263299303</v>
      </c>
      <c r="AG3169" s="5">
        <v>66</v>
      </c>
      <c r="AH3169" s="5">
        <v>709.29607737775393</v>
      </c>
      <c r="AI3169" s="5">
        <v>5</v>
      </c>
      <c r="AJ3169" s="5">
        <v>53.734551316496514</v>
      </c>
    </row>
    <row r="3170" spans="1:36" x14ac:dyDescent="0.25">
      <c r="A3170">
        <v>2018</v>
      </c>
      <c r="B3170" t="s">
        <v>71</v>
      </c>
      <c r="C3170" s="212" t="s">
        <v>5236</v>
      </c>
      <c r="D3170" s="47" t="s">
        <v>3940</v>
      </c>
      <c r="E3170" s="11">
        <v>0</v>
      </c>
      <c r="F3170" s="2">
        <v>0.75560000000000005</v>
      </c>
      <c r="G3170" s="2">
        <v>0.23069999999999999</v>
      </c>
      <c r="H3170" s="2">
        <v>0.52490000000000003</v>
      </c>
      <c r="I3170" s="2">
        <v>0.75770000000000004</v>
      </c>
      <c r="J3170" s="2">
        <v>0.20269999999999999</v>
      </c>
      <c r="K3170" s="2">
        <v>0.55500000000000005</v>
      </c>
      <c r="L3170" s="2">
        <v>0.74909999999999999</v>
      </c>
      <c r="M3170" s="2">
        <v>0.23780000000000001</v>
      </c>
      <c r="N3170" s="2">
        <v>0.51129999999999998</v>
      </c>
      <c r="O3170" s="2">
        <v>0.53040000000000009</v>
      </c>
      <c r="P3170" s="2" t="s">
        <v>4792</v>
      </c>
      <c r="Q3170" s="5">
        <v>9307</v>
      </c>
      <c r="R3170" s="5" t="s">
        <v>4791</v>
      </c>
      <c r="S3170" s="5">
        <v>32</v>
      </c>
      <c r="T3170" s="5">
        <v>343.82722681852368</v>
      </c>
      <c r="U3170" s="5">
        <v>2</v>
      </c>
      <c r="V3170" s="5">
        <v>21.48920167615773</v>
      </c>
      <c r="W3170" s="5">
        <v>3</v>
      </c>
      <c r="X3170" s="5">
        <v>32.233802514236601</v>
      </c>
      <c r="Y3170" s="5">
        <v>0</v>
      </c>
      <c r="Z3170" s="5">
        <v>0</v>
      </c>
      <c r="AA3170" s="5">
        <v>27</v>
      </c>
      <c r="AB3170" s="5">
        <v>290.10422262812938</v>
      </c>
      <c r="AC3170" s="225">
        <v>168</v>
      </c>
      <c r="AD3170" s="5">
        <v>1805.0929407972492</v>
      </c>
      <c r="AE3170" s="5">
        <v>35</v>
      </c>
      <c r="AF3170" s="5">
        <v>376.06102933276026</v>
      </c>
      <c r="AG3170" s="5">
        <v>121</v>
      </c>
      <c r="AH3170" s="5">
        <v>1300.0967014075427</v>
      </c>
      <c r="AI3170" s="5">
        <v>12</v>
      </c>
      <c r="AJ3170" s="5">
        <v>128.9352100569464</v>
      </c>
    </row>
    <row r="3171" spans="1:36" x14ac:dyDescent="0.25">
      <c r="A3171">
        <v>2018</v>
      </c>
      <c r="B3171" t="s">
        <v>71</v>
      </c>
      <c r="C3171" s="212" t="s">
        <v>5236</v>
      </c>
      <c r="D3171" s="47" t="s">
        <v>3940</v>
      </c>
      <c r="E3171" s="11">
        <v>0</v>
      </c>
      <c r="F3171" s="2">
        <v>0.75560000000000005</v>
      </c>
      <c r="G3171" s="2">
        <v>0.23069999999999999</v>
      </c>
      <c r="H3171" s="2">
        <v>0.52490000000000003</v>
      </c>
      <c r="I3171" s="2">
        <v>0.75770000000000004</v>
      </c>
      <c r="J3171" s="2">
        <v>0.20269999999999999</v>
      </c>
      <c r="K3171" s="2">
        <v>0.55500000000000005</v>
      </c>
      <c r="L3171" s="2">
        <v>0.74909999999999999</v>
      </c>
      <c r="M3171" s="2">
        <v>0.23780000000000001</v>
      </c>
      <c r="N3171" s="2">
        <v>0.51129999999999998</v>
      </c>
      <c r="O3171" s="2">
        <v>0.53040000000000009</v>
      </c>
      <c r="P3171" s="2" t="s">
        <v>4792</v>
      </c>
      <c r="Q3171" s="5">
        <v>9307</v>
      </c>
      <c r="R3171" s="5" t="s">
        <v>4791</v>
      </c>
      <c r="S3171" s="5">
        <v>32</v>
      </c>
      <c r="T3171" s="5">
        <v>343.82722681852368</v>
      </c>
      <c r="U3171" s="5">
        <v>2</v>
      </c>
      <c r="V3171" s="5">
        <v>21.48920167615773</v>
      </c>
      <c r="W3171" s="5">
        <v>3</v>
      </c>
      <c r="X3171" s="5">
        <v>32.233802514236601</v>
      </c>
      <c r="Y3171" s="5">
        <v>0</v>
      </c>
      <c r="Z3171" s="5">
        <v>0</v>
      </c>
      <c r="AA3171" s="5">
        <v>27</v>
      </c>
      <c r="AB3171" s="5">
        <v>290.10422262812938</v>
      </c>
      <c r="AC3171" s="225">
        <v>168</v>
      </c>
      <c r="AD3171" s="5">
        <v>1805.0929407972492</v>
      </c>
      <c r="AE3171" s="5">
        <v>35</v>
      </c>
      <c r="AF3171" s="5">
        <v>376.06102933276026</v>
      </c>
      <c r="AG3171" s="5">
        <v>121</v>
      </c>
      <c r="AH3171" s="5">
        <v>1300.0967014075427</v>
      </c>
      <c r="AI3171" s="5">
        <v>12</v>
      </c>
      <c r="AJ3171" s="5">
        <v>128.9352100569464</v>
      </c>
    </row>
    <row r="3172" spans="1:36" x14ac:dyDescent="0.25">
      <c r="A3172">
        <v>2017</v>
      </c>
      <c r="B3172" t="s">
        <v>71</v>
      </c>
      <c r="C3172" s="212" t="s">
        <v>5046</v>
      </c>
      <c r="D3172" s="47" t="s">
        <v>5046</v>
      </c>
      <c r="E3172" s="11">
        <v>0</v>
      </c>
      <c r="F3172" s="2">
        <v>0.7944</v>
      </c>
      <c r="G3172" s="2">
        <v>0.19719999999999999</v>
      </c>
      <c r="H3172" s="2">
        <v>0.59719999999999995</v>
      </c>
      <c r="I3172" s="2">
        <v>0.77849999999999997</v>
      </c>
      <c r="J3172" s="2">
        <v>0.20039999999999999</v>
      </c>
      <c r="K3172" s="2">
        <v>0.57809999999999995</v>
      </c>
      <c r="L3172" s="2">
        <v>0.76160000000000005</v>
      </c>
      <c r="M3172" s="2">
        <v>0.22869999999999999</v>
      </c>
      <c r="N3172" s="2">
        <v>0.53290000000000004</v>
      </c>
      <c r="O3172" s="2">
        <v>0.56940000000000002</v>
      </c>
      <c r="P3172" s="2" t="s">
        <v>4792</v>
      </c>
      <c r="Q3172" s="5">
        <v>9308</v>
      </c>
      <c r="R3172" s="5" t="s">
        <v>4791</v>
      </c>
      <c r="S3172" s="5">
        <v>52</v>
      </c>
      <c r="T3172" s="5">
        <v>558.65921787709499</v>
      </c>
      <c r="U3172" s="5">
        <v>0</v>
      </c>
      <c r="V3172" s="5">
        <v>0</v>
      </c>
      <c r="W3172" s="5">
        <v>11</v>
      </c>
      <c r="X3172" s="5">
        <v>118.17791147400085</v>
      </c>
      <c r="Y3172" s="5">
        <v>5</v>
      </c>
      <c r="Z3172" s="5">
        <v>53.717232488182212</v>
      </c>
      <c r="AA3172" s="5">
        <v>36</v>
      </c>
      <c r="AB3172" s="5">
        <v>386.76407391491188</v>
      </c>
      <c r="AC3172" s="225">
        <v>228</v>
      </c>
      <c r="AD3172" s="5">
        <v>2449.5058014611086</v>
      </c>
      <c r="AE3172" s="5">
        <v>35</v>
      </c>
      <c r="AF3172" s="5">
        <v>376.02062741727548</v>
      </c>
      <c r="AG3172" s="5">
        <v>181</v>
      </c>
      <c r="AH3172" s="5">
        <v>1944.5638160721962</v>
      </c>
      <c r="AI3172" s="5">
        <v>12</v>
      </c>
      <c r="AJ3172" s="5">
        <v>128.92135797163729</v>
      </c>
    </row>
    <row r="3173" spans="1:36" x14ac:dyDescent="0.25">
      <c r="A3173">
        <v>2018</v>
      </c>
      <c r="B3173" t="s">
        <v>41</v>
      </c>
      <c r="C3173" s="212" t="s">
        <v>6123</v>
      </c>
      <c r="D3173" s="47" t="s">
        <v>6005</v>
      </c>
      <c r="E3173" s="11">
        <v>3.661</v>
      </c>
      <c r="F3173" s="2">
        <v>0.24049999999999999</v>
      </c>
      <c r="G3173" s="2">
        <v>0.74350000000000005</v>
      </c>
      <c r="H3173" s="2">
        <v>-0.50300000000000011</v>
      </c>
      <c r="I3173" s="2">
        <v>0.2102</v>
      </c>
      <c r="J3173" s="2">
        <v>0.74750000000000005</v>
      </c>
      <c r="K3173" s="2">
        <v>-0.53730000000000011</v>
      </c>
      <c r="L3173" s="2">
        <v>0.24629999999999999</v>
      </c>
      <c r="M3173" s="2">
        <v>0.74</v>
      </c>
      <c r="N3173" s="2">
        <v>-0.49370000000000003</v>
      </c>
      <c r="O3173" s="2">
        <v>-0.51133333333333342</v>
      </c>
      <c r="P3173" s="2" t="s">
        <v>5900</v>
      </c>
      <c r="Q3173" s="5">
        <v>9315</v>
      </c>
      <c r="R3173" s="5">
        <v>2544.3867795684241</v>
      </c>
      <c r="S3173" s="5">
        <v>11</v>
      </c>
      <c r="T3173" s="5">
        <v>118.08910359634996</v>
      </c>
      <c r="U3173" s="5">
        <v>0</v>
      </c>
      <c r="V3173" s="5">
        <v>0</v>
      </c>
      <c r="W3173" s="5">
        <v>1</v>
      </c>
      <c r="X3173" s="5">
        <v>10.735373054213634</v>
      </c>
      <c r="Y3173" s="5">
        <v>3</v>
      </c>
      <c r="Z3173" s="5">
        <v>32.206119162640903</v>
      </c>
      <c r="AA3173" s="5">
        <v>7</v>
      </c>
      <c r="AB3173" s="5">
        <v>75.147611379495444</v>
      </c>
      <c r="AC3173" s="225">
        <v>244</v>
      </c>
      <c r="AD3173" s="5">
        <v>2619.4310252281266</v>
      </c>
      <c r="AE3173" s="5">
        <v>15</v>
      </c>
      <c r="AF3173" s="5">
        <v>161.03059581320451</v>
      </c>
      <c r="AG3173" s="5">
        <v>215</v>
      </c>
      <c r="AH3173" s="5">
        <v>2308.1052066559309</v>
      </c>
      <c r="AI3173" s="5">
        <v>14</v>
      </c>
      <c r="AJ3173" s="5">
        <v>150.29522275899089</v>
      </c>
    </row>
    <row r="3174" spans="1:36" x14ac:dyDescent="0.25">
      <c r="A3174">
        <v>2018</v>
      </c>
      <c r="B3174" t="s">
        <v>71</v>
      </c>
      <c r="C3174" s="212" t="s">
        <v>5046</v>
      </c>
      <c r="D3174" s="47" t="s">
        <v>5046</v>
      </c>
      <c r="E3174" s="11">
        <v>0</v>
      </c>
      <c r="F3174" s="2">
        <v>0.7944</v>
      </c>
      <c r="G3174" s="2">
        <v>0.19719999999999999</v>
      </c>
      <c r="H3174" s="2">
        <v>0.59719999999999995</v>
      </c>
      <c r="I3174" s="2">
        <v>0.77849999999999997</v>
      </c>
      <c r="J3174" s="2">
        <v>0.20039999999999999</v>
      </c>
      <c r="K3174" s="2">
        <v>0.57809999999999995</v>
      </c>
      <c r="L3174" s="2">
        <v>0.76160000000000005</v>
      </c>
      <c r="M3174" s="2">
        <v>0.22869999999999999</v>
      </c>
      <c r="N3174" s="2">
        <v>0.53290000000000004</v>
      </c>
      <c r="O3174" s="2">
        <v>0.56940000000000002</v>
      </c>
      <c r="P3174" s="2" t="s">
        <v>4792</v>
      </c>
      <c r="Q3174" s="5">
        <v>9334</v>
      </c>
      <c r="R3174" s="5" t="s">
        <v>4791</v>
      </c>
      <c r="S3174" s="5">
        <v>33</v>
      </c>
      <c r="T3174" s="5">
        <v>353.54617527319476</v>
      </c>
      <c r="U3174" s="5">
        <v>0</v>
      </c>
      <c r="V3174" s="5">
        <v>0</v>
      </c>
      <c r="W3174" s="5">
        <v>5</v>
      </c>
      <c r="X3174" s="5">
        <v>53.567602314120421</v>
      </c>
      <c r="Y3174" s="5">
        <v>4</v>
      </c>
      <c r="Z3174" s="5">
        <v>42.854081851296336</v>
      </c>
      <c r="AA3174" s="5">
        <v>24</v>
      </c>
      <c r="AB3174" s="5">
        <v>257.12449110777806</v>
      </c>
      <c r="AC3174" s="225">
        <v>184</v>
      </c>
      <c r="AD3174" s="5">
        <v>1971.2877651596316</v>
      </c>
      <c r="AE3174" s="5">
        <v>21</v>
      </c>
      <c r="AF3174" s="5">
        <v>224.98392971930576</v>
      </c>
      <c r="AG3174" s="5">
        <v>145</v>
      </c>
      <c r="AH3174" s="5">
        <v>1553.4604671094921</v>
      </c>
      <c r="AI3174" s="5">
        <v>18</v>
      </c>
      <c r="AJ3174" s="5">
        <v>192.8433683308335</v>
      </c>
    </row>
    <row r="3175" spans="1:36" x14ac:dyDescent="0.25">
      <c r="A3175">
        <v>2018</v>
      </c>
      <c r="B3175" t="s">
        <v>71</v>
      </c>
      <c r="C3175" s="212" t="s">
        <v>5046</v>
      </c>
      <c r="D3175" s="47" t="s">
        <v>5046</v>
      </c>
      <c r="E3175" s="11">
        <v>0</v>
      </c>
      <c r="F3175" s="2">
        <v>0.7944</v>
      </c>
      <c r="G3175" s="2">
        <v>0.19719999999999999</v>
      </c>
      <c r="H3175" s="2">
        <v>0.59719999999999995</v>
      </c>
      <c r="I3175" s="2">
        <v>0.77849999999999997</v>
      </c>
      <c r="J3175" s="2">
        <v>0.20039999999999999</v>
      </c>
      <c r="K3175" s="2">
        <v>0.57809999999999995</v>
      </c>
      <c r="L3175" s="2">
        <v>0.76160000000000005</v>
      </c>
      <c r="M3175" s="2">
        <v>0.22869999999999999</v>
      </c>
      <c r="N3175" s="2">
        <v>0.53290000000000004</v>
      </c>
      <c r="O3175" s="2">
        <v>0.56940000000000002</v>
      </c>
      <c r="P3175" s="2" t="s">
        <v>4792</v>
      </c>
      <c r="Q3175" s="5">
        <v>9334</v>
      </c>
      <c r="R3175" s="5" t="s">
        <v>4791</v>
      </c>
      <c r="S3175" s="5">
        <v>33</v>
      </c>
      <c r="T3175" s="5">
        <v>353.54617527319476</v>
      </c>
      <c r="U3175" s="5">
        <v>0</v>
      </c>
      <c r="V3175" s="5">
        <v>0</v>
      </c>
      <c r="W3175" s="5">
        <v>5</v>
      </c>
      <c r="X3175" s="5">
        <v>53.567602314120421</v>
      </c>
      <c r="Y3175" s="5">
        <v>4</v>
      </c>
      <c r="Z3175" s="5">
        <v>42.854081851296336</v>
      </c>
      <c r="AA3175" s="5">
        <v>24</v>
      </c>
      <c r="AB3175" s="5">
        <v>257.12449110777806</v>
      </c>
      <c r="AC3175" s="225">
        <v>184</v>
      </c>
      <c r="AD3175" s="5">
        <v>1971.2877651596316</v>
      </c>
      <c r="AE3175" s="5">
        <v>21</v>
      </c>
      <c r="AF3175" s="5">
        <v>224.98392971930576</v>
      </c>
      <c r="AG3175" s="5">
        <v>145</v>
      </c>
      <c r="AH3175" s="5">
        <v>1553.4604671094921</v>
      </c>
      <c r="AI3175" s="5">
        <v>18</v>
      </c>
      <c r="AJ3175" s="5">
        <v>192.8433683308335</v>
      </c>
    </row>
    <row r="3176" spans="1:36" x14ac:dyDescent="0.25">
      <c r="A3176">
        <v>2017</v>
      </c>
      <c r="B3176" t="s">
        <v>49</v>
      </c>
      <c r="C3176" s="212" t="s">
        <v>6460</v>
      </c>
      <c r="D3176" s="47" t="s">
        <v>726</v>
      </c>
      <c r="E3176" s="11">
        <v>11</v>
      </c>
      <c r="F3176" s="2">
        <v>0.30480000000000002</v>
      </c>
      <c r="G3176" s="2">
        <v>0.66490000000000005</v>
      </c>
      <c r="H3176" s="2">
        <v>-0.36010000000000003</v>
      </c>
      <c r="I3176" s="2">
        <v>0.44600000000000001</v>
      </c>
      <c r="J3176" s="2">
        <v>0.44500000000000001</v>
      </c>
      <c r="K3176" s="2">
        <v>1.0000000000000009E-3</v>
      </c>
      <c r="L3176" s="2">
        <v>0.51600000000000001</v>
      </c>
      <c r="M3176" s="2">
        <v>0.47</v>
      </c>
      <c r="N3176" s="2">
        <v>4.6000000000000041E-2</v>
      </c>
      <c r="O3176" s="2">
        <v>-0.10436666666666666</v>
      </c>
      <c r="P3176" s="2" t="s">
        <v>5900</v>
      </c>
      <c r="Q3176" s="5">
        <v>9334</v>
      </c>
      <c r="R3176" s="5">
        <v>848.5454545454545</v>
      </c>
      <c r="S3176" s="5">
        <v>12</v>
      </c>
      <c r="T3176" s="5">
        <v>128.56224555388903</v>
      </c>
      <c r="U3176" s="5">
        <v>0</v>
      </c>
      <c r="V3176" s="5">
        <v>0</v>
      </c>
      <c r="W3176" s="5">
        <v>1</v>
      </c>
      <c r="X3176" s="5">
        <v>10.713520462824084</v>
      </c>
      <c r="Y3176" s="5">
        <v>1</v>
      </c>
      <c r="Z3176" s="5">
        <v>10.713520462824084</v>
      </c>
      <c r="AA3176" s="5">
        <v>10</v>
      </c>
      <c r="AB3176" s="5">
        <v>107.13520462824084</v>
      </c>
      <c r="AC3176" s="225">
        <v>126</v>
      </c>
      <c r="AD3176" s="5">
        <v>1349.9035783158345</v>
      </c>
      <c r="AE3176" s="5">
        <v>16</v>
      </c>
      <c r="AF3176" s="5">
        <v>171.41632740518534</v>
      </c>
      <c r="AG3176" s="5">
        <v>105</v>
      </c>
      <c r="AH3176" s="5">
        <v>1124.9196485965288</v>
      </c>
      <c r="AI3176" s="5">
        <v>5</v>
      </c>
      <c r="AJ3176" s="5">
        <v>53.567602314120421</v>
      </c>
    </row>
    <row r="3177" spans="1:36" x14ac:dyDescent="0.25">
      <c r="A3177">
        <v>2019</v>
      </c>
      <c r="B3177" t="s">
        <v>70</v>
      </c>
      <c r="C3177" s="212" t="s">
        <v>5941</v>
      </c>
      <c r="D3177" s="47" t="s">
        <v>6002</v>
      </c>
      <c r="E3177" s="11">
        <v>10.199999999999999</v>
      </c>
      <c r="F3177" s="2">
        <v>0.44940000000000002</v>
      </c>
      <c r="G3177" s="2">
        <v>0.5393</v>
      </c>
      <c r="H3177" s="2">
        <v>-8.989999999999998E-2</v>
      </c>
      <c r="I3177" s="2">
        <v>0.44090000000000001</v>
      </c>
      <c r="J3177" s="2">
        <v>0.54300000000000004</v>
      </c>
      <c r="K3177" s="2">
        <v>-0.10210000000000002</v>
      </c>
      <c r="L3177" s="2">
        <v>0.3911</v>
      </c>
      <c r="M3177" s="2">
        <v>0.60360000000000003</v>
      </c>
      <c r="N3177" s="2">
        <v>-0.21250000000000002</v>
      </c>
      <c r="O3177" s="2">
        <v>-0.13483333333333333</v>
      </c>
      <c r="P3177" s="5" t="s">
        <v>5900</v>
      </c>
      <c r="Q3177" s="5">
        <v>9336</v>
      </c>
      <c r="R3177" s="5">
        <v>915.2941176470589</v>
      </c>
      <c r="S3177" s="5">
        <v>151</v>
      </c>
      <c r="T3177" s="5">
        <v>1617.3950299914311</v>
      </c>
      <c r="U3177" s="5">
        <v>2</v>
      </c>
      <c r="V3177" s="5">
        <v>21.422450728363327</v>
      </c>
      <c r="W3177" s="5">
        <v>13</v>
      </c>
      <c r="X3177" s="5">
        <v>139.2459297343616</v>
      </c>
      <c r="Y3177" s="5">
        <v>9</v>
      </c>
      <c r="Z3177" s="5">
        <v>96.401028277634964</v>
      </c>
      <c r="AA3177" s="5">
        <v>127</v>
      </c>
      <c r="AB3177" s="5">
        <v>1360.3256212510712</v>
      </c>
      <c r="AC3177" s="225">
        <v>329</v>
      </c>
      <c r="AD3177" s="5">
        <v>3523.9931448157668</v>
      </c>
      <c r="AE3177" s="5">
        <v>63</v>
      </c>
      <c r="AF3177" s="5">
        <v>674.80719794344475</v>
      </c>
      <c r="AG3177" s="5">
        <v>251</v>
      </c>
      <c r="AH3177" s="5">
        <v>2688.5175664095973</v>
      </c>
      <c r="AI3177" s="5">
        <v>15</v>
      </c>
      <c r="AJ3177" s="5">
        <v>160.66838046272494</v>
      </c>
    </row>
    <row r="3178" spans="1:36" x14ac:dyDescent="0.25">
      <c r="A3178">
        <v>2017</v>
      </c>
      <c r="B3178" t="s">
        <v>49</v>
      </c>
      <c r="C3178" s="212" t="s">
        <v>6385</v>
      </c>
      <c r="D3178" s="47" t="s">
        <v>5371</v>
      </c>
      <c r="E3178" s="11">
        <v>36.6</v>
      </c>
      <c r="F3178" s="2">
        <v>0.42899999999999999</v>
      </c>
      <c r="G3178" s="2">
        <v>0.54510000000000003</v>
      </c>
      <c r="H3178" s="2">
        <v>-0.11610000000000004</v>
      </c>
      <c r="I3178" s="2">
        <v>0.52200000000000002</v>
      </c>
      <c r="J3178" s="2">
        <v>0.40100000000000002</v>
      </c>
      <c r="K3178" s="2">
        <v>0.121</v>
      </c>
      <c r="L3178" s="2">
        <v>0.48399999999999999</v>
      </c>
      <c r="M3178" s="2">
        <v>0.497</v>
      </c>
      <c r="N3178" s="2">
        <v>-1.3000000000000012E-2</v>
      </c>
      <c r="O3178" s="2">
        <v>-2.7000000000000171E-3</v>
      </c>
      <c r="P3178" s="2" t="s">
        <v>5765</v>
      </c>
      <c r="Q3178" s="5">
        <v>9343</v>
      </c>
      <c r="R3178" s="5">
        <v>255.27322404371583</v>
      </c>
      <c r="S3178" s="5">
        <v>23</v>
      </c>
      <c r="T3178" s="5">
        <v>246.17360590816654</v>
      </c>
      <c r="U3178" s="5">
        <v>0</v>
      </c>
      <c r="V3178" s="5">
        <v>0</v>
      </c>
      <c r="W3178" s="5">
        <v>4</v>
      </c>
      <c r="X3178" s="5">
        <v>42.812801027507227</v>
      </c>
      <c r="Y3178" s="5">
        <v>2</v>
      </c>
      <c r="Z3178" s="5">
        <v>21.406400513753614</v>
      </c>
      <c r="AA3178" s="5">
        <v>17</v>
      </c>
      <c r="AB3178" s="5">
        <v>181.95440436690572</v>
      </c>
      <c r="AC3178" s="225">
        <v>100</v>
      </c>
      <c r="AD3178" s="5">
        <v>1070.3200256876805</v>
      </c>
      <c r="AE3178" s="5">
        <v>30</v>
      </c>
      <c r="AF3178" s="5">
        <v>321.09600770630419</v>
      </c>
      <c r="AG3178" s="5">
        <v>58</v>
      </c>
      <c r="AH3178" s="5">
        <v>620.78561489885476</v>
      </c>
      <c r="AI3178" s="5">
        <v>12</v>
      </c>
      <c r="AJ3178" s="5">
        <v>128.43840308252166</v>
      </c>
    </row>
    <row r="3179" spans="1:36" x14ac:dyDescent="0.25">
      <c r="A3179">
        <v>2018</v>
      </c>
      <c r="B3179" t="s">
        <v>49</v>
      </c>
      <c r="C3179" s="212" t="s">
        <v>6339</v>
      </c>
      <c r="D3179" s="47" t="s">
        <v>618</v>
      </c>
      <c r="E3179" s="11">
        <v>10.9</v>
      </c>
      <c r="F3179" s="2">
        <v>0.3947</v>
      </c>
      <c r="G3179" s="2">
        <v>0.57199999999999995</v>
      </c>
      <c r="H3179" s="2">
        <v>-0.17729999999999996</v>
      </c>
      <c r="I3179" s="2">
        <v>0.503</v>
      </c>
      <c r="J3179" s="2">
        <v>0.4</v>
      </c>
      <c r="K3179" s="2">
        <v>0.10299999999999998</v>
      </c>
      <c r="L3179" s="2">
        <v>0.47</v>
      </c>
      <c r="M3179" s="2">
        <v>0.51500000000000001</v>
      </c>
      <c r="N3179" s="2">
        <v>-4.500000000000004E-2</v>
      </c>
      <c r="O3179" s="2">
        <v>-3.9766666666666672E-2</v>
      </c>
      <c r="P3179" s="2" t="s">
        <v>5765</v>
      </c>
      <c r="Q3179" s="5">
        <v>9345</v>
      </c>
      <c r="R3179" s="5">
        <v>857.33944954128435</v>
      </c>
      <c r="S3179" s="5">
        <v>3</v>
      </c>
      <c r="T3179" s="5">
        <v>32.102728731942214</v>
      </c>
      <c r="U3179" s="5">
        <v>0</v>
      </c>
      <c r="V3179" s="5">
        <v>0</v>
      </c>
      <c r="W3179" s="5">
        <v>1</v>
      </c>
      <c r="X3179" s="5">
        <v>10.700909577314071</v>
      </c>
      <c r="Y3179" s="5">
        <v>1</v>
      </c>
      <c r="Z3179" s="5">
        <v>10.700909577314071</v>
      </c>
      <c r="AA3179" s="5">
        <v>1</v>
      </c>
      <c r="AB3179" s="5">
        <v>10.700909577314071</v>
      </c>
      <c r="AC3179" s="225">
        <v>37</v>
      </c>
      <c r="AD3179" s="5">
        <v>395.93365436062066</v>
      </c>
      <c r="AE3179" s="5">
        <v>11</v>
      </c>
      <c r="AF3179" s="5">
        <v>117.71000535045479</v>
      </c>
      <c r="AG3179" s="5">
        <v>22</v>
      </c>
      <c r="AH3179" s="5">
        <v>235.42001070090959</v>
      </c>
      <c r="AI3179" s="5">
        <v>4</v>
      </c>
      <c r="AJ3179" s="5">
        <v>42.803638309256286</v>
      </c>
    </row>
    <row r="3180" spans="1:36" x14ac:dyDescent="0.25">
      <c r="A3180">
        <v>2017</v>
      </c>
      <c r="B3180" t="s">
        <v>41</v>
      </c>
      <c r="C3180" s="212" t="s">
        <v>6123</v>
      </c>
      <c r="D3180" s="47" t="s">
        <v>6005</v>
      </c>
      <c r="E3180" s="11">
        <v>3.661</v>
      </c>
      <c r="F3180" s="2">
        <v>0.24049999999999999</v>
      </c>
      <c r="G3180" s="2">
        <v>0.74350000000000005</v>
      </c>
      <c r="H3180" s="2">
        <v>-0.50300000000000011</v>
      </c>
      <c r="I3180" s="2">
        <v>0.2102</v>
      </c>
      <c r="J3180" s="2">
        <v>0.74750000000000005</v>
      </c>
      <c r="K3180" s="2">
        <v>-0.53730000000000011</v>
      </c>
      <c r="L3180" s="2">
        <v>0.24629999999999999</v>
      </c>
      <c r="M3180" s="2">
        <v>0.74</v>
      </c>
      <c r="N3180" s="2">
        <v>-0.49370000000000003</v>
      </c>
      <c r="O3180" s="2">
        <v>-0.51133333333333342</v>
      </c>
      <c r="P3180" s="2" t="s">
        <v>5900</v>
      </c>
      <c r="Q3180" s="5">
        <v>9347</v>
      </c>
      <c r="R3180" s="5">
        <v>2553.1275607757443</v>
      </c>
      <c r="S3180" s="5">
        <v>13</v>
      </c>
      <c r="T3180" s="5">
        <v>139.08205841446454</v>
      </c>
      <c r="U3180" s="5">
        <v>0</v>
      </c>
      <c r="V3180" s="5">
        <v>0</v>
      </c>
      <c r="W3180" s="5">
        <v>7</v>
      </c>
      <c r="X3180" s="5">
        <v>74.890339146250128</v>
      </c>
      <c r="Y3180" s="5">
        <v>3</v>
      </c>
      <c r="Z3180" s="5">
        <v>32.0958596341072</v>
      </c>
      <c r="AA3180" s="5">
        <v>3</v>
      </c>
      <c r="AB3180" s="5">
        <v>32.0958596341072</v>
      </c>
      <c r="AC3180" s="225">
        <v>206</v>
      </c>
      <c r="AD3180" s="5">
        <v>2203.9156948753612</v>
      </c>
      <c r="AE3180" s="5">
        <v>20</v>
      </c>
      <c r="AF3180" s="5">
        <v>213.97239756071468</v>
      </c>
      <c r="AG3180" s="5">
        <v>181</v>
      </c>
      <c r="AH3180" s="5">
        <v>1936.4501979244678</v>
      </c>
      <c r="AI3180" s="5">
        <v>5</v>
      </c>
      <c r="AJ3180" s="5">
        <v>53.493099390178671</v>
      </c>
    </row>
    <row r="3181" spans="1:36" x14ac:dyDescent="0.25">
      <c r="A3181">
        <v>2019</v>
      </c>
      <c r="B3181" t="s">
        <v>71</v>
      </c>
      <c r="C3181" s="212" t="s">
        <v>4814</v>
      </c>
      <c r="D3181" s="47" t="s">
        <v>4805</v>
      </c>
      <c r="E3181" s="11">
        <v>0</v>
      </c>
      <c r="F3181" s="2">
        <v>0.51259999999999994</v>
      </c>
      <c r="G3181" s="2">
        <v>0.46920000000000001</v>
      </c>
      <c r="H3181" s="2">
        <v>4.3399999999999939E-2</v>
      </c>
      <c r="I3181" s="2">
        <v>0.55620000000000003</v>
      </c>
      <c r="J3181" s="2">
        <v>0.3891</v>
      </c>
      <c r="K3181" s="2">
        <v>0.16710000000000003</v>
      </c>
      <c r="L3181" s="2">
        <v>0.6502</v>
      </c>
      <c r="M3181" s="2">
        <v>0.33489999999999998</v>
      </c>
      <c r="N3181" s="2">
        <v>0.31530000000000002</v>
      </c>
      <c r="O3181" s="2">
        <v>0.17526666666666668</v>
      </c>
      <c r="P3181" s="2" t="s">
        <v>4792</v>
      </c>
      <c r="Q3181" s="5">
        <v>9350</v>
      </c>
      <c r="R3181" s="5" t="s">
        <v>4791</v>
      </c>
      <c r="S3181" s="5">
        <v>12</v>
      </c>
      <c r="T3181" s="5">
        <v>128.34224598930481</v>
      </c>
      <c r="U3181" s="5">
        <v>0</v>
      </c>
      <c r="V3181" s="5">
        <v>0</v>
      </c>
      <c r="W3181" s="5">
        <v>0</v>
      </c>
      <c r="X3181" s="5">
        <v>0</v>
      </c>
      <c r="Y3181" s="5">
        <v>2</v>
      </c>
      <c r="Z3181" s="5">
        <v>21.390374331550802</v>
      </c>
      <c r="AA3181" s="5">
        <v>10</v>
      </c>
      <c r="AB3181" s="5">
        <v>106.95187165775401</v>
      </c>
      <c r="AC3181" s="225">
        <v>42</v>
      </c>
      <c r="AD3181" s="5">
        <v>449.19786096256684</v>
      </c>
      <c r="AE3181" s="5">
        <v>9</v>
      </c>
      <c r="AF3181" s="5">
        <v>96.256684491978618</v>
      </c>
      <c r="AG3181" s="5">
        <v>28</v>
      </c>
      <c r="AH3181" s="5">
        <v>299.4652406417112</v>
      </c>
      <c r="AI3181" s="5">
        <v>5</v>
      </c>
      <c r="AJ3181" s="5">
        <v>53.475935828877006</v>
      </c>
    </row>
    <row r="3182" spans="1:36" x14ac:dyDescent="0.25">
      <c r="A3182">
        <v>2017</v>
      </c>
      <c r="B3182" t="s">
        <v>71</v>
      </c>
      <c r="C3182" s="212" t="s">
        <v>4915</v>
      </c>
      <c r="D3182" s="47" t="s">
        <v>663</v>
      </c>
      <c r="E3182" s="11">
        <v>0</v>
      </c>
      <c r="F3182" s="2">
        <v>0.69040000000000001</v>
      </c>
      <c r="G3182" s="2">
        <v>0.2989</v>
      </c>
      <c r="H3182" s="2">
        <v>0.39150000000000001</v>
      </c>
      <c r="I3182" s="2">
        <v>0.70069999999999999</v>
      </c>
      <c r="J3182" s="2">
        <v>0.26869999999999999</v>
      </c>
      <c r="K3182" s="2">
        <v>0.432</v>
      </c>
      <c r="L3182" s="2">
        <v>0.69030000000000002</v>
      </c>
      <c r="M3182" s="2">
        <v>0.29809999999999998</v>
      </c>
      <c r="N3182" s="2">
        <v>0.39220000000000005</v>
      </c>
      <c r="O3182" s="2">
        <v>0.40523333333333333</v>
      </c>
      <c r="P3182" s="2" t="s">
        <v>4792</v>
      </c>
      <c r="Q3182" s="5">
        <v>9353</v>
      </c>
      <c r="R3182" s="5" t="s">
        <v>4791</v>
      </c>
      <c r="S3182" s="5">
        <v>40</v>
      </c>
      <c r="T3182" s="5">
        <v>427.67026622474071</v>
      </c>
      <c r="U3182" s="5">
        <v>0</v>
      </c>
      <c r="V3182" s="5">
        <v>0</v>
      </c>
      <c r="W3182" s="5">
        <v>5</v>
      </c>
      <c r="X3182" s="5">
        <v>53.458783278092589</v>
      </c>
      <c r="Y3182" s="5">
        <v>1</v>
      </c>
      <c r="Z3182" s="5">
        <v>10.691756655618518</v>
      </c>
      <c r="AA3182" s="5">
        <v>34</v>
      </c>
      <c r="AB3182" s="5">
        <v>363.5197262910296</v>
      </c>
      <c r="AC3182" s="225">
        <v>306</v>
      </c>
      <c r="AD3182" s="5">
        <v>3271.6775366192664</v>
      </c>
      <c r="AE3182" s="5">
        <v>52</v>
      </c>
      <c r="AF3182" s="5">
        <v>555.971346092163</v>
      </c>
      <c r="AG3182" s="5">
        <v>238</v>
      </c>
      <c r="AH3182" s="5">
        <v>2544.6380840372071</v>
      </c>
      <c r="AI3182" s="5">
        <v>16</v>
      </c>
      <c r="AJ3182" s="5">
        <v>171.06810648989628</v>
      </c>
    </row>
    <row r="3183" spans="1:36" x14ac:dyDescent="0.25">
      <c r="A3183">
        <v>2018</v>
      </c>
      <c r="B3183" t="s">
        <v>71</v>
      </c>
      <c r="C3183" s="212" t="s">
        <v>4915</v>
      </c>
      <c r="D3183" s="47" t="s">
        <v>663</v>
      </c>
      <c r="E3183" s="11">
        <v>0</v>
      </c>
      <c r="F3183" s="2">
        <v>0.69040000000000001</v>
      </c>
      <c r="G3183" s="2">
        <v>0.2989</v>
      </c>
      <c r="H3183" s="2">
        <v>0.39150000000000001</v>
      </c>
      <c r="I3183" s="2">
        <v>0.70069999999999999</v>
      </c>
      <c r="J3183" s="2">
        <v>0.26869999999999999</v>
      </c>
      <c r="K3183" s="2">
        <v>0.432</v>
      </c>
      <c r="L3183" s="2">
        <v>0.69030000000000002</v>
      </c>
      <c r="M3183" s="2">
        <v>0.29809999999999998</v>
      </c>
      <c r="N3183" s="2">
        <v>0.39220000000000005</v>
      </c>
      <c r="O3183" s="2">
        <v>0.40523333333333333</v>
      </c>
      <c r="P3183" s="2" t="s">
        <v>4792</v>
      </c>
      <c r="Q3183" s="5">
        <v>9375</v>
      </c>
      <c r="R3183" s="5" t="s">
        <v>4791</v>
      </c>
      <c r="S3183" s="5">
        <v>27</v>
      </c>
      <c r="T3183" s="5">
        <v>288</v>
      </c>
      <c r="U3183" s="5">
        <v>0</v>
      </c>
      <c r="V3183" s="5">
        <v>0</v>
      </c>
      <c r="W3183" s="5">
        <v>7</v>
      </c>
      <c r="X3183" s="5">
        <v>74.666666666666657</v>
      </c>
      <c r="Y3183" s="5">
        <v>1</v>
      </c>
      <c r="Z3183" s="5">
        <v>10.666666666666666</v>
      </c>
      <c r="AA3183" s="5">
        <v>19</v>
      </c>
      <c r="AB3183" s="5">
        <v>202.66666666666666</v>
      </c>
      <c r="AC3183" s="225">
        <v>275</v>
      </c>
      <c r="AD3183" s="5">
        <v>2933.3333333333335</v>
      </c>
      <c r="AE3183" s="5">
        <v>34</v>
      </c>
      <c r="AF3183" s="5">
        <v>362.66666666666663</v>
      </c>
      <c r="AG3183" s="5">
        <v>237</v>
      </c>
      <c r="AH3183" s="5">
        <v>2528</v>
      </c>
      <c r="AI3183" s="5">
        <v>4</v>
      </c>
      <c r="AJ3183" s="5">
        <v>42.666666666666664</v>
      </c>
    </row>
    <row r="3184" spans="1:36" x14ac:dyDescent="0.25">
      <c r="A3184">
        <v>2018</v>
      </c>
      <c r="B3184" t="s">
        <v>71</v>
      </c>
      <c r="C3184" s="212" t="s">
        <v>4915</v>
      </c>
      <c r="D3184" s="47" t="s">
        <v>663</v>
      </c>
      <c r="E3184" s="11">
        <v>0</v>
      </c>
      <c r="F3184" s="2">
        <v>0.69040000000000001</v>
      </c>
      <c r="G3184" s="2">
        <v>0.2989</v>
      </c>
      <c r="H3184" s="2">
        <v>0.39150000000000001</v>
      </c>
      <c r="I3184" s="2">
        <v>0.70069999999999999</v>
      </c>
      <c r="J3184" s="2">
        <v>0.26869999999999999</v>
      </c>
      <c r="K3184" s="2">
        <v>0.432</v>
      </c>
      <c r="L3184" s="2">
        <v>0.69030000000000002</v>
      </c>
      <c r="M3184" s="2">
        <v>0.29809999999999998</v>
      </c>
      <c r="N3184" s="2">
        <v>0.39220000000000005</v>
      </c>
      <c r="O3184" s="2">
        <v>0.40523333333333333</v>
      </c>
      <c r="P3184" s="2" t="s">
        <v>4792</v>
      </c>
      <c r="Q3184" s="5">
        <v>9375</v>
      </c>
      <c r="R3184" s="5" t="s">
        <v>4791</v>
      </c>
      <c r="S3184" s="5">
        <v>27</v>
      </c>
      <c r="T3184" s="5">
        <v>288</v>
      </c>
      <c r="U3184" s="5">
        <v>0</v>
      </c>
      <c r="V3184" s="5">
        <v>0</v>
      </c>
      <c r="W3184" s="5">
        <v>7</v>
      </c>
      <c r="X3184" s="5">
        <v>74.666666666666657</v>
      </c>
      <c r="Y3184" s="5">
        <v>1</v>
      </c>
      <c r="Z3184" s="5">
        <v>10.666666666666666</v>
      </c>
      <c r="AA3184" s="5">
        <v>19</v>
      </c>
      <c r="AB3184" s="5">
        <v>202.66666666666666</v>
      </c>
      <c r="AC3184" s="225">
        <v>275</v>
      </c>
      <c r="AD3184" s="5">
        <v>2933.3333333333335</v>
      </c>
      <c r="AE3184" s="5">
        <v>34</v>
      </c>
      <c r="AF3184" s="5">
        <v>362.66666666666663</v>
      </c>
      <c r="AG3184" s="5">
        <v>237</v>
      </c>
      <c r="AH3184" s="5">
        <v>2528</v>
      </c>
      <c r="AI3184" s="5">
        <v>4</v>
      </c>
      <c r="AJ3184" s="5">
        <v>42.666666666666664</v>
      </c>
    </row>
    <row r="3185" spans="1:36" x14ac:dyDescent="0.25">
      <c r="A3185">
        <v>2018</v>
      </c>
      <c r="B3185" t="s">
        <v>49</v>
      </c>
      <c r="C3185" s="212" t="s">
        <v>6385</v>
      </c>
      <c r="D3185" s="47" t="s">
        <v>5371</v>
      </c>
      <c r="E3185" s="11">
        <v>36.6</v>
      </c>
      <c r="F3185" s="2">
        <v>0.42899999999999999</v>
      </c>
      <c r="G3185" s="2">
        <v>0.54510000000000003</v>
      </c>
      <c r="H3185" s="2">
        <v>-0.11610000000000004</v>
      </c>
      <c r="I3185" s="2">
        <v>0.52200000000000002</v>
      </c>
      <c r="J3185" s="2">
        <v>0.40100000000000002</v>
      </c>
      <c r="K3185" s="2">
        <v>0.121</v>
      </c>
      <c r="L3185" s="2">
        <v>0.48399999999999999</v>
      </c>
      <c r="M3185" s="2">
        <v>0.497</v>
      </c>
      <c r="N3185" s="2">
        <v>-1.3000000000000012E-2</v>
      </c>
      <c r="O3185" s="2">
        <v>-2.7000000000000171E-3</v>
      </c>
      <c r="P3185" s="2" t="s">
        <v>5765</v>
      </c>
      <c r="Q3185" s="5">
        <v>9388</v>
      </c>
      <c r="R3185" s="5">
        <v>256.50273224043713</v>
      </c>
      <c r="S3185" s="5">
        <v>15</v>
      </c>
      <c r="T3185" s="5">
        <v>159.77844056242012</v>
      </c>
      <c r="U3185" s="5">
        <v>0</v>
      </c>
      <c r="V3185" s="5">
        <v>0</v>
      </c>
      <c r="W3185" s="5">
        <v>5</v>
      </c>
      <c r="X3185" s="5">
        <v>53.259480187473365</v>
      </c>
      <c r="Y3185" s="5">
        <v>2</v>
      </c>
      <c r="Z3185" s="5">
        <v>21.303792074989346</v>
      </c>
      <c r="AA3185" s="5">
        <v>8</v>
      </c>
      <c r="AB3185" s="5">
        <v>85.215168299957384</v>
      </c>
      <c r="AC3185" s="225">
        <v>51</v>
      </c>
      <c r="AD3185" s="5">
        <v>543.24669791222834</v>
      </c>
      <c r="AE3185" s="5">
        <v>16</v>
      </c>
      <c r="AF3185" s="5">
        <v>170.43033659991477</v>
      </c>
      <c r="AG3185" s="5">
        <v>28</v>
      </c>
      <c r="AH3185" s="5">
        <v>298.25308904985087</v>
      </c>
      <c r="AI3185" s="5">
        <v>7</v>
      </c>
      <c r="AJ3185" s="5">
        <v>74.563272262462718</v>
      </c>
    </row>
    <row r="3186" spans="1:36" x14ac:dyDescent="0.25">
      <c r="A3186">
        <v>2018</v>
      </c>
      <c r="B3186" t="s">
        <v>41</v>
      </c>
      <c r="C3186" s="212" t="s">
        <v>6117</v>
      </c>
      <c r="D3186" s="47" t="s">
        <v>6005</v>
      </c>
      <c r="E3186" s="11">
        <v>3.4039999999999999</v>
      </c>
      <c r="F3186" s="2">
        <v>0.24049999999999999</v>
      </c>
      <c r="G3186" s="2">
        <v>0.74350000000000005</v>
      </c>
      <c r="H3186" s="2">
        <v>-0.50300000000000011</v>
      </c>
      <c r="I3186" s="2">
        <v>0.2102</v>
      </c>
      <c r="J3186" s="2">
        <v>0.74750000000000005</v>
      </c>
      <c r="K3186" s="2">
        <v>-0.53730000000000011</v>
      </c>
      <c r="L3186" s="2">
        <v>0.24629999999999999</v>
      </c>
      <c r="M3186" s="2">
        <v>0.74</v>
      </c>
      <c r="N3186" s="2">
        <v>-0.49370000000000003</v>
      </c>
      <c r="O3186" s="2">
        <v>-0.51133333333333342</v>
      </c>
      <c r="P3186" s="2" t="s">
        <v>5900</v>
      </c>
      <c r="Q3186" s="5">
        <v>9388</v>
      </c>
      <c r="R3186" s="5">
        <v>2757.9318448883669</v>
      </c>
      <c r="S3186" s="5">
        <v>25</v>
      </c>
      <c r="T3186" s="5">
        <v>266.29740093736683</v>
      </c>
      <c r="U3186" s="5">
        <v>0</v>
      </c>
      <c r="V3186" s="5">
        <v>0</v>
      </c>
      <c r="W3186" s="5">
        <v>5</v>
      </c>
      <c r="X3186" s="5">
        <v>53.259480187473365</v>
      </c>
      <c r="Y3186" s="5">
        <v>6</v>
      </c>
      <c r="Z3186" s="5">
        <v>63.911376224968045</v>
      </c>
      <c r="AA3186" s="5">
        <v>14</v>
      </c>
      <c r="AB3186" s="5">
        <v>149.12654452492544</v>
      </c>
      <c r="AC3186" s="225">
        <v>247</v>
      </c>
      <c r="AD3186" s="5">
        <v>2631.0183212611846</v>
      </c>
      <c r="AE3186" s="5">
        <v>48</v>
      </c>
      <c r="AF3186" s="5">
        <v>511.29100979974436</v>
      </c>
      <c r="AG3186" s="5">
        <v>185</v>
      </c>
      <c r="AH3186" s="5">
        <v>1970.6007669365147</v>
      </c>
      <c r="AI3186" s="5">
        <v>14</v>
      </c>
      <c r="AJ3186" s="5">
        <v>149.12654452492544</v>
      </c>
    </row>
    <row r="3187" spans="1:36" x14ac:dyDescent="0.25">
      <c r="A3187">
        <v>2019</v>
      </c>
      <c r="B3187" t="s">
        <v>70</v>
      </c>
      <c r="C3187" s="212" t="s">
        <v>5334</v>
      </c>
      <c r="D3187" s="47" t="s">
        <v>5333</v>
      </c>
      <c r="E3187" s="11">
        <v>8.51</v>
      </c>
      <c r="F3187" s="2">
        <v>0.7399</v>
      </c>
      <c r="G3187" s="2">
        <v>0.23680000000000001</v>
      </c>
      <c r="H3187" s="2">
        <v>0.50309999999999999</v>
      </c>
      <c r="I3187" s="2">
        <v>0.75290000000000001</v>
      </c>
      <c r="J3187" s="2">
        <v>0.21029999999999999</v>
      </c>
      <c r="K3187" s="2">
        <v>0.54259999999999997</v>
      </c>
      <c r="L3187" s="2">
        <v>0.75690000000000002</v>
      </c>
      <c r="M3187" s="2">
        <v>0.2291</v>
      </c>
      <c r="N3187" s="2">
        <v>0.52780000000000005</v>
      </c>
      <c r="O3187" s="2">
        <v>0.52450000000000008</v>
      </c>
      <c r="P3187" s="5" t="s">
        <v>4792</v>
      </c>
      <c r="Q3187" s="5">
        <v>9392</v>
      </c>
      <c r="R3187" s="5">
        <v>1103.6427732079906</v>
      </c>
      <c r="S3187" s="5">
        <v>37</v>
      </c>
      <c r="T3187" s="5">
        <v>393.95229982964219</v>
      </c>
      <c r="U3187" s="5">
        <v>0</v>
      </c>
      <c r="V3187" s="5">
        <v>0</v>
      </c>
      <c r="W3187" s="5">
        <v>2</v>
      </c>
      <c r="X3187" s="5">
        <v>21.294718909710394</v>
      </c>
      <c r="Y3187" s="5">
        <v>2</v>
      </c>
      <c r="Z3187" s="5">
        <v>21.294718909710394</v>
      </c>
      <c r="AA3187" s="5">
        <v>33</v>
      </c>
      <c r="AB3187" s="5">
        <v>351.36286201022148</v>
      </c>
      <c r="AC3187" s="225">
        <v>272</v>
      </c>
      <c r="AD3187" s="5">
        <v>2896.0817717206132</v>
      </c>
      <c r="AE3187" s="5">
        <v>33</v>
      </c>
      <c r="AF3187" s="5">
        <v>351.36286201022148</v>
      </c>
      <c r="AG3187" s="5">
        <v>215</v>
      </c>
      <c r="AH3187" s="5">
        <v>2289.1822827938672</v>
      </c>
      <c r="AI3187" s="5">
        <v>24</v>
      </c>
      <c r="AJ3187" s="5">
        <v>255.53662691652468</v>
      </c>
    </row>
    <row r="3188" spans="1:36" x14ac:dyDescent="0.25">
      <c r="A3188">
        <v>2017</v>
      </c>
      <c r="B3188" t="s">
        <v>49</v>
      </c>
      <c r="C3188" s="212" t="s">
        <v>5009</v>
      </c>
      <c r="D3188" s="47" t="s">
        <v>618</v>
      </c>
      <c r="E3188" s="11">
        <v>32.4</v>
      </c>
      <c r="F3188" s="2">
        <v>0.3947</v>
      </c>
      <c r="G3188" s="2">
        <v>0.57199999999999995</v>
      </c>
      <c r="H3188" s="2">
        <v>-0.17729999999999996</v>
      </c>
      <c r="I3188" s="2">
        <v>0.501</v>
      </c>
      <c r="J3188" s="2">
        <v>0.40200000000000002</v>
      </c>
      <c r="K3188" s="2">
        <v>9.8999999999999977E-2</v>
      </c>
      <c r="L3188" s="2">
        <v>0.57599999999999996</v>
      </c>
      <c r="M3188" s="2">
        <v>0.40699999999999997</v>
      </c>
      <c r="N3188" s="2">
        <v>0.16899999999999998</v>
      </c>
      <c r="O3188" s="2">
        <v>3.0233333333333334E-2</v>
      </c>
      <c r="P3188" s="2" t="s">
        <v>5765</v>
      </c>
      <c r="Q3188" s="5">
        <v>9401</v>
      </c>
      <c r="R3188" s="5">
        <v>290.15432098765433</v>
      </c>
      <c r="S3188" s="5">
        <v>9</v>
      </c>
      <c r="T3188" s="5">
        <v>95.734496330177635</v>
      </c>
      <c r="U3188" s="5">
        <v>0</v>
      </c>
      <c r="V3188" s="5">
        <v>0</v>
      </c>
      <c r="W3188" s="5">
        <v>1</v>
      </c>
      <c r="X3188" s="5">
        <v>10.637166258908627</v>
      </c>
      <c r="Y3188" s="5">
        <v>0</v>
      </c>
      <c r="Z3188" s="5">
        <v>0</v>
      </c>
      <c r="AA3188" s="5">
        <v>8</v>
      </c>
      <c r="AB3188" s="5">
        <v>85.097330071269013</v>
      </c>
      <c r="AC3188" s="225">
        <v>84</v>
      </c>
      <c r="AD3188" s="5">
        <v>893.52196574832465</v>
      </c>
      <c r="AE3188" s="5">
        <v>29</v>
      </c>
      <c r="AF3188" s="5">
        <v>308.47782150835019</v>
      </c>
      <c r="AG3188" s="5">
        <v>48</v>
      </c>
      <c r="AH3188" s="5">
        <v>510.58398042761405</v>
      </c>
      <c r="AI3188" s="5">
        <v>7</v>
      </c>
      <c r="AJ3188" s="5">
        <v>74.460163812360392</v>
      </c>
    </row>
    <row r="3189" spans="1:36" x14ac:dyDescent="0.25">
      <c r="A3189">
        <v>2018</v>
      </c>
      <c r="B3189" t="s">
        <v>49</v>
      </c>
      <c r="C3189" s="212" t="s">
        <v>6385</v>
      </c>
      <c r="D3189" s="47" t="s">
        <v>5371</v>
      </c>
      <c r="E3189" s="11">
        <v>36.6</v>
      </c>
      <c r="F3189" s="2">
        <v>0.42899999999999999</v>
      </c>
      <c r="G3189" s="2">
        <v>0.54510000000000003</v>
      </c>
      <c r="H3189" s="2">
        <v>-0.11610000000000004</v>
      </c>
      <c r="I3189" s="2">
        <v>0.52200000000000002</v>
      </c>
      <c r="J3189" s="2">
        <v>0.40100000000000002</v>
      </c>
      <c r="K3189" s="2">
        <v>0.121</v>
      </c>
      <c r="L3189" s="2">
        <v>0.48399999999999999</v>
      </c>
      <c r="M3189" s="2">
        <v>0.497</v>
      </c>
      <c r="N3189" s="2">
        <v>-1.3000000000000012E-2</v>
      </c>
      <c r="O3189" s="2">
        <v>-2.7000000000000171E-3</v>
      </c>
      <c r="P3189" s="2" t="s">
        <v>5765</v>
      </c>
      <c r="Q3189" s="5">
        <v>9404</v>
      </c>
      <c r="R3189" s="5">
        <v>256.93989071038249</v>
      </c>
      <c r="S3189" s="5">
        <v>24</v>
      </c>
      <c r="T3189" s="5">
        <v>255.21054870267972</v>
      </c>
      <c r="U3189" s="5">
        <v>0</v>
      </c>
      <c r="V3189" s="5">
        <v>0</v>
      </c>
      <c r="W3189" s="5">
        <v>4</v>
      </c>
      <c r="X3189" s="5">
        <v>42.535091450446622</v>
      </c>
      <c r="Y3189" s="5">
        <v>1</v>
      </c>
      <c r="Z3189" s="5">
        <v>10.633772862611655</v>
      </c>
      <c r="AA3189" s="5">
        <v>19</v>
      </c>
      <c r="AB3189" s="5">
        <v>202.04168438962142</v>
      </c>
      <c r="AC3189" s="225">
        <v>67</v>
      </c>
      <c r="AD3189" s="5">
        <v>712.46278179498086</v>
      </c>
      <c r="AE3189" s="5">
        <v>9</v>
      </c>
      <c r="AF3189" s="5">
        <v>95.703955763504894</v>
      </c>
      <c r="AG3189" s="5">
        <v>47</v>
      </c>
      <c r="AH3189" s="5">
        <v>499.7873245427478</v>
      </c>
      <c r="AI3189" s="5">
        <v>11</v>
      </c>
      <c r="AJ3189" s="5">
        <v>116.97150148872819</v>
      </c>
    </row>
    <row r="3190" spans="1:36" x14ac:dyDescent="0.25">
      <c r="A3190">
        <v>2017</v>
      </c>
      <c r="B3190" t="s">
        <v>41</v>
      </c>
      <c r="C3190" s="212" t="s">
        <v>6117</v>
      </c>
      <c r="D3190" s="47" t="s">
        <v>6005</v>
      </c>
      <c r="E3190" s="11">
        <v>3.4039999999999999</v>
      </c>
      <c r="F3190" s="2">
        <v>0.24049999999999999</v>
      </c>
      <c r="G3190" s="2">
        <v>0.74350000000000005</v>
      </c>
      <c r="H3190" s="2">
        <v>-0.50300000000000011</v>
      </c>
      <c r="I3190" s="2">
        <v>0.2102</v>
      </c>
      <c r="J3190" s="2">
        <v>0.74750000000000005</v>
      </c>
      <c r="K3190" s="2">
        <v>-0.53730000000000011</v>
      </c>
      <c r="L3190" s="2">
        <v>0.24629999999999999</v>
      </c>
      <c r="M3190" s="2">
        <v>0.74</v>
      </c>
      <c r="N3190" s="2">
        <v>-0.49370000000000003</v>
      </c>
      <c r="O3190" s="2">
        <v>-0.51133333333333342</v>
      </c>
      <c r="P3190" s="2" t="s">
        <v>5900</v>
      </c>
      <c r="Q3190" s="5">
        <v>9436</v>
      </c>
      <c r="R3190" s="5">
        <v>2772.0329024676853</v>
      </c>
      <c r="S3190" s="5">
        <v>27</v>
      </c>
      <c r="T3190" s="5">
        <v>286.13819415006355</v>
      </c>
      <c r="U3190" s="5">
        <v>0</v>
      </c>
      <c r="V3190" s="5">
        <v>0</v>
      </c>
      <c r="W3190" s="5">
        <v>6</v>
      </c>
      <c r="X3190" s="5">
        <v>63.586265366680806</v>
      </c>
      <c r="Y3190" s="5">
        <v>11</v>
      </c>
      <c r="Z3190" s="5">
        <v>116.57481983891479</v>
      </c>
      <c r="AA3190" s="5">
        <v>10</v>
      </c>
      <c r="AB3190" s="5">
        <v>105.97710894446799</v>
      </c>
      <c r="AC3190" s="225">
        <v>291</v>
      </c>
      <c r="AD3190" s="5">
        <v>3083.9338702840187</v>
      </c>
      <c r="AE3190" s="5">
        <v>47</v>
      </c>
      <c r="AF3190" s="5">
        <v>498.09241203899961</v>
      </c>
      <c r="AG3190" s="5">
        <v>231</v>
      </c>
      <c r="AH3190" s="5">
        <v>2448.0712166172107</v>
      </c>
      <c r="AI3190" s="5">
        <v>13</v>
      </c>
      <c r="AJ3190" s="5">
        <v>137.77024162780839</v>
      </c>
    </row>
    <row r="3191" spans="1:36" x14ac:dyDescent="0.25">
      <c r="A3191">
        <v>2018</v>
      </c>
      <c r="B3191" t="s">
        <v>71</v>
      </c>
      <c r="C3191" s="212" t="s">
        <v>5968</v>
      </c>
      <c r="D3191" s="47" t="s">
        <v>5959</v>
      </c>
      <c r="E3191" s="11">
        <v>0</v>
      </c>
      <c r="F3191" s="2">
        <v>0.40050000000000002</v>
      </c>
      <c r="G3191" s="2">
        <v>0.58199999999999996</v>
      </c>
      <c r="H3191" s="2">
        <v>-0.18149999999999994</v>
      </c>
      <c r="I3191" s="2">
        <v>0.40760000000000002</v>
      </c>
      <c r="J3191" s="2">
        <v>0.54190000000000005</v>
      </c>
      <c r="K3191" s="2">
        <v>-0.13430000000000003</v>
      </c>
      <c r="L3191" s="2">
        <v>0.47039999999999998</v>
      </c>
      <c r="M3191" s="2">
        <v>0.51559999999999995</v>
      </c>
      <c r="N3191" s="2">
        <v>-4.5199999999999962E-2</v>
      </c>
      <c r="O3191" s="2">
        <v>-0.12033333333333331</v>
      </c>
      <c r="P3191" s="2" t="s">
        <v>5900</v>
      </c>
      <c r="Q3191" s="5">
        <v>9456</v>
      </c>
      <c r="R3191" s="5" t="s">
        <v>4791</v>
      </c>
      <c r="S3191" s="5">
        <v>6</v>
      </c>
      <c r="T3191" s="5">
        <v>63.451776649746186</v>
      </c>
      <c r="U3191" s="5">
        <v>1</v>
      </c>
      <c r="V3191" s="5">
        <v>10.575296108291031</v>
      </c>
      <c r="W3191" s="5">
        <v>2</v>
      </c>
      <c r="X3191" s="5">
        <v>21.150592216582062</v>
      </c>
      <c r="Y3191" s="5">
        <v>1</v>
      </c>
      <c r="Z3191" s="5">
        <v>10.575296108291031</v>
      </c>
      <c r="AA3191" s="5">
        <v>2</v>
      </c>
      <c r="AB3191" s="5">
        <v>21.150592216582062</v>
      </c>
      <c r="AC3191" s="225">
        <v>154</v>
      </c>
      <c r="AD3191" s="5">
        <v>1628.595600676819</v>
      </c>
      <c r="AE3191" s="5">
        <v>17</v>
      </c>
      <c r="AF3191" s="5">
        <v>179.78003384094754</v>
      </c>
      <c r="AG3191" s="5">
        <v>133</v>
      </c>
      <c r="AH3191" s="5">
        <v>1406.5143824027073</v>
      </c>
      <c r="AI3191" s="5">
        <v>4</v>
      </c>
      <c r="AJ3191" s="5">
        <v>42.301184433164124</v>
      </c>
    </row>
    <row r="3192" spans="1:36" x14ac:dyDescent="0.25">
      <c r="A3192">
        <v>2018</v>
      </c>
      <c r="B3192" t="s">
        <v>71</v>
      </c>
      <c r="C3192" s="212" t="s">
        <v>5968</v>
      </c>
      <c r="D3192" s="47" t="s">
        <v>5959</v>
      </c>
      <c r="E3192" s="11">
        <v>0</v>
      </c>
      <c r="F3192" s="2">
        <v>0.40050000000000002</v>
      </c>
      <c r="G3192" s="2">
        <v>0.58199999999999996</v>
      </c>
      <c r="H3192" s="2">
        <v>-0.18149999999999994</v>
      </c>
      <c r="I3192" s="2">
        <v>0.40760000000000002</v>
      </c>
      <c r="J3192" s="2">
        <v>0.54190000000000005</v>
      </c>
      <c r="K3192" s="2">
        <v>-0.13430000000000003</v>
      </c>
      <c r="L3192" s="2">
        <v>0.47039999999999998</v>
      </c>
      <c r="M3192" s="2">
        <v>0.51559999999999995</v>
      </c>
      <c r="N3192" s="2">
        <v>-4.5199999999999962E-2</v>
      </c>
      <c r="O3192" s="2">
        <v>-0.12033333333333331</v>
      </c>
      <c r="P3192" s="2" t="s">
        <v>5900</v>
      </c>
      <c r="Q3192" s="5">
        <v>9456</v>
      </c>
      <c r="R3192" s="5" t="s">
        <v>4791</v>
      </c>
      <c r="S3192" s="5">
        <v>6</v>
      </c>
      <c r="T3192" s="5">
        <v>63.451776649746186</v>
      </c>
      <c r="U3192" s="5">
        <v>1</v>
      </c>
      <c r="V3192" s="5">
        <v>10.575296108291031</v>
      </c>
      <c r="W3192" s="5">
        <v>2</v>
      </c>
      <c r="X3192" s="5">
        <v>21.150592216582062</v>
      </c>
      <c r="Y3192" s="5">
        <v>1</v>
      </c>
      <c r="Z3192" s="5">
        <v>10.575296108291031</v>
      </c>
      <c r="AA3192" s="5">
        <v>2</v>
      </c>
      <c r="AB3192" s="5">
        <v>21.150592216582062</v>
      </c>
      <c r="AC3192" s="225">
        <v>154</v>
      </c>
      <c r="AD3192" s="5">
        <v>1628.595600676819</v>
      </c>
      <c r="AE3192" s="5">
        <v>17</v>
      </c>
      <c r="AF3192" s="5">
        <v>179.78003384094754</v>
      </c>
      <c r="AG3192" s="5">
        <v>133</v>
      </c>
      <c r="AH3192" s="5">
        <v>1406.5143824027073</v>
      </c>
      <c r="AI3192" s="5">
        <v>4</v>
      </c>
      <c r="AJ3192" s="5">
        <v>42.301184433164124</v>
      </c>
    </row>
    <row r="3193" spans="1:36" x14ac:dyDescent="0.25">
      <c r="A3193">
        <v>2019</v>
      </c>
      <c r="B3193" t="s">
        <v>71</v>
      </c>
      <c r="C3193" s="212" t="s">
        <v>4915</v>
      </c>
      <c r="D3193" s="47" t="s">
        <v>663</v>
      </c>
      <c r="E3193" s="11">
        <v>0</v>
      </c>
      <c r="F3193" s="2">
        <v>0.69040000000000001</v>
      </c>
      <c r="G3193" s="2">
        <v>0.2989</v>
      </c>
      <c r="H3193" s="2">
        <v>0.39150000000000001</v>
      </c>
      <c r="I3193" s="2">
        <v>0.70069999999999999</v>
      </c>
      <c r="J3193" s="2">
        <v>0.26869999999999999</v>
      </c>
      <c r="K3193" s="2">
        <v>0.432</v>
      </c>
      <c r="L3193" s="2">
        <v>0.69030000000000002</v>
      </c>
      <c r="M3193" s="2">
        <v>0.29809999999999998</v>
      </c>
      <c r="N3193" s="2">
        <v>0.39220000000000005</v>
      </c>
      <c r="O3193" s="2">
        <v>0.40523333333333333</v>
      </c>
      <c r="P3193" s="2" t="s">
        <v>4792</v>
      </c>
      <c r="Q3193" s="5">
        <v>9459</v>
      </c>
      <c r="R3193" s="5" t="s">
        <v>4791</v>
      </c>
      <c r="S3193" s="5">
        <v>36</v>
      </c>
      <c r="T3193" s="5">
        <v>380.58991436726927</v>
      </c>
      <c r="U3193" s="5">
        <v>0</v>
      </c>
      <c r="V3193" s="5">
        <v>0</v>
      </c>
      <c r="W3193" s="5">
        <v>8</v>
      </c>
      <c r="X3193" s="5">
        <v>84.575536526059835</v>
      </c>
      <c r="Y3193" s="5">
        <v>2</v>
      </c>
      <c r="Z3193" s="5">
        <v>21.143884131514959</v>
      </c>
      <c r="AA3193" s="5">
        <v>26</v>
      </c>
      <c r="AB3193" s="5">
        <v>274.87049370969447</v>
      </c>
      <c r="AC3193" s="225">
        <v>173</v>
      </c>
      <c r="AD3193" s="5">
        <v>1828.9459773760439</v>
      </c>
      <c r="AE3193" s="5">
        <v>23</v>
      </c>
      <c r="AF3193" s="5">
        <v>243.15466751242201</v>
      </c>
      <c r="AG3193" s="5">
        <v>137</v>
      </c>
      <c r="AH3193" s="5">
        <v>1448.3560630087748</v>
      </c>
      <c r="AI3193" s="5">
        <v>13</v>
      </c>
      <c r="AJ3193" s="5">
        <v>137.43524685484724</v>
      </c>
    </row>
    <row r="3194" spans="1:36" x14ac:dyDescent="0.25">
      <c r="A3194">
        <v>2019</v>
      </c>
      <c r="B3194" t="s">
        <v>71</v>
      </c>
      <c r="C3194" s="212" t="s">
        <v>5046</v>
      </c>
      <c r="D3194" s="47" t="s">
        <v>5046</v>
      </c>
      <c r="E3194" s="11">
        <v>0</v>
      </c>
      <c r="F3194" s="2">
        <v>0.7944</v>
      </c>
      <c r="G3194" s="2">
        <v>0.19719999999999999</v>
      </c>
      <c r="H3194" s="2">
        <v>0.59719999999999995</v>
      </c>
      <c r="I3194" s="2">
        <v>0.77849999999999997</v>
      </c>
      <c r="J3194" s="2">
        <v>0.20039999999999999</v>
      </c>
      <c r="K3194" s="2">
        <v>0.57809999999999995</v>
      </c>
      <c r="L3194" s="2">
        <v>0.76160000000000005</v>
      </c>
      <c r="M3194" s="2">
        <v>0.22869999999999999</v>
      </c>
      <c r="N3194" s="2">
        <v>0.53290000000000004</v>
      </c>
      <c r="O3194" s="2">
        <v>0.56940000000000002</v>
      </c>
      <c r="P3194" s="2" t="s">
        <v>4792</v>
      </c>
      <c r="Q3194" s="5">
        <v>9471</v>
      </c>
      <c r="R3194" s="5" t="s">
        <v>4791</v>
      </c>
      <c r="S3194" s="5">
        <v>26</v>
      </c>
      <c r="T3194" s="5">
        <v>274.52222574173794</v>
      </c>
      <c r="U3194" s="5">
        <v>0</v>
      </c>
      <c r="V3194" s="5">
        <v>0</v>
      </c>
      <c r="W3194" s="5">
        <v>5</v>
      </c>
      <c r="X3194" s="5">
        <v>52.792735719564988</v>
      </c>
      <c r="Y3194" s="5">
        <v>2</v>
      </c>
      <c r="Z3194" s="5">
        <v>21.117094287825996</v>
      </c>
      <c r="AA3194" s="5">
        <v>19</v>
      </c>
      <c r="AB3194" s="5">
        <v>200.61239573434696</v>
      </c>
      <c r="AC3194" s="225">
        <v>216</v>
      </c>
      <c r="AD3194" s="5">
        <v>2280.6461830852077</v>
      </c>
      <c r="AE3194" s="5">
        <v>29</v>
      </c>
      <c r="AF3194" s="5">
        <v>306.19786717347694</v>
      </c>
      <c r="AG3194" s="5">
        <v>181</v>
      </c>
      <c r="AH3194" s="5">
        <v>1911.0970330482526</v>
      </c>
      <c r="AI3194" s="5">
        <v>6</v>
      </c>
      <c r="AJ3194" s="5">
        <v>63.351282863477984</v>
      </c>
    </row>
    <row r="3195" spans="1:36" x14ac:dyDescent="0.25">
      <c r="A3195">
        <v>2019</v>
      </c>
      <c r="B3195" t="s">
        <v>70</v>
      </c>
      <c r="C3195" s="212" t="s">
        <v>5317</v>
      </c>
      <c r="D3195" s="47" t="s">
        <v>5291</v>
      </c>
      <c r="E3195" s="11">
        <v>7.44</v>
      </c>
      <c r="F3195" s="2">
        <v>0.622</v>
      </c>
      <c r="G3195" s="2">
        <v>0.36080000000000001</v>
      </c>
      <c r="H3195" s="2">
        <v>0.26119999999999999</v>
      </c>
      <c r="I3195" s="2">
        <v>0.64190000000000003</v>
      </c>
      <c r="J3195" s="2">
        <v>0.2918</v>
      </c>
      <c r="K3195" s="2">
        <v>0.35010000000000002</v>
      </c>
      <c r="L3195" s="2">
        <v>0.72589999999999999</v>
      </c>
      <c r="M3195" s="2">
        <v>0.26129999999999998</v>
      </c>
      <c r="N3195" s="2">
        <v>0.46460000000000001</v>
      </c>
      <c r="O3195" s="2">
        <v>0.3586333333333333</v>
      </c>
      <c r="P3195" s="5" t="s">
        <v>4792</v>
      </c>
      <c r="Q3195" s="5">
        <v>9488</v>
      </c>
      <c r="R3195" s="5">
        <v>1275.2688172043011</v>
      </c>
      <c r="S3195" s="5">
        <v>16</v>
      </c>
      <c r="T3195" s="5">
        <v>168.63406408094434</v>
      </c>
      <c r="U3195" s="5">
        <v>0</v>
      </c>
      <c r="V3195" s="5">
        <v>0</v>
      </c>
      <c r="W3195" s="5">
        <v>1</v>
      </c>
      <c r="X3195" s="5">
        <v>10.539629005059021</v>
      </c>
      <c r="Y3195" s="5">
        <v>3</v>
      </c>
      <c r="Z3195" s="5">
        <v>31.618887015177066</v>
      </c>
      <c r="AA3195" s="5">
        <v>12</v>
      </c>
      <c r="AB3195" s="5">
        <v>126.47554806070826</v>
      </c>
      <c r="AC3195" s="225">
        <v>94</v>
      </c>
      <c r="AD3195" s="5">
        <v>990.725126475548</v>
      </c>
      <c r="AE3195" s="5">
        <v>23</v>
      </c>
      <c r="AF3195" s="5">
        <v>242.4114671163575</v>
      </c>
      <c r="AG3195" s="5">
        <v>61</v>
      </c>
      <c r="AH3195" s="5">
        <v>642.91736930860031</v>
      </c>
      <c r="AI3195" s="5">
        <v>10</v>
      </c>
      <c r="AJ3195" s="5">
        <v>105.39629005059021</v>
      </c>
    </row>
    <row r="3196" spans="1:36" x14ac:dyDescent="0.25">
      <c r="A3196">
        <v>2018</v>
      </c>
      <c r="B3196" t="s">
        <v>70</v>
      </c>
      <c r="C3196" s="212" t="s">
        <v>5941</v>
      </c>
      <c r="D3196" s="47" t="s">
        <v>6002</v>
      </c>
      <c r="E3196" s="11">
        <v>10.199999999999999</v>
      </c>
      <c r="F3196" s="2">
        <v>0.44940000000000002</v>
      </c>
      <c r="G3196" s="2">
        <v>0.5393</v>
      </c>
      <c r="H3196" s="2">
        <v>-8.989999999999998E-2</v>
      </c>
      <c r="I3196" s="2">
        <v>0.44090000000000001</v>
      </c>
      <c r="J3196" s="2">
        <v>0.54300000000000004</v>
      </c>
      <c r="K3196" s="2">
        <v>-0.10210000000000002</v>
      </c>
      <c r="L3196" s="2">
        <v>0.3911</v>
      </c>
      <c r="M3196" s="2">
        <v>0.60360000000000003</v>
      </c>
      <c r="N3196" s="2">
        <v>-0.21250000000000002</v>
      </c>
      <c r="O3196" s="2">
        <v>-0.13483333333333333</v>
      </c>
      <c r="P3196" s="5" t="s">
        <v>5900</v>
      </c>
      <c r="Q3196" s="5">
        <v>9490</v>
      </c>
      <c r="R3196" s="5">
        <v>930.3921568627452</v>
      </c>
      <c r="S3196" s="5">
        <v>106</v>
      </c>
      <c r="T3196" s="5">
        <v>1116.9652265542677</v>
      </c>
      <c r="U3196" s="5">
        <v>2</v>
      </c>
      <c r="V3196" s="5">
        <v>21.074815595363543</v>
      </c>
      <c r="W3196" s="5">
        <v>12</v>
      </c>
      <c r="X3196" s="5">
        <v>126.44889357218123</v>
      </c>
      <c r="Y3196" s="5">
        <v>7</v>
      </c>
      <c r="Z3196" s="5">
        <v>73.76185458377239</v>
      </c>
      <c r="AA3196" s="5">
        <v>85</v>
      </c>
      <c r="AB3196" s="5">
        <v>895.67966280295047</v>
      </c>
      <c r="AC3196" s="225">
        <v>385</v>
      </c>
      <c r="AD3196" s="5">
        <v>4056.9020021074812</v>
      </c>
      <c r="AE3196" s="5">
        <v>107</v>
      </c>
      <c r="AF3196" s="5">
        <v>1127.5026343519494</v>
      </c>
      <c r="AG3196" s="5">
        <v>265</v>
      </c>
      <c r="AH3196" s="5">
        <v>2792.413066385669</v>
      </c>
      <c r="AI3196" s="5">
        <v>13</v>
      </c>
      <c r="AJ3196" s="5">
        <v>136.98630136986301</v>
      </c>
    </row>
    <row r="3197" spans="1:36" x14ac:dyDescent="0.25">
      <c r="A3197">
        <v>2019</v>
      </c>
      <c r="B3197" t="s">
        <v>70</v>
      </c>
      <c r="C3197" s="212" t="s">
        <v>5381</v>
      </c>
      <c r="D3197" s="47" t="s">
        <v>656</v>
      </c>
      <c r="E3197" s="11">
        <v>12.36</v>
      </c>
      <c r="F3197" s="2">
        <v>0.7349</v>
      </c>
      <c r="G3197" s="2">
        <v>0.25040000000000001</v>
      </c>
      <c r="H3197" s="2">
        <v>0.48449999999999999</v>
      </c>
      <c r="I3197" s="2">
        <v>0.72019999999999995</v>
      </c>
      <c r="J3197" s="2">
        <v>0.24640000000000001</v>
      </c>
      <c r="K3197" s="2">
        <v>0.47379999999999994</v>
      </c>
      <c r="L3197" s="2">
        <v>0.69230000000000003</v>
      </c>
      <c r="M3197" s="2">
        <v>0.29620000000000002</v>
      </c>
      <c r="N3197" s="2">
        <v>0.39610000000000001</v>
      </c>
      <c r="O3197" s="2">
        <v>0.45146666666666668</v>
      </c>
      <c r="P3197" s="5" t="s">
        <v>4792</v>
      </c>
      <c r="Q3197" s="5">
        <v>9510</v>
      </c>
      <c r="R3197" s="5">
        <v>769.41747572815541</v>
      </c>
      <c r="S3197" s="5">
        <v>12</v>
      </c>
      <c r="T3197" s="5">
        <v>126.18296529968455</v>
      </c>
      <c r="U3197" s="5">
        <v>0</v>
      </c>
      <c r="V3197" s="5">
        <v>0</v>
      </c>
      <c r="W3197" s="5">
        <v>2</v>
      </c>
      <c r="X3197" s="5">
        <v>21.030494216614088</v>
      </c>
      <c r="Y3197" s="5">
        <v>1</v>
      </c>
      <c r="Z3197" s="5">
        <v>10.515247108307044</v>
      </c>
      <c r="AA3197" s="5">
        <v>9</v>
      </c>
      <c r="AB3197" s="5">
        <v>94.637223974763415</v>
      </c>
      <c r="AC3197" s="225">
        <v>67</v>
      </c>
      <c r="AD3197" s="5">
        <v>704.52155625657201</v>
      </c>
      <c r="AE3197" s="5">
        <v>5</v>
      </c>
      <c r="AF3197" s="5">
        <v>52.576235541535226</v>
      </c>
      <c r="AG3197" s="5">
        <v>58</v>
      </c>
      <c r="AH3197" s="5">
        <v>609.88433228180861</v>
      </c>
      <c r="AI3197" s="5">
        <v>4</v>
      </c>
      <c r="AJ3197" s="5">
        <v>42.060988433228175</v>
      </c>
    </row>
    <row r="3198" spans="1:36" x14ac:dyDescent="0.25">
      <c r="A3198">
        <v>2018</v>
      </c>
      <c r="B3198" t="s">
        <v>71</v>
      </c>
      <c r="C3198" s="212" t="s">
        <v>5969</v>
      </c>
      <c r="D3198" s="47" t="s">
        <v>5959</v>
      </c>
      <c r="E3198" s="11">
        <v>0</v>
      </c>
      <c r="F3198" s="2">
        <v>0.40050000000000002</v>
      </c>
      <c r="G3198" s="2">
        <v>0.58199999999999996</v>
      </c>
      <c r="H3198" s="2">
        <v>-0.18149999999999994</v>
      </c>
      <c r="I3198" s="2">
        <v>0.40760000000000002</v>
      </c>
      <c r="J3198" s="2">
        <v>0.54190000000000005</v>
      </c>
      <c r="K3198" s="2">
        <v>-0.13430000000000003</v>
      </c>
      <c r="L3198" s="2">
        <v>0.47039999999999998</v>
      </c>
      <c r="M3198" s="2">
        <v>0.51559999999999995</v>
      </c>
      <c r="N3198" s="2">
        <v>-4.5199999999999962E-2</v>
      </c>
      <c r="O3198" s="2">
        <v>-0.12033333333333331</v>
      </c>
      <c r="P3198" s="2" t="s">
        <v>5900</v>
      </c>
      <c r="Q3198" s="5">
        <v>9516</v>
      </c>
      <c r="R3198" s="5" t="s">
        <v>4791</v>
      </c>
      <c r="S3198" s="5">
        <v>4</v>
      </c>
      <c r="T3198" s="5">
        <v>42.034468263976464</v>
      </c>
      <c r="U3198" s="5">
        <v>0</v>
      </c>
      <c r="V3198" s="5">
        <v>0</v>
      </c>
      <c r="W3198" s="5">
        <v>2</v>
      </c>
      <c r="X3198" s="5">
        <v>21.017234131988232</v>
      </c>
      <c r="Y3198" s="5">
        <v>0</v>
      </c>
      <c r="Z3198" s="5">
        <v>0</v>
      </c>
      <c r="AA3198" s="5">
        <v>2</v>
      </c>
      <c r="AB3198" s="5">
        <v>21.017234131988232</v>
      </c>
      <c r="AC3198" s="225">
        <v>44</v>
      </c>
      <c r="AD3198" s="5">
        <v>462.37915090374105</v>
      </c>
      <c r="AE3198" s="5">
        <v>11</v>
      </c>
      <c r="AF3198" s="5">
        <v>115.59478772593526</v>
      </c>
      <c r="AG3198" s="5">
        <v>31</v>
      </c>
      <c r="AH3198" s="5">
        <v>325.76712904581757</v>
      </c>
      <c r="AI3198" s="5">
        <v>2</v>
      </c>
      <c r="AJ3198" s="5">
        <v>21.017234131988232</v>
      </c>
    </row>
    <row r="3199" spans="1:36" x14ac:dyDescent="0.25">
      <c r="A3199">
        <v>2018</v>
      </c>
      <c r="B3199" t="s">
        <v>71</v>
      </c>
      <c r="C3199" s="212" t="s">
        <v>5969</v>
      </c>
      <c r="D3199" s="47" t="s">
        <v>5959</v>
      </c>
      <c r="E3199" s="11">
        <v>0</v>
      </c>
      <c r="F3199" s="2">
        <v>0.40050000000000002</v>
      </c>
      <c r="G3199" s="2">
        <v>0.58199999999999996</v>
      </c>
      <c r="H3199" s="2">
        <v>-0.18149999999999994</v>
      </c>
      <c r="I3199" s="2">
        <v>0.40760000000000002</v>
      </c>
      <c r="J3199" s="2">
        <v>0.54190000000000005</v>
      </c>
      <c r="K3199" s="2">
        <v>-0.13430000000000003</v>
      </c>
      <c r="L3199" s="2">
        <v>0.47039999999999998</v>
      </c>
      <c r="M3199" s="2">
        <v>0.51559999999999995</v>
      </c>
      <c r="N3199" s="2">
        <v>-4.5199999999999962E-2</v>
      </c>
      <c r="O3199" s="2">
        <v>-0.12033333333333331</v>
      </c>
      <c r="P3199" s="2" t="s">
        <v>5900</v>
      </c>
      <c r="Q3199" s="5">
        <v>9516</v>
      </c>
      <c r="R3199" s="5" t="s">
        <v>4791</v>
      </c>
      <c r="S3199" s="5">
        <v>4</v>
      </c>
      <c r="T3199" s="5">
        <v>42.034468263976464</v>
      </c>
      <c r="U3199" s="5">
        <v>0</v>
      </c>
      <c r="V3199" s="5">
        <v>0</v>
      </c>
      <c r="W3199" s="5">
        <v>2</v>
      </c>
      <c r="X3199" s="5">
        <v>21.017234131988232</v>
      </c>
      <c r="Y3199" s="5">
        <v>0</v>
      </c>
      <c r="Z3199" s="5">
        <v>0</v>
      </c>
      <c r="AA3199" s="5">
        <v>2</v>
      </c>
      <c r="AB3199" s="5">
        <v>21.017234131988232</v>
      </c>
      <c r="AC3199" s="225">
        <v>44</v>
      </c>
      <c r="AD3199" s="5">
        <v>462.37915090374105</v>
      </c>
      <c r="AE3199" s="5">
        <v>11</v>
      </c>
      <c r="AF3199" s="5">
        <v>115.59478772593526</v>
      </c>
      <c r="AG3199" s="5">
        <v>31</v>
      </c>
      <c r="AH3199" s="5">
        <v>325.76712904581757</v>
      </c>
      <c r="AI3199" s="5">
        <v>2</v>
      </c>
      <c r="AJ3199" s="5">
        <v>21.017234131988232</v>
      </c>
    </row>
    <row r="3200" spans="1:36" x14ac:dyDescent="0.25">
      <c r="A3200">
        <v>2017</v>
      </c>
      <c r="B3200" t="s">
        <v>49</v>
      </c>
      <c r="C3200" s="212" t="s">
        <v>6469</v>
      </c>
      <c r="D3200" s="47" t="s">
        <v>5760</v>
      </c>
      <c r="E3200" s="11">
        <v>15.4</v>
      </c>
      <c r="F3200" s="2">
        <v>0.34110000000000001</v>
      </c>
      <c r="G3200" s="2">
        <v>0.62929999999999997</v>
      </c>
      <c r="H3200" s="2">
        <v>-0.28819999999999996</v>
      </c>
      <c r="I3200" s="2">
        <v>0.46800000000000003</v>
      </c>
      <c r="J3200" s="2">
        <v>0.436</v>
      </c>
      <c r="K3200" s="2">
        <v>3.2000000000000028E-2</v>
      </c>
      <c r="L3200" s="2">
        <v>0.45300000000000001</v>
      </c>
      <c r="M3200" s="2">
        <v>0.53300000000000003</v>
      </c>
      <c r="N3200" s="2">
        <v>-8.0000000000000016E-2</v>
      </c>
      <c r="O3200" s="2">
        <v>-0.11206666666666665</v>
      </c>
      <c r="P3200" s="2" t="s">
        <v>5900</v>
      </c>
      <c r="Q3200" s="5">
        <v>9517</v>
      </c>
      <c r="R3200" s="5">
        <v>617.98701298701292</v>
      </c>
      <c r="S3200" s="5">
        <v>33</v>
      </c>
      <c r="T3200" s="5">
        <v>346.7479247662078</v>
      </c>
      <c r="U3200" s="5">
        <v>0</v>
      </c>
      <c r="V3200" s="5">
        <v>0</v>
      </c>
      <c r="W3200" s="5">
        <v>2</v>
      </c>
      <c r="X3200" s="5">
        <v>21.015025743406536</v>
      </c>
      <c r="Y3200" s="5">
        <v>2</v>
      </c>
      <c r="Z3200" s="5">
        <v>21.015025743406536</v>
      </c>
      <c r="AA3200" s="5">
        <v>29</v>
      </c>
      <c r="AB3200" s="5">
        <v>304.71787327939478</v>
      </c>
      <c r="AC3200" s="225">
        <v>121</v>
      </c>
      <c r="AD3200" s="5">
        <v>1271.4090574760955</v>
      </c>
      <c r="AE3200" s="5">
        <v>18</v>
      </c>
      <c r="AF3200" s="5">
        <v>189.13523169065883</v>
      </c>
      <c r="AG3200" s="5">
        <v>84</v>
      </c>
      <c r="AH3200" s="5">
        <v>882.63108122307449</v>
      </c>
      <c r="AI3200" s="5">
        <v>19</v>
      </c>
      <c r="AJ3200" s="5">
        <v>199.64274456236208</v>
      </c>
    </row>
    <row r="3201" spans="1:36" x14ac:dyDescent="0.25">
      <c r="A3201">
        <v>2018</v>
      </c>
      <c r="B3201" t="s">
        <v>49</v>
      </c>
      <c r="C3201" s="212" t="s">
        <v>5009</v>
      </c>
      <c r="D3201" s="47" t="s">
        <v>618</v>
      </c>
      <c r="E3201" s="11">
        <v>32.4</v>
      </c>
      <c r="F3201" s="2">
        <v>0.3947</v>
      </c>
      <c r="G3201" s="2">
        <v>0.57199999999999995</v>
      </c>
      <c r="H3201" s="2">
        <v>-0.17729999999999996</v>
      </c>
      <c r="I3201" s="2">
        <v>0.501</v>
      </c>
      <c r="J3201" s="2">
        <v>0.40200000000000002</v>
      </c>
      <c r="K3201" s="2">
        <v>9.8999999999999977E-2</v>
      </c>
      <c r="L3201" s="2">
        <v>0.57599999999999996</v>
      </c>
      <c r="M3201" s="2">
        <v>0.40699999999999997</v>
      </c>
      <c r="N3201" s="2">
        <v>0.16899999999999998</v>
      </c>
      <c r="O3201" s="2">
        <v>3.0233333333333334E-2</v>
      </c>
      <c r="P3201" s="2" t="s">
        <v>5765</v>
      </c>
      <c r="Q3201" s="5">
        <v>9527</v>
      </c>
      <c r="R3201" s="5">
        <v>294.04320987654324</v>
      </c>
      <c r="S3201" s="5">
        <v>15</v>
      </c>
      <c r="T3201" s="5">
        <v>157.4472551695182</v>
      </c>
      <c r="U3201" s="5">
        <v>0</v>
      </c>
      <c r="V3201" s="5">
        <v>0</v>
      </c>
      <c r="W3201" s="5">
        <v>1</v>
      </c>
      <c r="X3201" s="5">
        <v>10.496483677967881</v>
      </c>
      <c r="Y3201" s="5">
        <v>1</v>
      </c>
      <c r="Z3201" s="5">
        <v>10.496483677967881</v>
      </c>
      <c r="AA3201" s="5">
        <v>13</v>
      </c>
      <c r="AB3201" s="5">
        <v>136.45428781358245</v>
      </c>
      <c r="AC3201" s="225">
        <v>67</v>
      </c>
      <c r="AD3201" s="5">
        <v>703.26440642384807</v>
      </c>
      <c r="AE3201" s="5">
        <v>17</v>
      </c>
      <c r="AF3201" s="5">
        <v>178.44022252545398</v>
      </c>
      <c r="AG3201" s="5">
        <v>45</v>
      </c>
      <c r="AH3201" s="5">
        <v>472.3417655085546</v>
      </c>
      <c r="AI3201" s="5">
        <v>5</v>
      </c>
      <c r="AJ3201" s="5">
        <v>52.482418389839403</v>
      </c>
    </row>
    <row r="3202" spans="1:36" x14ac:dyDescent="0.25">
      <c r="A3202">
        <v>2018</v>
      </c>
      <c r="B3202" t="s">
        <v>41</v>
      </c>
      <c r="C3202" s="212" t="s">
        <v>5243</v>
      </c>
      <c r="D3202" s="47" t="s">
        <v>6020</v>
      </c>
      <c r="E3202" s="11">
        <v>5.0220000000000002</v>
      </c>
      <c r="F3202" s="2">
        <v>0.39910000000000001</v>
      </c>
      <c r="G3202" s="2">
        <v>0.57979999999999998</v>
      </c>
      <c r="H3202" s="2">
        <v>-0.18069999999999997</v>
      </c>
      <c r="I3202" s="2">
        <v>0.39450000000000002</v>
      </c>
      <c r="J3202" s="2">
        <v>0.54200000000000004</v>
      </c>
      <c r="K3202" s="2">
        <v>-0.14750000000000002</v>
      </c>
      <c r="L3202" s="2">
        <v>0.48630000000000001</v>
      </c>
      <c r="M3202" s="2">
        <v>0.49730000000000002</v>
      </c>
      <c r="N3202" s="2">
        <v>-1.100000000000001E-2</v>
      </c>
      <c r="O3202" s="2">
        <v>-0.11306666666666666</v>
      </c>
      <c r="P3202" s="2" t="s">
        <v>5900</v>
      </c>
      <c r="Q3202" s="5">
        <v>9531</v>
      </c>
      <c r="R3202" s="5">
        <v>1897.8494623655913</v>
      </c>
      <c r="S3202" s="5">
        <v>7</v>
      </c>
      <c r="T3202" s="5">
        <v>73.44454936522925</v>
      </c>
      <c r="U3202" s="5">
        <v>0</v>
      </c>
      <c r="V3202" s="5">
        <v>0</v>
      </c>
      <c r="W3202" s="5">
        <v>4</v>
      </c>
      <c r="X3202" s="5">
        <v>41.968313922988145</v>
      </c>
      <c r="Y3202" s="5">
        <v>1</v>
      </c>
      <c r="Z3202" s="5">
        <v>10.492078480747036</v>
      </c>
      <c r="AA3202" s="5">
        <v>2</v>
      </c>
      <c r="AB3202" s="5">
        <v>20.984156961494072</v>
      </c>
      <c r="AC3202" s="225">
        <v>103</v>
      </c>
      <c r="AD3202" s="5">
        <v>1080.6840835169448</v>
      </c>
      <c r="AE3202" s="5">
        <v>15</v>
      </c>
      <c r="AF3202" s="5">
        <v>157.38117721120554</v>
      </c>
      <c r="AG3202" s="5">
        <v>80</v>
      </c>
      <c r="AH3202" s="5">
        <v>839.36627845976295</v>
      </c>
      <c r="AI3202" s="5">
        <v>8</v>
      </c>
      <c r="AJ3202" s="5">
        <v>83.93662784597629</v>
      </c>
    </row>
    <row r="3203" spans="1:36" x14ac:dyDescent="0.25">
      <c r="A3203">
        <v>2018</v>
      </c>
      <c r="B3203" t="s">
        <v>49</v>
      </c>
      <c r="C3203" s="212" t="s">
        <v>5497</v>
      </c>
      <c r="D3203" s="47" t="s">
        <v>6316</v>
      </c>
      <c r="E3203" s="11">
        <v>32.9</v>
      </c>
      <c r="F3203" s="2">
        <v>0.2611</v>
      </c>
      <c r="G3203" s="2">
        <v>0.71</v>
      </c>
      <c r="H3203" s="2">
        <v>-0.44889999999999997</v>
      </c>
      <c r="I3203" s="2">
        <v>0.48799999999999999</v>
      </c>
      <c r="J3203" s="2">
        <v>0.39800000000000002</v>
      </c>
      <c r="K3203" s="2">
        <v>8.9999999999999969E-2</v>
      </c>
      <c r="L3203" s="2">
        <v>0.55400000000000005</v>
      </c>
      <c r="M3203" s="2">
        <v>0.42399999999999999</v>
      </c>
      <c r="N3203" s="2">
        <v>0.13000000000000006</v>
      </c>
      <c r="O3203" s="2">
        <v>-7.6299999999999979E-2</v>
      </c>
      <c r="P3203" s="2" t="s">
        <v>5900</v>
      </c>
      <c r="Q3203" s="5">
        <v>9546</v>
      </c>
      <c r="R3203" s="5">
        <v>290.15197568389061</v>
      </c>
      <c r="S3203" s="5">
        <v>10</v>
      </c>
      <c r="T3203" s="5">
        <v>104.7559187094071</v>
      </c>
      <c r="U3203" s="5">
        <v>0</v>
      </c>
      <c r="V3203" s="5">
        <v>0</v>
      </c>
      <c r="W3203" s="5">
        <v>2</v>
      </c>
      <c r="X3203" s="5">
        <v>20.951183741881415</v>
      </c>
      <c r="Y3203" s="5">
        <v>0</v>
      </c>
      <c r="Z3203" s="5">
        <v>0</v>
      </c>
      <c r="AA3203" s="5">
        <v>8</v>
      </c>
      <c r="AB3203" s="5">
        <v>83.804734967525661</v>
      </c>
      <c r="AC3203" s="225">
        <v>32</v>
      </c>
      <c r="AD3203" s="5">
        <v>335.21893987010264</v>
      </c>
      <c r="AE3203" s="5">
        <v>4</v>
      </c>
      <c r="AF3203" s="5">
        <v>41.902367483762831</v>
      </c>
      <c r="AG3203" s="5">
        <v>21</v>
      </c>
      <c r="AH3203" s="5">
        <v>219.98742928975489</v>
      </c>
      <c r="AI3203" s="5">
        <v>7</v>
      </c>
      <c r="AJ3203" s="5">
        <v>73.329143096584957</v>
      </c>
    </row>
    <row r="3204" spans="1:36" x14ac:dyDescent="0.25">
      <c r="A3204">
        <v>2018</v>
      </c>
      <c r="B3204" t="s">
        <v>49</v>
      </c>
      <c r="C3204" s="212" t="s">
        <v>5009</v>
      </c>
      <c r="D3204" s="47" t="s">
        <v>618</v>
      </c>
      <c r="E3204" s="11">
        <v>32.4</v>
      </c>
      <c r="F3204" s="2">
        <v>0.3947</v>
      </c>
      <c r="G3204" s="2">
        <v>0.57199999999999995</v>
      </c>
      <c r="H3204" s="2">
        <v>-0.17729999999999996</v>
      </c>
      <c r="I3204" s="2">
        <v>0.501</v>
      </c>
      <c r="J3204" s="2">
        <v>0.40200000000000002</v>
      </c>
      <c r="K3204" s="2">
        <v>9.8999999999999977E-2</v>
      </c>
      <c r="L3204" s="2">
        <v>0.57599999999999996</v>
      </c>
      <c r="M3204" s="2">
        <v>0.40699999999999997</v>
      </c>
      <c r="N3204" s="2">
        <v>0.16899999999999998</v>
      </c>
      <c r="O3204" s="2">
        <v>3.0233333333333334E-2</v>
      </c>
      <c r="P3204" s="2" t="s">
        <v>5765</v>
      </c>
      <c r="Q3204" s="5">
        <v>9551</v>
      </c>
      <c r="R3204" s="5">
        <v>294.78395061728395</v>
      </c>
      <c r="S3204" s="5">
        <v>12</v>
      </c>
      <c r="T3204" s="5">
        <v>125.64129410532929</v>
      </c>
      <c r="U3204" s="5">
        <v>0</v>
      </c>
      <c r="V3204" s="5">
        <v>0</v>
      </c>
      <c r="W3204" s="5">
        <v>2</v>
      </c>
      <c r="X3204" s="5">
        <v>20.940215684221549</v>
      </c>
      <c r="Y3204" s="5">
        <v>0</v>
      </c>
      <c r="Z3204" s="5">
        <v>0</v>
      </c>
      <c r="AA3204" s="5">
        <v>10</v>
      </c>
      <c r="AB3204" s="5">
        <v>104.70107842110772</v>
      </c>
      <c r="AC3204" s="225">
        <v>53</v>
      </c>
      <c r="AD3204" s="5">
        <v>554.91571563187108</v>
      </c>
      <c r="AE3204" s="5">
        <v>18</v>
      </c>
      <c r="AF3204" s="5">
        <v>188.46194115799392</v>
      </c>
      <c r="AG3204" s="5">
        <v>33</v>
      </c>
      <c r="AH3204" s="5">
        <v>345.51355878965552</v>
      </c>
      <c r="AI3204" s="5">
        <v>2</v>
      </c>
      <c r="AJ3204" s="5">
        <v>20.940215684221549</v>
      </c>
    </row>
    <row r="3205" spans="1:36" x14ac:dyDescent="0.25">
      <c r="A3205">
        <v>2019</v>
      </c>
      <c r="B3205" t="s">
        <v>71</v>
      </c>
      <c r="C3205" s="212" t="s">
        <v>4821</v>
      </c>
      <c r="D3205" s="47" t="s">
        <v>4818</v>
      </c>
      <c r="E3205" s="11">
        <v>0</v>
      </c>
      <c r="F3205" s="2">
        <v>0.5323</v>
      </c>
      <c r="G3205" s="2">
        <v>0.45150000000000001</v>
      </c>
      <c r="H3205" s="2">
        <v>8.0799999999999983E-2</v>
      </c>
      <c r="I3205" s="2">
        <v>0.57130000000000003</v>
      </c>
      <c r="J3205" s="2">
        <v>0.37130000000000002</v>
      </c>
      <c r="K3205" s="2">
        <v>0.2</v>
      </c>
      <c r="L3205" s="2">
        <v>0.64910000000000001</v>
      </c>
      <c r="M3205" s="2">
        <v>0.33350000000000002</v>
      </c>
      <c r="N3205" s="2">
        <v>0.31559999999999999</v>
      </c>
      <c r="O3205" s="2">
        <v>0.1988</v>
      </c>
      <c r="P3205" s="2" t="s">
        <v>4792</v>
      </c>
      <c r="Q3205" s="5">
        <v>9563</v>
      </c>
      <c r="R3205" s="5" t="s">
        <v>4791</v>
      </c>
      <c r="S3205" s="5">
        <v>12</v>
      </c>
      <c r="T3205" s="5">
        <v>125.48363484262261</v>
      </c>
      <c r="U3205" s="5">
        <v>0</v>
      </c>
      <c r="V3205" s="5">
        <v>0</v>
      </c>
      <c r="W3205" s="5">
        <v>2</v>
      </c>
      <c r="X3205" s="5">
        <v>20.913939140437101</v>
      </c>
      <c r="Y3205" s="5">
        <v>3</v>
      </c>
      <c r="Z3205" s="5">
        <v>31.370908710655652</v>
      </c>
      <c r="AA3205" s="5">
        <v>7</v>
      </c>
      <c r="AB3205" s="5">
        <v>73.198786991529857</v>
      </c>
      <c r="AC3205" s="225">
        <v>113</v>
      </c>
      <c r="AD3205" s="5">
        <v>1181.6375614346962</v>
      </c>
      <c r="AE3205" s="5">
        <v>17</v>
      </c>
      <c r="AF3205" s="5">
        <v>177.76848269371536</v>
      </c>
      <c r="AG3205" s="5">
        <v>91</v>
      </c>
      <c r="AH3205" s="5">
        <v>951.58423088988809</v>
      </c>
      <c r="AI3205" s="5">
        <v>5</v>
      </c>
      <c r="AJ3205" s="5">
        <v>52.284847851092749</v>
      </c>
    </row>
    <row r="3206" spans="1:36" x14ac:dyDescent="0.25">
      <c r="A3206">
        <v>2018</v>
      </c>
      <c r="B3206" t="s">
        <v>49</v>
      </c>
      <c r="C3206" s="212" t="s">
        <v>6469</v>
      </c>
      <c r="D3206" s="47" t="s">
        <v>5760</v>
      </c>
      <c r="E3206" s="11">
        <v>15.4</v>
      </c>
      <c r="F3206" s="2">
        <v>0.34110000000000001</v>
      </c>
      <c r="G3206" s="2">
        <v>0.62929999999999997</v>
      </c>
      <c r="H3206" s="2">
        <v>-0.28819999999999996</v>
      </c>
      <c r="I3206" s="2">
        <v>0.46800000000000003</v>
      </c>
      <c r="J3206" s="2">
        <v>0.436</v>
      </c>
      <c r="K3206" s="2">
        <v>3.2000000000000028E-2</v>
      </c>
      <c r="L3206" s="2">
        <v>0.45300000000000001</v>
      </c>
      <c r="M3206" s="2">
        <v>0.53300000000000003</v>
      </c>
      <c r="N3206" s="2">
        <v>-8.0000000000000016E-2</v>
      </c>
      <c r="O3206" s="2">
        <v>-0.11206666666666665</v>
      </c>
      <c r="P3206" s="2" t="s">
        <v>5900</v>
      </c>
      <c r="Q3206" s="5">
        <v>9567</v>
      </c>
      <c r="R3206" s="5">
        <v>621.23376623376623</v>
      </c>
      <c r="S3206" s="5">
        <v>20</v>
      </c>
      <c r="T3206" s="5">
        <v>209.05194940942823</v>
      </c>
      <c r="U3206" s="5">
        <v>0</v>
      </c>
      <c r="V3206" s="5">
        <v>0</v>
      </c>
      <c r="W3206" s="5">
        <v>4</v>
      </c>
      <c r="X3206" s="5">
        <v>41.810389881885648</v>
      </c>
      <c r="Y3206" s="5">
        <v>0</v>
      </c>
      <c r="Z3206" s="5">
        <v>0</v>
      </c>
      <c r="AA3206" s="5">
        <v>16</v>
      </c>
      <c r="AB3206" s="5">
        <v>167.24155952754259</v>
      </c>
      <c r="AC3206" s="225">
        <v>90</v>
      </c>
      <c r="AD3206" s="5">
        <v>940.73377234242696</v>
      </c>
      <c r="AE3206" s="5">
        <v>16</v>
      </c>
      <c r="AF3206" s="5">
        <v>167.24155952754259</v>
      </c>
      <c r="AG3206" s="5">
        <v>54</v>
      </c>
      <c r="AH3206" s="5">
        <v>564.44026340545634</v>
      </c>
      <c r="AI3206" s="5">
        <v>20</v>
      </c>
      <c r="AJ3206" s="5">
        <v>209.05194940942823</v>
      </c>
    </row>
    <row r="3207" spans="1:36" x14ac:dyDescent="0.25">
      <c r="A3207">
        <v>2018</v>
      </c>
      <c r="B3207" t="s">
        <v>49</v>
      </c>
      <c r="C3207" s="212" t="s">
        <v>6469</v>
      </c>
      <c r="D3207" s="47" t="s">
        <v>5760</v>
      </c>
      <c r="E3207" s="11">
        <v>15.4</v>
      </c>
      <c r="F3207" s="2">
        <v>0.34110000000000001</v>
      </c>
      <c r="G3207" s="2">
        <v>0.62929999999999997</v>
      </c>
      <c r="H3207" s="2">
        <v>-0.28819999999999996</v>
      </c>
      <c r="I3207" s="2">
        <v>0.46800000000000003</v>
      </c>
      <c r="J3207" s="2">
        <v>0.436</v>
      </c>
      <c r="K3207" s="2">
        <v>3.2000000000000028E-2</v>
      </c>
      <c r="L3207" s="2">
        <v>0.45300000000000001</v>
      </c>
      <c r="M3207" s="2">
        <v>0.53300000000000003</v>
      </c>
      <c r="N3207" s="2">
        <v>-8.0000000000000016E-2</v>
      </c>
      <c r="O3207" s="2">
        <v>-0.11206666666666665</v>
      </c>
      <c r="P3207" s="2" t="s">
        <v>5900</v>
      </c>
      <c r="Q3207" s="5">
        <v>9575</v>
      </c>
      <c r="R3207" s="5">
        <v>621.75324675324669</v>
      </c>
      <c r="S3207" s="5">
        <v>17</v>
      </c>
      <c r="T3207" s="5">
        <v>177.5456919060052</v>
      </c>
      <c r="U3207" s="5">
        <v>0</v>
      </c>
      <c r="V3207" s="5">
        <v>0</v>
      </c>
      <c r="W3207" s="5">
        <v>5</v>
      </c>
      <c r="X3207" s="5">
        <v>52.219321148825067</v>
      </c>
      <c r="Y3207" s="5">
        <v>0</v>
      </c>
      <c r="Z3207" s="5">
        <v>0</v>
      </c>
      <c r="AA3207" s="5">
        <v>12</v>
      </c>
      <c r="AB3207" s="5">
        <v>125.32637075718016</v>
      </c>
      <c r="AC3207" s="225">
        <v>74</v>
      </c>
      <c r="AD3207" s="5">
        <v>772.84595300261094</v>
      </c>
      <c r="AE3207" s="5">
        <v>25</v>
      </c>
      <c r="AF3207" s="5">
        <v>261.09660574412533</v>
      </c>
      <c r="AG3207" s="5">
        <v>44</v>
      </c>
      <c r="AH3207" s="5">
        <v>459.53002610966053</v>
      </c>
      <c r="AI3207" s="5">
        <v>5</v>
      </c>
      <c r="AJ3207" s="5">
        <v>52.219321148825067</v>
      </c>
    </row>
    <row r="3208" spans="1:36" x14ac:dyDescent="0.25">
      <c r="A3208">
        <v>2018</v>
      </c>
      <c r="B3208" t="s">
        <v>49</v>
      </c>
      <c r="C3208" s="212" t="s">
        <v>5497</v>
      </c>
      <c r="D3208" s="47" t="s">
        <v>6316</v>
      </c>
      <c r="E3208" s="11">
        <v>32.9</v>
      </c>
      <c r="F3208" s="2">
        <v>0.2611</v>
      </c>
      <c r="G3208" s="2">
        <v>0.71</v>
      </c>
      <c r="H3208" s="2">
        <v>-0.44889999999999997</v>
      </c>
      <c r="I3208" s="2">
        <v>0.48799999999999999</v>
      </c>
      <c r="J3208" s="2">
        <v>0.39800000000000002</v>
      </c>
      <c r="K3208" s="2">
        <v>8.9999999999999969E-2</v>
      </c>
      <c r="L3208" s="2">
        <v>0.55400000000000005</v>
      </c>
      <c r="M3208" s="2">
        <v>0.42399999999999999</v>
      </c>
      <c r="N3208" s="2">
        <v>0.13000000000000006</v>
      </c>
      <c r="O3208" s="2">
        <v>-7.6299999999999979E-2</v>
      </c>
      <c r="P3208" s="2" t="s">
        <v>5900</v>
      </c>
      <c r="Q3208" s="5">
        <v>9600</v>
      </c>
      <c r="R3208" s="5">
        <v>291.79331306990883</v>
      </c>
      <c r="S3208" s="5">
        <v>9</v>
      </c>
      <c r="T3208" s="5">
        <v>93.75</v>
      </c>
      <c r="U3208" s="5">
        <v>0</v>
      </c>
      <c r="V3208" s="5">
        <v>0</v>
      </c>
      <c r="W3208" s="5">
        <v>0</v>
      </c>
      <c r="X3208" s="5">
        <v>0</v>
      </c>
      <c r="Y3208" s="5">
        <v>0</v>
      </c>
      <c r="Z3208" s="5">
        <v>0</v>
      </c>
      <c r="AA3208" s="5">
        <v>9</v>
      </c>
      <c r="AB3208" s="5">
        <v>93.75</v>
      </c>
      <c r="AC3208" s="225">
        <v>48</v>
      </c>
      <c r="AD3208" s="5">
        <v>500</v>
      </c>
      <c r="AE3208" s="5">
        <v>14</v>
      </c>
      <c r="AF3208" s="5">
        <v>145.83333333333334</v>
      </c>
      <c r="AG3208" s="5">
        <v>29</v>
      </c>
      <c r="AH3208" s="5">
        <v>302.08333333333331</v>
      </c>
      <c r="AI3208" s="5">
        <v>5</v>
      </c>
      <c r="AJ3208" s="5">
        <v>52.083333333333336</v>
      </c>
    </row>
    <row r="3209" spans="1:36" x14ac:dyDescent="0.25">
      <c r="A3209">
        <v>2017</v>
      </c>
      <c r="B3209" t="s">
        <v>49</v>
      </c>
      <c r="C3209" s="212" t="s">
        <v>6485</v>
      </c>
      <c r="D3209" s="47" t="s">
        <v>618</v>
      </c>
      <c r="E3209" s="11">
        <v>37.4</v>
      </c>
      <c r="F3209" s="2">
        <v>0.3947</v>
      </c>
      <c r="G3209" s="2">
        <v>0.57199999999999995</v>
      </c>
      <c r="H3209" s="2">
        <v>-0.17729999999999996</v>
      </c>
      <c r="I3209" s="2">
        <v>0.437</v>
      </c>
      <c r="J3209" s="2">
        <v>0.45900000000000002</v>
      </c>
      <c r="K3209" s="2">
        <v>-2.200000000000002E-2</v>
      </c>
      <c r="L3209" s="2">
        <v>0.499</v>
      </c>
      <c r="M3209" s="2">
        <v>0.47899999999999998</v>
      </c>
      <c r="N3209" s="2">
        <v>2.0000000000000018E-2</v>
      </c>
      <c r="O3209" s="2">
        <v>-5.9766666666666655E-2</v>
      </c>
      <c r="P3209" s="2" t="s">
        <v>5900</v>
      </c>
      <c r="Q3209" s="5">
        <v>9605</v>
      </c>
      <c r="R3209" s="5">
        <v>256.81818181818181</v>
      </c>
      <c r="S3209" s="5">
        <v>21</v>
      </c>
      <c r="T3209" s="5">
        <v>218.63612701717855</v>
      </c>
      <c r="U3209" s="5">
        <v>0</v>
      </c>
      <c r="V3209" s="5">
        <v>0</v>
      </c>
      <c r="W3209" s="5">
        <v>2</v>
      </c>
      <c r="X3209" s="5">
        <v>20.822488287350339</v>
      </c>
      <c r="Y3209" s="5">
        <v>2</v>
      </c>
      <c r="Z3209" s="5">
        <v>20.822488287350339</v>
      </c>
      <c r="AA3209" s="5">
        <v>17</v>
      </c>
      <c r="AB3209" s="5">
        <v>176.99115044247787</v>
      </c>
      <c r="AC3209" s="225">
        <v>129</v>
      </c>
      <c r="AD3209" s="5">
        <v>1343.0504945340967</v>
      </c>
      <c r="AE3209" s="5">
        <v>19</v>
      </c>
      <c r="AF3209" s="5">
        <v>197.8136387298282</v>
      </c>
      <c r="AG3209" s="5">
        <v>99</v>
      </c>
      <c r="AH3209" s="5">
        <v>1030.7131702238416</v>
      </c>
      <c r="AI3209" s="5">
        <v>11</v>
      </c>
      <c r="AJ3209" s="5">
        <v>114.52368558042686</v>
      </c>
    </row>
    <row r="3210" spans="1:36" x14ac:dyDescent="0.25">
      <c r="A3210">
        <v>2018</v>
      </c>
      <c r="B3210" t="s">
        <v>49</v>
      </c>
      <c r="C3210" s="212" t="s">
        <v>6485</v>
      </c>
      <c r="D3210" s="47" t="s">
        <v>618</v>
      </c>
      <c r="E3210" s="11">
        <v>37.4</v>
      </c>
      <c r="F3210" s="2">
        <v>0.3947</v>
      </c>
      <c r="G3210" s="2">
        <v>0.57199999999999995</v>
      </c>
      <c r="H3210" s="2">
        <v>-0.17729999999999996</v>
      </c>
      <c r="I3210" s="2">
        <v>0.437</v>
      </c>
      <c r="J3210" s="2">
        <v>0.45900000000000002</v>
      </c>
      <c r="K3210" s="2">
        <v>-2.200000000000002E-2</v>
      </c>
      <c r="L3210" s="2">
        <v>0.499</v>
      </c>
      <c r="M3210" s="2">
        <v>0.47899999999999998</v>
      </c>
      <c r="N3210" s="2">
        <v>2.0000000000000018E-2</v>
      </c>
      <c r="O3210" s="2">
        <v>-5.9766666666666655E-2</v>
      </c>
      <c r="P3210" s="2" t="s">
        <v>5900</v>
      </c>
      <c r="Q3210" s="5">
        <v>9611</v>
      </c>
      <c r="R3210" s="5">
        <v>256.97860962566847</v>
      </c>
      <c r="S3210" s="5">
        <v>17</v>
      </c>
      <c r="T3210" s="5">
        <v>176.8806575798564</v>
      </c>
      <c r="U3210" s="5">
        <v>0</v>
      </c>
      <c r="V3210" s="5">
        <v>0</v>
      </c>
      <c r="W3210" s="5">
        <v>3</v>
      </c>
      <c r="X3210" s="5">
        <v>31.214233690562896</v>
      </c>
      <c r="Y3210" s="5">
        <v>0</v>
      </c>
      <c r="Z3210" s="5">
        <v>0</v>
      </c>
      <c r="AA3210" s="5">
        <v>14</v>
      </c>
      <c r="AB3210" s="5">
        <v>145.66642388929353</v>
      </c>
      <c r="AC3210" s="225">
        <v>113</v>
      </c>
      <c r="AD3210" s="5">
        <v>1175.736135677869</v>
      </c>
      <c r="AE3210" s="5">
        <v>12</v>
      </c>
      <c r="AF3210" s="5">
        <v>124.85693476225158</v>
      </c>
      <c r="AG3210" s="5">
        <v>94</v>
      </c>
      <c r="AH3210" s="5">
        <v>978.04598897097071</v>
      </c>
      <c r="AI3210" s="5">
        <v>7</v>
      </c>
      <c r="AJ3210" s="5">
        <v>72.833211944646763</v>
      </c>
    </row>
    <row r="3211" spans="1:36" x14ac:dyDescent="0.25">
      <c r="A3211">
        <v>2017</v>
      </c>
      <c r="B3211" t="s">
        <v>49</v>
      </c>
      <c r="C3211" s="212" t="s">
        <v>5497</v>
      </c>
      <c r="D3211" s="47" t="s">
        <v>6316</v>
      </c>
      <c r="E3211" s="11">
        <v>32.9</v>
      </c>
      <c r="F3211" s="2">
        <v>0.2611</v>
      </c>
      <c r="G3211" s="2">
        <v>0.71</v>
      </c>
      <c r="H3211" s="2">
        <v>-0.44889999999999997</v>
      </c>
      <c r="I3211" s="2">
        <v>0.48799999999999999</v>
      </c>
      <c r="J3211" s="2">
        <v>0.39800000000000002</v>
      </c>
      <c r="K3211" s="2">
        <v>8.9999999999999969E-2</v>
      </c>
      <c r="L3211" s="2">
        <v>0.55400000000000005</v>
      </c>
      <c r="M3211" s="2">
        <v>0.42399999999999999</v>
      </c>
      <c r="N3211" s="2">
        <v>0.13000000000000006</v>
      </c>
      <c r="O3211" s="2">
        <v>-7.6299999999999979E-2</v>
      </c>
      <c r="P3211" s="2" t="s">
        <v>5900</v>
      </c>
      <c r="Q3211" s="5">
        <v>9626</v>
      </c>
      <c r="R3211" s="5">
        <v>292.58358662613983</v>
      </c>
      <c r="S3211" s="5">
        <v>8</v>
      </c>
      <c r="T3211" s="5">
        <v>83.108248493662998</v>
      </c>
      <c r="U3211" s="5">
        <v>0</v>
      </c>
      <c r="V3211" s="5">
        <v>0</v>
      </c>
      <c r="W3211" s="5">
        <v>3</v>
      </c>
      <c r="X3211" s="5">
        <v>31.165593185123623</v>
      </c>
      <c r="Y3211" s="5">
        <v>0</v>
      </c>
      <c r="Z3211" s="5">
        <v>0</v>
      </c>
      <c r="AA3211" s="5">
        <v>5</v>
      </c>
      <c r="AB3211" s="5">
        <v>51.942655308539372</v>
      </c>
      <c r="AC3211" s="225">
        <v>52</v>
      </c>
      <c r="AD3211" s="5">
        <v>540.20361520880942</v>
      </c>
      <c r="AE3211" s="5">
        <v>27</v>
      </c>
      <c r="AF3211" s="5">
        <v>280.49033866611262</v>
      </c>
      <c r="AG3211" s="5">
        <v>24</v>
      </c>
      <c r="AH3211" s="5">
        <v>249.32474548098898</v>
      </c>
      <c r="AI3211" s="5">
        <v>1</v>
      </c>
      <c r="AJ3211" s="5">
        <v>10.388531061707875</v>
      </c>
    </row>
    <row r="3212" spans="1:36" x14ac:dyDescent="0.25">
      <c r="A3212">
        <v>2018</v>
      </c>
      <c r="B3212" t="s">
        <v>49</v>
      </c>
      <c r="C3212" s="212" t="s">
        <v>6485</v>
      </c>
      <c r="D3212" s="47" t="s">
        <v>618</v>
      </c>
      <c r="E3212" s="11">
        <v>37.4</v>
      </c>
      <c r="F3212" s="2">
        <v>0.3947</v>
      </c>
      <c r="G3212" s="2">
        <v>0.57199999999999995</v>
      </c>
      <c r="H3212" s="2">
        <v>-0.17729999999999996</v>
      </c>
      <c r="I3212" s="2">
        <v>0.437</v>
      </c>
      <c r="J3212" s="2">
        <v>0.45900000000000002</v>
      </c>
      <c r="K3212" s="2">
        <v>-2.200000000000002E-2</v>
      </c>
      <c r="L3212" s="2">
        <v>0.499</v>
      </c>
      <c r="M3212" s="2">
        <v>0.47899999999999998</v>
      </c>
      <c r="N3212" s="2">
        <v>2.0000000000000018E-2</v>
      </c>
      <c r="O3212" s="2">
        <v>-5.9766666666666655E-2</v>
      </c>
      <c r="P3212" s="2" t="s">
        <v>5900</v>
      </c>
      <c r="Q3212" s="5">
        <v>9626</v>
      </c>
      <c r="R3212" s="5">
        <v>257.37967914438502</v>
      </c>
      <c r="S3212" s="5">
        <v>24</v>
      </c>
      <c r="T3212" s="5">
        <v>249.32474548098898</v>
      </c>
      <c r="U3212" s="5">
        <v>1</v>
      </c>
      <c r="V3212" s="5">
        <v>10.388531061707875</v>
      </c>
      <c r="W3212" s="5">
        <v>2</v>
      </c>
      <c r="X3212" s="5">
        <v>20.77706212341575</v>
      </c>
      <c r="Y3212" s="5">
        <v>2</v>
      </c>
      <c r="Z3212" s="5">
        <v>20.77706212341575</v>
      </c>
      <c r="AA3212" s="5">
        <v>19</v>
      </c>
      <c r="AB3212" s="5">
        <v>197.38209017244961</v>
      </c>
      <c r="AC3212" s="225">
        <v>115</v>
      </c>
      <c r="AD3212" s="5">
        <v>1194.6810720964056</v>
      </c>
      <c r="AE3212" s="5">
        <v>15</v>
      </c>
      <c r="AF3212" s="5">
        <v>155.82796592561812</v>
      </c>
      <c r="AG3212" s="5">
        <v>91</v>
      </c>
      <c r="AH3212" s="5">
        <v>945.35632661541661</v>
      </c>
      <c r="AI3212" s="5">
        <v>9</v>
      </c>
      <c r="AJ3212" s="5">
        <v>93.496779555370878</v>
      </c>
    </row>
    <row r="3213" spans="1:36" x14ac:dyDescent="0.25">
      <c r="A3213">
        <v>2018</v>
      </c>
      <c r="B3213" t="s">
        <v>71</v>
      </c>
      <c r="C3213" s="212" t="s">
        <v>4967</v>
      </c>
      <c r="D3213" s="47" t="s">
        <v>4966</v>
      </c>
      <c r="E3213" s="11">
        <v>0</v>
      </c>
      <c r="F3213" s="2">
        <v>0.77849999999999997</v>
      </c>
      <c r="G3213" s="2">
        <v>0.20960000000000001</v>
      </c>
      <c r="H3213" s="2">
        <v>0.56889999999999996</v>
      </c>
      <c r="I3213" s="2">
        <v>0.7329</v>
      </c>
      <c r="J3213" s="2">
        <v>0.22439999999999999</v>
      </c>
      <c r="K3213" s="2">
        <v>0.50849999999999995</v>
      </c>
      <c r="L3213" s="2">
        <v>0.70150000000000001</v>
      </c>
      <c r="M3213" s="2">
        <v>0.28549999999999998</v>
      </c>
      <c r="N3213" s="2">
        <v>0.41600000000000004</v>
      </c>
      <c r="O3213" s="2">
        <v>0.49779999999999996</v>
      </c>
      <c r="P3213" s="2" t="s">
        <v>4792</v>
      </c>
      <c r="Q3213" s="5">
        <v>9698</v>
      </c>
      <c r="R3213" s="5" t="s">
        <v>4791</v>
      </c>
      <c r="S3213" s="5">
        <v>41</v>
      </c>
      <c r="T3213" s="5">
        <v>422.76758094452464</v>
      </c>
      <c r="U3213" s="5">
        <v>1</v>
      </c>
      <c r="V3213" s="5">
        <v>10.311404413281089</v>
      </c>
      <c r="W3213" s="5">
        <v>5</v>
      </c>
      <c r="X3213" s="5">
        <v>51.557022066405445</v>
      </c>
      <c r="Y3213" s="5">
        <v>1</v>
      </c>
      <c r="Z3213" s="5">
        <v>10.311404413281089</v>
      </c>
      <c r="AA3213" s="5">
        <v>34</v>
      </c>
      <c r="AB3213" s="5">
        <v>350.58775005155701</v>
      </c>
      <c r="AC3213" s="225">
        <v>157</v>
      </c>
      <c r="AD3213" s="5">
        <v>1618.8904928851309</v>
      </c>
      <c r="AE3213" s="5">
        <v>46</v>
      </c>
      <c r="AF3213" s="5">
        <v>474.3246030109301</v>
      </c>
      <c r="AG3213" s="5">
        <v>96</v>
      </c>
      <c r="AH3213" s="5">
        <v>989.89482367498454</v>
      </c>
      <c r="AI3213" s="5">
        <v>15</v>
      </c>
      <c r="AJ3213" s="5">
        <v>154.67106619921634</v>
      </c>
    </row>
    <row r="3214" spans="1:36" x14ac:dyDescent="0.25">
      <c r="A3214">
        <v>2018</v>
      </c>
      <c r="B3214" t="s">
        <v>71</v>
      </c>
      <c r="C3214" s="212" t="s">
        <v>4967</v>
      </c>
      <c r="D3214" s="47" t="s">
        <v>4966</v>
      </c>
      <c r="E3214" s="11">
        <v>0</v>
      </c>
      <c r="F3214" s="2">
        <v>0.77849999999999997</v>
      </c>
      <c r="G3214" s="2">
        <v>0.20960000000000001</v>
      </c>
      <c r="H3214" s="2">
        <v>0.56889999999999996</v>
      </c>
      <c r="I3214" s="2">
        <v>0.7329</v>
      </c>
      <c r="J3214" s="2">
        <v>0.22439999999999999</v>
      </c>
      <c r="K3214" s="2">
        <v>0.50849999999999995</v>
      </c>
      <c r="L3214" s="2">
        <v>0.70150000000000001</v>
      </c>
      <c r="M3214" s="2">
        <v>0.28549999999999998</v>
      </c>
      <c r="N3214" s="2">
        <v>0.41600000000000004</v>
      </c>
      <c r="O3214" s="2">
        <v>0.49779999999999996</v>
      </c>
      <c r="P3214" s="2" t="s">
        <v>4792</v>
      </c>
      <c r="Q3214" s="5">
        <v>9698</v>
      </c>
      <c r="R3214" s="5" t="s">
        <v>4791</v>
      </c>
      <c r="S3214" s="5">
        <v>41</v>
      </c>
      <c r="T3214" s="5">
        <v>422.76758094452464</v>
      </c>
      <c r="U3214" s="5">
        <v>1</v>
      </c>
      <c r="V3214" s="5">
        <v>10.311404413281089</v>
      </c>
      <c r="W3214" s="5">
        <v>5</v>
      </c>
      <c r="X3214" s="5">
        <v>51.557022066405445</v>
      </c>
      <c r="Y3214" s="5">
        <v>1</v>
      </c>
      <c r="Z3214" s="5">
        <v>10.311404413281089</v>
      </c>
      <c r="AA3214" s="5">
        <v>34</v>
      </c>
      <c r="AB3214" s="5">
        <v>350.58775005155701</v>
      </c>
      <c r="AC3214" s="225">
        <v>157</v>
      </c>
      <c r="AD3214" s="5">
        <v>1618.8904928851309</v>
      </c>
      <c r="AE3214" s="5">
        <v>46</v>
      </c>
      <c r="AF3214" s="5">
        <v>474.3246030109301</v>
      </c>
      <c r="AG3214" s="5">
        <v>96</v>
      </c>
      <c r="AH3214" s="5">
        <v>989.89482367498454</v>
      </c>
      <c r="AI3214" s="5">
        <v>15</v>
      </c>
      <c r="AJ3214" s="5">
        <v>154.67106619921634</v>
      </c>
    </row>
    <row r="3215" spans="1:36" x14ac:dyDescent="0.25">
      <c r="A3215">
        <v>2017</v>
      </c>
      <c r="B3215" t="s">
        <v>70</v>
      </c>
      <c r="C3215" s="212" t="s">
        <v>5941</v>
      </c>
      <c r="D3215" s="47" t="s">
        <v>6002</v>
      </c>
      <c r="E3215" s="11">
        <v>10.199999999999999</v>
      </c>
      <c r="F3215" s="2">
        <v>0.44940000000000002</v>
      </c>
      <c r="G3215" s="2">
        <v>0.5393</v>
      </c>
      <c r="H3215" s="2">
        <v>-8.989999999999998E-2</v>
      </c>
      <c r="I3215" s="2">
        <v>0.44090000000000001</v>
      </c>
      <c r="J3215" s="2">
        <v>0.54300000000000004</v>
      </c>
      <c r="K3215" s="2">
        <v>-0.10210000000000002</v>
      </c>
      <c r="L3215" s="2">
        <v>0.3911</v>
      </c>
      <c r="M3215" s="2">
        <v>0.60360000000000003</v>
      </c>
      <c r="N3215" s="2">
        <v>-0.21250000000000002</v>
      </c>
      <c r="O3215" s="2">
        <v>-0.13483333333333333</v>
      </c>
      <c r="P3215" s="5" t="s">
        <v>5900</v>
      </c>
      <c r="Q3215" s="5">
        <v>9698</v>
      </c>
      <c r="R3215" s="5">
        <v>950.78431372549028</v>
      </c>
      <c r="S3215" s="5">
        <v>121</v>
      </c>
      <c r="T3215" s="5">
        <v>1247.6799340070118</v>
      </c>
      <c r="U3215" s="5">
        <v>2</v>
      </c>
      <c r="V3215" s="5">
        <v>20.622808826562178</v>
      </c>
      <c r="W3215" s="5">
        <v>10</v>
      </c>
      <c r="X3215" s="5">
        <v>103.11404413281089</v>
      </c>
      <c r="Y3215" s="5">
        <v>10</v>
      </c>
      <c r="Z3215" s="5">
        <v>103.11404413281089</v>
      </c>
      <c r="AA3215" s="5">
        <v>99</v>
      </c>
      <c r="AB3215" s="5">
        <v>1020.8290369148278</v>
      </c>
      <c r="AC3215" s="225">
        <v>422</v>
      </c>
      <c r="AD3215" s="5">
        <v>4351.4126624046194</v>
      </c>
      <c r="AE3215" s="5">
        <v>90</v>
      </c>
      <c r="AF3215" s="5">
        <v>928.02639719529805</v>
      </c>
      <c r="AG3215" s="5">
        <v>309</v>
      </c>
      <c r="AH3215" s="5">
        <v>3186.223963703856</v>
      </c>
      <c r="AI3215" s="5">
        <v>23</v>
      </c>
      <c r="AJ3215" s="5">
        <v>237.16230150546505</v>
      </c>
    </row>
    <row r="3216" spans="1:36" x14ac:dyDescent="0.25">
      <c r="A3216">
        <v>2017</v>
      </c>
      <c r="B3216" t="s">
        <v>41</v>
      </c>
      <c r="C3216" s="212" t="s">
        <v>6107</v>
      </c>
      <c r="D3216" s="47" t="s">
        <v>6020</v>
      </c>
      <c r="E3216" s="11">
        <v>3.09</v>
      </c>
      <c r="F3216" s="2">
        <v>0.39910000000000001</v>
      </c>
      <c r="G3216" s="2">
        <v>0.57979999999999998</v>
      </c>
      <c r="H3216" s="2">
        <v>-0.18069999999999997</v>
      </c>
      <c r="I3216" s="2">
        <v>0.39450000000000002</v>
      </c>
      <c r="J3216" s="2">
        <v>0.54200000000000004</v>
      </c>
      <c r="K3216" s="2">
        <v>-0.14750000000000002</v>
      </c>
      <c r="L3216" s="2">
        <v>0.48630000000000001</v>
      </c>
      <c r="M3216" s="2">
        <v>0.49730000000000002</v>
      </c>
      <c r="N3216" s="2">
        <v>-1.100000000000001E-2</v>
      </c>
      <c r="O3216" s="2">
        <v>-0.11306666666666666</v>
      </c>
      <c r="P3216" s="2" t="s">
        <v>5900</v>
      </c>
      <c r="Q3216" s="5">
        <v>9718</v>
      </c>
      <c r="R3216" s="5">
        <v>3144.9838187702267</v>
      </c>
      <c r="S3216" s="5">
        <v>4</v>
      </c>
      <c r="T3216" s="5">
        <v>41.160732661041365</v>
      </c>
      <c r="U3216" s="5">
        <v>0</v>
      </c>
      <c r="V3216" s="5">
        <v>0</v>
      </c>
      <c r="W3216" s="5">
        <v>1</v>
      </c>
      <c r="X3216" s="5">
        <v>10.290183165260341</v>
      </c>
      <c r="Y3216" s="5">
        <v>0</v>
      </c>
      <c r="Z3216" s="5">
        <v>0</v>
      </c>
      <c r="AA3216" s="5">
        <v>3</v>
      </c>
      <c r="AB3216" s="5">
        <v>30.870549495781024</v>
      </c>
      <c r="AC3216" s="225">
        <v>87</v>
      </c>
      <c r="AD3216" s="5">
        <v>895.24593537764974</v>
      </c>
      <c r="AE3216" s="5">
        <v>7</v>
      </c>
      <c r="AF3216" s="5">
        <v>72.031282156822385</v>
      </c>
      <c r="AG3216" s="5">
        <v>77</v>
      </c>
      <c r="AH3216" s="5">
        <v>792.34410372504624</v>
      </c>
      <c r="AI3216" s="5">
        <v>3</v>
      </c>
      <c r="AJ3216" s="5">
        <v>30.870549495781024</v>
      </c>
    </row>
    <row r="3217" spans="1:36" x14ac:dyDescent="0.25">
      <c r="A3217">
        <v>2018</v>
      </c>
      <c r="B3217" t="s">
        <v>49</v>
      </c>
      <c r="C3217" s="212" t="s">
        <v>5806</v>
      </c>
      <c r="D3217" s="47" t="s">
        <v>6329</v>
      </c>
      <c r="E3217" s="11">
        <v>22.9</v>
      </c>
      <c r="F3217" s="2">
        <v>0.36499999999999999</v>
      </c>
      <c r="G3217" s="2">
        <v>0.60719999999999996</v>
      </c>
      <c r="H3217" s="2">
        <v>-0.24219999999999997</v>
      </c>
      <c r="I3217" s="2">
        <v>0.34799999999999998</v>
      </c>
      <c r="J3217" s="2">
        <v>0.56000000000000005</v>
      </c>
      <c r="K3217" s="2">
        <v>-0.21200000000000008</v>
      </c>
      <c r="L3217" s="2">
        <v>0.42199999999999999</v>
      </c>
      <c r="M3217" s="2">
        <v>0.56299999999999994</v>
      </c>
      <c r="N3217" s="2">
        <v>-0.14099999999999996</v>
      </c>
      <c r="O3217" s="2">
        <v>-0.19839999999999999</v>
      </c>
      <c r="P3217" s="2" t="s">
        <v>5900</v>
      </c>
      <c r="Q3217" s="5">
        <v>9725</v>
      </c>
      <c r="R3217" s="5">
        <v>424.67248908296943</v>
      </c>
      <c r="S3217" s="5">
        <v>25</v>
      </c>
      <c r="T3217" s="5">
        <v>257.0694087403599</v>
      </c>
      <c r="U3217" s="5">
        <v>0</v>
      </c>
      <c r="V3217" s="5">
        <v>0</v>
      </c>
      <c r="W3217" s="5">
        <v>4</v>
      </c>
      <c r="X3217" s="5">
        <v>41.131105398457585</v>
      </c>
      <c r="Y3217" s="5">
        <v>0</v>
      </c>
      <c r="Z3217" s="5">
        <v>0</v>
      </c>
      <c r="AA3217" s="5">
        <v>21</v>
      </c>
      <c r="AB3217" s="5">
        <v>215.93830334190233</v>
      </c>
      <c r="AC3217" s="225">
        <v>38</v>
      </c>
      <c r="AD3217" s="5">
        <v>390.74550128534707</v>
      </c>
      <c r="AE3217" s="5">
        <v>9</v>
      </c>
      <c r="AF3217" s="5">
        <v>92.544987146529564</v>
      </c>
      <c r="AG3217" s="5">
        <v>28</v>
      </c>
      <c r="AH3217" s="5">
        <v>287.91773778920304</v>
      </c>
      <c r="AI3217" s="5">
        <v>1</v>
      </c>
      <c r="AJ3217" s="5">
        <v>10.282776349614396</v>
      </c>
    </row>
    <row r="3218" spans="1:36" x14ac:dyDescent="0.25">
      <c r="A3218">
        <v>2019</v>
      </c>
      <c r="B3218" t="s">
        <v>41</v>
      </c>
      <c r="C3218" s="212" t="s">
        <v>5690</v>
      </c>
      <c r="D3218" s="47" t="s">
        <v>5562</v>
      </c>
      <c r="E3218" s="11">
        <v>9.9870000000000001</v>
      </c>
      <c r="F3218" s="2">
        <v>0.56189999999999996</v>
      </c>
      <c r="G3218" s="2">
        <v>0.41880000000000001</v>
      </c>
      <c r="H3218" s="2">
        <v>0.14309999999999995</v>
      </c>
      <c r="I3218" s="2">
        <v>0.54259999999999997</v>
      </c>
      <c r="J3218" s="2">
        <v>0.39729999999999999</v>
      </c>
      <c r="K3218" s="2">
        <v>0.14529999999999998</v>
      </c>
      <c r="L3218" s="2">
        <v>0.49209999999999998</v>
      </c>
      <c r="M3218" s="2">
        <v>0.48820000000000002</v>
      </c>
      <c r="N3218" s="2">
        <v>3.8999999999999591E-3</v>
      </c>
      <c r="O3218" s="2">
        <v>9.7433333333333302E-2</v>
      </c>
      <c r="P3218" s="2" t="s">
        <v>4792</v>
      </c>
      <c r="Q3218" s="5">
        <v>9738</v>
      </c>
      <c r="R3218" s="5">
        <v>975.06758786422347</v>
      </c>
      <c r="S3218" s="5">
        <v>19</v>
      </c>
      <c r="T3218" s="5">
        <v>195.11193263503799</v>
      </c>
      <c r="U3218" s="5">
        <v>0</v>
      </c>
      <c r="V3218" s="5">
        <v>0</v>
      </c>
      <c r="W3218" s="5">
        <v>7</v>
      </c>
      <c r="X3218" s="5">
        <v>71.883343602382425</v>
      </c>
      <c r="Y3218" s="5">
        <v>1</v>
      </c>
      <c r="Z3218" s="5">
        <v>10.269049086054631</v>
      </c>
      <c r="AA3218" s="5">
        <v>11</v>
      </c>
      <c r="AB3218" s="5">
        <v>112.95953994660094</v>
      </c>
      <c r="AC3218" s="225">
        <v>162</v>
      </c>
      <c r="AD3218" s="5">
        <v>1663.5859519408502</v>
      </c>
      <c r="AE3218" s="5">
        <v>13</v>
      </c>
      <c r="AF3218" s="5">
        <v>133.49763811871023</v>
      </c>
      <c r="AG3218" s="5">
        <v>149</v>
      </c>
      <c r="AH3218" s="5">
        <v>1530.08831382214</v>
      </c>
      <c r="AI3218" s="5">
        <v>0</v>
      </c>
      <c r="AJ3218" s="5">
        <v>0</v>
      </c>
    </row>
    <row r="3219" spans="1:36" x14ac:dyDescent="0.25">
      <c r="A3219">
        <v>2017</v>
      </c>
      <c r="B3219" t="s">
        <v>71</v>
      </c>
      <c r="C3219" s="212" t="s">
        <v>4851</v>
      </c>
      <c r="D3219" s="47" t="s">
        <v>4844</v>
      </c>
      <c r="E3219" s="11">
        <v>0</v>
      </c>
      <c r="F3219" s="2">
        <v>0.58350000000000002</v>
      </c>
      <c r="G3219" s="2">
        <v>0.40150000000000002</v>
      </c>
      <c r="H3219" s="2">
        <v>0.182</v>
      </c>
      <c r="I3219" s="2">
        <v>0.60070000000000001</v>
      </c>
      <c r="J3219" s="2">
        <v>0.35649999999999998</v>
      </c>
      <c r="K3219" s="2">
        <v>0.24420000000000003</v>
      </c>
      <c r="L3219" s="2">
        <v>0.66390000000000005</v>
      </c>
      <c r="M3219" s="2">
        <v>0.32250000000000001</v>
      </c>
      <c r="N3219" s="2">
        <v>0.34140000000000004</v>
      </c>
      <c r="O3219" s="2">
        <v>0.25586666666666669</v>
      </c>
      <c r="P3219" s="2" t="s">
        <v>4792</v>
      </c>
      <c r="Q3219" s="5">
        <v>9756</v>
      </c>
      <c r="R3219" s="5" t="s">
        <v>4791</v>
      </c>
      <c r="S3219" s="5">
        <v>9</v>
      </c>
      <c r="T3219" s="5">
        <v>92.250922509225092</v>
      </c>
      <c r="U3219" s="5">
        <v>1</v>
      </c>
      <c r="V3219" s="5">
        <v>10.25010250102501</v>
      </c>
      <c r="W3219" s="5">
        <v>0</v>
      </c>
      <c r="X3219" s="5">
        <v>0</v>
      </c>
      <c r="Y3219" s="5">
        <v>2</v>
      </c>
      <c r="Z3219" s="5">
        <v>20.50020500205002</v>
      </c>
      <c r="AA3219" s="5">
        <v>6</v>
      </c>
      <c r="AB3219" s="5">
        <v>61.500615006150063</v>
      </c>
      <c r="AC3219" s="225">
        <v>108</v>
      </c>
      <c r="AD3219" s="5">
        <v>1107.011070110701</v>
      </c>
      <c r="AE3219" s="5">
        <v>40</v>
      </c>
      <c r="AF3219" s="5">
        <v>410.00410004100041</v>
      </c>
      <c r="AG3219" s="5">
        <v>59</v>
      </c>
      <c r="AH3219" s="5">
        <v>604.75604756047562</v>
      </c>
      <c r="AI3219" s="5">
        <v>9</v>
      </c>
      <c r="AJ3219" s="5">
        <v>92.250922509225092</v>
      </c>
    </row>
    <row r="3220" spans="1:36" x14ac:dyDescent="0.25">
      <c r="A3220">
        <v>2018</v>
      </c>
      <c r="B3220" t="s">
        <v>41</v>
      </c>
      <c r="C3220" s="212" t="s">
        <v>6107</v>
      </c>
      <c r="D3220" s="47" t="s">
        <v>6020</v>
      </c>
      <c r="E3220" s="11">
        <v>3.09</v>
      </c>
      <c r="F3220" s="2">
        <v>0.39910000000000001</v>
      </c>
      <c r="G3220" s="2">
        <v>0.57979999999999998</v>
      </c>
      <c r="H3220" s="2">
        <v>-0.18069999999999997</v>
      </c>
      <c r="I3220" s="2">
        <v>0.39450000000000002</v>
      </c>
      <c r="J3220" s="2">
        <v>0.54200000000000004</v>
      </c>
      <c r="K3220" s="2">
        <v>-0.14750000000000002</v>
      </c>
      <c r="L3220" s="2">
        <v>0.48630000000000001</v>
      </c>
      <c r="M3220" s="2">
        <v>0.49730000000000002</v>
      </c>
      <c r="N3220" s="2">
        <v>-1.100000000000001E-2</v>
      </c>
      <c r="O3220" s="2">
        <v>-0.11306666666666666</v>
      </c>
      <c r="P3220" s="2" t="s">
        <v>5900</v>
      </c>
      <c r="Q3220" s="5">
        <v>9762</v>
      </c>
      <c r="R3220" s="5">
        <v>3159.2233009708739</v>
      </c>
      <c r="S3220" s="5">
        <v>10</v>
      </c>
      <c r="T3220" s="5">
        <v>102.43802499487809</v>
      </c>
      <c r="U3220" s="5">
        <v>2</v>
      </c>
      <c r="V3220" s="5">
        <v>20.48760499897562</v>
      </c>
      <c r="W3220" s="5">
        <v>5</v>
      </c>
      <c r="X3220" s="5">
        <v>51.219012497439046</v>
      </c>
      <c r="Y3220" s="5">
        <v>0</v>
      </c>
      <c r="Z3220" s="5">
        <v>0</v>
      </c>
      <c r="AA3220" s="5">
        <v>3</v>
      </c>
      <c r="AB3220" s="5">
        <v>30.731407498463426</v>
      </c>
      <c r="AC3220" s="225">
        <v>33</v>
      </c>
      <c r="AD3220" s="5">
        <v>338.04548248309771</v>
      </c>
      <c r="AE3220" s="5">
        <v>4</v>
      </c>
      <c r="AF3220" s="5">
        <v>40.975209997951239</v>
      </c>
      <c r="AG3220" s="5">
        <v>25</v>
      </c>
      <c r="AH3220" s="5">
        <v>256.09506248719526</v>
      </c>
      <c r="AI3220" s="5">
        <v>4</v>
      </c>
      <c r="AJ3220" s="5">
        <v>40.975209997951239</v>
      </c>
    </row>
    <row r="3221" spans="1:36" x14ac:dyDescent="0.25">
      <c r="A3221">
        <v>2019</v>
      </c>
      <c r="B3221" t="s">
        <v>41</v>
      </c>
      <c r="C3221" s="212" t="s">
        <v>6120</v>
      </c>
      <c r="D3221" s="47" t="s">
        <v>6045</v>
      </c>
      <c r="E3221" s="11">
        <v>3.637</v>
      </c>
      <c r="F3221" s="2">
        <v>0.41739999999999999</v>
      </c>
      <c r="G3221" s="2">
        <v>0.56140000000000001</v>
      </c>
      <c r="H3221" s="2">
        <v>-0.14400000000000002</v>
      </c>
      <c r="I3221" s="2">
        <v>0.41660000000000003</v>
      </c>
      <c r="J3221" s="2">
        <v>0.52200000000000002</v>
      </c>
      <c r="K3221" s="2">
        <v>-0.10539999999999999</v>
      </c>
      <c r="L3221" s="2">
        <v>0.48630000000000001</v>
      </c>
      <c r="M3221" s="2">
        <v>0.49730000000000002</v>
      </c>
      <c r="N3221" s="2">
        <v>-1.100000000000001E-2</v>
      </c>
      <c r="O3221" s="2">
        <v>-8.6800000000000002E-2</v>
      </c>
      <c r="P3221" s="2" t="s">
        <v>5900</v>
      </c>
      <c r="Q3221" s="5">
        <v>9765</v>
      </c>
      <c r="R3221" s="5">
        <v>2684.9051416002198</v>
      </c>
      <c r="S3221" s="5">
        <v>6</v>
      </c>
      <c r="T3221" s="5">
        <v>61.443932411674346</v>
      </c>
      <c r="U3221" s="5">
        <v>0</v>
      </c>
      <c r="V3221" s="5">
        <v>0</v>
      </c>
      <c r="W3221" s="5">
        <v>5</v>
      </c>
      <c r="X3221" s="5">
        <v>51.203277009728623</v>
      </c>
      <c r="Y3221" s="5">
        <v>0</v>
      </c>
      <c r="Z3221" s="5">
        <v>0</v>
      </c>
      <c r="AA3221" s="5">
        <v>1</v>
      </c>
      <c r="AB3221" s="5">
        <v>10.240655401945725</v>
      </c>
      <c r="AC3221" s="225">
        <v>52</v>
      </c>
      <c r="AD3221" s="5">
        <v>532.51408090117764</v>
      </c>
      <c r="AE3221" s="5">
        <v>5</v>
      </c>
      <c r="AF3221" s="5">
        <v>51.203277009728623</v>
      </c>
      <c r="AG3221" s="5">
        <v>46</v>
      </c>
      <c r="AH3221" s="5">
        <v>471.07014848950331</v>
      </c>
      <c r="AI3221" s="5">
        <v>1</v>
      </c>
      <c r="AJ3221" s="5">
        <v>10.240655401945725</v>
      </c>
    </row>
    <row r="3222" spans="1:36" x14ac:dyDescent="0.25">
      <c r="A3222">
        <v>2018</v>
      </c>
      <c r="B3222" t="s">
        <v>41</v>
      </c>
      <c r="C3222" s="212" t="s">
        <v>5690</v>
      </c>
      <c r="D3222" s="47" t="s">
        <v>5562</v>
      </c>
      <c r="E3222" s="11">
        <v>9.9870000000000001</v>
      </c>
      <c r="F3222" s="2">
        <v>0.56189999999999996</v>
      </c>
      <c r="G3222" s="2">
        <v>0.41880000000000001</v>
      </c>
      <c r="H3222" s="2">
        <v>0.14309999999999995</v>
      </c>
      <c r="I3222" s="2">
        <v>0.54259999999999997</v>
      </c>
      <c r="J3222" s="2">
        <v>0.39729999999999999</v>
      </c>
      <c r="K3222" s="2">
        <v>0.14529999999999998</v>
      </c>
      <c r="L3222" s="2">
        <v>0.49209999999999998</v>
      </c>
      <c r="M3222" s="2">
        <v>0.48820000000000002</v>
      </c>
      <c r="N3222" s="2">
        <v>3.8999999999999591E-3</v>
      </c>
      <c r="O3222" s="2">
        <v>9.7433333333333302E-2</v>
      </c>
      <c r="P3222" s="2" t="s">
        <v>4792</v>
      </c>
      <c r="Q3222" s="5">
        <v>9770</v>
      </c>
      <c r="R3222" s="5">
        <v>978.27175327926307</v>
      </c>
      <c r="S3222" s="5">
        <v>10</v>
      </c>
      <c r="T3222" s="5">
        <v>102.35414534288638</v>
      </c>
      <c r="U3222" s="5">
        <v>0</v>
      </c>
      <c r="V3222" s="5">
        <v>0</v>
      </c>
      <c r="W3222" s="5">
        <v>5</v>
      </c>
      <c r="X3222" s="5">
        <v>51.177072671443192</v>
      </c>
      <c r="Y3222" s="5">
        <v>1</v>
      </c>
      <c r="Z3222" s="5">
        <v>10.235414534288639</v>
      </c>
      <c r="AA3222" s="5">
        <v>4</v>
      </c>
      <c r="AB3222" s="5">
        <v>40.941658137154555</v>
      </c>
      <c r="AC3222" s="225">
        <v>149</v>
      </c>
      <c r="AD3222" s="5">
        <v>1525.0767656090072</v>
      </c>
      <c r="AE3222" s="5">
        <v>12</v>
      </c>
      <c r="AF3222" s="5">
        <v>122.82497441146367</v>
      </c>
      <c r="AG3222" s="5">
        <v>133</v>
      </c>
      <c r="AH3222" s="5">
        <v>1361.3101330603888</v>
      </c>
      <c r="AI3222" s="5">
        <v>4</v>
      </c>
      <c r="AJ3222" s="5">
        <v>40.941658137154555</v>
      </c>
    </row>
    <row r="3223" spans="1:36" x14ac:dyDescent="0.25">
      <c r="A3223">
        <v>2018</v>
      </c>
      <c r="B3223" t="s">
        <v>49</v>
      </c>
      <c r="C3223" s="212" t="s">
        <v>6479</v>
      </c>
      <c r="D3223" s="47" t="s">
        <v>6320</v>
      </c>
      <c r="E3223" s="11">
        <v>30.8</v>
      </c>
      <c r="F3223" s="2">
        <v>0.39539999999999997</v>
      </c>
      <c r="G3223" s="2">
        <v>0.57040000000000002</v>
      </c>
      <c r="H3223" s="2">
        <v>-0.17500000000000004</v>
      </c>
      <c r="I3223" s="2">
        <v>0.55600000000000005</v>
      </c>
      <c r="J3223" s="2">
        <v>0.34899999999999998</v>
      </c>
      <c r="K3223" s="2">
        <v>0.20700000000000007</v>
      </c>
      <c r="L3223" s="2">
        <v>0.56499999999999995</v>
      </c>
      <c r="M3223" s="2">
        <v>0.41799999999999998</v>
      </c>
      <c r="N3223" s="2">
        <v>0.14699999999999996</v>
      </c>
      <c r="O3223" s="2">
        <v>5.9666666666666666E-2</v>
      </c>
      <c r="P3223" s="2" t="s">
        <v>4792</v>
      </c>
      <c r="Q3223" s="5">
        <v>9772</v>
      </c>
      <c r="R3223" s="5">
        <v>317.27272727272725</v>
      </c>
      <c r="S3223" s="5">
        <v>10</v>
      </c>
      <c r="T3223" s="5">
        <v>102.33319688907081</v>
      </c>
      <c r="U3223" s="5">
        <v>0</v>
      </c>
      <c r="V3223" s="5">
        <v>0</v>
      </c>
      <c r="W3223" s="5">
        <v>3</v>
      </c>
      <c r="X3223" s="5">
        <v>30.699959066721242</v>
      </c>
      <c r="Y3223" s="5">
        <v>0</v>
      </c>
      <c r="Z3223" s="5">
        <v>0</v>
      </c>
      <c r="AA3223" s="5">
        <v>7</v>
      </c>
      <c r="AB3223" s="5">
        <v>71.633237822349571</v>
      </c>
      <c r="AC3223" s="225">
        <v>65</v>
      </c>
      <c r="AD3223" s="5">
        <v>665.16577977896031</v>
      </c>
      <c r="AE3223" s="5">
        <v>21</v>
      </c>
      <c r="AF3223" s="5">
        <v>214.89971346704871</v>
      </c>
      <c r="AG3223" s="5">
        <v>39</v>
      </c>
      <c r="AH3223" s="5">
        <v>399.09946786737618</v>
      </c>
      <c r="AI3223" s="5">
        <v>5</v>
      </c>
      <c r="AJ3223" s="5">
        <v>51.166598444535403</v>
      </c>
    </row>
    <row r="3224" spans="1:36" x14ac:dyDescent="0.25">
      <c r="A3224">
        <v>2017</v>
      </c>
      <c r="B3224" t="s">
        <v>49</v>
      </c>
      <c r="C3224" s="212" t="s">
        <v>6479</v>
      </c>
      <c r="D3224" s="47" t="s">
        <v>6320</v>
      </c>
      <c r="E3224" s="11">
        <v>30.8</v>
      </c>
      <c r="F3224" s="2">
        <v>0.39539999999999997</v>
      </c>
      <c r="G3224" s="2">
        <v>0.57040000000000002</v>
      </c>
      <c r="H3224" s="2">
        <v>-0.17500000000000004</v>
      </c>
      <c r="I3224" s="2">
        <v>0.55600000000000005</v>
      </c>
      <c r="J3224" s="2">
        <v>0.34899999999999998</v>
      </c>
      <c r="K3224" s="2">
        <v>0.20700000000000007</v>
      </c>
      <c r="L3224" s="2">
        <v>0.56499999999999995</v>
      </c>
      <c r="M3224" s="2">
        <v>0.41799999999999998</v>
      </c>
      <c r="N3224" s="2">
        <v>0.14699999999999996</v>
      </c>
      <c r="O3224" s="2">
        <v>5.9666666666666666E-2</v>
      </c>
      <c r="P3224" s="2" t="s">
        <v>4792</v>
      </c>
      <c r="Q3224" s="5">
        <v>9778</v>
      </c>
      <c r="R3224" s="5">
        <v>317.46753246753246</v>
      </c>
      <c r="S3224" s="5">
        <v>11</v>
      </c>
      <c r="T3224" s="5">
        <v>112.49744323992637</v>
      </c>
      <c r="U3224" s="5">
        <v>0</v>
      </c>
      <c r="V3224" s="5">
        <v>0</v>
      </c>
      <c r="W3224" s="5">
        <v>3</v>
      </c>
      <c r="X3224" s="5">
        <v>30.681120883616281</v>
      </c>
      <c r="Y3224" s="5">
        <v>0</v>
      </c>
      <c r="Z3224" s="5">
        <v>0</v>
      </c>
      <c r="AA3224" s="5">
        <v>8</v>
      </c>
      <c r="AB3224" s="5">
        <v>81.816322356310081</v>
      </c>
      <c r="AC3224" s="225">
        <v>75</v>
      </c>
      <c r="AD3224" s="5">
        <v>767.02802209040703</v>
      </c>
      <c r="AE3224" s="5">
        <v>23</v>
      </c>
      <c r="AF3224" s="5">
        <v>235.22192677439148</v>
      </c>
      <c r="AG3224" s="5">
        <v>51</v>
      </c>
      <c r="AH3224" s="5">
        <v>521.57905502147673</v>
      </c>
      <c r="AI3224" s="5">
        <v>1</v>
      </c>
      <c r="AJ3224" s="5">
        <v>10.22704029453876</v>
      </c>
    </row>
    <row r="3225" spans="1:36" x14ac:dyDescent="0.25">
      <c r="A3225">
        <v>2017</v>
      </c>
      <c r="B3225" t="s">
        <v>49</v>
      </c>
      <c r="C3225" s="212" t="s">
        <v>5856</v>
      </c>
      <c r="D3225" s="47" t="s">
        <v>5760</v>
      </c>
      <c r="E3225" s="11">
        <v>14</v>
      </c>
      <c r="F3225" s="2">
        <v>0.34110000000000001</v>
      </c>
      <c r="G3225" s="2">
        <v>0.62929999999999997</v>
      </c>
      <c r="H3225" s="2">
        <v>-0.28819999999999996</v>
      </c>
      <c r="I3225" s="2">
        <v>0.51100000000000001</v>
      </c>
      <c r="J3225" s="2">
        <v>0.41399999999999998</v>
      </c>
      <c r="K3225" s="2">
        <v>9.7000000000000031E-2</v>
      </c>
      <c r="L3225" s="2">
        <v>0.57499999999999996</v>
      </c>
      <c r="M3225" s="2">
        <v>0.41399999999999998</v>
      </c>
      <c r="N3225" s="2">
        <v>0.16099999999999998</v>
      </c>
      <c r="O3225" s="2">
        <v>-1.0066666666666649E-2</v>
      </c>
      <c r="P3225" s="2" t="s">
        <v>5765</v>
      </c>
      <c r="Q3225" s="5">
        <v>9788</v>
      </c>
      <c r="R3225" s="5">
        <v>699.14285714285711</v>
      </c>
      <c r="S3225" s="5">
        <v>15</v>
      </c>
      <c r="T3225" s="5">
        <v>153.24887617490805</v>
      </c>
      <c r="U3225" s="5">
        <v>1</v>
      </c>
      <c r="V3225" s="5">
        <v>10.21659174499387</v>
      </c>
      <c r="W3225" s="5">
        <v>0</v>
      </c>
      <c r="X3225" s="5">
        <v>0</v>
      </c>
      <c r="Y3225" s="5">
        <v>0</v>
      </c>
      <c r="Z3225" s="5">
        <v>0</v>
      </c>
      <c r="AA3225" s="5">
        <v>14</v>
      </c>
      <c r="AB3225" s="5">
        <v>143.03228442991417</v>
      </c>
      <c r="AC3225" s="225">
        <v>67</v>
      </c>
      <c r="AD3225" s="5">
        <v>684.51164691458928</v>
      </c>
      <c r="AE3225" s="5">
        <v>4</v>
      </c>
      <c r="AF3225" s="5">
        <v>40.866366979975481</v>
      </c>
      <c r="AG3225" s="5">
        <v>56</v>
      </c>
      <c r="AH3225" s="5">
        <v>572.12913771965668</v>
      </c>
      <c r="AI3225" s="5">
        <v>7</v>
      </c>
      <c r="AJ3225" s="5">
        <v>71.516142214957085</v>
      </c>
    </row>
    <row r="3226" spans="1:36" x14ac:dyDescent="0.25">
      <c r="A3226">
        <v>2017</v>
      </c>
      <c r="B3226" t="s">
        <v>71</v>
      </c>
      <c r="C3226" s="212" t="s">
        <v>4967</v>
      </c>
      <c r="D3226" s="47" t="s">
        <v>4966</v>
      </c>
      <c r="E3226" s="11">
        <v>0</v>
      </c>
      <c r="F3226" s="2">
        <v>0.77849999999999997</v>
      </c>
      <c r="G3226" s="2">
        <v>0.20960000000000001</v>
      </c>
      <c r="H3226" s="2">
        <v>0.56889999999999996</v>
      </c>
      <c r="I3226" s="2">
        <v>0.7329</v>
      </c>
      <c r="J3226" s="2">
        <v>0.22439999999999999</v>
      </c>
      <c r="K3226" s="2">
        <v>0.50849999999999995</v>
      </c>
      <c r="L3226" s="2">
        <v>0.70150000000000001</v>
      </c>
      <c r="M3226" s="2">
        <v>0.28549999999999998</v>
      </c>
      <c r="N3226" s="2">
        <v>0.41600000000000004</v>
      </c>
      <c r="O3226" s="2">
        <v>0.49779999999999996</v>
      </c>
      <c r="P3226" s="2" t="s">
        <v>4792</v>
      </c>
      <c r="Q3226" s="5">
        <v>9798</v>
      </c>
      <c r="R3226" s="5" t="s">
        <v>4791</v>
      </c>
      <c r="S3226" s="5">
        <v>28</v>
      </c>
      <c r="T3226" s="5">
        <v>285.77260665441923</v>
      </c>
      <c r="U3226" s="5">
        <v>0</v>
      </c>
      <c r="V3226" s="5">
        <v>0</v>
      </c>
      <c r="W3226" s="5">
        <v>1</v>
      </c>
      <c r="X3226" s="5">
        <v>10.206164523372117</v>
      </c>
      <c r="Y3226" s="5">
        <v>4</v>
      </c>
      <c r="Z3226" s="5">
        <v>40.824658093488466</v>
      </c>
      <c r="AA3226" s="5">
        <v>23</v>
      </c>
      <c r="AB3226" s="5">
        <v>234.74178403755869</v>
      </c>
      <c r="AC3226" s="225">
        <v>127</v>
      </c>
      <c r="AD3226" s="5">
        <v>1296.1828944682588</v>
      </c>
      <c r="AE3226" s="5">
        <v>30</v>
      </c>
      <c r="AF3226" s="5">
        <v>306.18493570116351</v>
      </c>
      <c r="AG3226" s="5">
        <v>89</v>
      </c>
      <c r="AH3226" s="5">
        <v>908.34864258011839</v>
      </c>
      <c r="AI3226" s="5">
        <v>8</v>
      </c>
      <c r="AJ3226" s="5">
        <v>81.649316186976932</v>
      </c>
    </row>
    <row r="3227" spans="1:36" x14ac:dyDescent="0.25">
      <c r="A3227">
        <v>2018</v>
      </c>
      <c r="B3227" t="s">
        <v>49</v>
      </c>
      <c r="C3227" s="212" t="s">
        <v>6501</v>
      </c>
      <c r="D3227" s="47" t="s">
        <v>6216</v>
      </c>
      <c r="E3227" s="11">
        <v>34.4</v>
      </c>
      <c r="F3227" s="2">
        <v>0.25219999999999998</v>
      </c>
      <c r="G3227" s="2">
        <v>0.71730000000000005</v>
      </c>
      <c r="H3227" s="2">
        <v>-0.46510000000000007</v>
      </c>
      <c r="I3227" s="2">
        <v>0.48299999999999998</v>
      </c>
      <c r="J3227" s="2">
        <v>0.40899999999999997</v>
      </c>
      <c r="K3227" s="2">
        <v>7.400000000000001E-2</v>
      </c>
      <c r="L3227" s="2">
        <v>0.42</v>
      </c>
      <c r="M3227" s="2">
        <v>0.56200000000000006</v>
      </c>
      <c r="N3227" s="2">
        <v>-0.14200000000000007</v>
      </c>
      <c r="O3227" s="2">
        <v>-0.17770000000000005</v>
      </c>
      <c r="P3227" s="2" t="s">
        <v>5900</v>
      </c>
      <c r="Q3227" s="5">
        <v>9804</v>
      </c>
      <c r="R3227" s="5">
        <v>285</v>
      </c>
      <c r="S3227" s="5">
        <v>49</v>
      </c>
      <c r="T3227" s="5">
        <v>499.79600163198694</v>
      </c>
      <c r="U3227" s="5">
        <v>0</v>
      </c>
      <c r="V3227" s="5">
        <v>0</v>
      </c>
      <c r="W3227" s="5">
        <v>1</v>
      </c>
      <c r="X3227" s="5">
        <v>10.199918400652795</v>
      </c>
      <c r="Y3227" s="5">
        <v>6</v>
      </c>
      <c r="Z3227" s="5">
        <v>61.199510403916761</v>
      </c>
      <c r="AA3227" s="5">
        <v>42</v>
      </c>
      <c r="AB3227" s="5">
        <v>428.39657282741734</v>
      </c>
      <c r="AC3227" s="225">
        <v>83</v>
      </c>
      <c r="AD3227" s="5">
        <v>846.59322725418201</v>
      </c>
      <c r="AE3227" s="5">
        <v>9</v>
      </c>
      <c r="AF3227" s="5">
        <v>91.799265605875149</v>
      </c>
      <c r="AG3227" s="5">
        <v>64</v>
      </c>
      <c r="AH3227" s="5">
        <v>652.79477764177886</v>
      </c>
      <c r="AI3227" s="5">
        <v>10</v>
      </c>
      <c r="AJ3227" s="5">
        <v>101.99918400652795</v>
      </c>
    </row>
    <row r="3228" spans="1:36" x14ac:dyDescent="0.25">
      <c r="A3228">
        <v>2017</v>
      </c>
      <c r="B3228" t="s">
        <v>41</v>
      </c>
      <c r="C3228" s="212" t="s">
        <v>734</v>
      </c>
      <c r="D3228" s="47" t="s">
        <v>1045</v>
      </c>
      <c r="E3228" s="11">
        <v>6.7510000000000003</v>
      </c>
      <c r="F3228" s="2">
        <v>0.5544</v>
      </c>
      <c r="G3228" s="2">
        <v>0.42170000000000002</v>
      </c>
      <c r="H3228" s="2">
        <v>0.13269999999999998</v>
      </c>
      <c r="I3228" s="2">
        <v>0.54900000000000004</v>
      </c>
      <c r="J3228" s="2">
        <v>0.39400000000000002</v>
      </c>
      <c r="K3228" s="2">
        <v>0.15500000000000003</v>
      </c>
      <c r="L3228" s="2">
        <v>0.49490000000000001</v>
      </c>
      <c r="M3228" s="2">
        <v>0.48110000000000003</v>
      </c>
      <c r="N3228" s="2">
        <v>1.3799999999999979E-2</v>
      </c>
      <c r="O3228" s="2">
        <v>0.10049999999999999</v>
      </c>
      <c r="P3228" s="2" t="s">
        <v>4792</v>
      </c>
      <c r="Q3228" s="5">
        <v>9809</v>
      </c>
      <c r="R3228" s="5">
        <v>1452.9699303806842</v>
      </c>
      <c r="S3228" s="5">
        <v>8</v>
      </c>
      <c r="T3228" s="5">
        <v>81.55775308390254</v>
      </c>
      <c r="U3228" s="5">
        <v>0</v>
      </c>
      <c r="V3228" s="5">
        <v>0</v>
      </c>
      <c r="W3228" s="5">
        <v>0</v>
      </c>
      <c r="X3228" s="5">
        <v>0</v>
      </c>
      <c r="Y3228" s="5">
        <v>0</v>
      </c>
      <c r="Z3228" s="5">
        <v>0</v>
      </c>
      <c r="AA3228" s="5">
        <v>8</v>
      </c>
      <c r="AB3228" s="5">
        <v>81.55775308390254</v>
      </c>
      <c r="AC3228" s="225">
        <v>43</v>
      </c>
      <c r="AD3228" s="5">
        <v>438.3729228259761</v>
      </c>
      <c r="AE3228" s="5">
        <v>11</v>
      </c>
      <c r="AF3228" s="5">
        <v>112.141910490366</v>
      </c>
      <c r="AG3228" s="5">
        <v>30</v>
      </c>
      <c r="AH3228" s="5">
        <v>305.84157406463453</v>
      </c>
      <c r="AI3228" s="5">
        <v>2</v>
      </c>
      <c r="AJ3228" s="5">
        <v>20.389438270975635</v>
      </c>
    </row>
    <row r="3229" spans="1:36" x14ac:dyDescent="0.25">
      <c r="A3229">
        <v>2018</v>
      </c>
      <c r="B3229" t="s">
        <v>49</v>
      </c>
      <c r="C3229" s="212" t="s">
        <v>6479</v>
      </c>
      <c r="D3229" s="47" t="s">
        <v>6320</v>
      </c>
      <c r="E3229" s="11">
        <v>30.8</v>
      </c>
      <c r="F3229" s="2">
        <v>0.39539999999999997</v>
      </c>
      <c r="G3229" s="2">
        <v>0.57040000000000002</v>
      </c>
      <c r="H3229" s="2">
        <v>-0.17500000000000004</v>
      </c>
      <c r="I3229" s="2">
        <v>0.55600000000000005</v>
      </c>
      <c r="J3229" s="2">
        <v>0.34899999999999998</v>
      </c>
      <c r="K3229" s="2">
        <v>0.20700000000000007</v>
      </c>
      <c r="L3229" s="2">
        <v>0.56499999999999995</v>
      </c>
      <c r="M3229" s="2">
        <v>0.41799999999999998</v>
      </c>
      <c r="N3229" s="2">
        <v>0.14699999999999996</v>
      </c>
      <c r="O3229" s="2">
        <v>5.9666666666666666E-2</v>
      </c>
      <c r="P3229" s="2" t="s">
        <v>4792</v>
      </c>
      <c r="Q3229" s="5">
        <v>9810</v>
      </c>
      <c r="R3229" s="5">
        <v>318.50649350649348</v>
      </c>
      <c r="S3229" s="5">
        <v>17</v>
      </c>
      <c r="T3229" s="5">
        <v>173.29255861365954</v>
      </c>
      <c r="U3229" s="5">
        <v>0</v>
      </c>
      <c r="V3229" s="5">
        <v>0</v>
      </c>
      <c r="W3229" s="5">
        <v>2</v>
      </c>
      <c r="X3229" s="5">
        <v>20.387359836901123</v>
      </c>
      <c r="Y3229" s="5">
        <v>1</v>
      </c>
      <c r="Z3229" s="5">
        <v>10.193679918450561</v>
      </c>
      <c r="AA3229" s="5">
        <v>14</v>
      </c>
      <c r="AB3229" s="5">
        <v>142.71151885830784</v>
      </c>
      <c r="AC3229" s="225">
        <v>70</v>
      </c>
      <c r="AD3229" s="5">
        <v>713.5575942915392</v>
      </c>
      <c r="AE3229" s="5">
        <v>16</v>
      </c>
      <c r="AF3229" s="5">
        <v>163.09887869520898</v>
      </c>
      <c r="AG3229" s="5">
        <v>51</v>
      </c>
      <c r="AH3229" s="5">
        <v>519.87767584097855</v>
      </c>
      <c r="AI3229" s="5">
        <v>3</v>
      </c>
      <c r="AJ3229" s="5">
        <v>30.581039755351679</v>
      </c>
    </row>
    <row r="3230" spans="1:36" x14ac:dyDescent="0.25">
      <c r="A3230">
        <v>2018</v>
      </c>
      <c r="B3230" t="s">
        <v>41</v>
      </c>
      <c r="C3230" s="212" t="s">
        <v>734</v>
      </c>
      <c r="D3230" s="47" t="s">
        <v>1045</v>
      </c>
      <c r="E3230" s="11">
        <v>6.7510000000000003</v>
      </c>
      <c r="F3230" s="2">
        <v>0.5544</v>
      </c>
      <c r="G3230" s="2">
        <v>0.42170000000000002</v>
      </c>
      <c r="H3230" s="2">
        <v>0.13269999999999998</v>
      </c>
      <c r="I3230" s="2">
        <v>0.54900000000000004</v>
      </c>
      <c r="J3230" s="2">
        <v>0.39400000000000002</v>
      </c>
      <c r="K3230" s="2">
        <v>0.15500000000000003</v>
      </c>
      <c r="L3230" s="2">
        <v>0.49490000000000001</v>
      </c>
      <c r="M3230" s="2">
        <v>0.48110000000000003</v>
      </c>
      <c r="N3230" s="2">
        <v>1.3799999999999979E-2</v>
      </c>
      <c r="O3230" s="2">
        <v>0.10049999999999999</v>
      </c>
      <c r="P3230" s="2" t="s">
        <v>4792</v>
      </c>
      <c r="Q3230" s="5">
        <v>9812</v>
      </c>
      <c r="R3230" s="5">
        <v>1453.4143089912604</v>
      </c>
      <c r="S3230" s="5">
        <v>9</v>
      </c>
      <c r="T3230" s="5">
        <v>91.724419078679162</v>
      </c>
      <c r="U3230" s="5">
        <v>0</v>
      </c>
      <c r="V3230" s="5">
        <v>0</v>
      </c>
      <c r="W3230" s="5">
        <v>2</v>
      </c>
      <c r="X3230" s="5">
        <v>20.383204239706483</v>
      </c>
      <c r="Y3230" s="5">
        <v>1</v>
      </c>
      <c r="Z3230" s="5">
        <v>10.191602119853242</v>
      </c>
      <c r="AA3230" s="5">
        <v>6</v>
      </c>
      <c r="AB3230" s="5">
        <v>61.149612719119446</v>
      </c>
      <c r="AC3230" s="225">
        <v>79</v>
      </c>
      <c r="AD3230" s="5">
        <v>805.13656746840604</v>
      </c>
      <c r="AE3230" s="5">
        <v>9</v>
      </c>
      <c r="AF3230" s="5">
        <v>91.724419078679162</v>
      </c>
      <c r="AG3230" s="5">
        <v>63</v>
      </c>
      <c r="AH3230" s="5">
        <v>642.07093355075415</v>
      </c>
      <c r="AI3230" s="5">
        <v>7</v>
      </c>
      <c r="AJ3230" s="5">
        <v>71.341214838972689</v>
      </c>
    </row>
    <row r="3231" spans="1:36" x14ac:dyDescent="0.25">
      <c r="A3231">
        <v>2017</v>
      </c>
      <c r="B3231" t="s">
        <v>71</v>
      </c>
      <c r="C3231" s="212" t="s">
        <v>4838</v>
      </c>
      <c r="D3231" s="47" t="s">
        <v>5789</v>
      </c>
      <c r="E3231" s="11">
        <v>0</v>
      </c>
      <c r="F3231" s="2">
        <v>0.61099999999999999</v>
      </c>
      <c r="G3231" s="2">
        <v>0.37819999999999998</v>
      </c>
      <c r="H3231" s="2">
        <v>0.23280000000000001</v>
      </c>
      <c r="I3231" s="2">
        <v>0.44500000000000001</v>
      </c>
      <c r="J3231" s="2">
        <v>0.52100000000000002</v>
      </c>
      <c r="K3231" s="2">
        <v>-7.6000000000000012E-2</v>
      </c>
      <c r="L3231" s="2">
        <v>0.41289999999999999</v>
      </c>
      <c r="M3231" s="2">
        <v>0.57530000000000003</v>
      </c>
      <c r="N3231" s="2">
        <v>-0.16240000000000004</v>
      </c>
      <c r="O3231" s="2">
        <v>-1.8666666666666831E-3</v>
      </c>
      <c r="P3231" s="2" t="s">
        <v>5765</v>
      </c>
      <c r="Q3231" s="5">
        <v>9820</v>
      </c>
      <c r="R3231" s="5" t="s">
        <v>4791</v>
      </c>
      <c r="S3231" s="5">
        <v>116</v>
      </c>
      <c r="T3231" s="5">
        <v>1181.2627291242363</v>
      </c>
      <c r="U3231" s="5">
        <v>0</v>
      </c>
      <c r="V3231" s="5">
        <v>0</v>
      </c>
      <c r="W3231" s="5">
        <v>7</v>
      </c>
      <c r="X3231" s="5">
        <v>71.283095723014256</v>
      </c>
      <c r="Y3231" s="5">
        <v>5</v>
      </c>
      <c r="Z3231" s="5">
        <v>50.916496945010181</v>
      </c>
      <c r="AA3231" s="5">
        <v>104</v>
      </c>
      <c r="AB3231" s="5">
        <v>1059.0631364562119</v>
      </c>
      <c r="AC3231" s="225">
        <v>153</v>
      </c>
      <c r="AD3231" s="5">
        <v>1558.0448065173116</v>
      </c>
      <c r="AE3231" s="5">
        <v>31</v>
      </c>
      <c r="AF3231" s="5">
        <v>315.68228105906314</v>
      </c>
      <c r="AG3231" s="5">
        <v>121</v>
      </c>
      <c r="AH3231" s="5">
        <v>1232.1792260692464</v>
      </c>
      <c r="AI3231" s="5">
        <v>1</v>
      </c>
      <c r="AJ3231" s="5">
        <v>10.183299389002038</v>
      </c>
    </row>
    <row r="3232" spans="1:36" x14ac:dyDescent="0.25">
      <c r="A3232">
        <v>2017</v>
      </c>
      <c r="B3232" t="s">
        <v>41</v>
      </c>
      <c r="C3232" s="212" t="s">
        <v>5690</v>
      </c>
      <c r="D3232" s="47" t="s">
        <v>5562</v>
      </c>
      <c r="E3232" s="11">
        <v>9.9870000000000001</v>
      </c>
      <c r="F3232" s="2">
        <v>0.56189999999999996</v>
      </c>
      <c r="G3232" s="2">
        <v>0.41880000000000001</v>
      </c>
      <c r="H3232" s="2">
        <v>0.14309999999999995</v>
      </c>
      <c r="I3232" s="2">
        <v>0.54259999999999997</v>
      </c>
      <c r="J3232" s="2">
        <v>0.39729999999999999</v>
      </c>
      <c r="K3232" s="2">
        <v>0.14529999999999998</v>
      </c>
      <c r="L3232" s="2">
        <v>0.49209999999999998</v>
      </c>
      <c r="M3232" s="2">
        <v>0.48820000000000002</v>
      </c>
      <c r="N3232" s="2">
        <v>3.8999999999999591E-3</v>
      </c>
      <c r="O3232" s="2">
        <v>9.7433333333333302E-2</v>
      </c>
      <c r="P3232" s="2" t="s">
        <v>4792</v>
      </c>
      <c r="Q3232" s="5">
        <v>9829</v>
      </c>
      <c r="R3232" s="5">
        <v>984.17943326324223</v>
      </c>
      <c r="S3232" s="5">
        <v>19</v>
      </c>
      <c r="T3232" s="5">
        <v>193.3055244684098</v>
      </c>
      <c r="U3232" s="5">
        <v>0</v>
      </c>
      <c r="V3232" s="5">
        <v>0</v>
      </c>
      <c r="W3232" s="5">
        <v>6</v>
      </c>
      <c r="X3232" s="5">
        <v>61.043849832129411</v>
      </c>
      <c r="Y3232" s="5">
        <v>5</v>
      </c>
      <c r="Z3232" s="5">
        <v>50.869874860107842</v>
      </c>
      <c r="AA3232" s="5">
        <v>8</v>
      </c>
      <c r="AB3232" s="5">
        <v>81.391799776172547</v>
      </c>
      <c r="AC3232" s="225">
        <v>156</v>
      </c>
      <c r="AD3232" s="5">
        <v>1587.1400956353646</v>
      </c>
      <c r="AE3232" s="5">
        <v>27</v>
      </c>
      <c r="AF3232" s="5">
        <v>274.69732424458238</v>
      </c>
      <c r="AG3232" s="5">
        <v>126</v>
      </c>
      <c r="AH3232" s="5">
        <v>1281.9208464747178</v>
      </c>
      <c r="AI3232" s="5">
        <v>3</v>
      </c>
      <c r="AJ3232" s="5">
        <v>30.521924916064705</v>
      </c>
    </row>
    <row r="3233" spans="1:36" x14ac:dyDescent="0.25">
      <c r="A3233">
        <v>2018</v>
      </c>
      <c r="B3233" t="s">
        <v>49</v>
      </c>
      <c r="C3233" s="212" t="s">
        <v>5806</v>
      </c>
      <c r="D3233" s="47" t="s">
        <v>6329</v>
      </c>
      <c r="E3233" s="11">
        <v>22.9</v>
      </c>
      <c r="F3233" s="2">
        <v>0.36499999999999999</v>
      </c>
      <c r="G3233" s="2">
        <v>0.60719999999999996</v>
      </c>
      <c r="H3233" s="2">
        <v>-0.24219999999999997</v>
      </c>
      <c r="I3233" s="2">
        <v>0.34799999999999998</v>
      </c>
      <c r="J3233" s="2">
        <v>0.56000000000000005</v>
      </c>
      <c r="K3233" s="2">
        <v>-0.21200000000000008</v>
      </c>
      <c r="L3233" s="2">
        <v>0.42199999999999999</v>
      </c>
      <c r="M3233" s="2">
        <v>0.56299999999999994</v>
      </c>
      <c r="N3233" s="2">
        <v>-0.14099999999999996</v>
      </c>
      <c r="O3233" s="2">
        <v>-0.19839999999999999</v>
      </c>
      <c r="P3233" s="2" t="s">
        <v>5900</v>
      </c>
      <c r="Q3233" s="5">
        <v>9831</v>
      </c>
      <c r="R3233" s="5">
        <v>429.30131004366814</v>
      </c>
      <c r="S3233" s="5">
        <v>31</v>
      </c>
      <c r="T3233" s="5">
        <v>315.32906113315022</v>
      </c>
      <c r="U3233" s="5">
        <v>0</v>
      </c>
      <c r="V3233" s="5">
        <v>0</v>
      </c>
      <c r="W3233" s="5">
        <v>9</v>
      </c>
      <c r="X3233" s="5">
        <v>91.547146780592001</v>
      </c>
      <c r="Y3233" s="5">
        <v>0</v>
      </c>
      <c r="Z3233" s="5">
        <v>0</v>
      </c>
      <c r="AA3233" s="5">
        <v>22</v>
      </c>
      <c r="AB3233" s="5">
        <v>223.78191435255823</v>
      </c>
      <c r="AC3233" s="225">
        <v>68</v>
      </c>
      <c r="AD3233" s="5">
        <v>691.68955345336178</v>
      </c>
      <c r="AE3233" s="5">
        <v>10</v>
      </c>
      <c r="AF3233" s="5">
        <v>101.71905197843556</v>
      </c>
      <c r="AG3233" s="5">
        <v>55</v>
      </c>
      <c r="AH3233" s="5">
        <v>559.45478588139554</v>
      </c>
      <c r="AI3233" s="5">
        <v>3</v>
      </c>
      <c r="AJ3233" s="5">
        <v>30.515715593530668</v>
      </c>
    </row>
    <row r="3234" spans="1:36" x14ac:dyDescent="0.25">
      <c r="A3234">
        <v>2019</v>
      </c>
      <c r="B3234" t="s">
        <v>41</v>
      </c>
      <c r="C3234" s="212" t="s">
        <v>734</v>
      </c>
      <c r="D3234" s="47" t="s">
        <v>1045</v>
      </c>
      <c r="E3234" s="11">
        <v>6.7510000000000003</v>
      </c>
      <c r="F3234" s="2">
        <v>0.5544</v>
      </c>
      <c r="G3234" s="2">
        <v>0.42170000000000002</v>
      </c>
      <c r="H3234" s="2">
        <v>0.13269999999999998</v>
      </c>
      <c r="I3234" s="2">
        <v>0.54900000000000004</v>
      </c>
      <c r="J3234" s="2">
        <v>0.39400000000000002</v>
      </c>
      <c r="K3234" s="2">
        <v>0.15500000000000003</v>
      </c>
      <c r="L3234" s="2">
        <v>0.49490000000000001</v>
      </c>
      <c r="M3234" s="2">
        <v>0.48110000000000003</v>
      </c>
      <c r="N3234" s="2">
        <v>1.3799999999999979E-2</v>
      </c>
      <c r="O3234" s="2">
        <v>0.10049999999999999</v>
      </c>
      <c r="P3234" s="2" t="s">
        <v>4792</v>
      </c>
      <c r="Q3234" s="5">
        <v>9836</v>
      </c>
      <c r="R3234" s="5">
        <v>1456.9693378758702</v>
      </c>
      <c r="S3234" s="5">
        <v>9</v>
      </c>
      <c r="T3234" s="5">
        <v>91.500610004066701</v>
      </c>
      <c r="U3234" s="5">
        <v>0</v>
      </c>
      <c r="V3234" s="5">
        <v>0</v>
      </c>
      <c r="W3234" s="5">
        <v>0</v>
      </c>
      <c r="X3234" s="5">
        <v>0</v>
      </c>
      <c r="Y3234" s="5">
        <v>1</v>
      </c>
      <c r="Z3234" s="5">
        <v>10.166734444896299</v>
      </c>
      <c r="AA3234" s="5">
        <v>8</v>
      </c>
      <c r="AB3234" s="5">
        <v>81.333875559170394</v>
      </c>
      <c r="AC3234" s="225">
        <v>92</v>
      </c>
      <c r="AD3234" s="5">
        <v>935.33956893045945</v>
      </c>
      <c r="AE3234" s="5">
        <v>6</v>
      </c>
      <c r="AF3234" s="5">
        <v>61.000406669377796</v>
      </c>
      <c r="AG3234" s="5">
        <v>82</v>
      </c>
      <c r="AH3234" s="5">
        <v>833.67222448149641</v>
      </c>
      <c r="AI3234" s="5">
        <v>4</v>
      </c>
      <c r="AJ3234" s="5">
        <v>40.666937779585197</v>
      </c>
    </row>
    <row r="3235" spans="1:36" x14ac:dyDescent="0.25">
      <c r="A3235">
        <v>2018</v>
      </c>
      <c r="B3235" t="s">
        <v>49</v>
      </c>
      <c r="C3235" s="212" t="s">
        <v>6501</v>
      </c>
      <c r="D3235" s="47" t="s">
        <v>6216</v>
      </c>
      <c r="E3235" s="11">
        <v>34.4</v>
      </c>
      <c r="F3235" s="2">
        <v>0.25219999999999998</v>
      </c>
      <c r="G3235" s="2">
        <v>0.71730000000000005</v>
      </c>
      <c r="H3235" s="2">
        <v>-0.46510000000000007</v>
      </c>
      <c r="I3235" s="2">
        <v>0.48299999999999998</v>
      </c>
      <c r="J3235" s="2">
        <v>0.40899999999999997</v>
      </c>
      <c r="K3235" s="2">
        <v>7.400000000000001E-2</v>
      </c>
      <c r="L3235" s="2">
        <v>0.42</v>
      </c>
      <c r="M3235" s="2">
        <v>0.56200000000000006</v>
      </c>
      <c r="N3235" s="2">
        <v>-0.14200000000000007</v>
      </c>
      <c r="O3235" s="2">
        <v>-0.17770000000000005</v>
      </c>
      <c r="P3235" s="2" t="s">
        <v>5900</v>
      </c>
      <c r="Q3235" s="5">
        <v>9850</v>
      </c>
      <c r="R3235" s="5">
        <v>286.33720930232562</v>
      </c>
      <c r="S3235" s="5">
        <v>46</v>
      </c>
      <c r="T3235" s="5">
        <v>467.00507614213194</v>
      </c>
      <c r="U3235" s="5">
        <v>1</v>
      </c>
      <c r="V3235" s="5">
        <v>10.152284263959391</v>
      </c>
      <c r="W3235" s="5">
        <v>1</v>
      </c>
      <c r="X3235" s="5">
        <v>10.152284263959391</v>
      </c>
      <c r="Y3235" s="5">
        <v>4</v>
      </c>
      <c r="Z3235" s="5">
        <v>40.609137055837564</v>
      </c>
      <c r="AA3235" s="5">
        <v>40</v>
      </c>
      <c r="AB3235" s="5">
        <v>406.09137055837567</v>
      </c>
      <c r="AC3235" s="225">
        <v>153</v>
      </c>
      <c r="AD3235" s="5">
        <v>1553.2994923857868</v>
      </c>
      <c r="AE3235" s="5">
        <v>15</v>
      </c>
      <c r="AF3235" s="5">
        <v>152.28426395939087</v>
      </c>
      <c r="AG3235" s="5">
        <v>130</v>
      </c>
      <c r="AH3235" s="5">
        <v>1319.7969543147208</v>
      </c>
      <c r="AI3235" s="5">
        <v>8</v>
      </c>
      <c r="AJ3235" s="5">
        <v>81.218274111675129</v>
      </c>
    </row>
    <row r="3236" spans="1:36" x14ac:dyDescent="0.25">
      <c r="A3236">
        <v>2019</v>
      </c>
      <c r="B3236" t="s">
        <v>71</v>
      </c>
      <c r="C3236" s="212" t="s">
        <v>5968</v>
      </c>
      <c r="D3236" s="47" t="s">
        <v>5959</v>
      </c>
      <c r="E3236" s="11">
        <v>0</v>
      </c>
      <c r="F3236" s="2">
        <v>0.40050000000000002</v>
      </c>
      <c r="G3236" s="2">
        <v>0.58199999999999996</v>
      </c>
      <c r="H3236" s="2">
        <v>-0.18149999999999994</v>
      </c>
      <c r="I3236" s="2">
        <v>0.40760000000000002</v>
      </c>
      <c r="J3236" s="2">
        <v>0.54190000000000005</v>
      </c>
      <c r="K3236" s="2">
        <v>-0.13430000000000003</v>
      </c>
      <c r="L3236" s="2">
        <v>0.47039999999999998</v>
      </c>
      <c r="M3236" s="2">
        <v>0.51559999999999995</v>
      </c>
      <c r="N3236" s="2">
        <v>-4.5199999999999962E-2</v>
      </c>
      <c r="O3236" s="2">
        <v>-0.12033333333333331</v>
      </c>
      <c r="P3236" s="2" t="s">
        <v>5900</v>
      </c>
      <c r="Q3236" s="5">
        <v>9881</v>
      </c>
      <c r="R3236" s="5" t="s">
        <v>4791</v>
      </c>
      <c r="S3236" s="5">
        <v>2</v>
      </c>
      <c r="T3236" s="5">
        <v>20.240866309078029</v>
      </c>
      <c r="U3236" s="5">
        <v>0</v>
      </c>
      <c r="V3236" s="5">
        <v>0</v>
      </c>
      <c r="W3236" s="5">
        <v>1</v>
      </c>
      <c r="X3236" s="5">
        <v>10.120433154539015</v>
      </c>
      <c r="Y3236" s="5">
        <v>0</v>
      </c>
      <c r="Z3236" s="5">
        <v>0</v>
      </c>
      <c r="AA3236" s="5">
        <v>1</v>
      </c>
      <c r="AB3236" s="5">
        <v>10.120433154539015</v>
      </c>
      <c r="AC3236" s="225">
        <v>81</v>
      </c>
      <c r="AD3236" s="5">
        <v>819.75508551766006</v>
      </c>
      <c r="AE3236" s="5">
        <v>13</v>
      </c>
      <c r="AF3236" s="5">
        <v>131.56563100900718</v>
      </c>
      <c r="AG3236" s="5">
        <v>63</v>
      </c>
      <c r="AH3236" s="5">
        <v>637.58728873595794</v>
      </c>
      <c r="AI3236" s="5">
        <v>5</v>
      </c>
      <c r="AJ3236" s="5">
        <v>50.602165772695074</v>
      </c>
    </row>
    <row r="3237" spans="1:36" x14ac:dyDescent="0.25">
      <c r="A3237">
        <v>2017</v>
      </c>
      <c r="B3237" t="s">
        <v>49</v>
      </c>
      <c r="C3237" s="212" t="s">
        <v>5806</v>
      </c>
      <c r="D3237" s="47" t="s">
        <v>6329</v>
      </c>
      <c r="E3237" s="11">
        <v>22.9</v>
      </c>
      <c r="F3237" s="2">
        <v>0.36499999999999999</v>
      </c>
      <c r="G3237" s="2">
        <v>0.60719999999999996</v>
      </c>
      <c r="H3237" s="2">
        <v>-0.24219999999999997</v>
      </c>
      <c r="I3237" s="2">
        <v>0.34799999999999998</v>
      </c>
      <c r="J3237" s="2">
        <v>0.56000000000000005</v>
      </c>
      <c r="K3237" s="2">
        <v>-0.21200000000000008</v>
      </c>
      <c r="L3237" s="2">
        <v>0.42199999999999999</v>
      </c>
      <c r="M3237" s="2">
        <v>0.56299999999999994</v>
      </c>
      <c r="N3237" s="2">
        <v>-0.14099999999999996</v>
      </c>
      <c r="O3237" s="2">
        <v>-0.19839999999999999</v>
      </c>
      <c r="P3237" s="2" t="s">
        <v>5900</v>
      </c>
      <c r="Q3237" s="5">
        <v>9895</v>
      </c>
      <c r="R3237" s="5">
        <v>432.09606986899564</v>
      </c>
      <c r="S3237" s="5">
        <v>22</v>
      </c>
      <c r="T3237" s="5">
        <v>222.33451237998989</v>
      </c>
      <c r="U3237" s="5">
        <v>0</v>
      </c>
      <c r="V3237" s="5">
        <v>0</v>
      </c>
      <c r="W3237" s="5">
        <v>14</v>
      </c>
      <c r="X3237" s="5">
        <v>141.4855987872663</v>
      </c>
      <c r="Y3237" s="5">
        <v>0</v>
      </c>
      <c r="Z3237" s="5">
        <v>0</v>
      </c>
      <c r="AA3237" s="5">
        <v>8</v>
      </c>
      <c r="AB3237" s="5">
        <v>80.848913592723591</v>
      </c>
      <c r="AC3237" s="225">
        <v>98</v>
      </c>
      <c r="AD3237" s="5">
        <v>990.39919151086406</v>
      </c>
      <c r="AE3237" s="5">
        <v>22</v>
      </c>
      <c r="AF3237" s="5">
        <v>222.33451237998989</v>
      </c>
      <c r="AG3237" s="5">
        <v>76</v>
      </c>
      <c r="AH3237" s="5">
        <v>768.0646791308742</v>
      </c>
      <c r="AI3237" s="5">
        <v>0</v>
      </c>
      <c r="AJ3237" s="5">
        <v>0</v>
      </c>
    </row>
    <row r="3238" spans="1:36" x14ac:dyDescent="0.25">
      <c r="A3238">
        <v>2017</v>
      </c>
      <c r="B3238" t="s">
        <v>49</v>
      </c>
      <c r="C3238" s="212" t="s">
        <v>6501</v>
      </c>
      <c r="D3238" s="47" t="s">
        <v>6216</v>
      </c>
      <c r="E3238" s="11">
        <v>34.4</v>
      </c>
      <c r="F3238" s="2">
        <v>0.25219999999999998</v>
      </c>
      <c r="G3238" s="2">
        <v>0.71730000000000005</v>
      </c>
      <c r="H3238" s="2">
        <v>-0.46510000000000007</v>
      </c>
      <c r="I3238" s="2">
        <v>0.48299999999999998</v>
      </c>
      <c r="J3238" s="2">
        <v>0.40899999999999997</v>
      </c>
      <c r="K3238" s="2">
        <v>7.400000000000001E-2</v>
      </c>
      <c r="L3238" s="2">
        <v>0.42</v>
      </c>
      <c r="M3238" s="2">
        <v>0.56200000000000006</v>
      </c>
      <c r="N3238" s="2">
        <v>-0.14200000000000007</v>
      </c>
      <c r="O3238" s="2">
        <v>-0.17770000000000005</v>
      </c>
      <c r="P3238" s="2" t="s">
        <v>5900</v>
      </c>
      <c r="Q3238" s="5">
        <v>9907</v>
      </c>
      <c r="R3238" s="5">
        <v>287.99418604651163</v>
      </c>
      <c r="S3238" s="5">
        <v>45</v>
      </c>
      <c r="T3238" s="5">
        <v>454.22428585848388</v>
      </c>
      <c r="U3238" s="5">
        <v>0</v>
      </c>
      <c r="V3238" s="5">
        <v>0</v>
      </c>
      <c r="W3238" s="5">
        <v>0</v>
      </c>
      <c r="X3238" s="5">
        <v>0</v>
      </c>
      <c r="Y3238" s="5">
        <v>5</v>
      </c>
      <c r="Z3238" s="5">
        <v>50.469365095387097</v>
      </c>
      <c r="AA3238" s="5">
        <v>40</v>
      </c>
      <c r="AB3238" s="5">
        <v>403.75492076309678</v>
      </c>
      <c r="AC3238" s="225">
        <v>193</v>
      </c>
      <c r="AD3238" s="5">
        <v>1948.1174926819419</v>
      </c>
      <c r="AE3238" s="5">
        <v>21</v>
      </c>
      <c r="AF3238" s="5">
        <v>211.97133340062581</v>
      </c>
      <c r="AG3238" s="5">
        <v>164</v>
      </c>
      <c r="AH3238" s="5">
        <v>1655.3951751286968</v>
      </c>
      <c r="AI3238" s="5">
        <v>8</v>
      </c>
      <c r="AJ3238" s="5">
        <v>80.750984152619353</v>
      </c>
    </row>
    <row r="3239" spans="1:36" x14ac:dyDescent="0.25">
      <c r="A3239">
        <v>2018</v>
      </c>
      <c r="B3239" t="s">
        <v>71</v>
      </c>
      <c r="C3239" s="212" t="s">
        <v>4835</v>
      </c>
      <c r="D3239" s="47" t="s">
        <v>4833</v>
      </c>
      <c r="E3239" s="11">
        <v>0</v>
      </c>
      <c r="F3239" s="2">
        <v>0.55810000000000004</v>
      </c>
      <c r="G3239" s="2">
        <v>0.4209</v>
      </c>
      <c r="H3239" s="2">
        <v>0.13720000000000004</v>
      </c>
      <c r="I3239" s="2">
        <v>0.57379999999999998</v>
      </c>
      <c r="J3239" s="2">
        <v>0.37140000000000001</v>
      </c>
      <c r="K3239" s="2">
        <v>0.20239999999999997</v>
      </c>
      <c r="L3239" s="2">
        <v>0.57320000000000004</v>
      </c>
      <c r="M3239" s="2">
        <v>0.40289999999999998</v>
      </c>
      <c r="N3239" s="2">
        <v>0.17030000000000006</v>
      </c>
      <c r="O3239" s="2">
        <v>0.16996666666666668</v>
      </c>
      <c r="P3239" s="2" t="s">
        <v>4792</v>
      </c>
      <c r="Q3239" s="5">
        <v>9918</v>
      </c>
      <c r="R3239" s="5" t="s">
        <v>4791</v>
      </c>
      <c r="S3239" s="5">
        <v>12</v>
      </c>
      <c r="T3239" s="5">
        <v>120.99213551119178</v>
      </c>
      <c r="U3239" s="5">
        <v>1</v>
      </c>
      <c r="V3239" s="5">
        <v>10.082677959265981</v>
      </c>
      <c r="W3239" s="5">
        <v>0</v>
      </c>
      <c r="X3239" s="5">
        <v>0</v>
      </c>
      <c r="Y3239" s="5">
        <v>2</v>
      </c>
      <c r="Z3239" s="5">
        <v>20.165355918531962</v>
      </c>
      <c r="AA3239" s="5">
        <v>9</v>
      </c>
      <c r="AB3239" s="5">
        <v>90.744101633393825</v>
      </c>
      <c r="AC3239" s="225">
        <v>94</v>
      </c>
      <c r="AD3239" s="5">
        <v>947.77172817100222</v>
      </c>
      <c r="AE3239" s="5">
        <v>18</v>
      </c>
      <c r="AF3239" s="5">
        <v>181.48820326678765</v>
      </c>
      <c r="AG3239" s="5">
        <v>72</v>
      </c>
      <c r="AH3239" s="5">
        <v>725.9528130671506</v>
      </c>
      <c r="AI3239" s="5">
        <v>4</v>
      </c>
      <c r="AJ3239" s="5">
        <v>40.330711837063923</v>
      </c>
    </row>
    <row r="3240" spans="1:36" x14ac:dyDescent="0.25">
      <c r="A3240">
        <v>2018</v>
      </c>
      <c r="B3240" t="s">
        <v>71</v>
      </c>
      <c r="C3240" s="212" t="s">
        <v>4835</v>
      </c>
      <c r="D3240" s="47" t="s">
        <v>4833</v>
      </c>
      <c r="E3240" s="11">
        <v>0</v>
      </c>
      <c r="F3240" s="2">
        <v>0.55810000000000004</v>
      </c>
      <c r="G3240" s="2">
        <v>0.4209</v>
      </c>
      <c r="H3240" s="2">
        <v>0.13720000000000004</v>
      </c>
      <c r="I3240" s="2">
        <v>0.57379999999999998</v>
      </c>
      <c r="J3240" s="2">
        <v>0.37140000000000001</v>
      </c>
      <c r="K3240" s="2">
        <v>0.20239999999999997</v>
      </c>
      <c r="L3240" s="2">
        <v>0.57320000000000004</v>
      </c>
      <c r="M3240" s="2">
        <v>0.40289999999999998</v>
      </c>
      <c r="N3240" s="2">
        <v>0.17030000000000006</v>
      </c>
      <c r="O3240" s="2">
        <v>0.16996666666666668</v>
      </c>
      <c r="P3240" s="2" t="s">
        <v>4792</v>
      </c>
      <c r="Q3240" s="5">
        <v>9918</v>
      </c>
      <c r="R3240" s="5" t="s">
        <v>4791</v>
      </c>
      <c r="S3240" s="5">
        <v>12</v>
      </c>
      <c r="T3240" s="5">
        <v>120.99213551119178</v>
      </c>
      <c r="U3240" s="5">
        <v>1</v>
      </c>
      <c r="V3240" s="5">
        <v>10.082677959265981</v>
      </c>
      <c r="W3240" s="5">
        <v>0</v>
      </c>
      <c r="X3240" s="5">
        <v>0</v>
      </c>
      <c r="Y3240" s="5">
        <v>2</v>
      </c>
      <c r="Z3240" s="5">
        <v>20.165355918531962</v>
      </c>
      <c r="AA3240" s="5">
        <v>9</v>
      </c>
      <c r="AB3240" s="5">
        <v>90.744101633393825</v>
      </c>
      <c r="AC3240" s="225">
        <v>94</v>
      </c>
      <c r="AD3240" s="5">
        <v>947.77172817100222</v>
      </c>
      <c r="AE3240" s="5">
        <v>18</v>
      </c>
      <c r="AF3240" s="5">
        <v>181.48820326678765</v>
      </c>
      <c r="AG3240" s="5">
        <v>72</v>
      </c>
      <c r="AH3240" s="5">
        <v>725.9528130671506</v>
      </c>
      <c r="AI3240" s="5">
        <v>4</v>
      </c>
      <c r="AJ3240" s="5">
        <v>40.330711837063923</v>
      </c>
    </row>
    <row r="3241" spans="1:36" x14ac:dyDescent="0.25">
      <c r="A3241">
        <v>2017</v>
      </c>
      <c r="B3241" t="s">
        <v>71</v>
      </c>
      <c r="C3241" s="212" t="s">
        <v>5186</v>
      </c>
      <c r="D3241" s="47" t="s">
        <v>4805</v>
      </c>
      <c r="E3241" s="11">
        <v>0</v>
      </c>
      <c r="F3241" s="2">
        <v>0.51259999999999994</v>
      </c>
      <c r="G3241" s="2">
        <v>0.46920000000000001</v>
      </c>
      <c r="H3241" s="2">
        <v>4.3399999999999939E-2</v>
      </c>
      <c r="I3241" s="2">
        <v>0.55620000000000003</v>
      </c>
      <c r="J3241" s="2">
        <v>0.3891</v>
      </c>
      <c r="K3241" s="2">
        <v>0.16710000000000003</v>
      </c>
      <c r="L3241" s="2">
        <v>0.6502</v>
      </c>
      <c r="M3241" s="2">
        <v>0.33489999999999998</v>
      </c>
      <c r="N3241" s="2">
        <v>0.31530000000000002</v>
      </c>
      <c r="O3241" s="2">
        <v>0.17526666666666668</v>
      </c>
      <c r="P3241" s="2" t="s">
        <v>4792</v>
      </c>
      <c r="Q3241" s="5">
        <v>9934</v>
      </c>
      <c r="R3241" s="5" t="s">
        <v>4791</v>
      </c>
      <c r="S3241" s="5">
        <v>34</v>
      </c>
      <c r="T3241" s="5">
        <v>342.25890879806724</v>
      </c>
      <c r="U3241" s="5">
        <v>1</v>
      </c>
      <c r="V3241" s="5">
        <v>10.066438494060803</v>
      </c>
      <c r="W3241" s="5">
        <v>8</v>
      </c>
      <c r="X3241" s="5">
        <v>80.531507952486422</v>
      </c>
      <c r="Y3241" s="5">
        <v>1</v>
      </c>
      <c r="Z3241" s="5">
        <v>10.066438494060803</v>
      </c>
      <c r="AA3241" s="5">
        <v>24</v>
      </c>
      <c r="AB3241" s="5">
        <v>241.59452385745925</v>
      </c>
      <c r="AC3241" s="225">
        <v>199</v>
      </c>
      <c r="AD3241" s="5">
        <v>2003.2212603180994</v>
      </c>
      <c r="AE3241" s="5">
        <v>16</v>
      </c>
      <c r="AF3241" s="5">
        <v>161.06301590497284</v>
      </c>
      <c r="AG3241" s="5">
        <v>178</v>
      </c>
      <c r="AH3241" s="5">
        <v>1791.8260519428227</v>
      </c>
      <c r="AI3241" s="5">
        <v>5</v>
      </c>
      <c r="AJ3241" s="5">
        <v>50.332192470304008</v>
      </c>
    </row>
    <row r="3242" spans="1:36" x14ac:dyDescent="0.25">
      <c r="A3242">
        <v>2019</v>
      </c>
      <c r="B3242" t="s">
        <v>41</v>
      </c>
      <c r="C3242" s="212" t="s">
        <v>6068</v>
      </c>
      <c r="D3242" s="47" t="s">
        <v>6005</v>
      </c>
      <c r="E3242" s="11">
        <v>2.391</v>
      </c>
      <c r="F3242" s="2">
        <v>0.24049999999999999</v>
      </c>
      <c r="G3242" s="2">
        <v>0.74350000000000005</v>
      </c>
      <c r="H3242" s="2">
        <v>-0.50300000000000011</v>
      </c>
      <c r="I3242" s="2">
        <v>0.2102</v>
      </c>
      <c r="J3242" s="2">
        <v>0.74750000000000005</v>
      </c>
      <c r="K3242" s="2">
        <v>-0.53730000000000011</v>
      </c>
      <c r="L3242" s="2">
        <v>0.24629999999999999</v>
      </c>
      <c r="M3242" s="2">
        <v>0.74</v>
      </c>
      <c r="N3242" s="2">
        <v>-0.49370000000000003</v>
      </c>
      <c r="O3242" s="2">
        <v>-0.51133333333333342</v>
      </c>
      <c r="P3242" s="2" t="s">
        <v>5900</v>
      </c>
      <c r="Q3242" s="5">
        <v>9946</v>
      </c>
      <c r="R3242" s="5">
        <v>4159.7657883730653</v>
      </c>
      <c r="S3242" s="5">
        <v>32</v>
      </c>
      <c r="T3242" s="5">
        <v>321.73738186205509</v>
      </c>
      <c r="U3242" s="5">
        <v>1</v>
      </c>
      <c r="V3242" s="5">
        <v>10.054293183189221</v>
      </c>
      <c r="W3242" s="5">
        <v>7</v>
      </c>
      <c r="X3242" s="5">
        <v>70.380052282324556</v>
      </c>
      <c r="Y3242" s="5">
        <v>5</v>
      </c>
      <c r="Z3242" s="5">
        <v>50.271465915946109</v>
      </c>
      <c r="AA3242" s="5">
        <v>19</v>
      </c>
      <c r="AB3242" s="5">
        <v>191.03157048059521</v>
      </c>
      <c r="AC3242" s="225">
        <v>159</v>
      </c>
      <c r="AD3242" s="5">
        <v>1598.6326161270863</v>
      </c>
      <c r="AE3242" s="5">
        <v>41</v>
      </c>
      <c r="AF3242" s="5">
        <v>412.22602051075813</v>
      </c>
      <c r="AG3242" s="5">
        <v>103</v>
      </c>
      <c r="AH3242" s="5">
        <v>1035.5921978684898</v>
      </c>
      <c r="AI3242" s="5">
        <v>15</v>
      </c>
      <c r="AJ3242" s="5">
        <v>150.81439774783834</v>
      </c>
    </row>
    <row r="3243" spans="1:36" x14ac:dyDescent="0.25">
      <c r="A3243">
        <v>2018</v>
      </c>
      <c r="B3243" t="s">
        <v>49</v>
      </c>
      <c r="C3243" s="212" t="s">
        <v>5856</v>
      </c>
      <c r="D3243" s="47" t="s">
        <v>5760</v>
      </c>
      <c r="E3243" s="11">
        <v>14</v>
      </c>
      <c r="F3243" s="2">
        <v>0.34110000000000001</v>
      </c>
      <c r="G3243" s="2">
        <v>0.62929999999999997</v>
      </c>
      <c r="H3243" s="2">
        <v>-0.28819999999999996</v>
      </c>
      <c r="I3243" s="2">
        <v>0.51100000000000001</v>
      </c>
      <c r="J3243" s="2">
        <v>0.41399999999999998</v>
      </c>
      <c r="K3243" s="2">
        <v>9.7000000000000031E-2</v>
      </c>
      <c r="L3243" s="2">
        <v>0.57499999999999996</v>
      </c>
      <c r="M3243" s="2">
        <v>0.41399999999999998</v>
      </c>
      <c r="N3243" s="2">
        <v>0.16099999999999998</v>
      </c>
      <c r="O3243" s="2">
        <v>-1.0066666666666649E-2</v>
      </c>
      <c r="P3243" s="2" t="s">
        <v>5765</v>
      </c>
      <c r="Q3243" s="5">
        <v>9991</v>
      </c>
      <c r="R3243" s="5">
        <v>713.64285714285711</v>
      </c>
      <c r="S3243" s="5">
        <v>17</v>
      </c>
      <c r="T3243" s="5">
        <v>170.15313782404164</v>
      </c>
      <c r="U3243" s="5">
        <v>0</v>
      </c>
      <c r="V3243" s="5">
        <v>0</v>
      </c>
      <c r="W3243" s="5">
        <v>0</v>
      </c>
      <c r="X3243" s="5">
        <v>0</v>
      </c>
      <c r="Y3243" s="5">
        <v>0</v>
      </c>
      <c r="Z3243" s="5">
        <v>0</v>
      </c>
      <c r="AA3243" s="5">
        <v>17</v>
      </c>
      <c r="AB3243" s="5">
        <v>170.15313782404164</v>
      </c>
      <c r="AC3243" s="225">
        <v>48</v>
      </c>
      <c r="AD3243" s="5">
        <v>480.43238915023522</v>
      </c>
      <c r="AE3243" s="5">
        <v>6</v>
      </c>
      <c r="AF3243" s="5">
        <v>60.054048643779403</v>
      </c>
      <c r="AG3243" s="5">
        <v>40</v>
      </c>
      <c r="AH3243" s="5">
        <v>400.3603242918627</v>
      </c>
      <c r="AI3243" s="5">
        <v>2</v>
      </c>
      <c r="AJ3243" s="5">
        <v>20.018016214593132</v>
      </c>
    </row>
    <row r="3244" spans="1:36" x14ac:dyDescent="0.25">
      <c r="A3244">
        <v>2019</v>
      </c>
      <c r="B3244" t="s">
        <v>41</v>
      </c>
      <c r="C3244" s="212" t="s">
        <v>5243</v>
      </c>
      <c r="D3244" s="47" t="s">
        <v>6020</v>
      </c>
      <c r="E3244" s="11">
        <v>5.0220000000000002</v>
      </c>
      <c r="F3244" s="2">
        <v>0.39910000000000001</v>
      </c>
      <c r="G3244" s="2">
        <v>0.57979999999999998</v>
      </c>
      <c r="H3244" s="2">
        <v>-0.18069999999999997</v>
      </c>
      <c r="I3244" s="2">
        <v>0.39450000000000002</v>
      </c>
      <c r="J3244" s="2">
        <v>0.54200000000000004</v>
      </c>
      <c r="K3244" s="2">
        <v>-0.14750000000000002</v>
      </c>
      <c r="L3244" s="2">
        <v>0.48630000000000001</v>
      </c>
      <c r="M3244" s="2">
        <v>0.49730000000000002</v>
      </c>
      <c r="N3244" s="2">
        <v>-1.100000000000001E-2</v>
      </c>
      <c r="O3244" s="2">
        <v>-0.11306666666666666</v>
      </c>
      <c r="P3244" s="2" t="s">
        <v>5900</v>
      </c>
      <c r="Q3244" s="5">
        <v>10032</v>
      </c>
      <c r="R3244" s="5">
        <v>1997.6105137395459</v>
      </c>
      <c r="S3244" s="5">
        <v>8</v>
      </c>
      <c r="T3244" s="5">
        <v>79.744816586921857</v>
      </c>
      <c r="U3244" s="5">
        <v>0</v>
      </c>
      <c r="V3244" s="5">
        <v>0</v>
      </c>
      <c r="W3244" s="5">
        <v>3</v>
      </c>
      <c r="X3244" s="5">
        <v>29.904306220095691</v>
      </c>
      <c r="Y3244" s="5">
        <v>0</v>
      </c>
      <c r="Z3244" s="5">
        <v>0</v>
      </c>
      <c r="AA3244" s="5">
        <v>5</v>
      </c>
      <c r="AB3244" s="5">
        <v>49.840510366826152</v>
      </c>
      <c r="AC3244" s="225">
        <v>109</v>
      </c>
      <c r="AD3244" s="5">
        <v>1086.5231259968102</v>
      </c>
      <c r="AE3244" s="5">
        <v>16</v>
      </c>
      <c r="AF3244" s="5">
        <v>159.48963317384371</v>
      </c>
      <c r="AG3244" s="5">
        <v>91</v>
      </c>
      <c r="AH3244" s="5">
        <v>907.09728867623596</v>
      </c>
      <c r="AI3244" s="5">
        <v>2</v>
      </c>
      <c r="AJ3244" s="5">
        <v>19.936204146730464</v>
      </c>
    </row>
    <row r="3245" spans="1:36" x14ac:dyDescent="0.25">
      <c r="A3245">
        <v>2019</v>
      </c>
      <c r="B3245" t="s">
        <v>70</v>
      </c>
      <c r="C3245" s="212" t="s">
        <v>5056</v>
      </c>
      <c r="D3245" s="47" t="s">
        <v>1112</v>
      </c>
      <c r="E3245" s="11">
        <v>13.03</v>
      </c>
      <c r="F3245" s="2">
        <v>0.74690000000000001</v>
      </c>
      <c r="G3245" s="2">
        <v>0.23580000000000001</v>
      </c>
      <c r="H3245" s="2">
        <v>0.5111</v>
      </c>
      <c r="I3245" s="2">
        <v>0.73450000000000004</v>
      </c>
      <c r="J3245" s="2">
        <v>0.2366</v>
      </c>
      <c r="K3245" s="2">
        <v>0.49790000000000001</v>
      </c>
      <c r="L3245" s="2">
        <v>0.6431</v>
      </c>
      <c r="M3245" s="2">
        <v>0.34060000000000001</v>
      </c>
      <c r="N3245" s="2">
        <v>0.30249999999999999</v>
      </c>
      <c r="O3245" s="2">
        <v>0.43716666666666665</v>
      </c>
      <c r="P3245" s="5" t="s">
        <v>4792</v>
      </c>
      <c r="Q3245" s="5">
        <v>10047</v>
      </c>
      <c r="R3245" s="5">
        <v>771.06676899462786</v>
      </c>
      <c r="S3245" s="5">
        <v>31</v>
      </c>
      <c r="T3245" s="5">
        <v>308.54981586543249</v>
      </c>
      <c r="U3245" s="5">
        <v>1</v>
      </c>
      <c r="V3245" s="5">
        <v>9.9532198666268545</v>
      </c>
      <c r="W3245" s="5">
        <v>1</v>
      </c>
      <c r="X3245" s="5">
        <v>9.9532198666268545</v>
      </c>
      <c r="Y3245" s="5">
        <v>4</v>
      </c>
      <c r="Z3245" s="5">
        <v>39.812879466507418</v>
      </c>
      <c r="AA3245" s="5">
        <v>25</v>
      </c>
      <c r="AB3245" s="5">
        <v>248.83049666567138</v>
      </c>
      <c r="AC3245" s="225">
        <v>271</v>
      </c>
      <c r="AD3245" s="5">
        <v>2697.3225838558774</v>
      </c>
      <c r="AE3245" s="5">
        <v>61</v>
      </c>
      <c r="AF3245" s="5">
        <v>607.14641186423808</v>
      </c>
      <c r="AG3245" s="5">
        <v>199</v>
      </c>
      <c r="AH3245" s="5">
        <v>1980.690753458744</v>
      </c>
      <c r="AI3245" s="5">
        <v>11</v>
      </c>
      <c r="AJ3245" s="5">
        <v>109.48541853289539</v>
      </c>
    </row>
    <row r="3246" spans="1:36" x14ac:dyDescent="0.25">
      <c r="A3246">
        <v>2019</v>
      </c>
      <c r="B3246" t="s">
        <v>70</v>
      </c>
      <c r="C3246" s="212" t="s">
        <v>5367</v>
      </c>
      <c r="D3246" s="47" t="s">
        <v>5042</v>
      </c>
      <c r="E3246" s="11">
        <v>12.02</v>
      </c>
      <c r="F3246" s="2">
        <v>0.65180000000000005</v>
      </c>
      <c r="G3246" s="2">
        <v>0.3301</v>
      </c>
      <c r="H3246" s="2">
        <v>0.32170000000000004</v>
      </c>
      <c r="I3246" s="2">
        <v>0.64300000000000002</v>
      </c>
      <c r="J3246" s="2">
        <v>0.30159999999999998</v>
      </c>
      <c r="K3246" s="2">
        <v>0.34140000000000004</v>
      </c>
      <c r="L3246" s="2">
        <v>0.63949999999999996</v>
      </c>
      <c r="M3246" s="2">
        <v>0.34129999999999999</v>
      </c>
      <c r="N3246" s="2">
        <v>0.29819999999999997</v>
      </c>
      <c r="O3246" s="2">
        <v>0.32043333333333335</v>
      </c>
      <c r="P3246" s="5" t="s">
        <v>4792</v>
      </c>
      <c r="Q3246" s="5">
        <v>10062</v>
      </c>
      <c r="R3246" s="5">
        <v>837.10482529118144</v>
      </c>
      <c r="S3246" s="5">
        <v>45</v>
      </c>
      <c r="T3246" s="5">
        <v>447.2271914132379</v>
      </c>
      <c r="U3246" s="5">
        <v>0</v>
      </c>
      <c r="V3246" s="5">
        <v>0</v>
      </c>
      <c r="W3246" s="5">
        <v>2</v>
      </c>
      <c r="X3246" s="5">
        <v>19.876764062810576</v>
      </c>
      <c r="Y3246" s="5">
        <v>6</v>
      </c>
      <c r="Z3246" s="5">
        <v>59.630292188431717</v>
      </c>
      <c r="AA3246" s="5">
        <v>37</v>
      </c>
      <c r="AB3246" s="5">
        <v>367.72013516199564</v>
      </c>
      <c r="AC3246" s="225">
        <v>324</v>
      </c>
      <c r="AD3246" s="5">
        <v>3220.0357781753132</v>
      </c>
      <c r="AE3246" s="5">
        <v>39</v>
      </c>
      <c r="AF3246" s="5">
        <v>387.59689922480618</v>
      </c>
      <c r="AG3246" s="5">
        <v>249</v>
      </c>
      <c r="AH3246" s="5">
        <v>2474.6571258199165</v>
      </c>
      <c r="AI3246" s="5">
        <v>36</v>
      </c>
      <c r="AJ3246" s="5">
        <v>357.78175313059035</v>
      </c>
    </row>
    <row r="3247" spans="1:36" x14ac:dyDescent="0.25">
      <c r="A3247">
        <v>2017</v>
      </c>
      <c r="B3247" t="s">
        <v>71</v>
      </c>
      <c r="C3247" s="212" t="s">
        <v>5113</v>
      </c>
      <c r="D3247" s="47" t="s">
        <v>5112</v>
      </c>
      <c r="E3247" s="11">
        <v>0</v>
      </c>
      <c r="F3247" s="2">
        <v>0.81420000000000003</v>
      </c>
      <c r="G3247" s="2">
        <v>0.1736</v>
      </c>
      <c r="H3247" s="2">
        <v>0.64060000000000006</v>
      </c>
      <c r="I3247" s="2">
        <v>0.81420000000000003</v>
      </c>
      <c r="J3247" s="2">
        <v>0.15260000000000001</v>
      </c>
      <c r="K3247" s="2">
        <v>0.66159999999999997</v>
      </c>
      <c r="L3247" s="2">
        <v>0.81689999999999996</v>
      </c>
      <c r="M3247" s="2">
        <v>0.17050000000000001</v>
      </c>
      <c r="N3247" s="2">
        <v>0.64639999999999997</v>
      </c>
      <c r="O3247" s="2">
        <v>0.6495333333333333</v>
      </c>
      <c r="P3247" s="2" t="s">
        <v>4792</v>
      </c>
      <c r="Q3247" s="5">
        <v>10076</v>
      </c>
      <c r="R3247" s="5" t="s">
        <v>4791</v>
      </c>
      <c r="S3247" s="5">
        <v>15</v>
      </c>
      <c r="T3247" s="5">
        <v>148.86859865025804</v>
      </c>
      <c r="U3247" s="5">
        <v>1</v>
      </c>
      <c r="V3247" s="5">
        <v>9.9245732433505349</v>
      </c>
      <c r="W3247" s="5">
        <v>5</v>
      </c>
      <c r="X3247" s="5">
        <v>49.622866216752676</v>
      </c>
      <c r="Y3247" s="5">
        <v>2</v>
      </c>
      <c r="Z3247" s="5">
        <v>19.84914648670107</v>
      </c>
      <c r="AA3247" s="5">
        <v>7</v>
      </c>
      <c r="AB3247" s="5">
        <v>69.472012703453757</v>
      </c>
      <c r="AC3247" s="225">
        <v>493</v>
      </c>
      <c r="AD3247" s="5">
        <v>4892.8146089718139</v>
      </c>
      <c r="AE3247" s="5">
        <v>35</v>
      </c>
      <c r="AF3247" s="5">
        <v>347.36006351726877</v>
      </c>
      <c r="AG3247" s="5">
        <v>445</v>
      </c>
      <c r="AH3247" s="5">
        <v>4416.4350932909883</v>
      </c>
      <c r="AI3247" s="5">
        <v>13</v>
      </c>
      <c r="AJ3247" s="5">
        <v>129.01945216355696</v>
      </c>
    </row>
    <row r="3248" spans="1:36" x14ac:dyDescent="0.25">
      <c r="A3248">
        <v>2018</v>
      </c>
      <c r="B3248" t="s">
        <v>70</v>
      </c>
      <c r="C3248" s="212" t="s">
        <v>5056</v>
      </c>
      <c r="D3248" s="47" t="s">
        <v>1112</v>
      </c>
      <c r="E3248" s="11">
        <v>13.03</v>
      </c>
      <c r="F3248" s="2">
        <v>0.74690000000000001</v>
      </c>
      <c r="G3248" s="2">
        <v>0.23580000000000001</v>
      </c>
      <c r="H3248" s="2">
        <v>0.5111</v>
      </c>
      <c r="I3248" s="2">
        <v>0.73450000000000004</v>
      </c>
      <c r="J3248" s="2">
        <v>0.2366</v>
      </c>
      <c r="K3248" s="2">
        <v>0.49790000000000001</v>
      </c>
      <c r="L3248" s="2">
        <v>0.6431</v>
      </c>
      <c r="M3248" s="2">
        <v>0.34060000000000001</v>
      </c>
      <c r="N3248" s="2">
        <v>0.30249999999999999</v>
      </c>
      <c r="O3248" s="2">
        <v>0.43716666666666665</v>
      </c>
      <c r="P3248" s="5" t="s">
        <v>4792</v>
      </c>
      <c r="Q3248" s="5">
        <v>10088</v>
      </c>
      <c r="R3248" s="5">
        <v>774.2133537989256</v>
      </c>
      <c r="S3248" s="5">
        <v>45</v>
      </c>
      <c r="T3248" s="5">
        <v>446.07454401268831</v>
      </c>
      <c r="U3248" s="5">
        <v>1</v>
      </c>
      <c r="V3248" s="5">
        <v>9.9127676447264079</v>
      </c>
      <c r="W3248" s="5">
        <v>1</v>
      </c>
      <c r="X3248" s="5">
        <v>9.9127676447264079</v>
      </c>
      <c r="Y3248" s="5">
        <v>4</v>
      </c>
      <c r="Z3248" s="5">
        <v>39.651070578905632</v>
      </c>
      <c r="AA3248" s="5">
        <v>39</v>
      </c>
      <c r="AB3248" s="5">
        <v>386.59793814432993</v>
      </c>
      <c r="AC3248" s="225">
        <v>283</v>
      </c>
      <c r="AD3248" s="5">
        <v>2805.3132434575737</v>
      </c>
      <c r="AE3248" s="5">
        <v>45</v>
      </c>
      <c r="AF3248" s="5">
        <v>446.07454401268831</v>
      </c>
      <c r="AG3248" s="5">
        <v>227</v>
      </c>
      <c r="AH3248" s="5">
        <v>2250.1982553528946</v>
      </c>
      <c r="AI3248" s="5">
        <v>11</v>
      </c>
      <c r="AJ3248" s="5">
        <v>109.04044409199048</v>
      </c>
    </row>
    <row r="3249" spans="1:36" x14ac:dyDescent="0.25">
      <c r="A3249">
        <v>2018</v>
      </c>
      <c r="B3249" t="s">
        <v>71</v>
      </c>
      <c r="C3249" s="212" t="s">
        <v>4838</v>
      </c>
      <c r="D3249" s="47" t="s">
        <v>5789</v>
      </c>
      <c r="E3249" s="11">
        <v>0</v>
      </c>
      <c r="F3249" s="2">
        <v>0.61099999999999999</v>
      </c>
      <c r="G3249" s="2">
        <v>0.37819999999999998</v>
      </c>
      <c r="H3249" s="2">
        <v>0.23280000000000001</v>
      </c>
      <c r="I3249" s="2">
        <v>0.44500000000000001</v>
      </c>
      <c r="J3249" s="2">
        <v>0.52100000000000002</v>
      </c>
      <c r="K3249" s="2">
        <v>-7.6000000000000012E-2</v>
      </c>
      <c r="L3249" s="2">
        <v>0.41289999999999999</v>
      </c>
      <c r="M3249" s="2">
        <v>0.57530000000000003</v>
      </c>
      <c r="N3249" s="2">
        <v>-0.16240000000000004</v>
      </c>
      <c r="O3249" s="2">
        <v>-1.8666666666666831E-3</v>
      </c>
      <c r="P3249" s="2" t="s">
        <v>5765</v>
      </c>
      <c r="Q3249" s="5">
        <v>10094</v>
      </c>
      <c r="R3249" s="5" t="s">
        <v>4791</v>
      </c>
      <c r="S3249" s="5">
        <v>124</v>
      </c>
      <c r="T3249" s="5">
        <v>1228.4525460669704</v>
      </c>
      <c r="U3249" s="5">
        <v>0</v>
      </c>
      <c r="V3249" s="5">
        <v>0</v>
      </c>
      <c r="W3249" s="5">
        <v>17</v>
      </c>
      <c r="X3249" s="5">
        <v>168.41688131563305</v>
      </c>
      <c r="Y3249" s="5">
        <v>5</v>
      </c>
      <c r="Z3249" s="5">
        <v>49.534376857539137</v>
      </c>
      <c r="AA3249" s="5">
        <v>102</v>
      </c>
      <c r="AB3249" s="5">
        <v>1010.5012878937983</v>
      </c>
      <c r="AC3249" s="225">
        <v>164</v>
      </c>
      <c r="AD3249" s="5">
        <v>1624.7275609272835</v>
      </c>
      <c r="AE3249" s="5">
        <v>26</v>
      </c>
      <c r="AF3249" s="5">
        <v>257.57875965920346</v>
      </c>
      <c r="AG3249" s="5">
        <v>135</v>
      </c>
      <c r="AH3249" s="5">
        <v>1337.4281751535566</v>
      </c>
      <c r="AI3249" s="5">
        <v>3</v>
      </c>
      <c r="AJ3249" s="5">
        <v>29.720626114523476</v>
      </c>
    </row>
    <row r="3250" spans="1:36" x14ac:dyDescent="0.25">
      <c r="A3250">
        <v>2018</v>
      </c>
      <c r="B3250" t="s">
        <v>71</v>
      </c>
      <c r="C3250" s="212" t="s">
        <v>4838</v>
      </c>
      <c r="D3250" s="47" t="s">
        <v>5789</v>
      </c>
      <c r="E3250" s="11">
        <v>0</v>
      </c>
      <c r="F3250" s="2">
        <v>0.61099999999999999</v>
      </c>
      <c r="G3250" s="2">
        <v>0.37819999999999998</v>
      </c>
      <c r="H3250" s="2">
        <v>0.23280000000000001</v>
      </c>
      <c r="I3250" s="2">
        <v>0.44500000000000001</v>
      </c>
      <c r="J3250" s="2">
        <v>0.52100000000000002</v>
      </c>
      <c r="K3250" s="2">
        <v>-7.6000000000000012E-2</v>
      </c>
      <c r="L3250" s="2">
        <v>0.41289999999999999</v>
      </c>
      <c r="M3250" s="2">
        <v>0.57530000000000003</v>
      </c>
      <c r="N3250" s="2">
        <v>-0.16240000000000004</v>
      </c>
      <c r="O3250" s="2">
        <v>-1.8666666666666831E-3</v>
      </c>
      <c r="P3250" s="2" t="s">
        <v>5765</v>
      </c>
      <c r="Q3250" s="5">
        <v>10094</v>
      </c>
      <c r="R3250" s="5" t="s">
        <v>4791</v>
      </c>
      <c r="S3250" s="5">
        <v>124</v>
      </c>
      <c r="T3250" s="5">
        <v>1228.4525460669704</v>
      </c>
      <c r="U3250" s="5">
        <v>0</v>
      </c>
      <c r="V3250" s="5">
        <v>0</v>
      </c>
      <c r="W3250" s="5">
        <v>17</v>
      </c>
      <c r="X3250" s="5">
        <v>168.41688131563305</v>
      </c>
      <c r="Y3250" s="5">
        <v>5</v>
      </c>
      <c r="Z3250" s="5">
        <v>49.534376857539137</v>
      </c>
      <c r="AA3250" s="5">
        <v>102</v>
      </c>
      <c r="AB3250" s="5">
        <v>1010.5012878937983</v>
      </c>
      <c r="AC3250" s="225">
        <v>164</v>
      </c>
      <c r="AD3250" s="5">
        <v>1624.7275609272835</v>
      </c>
      <c r="AE3250" s="5">
        <v>26</v>
      </c>
      <c r="AF3250" s="5">
        <v>257.57875965920346</v>
      </c>
      <c r="AG3250" s="5">
        <v>135</v>
      </c>
      <c r="AH3250" s="5">
        <v>1337.4281751535566</v>
      </c>
      <c r="AI3250" s="5">
        <v>3</v>
      </c>
      <c r="AJ3250" s="5">
        <v>29.720626114523476</v>
      </c>
    </row>
    <row r="3251" spans="1:36" x14ac:dyDescent="0.25">
      <c r="A3251">
        <v>2018</v>
      </c>
      <c r="B3251" t="s">
        <v>71</v>
      </c>
      <c r="C3251" s="212" t="s">
        <v>5909</v>
      </c>
      <c r="D3251" s="47" t="s">
        <v>5904</v>
      </c>
      <c r="E3251" s="11">
        <v>0</v>
      </c>
      <c r="F3251" s="2">
        <v>0.26429999999999998</v>
      </c>
      <c r="G3251" s="2">
        <v>0.71409999999999996</v>
      </c>
      <c r="H3251" s="2">
        <v>-0.44979999999999998</v>
      </c>
      <c r="I3251" s="2">
        <v>0.27139999999999997</v>
      </c>
      <c r="J3251" s="2">
        <v>0.65769999999999995</v>
      </c>
      <c r="K3251" s="2">
        <v>-0.38629999999999998</v>
      </c>
      <c r="L3251" s="2">
        <v>0.36209999999999998</v>
      </c>
      <c r="M3251" s="2">
        <v>0.60140000000000005</v>
      </c>
      <c r="N3251" s="2">
        <v>-0.23930000000000007</v>
      </c>
      <c r="O3251" s="2">
        <v>-0.35846666666666671</v>
      </c>
      <c r="P3251" s="2" t="s">
        <v>5900</v>
      </c>
      <c r="Q3251" s="5">
        <v>10102</v>
      </c>
      <c r="R3251" s="5" t="s">
        <v>4791</v>
      </c>
      <c r="S3251" s="5">
        <v>41</v>
      </c>
      <c r="T3251" s="5">
        <v>405.86022569788162</v>
      </c>
      <c r="U3251" s="5">
        <v>0</v>
      </c>
      <c r="V3251" s="5">
        <v>0</v>
      </c>
      <c r="W3251" s="5">
        <v>4</v>
      </c>
      <c r="X3251" s="5">
        <v>39.596119580281133</v>
      </c>
      <c r="Y3251" s="5">
        <v>3</v>
      </c>
      <c r="Z3251" s="5">
        <v>29.697089685210852</v>
      </c>
      <c r="AA3251" s="5">
        <v>34</v>
      </c>
      <c r="AB3251" s="5">
        <v>336.56701643238966</v>
      </c>
      <c r="AC3251" s="225">
        <v>220</v>
      </c>
      <c r="AD3251" s="5">
        <v>2177.7865769154623</v>
      </c>
      <c r="AE3251" s="5">
        <v>27</v>
      </c>
      <c r="AF3251" s="5">
        <v>267.27380716689765</v>
      </c>
      <c r="AG3251" s="5">
        <v>182</v>
      </c>
      <c r="AH3251" s="5">
        <v>1801.6234409027916</v>
      </c>
      <c r="AI3251" s="5">
        <v>11</v>
      </c>
      <c r="AJ3251" s="5">
        <v>108.88932884577311</v>
      </c>
    </row>
    <row r="3252" spans="1:36" x14ac:dyDescent="0.25">
      <c r="A3252">
        <v>2018</v>
      </c>
      <c r="B3252" t="s">
        <v>71</v>
      </c>
      <c r="C3252" s="212" t="s">
        <v>5909</v>
      </c>
      <c r="D3252" s="47" t="s">
        <v>5904</v>
      </c>
      <c r="E3252" s="11">
        <v>0</v>
      </c>
      <c r="F3252" s="2">
        <v>0.26429999999999998</v>
      </c>
      <c r="G3252" s="2">
        <v>0.71409999999999996</v>
      </c>
      <c r="H3252" s="2">
        <v>-0.44979999999999998</v>
      </c>
      <c r="I3252" s="2">
        <v>0.27139999999999997</v>
      </c>
      <c r="J3252" s="2">
        <v>0.65769999999999995</v>
      </c>
      <c r="K3252" s="2">
        <v>-0.38629999999999998</v>
      </c>
      <c r="L3252" s="2">
        <v>0.36209999999999998</v>
      </c>
      <c r="M3252" s="2">
        <v>0.60140000000000005</v>
      </c>
      <c r="N3252" s="2">
        <v>-0.23930000000000007</v>
      </c>
      <c r="O3252" s="2">
        <v>-0.35846666666666671</v>
      </c>
      <c r="P3252" s="2" t="s">
        <v>5900</v>
      </c>
      <c r="Q3252" s="5">
        <v>10102</v>
      </c>
      <c r="R3252" s="5" t="s">
        <v>4791</v>
      </c>
      <c r="S3252" s="5">
        <v>41</v>
      </c>
      <c r="T3252" s="5">
        <v>405.86022569788162</v>
      </c>
      <c r="U3252" s="5">
        <v>0</v>
      </c>
      <c r="V3252" s="5">
        <v>0</v>
      </c>
      <c r="W3252" s="5">
        <v>4</v>
      </c>
      <c r="X3252" s="5">
        <v>39.596119580281133</v>
      </c>
      <c r="Y3252" s="5">
        <v>3</v>
      </c>
      <c r="Z3252" s="5">
        <v>29.697089685210852</v>
      </c>
      <c r="AA3252" s="5">
        <v>34</v>
      </c>
      <c r="AB3252" s="5">
        <v>336.56701643238966</v>
      </c>
      <c r="AC3252" s="225">
        <v>220</v>
      </c>
      <c r="AD3252" s="5">
        <v>2177.7865769154623</v>
      </c>
      <c r="AE3252" s="5">
        <v>27</v>
      </c>
      <c r="AF3252" s="5">
        <v>267.27380716689765</v>
      </c>
      <c r="AG3252" s="5">
        <v>182</v>
      </c>
      <c r="AH3252" s="5">
        <v>1801.6234409027916</v>
      </c>
      <c r="AI3252" s="5">
        <v>11</v>
      </c>
      <c r="AJ3252" s="5">
        <v>108.88932884577311</v>
      </c>
    </row>
    <row r="3253" spans="1:36" x14ac:dyDescent="0.25">
      <c r="A3253">
        <v>2018</v>
      </c>
      <c r="B3253" t="s">
        <v>71</v>
      </c>
      <c r="C3253" s="212" t="s">
        <v>4809</v>
      </c>
      <c r="D3253" s="47" t="s">
        <v>4805</v>
      </c>
      <c r="E3253" s="11">
        <v>0</v>
      </c>
      <c r="F3253" s="2">
        <v>0.51259999999999994</v>
      </c>
      <c r="G3253" s="2">
        <v>0.46920000000000001</v>
      </c>
      <c r="H3253" s="2">
        <v>4.3399999999999939E-2</v>
      </c>
      <c r="I3253" s="2">
        <v>0.55620000000000003</v>
      </c>
      <c r="J3253" s="2">
        <v>0.3891</v>
      </c>
      <c r="K3253" s="2">
        <v>0.16710000000000003</v>
      </c>
      <c r="L3253" s="2">
        <v>0.6502</v>
      </c>
      <c r="M3253" s="2">
        <v>0.33489999999999998</v>
      </c>
      <c r="N3253" s="2">
        <v>0.31530000000000002</v>
      </c>
      <c r="O3253" s="2">
        <v>0.17526666666666668</v>
      </c>
      <c r="P3253" s="2" t="s">
        <v>4792</v>
      </c>
      <c r="Q3253" s="5">
        <v>10107</v>
      </c>
      <c r="R3253" s="5" t="s">
        <v>4791</v>
      </c>
      <c r="S3253" s="5">
        <v>9</v>
      </c>
      <c r="T3253" s="5">
        <v>89.047195013357083</v>
      </c>
      <c r="U3253" s="5">
        <v>0</v>
      </c>
      <c r="V3253" s="5">
        <v>0</v>
      </c>
      <c r="W3253" s="5">
        <v>3</v>
      </c>
      <c r="X3253" s="5">
        <v>29.682398337785695</v>
      </c>
      <c r="Y3253" s="5">
        <v>0</v>
      </c>
      <c r="Z3253" s="5">
        <v>0</v>
      </c>
      <c r="AA3253" s="5">
        <v>6</v>
      </c>
      <c r="AB3253" s="5">
        <v>59.364796675571391</v>
      </c>
      <c r="AC3253" s="225">
        <v>58</v>
      </c>
      <c r="AD3253" s="5">
        <v>573.85970119719002</v>
      </c>
      <c r="AE3253" s="5">
        <v>16</v>
      </c>
      <c r="AF3253" s="5">
        <v>158.30612446819038</v>
      </c>
      <c r="AG3253" s="5">
        <v>41</v>
      </c>
      <c r="AH3253" s="5">
        <v>405.65944394973781</v>
      </c>
      <c r="AI3253" s="5">
        <v>1</v>
      </c>
      <c r="AJ3253" s="5">
        <v>9.8941327792618985</v>
      </c>
    </row>
    <row r="3254" spans="1:36" x14ac:dyDescent="0.25">
      <c r="A3254">
        <v>2018</v>
      </c>
      <c r="B3254" t="s">
        <v>71</v>
      </c>
      <c r="C3254" s="212" t="s">
        <v>4809</v>
      </c>
      <c r="D3254" s="47" t="s">
        <v>4805</v>
      </c>
      <c r="E3254" s="11">
        <v>0</v>
      </c>
      <c r="F3254" s="2">
        <v>0.51259999999999994</v>
      </c>
      <c r="G3254" s="2">
        <v>0.46920000000000001</v>
      </c>
      <c r="H3254" s="2">
        <v>4.3399999999999939E-2</v>
      </c>
      <c r="I3254" s="2">
        <v>0.55620000000000003</v>
      </c>
      <c r="J3254" s="2">
        <v>0.3891</v>
      </c>
      <c r="K3254" s="2">
        <v>0.16710000000000003</v>
      </c>
      <c r="L3254" s="2">
        <v>0.6502</v>
      </c>
      <c r="M3254" s="2">
        <v>0.33489999999999998</v>
      </c>
      <c r="N3254" s="2">
        <v>0.31530000000000002</v>
      </c>
      <c r="O3254" s="2">
        <v>0.17526666666666668</v>
      </c>
      <c r="P3254" s="2" t="s">
        <v>4792</v>
      </c>
      <c r="Q3254" s="5">
        <v>10107</v>
      </c>
      <c r="R3254" s="5" t="s">
        <v>4791</v>
      </c>
      <c r="S3254" s="5">
        <v>9</v>
      </c>
      <c r="T3254" s="5">
        <v>89.047195013357083</v>
      </c>
      <c r="U3254" s="5">
        <v>0</v>
      </c>
      <c r="V3254" s="5">
        <v>0</v>
      </c>
      <c r="W3254" s="5">
        <v>3</v>
      </c>
      <c r="X3254" s="5">
        <v>29.682398337785695</v>
      </c>
      <c r="Y3254" s="5">
        <v>0</v>
      </c>
      <c r="Z3254" s="5">
        <v>0</v>
      </c>
      <c r="AA3254" s="5">
        <v>6</v>
      </c>
      <c r="AB3254" s="5">
        <v>59.364796675571391</v>
      </c>
      <c r="AC3254" s="225">
        <v>58</v>
      </c>
      <c r="AD3254" s="5">
        <v>573.85970119719002</v>
      </c>
      <c r="AE3254" s="5">
        <v>16</v>
      </c>
      <c r="AF3254" s="5">
        <v>158.30612446819038</v>
      </c>
      <c r="AG3254" s="5">
        <v>41</v>
      </c>
      <c r="AH3254" s="5">
        <v>405.65944394973781</v>
      </c>
      <c r="AI3254" s="5">
        <v>1</v>
      </c>
      <c r="AJ3254" s="5">
        <v>9.8941327792618985</v>
      </c>
    </row>
    <row r="3255" spans="1:36" x14ac:dyDescent="0.25">
      <c r="A3255">
        <v>2018</v>
      </c>
      <c r="B3255" t="s">
        <v>49</v>
      </c>
      <c r="C3255" s="212" t="s">
        <v>5856</v>
      </c>
      <c r="D3255" s="47" t="s">
        <v>5760</v>
      </c>
      <c r="E3255" s="11">
        <v>14</v>
      </c>
      <c r="F3255" s="2">
        <v>0.34110000000000001</v>
      </c>
      <c r="G3255" s="2">
        <v>0.62929999999999997</v>
      </c>
      <c r="H3255" s="2">
        <v>-0.28819999999999996</v>
      </c>
      <c r="I3255" s="2">
        <v>0.51100000000000001</v>
      </c>
      <c r="J3255" s="2">
        <v>0.41399999999999998</v>
      </c>
      <c r="K3255" s="2">
        <v>9.7000000000000031E-2</v>
      </c>
      <c r="L3255" s="2">
        <v>0.57499999999999996</v>
      </c>
      <c r="M3255" s="2">
        <v>0.41399999999999998</v>
      </c>
      <c r="N3255" s="2">
        <v>0.16099999999999998</v>
      </c>
      <c r="O3255" s="2">
        <v>-1.0066666666666649E-2</v>
      </c>
      <c r="P3255" s="2" t="s">
        <v>5765</v>
      </c>
      <c r="Q3255" s="5">
        <v>10113</v>
      </c>
      <c r="R3255" s="5">
        <v>722.35714285714289</v>
      </c>
      <c r="S3255" s="5">
        <v>5</v>
      </c>
      <c r="T3255" s="5">
        <v>49.441313161277563</v>
      </c>
      <c r="U3255" s="5">
        <v>0</v>
      </c>
      <c r="V3255" s="5">
        <v>0</v>
      </c>
      <c r="W3255" s="5">
        <v>0</v>
      </c>
      <c r="X3255" s="5">
        <v>0</v>
      </c>
      <c r="Y3255" s="5">
        <v>0</v>
      </c>
      <c r="Z3255" s="5">
        <v>0</v>
      </c>
      <c r="AA3255" s="5">
        <v>5</v>
      </c>
      <c r="AB3255" s="5">
        <v>49.441313161277563</v>
      </c>
      <c r="AC3255" s="225">
        <v>41</v>
      </c>
      <c r="AD3255" s="5">
        <v>405.41876792247604</v>
      </c>
      <c r="AE3255" s="5">
        <v>3</v>
      </c>
      <c r="AF3255" s="5">
        <v>29.664787896766541</v>
      </c>
      <c r="AG3255" s="5">
        <v>35</v>
      </c>
      <c r="AH3255" s="5">
        <v>346.08919212894295</v>
      </c>
      <c r="AI3255" s="5">
        <v>3</v>
      </c>
      <c r="AJ3255" s="5">
        <v>29.664787896766541</v>
      </c>
    </row>
    <row r="3256" spans="1:36" x14ac:dyDescent="0.25">
      <c r="A3256">
        <v>2017</v>
      </c>
      <c r="B3256" t="s">
        <v>41</v>
      </c>
      <c r="C3256" s="212" t="s">
        <v>6068</v>
      </c>
      <c r="D3256" s="47" t="s">
        <v>6005</v>
      </c>
      <c r="E3256" s="11">
        <v>2.391</v>
      </c>
      <c r="F3256" s="2">
        <v>0.24049999999999999</v>
      </c>
      <c r="G3256" s="2">
        <v>0.74350000000000005</v>
      </c>
      <c r="H3256" s="2">
        <v>-0.50300000000000011</v>
      </c>
      <c r="I3256" s="2">
        <v>0.2102</v>
      </c>
      <c r="J3256" s="2">
        <v>0.74750000000000005</v>
      </c>
      <c r="K3256" s="2">
        <v>-0.53730000000000011</v>
      </c>
      <c r="L3256" s="2">
        <v>0.24629999999999999</v>
      </c>
      <c r="M3256" s="2">
        <v>0.74</v>
      </c>
      <c r="N3256" s="2">
        <v>-0.49370000000000003</v>
      </c>
      <c r="O3256" s="2">
        <v>-0.51133333333333342</v>
      </c>
      <c r="P3256" s="2" t="s">
        <v>5900</v>
      </c>
      <c r="Q3256" s="5">
        <v>10114</v>
      </c>
      <c r="R3256" s="5">
        <v>4230.0292764533669</v>
      </c>
      <c r="S3256" s="5">
        <v>7</v>
      </c>
      <c r="T3256" s="5">
        <v>69.21099466086612</v>
      </c>
      <c r="U3256" s="5">
        <v>1</v>
      </c>
      <c r="V3256" s="5">
        <v>9.8872849515523047</v>
      </c>
      <c r="W3256" s="5">
        <v>0</v>
      </c>
      <c r="X3256" s="5">
        <v>0</v>
      </c>
      <c r="Y3256" s="5">
        <v>0</v>
      </c>
      <c r="Z3256" s="5">
        <v>0</v>
      </c>
      <c r="AA3256" s="5">
        <v>6</v>
      </c>
      <c r="AB3256" s="5">
        <v>59.323709709313825</v>
      </c>
      <c r="AC3256" s="225">
        <v>137</v>
      </c>
      <c r="AD3256" s="5">
        <v>1354.5580383626657</v>
      </c>
      <c r="AE3256" s="5">
        <v>24</v>
      </c>
      <c r="AF3256" s="5">
        <v>237.2948388372553</v>
      </c>
      <c r="AG3256" s="5">
        <v>105</v>
      </c>
      <c r="AH3256" s="5">
        <v>1038.164919912992</v>
      </c>
      <c r="AI3256" s="5">
        <v>8</v>
      </c>
      <c r="AJ3256" s="5">
        <v>79.098279612418438</v>
      </c>
    </row>
    <row r="3257" spans="1:36" x14ac:dyDescent="0.25">
      <c r="A3257">
        <v>2017</v>
      </c>
      <c r="B3257" t="s">
        <v>71</v>
      </c>
      <c r="C3257" s="212" t="s">
        <v>5087</v>
      </c>
      <c r="D3257" s="47" t="s">
        <v>5085</v>
      </c>
      <c r="E3257" s="11">
        <v>0</v>
      </c>
      <c r="F3257" s="2">
        <v>0.81100000000000005</v>
      </c>
      <c r="G3257" s="2">
        <v>0.1769</v>
      </c>
      <c r="H3257" s="2">
        <v>0.63410000000000011</v>
      </c>
      <c r="I3257" s="2">
        <v>0.79279999999999995</v>
      </c>
      <c r="J3257" s="2">
        <v>0.17699999999999999</v>
      </c>
      <c r="K3257" s="2">
        <v>0.6157999999999999</v>
      </c>
      <c r="L3257" s="2">
        <v>0.75539999999999996</v>
      </c>
      <c r="M3257" s="2">
        <v>0.2301</v>
      </c>
      <c r="N3257" s="2">
        <v>0.52529999999999999</v>
      </c>
      <c r="O3257" s="2">
        <v>0.59173333333333333</v>
      </c>
      <c r="P3257" s="2" t="s">
        <v>4792</v>
      </c>
      <c r="Q3257" s="5">
        <v>10123</v>
      </c>
      <c r="R3257" s="5" t="s">
        <v>4791</v>
      </c>
      <c r="S3257" s="5">
        <v>26</v>
      </c>
      <c r="T3257" s="5">
        <v>256.84085745332413</v>
      </c>
      <c r="U3257" s="5">
        <v>0</v>
      </c>
      <c r="V3257" s="5">
        <v>0</v>
      </c>
      <c r="W3257" s="5">
        <v>8</v>
      </c>
      <c r="X3257" s="5">
        <v>79.027956139484345</v>
      </c>
      <c r="Y3257" s="5">
        <v>1</v>
      </c>
      <c r="Z3257" s="5">
        <v>9.8784945174355432</v>
      </c>
      <c r="AA3257" s="5">
        <v>17</v>
      </c>
      <c r="AB3257" s="5">
        <v>167.93440679640423</v>
      </c>
      <c r="AC3257" s="225">
        <v>198</v>
      </c>
      <c r="AD3257" s="5">
        <v>1955.9419144522374</v>
      </c>
      <c r="AE3257" s="5">
        <v>54</v>
      </c>
      <c r="AF3257" s="5">
        <v>533.43870394151929</v>
      </c>
      <c r="AG3257" s="5">
        <v>140</v>
      </c>
      <c r="AH3257" s="5">
        <v>1382.9892324409759</v>
      </c>
      <c r="AI3257" s="5">
        <v>4</v>
      </c>
      <c r="AJ3257" s="5">
        <v>39.513978069742173</v>
      </c>
    </row>
    <row r="3258" spans="1:36" x14ac:dyDescent="0.25">
      <c r="A3258">
        <v>2017</v>
      </c>
      <c r="B3258" t="s">
        <v>41</v>
      </c>
      <c r="C3258" s="212" t="s">
        <v>694</v>
      </c>
      <c r="D3258" s="47" t="s">
        <v>1045</v>
      </c>
      <c r="E3258" s="11">
        <v>5.62</v>
      </c>
      <c r="F3258" s="2">
        <v>0.5544</v>
      </c>
      <c r="G3258" s="2">
        <v>0.42170000000000002</v>
      </c>
      <c r="H3258" s="2">
        <v>0.13269999999999998</v>
      </c>
      <c r="I3258" s="2">
        <v>0.54900000000000004</v>
      </c>
      <c r="J3258" s="2">
        <v>0.39400000000000002</v>
      </c>
      <c r="K3258" s="2">
        <v>0.15500000000000003</v>
      </c>
      <c r="L3258" s="2">
        <v>0.49490000000000001</v>
      </c>
      <c r="M3258" s="2">
        <v>0.48110000000000003</v>
      </c>
      <c r="N3258" s="2">
        <v>1.3799999999999979E-2</v>
      </c>
      <c r="O3258" s="2">
        <v>0.10049999999999999</v>
      </c>
      <c r="P3258" s="2" t="s">
        <v>4792</v>
      </c>
      <c r="Q3258" s="5">
        <v>10125</v>
      </c>
      <c r="R3258" s="5">
        <v>1801.6014234875445</v>
      </c>
      <c r="S3258" s="5">
        <v>15</v>
      </c>
      <c r="T3258" s="5">
        <v>148.14814814814815</v>
      </c>
      <c r="U3258" s="5">
        <v>0</v>
      </c>
      <c r="V3258" s="5">
        <v>0</v>
      </c>
      <c r="W3258" s="5">
        <v>1</v>
      </c>
      <c r="X3258" s="5">
        <v>9.8765432098765427</v>
      </c>
      <c r="Y3258" s="5">
        <v>2</v>
      </c>
      <c r="Z3258" s="5">
        <v>19.753086419753085</v>
      </c>
      <c r="AA3258" s="5">
        <v>12</v>
      </c>
      <c r="AB3258" s="5">
        <v>118.51851851851852</v>
      </c>
      <c r="AC3258" s="225">
        <v>60</v>
      </c>
      <c r="AD3258" s="5">
        <v>592.59259259259261</v>
      </c>
      <c r="AE3258" s="5">
        <v>15</v>
      </c>
      <c r="AF3258" s="5">
        <v>148.14814814814815</v>
      </c>
      <c r="AG3258" s="5">
        <v>40</v>
      </c>
      <c r="AH3258" s="5">
        <v>395.06172839506172</v>
      </c>
      <c r="AI3258" s="5">
        <v>5</v>
      </c>
      <c r="AJ3258" s="5">
        <v>49.382716049382715</v>
      </c>
    </row>
    <row r="3259" spans="1:36" x14ac:dyDescent="0.25">
      <c r="A3259">
        <v>2017</v>
      </c>
      <c r="B3259" t="s">
        <v>70</v>
      </c>
      <c r="C3259" s="212" t="s">
        <v>5395</v>
      </c>
      <c r="D3259" s="47" t="s">
        <v>5295</v>
      </c>
      <c r="E3259" s="11">
        <v>15.66</v>
      </c>
      <c r="F3259" s="2">
        <v>0.71120000000000005</v>
      </c>
      <c r="G3259" s="2">
        <v>0.26919999999999999</v>
      </c>
      <c r="H3259" s="2">
        <v>0.44200000000000006</v>
      </c>
      <c r="I3259" s="2">
        <v>0.71719999999999995</v>
      </c>
      <c r="J3259" s="2">
        <v>0.23180000000000001</v>
      </c>
      <c r="K3259" s="2">
        <v>0.48539999999999994</v>
      </c>
      <c r="L3259" s="2">
        <v>0.7198</v>
      </c>
      <c r="M3259" s="2">
        <v>0.26269999999999999</v>
      </c>
      <c r="N3259" s="2">
        <v>0.45710000000000001</v>
      </c>
      <c r="O3259" s="2">
        <v>0.46150000000000002</v>
      </c>
      <c r="P3259" s="5" t="s">
        <v>4792</v>
      </c>
      <c r="Q3259" s="5">
        <v>10128</v>
      </c>
      <c r="R3259" s="5">
        <v>646.74329501915713</v>
      </c>
      <c r="S3259" s="5">
        <v>87</v>
      </c>
      <c r="T3259" s="5">
        <v>859.00473933649289</v>
      </c>
      <c r="U3259" s="5">
        <v>2</v>
      </c>
      <c r="V3259" s="5">
        <v>19.747235387045812</v>
      </c>
      <c r="W3259" s="5">
        <v>7</v>
      </c>
      <c r="X3259" s="5">
        <v>69.115323854660346</v>
      </c>
      <c r="Y3259" s="5">
        <v>14</v>
      </c>
      <c r="Z3259" s="5">
        <v>138.23064770932069</v>
      </c>
      <c r="AA3259" s="5">
        <v>64</v>
      </c>
      <c r="AB3259" s="5">
        <v>631.91153238546599</v>
      </c>
      <c r="AC3259" s="225">
        <v>584</v>
      </c>
      <c r="AD3259" s="5">
        <v>5766.1927330173776</v>
      </c>
      <c r="AE3259" s="5">
        <v>58</v>
      </c>
      <c r="AF3259" s="5">
        <v>572.66982622432863</v>
      </c>
      <c r="AG3259" s="5">
        <v>477</v>
      </c>
      <c r="AH3259" s="5">
        <v>4709.7156398104262</v>
      </c>
      <c r="AI3259" s="5">
        <v>49</v>
      </c>
      <c r="AJ3259" s="5">
        <v>483.80726698262248</v>
      </c>
    </row>
    <row r="3260" spans="1:36" x14ac:dyDescent="0.25">
      <c r="A3260">
        <v>2018</v>
      </c>
      <c r="B3260" t="s">
        <v>70</v>
      </c>
      <c r="C3260" s="212" t="s">
        <v>5367</v>
      </c>
      <c r="D3260" s="47" t="s">
        <v>5042</v>
      </c>
      <c r="E3260" s="11">
        <v>12.02</v>
      </c>
      <c r="F3260" s="2">
        <v>0.65180000000000005</v>
      </c>
      <c r="G3260" s="2">
        <v>0.3301</v>
      </c>
      <c r="H3260" s="2">
        <v>0.32170000000000004</v>
      </c>
      <c r="I3260" s="2">
        <v>0.64300000000000002</v>
      </c>
      <c r="J3260" s="2">
        <v>0.30159999999999998</v>
      </c>
      <c r="K3260" s="2">
        <v>0.34140000000000004</v>
      </c>
      <c r="L3260" s="2">
        <v>0.63949999999999996</v>
      </c>
      <c r="M3260" s="2">
        <v>0.34129999999999999</v>
      </c>
      <c r="N3260" s="2">
        <v>0.29819999999999997</v>
      </c>
      <c r="O3260" s="2">
        <v>0.32043333333333335</v>
      </c>
      <c r="P3260" s="5" t="s">
        <v>4792</v>
      </c>
      <c r="Q3260" s="5">
        <v>10137</v>
      </c>
      <c r="R3260" s="5">
        <v>843.34442595673875</v>
      </c>
      <c r="S3260" s="5">
        <v>56</v>
      </c>
      <c r="T3260" s="5">
        <v>552.43168590312723</v>
      </c>
      <c r="U3260" s="5">
        <v>0</v>
      </c>
      <c r="V3260" s="5">
        <v>0</v>
      </c>
      <c r="W3260" s="5">
        <v>7</v>
      </c>
      <c r="X3260" s="5">
        <v>69.053960737890904</v>
      </c>
      <c r="Y3260" s="5">
        <v>5</v>
      </c>
      <c r="Z3260" s="5">
        <v>49.324257669922069</v>
      </c>
      <c r="AA3260" s="5">
        <v>44</v>
      </c>
      <c r="AB3260" s="5">
        <v>434.05346749531418</v>
      </c>
      <c r="AC3260" s="225">
        <v>431</v>
      </c>
      <c r="AD3260" s="5">
        <v>4251.751011147283</v>
      </c>
      <c r="AE3260" s="5">
        <v>44</v>
      </c>
      <c r="AF3260" s="5">
        <v>434.05346749531418</v>
      </c>
      <c r="AG3260" s="5">
        <v>360</v>
      </c>
      <c r="AH3260" s="5">
        <v>3551.346552234389</v>
      </c>
      <c r="AI3260" s="5">
        <v>27</v>
      </c>
      <c r="AJ3260" s="5">
        <v>266.35099141757917</v>
      </c>
    </row>
    <row r="3261" spans="1:36" x14ac:dyDescent="0.25">
      <c r="A3261">
        <v>2018</v>
      </c>
      <c r="B3261" t="s">
        <v>49</v>
      </c>
      <c r="C3261" s="212" t="s">
        <v>6476</v>
      </c>
      <c r="D3261" s="47" t="s">
        <v>618</v>
      </c>
      <c r="E3261" s="11">
        <v>14.2</v>
      </c>
      <c r="F3261" s="2">
        <v>0.3947</v>
      </c>
      <c r="G3261" s="2">
        <v>0.57199999999999995</v>
      </c>
      <c r="H3261" s="2">
        <v>-0.17729999999999996</v>
      </c>
      <c r="I3261" s="2">
        <v>0.312</v>
      </c>
      <c r="J3261" s="2">
        <v>0.57999999999999996</v>
      </c>
      <c r="K3261" s="2">
        <v>-0.26799999999999996</v>
      </c>
      <c r="L3261" s="2">
        <v>0.47899999999999998</v>
      </c>
      <c r="M3261" s="2">
        <v>0.50600000000000001</v>
      </c>
      <c r="N3261" s="2">
        <v>-2.7000000000000024E-2</v>
      </c>
      <c r="O3261" s="2">
        <v>-0.15743333333333331</v>
      </c>
      <c r="P3261" s="2" t="s">
        <v>5900</v>
      </c>
      <c r="Q3261" s="5">
        <v>10140</v>
      </c>
      <c r="R3261" s="5">
        <v>714.08450704225356</v>
      </c>
      <c r="S3261" s="5">
        <v>3</v>
      </c>
      <c r="T3261" s="5">
        <v>29.585798816568047</v>
      </c>
      <c r="U3261" s="5">
        <v>0</v>
      </c>
      <c r="V3261" s="5">
        <v>0</v>
      </c>
      <c r="W3261" s="5">
        <v>0</v>
      </c>
      <c r="X3261" s="5">
        <v>0</v>
      </c>
      <c r="Y3261" s="5">
        <v>0</v>
      </c>
      <c r="Z3261" s="5">
        <v>0</v>
      </c>
      <c r="AA3261" s="5">
        <v>3</v>
      </c>
      <c r="AB3261" s="5">
        <v>29.585798816568047</v>
      </c>
      <c r="AC3261" s="225">
        <v>29</v>
      </c>
      <c r="AD3261" s="5">
        <v>285.99605522682447</v>
      </c>
      <c r="AE3261" s="5">
        <v>14</v>
      </c>
      <c r="AF3261" s="5">
        <v>138.06706114398423</v>
      </c>
      <c r="AG3261" s="5">
        <v>12</v>
      </c>
      <c r="AH3261" s="5">
        <v>118.34319526627219</v>
      </c>
      <c r="AI3261" s="5">
        <v>3</v>
      </c>
      <c r="AJ3261" s="5">
        <v>29.585798816568047</v>
      </c>
    </row>
    <row r="3262" spans="1:36" x14ac:dyDescent="0.25">
      <c r="A3262">
        <v>2017</v>
      </c>
      <c r="B3262" t="s">
        <v>70</v>
      </c>
      <c r="C3262" s="212" t="s">
        <v>5367</v>
      </c>
      <c r="D3262" s="47" t="s">
        <v>5042</v>
      </c>
      <c r="E3262" s="11">
        <v>12.02</v>
      </c>
      <c r="F3262" s="2">
        <v>0.65180000000000005</v>
      </c>
      <c r="G3262" s="2">
        <v>0.3301</v>
      </c>
      <c r="H3262" s="2">
        <v>0.32170000000000004</v>
      </c>
      <c r="I3262" s="2">
        <v>0.64300000000000002</v>
      </c>
      <c r="J3262" s="2">
        <v>0.30159999999999998</v>
      </c>
      <c r="K3262" s="2">
        <v>0.34140000000000004</v>
      </c>
      <c r="L3262" s="2">
        <v>0.63949999999999996</v>
      </c>
      <c r="M3262" s="2">
        <v>0.34129999999999999</v>
      </c>
      <c r="N3262" s="2">
        <v>0.29819999999999997</v>
      </c>
      <c r="O3262" s="2">
        <v>0.32043333333333335</v>
      </c>
      <c r="P3262" s="5" t="s">
        <v>4792</v>
      </c>
      <c r="Q3262" s="5">
        <v>10146</v>
      </c>
      <c r="R3262" s="5">
        <v>844.09317803660565</v>
      </c>
      <c r="S3262" s="5">
        <v>69</v>
      </c>
      <c r="T3262" s="5">
        <v>680.07096392667063</v>
      </c>
      <c r="U3262" s="5">
        <v>1</v>
      </c>
      <c r="V3262" s="5">
        <v>9.8561009264734878</v>
      </c>
      <c r="W3262" s="5">
        <v>2</v>
      </c>
      <c r="X3262" s="5">
        <v>19.712201852946976</v>
      </c>
      <c r="Y3262" s="5">
        <v>7</v>
      </c>
      <c r="Z3262" s="5">
        <v>68.992706485314415</v>
      </c>
      <c r="AA3262" s="5">
        <v>59</v>
      </c>
      <c r="AB3262" s="5">
        <v>581.50995466193569</v>
      </c>
      <c r="AC3262" s="225">
        <v>439</v>
      </c>
      <c r="AD3262" s="5">
        <v>4326.8283067218608</v>
      </c>
      <c r="AE3262" s="5">
        <v>68</v>
      </c>
      <c r="AF3262" s="5">
        <v>670.21486300019717</v>
      </c>
      <c r="AG3262" s="5">
        <v>323</v>
      </c>
      <c r="AH3262" s="5">
        <v>3183.5205992509364</v>
      </c>
      <c r="AI3262" s="5">
        <v>48</v>
      </c>
      <c r="AJ3262" s="5">
        <v>473.09284447072741</v>
      </c>
    </row>
    <row r="3263" spans="1:36" x14ac:dyDescent="0.25">
      <c r="A3263">
        <v>2017</v>
      </c>
      <c r="B3263" t="s">
        <v>49</v>
      </c>
      <c r="C3263" s="212" t="s">
        <v>6476</v>
      </c>
      <c r="D3263" s="47" t="s">
        <v>618</v>
      </c>
      <c r="E3263" s="11">
        <v>14.2</v>
      </c>
      <c r="F3263" s="2">
        <v>0.3947</v>
      </c>
      <c r="G3263" s="2">
        <v>0.57199999999999995</v>
      </c>
      <c r="H3263" s="2">
        <v>-0.17729999999999996</v>
      </c>
      <c r="I3263" s="2">
        <v>0.312</v>
      </c>
      <c r="J3263" s="2">
        <v>0.57999999999999996</v>
      </c>
      <c r="K3263" s="2">
        <v>-0.26799999999999996</v>
      </c>
      <c r="L3263" s="2">
        <v>0.47899999999999998</v>
      </c>
      <c r="M3263" s="2">
        <v>0.50600000000000001</v>
      </c>
      <c r="N3263" s="2">
        <v>-2.7000000000000024E-2</v>
      </c>
      <c r="O3263" s="2">
        <v>-0.15743333333333331</v>
      </c>
      <c r="P3263" s="2" t="s">
        <v>5900</v>
      </c>
      <c r="Q3263" s="5">
        <v>10148</v>
      </c>
      <c r="R3263" s="5">
        <v>714.64788732394368</v>
      </c>
      <c r="S3263" s="5">
        <v>7</v>
      </c>
      <c r="T3263" s="5">
        <v>68.979109184075682</v>
      </c>
      <c r="U3263" s="5">
        <v>0</v>
      </c>
      <c r="V3263" s="5">
        <v>0</v>
      </c>
      <c r="W3263" s="5">
        <v>2</v>
      </c>
      <c r="X3263" s="5">
        <v>19.708316909735906</v>
      </c>
      <c r="Y3263" s="5">
        <v>1</v>
      </c>
      <c r="Z3263" s="5">
        <v>9.8541584548679531</v>
      </c>
      <c r="AA3263" s="5">
        <v>4</v>
      </c>
      <c r="AB3263" s="5">
        <v>39.416633819471812</v>
      </c>
      <c r="AC3263" s="225">
        <v>60</v>
      </c>
      <c r="AD3263" s="5">
        <v>591.24950729207728</v>
      </c>
      <c r="AE3263" s="5">
        <v>16</v>
      </c>
      <c r="AF3263" s="5">
        <v>157.66653527788725</v>
      </c>
      <c r="AG3263" s="5">
        <v>44</v>
      </c>
      <c r="AH3263" s="5">
        <v>433.58297201418992</v>
      </c>
      <c r="AI3263" s="5">
        <v>0</v>
      </c>
      <c r="AJ3263" s="5">
        <v>0</v>
      </c>
    </row>
    <row r="3264" spans="1:36" x14ac:dyDescent="0.25">
      <c r="A3264">
        <v>2019</v>
      </c>
      <c r="B3264" t="s">
        <v>71</v>
      </c>
      <c r="C3264" s="212" t="s">
        <v>5969</v>
      </c>
      <c r="D3264" s="47" t="s">
        <v>5959</v>
      </c>
      <c r="E3264" s="11">
        <v>0</v>
      </c>
      <c r="F3264" s="2">
        <v>0.40050000000000002</v>
      </c>
      <c r="G3264" s="2">
        <v>0.58199999999999996</v>
      </c>
      <c r="H3264" s="2">
        <v>-0.18149999999999994</v>
      </c>
      <c r="I3264" s="2">
        <v>0.40760000000000002</v>
      </c>
      <c r="J3264" s="2">
        <v>0.54190000000000005</v>
      </c>
      <c r="K3264" s="2">
        <v>-0.13430000000000003</v>
      </c>
      <c r="L3264" s="2">
        <v>0.47039999999999998</v>
      </c>
      <c r="M3264" s="2">
        <v>0.51559999999999995</v>
      </c>
      <c r="N3264" s="2">
        <v>-4.5199999999999962E-2</v>
      </c>
      <c r="O3264" s="2">
        <v>-0.12033333333333331</v>
      </c>
      <c r="P3264" s="2" t="s">
        <v>5900</v>
      </c>
      <c r="Q3264" s="5">
        <v>10151</v>
      </c>
      <c r="R3264" s="5" t="s">
        <v>4791</v>
      </c>
      <c r="S3264" s="5">
        <v>6</v>
      </c>
      <c r="T3264" s="5">
        <v>59.107477095852623</v>
      </c>
      <c r="U3264" s="5">
        <v>0</v>
      </c>
      <c r="V3264" s="5">
        <v>0</v>
      </c>
      <c r="W3264" s="5">
        <v>3</v>
      </c>
      <c r="X3264" s="5">
        <v>29.553738547926311</v>
      </c>
      <c r="Y3264" s="5">
        <v>0</v>
      </c>
      <c r="Z3264" s="5">
        <v>0</v>
      </c>
      <c r="AA3264" s="5">
        <v>3</v>
      </c>
      <c r="AB3264" s="5">
        <v>29.553738547926311</v>
      </c>
      <c r="AC3264" s="225">
        <v>28</v>
      </c>
      <c r="AD3264" s="5">
        <v>275.83489311397892</v>
      </c>
      <c r="AE3264" s="5">
        <v>4</v>
      </c>
      <c r="AF3264" s="5">
        <v>39.404984730568415</v>
      </c>
      <c r="AG3264" s="5">
        <v>20</v>
      </c>
      <c r="AH3264" s="5">
        <v>197.02492365284209</v>
      </c>
      <c r="AI3264" s="5">
        <v>4</v>
      </c>
      <c r="AJ3264" s="5">
        <v>39.404984730568415</v>
      </c>
    </row>
    <row r="3265" spans="1:36" x14ac:dyDescent="0.25">
      <c r="A3265">
        <v>2017</v>
      </c>
      <c r="B3265" t="s">
        <v>41</v>
      </c>
      <c r="C3265" s="212" t="s">
        <v>5608</v>
      </c>
      <c r="D3265" s="47" t="s">
        <v>1045</v>
      </c>
      <c r="E3265" s="11">
        <v>6.9749999999999996</v>
      </c>
      <c r="F3265" s="2">
        <v>0.5544</v>
      </c>
      <c r="G3265" s="2">
        <v>0.42170000000000002</v>
      </c>
      <c r="H3265" s="2">
        <v>0.13269999999999998</v>
      </c>
      <c r="I3265" s="2">
        <v>0.54900000000000004</v>
      </c>
      <c r="J3265" s="2">
        <v>0.39400000000000002</v>
      </c>
      <c r="K3265" s="2">
        <v>0.15500000000000003</v>
      </c>
      <c r="L3265" s="2">
        <v>0.49490000000000001</v>
      </c>
      <c r="M3265" s="2">
        <v>0.48110000000000003</v>
      </c>
      <c r="N3265" s="2">
        <v>1.3799999999999979E-2</v>
      </c>
      <c r="O3265" s="2">
        <v>0.10049999999999999</v>
      </c>
      <c r="P3265" s="2" t="s">
        <v>4792</v>
      </c>
      <c r="Q3265" s="5">
        <v>10187</v>
      </c>
      <c r="R3265" s="5">
        <v>1460.5017921146955</v>
      </c>
      <c r="S3265" s="5">
        <v>31</v>
      </c>
      <c r="T3265" s="5">
        <v>304.3094139589673</v>
      </c>
      <c r="U3265" s="5">
        <v>0</v>
      </c>
      <c r="V3265" s="5">
        <v>0</v>
      </c>
      <c r="W3265" s="5">
        <v>6</v>
      </c>
      <c r="X3265" s="5">
        <v>58.898596250122701</v>
      </c>
      <c r="Y3265" s="5">
        <v>10</v>
      </c>
      <c r="Z3265" s="5">
        <v>98.164327083537842</v>
      </c>
      <c r="AA3265" s="5">
        <v>15</v>
      </c>
      <c r="AB3265" s="5">
        <v>147.24649062530676</v>
      </c>
      <c r="AC3265" s="225">
        <v>401</v>
      </c>
      <c r="AD3265" s="5">
        <v>3936.3895160498673</v>
      </c>
      <c r="AE3265" s="5">
        <v>59</v>
      </c>
      <c r="AF3265" s="5">
        <v>579.16952979287328</v>
      </c>
      <c r="AG3265" s="5">
        <v>325</v>
      </c>
      <c r="AH3265" s="5">
        <v>3190.3406302149801</v>
      </c>
      <c r="AI3265" s="5">
        <v>17</v>
      </c>
      <c r="AJ3265" s="5">
        <v>166.87935604201434</v>
      </c>
    </row>
    <row r="3266" spans="1:36" x14ac:dyDescent="0.25">
      <c r="A3266">
        <v>2018</v>
      </c>
      <c r="B3266" t="s">
        <v>49</v>
      </c>
      <c r="C3266" s="212" t="s">
        <v>6476</v>
      </c>
      <c r="D3266" s="47" t="s">
        <v>618</v>
      </c>
      <c r="E3266" s="11">
        <v>14.2</v>
      </c>
      <c r="F3266" s="2">
        <v>0.3947</v>
      </c>
      <c r="G3266" s="2">
        <v>0.57199999999999995</v>
      </c>
      <c r="H3266" s="2">
        <v>-0.17729999999999996</v>
      </c>
      <c r="I3266" s="2">
        <v>0.312</v>
      </c>
      <c r="J3266" s="2">
        <v>0.57999999999999996</v>
      </c>
      <c r="K3266" s="2">
        <v>-0.26799999999999996</v>
      </c>
      <c r="L3266" s="2">
        <v>0.47899999999999998</v>
      </c>
      <c r="M3266" s="2">
        <v>0.50600000000000001</v>
      </c>
      <c r="N3266" s="2">
        <v>-2.7000000000000024E-2</v>
      </c>
      <c r="O3266" s="2">
        <v>-0.15743333333333331</v>
      </c>
      <c r="P3266" s="2" t="s">
        <v>5900</v>
      </c>
      <c r="Q3266" s="5">
        <v>10187</v>
      </c>
      <c r="R3266" s="5">
        <v>717.3943661971831</v>
      </c>
      <c r="S3266" s="5">
        <v>11</v>
      </c>
      <c r="T3266" s="5">
        <v>107.98075979189163</v>
      </c>
      <c r="U3266" s="5">
        <v>0</v>
      </c>
      <c r="V3266" s="5">
        <v>0</v>
      </c>
      <c r="W3266" s="5">
        <v>5</v>
      </c>
      <c r="X3266" s="5">
        <v>49.082163541768921</v>
      </c>
      <c r="Y3266" s="5">
        <v>1</v>
      </c>
      <c r="Z3266" s="5">
        <v>9.8164327083537852</v>
      </c>
      <c r="AA3266" s="5">
        <v>5</v>
      </c>
      <c r="AB3266" s="5">
        <v>49.082163541768921</v>
      </c>
      <c r="AC3266" s="225">
        <v>23</v>
      </c>
      <c r="AD3266" s="5">
        <v>225.77795229213703</v>
      </c>
      <c r="AE3266" s="5">
        <v>2</v>
      </c>
      <c r="AF3266" s="5">
        <v>19.63286541670757</v>
      </c>
      <c r="AG3266" s="5">
        <v>19</v>
      </c>
      <c r="AH3266" s="5">
        <v>186.51222145872188</v>
      </c>
      <c r="AI3266" s="5">
        <v>2</v>
      </c>
      <c r="AJ3266" s="5">
        <v>19.63286541670757</v>
      </c>
    </row>
    <row r="3267" spans="1:36" x14ac:dyDescent="0.25">
      <c r="A3267">
        <v>2017</v>
      </c>
      <c r="B3267" t="s">
        <v>70</v>
      </c>
      <c r="C3267" s="212" t="s">
        <v>5056</v>
      </c>
      <c r="D3267" s="47" t="s">
        <v>1112</v>
      </c>
      <c r="E3267" s="11">
        <v>13.03</v>
      </c>
      <c r="F3267" s="2">
        <v>0.74690000000000001</v>
      </c>
      <c r="G3267" s="2">
        <v>0.23580000000000001</v>
      </c>
      <c r="H3267" s="2">
        <v>0.5111</v>
      </c>
      <c r="I3267" s="2">
        <v>0.73450000000000004</v>
      </c>
      <c r="J3267" s="2">
        <v>0.2366</v>
      </c>
      <c r="K3267" s="2">
        <v>0.49790000000000001</v>
      </c>
      <c r="L3267" s="2">
        <v>0.6431</v>
      </c>
      <c r="M3267" s="2">
        <v>0.34060000000000001</v>
      </c>
      <c r="N3267" s="2">
        <v>0.30249999999999999</v>
      </c>
      <c r="O3267" s="2">
        <v>0.43716666666666665</v>
      </c>
      <c r="P3267" s="5" t="s">
        <v>4792</v>
      </c>
      <c r="Q3267" s="5">
        <v>10194</v>
      </c>
      <c r="R3267" s="5">
        <v>782.34842670759792</v>
      </c>
      <c r="S3267" s="5">
        <v>51</v>
      </c>
      <c r="T3267" s="5">
        <v>500.29429075927015</v>
      </c>
      <c r="U3267" s="5">
        <v>2</v>
      </c>
      <c r="V3267" s="5">
        <v>19.619383951343927</v>
      </c>
      <c r="W3267" s="5">
        <v>2</v>
      </c>
      <c r="X3267" s="5">
        <v>19.619383951343927</v>
      </c>
      <c r="Y3267" s="5">
        <v>8</v>
      </c>
      <c r="Z3267" s="5">
        <v>78.477535805375709</v>
      </c>
      <c r="AA3267" s="5">
        <v>39</v>
      </c>
      <c r="AB3267" s="5">
        <v>382.57798705120655</v>
      </c>
      <c r="AC3267" s="225">
        <v>390</v>
      </c>
      <c r="AD3267" s="5">
        <v>3825.7798705120658</v>
      </c>
      <c r="AE3267" s="5">
        <v>78</v>
      </c>
      <c r="AF3267" s="5">
        <v>765.1559741024131</v>
      </c>
      <c r="AG3267" s="5">
        <v>287</v>
      </c>
      <c r="AH3267" s="5">
        <v>2815.3815970178539</v>
      </c>
      <c r="AI3267" s="5">
        <v>25</v>
      </c>
      <c r="AJ3267" s="5">
        <v>245.24229939179909</v>
      </c>
    </row>
    <row r="3268" spans="1:36" x14ac:dyDescent="0.25">
      <c r="A3268">
        <v>2017</v>
      </c>
      <c r="B3268" t="s">
        <v>49</v>
      </c>
      <c r="C3268" s="212" t="s">
        <v>6411</v>
      </c>
      <c r="D3268" s="47" t="s">
        <v>6316</v>
      </c>
      <c r="E3268" s="11">
        <v>16.600000000000001</v>
      </c>
      <c r="F3268" s="2">
        <v>0.2611</v>
      </c>
      <c r="G3268" s="2">
        <v>0.71</v>
      </c>
      <c r="H3268" s="2">
        <v>-0.44889999999999997</v>
      </c>
      <c r="I3268" s="2">
        <v>0.313</v>
      </c>
      <c r="J3268" s="2">
        <v>0.57399999999999995</v>
      </c>
      <c r="K3268" s="2">
        <v>-0.26099999999999995</v>
      </c>
      <c r="L3268" s="2">
        <v>0.438</v>
      </c>
      <c r="M3268" s="2">
        <v>0.54200000000000004</v>
      </c>
      <c r="N3268" s="2">
        <v>-0.10400000000000004</v>
      </c>
      <c r="O3268" s="2">
        <v>-0.27130000000000004</v>
      </c>
      <c r="P3268" s="2" t="s">
        <v>5900</v>
      </c>
      <c r="Q3268" s="5">
        <v>10196</v>
      </c>
      <c r="R3268" s="5">
        <v>614.2168674698795</v>
      </c>
      <c r="S3268" s="5">
        <v>11</v>
      </c>
      <c r="T3268" s="5">
        <v>107.88544527265593</v>
      </c>
      <c r="U3268" s="5">
        <v>0</v>
      </c>
      <c r="V3268" s="5">
        <v>0</v>
      </c>
      <c r="W3268" s="5">
        <v>2</v>
      </c>
      <c r="X3268" s="5">
        <v>19.615535504119261</v>
      </c>
      <c r="Y3268" s="5">
        <v>0</v>
      </c>
      <c r="Z3268" s="5">
        <v>0</v>
      </c>
      <c r="AA3268" s="5">
        <v>9</v>
      </c>
      <c r="AB3268" s="5">
        <v>88.269909768536678</v>
      </c>
      <c r="AC3268" s="225">
        <v>75</v>
      </c>
      <c r="AD3268" s="5">
        <v>735.58258140447242</v>
      </c>
      <c r="AE3268" s="5">
        <v>21</v>
      </c>
      <c r="AF3268" s="5">
        <v>205.96312279325224</v>
      </c>
      <c r="AG3268" s="5">
        <v>50</v>
      </c>
      <c r="AH3268" s="5">
        <v>490.3883876029816</v>
      </c>
      <c r="AI3268" s="5">
        <v>4</v>
      </c>
      <c r="AJ3268" s="5">
        <v>39.231071008238523</v>
      </c>
    </row>
    <row r="3269" spans="1:36" x14ac:dyDescent="0.25">
      <c r="A3269">
        <v>2018</v>
      </c>
      <c r="B3269" t="s">
        <v>71</v>
      </c>
      <c r="C3269" s="212" t="s">
        <v>5087</v>
      </c>
      <c r="D3269" s="47" t="s">
        <v>5085</v>
      </c>
      <c r="E3269" s="11">
        <v>0</v>
      </c>
      <c r="F3269" s="2">
        <v>0.81100000000000005</v>
      </c>
      <c r="G3269" s="2">
        <v>0.1769</v>
      </c>
      <c r="H3269" s="2">
        <v>0.63410000000000011</v>
      </c>
      <c r="I3269" s="2">
        <v>0.79279999999999995</v>
      </c>
      <c r="J3269" s="2">
        <v>0.17699999999999999</v>
      </c>
      <c r="K3269" s="2">
        <v>0.6157999999999999</v>
      </c>
      <c r="L3269" s="2">
        <v>0.75539999999999996</v>
      </c>
      <c r="M3269" s="2">
        <v>0.2301</v>
      </c>
      <c r="N3269" s="2">
        <v>0.52529999999999999</v>
      </c>
      <c r="O3269" s="2">
        <v>0.59173333333333333</v>
      </c>
      <c r="P3269" s="2" t="s">
        <v>4792</v>
      </c>
      <c r="Q3269" s="5">
        <v>10203</v>
      </c>
      <c r="R3269" s="5" t="s">
        <v>4791</v>
      </c>
      <c r="S3269" s="5">
        <v>17</v>
      </c>
      <c r="T3269" s="5">
        <v>166.61766147211603</v>
      </c>
      <c r="U3269" s="5">
        <v>0</v>
      </c>
      <c r="V3269" s="5">
        <v>0</v>
      </c>
      <c r="W3269" s="5">
        <v>9</v>
      </c>
      <c r="X3269" s="5">
        <v>88.209350191120265</v>
      </c>
      <c r="Y3269" s="5">
        <v>2</v>
      </c>
      <c r="Z3269" s="5">
        <v>19.602077820248947</v>
      </c>
      <c r="AA3269" s="5">
        <v>6</v>
      </c>
      <c r="AB3269" s="5">
        <v>58.806233460746832</v>
      </c>
      <c r="AC3269" s="225">
        <v>174</v>
      </c>
      <c r="AD3269" s="5">
        <v>1705.3807703616583</v>
      </c>
      <c r="AE3269" s="5">
        <v>43</v>
      </c>
      <c r="AF3269" s="5">
        <v>421.44467313535233</v>
      </c>
      <c r="AG3269" s="5">
        <v>128</v>
      </c>
      <c r="AH3269" s="5">
        <v>1254.5329804959326</v>
      </c>
      <c r="AI3269" s="5">
        <v>3</v>
      </c>
      <c r="AJ3269" s="5">
        <v>29.403116730373416</v>
      </c>
    </row>
    <row r="3270" spans="1:36" x14ac:dyDescent="0.25">
      <c r="A3270">
        <v>2018</v>
      </c>
      <c r="B3270" t="s">
        <v>71</v>
      </c>
      <c r="C3270" s="212" t="s">
        <v>5087</v>
      </c>
      <c r="D3270" s="47" t="s">
        <v>5085</v>
      </c>
      <c r="E3270" s="11">
        <v>0</v>
      </c>
      <c r="F3270" s="2">
        <v>0.81100000000000005</v>
      </c>
      <c r="G3270" s="2">
        <v>0.1769</v>
      </c>
      <c r="H3270" s="2">
        <v>0.63410000000000011</v>
      </c>
      <c r="I3270" s="2">
        <v>0.79279999999999995</v>
      </c>
      <c r="J3270" s="2">
        <v>0.17699999999999999</v>
      </c>
      <c r="K3270" s="2">
        <v>0.6157999999999999</v>
      </c>
      <c r="L3270" s="2">
        <v>0.75539999999999996</v>
      </c>
      <c r="M3270" s="2">
        <v>0.2301</v>
      </c>
      <c r="N3270" s="2">
        <v>0.52529999999999999</v>
      </c>
      <c r="O3270" s="2">
        <v>0.59173333333333333</v>
      </c>
      <c r="P3270" s="2" t="s">
        <v>4792</v>
      </c>
      <c r="Q3270" s="5">
        <v>10203</v>
      </c>
      <c r="R3270" s="5" t="s">
        <v>4791</v>
      </c>
      <c r="S3270" s="5">
        <v>17</v>
      </c>
      <c r="T3270" s="5">
        <v>166.61766147211603</v>
      </c>
      <c r="U3270" s="5">
        <v>0</v>
      </c>
      <c r="V3270" s="5">
        <v>0</v>
      </c>
      <c r="W3270" s="5">
        <v>9</v>
      </c>
      <c r="X3270" s="5">
        <v>88.209350191120265</v>
      </c>
      <c r="Y3270" s="5">
        <v>2</v>
      </c>
      <c r="Z3270" s="5">
        <v>19.602077820248947</v>
      </c>
      <c r="AA3270" s="5">
        <v>6</v>
      </c>
      <c r="AB3270" s="5">
        <v>58.806233460746832</v>
      </c>
      <c r="AC3270" s="225">
        <v>174</v>
      </c>
      <c r="AD3270" s="5">
        <v>1705.3807703616583</v>
      </c>
      <c r="AE3270" s="5">
        <v>43</v>
      </c>
      <c r="AF3270" s="5">
        <v>421.44467313535233</v>
      </c>
      <c r="AG3270" s="5">
        <v>128</v>
      </c>
      <c r="AH3270" s="5">
        <v>1254.5329804959326</v>
      </c>
      <c r="AI3270" s="5">
        <v>3</v>
      </c>
      <c r="AJ3270" s="5">
        <v>29.403116730373416</v>
      </c>
    </row>
    <row r="3271" spans="1:36" x14ac:dyDescent="0.25">
      <c r="A3271">
        <v>2018</v>
      </c>
      <c r="B3271" t="s">
        <v>41</v>
      </c>
      <c r="C3271" s="212" t="s">
        <v>5608</v>
      </c>
      <c r="D3271" s="47" t="s">
        <v>1045</v>
      </c>
      <c r="E3271" s="11">
        <v>6.9749999999999996</v>
      </c>
      <c r="F3271" s="2">
        <v>0.5544</v>
      </c>
      <c r="G3271" s="2">
        <v>0.42170000000000002</v>
      </c>
      <c r="H3271" s="2">
        <v>0.13269999999999998</v>
      </c>
      <c r="I3271" s="2">
        <v>0.54900000000000004</v>
      </c>
      <c r="J3271" s="2">
        <v>0.39400000000000002</v>
      </c>
      <c r="K3271" s="2">
        <v>0.15500000000000003</v>
      </c>
      <c r="L3271" s="2">
        <v>0.49490000000000001</v>
      </c>
      <c r="M3271" s="2">
        <v>0.48110000000000003</v>
      </c>
      <c r="N3271" s="2">
        <v>1.3799999999999979E-2</v>
      </c>
      <c r="O3271" s="2">
        <v>0.10049999999999999</v>
      </c>
      <c r="P3271" s="2" t="s">
        <v>4792</v>
      </c>
      <c r="Q3271" s="5">
        <v>10210</v>
      </c>
      <c r="R3271" s="5">
        <v>1463.7992831541219</v>
      </c>
      <c r="S3271" s="5">
        <v>59</v>
      </c>
      <c r="T3271" s="5">
        <v>577.8648383937317</v>
      </c>
      <c r="U3271" s="5">
        <v>0</v>
      </c>
      <c r="V3271" s="5">
        <v>0</v>
      </c>
      <c r="W3271" s="5">
        <v>15</v>
      </c>
      <c r="X3271" s="5">
        <v>146.91478942213516</v>
      </c>
      <c r="Y3271" s="5">
        <v>10</v>
      </c>
      <c r="Z3271" s="5">
        <v>97.943192948090115</v>
      </c>
      <c r="AA3271" s="5">
        <v>34</v>
      </c>
      <c r="AB3271" s="5">
        <v>333.00685602350637</v>
      </c>
      <c r="AC3271" s="225">
        <v>528</v>
      </c>
      <c r="AD3271" s="5">
        <v>5171.4005876591582</v>
      </c>
      <c r="AE3271" s="5">
        <v>56</v>
      </c>
      <c r="AF3271" s="5">
        <v>548.48188050930457</v>
      </c>
      <c r="AG3271" s="5">
        <v>440</v>
      </c>
      <c r="AH3271" s="5">
        <v>4309.5004897159642</v>
      </c>
      <c r="AI3271" s="5">
        <v>32</v>
      </c>
      <c r="AJ3271" s="5">
        <v>313.41821743388834</v>
      </c>
    </row>
    <row r="3272" spans="1:36" x14ac:dyDescent="0.25">
      <c r="A3272">
        <v>2018</v>
      </c>
      <c r="B3272" t="s">
        <v>41</v>
      </c>
      <c r="C3272" s="212" t="s">
        <v>694</v>
      </c>
      <c r="D3272" s="47" t="s">
        <v>1045</v>
      </c>
      <c r="E3272" s="11">
        <v>5.62</v>
      </c>
      <c r="F3272" s="2">
        <v>0.5544</v>
      </c>
      <c r="G3272" s="2">
        <v>0.42170000000000002</v>
      </c>
      <c r="H3272" s="2">
        <v>0.13269999999999998</v>
      </c>
      <c r="I3272" s="2">
        <v>0.54900000000000004</v>
      </c>
      <c r="J3272" s="2">
        <v>0.39400000000000002</v>
      </c>
      <c r="K3272" s="2">
        <v>0.15500000000000003</v>
      </c>
      <c r="L3272" s="2">
        <v>0.49490000000000001</v>
      </c>
      <c r="M3272" s="2">
        <v>0.48110000000000003</v>
      </c>
      <c r="N3272" s="2">
        <v>1.3799999999999979E-2</v>
      </c>
      <c r="O3272" s="2">
        <v>0.10049999999999999</v>
      </c>
      <c r="P3272" s="2" t="s">
        <v>4792</v>
      </c>
      <c r="Q3272" s="5">
        <v>10216</v>
      </c>
      <c r="R3272" s="5">
        <v>1817.7935943060497</v>
      </c>
      <c r="S3272" s="5">
        <v>13</v>
      </c>
      <c r="T3272" s="5">
        <v>127.25137039937353</v>
      </c>
      <c r="U3272" s="5">
        <v>0</v>
      </c>
      <c r="V3272" s="5">
        <v>0</v>
      </c>
      <c r="W3272" s="5">
        <v>3</v>
      </c>
      <c r="X3272" s="5">
        <v>29.365700861393893</v>
      </c>
      <c r="Y3272" s="5">
        <v>0</v>
      </c>
      <c r="Z3272" s="5">
        <v>0</v>
      </c>
      <c r="AA3272" s="5">
        <v>10</v>
      </c>
      <c r="AB3272" s="5">
        <v>97.885669537979652</v>
      </c>
      <c r="AC3272" s="225">
        <v>81</v>
      </c>
      <c r="AD3272" s="5">
        <v>792.87392325763517</v>
      </c>
      <c r="AE3272" s="5">
        <v>24</v>
      </c>
      <c r="AF3272" s="5">
        <v>234.92560689115115</v>
      </c>
      <c r="AG3272" s="5">
        <v>50</v>
      </c>
      <c r="AH3272" s="5">
        <v>489.4283476898982</v>
      </c>
      <c r="AI3272" s="5">
        <v>7</v>
      </c>
      <c r="AJ3272" s="5">
        <v>68.519968676585748</v>
      </c>
    </row>
    <row r="3273" spans="1:36" x14ac:dyDescent="0.25">
      <c r="A3273">
        <v>2017</v>
      </c>
      <c r="B3273" t="s">
        <v>71</v>
      </c>
      <c r="C3273" s="212" t="s">
        <v>5782</v>
      </c>
      <c r="D3273" s="47" t="s">
        <v>5781</v>
      </c>
      <c r="E3273" s="11">
        <v>0</v>
      </c>
      <c r="F3273" s="2">
        <v>0.53480000000000005</v>
      </c>
      <c r="G3273" s="2">
        <v>0.45879999999999999</v>
      </c>
      <c r="H3273" s="2">
        <v>7.6000000000000068E-2</v>
      </c>
      <c r="I3273" s="2">
        <v>0.42180000000000001</v>
      </c>
      <c r="J3273" s="2">
        <v>0.55549999999999999</v>
      </c>
      <c r="K3273" s="2">
        <v>-0.13369999999999999</v>
      </c>
      <c r="L3273" s="2">
        <v>0.39290000000000003</v>
      </c>
      <c r="M3273" s="2">
        <v>0.5988</v>
      </c>
      <c r="N3273" s="2">
        <v>-0.20589999999999997</v>
      </c>
      <c r="O3273" s="2">
        <v>-8.7866666666666635E-2</v>
      </c>
      <c r="P3273" s="2" t="s">
        <v>5765</v>
      </c>
      <c r="Q3273" s="5">
        <v>10222</v>
      </c>
      <c r="R3273" s="5" t="s">
        <v>4791</v>
      </c>
      <c r="S3273" s="5">
        <v>7</v>
      </c>
      <c r="T3273" s="5">
        <v>68.47974955977304</v>
      </c>
      <c r="U3273" s="5">
        <v>0</v>
      </c>
      <c r="V3273" s="5">
        <v>0</v>
      </c>
      <c r="W3273" s="5">
        <v>0</v>
      </c>
      <c r="X3273" s="5">
        <v>0</v>
      </c>
      <c r="Y3273" s="5">
        <v>1</v>
      </c>
      <c r="Z3273" s="5">
        <v>9.7828213656818619</v>
      </c>
      <c r="AA3273" s="5">
        <v>6</v>
      </c>
      <c r="AB3273" s="5">
        <v>58.696928194091171</v>
      </c>
      <c r="AC3273" s="225">
        <v>215</v>
      </c>
      <c r="AD3273" s="5">
        <v>2103.3065936216003</v>
      </c>
      <c r="AE3273" s="5">
        <v>65</v>
      </c>
      <c r="AF3273" s="5">
        <v>635.88338876932107</v>
      </c>
      <c r="AG3273" s="5">
        <v>139</v>
      </c>
      <c r="AH3273" s="5">
        <v>1359.8121698297789</v>
      </c>
      <c r="AI3273" s="5">
        <v>11</v>
      </c>
      <c r="AJ3273" s="5">
        <v>107.61103502250049</v>
      </c>
    </row>
    <row r="3274" spans="1:36" x14ac:dyDescent="0.25">
      <c r="A3274">
        <v>2018</v>
      </c>
      <c r="B3274" t="s">
        <v>71</v>
      </c>
      <c r="C3274" s="212" t="s">
        <v>5113</v>
      </c>
      <c r="D3274" s="47" t="s">
        <v>5112</v>
      </c>
      <c r="E3274" s="11">
        <v>0</v>
      </c>
      <c r="F3274" s="2">
        <v>0.81420000000000003</v>
      </c>
      <c r="G3274" s="2">
        <v>0.1736</v>
      </c>
      <c r="H3274" s="2">
        <v>0.64060000000000006</v>
      </c>
      <c r="I3274" s="2">
        <v>0.81420000000000003</v>
      </c>
      <c r="J3274" s="2">
        <v>0.15260000000000001</v>
      </c>
      <c r="K3274" s="2">
        <v>0.66159999999999997</v>
      </c>
      <c r="L3274" s="2">
        <v>0.81689999999999996</v>
      </c>
      <c r="M3274" s="2">
        <v>0.17050000000000001</v>
      </c>
      <c r="N3274" s="2">
        <v>0.64639999999999997</v>
      </c>
      <c r="O3274" s="2">
        <v>0.6495333333333333</v>
      </c>
      <c r="P3274" s="2" t="s">
        <v>4792</v>
      </c>
      <c r="Q3274" s="5">
        <v>10228</v>
      </c>
      <c r="R3274" s="5" t="s">
        <v>4791</v>
      </c>
      <c r="S3274" s="5">
        <v>25</v>
      </c>
      <c r="T3274" s="5">
        <v>244.42706296441142</v>
      </c>
      <c r="U3274" s="5">
        <v>0</v>
      </c>
      <c r="V3274" s="5">
        <v>0</v>
      </c>
      <c r="W3274" s="5">
        <v>10</v>
      </c>
      <c r="X3274" s="5">
        <v>97.770825185764579</v>
      </c>
      <c r="Y3274" s="5">
        <v>5</v>
      </c>
      <c r="Z3274" s="5">
        <v>48.88541259288229</v>
      </c>
      <c r="AA3274" s="5">
        <v>10</v>
      </c>
      <c r="AB3274" s="5">
        <v>97.770825185764579</v>
      </c>
      <c r="AC3274" s="225">
        <v>494</v>
      </c>
      <c r="AD3274" s="5">
        <v>4829.8787641767694</v>
      </c>
      <c r="AE3274" s="5">
        <v>25</v>
      </c>
      <c r="AF3274" s="5">
        <v>244.42706296441142</v>
      </c>
      <c r="AG3274" s="5">
        <v>454</v>
      </c>
      <c r="AH3274" s="5">
        <v>4438.7954634337111</v>
      </c>
      <c r="AI3274" s="5">
        <v>15</v>
      </c>
      <c r="AJ3274" s="5">
        <v>146.65623777864687</v>
      </c>
    </row>
    <row r="3275" spans="1:36" x14ac:dyDescent="0.25">
      <c r="A3275">
        <v>2018</v>
      </c>
      <c r="B3275" t="s">
        <v>71</v>
      </c>
      <c r="C3275" s="212" t="s">
        <v>5113</v>
      </c>
      <c r="D3275" s="47" t="s">
        <v>5112</v>
      </c>
      <c r="E3275" s="11">
        <v>0</v>
      </c>
      <c r="F3275" s="2">
        <v>0.81420000000000003</v>
      </c>
      <c r="G3275" s="2">
        <v>0.1736</v>
      </c>
      <c r="H3275" s="2">
        <v>0.64060000000000006</v>
      </c>
      <c r="I3275" s="2">
        <v>0.81420000000000003</v>
      </c>
      <c r="J3275" s="2">
        <v>0.15260000000000001</v>
      </c>
      <c r="K3275" s="2">
        <v>0.66159999999999997</v>
      </c>
      <c r="L3275" s="2">
        <v>0.81689999999999996</v>
      </c>
      <c r="M3275" s="2">
        <v>0.17050000000000001</v>
      </c>
      <c r="N3275" s="2">
        <v>0.64639999999999997</v>
      </c>
      <c r="O3275" s="2">
        <v>0.6495333333333333</v>
      </c>
      <c r="P3275" s="2" t="s">
        <v>4792</v>
      </c>
      <c r="Q3275" s="5">
        <v>10228</v>
      </c>
      <c r="R3275" s="5" t="s">
        <v>4791</v>
      </c>
      <c r="S3275" s="5">
        <v>25</v>
      </c>
      <c r="T3275" s="5">
        <v>244.42706296441142</v>
      </c>
      <c r="U3275" s="5">
        <v>0</v>
      </c>
      <c r="V3275" s="5">
        <v>0</v>
      </c>
      <c r="W3275" s="5">
        <v>10</v>
      </c>
      <c r="X3275" s="5">
        <v>97.770825185764579</v>
      </c>
      <c r="Y3275" s="5">
        <v>5</v>
      </c>
      <c r="Z3275" s="5">
        <v>48.88541259288229</v>
      </c>
      <c r="AA3275" s="5">
        <v>10</v>
      </c>
      <c r="AB3275" s="5">
        <v>97.770825185764579</v>
      </c>
      <c r="AC3275" s="225">
        <v>494</v>
      </c>
      <c r="AD3275" s="5">
        <v>4829.8787641767694</v>
      </c>
      <c r="AE3275" s="5">
        <v>25</v>
      </c>
      <c r="AF3275" s="5">
        <v>244.42706296441142</v>
      </c>
      <c r="AG3275" s="5">
        <v>454</v>
      </c>
      <c r="AH3275" s="5">
        <v>4438.7954634337111</v>
      </c>
      <c r="AI3275" s="5">
        <v>15</v>
      </c>
      <c r="AJ3275" s="5">
        <v>146.65623777864687</v>
      </c>
    </row>
    <row r="3276" spans="1:36" x14ac:dyDescent="0.25">
      <c r="A3276">
        <v>2018</v>
      </c>
      <c r="B3276" t="s">
        <v>71</v>
      </c>
      <c r="C3276" s="212" t="s">
        <v>641</v>
      </c>
      <c r="D3276" s="47" t="s">
        <v>5036</v>
      </c>
      <c r="E3276" s="11">
        <v>0</v>
      </c>
      <c r="F3276" s="2">
        <v>0.77900000000000003</v>
      </c>
      <c r="G3276" s="2">
        <v>0.21129999999999999</v>
      </c>
      <c r="H3276" s="2">
        <v>0.56770000000000009</v>
      </c>
      <c r="I3276" s="2">
        <v>0.77129999999999999</v>
      </c>
      <c r="J3276" s="2">
        <v>0.1971</v>
      </c>
      <c r="K3276" s="2">
        <v>0.57420000000000004</v>
      </c>
      <c r="L3276" s="2">
        <v>0.74270000000000003</v>
      </c>
      <c r="M3276" s="2">
        <v>0.24399999999999999</v>
      </c>
      <c r="N3276" s="2">
        <v>0.49870000000000003</v>
      </c>
      <c r="O3276" s="2">
        <v>0.54686666666666672</v>
      </c>
      <c r="P3276" s="2" t="s">
        <v>4792</v>
      </c>
      <c r="Q3276" s="5">
        <v>10259</v>
      </c>
      <c r="R3276" s="5" t="s">
        <v>4791</v>
      </c>
      <c r="S3276" s="5">
        <v>46</v>
      </c>
      <c r="T3276" s="5">
        <v>448.38678233745975</v>
      </c>
      <c r="U3276" s="5">
        <v>0</v>
      </c>
      <c r="V3276" s="5">
        <v>0</v>
      </c>
      <c r="W3276" s="5">
        <v>5</v>
      </c>
      <c r="X3276" s="5">
        <v>48.737693732332588</v>
      </c>
      <c r="Y3276" s="5">
        <v>3</v>
      </c>
      <c r="Z3276" s="5">
        <v>29.242616239399553</v>
      </c>
      <c r="AA3276" s="5">
        <v>38</v>
      </c>
      <c r="AB3276" s="5">
        <v>370.40647236572767</v>
      </c>
      <c r="AC3276" s="225">
        <v>269</v>
      </c>
      <c r="AD3276" s="5">
        <v>2622.0879227994933</v>
      </c>
      <c r="AE3276" s="5">
        <v>64</v>
      </c>
      <c r="AF3276" s="5">
        <v>623.84247977385712</v>
      </c>
      <c r="AG3276" s="5">
        <v>195</v>
      </c>
      <c r="AH3276" s="5">
        <v>1900.7700555609711</v>
      </c>
      <c r="AI3276" s="5">
        <v>10</v>
      </c>
      <c r="AJ3276" s="5">
        <v>97.475387464665175</v>
      </c>
    </row>
    <row r="3277" spans="1:36" x14ac:dyDescent="0.25">
      <c r="A3277">
        <v>2018</v>
      </c>
      <c r="B3277" t="s">
        <v>71</v>
      </c>
      <c r="C3277" s="212" t="s">
        <v>641</v>
      </c>
      <c r="D3277" s="47" t="s">
        <v>5036</v>
      </c>
      <c r="E3277" s="11">
        <v>0</v>
      </c>
      <c r="F3277" s="2">
        <v>0.77900000000000003</v>
      </c>
      <c r="G3277" s="2">
        <v>0.21129999999999999</v>
      </c>
      <c r="H3277" s="2">
        <v>0.56770000000000009</v>
      </c>
      <c r="I3277" s="2">
        <v>0.77129999999999999</v>
      </c>
      <c r="J3277" s="2">
        <v>0.1971</v>
      </c>
      <c r="K3277" s="2">
        <v>0.57420000000000004</v>
      </c>
      <c r="L3277" s="2">
        <v>0.74270000000000003</v>
      </c>
      <c r="M3277" s="2">
        <v>0.24399999999999999</v>
      </c>
      <c r="N3277" s="2">
        <v>0.49870000000000003</v>
      </c>
      <c r="O3277" s="2">
        <v>0.54686666666666672</v>
      </c>
      <c r="P3277" s="2" t="s">
        <v>4792</v>
      </c>
      <c r="Q3277" s="5">
        <v>10259</v>
      </c>
      <c r="R3277" s="5" t="s">
        <v>4791</v>
      </c>
      <c r="S3277" s="5">
        <v>46</v>
      </c>
      <c r="T3277" s="5">
        <v>448.38678233745975</v>
      </c>
      <c r="U3277" s="5">
        <v>0</v>
      </c>
      <c r="V3277" s="5">
        <v>0</v>
      </c>
      <c r="W3277" s="5">
        <v>5</v>
      </c>
      <c r="X3277" s="5">
        <v>48.737693732332588</v>
      </c>
      <c r="Y3277" s="5">
        <v>3</v>
      </c>
      <c r="Z3277" s="5">
        <v>29.242616239399553</v>
      </c>
      <c r="AA3277" s="5">
        <v>38</v>
      </c>
      <c r="AB3277" s="5">
        <v>370.40647236572767</v>
      </c>
      <c r="AC3277" s="225">
        <v>269</v>
      </c>
      <c r="AD3277" s="5">
        <v>2622.0879227994933</v>
      </c>
      <c r="AE3277" s="5">
        <v>64</v>
      </c>
      <c r="AF3277" s="5">
        <v>623.84247977385712</v>
      </c>
      <c r="AG3277" s="5">
        <v>195</v>
      </c>
      <c r="AH3277" s="5">
        <v>1900.7700555609711</v>
      </c>
      <c r="AI3277" s="5">
        <v>10</v>
      </c>
      <c r="AJ3277" s="5">
        <v>97.475387464665175</v>
      </c>
    </row>
    <row r="3278" spans="1:36" x14ac:dyDescent="0.25">
      <c r="A3278">
        <v>2019</v>
      </c>
      <c r="B3278" t="s">
        <v>41</v>
      </c>
      <c r="C3278" s="212" t="s">
        <v>6142</v>
      </c>
      <c r="D3278" s="47" t="s">
        <v>6005</v>
      </c>
      <c r="E3278" s="11">
        <v>4.6079999999999997</v>
      </c>
      <c r="F3278" s="2">
        <v>0.24049999999999999</v>
      </c>
      <c r="G3278" s="2">
        <v>0.74350000000000005</v>
      </c>
      <c r="H3278" s="2">
        <v>-0.50300000000000011</v>
      </c>
      <c r="I3278" s="2">
        <v>0.2102</v>
      </c>
      <c r="J3278" s="2">
        <v>0.74750000000000005</v>
      </c>
      <c r="K3278" s="2">
        <v>-0.53730000000000011</v>
      </c>
      <c r="L3278" s="2">
        <v>0.24629999999999999</v>
      </c>
      <c r="M3278" s="2">
        <v>0.74</v>
      </c>
      <c r="N3278" s="2">
        <v>-0.49370000000000003</v>
      </c>
      <c r="O3278" s="2">
        <v>-0.51133333333333342</v>
      </c>
      <c r="P3278" s="2" t="s">
        <v>5900</v>
      </c>
      <c r="Q3278" s="5">
        <v>10268</v>
      </c>
      <c r="R3278" s="5">
        <v>2228.2986111111113</v>
      </c>
      <c r="S3278" s="5">
        <v>2</v>
      </c>
      <c r="T3278" s="5">
        <v>19.477989871445267</v>
      </c>
      <c r="U3278" s="5">
        <v>0</v>
      </c>
      <c r="V3278" s="5">
        <v>0</v>
      </c>
      <c r="W3278" s="5">
        <v>0</v>
      </c>
      <c r="X3278" s="5">
        <v>0</v>
      </c>
      <c r="Y3278" s="5">
        <v>0</v>
      </c>
      <c r="Z3278" s="5">
        <v>0</v>
      </c>
      <c r="AA3278" s="5">
        <v>2</v>
      </c>
      <c r="AB3278" s="5">
        <v>19.477989871445267</v>
      </c>
      <c r="AC3278" s="225">
        <v>87</v>
      </c>
      <c r="AD3278" s="5">
        <v>847.29255940786913</v>
      </c>
      <c r="AE3278" s="5">
        <v>14</v>
      </c>
      <c r="AF3278" s="5">
        <v>136.34592910011688</v>
      </c>
      <c r="AG3278" s="5">
        <v>66</v>
      </c>
      <c r="AH3278" s="5">
        <v>642.77366575769383</v>
      </c>
      <c r="AI3278" s="5">
        <v>7</v>
      </c>
      <c r="AJ3278" s="5">
        <v>68.172964550058438</v>
      </c>
    </row>
    <row r="3279" spans="1:36" x14ac:dyDescent="0.25">
      <c r="A3279">
        <v>2018</v>
      </c>
      <c r="B3279" t="s">
        <v>49</v>
      </c>
      <c r="C3279" s="212" t="s">
        <v>6411</v>
      </c>
      <c r="D3279" s="47" t="s">
        <v>6316</v>
      </c>
      <c r="E3279" s="11">
        <v>16.600000000000001</v>
      </c>
      <c r="F3279" s="2">
        <v>0.2611</v>
      </c>
      <c r="G3279" s="2">
        <v>0.71</v>
      </c>
      <c r="H3279" s="2">
        <v>-0.44889999999999997</v>
      </c>
      <c r="I3279" s="2">
        <v>0.313</v>
      </c>
      <c r="J3279" s="2">
        <v>0.57399999999999995</v>
      </c>
      <c r="K3279" s="2">
        <v>-0.26099999999999995</v>
      </c>
      <c r="L3279" s="2">
        <v>0.438</v>
      </c>
      <c r="M3279" s="2">
        <v>0.54200000000000004</v>
      </c>
      <c r="N3279" s="2">
        <v>-0.10400000000000004</v>
      </c>
      <c r="O3279" s="2">
        <v>-0.27130000000000004</v>
      </c>
      <c r="P3279" s="2" t="s">
        <v>5900</v>
      </c>
      <c r="Q3279" s="5">
        <v>10292</v>
      </c>
      <c r="R3279" s="5">
        <v>620</v>
      </c>
      <c r="S3279" s="5">
        <v>9</v>
      </c>
      <c r="T3279" s="5">
        <v>87.446560435289541</v>
      </c>
      <c r="U3279" s="5">
        <v>0</v>
      </c>
      <c r="V3279" s="5">
        <v>0</v>
      </c>
      <c r="W3279" s="5">
        <v>1</v>
      </c>
      <c r="X3279" s="5">
        <v>9.7162844928099492</v>
      </c>
      <c r="Y3279" s="5">
        <v>0</v>
      </c>
      <c r="Z3279" s="5">
        <v>0</v>
      </c>
      <c r="AA3279" s="5">
        <v>8</v>
      </c>
      <c r="AB3279" s="5">
        <v>77.730275942479594</v>
      </c>
      <c r="AC3279" s="225">
        <v>56</v>
      </c>
      <c r="AD3279" s="5">
        <v>544.11193159735717</v>
      </c>
      <c r="AE3279" s="5">
        <v>6</v>
      </c>
      <c r="AF3279" s="5">
        <v>58.297706956859699</v>
      </c>
      <c r="AG3279" s="5">
        <v>48</v>
      </c>
      <c r="AH3279" s="5">
        <v>466.38165565487759</v>
      </c>
      <c r="AI3279" s="5">
        <v>2</v>
      </c>
      <c r="AJ3279" s="5">
        <v>19.432568985619898</v>
      </c>
    </row>
    <row r="3280" spans="1:36" x14ac:dyDescent="0.25">
      <c r="A3280">
        <v>2018</v>
      </c>
      <c r="B3280" t="s">
        <v>41</v>
      </c>
      <c r="C3280" s="212" t="s">
        <v>6142</v>
      </c>
      <c r="D3280" s="47" t="s">
        <v>6005</v>
      </c>
      <c r="E3280" s="11">
        <v>4.6079999999999997</v>
      </c>
      <c r="F3280" s="2">
        <v>0.24049999999999999</v>
      </c>
      <c r="G3280" s="2">
        <v>0.74350000000000005</v>
      </c>
      <c r="H3280" s="2">
        <v>-0.50300000000000011</v>
      </c>
      <c r="I3280" s="2">
        <v>0.2102</v>
      </c>
      <c r="J3280" s="2">
        <v>0.74750000000000005</v>
      </c>
      <c r="K3280" s="2">
        <v>-0.53730000000000011</v>
      </c>
      <c r="L3280" s="2">
        <v>0.24629999999999999</v>
      </c>
      <c r="M3280" s="2">
        <v>0.74</v>
      </c>
      <c r="N3280" s="2">
        <v>-0.49370000000000003</v>
      </c>
      <c r="O3280" s="2">
        <v>-0.51133333333333342</v>
      </c>
      <c r="P3280" s="2" t="s">
        <v>5900</v>
      </c>
      <c r="Q3280" s="5">
        <v>10293</v>
      </c>
      <c r="R3280" s="5">
        <v>2233.7239583333335</v>
      </c>
      <c r="S3280" s="5">
        <v>1</v>
      </c>
      <c r="T3280" s="5">
        <v>9.7153405226853202</v>
      </c>
      <c r="U3280" s="5">
        <v>0</v>
      </c>
      <c r="V3280" s="5">
        <v>0</v>
      </c>
      <c r="W3280" s="5">
        <v>0</v>
      </c>
      <c r="X3280" s="5">
        <v>0</v>
      </c>
      <c r="Y3280" s="5">
        <v>1</v>
      </c>
      <c r="Z3280" s="5">
        <v>9.7153405226853202</v>
      </c>
      <c r="AA3280" s="5">
        <v>0</v>
      </c>
      <c r="AB3280" s="5">
        <v>0</v>
      </c>
      <c r="AC3280" s="225">
        <v>124</v>
      </c>
      <c r="AD3280" s="5">
        <v>1204.7022248129797</v>
      </c>
      <c r="AE3280" s="5">
        <v>9</v>
      </c>
      <c r="AF3280" s="5">
        <v>87.438064704167886</v>
      </c>
      <c r="AG3280" s="5">
        <v>111</v>
      </c>
      <c r="AH3280" s="5">
        <v>1078.4027980180706</v>
      </c>
      <c r="AI3280" s="5">
        <v>4</v>
      </c>
      <c r="AJ3280" s="5">
        <v>38.861362090741281</v>
      </c>
    </row>
    <row r="3281" spans="1:36" x14ac:dyDescent="0.25">
      <c r="A3281">
        <v>2017</v>
      </c>
      <c r="B3281" t="s">
        <v>41</v>
      </c>
      <c r="C3281" s="212" t="s">
        <v>6142</v>
      </c>
      <c r="D3281" s="47" t="s">
        <v>6005</v>
      </c>
      <c r="E3281" s="11">
        <v>4.6079999999999997</v>
      </c>
      <c r="F3281" s="2">
        <v>0.24049999999999999</v>
      </c>
      <c r="G3281" s="2">
        <v>0.74350000000000005</v>
      </c>
      <c r="H3281" s="2">
        <v>-0.50300000000000011</v>
      </c>
      <c r="I3281" s="2">
        <v>0.2102</v>
      </c>
      <c r="J3281" s="2">
        <v>0.74750000000000005</v>
      </c>
      <c r="K3281" s="2">
        <v>-0.53730000000000011</v>
      </c>
      <c r="L3281" s="2">
        <v>0.24629999999999999</v>
      </c>
      <c r="M3281" s="2">
        <v>0.74</v>
      </c>
      <c r="N3281" s="2">
        <v>-0.49370000000000003</v>
      </c>
      <c r="O3281" s="2">
        <v>-0.51133333333333342</v>
      </c>
      <c r="P3281" s="2" t="s">
        <v>5900</v>
      </c>
      <c r="Q3281" s="5">
        <v>10309</v>
      </c>
      <c r="R3281" s="5">
        <v>2237.1961805555557</v>
      </c>
      <c r="S3281" s="5">
        <v>8</v>
      </c>
      <c r="T3281" s="5">
        <v>77.602095256571928</v>
      </c>
      <c r="U3281" s="5">
        <v>0</v>
      </c>
      <c r="V3281" s="5">
        <v>0</v>
      </c>
      <c r="W3281" s="5">
        <v>3</v>
      </c>
      <c r="X3281" s="5">
        <v>29.100785721214471</v>
      </c>
      <c r="Y3281" s="5">
        <v>0</v>
      </c>
      <c r="Z3281" s="5">
        <v>0</v>
      </c>
      <c r="AA3281" s="5">
        <v>5</v>
      </c>
      <c r="AB3281" s="5">
        <v>48.501309535357457</v>
      </c>
      <c r="AC3281" s="225">
        <v>108</v>
      </c>
      <c r="AD3281" s="5">
        <v>1047.6282859637211</v>
      </c>
      <c r="AE3281" s="5">
        <v>8</v>
      </c>
      <c r="AF3281" s="5">
        <v>77.602095256571928</v>
      </c>
      <c r="AG3281" s="5">
        <v>94</v>
      </c>
      <c r="AH3281" s="5">
        <v>911.82461926472024</v>
      </c>
      <c r="AI3281" s="5">
        <v>6</v>
      </c>
      <c r="AJ3281" s="5">
        <v>58.201571442428943</v>
      </c>
    </row>
    <row r="3282" spans="1:36" x14ac:dyDescent="0.25">
      <c r="A3282">
        <v>2019</v>
      </c>
      <c r="B3282" t="s">
        <v>71</v>
      </c>
      <c r="C3282" s="212" t="s">
        <v>641</v>
      </c>
      <c r="D3282" s="47" t="s">
        <v>5036</v>
      </c>
      <c r="E3282" s="11">
        <v>0</v>
      </c>
      <c r="F3282" s="2">
        <v>0.77900000000000003</v>
      </c>
      <c r="G3282" s="2">
        <v>0.21129999999999999</v>
      </c>
      <c r="H3282" s="2">
        <v>0.56770000000000009</v>
      </c>
      <c r="I3282" s="2">
        <v>0.77129999999999999</v>
      </c>
      <c r="J3282" s="2">
        <v>0.1971</v>
      </c>
      <c r="K3282" s="2">
        <v>0.57420000000000004</v>
      </c>
      <c r="L3282" s="2">
        <v>0.74270000000000003</v>
      </c>
      <c r="M3282" s="2">
        <v>0.24399999999999999</v>
      </c>
      <c r="N3282" s="2">
        <v>0.49870000000000003</v>
      </c>
      <c r="O3282" s="2">
        <v>0.54686666666666672</v>
      </c>
      <c r="P3282" s="2" t="s">
        <v>4792</v>
      </c>
      <c r="Q3282" s="5">
        <v>10312</v>
      </c>
      <c r="R3282" s="5" t="s">
        <v>4791</v>
      </c>
      <c r="S3282" s="5">
        <v>48</v>
      </c>
      <c r="T3282" s="5">
        <v>465.47711404189295</v>
      </c>
      <c r="U3282" s="5">
        <v>0</v>
      </c>
      <c r="V3282" s="5">
        <v>0</v>
      </c>
      <c r="W3282" s="5">
        <v>9</v>
      </c>
      <c r="X3282" s="5">
        <v>87.276958882854927</v>
      </c>
      <c r="Y3282" s="5">
        <v>4</v>
      </c>
      <c r="Z3282" s="5">
        <v>38.789759503491076</v>
      </c>
      <c r="AA3282" s="5">
        <v>35</v>
      </c>
      <c r="AB3282" s="5">
        <v>339.41039565554695</v>
      </c>
      <c r="AC3282" s="225">
        <v>191</v>
      </c>
      <c r="AD3282" s="5">
        <v>1852.211016291699</v>
      </c>
      <c r="AE3282" s="5">
        <v>44</v>
      </c>
      <c r="AF3282" s="5">
        <v>426.68735453840185</v>
      </c>
      <c r="AG3282" s="5">
        <v>137</v>
      </c>
      <c r="AH3282" s="5">
        <v>1328.5492629945693</v>
      </c>
      <c r="AI3282" s="5">
        <v>10</v>
      </c>
      <c r="AJ3282" s="5">
        <v>96.974398758727688</v>
      </c>
    </row>
    <row r="3283" spans="1:36" x14ac:dyDescent="0.25">
      <c r="A3283">
        <v>2019</v>
      </c>
      <c r="B3283" t="s">
        <v>41</v>
      </c>
      <c r="C3283" s="212" t="s">
        <v>6121</v>
      </c>
      <c r="D3283" s="47" t="s">
        <v>6005</v>
      </c>
      <c r="E3283" s="11">
        <v>3.992</v>
      </c>
      <c r="F3283" s="2">
        <v>0.24049999999999999</v>
      </c>
      <c r="G3283" s="2">
        <v>0.74350000000000005</v>
      </c>
      <c r="H3283" s="2">
        <v>-0.50300000000000011</v>
      </c>
      <c r="I3283" s="2">
        <v>0.2102</v>
      </c>
      <c r="J3283" s="2">
        <v>0.74750000000000005</v>
      </c>
      <c r="K3283" s="2">
        <v>-0.53730000000000011</v>
      </c>
      <c r="L3283" s="2">
        <v>0.24629999999999999</v>
      </c>
      <c r="M3283" s="2">
        <v>0.74</v>
      </c>
      <c r="N3283" s="2">
        <v>-0.49370000000000003</v>
      </c>
      <c r="O3283" s="2">
        <v>-0.51133333333333342</v>
      </c>
      <c r="P3283" s="2" t="s">
        <v>5900</v>
      </c>
      <c r="Q3283" s="5">
        <v>10319</v>
      </c>
      <c r="R3283" s="5">
        <v>2584.9198396793586</v>
      </c>
      <c r="S3283" s="5">
        <v>566</v>
      </c>
      <c r="T3283" s="5">
        <v>5485.0276189553251</v>
      </c>
      <c r="U3283" s="5">
        <v>2</v>
      </c>
      <c r="V3283" s="5">
        <v>19.381723035177828</v>
      </c>
      <c r="W3283" s="5">
        <v>8</v>
      </c>
      <c r="X3283" s="5">
        <v>77.526892140711311</v>
      </c>
      <c r="Y3283" s="5">
        <v>66</v>
      </c>
      <c r="Z3283" s="5">
        <v>639.59686016086835</v>
      </c>
      <c r="AA3283" s="5">
        <v>490</v>
      </c>
      <c r="AB3283" s="5">
        <v>4748.5221436185675</v>
      </c>
      <c r="AC3283" s="225">
        <v>227</v>
      </c>
      <c r="AD3283" s="5">
        <v>2199.8255644926835</v>
      </c>
      <c r="AE3283" s="5">
        <v>52</v>
      </c>
      <c r="AF3283" s="5">
        <v>503.92479891462347</v>
      </c>
      <c r="AG3283" s="5">
        <v>156</v>
      </c>
      <c r="AH3283" s="5">
        <v>1511.7743967438705</v>
      </c>
      <c r="AI3283" s="5">
        <v>19</v>
      </c>
      <c r="AJ3283" s="5">
        <v>184.12636883418935</v>
      </c>
    </row>
    <row r="3284" spans="1:36" x14ac:dyDescent="0.25">
      <c r="A3284">
        <v>2018</v>
      </c>
      <c r="B3284" t="s">
        <v>49</v>
      </c>
      <c r="C3284" s="212" t="s">
        <v>6411</v>
      </c>
      <c r="D3284" s="47" t="s">
        <v>6316</v>
      </c>
      <c r="E3284" s="11">
        <v>16.600000000000001</v>
      </c>
      <c r="F3284" s="2">
        <v>0.2611</v>
      </c>
      <c r="G3284" s="2">
        <v>0.71</v>
      </c>
      <c r="H3284" s="2">
        <v>-0.44889999999999997</v>
      </c>
      <c r="I3284" s="2">
        <v>0.313</v>
      </c>
      <c r="J3284" s="2">
        <v>0.57399999999999995</v>
      </c>
      <c r="K3284" s="2">
        <v>-0.26099999999999995</v>
      </c>
      <c r="L3284" s="2">
        <v>0.438</v>
      </c>
      <c r="M3284" s="2">
        <v>0.54200000000000004</v>
      </c>
      <c r="N3284" s="2">
        <v>-0.10400000000000004</v>
      </c>
      <c r="O3284" s="2">
        <v>-0.27130000000000004</v>
      </c>
      <c r="P3284" s="2" t="s">
        <v>5900</v>
      </c>
      <c r="Q3284" s="5">
        <v>10334</v>
      </c>
      <c r="R3284" s="5">
        <v>622.53012048192761</v>
      </c>
      <c r="S3284" s="5">
        <v>11</v>
      </c>
      <c r="T3284" s="5">
        <v>106.4447455002903</v>
      </c>
      <c r="U3284" s="5">
        <v>0</v>
      </c>
      <c r="V3284" s="5">
        <v>0</v>
      </c>
      <c r="W3284" s="5">
        <v>5</v>
      </c>
      <c r="X3284" s="5">
        <v>48.383975227404683</v>
      </c>
      <c r="Y3284" s="5">
        <v>0</v>
      </c>
      <c r="Z3284" s="5">
        <v>0</v>
      </c>
      <c r="AA3284" s="5">
        <v>6</v>
      </c>
      <c r="AB3284" s="5">
        <v>58.060770272885627</v>
      </c>
      <c r="AC3284" s="225">
        <v>48</v>
      </c>
      <c r="AD3284" s="5">
        <v>464.48616218308501</v>
      </c>
      <c r="AE3284" s="5">
        <v>5</v>
      </c>
      <c r="AF3284" s="5">
        <v>48.383975227404683</v>
      </c>
      <c r="AG3284" s="5">
        <v>43</v>
      </c>
      <c r="AH3284" s="5">
        <v>416.10218695568022</v>
      </c>
      <c r="AI3284" s="5">
        <v>0</v>
      </c>
      <c r="AJ3284" s="5">
        <v>0</v>
      </c>
    </row>
    <row r="3285" spans="1:36" x14ac:dyDescent="0.25">
      <c r="A3285">
        <v>2019</v>
      </c>
      <c r="B3285" t="s">
        <v>70</v>
      </c>
      <c r="C3285" s="212" t="s">
        <v>5363</v>
      </c>
      <c r="D3285" s="47" t="s">
        <v>5362</v>
      </c>
      <c r="E3285" s="11">
        <v>11.94</v>
      </c>
      <c r="F3285" s="2">
        <v>0.79800000000000004</v>
      </c>
      <c r="G3285" s="2">
        <v>0.1915</v>
      </c>
      <c r="H3285" s="2">
        <v>0.60650000000000004</v>
      </c>
      <c r="I3285" s="2">
        <v>0.77769999999999995</v>
      </c>
      <c r="J3285" s="2">
        <v>0.1981</v>
      </c>
      <c r="K3285" s="2">
        <v>0.57959999999999989</v>
      </c>
      <c r="L3285" s="2">
        <v>0.71679999999999999</v>
      </c>
      <c r="M3285" s="2">
        <v>0.27010000000000001</v>
      </c>
      <c r="N3285" s="2">
        <v>0.44669999999999999</v>
      </c>
      <c r="O3285" s="2">
        <v>0.54426666666666668</v>
      </c>
      <c r="P3285" s="5" t="s">
        <v>4792</v>
      </c>
      <c r="Q3285" s="5">
        <v>10340</v>
      </c>
      <c r="R3285" s="5">
        <v>865.99664991624797</v>
      </c>
      <c r="S3285" s="5">
        <v>83</v>
      </c>
      <c r="T3285" s="5">
        <v>802.70793036750479</v>
      </c>
      <c r="U3285" s="5">
        <v>1</v>
      </c>
      <c r="V3285" s="5">
        <v>9.6711798839458414</v>
      </c>
      <c r="W3285" s="5">
        <v>8</v>
      </c>
      <c r="X3285" s="5">
        <v>77.369439071566731</v>
      </c>
      <c r="Y3285" s="5">
        <v>6</v>
      </c>
      <c r="Z3285" s="5">
        <v>58.027079303675045</v>
      </c>
      <c r="AA3285" s="5">
        <v>68</v>
      </c>
      <c r="AB3285" s="5">
        <v>657.64023210831726</v>
      </c>
      <c r="AC3285" s="225">
        <v>522</v>
      </c>
      <c r="AD3285" s="5">
        <v>5048.3558994197292</v>
      </c>
      <c r="AE3285" s="5">
        <v>77</v>
      </c>
      <c r="AF3285" s="5">
        <v>744.68085106382978</v>
      </c>
      <c r="AG3285" s="5">
        <v>419</v>
      </c>
      <c r="AH3285" s="5">
        <v>4052.2243713733073</v>
      </c>
      <c r="AI3285" s="5">
        <v>26</v>
      </c>
      <c r="AJ3285" s="5">
        <v>251.45067698259189</v>
      </c>
    </row>
    <row r="3286" spans="1:36" x14ac:dyDescent="0.25">
      <c r="A3286">
        <v>2019</v>
      </c>
      <c r="B3286" t="s">
        <v>41</v>
      </c>
      <c r="C3286" s="212" t="s">
        <v>694</v>
      </c>
      <c r="D3286" s="47" t="s">
        <v>1045</v>
      </c>
      <c r="E3286" s="11">
        <v>5.62</v>
      </c>
      <c r="F3286" s="2">
        <v>0.5544</v>
      </c>
      <c r="G3286" s="2">
        <v>0.42170000000000002</v>
      </c>
      <c r="H3286" s="2">
        <v>0.13269999999999998</v>
      </c>
      <c r="I3286" s="2">
        <v>0.54900000000000004</v>
      </c>
      <c r="J3286" s="2">
        <v>0.39400000000000002</v>
      </c>
      <c r="K3286" s="2">
        <v>0.15500000000000003</v>
      </c>
      <c r="L3286" s="2">
        <v>0.49490000000000001</v>
      </c>
      <c r="M3286" s="2">
        <v>0.48110000000000003</v>
      </c>
      <c r="N3286" s="2">
        <v>1.3799999999999979E-2</v>
      </c>
      <c r="O3286" s="2">
        <v>0.10049999999999999</v>
      </c>
      <c r="P3286" s="2" t="s">
        <v>4792</v>
      </c>
      <c r="Q3286" s="5">
        <v>10345</v>
      </c>
      <c r="R3286" s="5">
        <v>1840.747330960854</v>
      </c>
      <c r="S3286" s="5">
        <v>15</v>
      </c>
      <c r="T3286" s="5">
        <v>144.99758337361044</v>
      </c>
      <c r="U3286" s="5">
        <v>0</v>
      </c>
      <c r="V3286" s="5">
        <v>0</v>
      </c>
      <c r="W3286" s="5">
        <v>11</v>
      </c>
      <c r="X3286" s="5">
        <v>106.33156114064765</v>
      </c>
      <c r="Y3286" s="5">
        <v>0</v>
      </c>
      <c r="Z3286" s="5">
        <v>0</v>
      </c>
      <c r="AA3286" s="5">
        <v>4</v>
      </c>
      <c r="AB3286" s="5">
        <v>38.666022232962781</v>
      </c>
      <c r="AC3286" s="225">
        <v>73</v>
      </c>
      <c r="AD3286" s="5">
        <v>705.65490575157082</v>
      </c>
      <c r="AE3286" s="5">
        <v>5</v>
      </c>
      <c r="AF3286" s="5">
        <v>48.332527791203482</v>
      </c>
      <c r="AG3286" s="5">
        <v>62</v>
      </c>
      <c r="AH3286" s="5">
        <v>599.32334461092319</v>
      </c>
      <c r="AI3286" s="5">
        <v>6</v>
      </c>
      <c r="AJ3286" s="5">
        <v>57.999033349444176</v>
      </c>
    </row>
    <row r="3287" spans="1:36" x14ac:dyDescent="0.25">
      <c r="A3287">
        <v>2017</v>
      </c>
      <c r="B3287" t="s">
        <v>71</v>
      </c>
      <c r="C3287" s="212" t="s">
        <v>5975</v>
      </c>
      <c r="D3287" s="47" t="s">
        <v>5974</v>
      </c>
      <c r="E3287" s="11">
        <v>0</v>
      </c>
      <c r="F3287" s="2">
        <v>0.47060000000000002</v>
      </c>
      <c r="G3287" s="2">
        <v>0.52059999999999995</v>
      </c>
      <c r="H3287" s="2">
        <v>-4.9999999999999933E-2</v>
      </c>
      <c r="I3287" s="2">
        <v>0.18940000000000001</v>
      </c>
      <c r="J3287" s="2">
        <v>0.79120000000000001</v>
      </c>
      <c r="K3287" s="2">
        <v>-0.6018</v>
      </c>
      <c r="L3287" s="2">
        <v>0.13020000000000001</v>
      </c>
      <c r="M3287" s="2">
        <v>0.86339999999999995</v>
      </c>
      <c r="N3287" s="2">
        <v>-0.73319999999999996</v>
      </c>
      <c r="O3287" s="2">
        <v>-0.46166666666666661</v>
      </c>
      <c r="P3287" s="2" t="s">
        <v>5900</v>
      </c>
      <c r="Q3287" s="5">
        <v>10345</v>
      </c>
      <c r="R3287" s="5" t="s">
        <v>4791</v>
      </c>
      <c r="S3287" s="5">
        <v>19</v>
      </c>
      <c r="T3287" s="5">
        <v>183.66360560657321</v>
      </c>
      <c r="U3287" s="5">
        <v>0</v>
      </c>
      <c r="V3287" s="5">
        <v>0</v>
      </c>
      <c r="W3287" s="5">
        <v>2</v>
      </c>
      <c r="X3287" s="5">
        <v>19.333011116481391</v>
      </c>
      <c r="Y3287" s="5">
        <v>0</v>
      </c>
      <c r="Z3287" s="5">
        <v>0</v>
      </c>
      <c r="AA3287" s="5">
        <v>17</v>
      </c>
      <c r="AB3287" s="5">
        <v>164.33059449009181</v>
      </c>
      <c r="AC3287" s="225">
        <v>128</v>
      </c>
      <c r="AD3287" s="5">
        <v>1237.312711454809</v>
      </c>
      <c r="AE3287" s="5">
        <v>26</v>
      </c>
      <c r="AF3287" s="5">
        <v>251.32914451425808</v>
      </c>
      <c r="AG3287" s="5">
        <v>80</v>
      </c>
      <c r="AH3287" s="5">
        <v>773.32044465925571</v>
      </c>
      <c r="AI3287" s="5">
        <v>22</v>
      </c>
      <c r="AJ3287" s="5">
        <v>212.6631222812953</v>
      </c>
    </row>
    <row r="3288" spans="1:36" x14ac:dyDescent="0.25">
      <c r="A3288">
        <v>2019</v>
      </c>
      <c r="B3288" t="s">
        <v>71</v>
      </c>
      <c r="C3288" s="212" t="s">
        <v>4862</v>
      </c>
      <c r="D3288" s="47" t="s">
        <v>4858</v>
      </c>
      <c r="E3288" s="11">
        <v>0</v>
      </c>
      <c r="F3288" s="2">
        <v>0.63790000000000002</v>
      </c>
      <c r="G3288" s="2">
        <v>0.34710000000000002</v>
      </c>
      <c r="H3288" s="2">
        <v>0.2908</v>
      </c>
      <c r="I3288" s="2">
        <v>0.60170000000000001</v>
      </c>
      <c r="J3288" s="2">
        <v>0.36349999999999999</v>
      </c>
      <c r="K3288" s="2">
        <v>0.23820000000000002</v>
      </c>
      <c r="L3288" s="2">
        <v>0.59789999999999999</v>
      </c>
      <c r="M3288" s="2">
        <v>0.39129999999999998</v>
      </c>
      <c r="N3288" s="2">
        <v>0.20660000000000001</v>
      </c>
      <c r="O3288" s="2">
        <v>0.2452</v>
      </c>
      <c r="P3288" s="2" t="s">
        <v>4792</v>
      </c>
      <c r="Q3288" s="5">
        <v>10366</v>
      </c>
      <c r="R3288" s="5" t="s">
        <v>4791</v>
      </c>
      <c r="S3288" s="5">
        <v>23</v>
      </c>
      <c r="T3288" s="5">
        <v>221.87922052865136</v>
      </c>
      <c r="U3288" s="5">
        <v>0</v>
      </c>
      <c r="V3288" s="5">
        <v>0</v>
      </c>
      <c r="W3288" s="5">
        <v>11</v>
      </c>
      <c r="X3288" s="5">
        <v>106.11614894848543</v>
      </c>
      <c r="Y3288" s="5">
        <v>0</v>
      </c>
      <c r="Z3288" s="5">
        <v>0</v>
      </c>
      <c r="AA3288" s="5">
        <v>12</v>
      </c>
      <c r="AB3288" s="5">
        <v>115.76307158016593</v>
      </c>
      <c r="AC3288" s="225">
        <v>174</v>
      </c>
      <c r="AD3288" s="5">
        <v>1678.564537912406</v>
      </c>
      <c r="AE3288" s="5">
        <v>41</v>
      </c>
      <c r="AF3288" s="5">
        <v>395.52382789890027</v>
      </c>
      <c r="AG3288" s="5">
        <v>115</v>
      </c>
      <c r="AH3288" s="5">
        <v>1109.3961026432567</v>
      </c>
      <c r="AI3288" s="5">
        <v>18</v>
      </c>
      <c r="AJ3288" s="5">
        <v>173.64460737024891</v>
      </c>
    </row>
    <row r="3289" spans="1:36" x14ac:dyDescent="0.25">
      <c r="A3289">
        <v>2017</v>
      </c>
      <c r="B3289" t="s">
        <v>41</v>
      </c>
      <c r="C3289" s="212" t="s">
        <v>609</v>
      </c>
      <c r="D3289" s="47" t="s">
        <v>5377</v>
      </c>
      <c r="E3289" s="11">
        <v>10.303000000000001</v>
      </c>
      <c r="F3289" s="2">
        <v>0.66869999999999996</v>
      </c>
      <c r="G3289" s="2">
        <v>0.31059999999999999</v>
      </c>
      <c r="H3289" s="2">
        <v>0.35809999999999997</v>
      </c>
      <c r="I3289" s="2">
        <v>0.66100000000000003</v>
      </c>
      <c r="J3289" s="2">
        <v>0.28970000000000001</v>
      </c>
      <c r="K3289" s="2">
        <v>0.37130000000000002</v>
      </c>
      <c r="L3289" s="2">
        <v>0.62250000000000005</v>
      </c>
      <c r="M3289" s="2">
        <v>0.3553</v>
      </c>
      <c r="N3289" s="2">
        <v>0.26720000000000005</v>
      </c>
      <c r="O3289" s="2">
        <v>0.33220000000000005</v>
      </c>
      <c r="P3289" s="2" t="s">
        <v>4792</v>
      </c>
      <c r="Q3289" s="5">
        <v>10369</v>
      </c>
      <c r="R3289" s="5">
        <v>1006.4059011938269</v>
      </c>
      <c r="S3289" s="5">
        <v>8</v>
      </c>
      <c r="T3289" s="5">
        <v>77.153052367634288</v>
      </c>
      <c r="U3289" s="5">
        <v>0</v>
      </c>
      <c r="V3289" s="5">
        <v>0</v>
      </c>
      <c r="W3289" s="5">
        <v>0</v>
      </c>
      <c r="X3289" s="5">
        <v>0</v>
      </c>
      <c r="Y3289" s="5">
        <v>0</v>
      </c>
      <c r="Z3289" s="5">
        <v>0</v>
      </c>
      <c r="AA3289" s="5">
        <v>8</v>
      </c>
      <c r="AB3289" s="5">
        <v>77.153052367634288</v>
      </c>
      <c r="AC3289" s="225">
        <v>73</v>
      </c>
      <c r="AD3289" s="5">
        <v>704.021602854663</v>
      </c>
      <c r="AE3289" s="5">
        <v>16</v>
      </c>
      <c r="AF3289" s="5">
        <v>154.30610473526858</v>
      </c>
      <c r="AG3289" s="5">
        <v>55</v>
      </c>
      <c r="AH3289" s="5">
        <v>530.42723502748572</v>
      </c>
      <c r="AI3289" s="5">
        <v>2</v>
      </c>
      <c r="AJ3289" s="5">
        <v>19.288263091908572</v>
      </c>
    </row>
    <row r="3290" spans="1:36" x14ac:dyDescent="0.25">
      <c r="A3290">
        <v>2017</v>
      </c>
      <c r="B3290" t="s">
        <v>71</v>
      </c>
      <c r="C3290" s="212" t="s">
        <v>4870</v>
      </c>
      <c r="D3290" s="47" t="s">
        <v>4863</v>
      </c>
      <c r="E3290" s="11">
        <v>0</v>
      </c>
      <c r="F3290" s="2">
        <v>0.60840000000000005</v>
      </c>
      <c r="G3290" s="2">
        <v>0.37490000000000001</v>
      </c>
      <c r="H3290" s="2">
        <v>0.23350000000000004</v>
      </c>
      <c r="I3290" s="2">
        <v>0.61029999999999995</v>
      </c>
      <c r="J3290" s="2">
        <v>0.3422</v>
      </c>
      <c r="K3290" s="2">
        <v>0.26809999999999995</v>
      </c>
      <c r="L3290" s="2">
        <v>0.64259999999999995</v>
      </c>
      <c r="M3290" s="2">
        <v>0.34470000000000001</v>
      </c>
      <c r="N3290" s="2">
        <v>0.29789999999999994</v>
      </c>
      <c r="O3290" s="2">
        <v>0.26650000000000001</v>
      </c>
      <c r="P3290" s="2" t="s">
        <v>4792</v>
      </c>
      <c r="Q3290" s="5">
        <v>10371</v>
      </c>
      <c r="R3290" s="5" t="s">
        <v>4791</v>
      </c>
      <c r="S3290" s="5">
        <v>239</v>
      </c>
      <c r="T3290" s="5">
        <v>2304.5029408928744</v>
      </c>
      <c r="U3290" s="5">
        <v>0</v>
      </c>
      <c r="V3290" s="5">
        <v>0</v>
      </c>
      <c r="W3290" s="5">
        <v>21</v>
      </c>
      <c r="X3290" s="5">
        <v>202.48770610355797</v>
      </c>
      <c r="Y3290" s="5">
        <v>16</v>
      </c>
      <c r="Z3290" s="5">
        <v>154.27634750747276</v>
      </c>
      <c r="AA3290" s="5">
        <v>202</v>
      </c>
      <c r="AB3290" s="5">
        <v>1947.7388872818437</v>
      </c>
      <c r="AC3290" s="225">
        <v>675</v>
      </c>
      <c r="AD3290" s="5">
        <v>6508.5334104715066</v>
      </c>
      <c r="AE3290" s="5">
        <v>66</v>
      </c>
      <c r="AF3290" s="5">
        <v>636.38993346832513</v>
      </c>
      <c r="AG3290" s="5">
        <v>581</v>
      </c>
      <c r="AH3290" s="5">
        <v>5602.1598688651047</v>
      </c>
      <c r="AI3290" s="5">
        <v>28</v>
      </c>
      <c r="AJ3290" s="5">
        <v>269.98360813807733</v>
      </c>
    </row>
    <row r="3291" spans="1:36" x14ac:dyDescent="0.25">
      <c r="A3291">
        <v>2017</v>
      </c>
      <c r="B3291" t="s">
        <v>71</v>
      </c>
      <c r="C3291" s="212" t="s">
        <v>641</v>
      </c>
      <c r="D3291" s="47" t="s">
        <v>5036</v>
      </c>
      <c r="E3291" s="11">
        <v>0</v>
      </c>
      <c r="F3291" s="2">
        <v>0.77900000000000003</v>
      </c>
      <c r="G3291" s="2">
        <v>0.21129999999999999</v>
      </c>
      <c r="H3291" s="2">
        <v>0.56770000000000009</v>
      </c>
      <c r="I3291" s="2">
        <v>0.77129999999999999</v>
      </c>
      <c r="J3291" s="2">
        <v>0.1971</v>
      </c>
      <c r="K3291" s="2">
        <v>0.57420000000000004</v>
      </c>
      <c r="L3291" s="2">
        <v>0.74270000000000003</v>
      </c>
      <c r="M3291" s="2">
        <v>0.24399999999999999</v>
      </c>
      <c r="N3291" s="2">
        <v>0.49870000000000003</v>
      </c>
      <c r="O3291" s="2">
        <v>0.54686666666666672</v>
      </c>
      <c r="P3291" s="2" t="s">
        <v>4792</v>
      </c>
      <c r="Q3291" s="5">
        <v>10378</v>
      </c>
      <c r="R3291" s="5" t="s">
        <v>4791</v>
      </c>
      <c r="S3291" s="5">
        <v>38</v>
      </c>
      <c r="T3291" s="5">
        <v>366.15918288687612</v>
      </c>
      <c r="U3291" s="5">
        <v>1</v>
      </c>
      <c r="V3291" s="5">
        <v>9.6357679707072652</v>
      </c>
      <c r="W3291" s="5">
        <v>7</v>
      </c>
      <c r="X3291" s="5">
        <v>67.450375794950858</v>
      </c>
      <c r="Y3291" s="5">
        <v>4</v>
      </c>
      <c r="Z3291" s="5">
        <v>38.543071882829061</v>
      </c>
      <c r="AA3291" s="5">
        <v>26</v>
      </c>
      <c r="AB3291" s="5">
        <v>250.52996723838888</v>
      </c>
      <c r="AC3291" s="225">
        <v>338</v>
      </c>
      <c r="AD3291" s="5">
        <v>3256.8895740990556</v>
      </c>
      <c r="AE3291" s="5">
        <v>56</v>
      </c>
      <c r="AF3291" s="5">
        <v>539.60300635960687</v>
      </c>
      <c r="AG3291" s="5">
        <v>268</v>
      </c>
      <c r="AH3291" s="5">
        <v>2582.3858161495473</v>
      </c>
      <c r="AI3291" s="5">
        <v>14</v>
      </c>
      <c r="AJ3291" s="5">
        <v>134.90075158990172</v>
      </c>
    </row>
    <row r="3292" spans="1:36" x14ac:dyDescent="0.25">
      <c r="A3292">
        <v>2019</v>
      </c>
      <c r="B3292" t="s">
        <v>41</v>
      </c>
      <c r="C3292" s="212" t="s">
        <v>669</v>
      </c>
      <c r="D3292" s="47" t="s">
        <v>5555</v>
      </c>
      <c r="E3292" s="11">
        <v>10.315</v>
      </c>
      <c r="F3292" s="2">
        <v>0.71360000000000001</v>
      </c>
      <c r="G3292" s="2">
        <v>0.26750000000000002</v>
      </c>
      <c r="H3292" s="2">
        <v>0.4461</v>
      </c>
      <c r="I3292" s="2">
        <v>0.68700000000000006</v>
      </c>
      <c r="J3292" s="2">
        <v>0.2601</v>
      </c>
      <c r="K3292" s="2">
        <v>0.42690000000000006</v>
      </c>
      <c r="L3292" s="2">
        <v>0.60329999999999995</v>
      </c>
      <c r="M3292" s="2">
        <v>0.37309999999999999</v>
      </c>
      <c r="N3292" s="2">
        <v>0.23019999999999996</v>
      </c>
      <c r="O3292" s="2">
        <v>0.3677333333333333</v>
      </c>
      <c r="P3292" s="2" t="s">
        <v>4792</v>
      </c>
      <c r="Q3292" s="5">
        <v>10398</v>
      </c>
      <c r="R3292" s="5">
        <v>1008.0465341735337</v>
      </c>
      <c r="S3292" s="5">
        <v>11</v>
      </c>
      <c r="T3292" s="5">
        <v>105.78957491825351</v>
      </c>
      <c r="U3292" s="5">
        <v>1</v>
      </c>
      <c r="V3292" s="5">
        <v>9.6172340834775909</v>
      </c>
      <c r="W3292" s="5">
        <v>0</v>
      </c>
      <c r="X3292" s="5">
        <v>0</v>
      </c>
      <c r="Y3292" s="5">
        <v>1</v>
      </c>
      <c r="Z3292" s="5">
        <v>9.6172340834775909</v>
      </c>
      <c r="AA3292" s="5">
        <v>9</v>
      </c>
      <c r="AB3292" s="5">
        <v>86.555106751298325</v>
      </c>
      <c r="AC3292" s="225">
        <v>166</v>
      </c>
      <c r="AD3292" s="5">
        <v>1596.4608578572802</v>
      </c>
      <c r="AE3292" s="5">
        <v>42</v>
      </c>
      <c r="AF3292" s="5">
        <v>403.92383150605883</v>
      </c>
      <c r="AG3292" s="5">
        <v>123</v>
      </c>
      <c r="AH3292" s="5">
        <v>1182.9197922677438</v>
      </c>
      <c r="AI3292" s="5">
        <v>1</v>
      </c>
      <c r="AJ3292" s="5">
        <v>9.6172340834775909</v>
      </c>
    </row>
    <row r="3293" spans="1:36" x14ac:dyDescent="0.25">
      <c r="A3293">
        <v>2018</v>
      </c>
      <c r="B3293" t="s">
        <v>49</v>
      </c>
      <c r="C3293" s="212" t="s">
        <v>736</v>
      </c>
      <c r="D3293" s="47" t="s">
        <v>6314</v>
      </c>
      <c r="E3293" s="11">
        <v>2.8</v>
      </c>
      <c r="F3293" s="2">
        <v>0.39889999999999998</v>
      </c>
      <c r="G3293" s="2">
        <v>0.57140000000000002</v>
      </c>
      <c r="H3293" s="2">
        <v>-0.17250000000000004</v>
      </c>
      <c r="I3293" s="2">
        <v>0.36</v>
      </c>
      <c r="J3293" s="2">
        <v>0.56399999999999995</v>
      </c>
      <c r="K3293" s="2">
        <v>-0.20399999999999996</v>
      </c>
      <c r="L3293" s="2">
        <v>0.39800000000000002</v>
      </c>
      <c r="M3293" s="2">
        <v>0.58899999999999997</v>
      </c>
      <c r="N3293" s="2">
        <v>-0.19099999999999995</v>
      </c>
      <c r="O3293" s="2">
        <v>-0.18916666666666662</v>
      </c>
      <c r="P3293" s="2" t="s">
        <v>5900</v>
      </c>
      <c r="Q3293" s="5">
        <v>10402</v>
      </c>
      <c r="R3293" s="5">
        <v>3715.0000000000005</v>
      </c>
      <c r="S3293" s="5">
        <v>47</v>
      </c>
      <c r="T3293" s="5">
        <v>451.8361853489713</v>
      </c>
      <c r="U3293" s="5">
        <v>0</v>
      </c>
      <c r="V3293" s="5">
        <v>0</v>
      </c>
      <c r="W3293" s="5">
        <v>4</v>
      </c>
      <c r="X3293" s="5">
        <v>38.454143433955011</v>
      </c>
      <c r="Y3293" s="5">
        <v>1</v>
      </c>
      <c r="Z3293" s="5">
        <v>9.6135358584887527</v>
      </c>
      <c r="AA3293" s="5">
        <v>42</v>
      </c>
      <c r="AB3293" s="5">
        <v>403.7685060565276</v>
      </c>
      <c r="AC3293" s="225">
        <v>81</v>
      </c>
      <c r="AD3293" s="5">
        <v>778.69640453758893</v>
      </c>
      <c r="AE3293" s="5">
        <v>7</v>
      </c>
      <c r="AF3293" s="5">
        <v>67.294751009421262</v>
      </c>
      <c r="AG3293" s="5">
        <v>70</v>
      </c>
      <c r="AH3293" s="5">
        <v>672.9475100942127</v>
      </c>
      <c r="AI3293" s="5">
        <v>4</v>
      </c>
      <c r="AJ3293" s="5">
        <v>38.454143433955011</v>
      </c>
    </row>
    <row r="3294" spans="1:36" x14ac:dyDescent="0.25">
      <c r="A3294">
        <v>2019</v>
      </c>
      <c r="B3294" t="s">
        <v>71</v>
      </c>
      <c r="C3294" s="212" t="s">
        <v>5087</v>
      </c>
      <c r="D3294" s="47" t="s">
        <v>5085</v>
      </c>
      <c r="E3294" s="11">
        <v>0</v>
      </c>
      <c r="F3294" s="2">
        <v>0.81100000000000005</v>
      </c>
      <c r="G3294" s="2">
        <v>0.1769</v>
      </c>
      <c r="H3294" s="2">
        <v>0.63410000000000011</v>
      </c>
      <c r="I3294" s="2">
        <v>0.79279999999999995</v>
      </c>
      <c r="J3294" s="2">
        <v>0.17699999999999999</v>
      </c>
      <c r="K3294" s="2">
        <v>0.6157999999999999</v>
      </c>
      <c r="L3294" s="2">
        <v>0.75539999999999996</v>
      </c>
      <c r="M3294" s="2">
        <v>0.2301</v>
      </c>
      <c r="N3294" s="2">
        <v>0.52529999999999999</v>
      </c>
      <c r="O3294" s="2">
        <v>0.59173333333333333</v>
      </c>
      <c r="P3294" s="2" t="s">
        <v>4792</v>
      </c>
      <c r="Q3294" s="5">
        <v>10404</v>
      </c>
      <c r="R3294" s="5" t="s">
        <v>4791</v>
      </c>
      <c r="S3294" s="5">
        <v>20</v>
      </c>
      <c r="T3294" s="5">
        <v>192.23375624759709</v>
      </c>
      <c r="U3294" s="5">
        <v>1</v>
      </c>
      <c r="V3294" s="5">
        <v>9.6116878123798539</v>
      </c>
      <c r="W3294" s="5">
        <v>9</v>
      </c>
      <c r="X3294" s="5">
        <v>86.505190311418687</v>
      </c>
      <c r="Y3294" s="5">
        <v>1</v>
      </c>
      <c r="Z3294" s="5">
        <v>9.6116878123798539</v>
      </c>
      <c r="AA3294" s="5">
        <v>9</v>
      </c>
      <c r="AB3294" s="5">
        <v>86.505190311418687</v>
      </c>
      <c r="AC3294" s="225">
        <v>168</v>
      </c>
      <c r="AD3294" s="5">
        <v>1614.7635524798154</v>
      </c>
      <c r="AE3294" s="5">
        <v>22</v>
      </c>
      <c r="AF3294" s="5">
        <v>211.4571318723568</v>
      </c>
      <c r="AG3294" s="5">
        <v>136</v>
      </c>
      <c r="AH3294" s="5">
        <v>1307.1895424836603</v>
      </c>
      <c r="AI3294" s="5">
        <v>10</v>
      </c>
      <c r="AJ3294" s="5">
        <v>96.116878123798543</v>
      </c>
    </row>
    <row r="3295" spans="1:36" x14ac:dyDescent="0.25">
      <c r="A3295">
        <v>2018</v>
      </c>
      <c r="B3295" t="s">
        <v>41</v>
      </c>
      <c r="C3295" s="212" t="s">
        <v>5649</v>
      </c>
      <c r="D3295" s="47" t="s">
        <v>5377</v>
      </c>
      <c r="E3295" s="11">
        <v>8.1319999999999997</v>
      </c>
      <c r="F3295" s="2">
        <v>0.66869999999999996</v>
      </c>
      <c r="G3295" s="2">
        <v>0.31059999999999999</v>
      </c>
      <c r="H3295" s="2">
        <v>0.35809999999999997</v>
      </c>
      <c r="I3295" s="2">
        <v>0.66100000000000003</v>
      </c>
      <c r="J3295" s="2">
        <v>0.28970000000000001</v>
      </c>
      <c r="K3295" s="2">
        <v>0.37130000000000002</v>
      </c>
      <c r="L3295" s="2">
        <v>0.62250000000000005</v>
      </c>
      <c r="M3295" s="2">
        <v>0.3553</v>
      </c>
      <c r="N3295" s="2">
        <v>0.26720000000000005</v>
      </c>
      <c r="O3295" s="2">
        <v>0.33220000000000005</v>
      </c>
      <c r="P3295" s="2" t="s">
        <v>4792</v>
      </c>
      <c r="Q3295" s="5">
        <v>10408</v>
      </c>
      <c r="R3295" s="5">
        <v>1279.881947860305</v>
      </c>
      <c r="S3295" s="5">
        <v>13</v>
      </c>
      <c r="T3295" s="5">
        <v>124.90392006149116</v>
      </c>
      <c r="U3295" s="5">
        <v>0</v>
      </c>
      <c r="V3295" s="5">
        <v>0</v>
      </c>
      <c r="W3295" s="5">
        <v>7</v>
      </c>
      <c r="X3295" s="5">
        <v>67.255956956187546</v>
      </c>
      <c r="Y3295" s="5">
        <v>0</v>
      </c>
      <c r="Z3295" s="5">
        <v>0</v>
      </c>
      <c r="AA3295" s="5">
        <v>6</v>
      </c>
      <c r="AB3295" s="5">
        <v>57.64796310530361</v>
      </c>
      <c r="AC3295" s="225">
        <v>73</v>
      </c>
      <c r="AD3295" s="5">
        <v>701.38355111452734</v>
      </c>
      <c r="AE3295" s="5">
        <v>10</v>
      </c>
      <c r="AF3295" s="5">
        <v>96.079938508839348</v>
      </c>
      <c r="AG3295" s="5">
        <v>62</v>
      </c>
      <c r="AH3295" s="5">
        <v>595.69561875480395</v>
      </c>
      <c r="AI3295" s="5">
        <v>1</v>
      </c>
      <c r="AJ3295" s="5">
        <v>9.6079938508839362</v>
      </c>
    </row>
    <row r="3296" spans="1:36" x14ac:dyDescent="0.25">
      <c r="A3296">
        <v>2018</v>
      </c>
      <c r="B3296" t="s">
        <v>70</v>
      </c>
      <c r="C3296" s="212" t="s">
        <v>447</v>
      </c>
      <c r="D3296" s="47" t="s">
        <v>5369</v>
      </c>
      <c r="E3296" s="11">
        <v>12.71</v>
      </c>
      <c r="F3296" s="2">
        <v>0.75690000000000002</v>
      </c>
      <c r="G3296" s="2">
        <v>0.21990000000000001</v>
      </c>
      <c r="H3296" s="2">
        <v>0.53700000000000003</v>
      </c>
      <c r="I3296" s="2">
        <v>0.73929999999999996</v>
      </c>
      <c r="J3296" s="2">
        <v>0.22750000000000001</v>
      </c>
      <c r="K3296" s="2">
        <v>0.51179999999999992</v>
      </c>
      <c r="L3296" s="2">
        <v>0.69750000000000001</v>
      </c>
      <c r="M3296" s="2">
        <v>0.28760000000000002</v>
      </c>
      <c r="N3296" s="2">
        <v>0.40989999999999999</v>
      </c>
      <c r="O3296" s="2">
        <v>0.4862333333333333</v>
      </c>
      <c r="P3296" s="5" t="s">
        <v>4792</v>
      </c>
      <c r="Q3296" s="5">
        <v>10418</v>
      </c>
      <c r="R3296" s="5">
        <v>819.66955153422498</v>
      </c>
      <c r="S3296" s="5">
        <v>27</v>
      </c>
      <c r="T3296" s="5">
        <v>259.16682664618929</v>
      </c>
      <c r="U3296" s="5">
        <v>0</v>
      </c>
      <c r="V3296" s="5">
        <v>0</v>
      </c>
      <c r="W3296" s="5">
        <v>1</v>
      </c>
      <c r="X3296" s="5">
        <v>9.5987713572662692</v>
      </c>
      <c r="Y3296" s="5">
        <v>1</v>
      </c>
      <c r="Z3296" s="5">
        <v>9.5987713572662692</v>
      </c>
      <c r="AA3296" s="5">
        <v>25</v>
      </c>
      <c r="AB3296" s="5">
        <v>239.96928393165675</v>
      </c>
      <c r="AC3296" s="225">
        <v>245</v>
      </c>
      <c r="AD3296" s="5">
        <v>2351.6989825302358</v>
      </c>
      <c r="AE3296" s="5">
        <v>24</v>
      </c>
      <c r="AF3296" s="5">
        <v>230.37051257439049</v>
      </c>
      <c r="AG3296" s="5">
        <v>217</v>
      </c>
      <c r="AH3296" s="5">
        <v>2082.9333845267806</v>
      </c>
      <c r="AI3296" s="5">
        <v>4</v>
      </c>
      <c r="AJ3296" s="5">
        <v>38.395085429065077</v>
      </c>
    </row>
    <row r="3297" spans="1:36" x14ac:dyDescent="0.25">
      <c r="A3297">
        <v>2017</v>
      </c>
      <c r="B3297" t="s">
        <v>41</v>
      </c>
      <c r="C3297" s="212" t="s">
        <v>6121</v>
      </c>
      <c r="D3297" s="47" t="s">
        <v>6005</v>
      </c>
      <c r="E3297" s="11">
        <v>3.992</v>
      </c>
      <c r="F3297" s="2">
        <v>0.24049999999999999</v>
      </c>
      <c r="G3297" s="2">
        <v>0.74350000000000005</v>
      </c>
      <c r="H3297" s="2">
        <v>-0.50300000000000011</v>
      </c>
      <c r="I3297" s="2">
        <v>0.2102</v>
      </c>
      <c r="J3297" s="2">
        <v>0.74750000000000005</v>
      </c>
      <c r="K3297" s="2">
        <v>-0.53730000000000011</v>
      </c>
      <c r="L3297" s="2">
        <v>0.24629999999999999</v>
      </c>
      <c r="M3297" s="2">
        <v>0.74</v>
      </c>
      <c r="N3297" s="2">
        <v>-0.49370000000000003</v>
      </c>
      <c r="O3297" s="2">
        <v>-0.51133333333333342</v>
      </c>
      <c r="P3297" s="2" t="s">
        <v>5900</v>
      </c>
      <c r="Q3297" s="5">
        <v>10418</v>
      </c>
      <c r="R3297" s="5">
        <v>2609.7194388777557</v>
      </c>
      <c r="S3297" s="5">
        <v>72</v>
      </c>
      <c r="T3297" s="5">
        <v>691.11153772317141</v>
      </c>
      <c r="U3297" s="5">
        <v>1</v>
      </c>
      <c r="V3297" s="5">
        <v>9.5987713572662692</v>
      </c>
      <c r="W3297" s="5">
        <v>4</v>
      </c>
      <c r="X3297" s="5">
        <v>38.395085429065077</v>
      </c>
      <c r="Y3297" s="5">
        <v>30</v>
      </c>
      <c r="Z3297" s="5">
        <v>287.9631407179881</v>
      </c>
      <c r="AA3297" s="5">
        <v>37</v>
      </c>
      <c r="AB3297" s="5">
        <v>355.15454021885199</v>
      </c>
      <c r="AC3297" s="225">
        <v>179</v>
      </c>
      <c r="AD3297" s="5">
        <v>1718.1800729506622</v>
      </c>
      <c r="AE3297" s="5">
        <v>49</v>
      </c>
      <c r="AF3297" s="5">
        <v>470.33979650604721</v>
      </c>
      <c r="AG3297" s="5">
        <v>91</v>
      </c>
      <c r="AH3297" s="5">
        <v>873.48819351123052</v>
      </c>
      <c r="AI3297" s="5">
        <v>39</v>
      </c>
      <c r="AJ3297" s="5">
        <v>374.35208293338451</v>
      </c>
    </row>
    <row r="3298" spans="1:36" x14ac:dyDescent="0.25">
      <c r="A3298">
        <v>2017</v>
      </c>
      <c r="B3298" t="s">
        <v>41</v>
      </c>
      <c r="C3298" s="212" t="s">
        <v>6186</v>
      </c>
      <c r="D3298" s="47" t="s">
        <v>5289</v>
      </c>
      <c r="E3298" s="11">
        <v>7.8330000000000002</v>
      </c>
      <c r="F3298" s="2">
        <v>0.36990000000000001</v>
      </c>
      <c r="G3298" s="2">
        <v>0.61060000000000003</v>
      </c>
      <c r="H3298" s="2">
        <v>-0.24070000000000003</v>
      </c>
      <c r="I3298" s="2">
        <v>0.36830000000000002</v>
      </c>
      <c r="J3298" s="2">
        <v>0.57410000000000005</v>
      </c>
      <c r="K3298" s="2">
        <v>-0.20580000000000004</v>
      </c>
      <c r="L3298" s="2">
        <v>0.45140000000000002</v>
      </c>
      <c r="M3298" s="2">
        <v>0.53480000000000005</v>
      </c>
      <c r="N3298" s="2">
        <v>-8.340000000000003E-2</v>
      </c>
      <c r="O3298" s="2">
        <v>-0.17663333333333334</v>
      </c>
      <c r="P3298" s="2" t="s">
        <v>5900</v>
      </c>
      <c r="Q3298" s="5">
        <v>10432</v>
      </c>
      <c r="R3298" s="5">
        <v>1331.8013532490745</v>
      </c>
      <c r="S3298" s="5">
        <v>31</v>
      </c>
      <c r="T3298" s="5">
        <v>297.1625766871166</v>
      </c>
      <c r="U3298" s="5">
        <v>0</v>
      </c>
      <c r="V3298" s="5">
        <v>0</v>
      </c>
      <c r="W3298" s="5">
        <v>3</v>
      </c>
      <c r="X3298" s="5">
        <v>28.757668711656443</v>
      </c>
      <c r="Y3298" s="5">
        <v>5</v>
      </c>
      <c r="Z3298" s="5">
        <v>47.929447852760738</v>
      </c>
      <c r="AA3298" s="5">
        <v>23</v>
      </c>
      <c r="AB3298" s="5">
        <v>220.47546012269936</v>
      </c>
      <c r="AC3298" s="225">
        <v>260</v>
      </c>
      <c r="AD3298" s="5">
        <v>2492.3312883435583</v>
      </c>
      <c r="AE3298" s="5">
        <v>41</v>
      </c>
      <c r="AF3298" s="5">
        <v>393.02147239263803</v>
      </c>
      <c r="AG3298" s="5">
        <v>205</v>
      </c>
      <c r="AH3298" s="5">
        <v>1965.1073619631902</v>
      </c>
      <c r="AI3298" s="5">
        <v>14</v>
      </c>
      <c r="AJ3298" s="5">
        <v>134.20245398773008</v>
      </c>
    </row>
    <row r="3299" spans="1:36" x14ac:dyDescent="0.25">
      <c r="A3299">
        <v>2018</v>
      </c>
      <c r="B3299" t="s">
        <v>41</v>
      </c>
      <c r="C3299" s="212" t="s">
        <v>6121</v>
      </c>
      <c r="D3299" s="47" t="s">
        <v>6005</v>
      </c>
      <c r="E3299" s="11">
        <v>3.992</v>
      </c>
      <c r="F3299" s="2">
        <v>0.24049999999999999</v>
      </c>
      <c r="G3299" s="2">
        <v>0.74350000000000005</v>
      </c>
      <c r="H3299" s="2">
        <v>-0.50300000000000011</v>
      </c>
      <c r="I3299" s="2">
        <v>0.2102</v>
      </c>
      <c r="J3299" s="2">
        <v>0.74750000000000005</v>
      </c>
      <c r="K3299" s="2">
        <v>-0.53730000000000011</v>
      </c>
      <c r="L3299" s="2">
        <v>0.24629999999999999</v>
      </c>
      <c r="M3299" s="2">
        <v>0.74</v>
      </c>
      <c r="N3299" s="2">
        <v>-0.49370000000000003</v>
      </c>
      <c r="O3299" s="2">
        <v>-0.51133333333333342</v>
      </c>
      <c r="P3299" s="2" t="s">
        <v>5900</v>
      </c>
      <c r="Q3299" s="5">
        <v>10436</v>
      </c>
      <c r="R3299" s="5">
        <v>2614.2284569138278</v>
      </c>
      <c r="S3299" s="5">
        <v>0</v>
      </c>
      <c r="T3299" s="5">
        <v>0</v>
      </c>
      <c r="U3299" s="5">
        <v>3</v>
      </c>
      <c r="V3299" s="5">
        <v>28.746646224607129</v>
      </c>
      <c r="W3299" s="5">
        <v>16</v>
      </c>
      <c r="X3299" s="5">
        <v>153.31544653123802</v>
      </c>
      <c r="Y3299" s="5">
        <v>23</v>
      </c>
      <c r="Z3299" s="5">
        <v>220.39095438865465</v>
      </c>
      <c r="AA3299" s="5">
        <v>0</v>
      </c>
      <c r="AB3299" s="5">
        <v>0</v>
      </c>
      <c r="AC3299" s="225">
        <v>271</v>
      </c>
      <c r="AD3299" s="5">
        <v>2596.7803756228441</v>
      </c>
      <c r="AE3299" s="5">
        <v>103</v>
      </c>
      <c r="AF3299" s="5">
        <v>986.96818704484474</v>
      </c>
      <c r="AG3299" s="5">
        <v>135</v>
      </c>
      <c r="AH3299" s="5">
        <v>1293.5990801073208</v>
      </c>
      <c r="AI3299" s="5">
        <v>33</v>
      </c>
      <c r="AJ3299" s="5">
        <v>316.21310847067838</v>
      </c>
    </row>
    <row r="3300" spans="1:36" x14ac:dyDescent="0.25">
      <c r="A3300">
        <v>2019</v>
      </c>
      <c r="B3300" t="s">
        <v>41</v>
      </c>
      <c r="C3300" s="212" t="s">
        <v>6048</v>
      </c>
      <c r="D3300" s="47" t="s">
        <v>6005</v>
      </c>
      <c r="E3300" s="11">
        <v>2.2069999999999999</v>
      </c>
      <c r="F3300" s="2">
        <v>0.24049999999999999</v>
      </c>
      <c r="G3300" s="2">
        <v>0.74350000000000005</v>
      </c>
      <c r="H3300" s="2">
        <v>-0.50300000000000011</v>
      </c>
      <c r="I3300" s="2">
        <v>0.2102</v>
      </c>
      <c r="J3300" s="2">
        <v>0.74750000000000005</v>
      </c>
      <c r="K3300" s="2">
        <v>-0.53730000000000011</v>
      </c>
      <c r="L3300" s="2">
        <v>0.24629999999999999</v>
      </c>
      <c r="M3300" s="2">
        <v>0.74</v>
      </c>
      <c r="N3300" s="2">
        <v>-0.49370000000000003</v>
      </c>
      <c r="O3300" s="2">
        <v>-0.51133333333333342</v>
      </c>
      <c r="P3300" s="2" t="s">
        <v>5900</v>
      </c>
      <c r="Q3300" s="5">
        <v>10436</v>
      </c>
      <c r="R3300" s="5">
        <v>4728.5908473040326</v>
      </c>
      <c r="S3300" s="5">
        <v>16</v>
      </c>
      <c r="T3300" s="5">
        <v>153.31544653123802</v>
      </c>
      <c r="U3300" s="5">
        <v>1</v>
      </c>
      <c r="V3300" s="5">
        <v>9.5822154082023765</v>
      </c>
      <c r="W3300" s="5">
        <v>3</v>
      </c>
      <c r="X3300" s="5">
        <v>28.746646224607129</v>
      </c>
      <c r="Y3300" s="5">
        <v>6</v>
      </c>
      <c r="Z3300" s="5">
        <v>57.493292449214259</v>
      </c>
      <c r="AA3300" s="5">
        <v>6</v>
      </c>
      <c r="AB3300" s="5">
        <v>57.493292449214259</v>
      </c>
      <c r="AC3300" s="225">
        <v>99</v>
      </c>
      <c r="AD3300" s="5">
        <v>948.63932541203519</v>
      </c>
      <c r="AE3300" s="5">
        <v>8</v>
      </c>
      <c r="AF3300" s="5">
        <v>76.657723265619012</v>
      </c>
      <c r="AG3300" s="5">
        <v>83</v>
      </c>
      <c r="AH3300" s="5">
        <v>795.32387888079722</v>
      </c>
      <c r="AI3300" s="5">
        <v>8</v>
      </c>
      <c r="AJ3300" s="5">
        <v>76.657723265619012</v>
      </c>
    </row>
    <row r="3301" spans="1:36" x14ac:dyDescent="0.25">
      <c r="A3301">
        <v>2019</v>
      </c>
      <c r="B3301" t="s">
        <v>71</v>
      </c>
      <c r="C3301" s="212" t="s">
        <v>4838</v>
      </c>
      <c r="D3301" s="47" t="s">
        <v>5789</v>
      </c>
      <c r="E3301" s="11">
        <v>0</v>
      </c>
      <c r="F3301" s="2">
        <v>0.61099999999999999</v>
      </c>
      <c r="G3301" s="2">
        <v>0.37819999999999998</v>
      </c>
      <c r="H3301" s="2">
        <v>0.23280000000000001</v>
      </c>
      <c r="I3301" s="2">
        <v>0.44500000000000001</v>
      </c>
      <c r="J3301" s="2">
        <v>0.52100000000000002</v>
      </c>
      <c r="K3301" s="2">
        <v>-7.6000000000000012E-2</v>
      </c>
      <c r="L3301" s="2">
        <v>0.41289999999999999</v>
      </c>
      <c r="M3301" s="2">
        <v>0.57530000000000003</v>
      </c>
      <c r="N3301" s="2">
        <v>-0.16240000000000004</v>
      </c>
      <c r="O3301" s="2">
        <v>-1.8666666666666831E-3</v>
      </c>
      <c r="P3301" s="2" t="s">
        <v>5765</v>
      </c>
      <c r="Q3301" s="5">
        <v>10451</v>
      </c>
      <c r="R3301" s="5" t="s">
        <v>4791</v>
      </c>
      <c r="S3301" s="5">
        <v>93</v>
      </c>
      <c r="T3301" s="5">
        <v>889.8669983733613</v>
      </c>
      <c r="U3301" s="5">
        <v>3</v>
      </c>
      <c r="V3301" s="5">
        <v>28.705387044301979</v>
      </c>
      <c r="W3301" s="5">
        <v>3</v>
      </c>
      <c r="X3301" s="5">
        <v>28.705387044301979</v>
      </c>
      <c r="Y3301" s="5">
        <v>3</v>
      </c>
      <c r="Z3301" s="5">
        <v>28.705387044301979</v>
      </c>
      <c r="AA3301" s="5">
        <v>84</v>
      </c>
      <c r="AB3301" s="5">
        <v>803.75083724045544</v>
      </c>
      <c r="AC3301" s="225">
        <v>186</v>
      </c>
      <c r="AD3301" s="5">
        <v>1779.7339967467226</v>
      </c>
      <c r="AE3301" s="5">
        <v>42</v>
      </c>
      <c r="AF3301" s="5">
        <v>401.87541862022772</v>
      </c>
      <c r="AG3301" s="5">
        <v>120</v>
      </c>
      <c r="AH3301" s="5">
        <v>1148.2154817720791</v>
      </c>
      <c r="AI3301" s="5">
        <v>24</v>
      </c>
      <c r="AJ3301" s="5">
        <v>229.64309635441583</v>
      </c>
    </row>
    <row r="3302" spans="1:36" x14ac:dyDescent="0.25">
      <c r="A3302">
        <v>2018</v>
      </c>
      <c r="B3302" t="s">
        <v>71</v>
      </c>
      <c r="C3302" s="212" t="s">
        <v>4862</v>
      </c>
      <c r="D3302" s="47" t="s">
        <v>4858</v>
      </c>
      <c r="E3302" s="11">
        <v>0</v>
      </c>
      <c r="F3302" s="2">
        <v>0.63790000000000002</v>
      </c>
      <c r="G3302" s="2">
        <v>0.34710000000000002</v>
      </c>
      <c r="H3302" s="2">
        <v>0.2908</v>
      </c>
      <c r="I3302" s="2">
        <v>0.60170000000000001</v>
      </c>
      <c r="J3302" s="2">
        <v>0.36349999999999999</v>
      </c>
      <c r="K3302" s="2">
        <v>0.23820000000000002</v>
      </c>
      <c r="L3302" s="2">
        <v>0.59789999999999999</v>
      </c>
      <c r="M3302" s="2">
        <v>0.39129999999999998</v>
      </c>
      <c r="N3302" s="2">
        <v>0.20660000000000001</v>
      </c>
      <c r="O3302" s="2">
        <v>0.2452</v>
      </c>
      <c r="P3302" s="2" t="s">
        <v>4792</v>
      </c>
      <c r="Q3302" s="5">
        <v>10453</v>
      </c>
      <c r="R3302" s="5" t="s">
        <v>4791</v>
      </c>
      <c r="S3302" s="5">
        <v>14</v>
      </c>
      <c r="T3302" s="5">
        <v>133.93284224624509</v>
      </c>
      <c r="U3302" s="5">
        <v>1</v>
      </c>
      <c r="V3302" s="5">
        <v>9.566631589017506</v>
      </c>
      <c r="W3302" s="5">
        <v>5</v>
      </c>
      <c r="X3302" s="5">
        <v>47.833157945087535</v>
      </c>
      <c r="Y3302" s="5">
        <v>1</v>
      </c>
      <c r="Z3302" s="5">
        <v>9.566631589017506</v>
      </c>
      <c r="AA3302" s="5">
        <v>7</v>
      </c>
      <c r="AB3302" s="5">
        <v>66.966421123122544</v>
      </c>
      <c r="AC3302" s="225">
        <v>206</v>
      </c>
      <c r="AD3302" s="5">
        <v>1970.7261073376067</v>
      </c>
      <c r="AE3302" s="5">
        <v>60</v>
      </c>
      <c r="AF3302" s="5">
        <v>573.99789534105037</v>
      </c>
      <c r="AG3302" s="5">
        <v>131</v>
      </c>
      <c r="AH3302" s="5">
        <v>1253.2287381612934</v>
      </c>
      <c r="AI3302" s="5">
        <v>15</v>
      </c>
      <c r="AJ3302" s="5">
        <v>143.49947383526259</v>
      </c>
    </row>
    <row r="3303" spans="1:36" x14ac:dyDescent="0.25">
      <c r="A3303">
        <v>2018</v>
      </c>
      <c r="B3303" t="s">
        <v>71</v>
      </c>
      <c r="C3303" s="212" t="s">
        <v>4862</v>
      </c>
      <c r="D3303" s="47" t="s">
        <v>4858</v>
      </c>
      <c r="E3303" s="11">
        <v>0</v>
      </c>
      <c r="F3303" s="2">
        <v>0.63790000000000002</v>
      </c>
      <c r="G3303" s="2">
        <v>0.34710000000000002</v>
      </c>
      <c r="H3303" s="2">
        <v>0.2908</v>
      </c>
      <c r="I3303" s="2">
        <v>0.60170000000000001</v>
      </c>
      <c r="J3303" s="2">
        <v>0.36349999999999999</v>
      </c>
      <c r="K3303" s="2">
        <v>0.23820000000000002</v>
      </c>
      <c r="L3303" s="2">
        <v>0.59789999999999999</v>
      </c>
      <c r="M3303" s="2">
        <v>0.39129999999999998</v>
      </c>
      <c r="N3303" s="2">
        <v>0.20660000000000001</v>
      </c>
      <c r="O3303" s="2">
        <v>0.2452</v>
      </c>
      <c r="P3303" s="2" t="s">
        <v>4792</v>
      </c>
      <c r="Q3303" s="5">
        <v>10453</v>
      </c>
      <c r="R3303" s="5" t="s">
        <v>4791</v>
      </c>
      <c r="S3303" s="5">
        <v>14</v>
      </c>
      <c r="T3303" s="5">
        <v>133.93284224624509</v>
      </c>
      <c r="U3303" s="5">
        <v>1</v>
      </c>
      <c r="V3303" s="5">
        <v>9.566631589017506</v>
      </c>
      <c r="W3303" s="5">
        <v>5</v>
      </c>
      <c r="X3303" s="5">
        <v>47.833157945087535</v>
      </c>
      <c r="Y3303" s="5">
        <v>1</v>
      </c>
      <c r="Z3303" s="5">
        <v>9.566631589017506</v>
      </c>
      <c r="AA3303" s="5">
        <v>7</v>
      </c>
      <c r="AB3303" s="5">
        <v>66.966421123122544</v>
      </c>
      <c r="AC3303" s="225">
        <v>206</v>
      </c>
      <c r="AD3303" s="5">
        <v>1970.7261073376067</v>
      </c>
      <c r="AE3303" s="5">
        <v>60</v>
      </c>
      <c r="AF3303" s="5">
        <v>573.99789534105037</v>
      </c>
      <c r="AG3303" s="5">
        <v>131</v>
      </c>
      <c r="AH3303" s="5">
        <v>1253.2287381612934</v>
      </c>
      <c r="AI3303" s="5">
        <v>15</v>
      </c>
      <c r="AJ3303" s="5">
        <v>143.49947383526259</v>
      </c>
    </row>
    <row r="3304" spans="1:36" x14ac:dyDescent="0.25">
      <c r="A3304">
        <v>2019</v>
      </c>
      <c r="B3304" t="s">
        <v>41</v>
      </c>
      <c r="C3304" s="212" t="s">
        <v>6186</v>
      </c>
      <c r="D3304" s="47" t="s">
        <v>5289</v>
      </c>
      <c r="E3304" s="11">
        <v>7.8330000000000002</v>
      </c>
      <c r="F3304" s="2">
        <v>0.36990000000000001</v>
      </c>
      <c r="G3304" s="2">
        <v>0.61060000000000003</v>
      </c>
      <c r="H3304" s="2">
        <v>-0.24070000000000003</v>
      </c>
      <c r="I3304" s="2">
        <v>0.36830000000000002</v>
      </c>
      <c r="J3304" s="2">
        <v>0.57410000000000005</v>
      </c>
      <c r="K3304" s="2">
        <v>-0.20580000000000004</v>
      </c>
      <c r="L3304" s="2">
        <v>0.45140000000000002</v>
      </c>
      <c r="M3304" s="2">
        <v>0.53480000000000005</v>
      </c>
      <c r="N3304" s="2">
        <v>-8.340000000000003E-2</v>
      </c>
      <c r="O3304" s="2">
        <v>-0.17663333333333334</v>
      </c>
      <c r="P3304" s="2" t="s">
        <v>5900</v>
      </c>
      <c r="Q3304" s="5">
        <v>10457</v>
      </c>
      <c r="R3304" s="5">
        <v>1334.9929784246137</v>
      </c>
      <c r="S3304" s="5">
        <v>20</v>
      </c>
      <c r="T3304" s="5">
        <v>191.25944343501962</v>
      </c>
      <c r="U3304" s="5">
        <v>0</v>
      </c>
      <c r="V3304" s="5">
        <v>0</v>
      </c>
      <c r="W3304" s="5">
        <v>9</v>
      </c>
      <c r="X3304" s="5">
        <v>86.066749545758825</v>
      </c>
      <c r="Y3304" s="5">
        <v>1</v>
      </c>
      <c r="Z3304" s="5">
        <v>9.5629721717509799</v>
      </c>
      <c r="AA3304" s="5">
        <v>10</v>
      </c>
      <c r="AB3304" s="5">
        <v>95.62972171750981</v>
      </c>
      <c r="AC3304" s="225">
        <v>259</v>
      </c>
      <c r="AD3304" s="5">
        <v>2476.8097924835038</v>
      </c>
      <c r="AE3304" s="5">
        <v>29</v>
      </c>
      <c r="AF3304" s="5">
        <v>277.32619298077839</v>
      </c>
      <c r="AG3304" s="5">
        <v>218</v>
      </c>
      <c r="AH3304" s="5">
        <v>2084.7279334417135</v>
      </c>
      <c r="AI3304" s="5">
        <v>12</v>
      </c>
      <c r="AJ3304" s="5">
        <v>114.75566606101177</v>
      </c>
    </row>
    <row r="3305" spans="1:36" x14ac:dyDescent="0.25">
      <c r="A3305">
        <v>2018</v>
      </c>
      <c r="B3305" t="s">
        <v>41</v>
      </c>
      <c r="C3305" s="212" t="s">
        <v>5893</v>
      </c>
      <c r="D3305" s="47" t="s">
        <v>5866</v>
      </c>
      <c r="E3305" s="11">
        <v>10.265000000000001</v>
      </c>
      <c r="F3305" s="2">
        <v>0.47660000000000002</v>
      </c>
      <c r="G3305" s="2">
        <v>0.50160000000000005</v>
      </c>
      <c r="H3305" s="2">
        <v>-2.5000000000000022E-2</v>
      </c>
      <c r="I3305" s="2">
        <v>0.47099999999999997</v>
      </c>
      <c r="J3305" s="2">
        <v>0.47170000000000001</v>
      </c>
      <c r="K3305" s="2">
        <v>-7.0000000000003393E-4</v>
      </c>
      <c r="L3305" s="2">
        <v>0.46179999999999999</v>
      </c>
      <c r="M3305" s="2">
        <v>0.51700000000000002</v>
      </c>
      <c r="N3305" s="2">
        <v>-5.5200000000000027E-2</v>
      </c>
      <c r="O3305" s="2">
        <v>-2.6966666666666694E-2</v>
      </c>
      <c r="P3305" s="2" t="s">
        <v>5765</v>
      </c>
      <c r="Q3305" s="5">
        <v>10466</v>
      </c>
      <c r="R3305" s="5">
        <v>1019.5811008280565</v>
      </c>
      <c r="S3305" s="5">
        <v>10</v>
      </c>
      <c r="T3305" s="5">
        <v>95.547487101089246</v>
      </c>
      <c r="U3305" s="5">
        <v>0</v>
      </c>
      <c r="V3305" s="5">
        <v>0</v>
      </c>
      <c r="W3305" s="5">
        <v>0</v>
      </c>
      <c r="X3305" s="5">
        <v>0</v>
      </c>
      <c r="Y3305" s="5">
        <v>1</v>
      </c>
      <c r="Z3305" s="5">
        <v>9.5547487101089246</v>
      </c>
      <c r="AA3305" s="5">
        <v>9</v>
      </c>
      <c r="AB3305" s="5">
        <v>85.992738390980321</v>
      </c>
      <c r="AC3305" s="225">
        <v>93</v>
      </c>
      <c r="AD3305" s="5">
        <v>888.59163004012998</v>
      </c>
      <c r="AE3305" s="5">
        <v>23</v>
      </c>
      <c r="AF3305" s="5">
        <v>219.75922033250524</v>
      </c>
      <c r="AG3305" s="5">
        <v>66</v>
      </c>
      <c r="AH3305" s="5">
        <v>630.61341486718891</v>
      </c>
      <c r="AI3305" s="5">
        <v>4</v>
      </c>
      <c r="AJ3305" s="5">
        <v>38.218994840435698</v>
      </c>
    </row>
    <row r="3306" spans="1:36" x14ac:dyDescent="0.25">
      <c r="A3306">
        <v>2019</v>
      </c>
      <c r="B3306" t="s">
        <v>71</v>
      </c>
      <c r="C3306" s="212" t="s">
        <v>4835</v>
      </c>
      <c r="D3306" s="47" t="s">
        <v>4833</v>
      </c>
      <c r="E3306" s="11">
        <v>0</v>
      </c>
      <c r="F3306" s="2">
        <v>0.55810000000000004</v>
      </c>
      <c r="G3306" s="2">
        <v>0.4209</v>
      </c>
      <c r="H3306" s="2">
        <v>0.13720000000000004</v>
      </c>
      <c r="I3306" s="2">
        <v>0.57379999999999998</v>
      </c>
      <c r="J3306" s="2">
        <v>0.37140000000000001</v>
      </c>
      <c r="K3306" s="2">
        <v>0.20239999999999997</v>
      </c>
      <c r="L3306" s="2">
        <v>0.57320000000000004</v>
      </c>
      <c r="M3306" s="2">
        <v>0.40289999999999998</v>
      </c>
      <c r="N3306" s="2">
        <v>0.17030000000000006</v>
      </c>
      <c r="O3306" s="2">
        <v>0.16996666666666668</v>
      </c>
      <c r="P3306" s="2" t="s">
        <v>4792</v>
      </c>
      <c r="Q3306" s="5">
        <v>10475</v>
      </c>
      <c r="R3306" s="5" t="s">
        <v>4791</v>
      </c>
      <c r="S3306" s="5">
        <v>8</v>
      </c>
      <c r="T3306" s="5">
        <v>76.372315035799531</v>
      </c>
      <c r="U3306" s="5">
        <v>0</v>
      </c>
      <c r="V3306" s="5">
        <v>0</v>
      </c>
      <c r="W3306" s="5">
        <v>2</v>
      </c>
      <c r="X3306" s="5">
        <v>19.093078758949883</v>
      </c>
      <c r="Y3306" s="5">
        <v>3</v>
      </c>
      <c r="Z3306" s="5">
        <v>28.639618138424819</v>
      </c>
      <c r="AA3306" s="5">
        <v>3</v>
      </c>
      <c r="AB3306" s="5">
        <v>28.639618138424819</v>
      </c>
      <c r="AC3306" s="225">
        <v>97</v>
      </c>
      <c r="AD3306" s="5">
        <v>926.01431980906921</v>
      </c>
      <c r="AE3306" s="5">
        <v>25</v>
      </c>
      <c r="AF3306" s="5">
        <v>238.66348448687353</v>
      </c>
      <c r="AG3306" s="5">
        <v>68</v>
      </c>
      <c r="AH3306" s="5">
        <v>649.16467780429593</v>
      </c>
      <c r="AI3306" s="5">
        <v>4</v>
      </c>
      <c r="AJ3306" s="5">
        <v>38.186157517899765</v>
      </c>
    </row>
    <row r="3307" spans="1:36" x14ac:dyDescent="0.25">
      <c r="A3307">
        <v>2017</v>
      </c>
      <c r="B3307" t="s">
        <v>41</v>
      </c>
      <c r="C3307" s="212" t="s">
        <v>5893</v>
      </c>
      <c r="D3307" s="47" t="s">
        <v>5866</v>
      </c>
      <c r="E3307" s="11">
        <v>10.265000000000001</v>
      </c>
      <c r="F3307" s="2">
        <v>0.47660000000000002</v>
      </c>
      <c r="G3307" s="2">
        <v>0.50160000000000005</v>
      </c>
      <c r="H3307" s="2">
        <v>-2.5000000000000022E-2</v>
      </c>
      <c r="I3307" s="2">
        <v>0.47099999999999997</v>
      </c>
      <c r="J3307" s="2">
        <v>0.47170000000000001</v>
      </c>
      <c r="K3307" s="2">
        <v>-7.0000000000003393E-4</v>
      </c>
      <c r="L3307" s="2">
        <v>0.46179999999999999</v>
      </c>
      <c r="M3307" s="2">
        <v>0.51700000000000002</v>
      </c>
      <c r="N3307" s="2">
        <v>-5.5200000000000027E-2</v>
      </c>
      <c r="O3307" s="2">
        <v>-2.6966666666666694E-2</v>
      </c>
      <c r="P3307" s="2" t="s">
        <v>5765</v>
      </c>
      <c r="Q3307" s="5">
        <v>10478</v>
      </c>
      <c r="R3307" s="5">
        <v>1020.7501217730151</v>
      </c>
      <c r="S3307" s="5">
        <v>3</v>
      </c>
      <c r="T3307" s="5">
        <v>28.631418209581984</v>
      </c>
      <c r="U3307" s="5">
        <v>0</v>
      </c>
      <c r="V3307" s="5">
        <v>0</v>
      </c>
      <c r="W3307" s="5">
        <v>0</v>
      </c>
      <c r="X3307" s="5">
        <v>0</v>
      </c>
      <c r="Y3307" s="5">
        <v>0</v>
      </c>
      <c r="Z3307" s="5">
        <v>0</v>
      </c>
      <c r="AA3307" s="5">
        <v>3</v>
      </c>
      <c r="AB3307" s="5">
        <v>28.631418209581984</v>
      </c>
      <c r="AC3307" s="225">
        <v>90</v>
      </c>
      <c r="AD3307" s="5">
        <v>858.94254628745944</v>
      </c>
      <c r="AE3307" s="5">
        <v>20</v>
      </c>
      <c r="AF3307" s="5">
        <v>190.87612139721321</v>
      </c>
      <c r="AG3307" s="5">
        <v>68</v>
      </c>
      <c r="AH3307" s="5">
        <v>648.97881275052487</v>
      </c>
      <c r="AI3307" s="5">
        <v>2</v>
      </c>
      <c r="AJ3307" s="5">
        <v>19.087612139721319</v>
      </c>
    </row>
    <row r="3308" spans="1:36" x14ac:dyDescent="0.25">
      <c r="A3308">
        <v>2019</v>
      </c>
      <c r="B3308" t="s">
        <v>70</v>
      </c>
      <c r="C3308" s="212" t="s">
        <v>447</v>
      </c>
      <c r="D3308" s="47" t="s">
        <v>5369</v>
      </c>
      <c r="E3308" s="11">
        <v>12.71</v>
      </c>
      <c r="F3308" s="2">
        <v>0.75690000000000002</v>
      </c>
      <c r="G3308" s="2">
        <v>0.21990000000000001</v>
      </c>
      <c r="H3308" s="2">
        <v>0.53700000000000003</v>
      </c>
      <c r="I3308" s="2">
        <v>0.73929999999999996</v>
      </c>
      <c r="J3308" s="2">
        <v>0.22750000000000001</v>
      </c>
      <c r="K3308" s="2">
        <v>0.51179999999999992</v>
      </c>
      <c r="L3308" s="2">
        <v>0.69750000000000001</v>
      </c>
      <c r="M3308" s="2">
        <v>0.28760000000000002</v>
      </c>
      <c r="N3308" s="2">
        <v>0.40989999999999999</v>
      </c>
      <c r="O3308" s="2">
        <v>0.4862333333333333</v>
      </c>
      <c r="P3308" s="5" t="s">
        <v>4792</v>
      </c>
      <c r="Q3308" s="5">
        <v>10488</v>
      </c>
      <c r="R3308" s="5">
        <v>825.17702596380798</v>
      </c>
      <c r="S3308" s="5">
        <v>18</v>
      </c>
      <c r="T3308" s="5">
        <v>171.62471395881005</v>
      </c>
      <c r="U3308" s="5">
        <v>1</v>
      </c>
      <c r="V3308" s="5">
        <v>9.5347063310450046</v>
      </c>
      <c r="W3308" s="5">
        <v>0</v>
      </c>
      <c r="X3308" s="5">
        <v>0</v>
      </c>
      <c r="Y3308" s="5">
        <v>1</v>
      </c>
      <c r="Z3308" s="5">
        <v>9.5347063310450046</v>
      </c>
      <c r="AA3308" s="5">
        <v>16</v>
      </c>
      <c r="AB3308" s="5">
        <v>152.55530129672007</v>
      </c>
      <c r="AC3308" s="225">
        <v>327</v>
      </c>
      <c r="AD3308" s="5">
        <v>3117.8489702517163</v>
      </c>
      <c r="AE3308" s="5">
        <v>38</v>
      </c>
      <c r="AF3308" s="5">
        <v>362.31884057971013</v>
      </c>
      <c r="AG3308" s="5">
        <v>279</v>
      </c>
      <c r="AH3308" s="5">
        <v>2660.183066361556</v>
      </c>
      <c r="AI3308" s="5">
        <v>10</v>
      </c>
      <c r="AJ3308" s="5">
        <v>95.347063310450039</v>
      </c>
    </row>
    <row r="3309" spans="1:36" x14ac:dyDescent="0.25">
      <c r="A3309">
        <v>2019</v>
      </c>
      <c r="B3309" t="s">
        <v>41</v>
      </c>
      <c r="C3309" s="212" t="s">
        <v>609</v>
      </c>
      <c r="D3309" s="47" t="s">
        <v>5377</v>
      </c>
      <c r="E3309" s="11">
        <v>10.303000000000001</v>
      </c>
      <c r="F3309" s="2">
        <v>0.66869999999999996</v>
      </c>
      <c r="G3309" s="2">
        <v>0.31059999999999999</v>
      </c>
      <c r="H3309" s="2">
        <v>0.35809999999999997</v>
      </c>
      <c r="I3309" s="2">
        <v>0.66100000000000003</v>
      </c>
      <c r="J3309" s="2">
        <v>0.28970000000000001</v>
      </c>
      <c r="K3309" s="2">
        <v>0.37130000000000002</v>
      </c>
      <c r="L3309" s="2">
        <v>0.62250000000000005</v>
      </c>
      <c r="M3309" s="2">
        <v>0.3553</v>
      </c>
      <c r="N3309" s="2">
        <v>0.26720000000000005</v>
      </c>
      <c r="O3309" s="2">
        <v>0.33220000000000005</v>
      </c>
      <c r="P3309" s="2" t="s">
        <v>4792</v>
      </c>
      <c r="Q3309" s="5">
        <v>10491</v>
      </c>
      <c r="R3309" s="5">
        <v>1018.2471124915072</v>
      </c>
      <c r="S3309" s="5">
        <v>17</v>
      </c>
      <c r="T3309" s="5">
        <v>162.04365646744827</v>
      </c>
      <c r="U3309" s="5">
        <v>0</v>
      </c>
      <c r="V3309" s="5">
        <v>0</v>
      </c>
      <c r="W3309" s="5">
        <v>1</v>
      </c>
      <c r="X3309" s="5">
        <v>9.53197979220284</v>
      </c>
      <c r="Y3309" s="5">
        <v>1</v>
      </c>
      <c r="Z3309" s="5">
        <v>9.53197979220284</v>
      </c>
      <c r="AA3309" s="5">
        <v>15</v>
      </c>
      <c r="AB3309" s="5">
        <v>142.97969688304261</v>
      </c>
      <c r="AC3309" s="225">
        <v>62</v>
      </c>
      <c r="AD3309" s="5">
        <v>590.98274711657609</v>
      </c>
      <c r="AE3309" s="5">
        <v>23</v>
      </c>
      <c r="AF3309" s="5">
        <v>219.23553522066533</v>
      </c>
      <c r="AG3309" s="5">
        <v>36</v>
      </c>
      <c r="AH3309" s="5">
        <v>343.15127251930227</v>
      </c>
      <c r="AI3309" s="5">
        <v>3</v>
      </c>
      <c r="AJ3309" s="5">
        <v>28.595939376608523</v>
      </c>
    </row>
    <row r="3310" spans="1:36" x14ac:dyDescent="0.25">
      <c r="A3310">
        <v>2019</v>
      </c>
      <c r="B3310" t="s">
        <v>41</v>
      </c>
      <c r="C3310" s="212" t="s">
        <v>5893</v>
      </c>
      <c r="D3310" s="47" t="s">
        <v>5866</v>
      </c>
      <c r="E3310" s="11">
        <v>10.265000000000001</v>
      </c>
      <c r="F3310" s="2">
        <v>0.47660000000000002</v>
      </c>
      <c r="G3310" s="2">
        <v>0.50160000000000005</v>
      </c>
      <c r="H3310" s="2">
        <v>-2.5000000000000022E-2</v>
      </c>
      <c r="I3310" s="2">
        <v>0.47099999999999997</v>
      </c>
      <c r="J3310" s="2">
        <v>0.47170000000000001</v>
      </c>
      <c r="K3310" s="2">
        <v>-7.0000000000003393E-4</v>
      </c>
      <c r="L3310" s="2">
        <v>0.46179999999999999</v>
      </c>
      <c r="M3310" s="2">
        <v>0.51700000000000002</v>
      </c>
      <c r="N3310" s="2">
        <v>-5.5200000000000027E-2</v>
      </c>
      <c r="O3310" s="2">
        <v>-2.6966666666666694E-2</v>
      </c>
      <c r="P3310" s="2" t="s">
        <v>5765</v>
      </c>
      <c r="Q3310" s="5">
        <v>10492</v>
      </c>
      <c r="R3310" s="5">
        <v>1022.1139795421334</v>
      </c>
      <c r="S3310" s="5">
        <v>11</v>
      </c>
      <c r="T3310" s="5">
        <v>104.84178421654593</v>
      </c>
      <c r="U3310" s="5">
        <v>0</v>
      </c>
      <c r="V3310" s="5">
        <v>0</v>
      </c>
      <c r="W3310" s="5">
        <v>1</v>
      </c>
      <c r="X3310" s="5">
        <v>9.5310712924132677</v>
      </c>
      <c r="Y3310" s="5">
        <v>0</v>
      </c>
      <c r="Z3310" s="5">
        <v>0</v>
      </c>
      <c r="AA3310" s="5">
        <v>10</v>
      </c>
      <c r="AB3310" s="5">
        <v>95.310712924132673</v>
      </c>
      <c r="AC3310" s="225">
        <v>64</v>
      </c>
      <c r="AD3310" s="5">
        <v>609.98856271444913</v>
      </c>
      <c r="AE3310" s="5">
        <v>12</v>
      </c>
      <c r="AF3310" s="5">
        <v>114.3728555089592</v>
      </c>
      <c r="AG3310" s="5">
        <v>49</v>
      </c>
      <c r="AH3310" s="5">
        <v>467.02249332825016</v>
      </c>
      <c r="AI3310" s="5">
        <v>3</v>
      </c>
      <c r="AJ3310" s="5">
        <v>28.593213877239801</v>
      </c>
    </row>
    <row r="3311" spans="1:36" x14ac:dyDescent="0.25">
      <c r="A3311">
        <v>2019</v>
      </c>
      <c r="B3311" t="s">
        <v>71</v>
      </c>
      <c r="C3311" s="212" t="s">
        <v>5095</v>
      </c>
      <c r="D3311" s="47" t="s">
        <v>5093</v>
      </c>
      <c r="E3311" s="11">
        <v>0</v>
      </c>
      <c r="F3311" s="2">
        <v>0.81089999999999995</v>
      </c>
      <c r="G3311" s="2">
        <v>0.17660000000000001</v>
      </c>
      <c r="H3311" s="2">
        <v>0.63429999999999997</v>
      </c>
      <c r="I3311" s="2">
        <v>0.79730000000000001</v>
      </c>
      <c r="J3311" s="2">
        <v>0.1792</v>
      </c>
      <c r="K3311" s="2">
        <v>0.61809999999999998</v>
      </c>
      <c r="L3311" s="2">
        <v>0.76559999999999995</v>
      </c>
      <c r="M3311" s="2">
        <v>0.2228</v>
      </c>
      <c r="N3311" s="2">
        <v>0.54279999999999995</v>
      </c>
      <c r="O3311" s="2">
        <v>0.59839999999999993</v>
      </c>
      <c r="P3311" s="2" t="s">
        <v>4792</v>
      </c>
      <c r="Q3311" s="5">
        <v>10499</v>
      </c>
      <c r="R3311" s="5" t="s">
        <v>4791</v>
      </c>
      <c r="S3311" s="5">
        <v>20</v>
      </c>
      <c r="T3311" s="5">
        <v>190.4943327935994</v>
      </c>
      <c r="U3311" s="5">
        <v>0</v>
      </c>
      <c r="V3311" s="5">
        <v>0</v>
      </c>
      <c r="W3311" s="5">
        <v>1</v>
      </c>
      <c r="X3311" s="5">
        <v>9.5247166396799692</v>
      </c>
      <c r="Y3311" s="5">
        <v>5</v>
      </c>
      <c r="Z3311" s="5">
        <v>47.623583198399849</v>
      </c>
      <c r="AA3311" s="5">
        <v>14</v>
      </c>
      <c r="AB3311" s="5">
        <v>133.34603295551958</v>
      </c>
      <c r="AC3311" s="225">
        <v>222</v>
      </c>
      <c r="AD3311" s="5">
        <v>2114.4870940089531</v>
      </c>
      <c r="AE3311" s="5">
        <v>74</v>
      </c>
      <c r="AF3311" s="5">
        <v>704.82903133631783</v>
      </c>
      <c r="AG3311" s="5">
        <v>132</v>
      </c>
      <c r="AH3311" s="5">
        <v>1257.262596437756</v>
      </c>
      <c r="AI3311" s="5">
        <v>16</v>
      </c>
      <c r="AJ3311" s="5">
        <v>152.39546623487951</v>
      </c>
    </row>
    <row r="3312" spans="1:36" x14ac:dyDescent="0.25">
      <c r="A3312">
        <v>2018</v>
      </c>
      <c r="B3312" t="s">
        <v>70</v>
      </c>
      <c r="C3312" s="212" t="s">
        <v>5395</v>
      </c>
      <c r="D3312" s="47" t="s">
        <v>5295</v>
      </c>
      <c r="E3312" s="11">
        <v>15.66</v>
      </c>
      <c r="F3312" s="2">
        <v>0.71120000000000005</v>
      </c>
      <c r="G3312" s="2">
        <v>0.26919999999999999</v>
      </c>
      <c r="H3312" s="2">
        <v>0.44200000000000006</v>
      </c>
      <c r="I3312" s="2">
        <v>0.71719999999999995</v>
      </c>
      <c r="J3312" s="2">
        <v>0.23180000000000001</v>
      </c>
      <c r="K3312" s="2">
        <v>0.48539999999999994</v>
      </c>
      <c r="L3312" s="2">
        <v>0.7198</v>
      </c>
      <c r="M3312" s="2">
        <v>0.26269999999999999</v>
      </c>
      <c r="N3312" s="2">
        <v>0.45710000000000001</v>
      </c>
      <c r="O3312" s="2">
        <v>0.46150000000000002</v>
      </c>
      <c r="P3312" s="5" t="s">
        <v>4792</v>
      </c>
      <c r="Q3312" s="5">
        <v>10506</v>
      </c>
      <c r="R3312" s="5">
        <v>670.88122605363981</v>
      </c>
      <c r="S3312" s="5">
        <v>82</v>
      </c>
      <c r="T3312" s="5">
        <v>780.50637730820483</v>
      </c>
      <c r="U3312" s="5">
        <v>1</v>
      </c>
      <c r="V3312" s="5">
        <v>9.5183704549781076</v>
      </c>
      <c r="W3312" s="5">
        <v>4</v>
      </c>
      <c r="X3312" s="5">
        <v>38.073481819912431</v>
      </c>
      <c r="Y3312" s="5">
        <v>9</v>
      </c>
      <c r="Z3312" s="5">
        <v>85.665334094802972</v>
      </c>
      <c r="AA3312" s="5">
        <v>68</v>
      </c>
      <c r="AB3312" s="5">
        <v>647.24919093851133</v>
      </c>
      <c r="AC3312" s="225">
        <v>516</v>
      </c>
      <c r="AD3312" s="5">
        <v>4911.4791547687037</v>
      </c>
      <c r="AE3312" s="5">
        <v>39</v>
      </c>
      <c r="AF3312" s="5">
        <v>371.21644774414625</v>
      </c>
      <c r="AG3312" s="5">
        <v>444</v>
      </c>
      <c r="AH3312" s="5">
        <v>4226.1564820102803</v>
      </c>
      <c r="AI3312" s="5">
        <v>33</v>
      </c>
      <c r="AJ3312" s="5">
        <v>314.10622501427753</v>
      </c>
    </row>
    <row r="3313" spans="1:36" x14ac:dyDescent="0.25">
      <c r="A3313">
        <v>2018</v>
      </c>
      <c r="B3313" t="s">
        <v>71</v>
      </c>
      <c r="C3313" s="212" t="s">
        <v>5782</v>
      </c>
      <c r="D3313" s="47" t="s">
        <v>5781</v>
      </c>
      <c r="E3313" s="11">
        <v>0</v>
      </c>
      <c r="F3313" s="2">
        <v>0.53480000000000005</v>
      </c>
      <c r="G3313" s="2">
        <v>0.45879999999999999</v>
      </c>
      <c r="H3313" s="2">
        <v>7.6000000000000068E-2</v>
      </c>
      <c r="I3313" s="2">
        <v>0.42180000000000001</v>
      </c>
      <c r="J3313" s="2">
        <v>0.55549999999999999</v>
      </c>
      <c r="K3313" s="2">
        <v>-0.13369999999999999</v>
      </c>
      <c r="L3313" s="2">
        <v>0.39290000000000003</v>
      </c>
      <c r="M3313" s="2">
        <v>0.5988</v>
      </c>
      <c r="N3313" s="2">
        <v>-0.20589999999999997</v>
      </c>
      <c r="O3313" s="2">
        <v>-8.7866666666666635E-2</v>
      </c>
      <c r="P3313" s="2" t="s">
        <v>5765</v>
      </c>
      <c r="Q3313" s="5">
        <v>10525</v>
      </c>
      <c r="R3313" s="5" t="s">
        <v>4791</v>
      </c>
      <c r="S3313" s="5">
        <v>14</v>
      </c>
      <c r="T3313" s="5">
        <v>133.0166270783848</v>
      </c>
      <c r="U3313" s="5">
        <v>0</v>
      </c>
      <c r="V3313" s="5">
        <v>0</v>
      </c>
      <c r="W3313" s="5">
        <v>1</v>
      </c>
      <c r="X3313" s="5">
        <v>9.5011876484560567</v>
      </c>
      <c r="Y3313" s="5">
        <v>1</v>
      </c>
      <c r="Z3313" s="5">
        <v>9.5011876484560567</v>
      </c>
      <c r="AA3313" s="5">
        <v>12</v>
      </c>
      <c r="AB3313" s="5">
        <v>114.01425178147269</v>
      </c>
      <c r="AC3313" s="225">
        <v>209</v>
      </c>
      <c r="AD3313" s="5">
        <v>1985.7482185273161</v>
      </c>
      <c r="AE3313" s="5">
        <v>69</v>
      </c>
      <c r="AF3313" s="5">
        <v>655.58194774346794</v>
      </c>
      <c r="AG3313" s="5">
        <v>129</v>
      </c>
      <c r="AH3313" s="5">
        <v>1225.6532066508314</v>
      </c>
      <c r="AI3313" s="5">
        <v>11</v>
      </c>
      <c r="AJ3313" s="5">
        <v>104.51306413301663</v>
      </c>
    </row>
    <row r="3314" spans="1:36" x14ac:dyDescent="0.25">
      <c r="A3314">
        <v>2018</v>
      </c>
      <c r="B3314" t="s">
        <v>71</v>
      </c>
      <c r="C3314" s="212" t="s">
        <v>5782</v>
      </c>
      <c r="D3314" s="47" t="s">
        <v>5781</v>
      </c>
      <c r="E3314" s="11">
        <v>0</v>
      </c>
      <c r="F3314" s="2">
        <v>0.53480000000000005</v>
      </c>
      <c r="G3314" s="2">
        <v>0.45879999999999999</v>
      </c>
      <c r="H3314" s="2">
        <v>7.6000000000000068E-2</v>
      </c>
      <c r="I3314" s="2">
        <v>0.42180000000000001</v>
      </c>
      <c r="J3314" s="2">
        <v>0.55549999999999999</v>
      </c>
      <c r="K3314" s="2">
        <v>-0.13369999999999999</v>
      </c>
      <c r="L3314" s="2">
        <v>0.39290000000000003</v>
      </c>
      <c r="M3314" s="2">
        <v>0.5988</v>
      </c>
      <c r="N3314" s="2">
        <v>-0.20589999999999997</v>
      </c>
      <c r="O3314" s="2">
        <v>-8.7866666666666635E-2</v>
      </c>
      <c r="P3314" s="2" t="s">
        <v>5765</v>
      </c>
      <c r="Q3314" s="5">
        <v>10525</v>
      </c>
      <c r="R3314" s="5" t="s">
        <v>4791</v>
      </c>
      <c r="S3314" s="5">
        <v>14</v>
      </c>
      <c r="T3314" s="5">
        <v>133.0166270783848</v>
      </c>
      <c r="U3314" s="5">
        <v>0</v>
      </c>
      <c r="V3314" s="5">
        <v>0</v>
      </c>
      <c r="W3314" s="5">
        <v>1</v>
      </c>
      <c r="X3314" s="5">
        <v>9.5011876484560567</v>
      </c>
      <c r="Y3314" s="5">
        <v>1</v>
      </c>
      <c r="Z3314" s="5">
        <v>9.5011876484560567</v>
      </c>
      <c r="AA3314" s="5">
        <v>12</v>
      </c>
      <c r="AB3314" s="5">
        <v>114.01425178147269</v>
      </c>
      <c r="AC3314" s="225">
        <v>209</v>
      </c>
      <c r="AD3314" s="5">
        <v>1985.7482185273161</v>
      </c>
      <c r="AE3314" s="5">
        <v>69</v>
      </c>
      <c r="AF3314" s="5">
        <v>655.58194774346794</v>
      </c>
      <c r="AG3314" s="5">
        <v>129</v>
      </c>
      <c r="AH3314" s="5">
        <v>1225.6532066508314</v>
      </c>
      <c r="AI3314" s="5">
        <v>11</v>
      </c>
      <c r="AJ3314" s="5">
        <v>104.51306413301663</v>
      </c>
    </row>
    <row r="3315" spans="1:36" x14ac:dyDescent="0.25">
      <c r="A3315">
        <v>2018</v>
      </c>
      <c r="B3315" t="s">
        <v>71</v>
      </c>
      <c r="C3315" s="212" t="s">
        <v>5222</v>
      </c>
      <c r="D3315" s="47" t="s">
        <v>5221</v>
      </c>
      <c r="E3315" s="11">
        <v>0</v>
      </c>
      <c r="F3315" s="2">
        <v>0.77110000000000001</v>
      </c>
      <c r="G3315" s="2">
        <v>0.21690000000000001</v>
      </c>
      <c r="H3315" s="2">
        <v>0.55420000000000003</v>
      </c>
      <c r="I3315" s="2">
        <v>0.73129999999999995</v>
      </c>
      <c r="J3315" s="2">
        <v>0.21190000000000001</v>
      </c>
      <c r="K3315" s="2">
        <v>0.51939999999999997</v>
      </c>
      <c r="L3315" s="2">
        <v>0.71740000000000004</v>
      </c>
      <c r="M3315" s="2">
        <v>0.26579999999999998</v>
      </c>
      <c r="N3315" s="2">
        <v>0.45160000000000006</v>
      </c>
      <c r="O3315" s="2">
        <v>0.50839999999999996</v>
      </c>
      <c r="P3315" s="2" t="s">
        <v>4792</v>
      </c>
      <c r="Q3315" s="5">
        <v>10530</v>
      </c>
      <c r="R3315" s="5" t="s">
        <v>4791</v>
      </c>
      <c r="S3315" s="5">
        <v>50</v>
      </c>
      <c r="T3315" s="5">
        <v>474.83380816714146</v>
      </c>
      <c r="U3315" s="5">
        <v>0</v>
      </c>
      <c r="V3315" s="5">
        <v>0</v>
      </c>
      <c r="W3315" s="5">
        <v>4</v>
      </c>
      <c r="X3315" s="5">
        <v>37.986704653371319</v>
      </c>
      <c r="Y3315" s="5">
        <v>5</v>
      </c>
      <c r="Z3315" s="5">
        <v>47.483380816714153</v>
      </c>
      <c r="AA3315" s="5">
        <v>41</v>
      </c>
      <c r="AB3315" s="5">
        <v>389.36372269705601</v>
      </c>
      <c r="AC3315" s="225">
        <v>307</v>
      </c>
      <c r="AD3315" s="5">
        <v>2915.479582146249</v>
      </c>
      <c r="AE3315" s="5">
        <v>139</v>
      </c>
      <c r="AF3315" s="5">
        <v>1320.0379867046533</v>
      </c>
      <c r="AG3315" s="5">
        <v>152</v>
      </c>
      <c r="AH3315" s="5">
        <v>1443.4947768281102</v>
      </c>
      <c r="AI3315" s="5">
        <v>16</v>
      </c>
      <c r="AJ3315" s="5">
        <v>151.94681861348528</v>
      </c>
    </row>
    <row r="3316" spans="1:36" x14ac:dyDescent="0.25">
      <c r="A3316">
        <v>2018</v>
      </c>
      <c r="B3316" t="s">
        <v>71</v>
      </c>
      <c r="C3316" s="212" t="s">
        <v>5222</v>
      </c>
      <c r="D3316" s="47" t="s">
        <v>5221</v>
      </c>
      <c r="E3316" s="11">
        <v>0</v>
      </c>
      <c r="F3316" s="2">
        <v>0.77110000000000001</v>
      </c>
      <c r="G3316" s="2">
        <v>0.21690000000000001</v>
      </c>
      <c r="H3316" s="2">
        <v>0.55420000000000003</v>
      </c>
      <c r="I3316" s="2">
        <v>0.73129999999999995</v>
      </c>
      <c r="J3316" s="2">
        <v>0.21190000000000001</v>
      </c>
      <c r="K3316" s="2">
        <v>0.51939999999999997</v>
      </c>
      <c r="L3316" s="2">
        <v>0.71740000000000004</v>
      </c>
      <c r="M3316" s="2">
        <v>0.26579999999999998</v>
      </c>
      <c r="N3316" s="2">
        <v>0.45160000000000006</v>
      </c>
      <c r="O3316" s="2">
        <v>0.50839999999999996</v>
      </c>
      <c r="P3316" s="2" t="s">
        <v>4792</v>
      </c>
      <c r="Q3316" s="5">
        <v>10530</v>
      </c>
      <c r="R3316" s="5" t="s">
        <v>4791</v>
      </c>
      <c r="S3316" s="5">
        <v>50</v>
      </c>
      <c r="T3316" s="5">
        <v>474.83380816714146</v>
      </c>
      <c r="U3316" s="5">
        <v>0</v>
      </c>
      <c r="V3316" s="5">
        <v>0</v>
      </c>
      <c r="W3316" s="5">
        <v>4</v>
      </c>
      <c r="X3316" s="5">
        <v>37.986704653371319</v>
      </c>
      <c r="Y3316" s="5">
        <v>5</v>
      </c>
      <c r="Z3316" s="5">
        <v>47.483380816714153</v>
      </c>
      <c r="AA3316" s="5">
        <v>41</v>
      </c>
      <c r="AB3316" s="5">
        <v>389.36372269705601</v>
      </c>
      <c r="AC3316" s="225">
        <v>307</v>
      </c>
      <c r="AD3316" s="5">
        <v>2915.479582146249</v>
      </c>
      <c r="AE3316" s="5">
        <v>139</v>
      </c>
      <c r="AF3316" s="5">
        <v>1320.0379867046533</v>
      </c>
      <c r="AG3316" s="5">
        <v>152</v>
      </c>
      <c r="AH3316" s="5">
        <v>1443.4947768281102</v>
      </c>
      <c r="AI3316" s="5">
        <v>16</v>
      </c>
      <c r="AJ3316" s="5">
        <v>151.94681861348528</v>
      </c>
    </row>
    <row r="3317" spans="1:36" x14ac:dyDescent="0.25">
      <c r="A3317">
        <v>2018</v>
      </c>
      <c r="B3317" t="s">
        <v>49</v>
      </c>
      <c r="C3317" s="212" t="s">
        <v>6317</v>
      </c>
      <c r="D3317" s="47" t="s">
        <v>5371</v>
      </c>
      <c r="E3317" s="11">
        <v>18.399999999999999</v>
      </c>
      <c r="F3317" s="2">
        <v>0.42899999999999999</v>
      </c>
      <c r="G3317" s="2">
        <v>0.54510000000000003</v>
      </c>
      <c r="H3317" s="2">
        <v>-0.11610000000000004</v>
      </c>
      <c r="I3317" s="2">
        <v>0.5</v>
      </c>
      <c r="J3317" s="2">
        <v>0.42299999999999999</v>
      </c>
      <c r="K3317" s="2">
        <v>7.7000000000000013E-2</v>
      </c>
      <c r="L3317" s="2">
        <v>0.41299999999999998</v>
      </c>
      <c r="M3317" s="2">
        <v>0.57099999999999995</v>
      </c>
      <c r="N3317" s="2">
        <v>-0.15799999999999997</v>
      </c>
      <c r="O3317" s="2">
        <v>-6.5699999999999995E-2</v>
      </c>
      <c r="P3317" s="2" t="s">
        <v>5900</v>
      </c>
      <c r="Q3317" s="5">
        <v>10533</v>
      </c>
      <c r="R3317" s="5">
        <v>572.44565217391312</v>
      </c>
      <c r="S3317" s="5">
        <v>12</v>
      </c>
      <c r="T3317" s="5">
        <v>113.92765593847908</v>
      </c>
      <c r="U3317" s="5">
        <v>0</v>
      </c>
      <c r="V3317" s="5">
        <v>0</v>
      </c>
      <c r="W3317" s="5">
        <v>5</v>
      </c>
      <c r="X3317" s="5">
        <v>47.469856641032948</v>
      </c>
      <c r="Y3317" s="5">
        <v>0</v>
      </c>
      <c r="Z3317" s="5">
        <v>0</v>
      </c>
      <c r="AA3317" s="5">
        <v>7</v>
      </c>
      <c r="AB3317" s="5">
        <v>66.457799297446115</v>
      </c>
      <c r="AC3317" s="225">
        <v>35</v>
      </c>
      <c r="AD3317" s="5">
        <v>332.28899648723063</v>
      </c>
      <c r="AE3317" s="5">
        <v>14</v>
      </c>
      <c r="AF3317" s="5">
        <v>132.91559859489223</v>
      </c>
      <c r="AG3317" s="5">
        <v>19</v>
      </c>
      <c r="AH3317" s="5">
        <v>180.38545523592518</v>
      </c>
      <c r="AI3317" s="5">
        <v>2</v>
      </c>
      <c r="AJ3317" s="5">
        <v>18.987942656413178</v>
      </c>
    </row>
    <row r="3318" spans="1:36" x14ac:dyDescent="0.25">
      <c r="A3318">
        <v>2019</v>
      </c>
      <c r="B3318" t="s">
        <v>41</v>
      </c>
      <c r="C3318" s="212" t="s">
        <v>6058</v>
      </c>
      <c r="D3318" s="47" t="s">
        <v>6005</v>
      </c>
      <c r="E3318" s="11">
        <v>2.3690000000000002</v>
      </c>
      <c r="F3318" s="2">
        <v>0.24049999999999999</v>
      </c>
      <c r="G3318" s="2">
        <v>0.74350000000000005</v>
      </c>
      <c r="H3318" s="2">
        <v>-0.50300000000000011</v>
      </c>
      <c r="I3318" s="2">
        <v>0.2102</v>
      </c>
      <c r="J3318" s="2">
        <v>0.74750000000000005</v>
      </c>
      <c r="K3318" s="2">
        <v>-0.53730000000000011</v>
      </c>
      <c r="L3318" s="2">
        <v>0.24629999999999999</v>
      </c>
      <c r="M3318" s="2">
        <v>0.74</v>
      </c>
      <c r="N3318" s="2">
        <v>-0.49370000000000003</v>
      </c>
      <c r="O3318" s="2">
        <v>-0.51133333333333342</v>
      </c>
      <c r="P3318" s="2" t="s">
        <v>5900</v>
      </c>
      <c r="Q3318" s="5">
        <v>10534</v>
      </c>
      <c r="R3318" s="5">
        <v>4446.6019417475727</v>
      </c>
      <c r="S3318" s="5">
        <v>31</v>
      </c>
      <c r="T3318" s="5">
        <v>294.28517182456807</v>
      </c>
      <c r="U3318" s="5">
        <v>0</v>
      </c>
      <c r="V3318" s="5">
        <v>0</v>
      </c>
      <c r="W3318" s="5">
        <v>14</v>
      </c>
      <c r="X3318" s="5">
        <v>132.90298082399846</v>
      </c>
      <c r="Y3318" s="5">
        <v>6</v>
      </c>
      <c r="Z3318" s="5">
        <v>56.958420353142202</v>
      </c>
      <c r="AA3318" s="5">
        <v>11</v>
      </c>
      <c r="AB3318" s="5">
        <v>104.42377064742738</v>
      </c>
      <c r="AC3318" s="225">
        <v>70</v>
      </c>
      <c r="AD3318" s="5">
        <v>664.51490411999237</v>
      </c>
      <c r="AE3318" s="5">
        <v>30</v>
      </c>
      <c r="AF3318" s="5">
        <v>284.79210176571104</v>
      </c>
      <c r="AG3318" s="5">
        <v>32</v>
      </c>
      <c r="AH3318" s="5">
        <v>303.7782418834251</v>
      </c>
      <c r="AI3318" s="5">
        <v>8</v>
      </c>
      <c r="AJ3318" s="5">
        <v>75.944560470856274</v>
      </c>
    </row>
    <row r="3319" spans="1:36" x14ac:dyDescent="0.25">
      <c r="A3319">
        <v>2018</v>
      </c>
      <c r="B3319" t="s">
        <v>41</v>
      </c>
      <c r="C3319" s="212" t="s">
        <v>6186</v>
      </c>
      <c r="D3319" s="47" t="s">
        <v>5289</v>
      </c>
      <c r="E3319" s="11">
        <v>7.8330000000000002</v>
      </c>
      <c r="F3319" s="2">
        <v>0.36990000000000001</v>
      </c>
      <c r="G3319" s="2">
        <v>0.61060000000000003</v>
      </c>
      <c r="H3319" s="2">
        <v>-0.24070000000000003</v>
      </c>
      <c r="I3319" s="2">
        <v>0.36830000000000002</v>
      </c>
      <c r="J3319" s="2">
        <v>0.57410000000000005</v>
      </c>
      <c r="K3319" s="2">
        <v>-0.20580000000000004</v>
      </c>
      <c r="L3319" s="2">
        <v>0.45140000000000002</v>
      </c>
      <c r="M3319" s="2">
        <v>0.53480000000000005</v>
      </c>
      <c r="N3319" s="2">
        <v>-8.340000000000003E-2</v>
      </c>
      <c r="O3319" s="2">
        <v>-0.17663333333333334</v>
      </c>
      <c r="P3319" s="2" t="s">
        <v>5900</v>
      </c>
      <c r="Q3319" s="5">
        <v>10535</v>
      </c>
      <c r="R3319" s="5">
        <v>1344.9508489722966</v>
      </c>
      <c r="S3319" s="5">
        <v>17</v>
      </c>
      <c r="T3319" s="5">
        <v>161.36687233032748</v>
      </c>
      <c r="U3319" s="5">
        <v>0</v>
      </c>
      <c r="V3319" s="5">
        <v>0</v>
      </c>
      <c r="W3319" s="5">
        <v>4</v>
      </c>
      <c r="X3319" s="5">
        <v>37.968675842429995</v>
      </c>
      <c r="Y3319" s="5">
        <v>3</v>
      </c>
      <c r="Z3319" s="5">
        <v>28.476506881822498</v>
      </c>
      <c r="AA3319" s="5">
        <v>10</v>
      </c>
      <c r="AB3319" s="5">
        <v>94.921689606074992</v>
      </c>
      <c r="AC3319" s="225">
        <v>256</v>
      </c>
      <c r="AD3319" s="5">
        <v>2429.9952539155197</v>
      </c>
      <c r="AE3319" s="5">
        <v>33</v>
      </c>
      <c r="AF3319" s="5">
        <v>313.24157570004746</v>
      </c>
      <c r="AG3319" s="5">
        <v>215</v>
      </c>
      <c r="AH3319" s="5">
        <v>2040.8163265306121</v>
      </c>
      <c r="AI3319" s="5">
        <v>8</v>
      </c>
      <c r="AJ3319" s="5">
        <v>75.937351684859991</v>
      </c>
    </row>
    <row r="3320" spans="1:36" x14ac:dyDescent="0.25">
      <c r="A3320">
        <v>2017</v>
      </c>
      <c r="B3320" t="s">
        <v>70</v>
      </c>
      <c r="C3320" s="212" t="s">
        <v>5363</v>
      </c>
      <c r="D3320" s="47" t="s">
        <v>5362</v>
      </c>
      <c r="E3320" s="11">
        <v>11.94</v>
      </c>
      <c r="F3320" s="2">
        <v>0.79800000000000004</v>
      </c>
      <c r="G3320" s="2">
        <v>0.1915</v>
      </c>
      <c r="H3320" s="2">
        <v>0.60650000000000004</v>
      </c>
      <c r="I3320" s="2">
        <v>0.77769999999999995</v>
      </c>
      <c r="J3320" s="2">
        <v>0.1981</v>
      </c>
      <c r="K3320" s="2">
        <v>0.57959999999999989</v>
      </c>
      <c r="L3320" s="2">
        <v>0.71679999999999999</v>
      </c>
      <c r="M3320" s="2">
        <v>0.27010000000000001</v>
      </c>
      <c r="N3320" s="2">
        <v>0.44669999999999999</v>
      </c>
      <c r="O3320" s="2">
        <v>0.54426666666666668</v>
      </c>
      <c r="P3320" s="5" t="s">
        <v>4792</v>
      </c>
      <c r="Q3320" s="5">
        <v>10544</v>
      </c>
      <c r="R3320" s="5">
        <v>883.08207705192638</v>
      </c>
      <c r="S3320" s="5">
        <v>91</v>
      </c>
      <c r="T3320" s="5">
        <v>863.05007587253419</v>
      </c>
      <c r="U3320" s="5">
        <v>2</v>
      </c>
      <c r="V3320" s="5">
        <v>18.96813353566009</v>
      </c>
      <c r="W3320" s="5">
        <v>8</v>
      </c>
      <c r="X3320" s="5">
        <v>75.872534142640362</v>
      </c>
      <c r="Y3320" s="5">
        <v>8</v>
      </c>
      <c r="Z3320" s="5">
        <v>75.872534142640362</v>
      </c>
      <c r="AA3320" s="5">
        <v>73</v>
      </c>
      <c r="AB3320" s="5">
        <v>692.33687405159333</v>
      </c>
      <c r="AC3320" s="225">
        <v>649</v>
      </c>
      <c r="AD3320" s="5">
        <v>6155.1593323216994</v>
      </c>
      <c r="AE3320" s="5">
        <v>128</v>
      </c>
      <c r="AF3320" s="5">
        <v>1213.9605462822458</v>
      </c>
      <c r="AG3320" s="5">
        <v>494</v>
      </c>
      <c r="AH3320" s="5">
        <v>4685.1289833080418</v>
      </c>
      <c r="AI3320" s="5">
        <v>27</v>
      </c>
      <c r="AJ3320" s="5">
        <v>256.06980273141124</v>
      </c>
    </row>
    <row r="3321" spans="1:36" x14ac:dyDescent="0.25">
      <c r="A3321">
        <v>2017</v>
      </c>
      <c r="B3321" t="s">
        <v>49</v>
      </c>
      <c r="C3321" s="212" t="s">
        <v>6317</v>
      </c>
      <c r="D3321" s="47" t="s">
        <v>5371</v>
      </c>
      <c r="E3321" s="11">
        <v>18.399999999999999</v>
      </c>
      <c r="F3321" s="2">
        <v>0.42899999999999999</v>
      </c>
      <c r="G3321" s="2">
        <v>0.54510000000000003</v>
      </c>
      <c r="H3321" s="2">
        <v>-0.11610000000000004</v>
      </c>
      <c r="I3321" s="2">
        <v>0.5</v>
      </c>
      <c r="J3321" s="2">
        <v>0.42299999999999999</v>
      </c>
      <c r="K3321" s="2">
        <v>7.7000000000000013E-2</v>
      </c>
      <c r="L3321" s="2">
        <v>0.41299999999999998</v>
      </c>
      <c r="M3321" s="2">
        <v>0.57099999999999995</v>
      </c>
      <c r="N3321" s="2">
        <v>-0.15799999999999997</v>
      </c>
      <c r="O3321" s="2">
        <v>-6.5699999999999995E-2</v>
      </c>
      <c r="P3321" s="2" t="s">
        <v>5900</v>
      </c>
      <c r="Q3321" s="5">
        <v>10547</v>
      </c>
      <c r="R3321" s="5">
        <v>573.20652173913049</v>
      </c>
      <c r="S3321" s="5">
        <v>32</v>
      </c>
      <c r="T3321" s="5">
        <v>303.40381151038213</v>
      </c>
      <c r="U3321" s="5">
        <v>0</v>
      </c>
      <c r="V3321" s="5">
        <v>0</v>
      </c>
      <c r="W3321" s="5">
        <v>4</v>
      </c>
      <c r="X3321" s="5">
        <v>37.925476438797766</v>
      </c>
      <c r="Y3321" s="5">
        <v>3</v>
      </c>
      <c r="Z3321" s="5">
        <v>28.444107329098323</v>
      </c>
      <c r="AA3321" s="5">
        <v>25</v>
      </c>
      <c r="AB3321" s="5">
        <v>237.03422774248602</v>
      </c>
      <c r="AC3321" s="225">
        <v>101</v>
      </c>
      <c r="AD3321" s="5">
        <v>957.61828007964357</v>
      </c>
      <c r="AE3321" s="5">
        <v>28</v>
      </c>
      <c r="AF3321" s="5">
        <v>265.47833507158435</v>
      </c>
      <c r="AG3321" s="5">
        <v>62</v>
      </c>
      <c r="AH3321" s="5">
        <v>587.84488480136531</v>
      </c>
      <c r="AI3321" s="5">
        <v>11</v>
      </c>
      <c r="AJ3321" s="5">
        <v>104.29506020669383</v>
      </c>
    </row>
    <row r="3322" spans="1:36" x14ac:dyDescent="0.25">
      <c r="A3322">
        <v>2017</v>
      </c>
      <c r="B3322" t="s">
        <v>49</v>
      </c>
      <c r="C3322" s="212" t="s">
        <v>736</v>
      </c>
      <c r="D3322" s="47" t="s">
        <v>6314</v>
      </c>
      <c r="E3322" s="11">
        <v>2.8</v>
      </c>
      <c r="F3322" s="2">
        <v>0.39889999999999998</v>
      </c>
      <c r="G3322" s="2">
        <v>0.57140000000000002</v>
      </c>
      <c r="H3322" s="2">
        <v>-0.17250000000000004</v>
      </c>
      <c r="I3322" s="2">
        <v>0.36</v>
      </c>
      <c r="J3322" s="2">
        <v>0.56399999999999995</v>
      </c>
      <c r="K3322" s="2">
        <v>-0.20399999999999996</v>
      </c>
      <c r="L3322" s="2">
        <v>0.39800000000000002</v>
      </c>
      <c r="M3322" s="2">
        <v>0.58899999999999997</v>
      </c>
      <c r="N3322" s="2">
        <v>-0.19099999999999995</v>
      </c>
      <c r="O3322" s="2">
        <v>-0.18916666666666662</v>
      </c>
      <c r="P3322" s="2" t="s">
        <v>5900</v>
      </c>
      <c r="Q3322" s="5">
        <v>10553</v>
      </c>
      <c r="R3322" s="5">
        <v>3768.9285714285716</v>
      </c>
      <c r="S3322" s="5">
        <v>29</v>
      </c>
      <c r="T3322" s="5">
        <v>274.80337344830855</v>
      </c>
      <c r="U3322" s="5">
        <v>1</v>
      </c>
      <c r="V3322" s="5">
        <v>9.4759783947692604</v>
      </c>
      <c r="W3322" s="5">
        <v>10</v>
      </c>
      <c r="X3322" s="5">
        <v>94.759783947692597</v>
      </c>
      <c r="Y3322" s="5">
        <v>2</v>
      </c>
      <c r="Z3322" s="5">
        <v>18.951956789538521</v>
      </c>
      <c r="AA3322" s="5">
        <v>16</v>
      </c>
      <c r="AB3322" s="5">
        <v>151.61565431630817</v>
      </c>
      <c r="AC3322" s="225">
        <v>79</v>
      </c>
      <c r="AD3322" s="5">
        <v>748.60229318677148</v>
      </c>
      <c r="AE3322" s="5">
        <v>11</v>
      </c>
      <c r="AF3322" s="5">
        <v>104.23576234246187</v>
      </c>
      <c r="AG3322" s="5">
        <v>61</v>
      </c>
      <c r="AH3322" s="5">
        <v>578.03468208092488</v>
      </c>
      <c r="AI3322" s="5">
        <v>7</v>
      </c>
      <c r="AJ3322" s="5">
        <v>66.331848763384826</v>
      </c>
    </row>
    <row r="3323" spans="1:36" x14ac:dyDescent="0.25">
      <c r="A3323">
        <v>2018</v>
      </c>
      <c r="B3323" t="s">
        <v>71</v>
      </c>
      <c r="C3323" s="212" t="s">
        <v>4815</v>
      </c>
      <c r="D3323" s="47" t="s">
        <v>4805</v>
      </c>
      <c r="E3323" s="11">
        <v>0</v>
      </c>
      <c r="F3323" s="2">
        <v>0.51259999999999994</v>
      </c>
      <c r="G3323" s="2">
        <v>0.46920000000000001</v>
      </c>
      <c r="H3323" s="2">
        <v>4.3399999999999939E-2</v>
      </c>
      <c r="I3323" s="2">
        <v>0.55620000000000003</v>
      </c>
      <c r="J3323" s="2">
        <v>0.3891</v>
      </c>
      <c r="K3323" s="2">
        <v>0.16710000000000003</v>
      </c>
      <c r="L3323" s="2">
        <v>0.6502</v>
      </c>
      <c r="M3323" s="2">
        <v>0.33489999999999998</v>
      </c>
      <c r="N3323" s="2">
        <v>0.31530000000000002</v>
      </c>
      <c r="O3323" s="2">
        <v>0.17526666666666668</v>
      </c>
      <c r="P3323" s="2" t="s">
        <v>4792</v>
      </c>
      <c r="Q3323" s="5">
        <v>10559</v>
      </c>
      <c r="R3323" s="5" t="s">
        <v>4791</v>
      </c>
      <c r="S3323" s="5">
        <v>15</v>
      </c>
      <c r="T3323" s="5">
        <v>142.05890709347474</v>
      </c>
      <c r="U3323" s="5">
        <v>0</v>
      </c>
      <c r="V3323" s="5">
        <v>0</v>
      </c>
      <c r="W3323" s="5">
        <v>3</v>
      </c>
      <c r="X3323" s="5">
        <v>28.411781418694954</v>
      </c>
      <c r="Y3323" s="5">
        <v>1</v>
      </c>
      <c r="Z3323" s="5">
        <v>9.4705938062316513</v>
      </c>
      <c r="AA3323" s="5">
        <v>11</v>
      </c>
      <c r="AB3323" s="5">
        <v>104.17653186854815</v>
      </c>
      <c r="AC3323" s="225">
        <v>88</v>
      </c>
      <c r="AD3323" s="5">
        <v>833.41225494838523</v>
      </c>
      <c r="AE3323" s="5">
        <v>19</v>
      </c>
      <c r="AF3323" s="5">
        <v>179.94128231840136</v>
      </c>
      <c r="AG3323" s="5">
        <v>68</v>
      </c>
      <c r="AH3323" s="5">
        <v>644.00037882375227</v>
      </c>
      <c r="AI3323" s="5">
        <v>1</v>
      </c>
      <c r="AJ3323" s="5">
        <v>9.4705938062316513</v>
      </c>
    </row>
    <row r="3324" spans="1:36" x14ac:dyDescent="0.25">
      <c r="A3324">
        <v>2018</v>
      </c>
      <c r="B3324" t="s">
        <v>71</v>
      </c>
      <c r="C3324" s="212" t="s">
        <v>4815</v>
      </c>
      <c r="D3324" s="47" t="s">
        <v>4805</v>
      </c>
      <c r="E3324" s="11">
        <v>0</v>
      </c>
      <c r="F3324" s="2">
        <v>0.51259999999999994</v>
      </c>
      <c r="G3324" s="2">
        <v>0.46920000000000001</v>
      </c>
      <c r="H3324" s="2">
        <v>4.3399999999999939E-2</v>
      </c>
      <c r="I3324" s="2">
        <v>0.55620000000000003</v>
      </c>
      <c r="J3324" s="2">
        <v>0.3891</v>
      </c>
      <c r="K3324" s="2">
        <v>0.16710000000000003</v>
      </c>
      <c r="L3324" s="2">
        <v>0.6502</v>
      </c>
      <c r="M3324" s="2">
        <v>0.33489999999999998</v>
      </c>
      <c r="N3324" s="2">
        <v>0.31530000000000002</v>
      </c>
      <c r="O3324" s="2">
        <v>0.17526666666666668</v>
      </c>
      <c r="P3324" s="2" t="s">
        <v>4792</v>
      </c>
      <c r="Q3324" s="5">
        <v>10559</v>
      </c>
      <c r="R3324" s="5" t="s">
        <v>4791</v>
      </c>
      <c r="S3324" s="5">
        <v>15</v>
      </c>
      <c r="T3324" s="5">
        <v>142.05890709347474</v>
      </c>
      <c r="U3324" s="5">
        <v>0</v>
      </c>
      <c r="V3324" s="5">
        <v>0</v>
      </c>
      <c r="W3324" s="5">
        <v>3</v>
      </c>
      <c r="X3324" s="5">
        <v>28.411781418694954</v>
      </c>
      <c r="Y3324" s="5">
        <v>1</v>
      </c>
      <c r="Z3324" s="5">
        <v>9.4705938062316513</v>
      </c>
      <c r="AA3324" s="5">
        <v>11</v>
      </c>
      <c r="AB3324" s="5">
        <v>104.17653186854815</v>
      </c>
      <c r="AC3324" s="225">
        <v>88</v>
      </c>
      <c r="AD3324" s="5">
        <v>833.41225494838523</v>
      </c>
      <c r="AE3324" s="5">
        <v>19</v>
      </c>
      <c r="AF3324" s="5">
        <v>179.94128231840136</v>
      </c>
      <c r="AG3324" s="5">
        <v>68</v>
      </c>
      <c r="AH3324" s="5">
        <v>644.00037882375227</v>
      </c>
      <c r="AI3324" s="5">
        <v>1</v>
      </c>
      <c r="AJ3324" s="5">
        <v>9.4705938062316513</v>
      </c>
    </row>
    <row r="3325" spans="1:36" x14ac:dyDescent="0.25">
      <c r="A3325">
        <v>2017</v>
      </c>
      <c r="B3325" t="s">
        <v>71</v>
      </c>
      <c r="C3325" s="212" t="s">
        <v>4877</v>
      </c>
      <c r="D3325" s="47" t="s">
        <v>4875</v>
      </c>
      <c r="E3325" s="11">
        <v>0</v>
      </c>
      <c r="F3325" s="2">
        <v>0.66369999999999996</v>
      </c>
      <c r="G3325" s="2">
        <v>0.32400000000000001</v>
      </c>
      <c r="H3325" s="2">
        <v>0.33969999999999995</v>
      </c>
      <c r="I3325" s="2">
        <v>0.63029999999999997</v>
      </c>
      <c r="J3325" s="2">
        <v>0.3402</v>
      </c>
      <c r="K3325" s="2">
        <v>0.29009999999999997</v>
      </c>
      <c r="L3325" s="2">
        <v>0.58650000000000002</v>
      </c>
      <c r="M3325" s="2">
        <v>0.40350000000000003</v>
      </c>
      <c r="N3325" s="2">
        <v>0.183</v>
      </c>
      <c r="O3325" s="2">
        <v>0.2709333333333333</v>
      </c>
      <c r="P3325" s="2" t="s">
        <v>4792</v>
      </c>
      <c r="Q3325" s="5">
        <v>10563</v>
      </c>
      <c r="R3325" s="5" t="s">
        <v>4791</v>
      </c>
      <c r="S3325" s="5">
        <v>39</v>
      </c>
      <c r="T3325" s="5">
        <v>369.21329167850041</v>
      </c>
      <c r="U3325" s="5">
        <v>0</v>
      </c>
      <c r="V3325" s="5">
        <v>0</v>
      </c>
      <c r="W3325" s="5">
        <v>13</v>
      </c>
      <c r="X3325" s="5">
        <v>123.07109722616681</v>
      </c>
      <c r="Y3325" s="5">
        <v>5</v>
      </c>
      <c r="Z3325" s="5">
        <v>47.335037394679546</v>
      </c>
      <c r="AA3325" s="5">
        <v>21</v>
      </c>
      <c r="AB3325" s="5">
        <v>198.80715705765405</v>
      </c>
      <c r="AC3325" s="225">
        <v>411</v>
      </c>
      <c r="AD3325" s="5">
        <v>3890.940073842658</v>
      </c>
      <c r="AE3325" s="5">
        <v>71</v>
      </c>
      <c r="AF3325" s="5">
        <v>672.15753100444954</v>
      </c>
      <c r="AG3325" s="5">
        <v>311</v>
      </c>
      <c r="AH3325" s="5">
        <v>2944.2393259490677</v>
      </c>
      <c r="AI3325" s="5">
        <v>29</v>
      </c>
      <c r="AJ3325" s="5">
        <v>274.54321688914132</v>
      </c>
    </row>
    <row r="3326" spans="1:36" x14ac:dyDescent="0.25">
      <c r="A3326">
        <v>2018</v>
      </c>
      <c r="B3326" t="s">
        <v>41</v>
      </c>
      <c r="C3326" s="212" t="s">
        <v>6048</v>
      </c>
      <c r="D3326" s="47" t="s">
        <v>6005</v>
      </c>
      <c r="E3326" s="11">
        <v>2.2069999999999999</v>
      </c>
      <c r="F3326" s="2">
        <v>0.24049999999999999</v>
      </c>
      <c r="G3326" s="2">
        <v>0.74350000000000005</v>
      </c>
      <c r="H3326" s="2">
        <v>-0.50300000000000011</v>
      </c>
      <c r="I3326" s="2">
        <v>0.2102</v>
      </c>
      <c r="J3326" s="2">
        <v>0.74750000000000005</v>
      </c>
      <c r="K3326" s="2">
        <v>-0.53730000000000011</v>
      </c>
      <c r="L3326" s="2">
        <v>0.24629999999999999</v>
      </c>
      <c r="M3326" s="2">
        <v>0.74</v>
      </c>
      <c r="N3326" s="2">
        <v>-0.49370000000000003</v>
      </c>
      <c r="O3326" s="2">
        <v>-0.51133333333333342</v>
      </c>
      <c r="P3326" s="2" t="s">
        <v>5900</v>
      </c>
      <c r="Q3326" s="5">
        <v>10563</v>
      </c>
      <c r="R3326" s="5">
        <v>4786.1350249207071</v>
      </c>
      <c r="S3326" s="5">
        <v>11</v>
      </c>
      <c r="T3326" s="5">
        <v>104.137082268295</v>
      </c>
      <c r="U3326" s="5">
        <v>2</v>
      </c>
      <c r="V3326" s="5">
        <v>18.934014957871817</v>
      </c>
      <c r="W3326" s="5">
        <v>2</v>
      </c>
      <c r="X3326" s="5">
        <v>18.934014957871817</v>
      </c>
      <c r="Y3326" s="5">
        <v>2</v>
      </c>
      <c r="Z3326" s="5">
        <v>18.934014957871817</v>
      </c>
      <c r="AA3326" s="5">
        <v>5</v>
      </c>
      <c r="AB3326" s="5">
        <v>47.335037394679546</v>
      </c>
      <c r="AC3326" s="225">
        <v>115</v>
      </c>
      <c r="AD3326" s="5">
        <v>1088.7058600776295</v>
      </c>
      <c r="AE3326" s="5">
        <v>9</v>
      </c>
      <c r="AF3326" s="5">
        <v>85.203067310423179</v>
      </c>
      <c r="AG3326" s="5">
        <v>96</v>
      </c>
      <c r="AH3326" s="5">
        <v>908.83271797784721</v>
      </c>
      <c r="AI3326" s="5">
        <v>10</v>
      </c>
      <c r="AJ3326" s="5">
        <v>94.670074789359091</v>
      </c>
    </row>
    <row r="3327" spans="1:36" x14ac:dyDescent="0.25">
      <c r="A3327">
        <v>2018</v>
      </c>
      <c r="B3327" t="s">
        <v>41</v>
      </c>
      <c r="C3327" s="212" t="s">
        <v>669</v>
      </c>
      <c r="D3327" s="47" t="s">
        <v>5555</v>
      </c>
      <c r="E3327" s="11">
        <v>10.315</v>
      </c>
      <c r="F3327" s="2">
        <v>0.71360000000000001</v>
      </c>
      <c r="G3327" s="2">
        <v>0.26750000000000002</v>
      </c>
      <c r="H3327" s="2">
        <v>0.4461</v>
      </c>
      <c r="I3327" s="2">
        <v>0.68700000000000006</v>
      </c>
      <c r="J3327" s="2">
        <v>0.2601</v>
      </c>
      <c r="K3327" s="2">
        <v>0.42690000000000006</v>
      </c>
      <c r="L3327" s="2">
        <v>0.60329999999999995</v>
      </c>
      <c r="M3327" s="2">
        <v>0.37309999999999999</v>
      </c>
      <c r="N3327" s="2">
        <v>0.23019999999999996</v>
      </c>
      <c r="O3327" s="2">
        <v>0.3677333333333333</v>
      </c>
      <c r="P3327" s="2" t="s">
        <v>4792</v>
      </c>
      <c r="Q3327" s="5">
        <v>10565</v>
      </c>
      <c r="R3327" s="5">
        <v>1024.236548715463</v>
      </c>
      <c r="S3327" s="5">
        <v>7</v>
      </c>
      <c r="T3327" s="5">
        <v>66.256507335541883</v>
      </c>
      <c r="U3327" s="5">
        <v>0</v>
      </c>
      <c r="V3327" s="5">
        <v>0</v>
      </c>
      <c r="W3327" s="5">
        <v>0</v>
      </c>
      <c r="X3327" s="5">
        <v>0</v>
      </c>
      <c r="Y3327" s="5">
        <v>2</v>
      </c>
      <c r="Z3327" s="5">
        <v>18.930430667297681</v>
      </c>
      <c r="AA3327" s="5">
        <v>5</v>
      </c>
      <c r="AB3327" s="5">
        <v>47.326076668244198</v>
      </c>
      <c r="AC3327" s="225">
        <v>134</v>
      </c>
      <c r="AD3327" s="5">
        <v>1268.3388547089446</v>
      </c>
      <c r="AE3327" s="5">
        <v>21</v>
      </c>
      <c r="AF3327" s="5">
        <v>198.76952200662566</v>
      </c>
      <c r="AG3327" s="5">
        <v>107</v>
      </c>
      <c r="AH3327" s="5">
        <v>1012.778040700426</v>
      </c>
      <c r="AI3327" s="5">
        <v>6</v>
      </c>
      <c r="AJ3327" s="5">
        <v>56.791292001893048</v>
      </c>
    </row>
    <row r="3328" spans="1:36" x14ac:dyDescent="0.25">
      <c r="A3328">
        <v>2018</v>
      </c>
      <c r="B3328" t="s">
        <v>49</v>
      </c>
      <c r="C3328" s="212" t="s">
        <v>6317</v>
      </c>
      <c r="D3328" s="47" t="s">
        <v>5371</v>
      </c>
      <c r="E3328" s="11">
        <v>18.399999999999999</v>
      </c>
      <c r="F3328" s="2">
        <v>0.42899999999999999</v>
      </c>
      <c r="G3328" s="2">
        <v>0.54510000000000003</v>
      </c>
      <c r="H3328" s="2">
        <v>-0.11610000000000004</v>
      </c>
      <c r="I3328" s="2">
        <v>0.5</v>
      </c>
      <c r="J3328" s="2">
        <v>0.42299999999999999</v>
      </c>
      <c r="K3328" s="2">
        <v>7.7000000000000013E-2</v>
      </c>
      <c r="L3328" s="2">
        <v>0.41299999999999998</v>
      </c>
      <c r="M3328" s="2">
        <v>0.57099999999999995</v>
      </c>
      <c r="N3328" s="2">
        <v>-0.15799999999999997</v>
      </c>
      <c r="O3328" s="2">
        <v>-6.5699999999999995E-2</v>
      </c>
      <c r="P3328" s="2" t="s">
        <v>5900</v>
      </c>
      <c r="Q3328" s="5">
        <v>10576</v>
      </c>
      <c r="R3328" s="5">
        <v>574.78260869565224</v>
      </c>
      <c r="S3328" s="5">
        <v>19</v>
      </c>
      <c r="T3328" s="5">
        <v>179.65204236006051</v>
      </c>
      <c r="U3328" s="5">
        <v>0</v>
      </c>
      <c r="V3328" s="5">
        <v>0</v>
      </c>
      <c r="W3328" s="5">
        <v>5</v>
      </c>
      <c r="X3328" s="5">
        <v>47.276853252647506</v>
      </c>
      <c r="Y3328" s="5">
        <v>1</v>
      </c>
      <c r="Z3328" s="5">
        <v>9.4553706505295008</v>
      </c>
      <c r="AA3328" s="5">
        <v>13</v>
      </c>
      <c r="AB3328" s="5">
        <v>122.91981845688352</v>
      </c>
      <c r="AC3328" s="225">
        <v>69</v>
      </c>
      <c r="AD3328" s="5">
        <v>652.42057488653563</v>
      </c>
      <c r="AE3328" s="5">
        <v>21</v>
      </c>
      <c r="AF3328" s="5">
        <v>198.56278366111951</v>
      </c>
      <c r="AG3328" s="5">
        <v>42</v>
      </c>
      <c r="AH3328" s="5">
        <v>397.12556732223902</v>
      </c>
      <c r="AI3328" s="5">
        <v>6</v>
      </c>
      <c r="AJ3328" s="5">
        <v>56.732223903177008</v>
      </c>
    </row>
    <row r="3329" spans="1:36" x14ac:dyDescent="0.25">
      <c r="A3329">
        <v>2018</v>
      </c>
      <c r="B3329" t="s">
        <v>71</v>
      </c>
      <c r="C3329" s="212" t="s">
        <v>4870</v>
      </c>
      <c r="D3329" s="47" t="s">
        <v>4863</v>
      </c>
      <c r="E3329" s="11">
        <v>0</v>
      </c>
      <c r="F3329" s="2">
        <v>0.60840000000000005</v>
      </c>
      <c r="G3329" s="2">
        <v>0.37490000000000001</v>
      </c>
      <c r="H3329" s="2">
        <v>0.23350000000000004</v>
      </c>
      <c r="I3329" s="2">
        <v>0.61029999999999995</v>
      </c>
      <c r="J3329" s="2">
        <v>0.3422</v>
      </c>
      <c r="K3329" s="2">
        <v>0.26809999999999995</v>
      </c>
      <c r="L3329" s="2">
        <v>0.64259999999999995</v>
      </c>
      <c r="M3329" s="2">
        <v>0.34470000000000001</v>
      </c>
      <c r="N3329" s="2">
        <v>0.29789999999999994</v>
      </c>
      <c r="O3329" s="2">
        <v>0.26650000000000001</v>
      </c>
      <c r="P3329" s="2" t="s">
        <v>4792</v>
      </c>
      <c r="Q3329" s="5">
        <v>10587</v>
      </c>
      <c r="R3329" s="5" t="s">
        <v>4791</v>
      </c>
      <c r="S3329" s="5">
        <v>137</v>
      </c>
      <c r="T3329" s="5">
        <v>1294.0398602059129</v>
      </c>
      <c r="U3329" s="5">
        <v>0</v>
      </c>
      <c r="V3329" s="5">
        <v>0</v>
      </c>
      <c r="W3329" s="5">
        <v>13</v>
      </c>
      <c r="X3329" s="5">
        <v>122.79210352318883</v>
      </c>
      <c r="Y3329" s="5">
        <v>11</v>
      </c>
      <c r="Z3329" s="5">
        <v>103.90101067346747</v>
      </c>
      <c r="AA3329" s="5">
        <v>113</v>
      </c>
      <c r="AB3329" s="5">
        <v>1067.3467460092568</v>
      </c>
      <c r="AC3329" s="225">
        <v>656</v>
      </c>
      <c r="AD3329" s="5">
        <v>6196.2784547086048</v>
      </c>
      <c r="AE3329" s="5">
        <v>77</v>
      </c>
      <c r="AF3329" s="5">
        <v>727.30707471427218</v>
      </c>
      <c r="AG3329" s="5">
        <v>539</v>
      </c>
      <c r="AH3329" s="5">
        <v>5091.1495229999055</v>
      </c>
      <c r="AI3329" s="5">
        <v>40</v>
      </c>
      <c r="AJ3329" s="5">
        <v>377.82185699442715</v>
      </c>
    </row>
    <row r="3330" spans="1:36" x14ac:dyDescent="0.25">
      <c r="A3330">
        <v>2018</v>
      </c>
      <c r="B3330" t="s">
        <v>71</v>
      </c>
      <c r="C3330" s="212" t="s">
        <v>4870</v>
      </c>
      <c r="D3330" s="47" t="s">
        <v>4863</v>
      </c>
      <c r="E3330" s="11">
        <v>0</v>
      </c>
      <c r="F3330" s="2">
        <v>0.60840000000000005</v>
      </c>
      <c r="G3330" s="2">
        <v>0.37490000000000001</v>
      </c>
      <c r="H3330" s="2">
        <v>0.23350000000000004</v>
      </c>
      <c r="I3330" s="2">
        <v>0.61029999999999995</v>
      </c>
      <c r="J3330" s="2">
        <v>0.3422</v>
      </c>
      <c r="K3330" s="2">
        <v>0.26809999999999995</v>
      </c>
      <c r="L3330" s="2">
        <v>0.64259999999999995</v>
      </c>
      <c r="M3330" s="2">
        <v>0.34470000000000001</v>
      </c>
      <c r="N3330" s="2">
        <v>0.29789999999999994</v>
      </c>
      <c r="O3330" s="2">
        <v>0.26650000000000001</v>
      </c>
      <c r="P3330" s="2" t="s">
        <v>4792</v>
      </c>
      <c r="Q3330" s="5">
        <v>10587</v>
      </c>
      <c r="R3330" s="5" t="s">
        <v>4791</v>
      </c>
      <c r="S3330" s="5">
        <v>137</v>
      </c>
      <c r="T3330" s="5">
        <v>1294.0398602059129</v>
      </c>
      <c r="U3330" s="5">
        <v>0</v>
      </c>
      <c r="V3330" s="5">
        <v>0</v>
      </c>
      <c r="W3330" s="5">
        <v>13</v>
      </c>
      <c r="X3330" s="5">
        <v>122.79210352318883</v>
      </c>
      <c r="Y3330" s="5">
        <v>11</v>
      </c>
      <c r="Z3330" s="5">
        <v>103.90101067346747</v>
      </c>
      <c r="AA3330" s="5">
        <v>113</v>
      </c>
      <c r="AB3330" s="5">
        <v>1067.3467460092568</v>
      </c>
      <c r="AC3330" s="225">
        <v>656</v>
      </c>
      <c r="AD3330" s="5">
        <v>6196.2784547086048</v>
      </c>
      <c r="AE3330" s="5">
        <v>77</v>
      </c>
      <c r="AF3330" s="5">
        <v>727.30707471427218</v>
      </c>
      <c r="AG3330" s="5">
        <v>539</v>
      </c>
      <c r="AH3330" s="5">
        <v>5091.1495229999055</v>
      </c>
      <c r="AI3330" s="5">
        <v>40</v>
      </c>
      <c r="AJ3330" s="5">
        <v>377.82185699442715</v>
      </c>
    </row>
    <row r="3331" spans="1:36" x14ac:dyDescent="0.25">
      <c r="A3331">
        <v>2017</v>
      </c>
      <c r="B3331" t="s">
        <v>41</v>
      </c>
      <c r="C3331" s="212" t="s">
        <v>6048</v>
      </c>
      <c r="D3331" s="47" t="s">
        <v>6005</v>
      </c>
      <c r="E3331" s="11">
        <v>2.2069999999999999</v>
      </c>
      <c r="F3331" s="2">
        <v>0.24049999999999999</v>
      </c>
      <c r="G3331" s="2">
        <v>0.74350000000000005</v>
      </c>
      <c r="H3331" s="2">
        <v>-0.50300000000000011</v>
      </c>
      <c r="I3331" s="2">
        <v>0.2102</v>
      </c>
      <c r="J3331" s="2">
        <v>0.74750000000000005</v>
      </c>
      <c r="K3331" s="2">
        <v>-0.53730000000000011</v>
      </c>
      <c r="L3331" s="2">
        <v>0.24629999999999999</v>
      </c>
      <c r="M3331" s="2">
        <v>0.74</v>
      </c>
      <c r="N3331" s="2">
        <v>-0.49370000000000003</v>
      </c>
      <c r="O3331" s="2">
        <v>-0.51133333333333342</v>
      </c>
      <c r="P3331" s="2" t="s">
        <v>5900</v>
      </c>
      <c r="Q3331" s="5">
        <v>10601</v>
      </c>
      <c r="R3331" s="5">
        <v>4803.3529678296336</v>
      </c>
      <c r="S3331" s="5">
        <v>11</v>
      </c>
      <c r="T3331" s="5">
        <v>103.76379586831432</v>
      </c>
      <c r="U3331" s="5">
        <v>0</v>
      </c>
      <c r="V3331" s="5">
        <v>0</v>
      </c>
      <c r="W3331" s="5">
        <v>1</v>
      </c>
      <c r="X3331" s="5">
        <v>9.4330723516649364</v>
      </c>
      <c r="Y3331" s="5">
        <v>2</v>
      </c>
      <c r="Z3331" s="5">
        <v>18.866144703329873</v>
      </c>
      <c r="AA3331" s="5">
        <v>8</v>
      </c>
      <c r="AB3331" s="5">
        <v>75.464578813319491</v>
      </c>
      <c r="AC3331" s="225">
        <v>88</v>
      </c>
      <c r="AD3331" s="5">
        <v>830.11036694651455</v>
      </c>
      <c r="AE3331" s="5">
        <v>9</v>
      </c>
      <c r="AF3331" s="5">
        <v>84.897651164984438</v>
      </c>
      <c r="AG3331" s="5">
        <v>67</v>
      </c>
      <c r="AH3331" s="5">
        <v>632.0158475615508</v>
      </c>
      <c r="AI3331" s="5">
        <v>12</v>
      </c>
      <c r="AJ3331" s="5">
        <v>113.19686821997925</v>
      </c>
    </row>
    <row r="3332" spans="1:36" x14ac:dyDescent="0.25">
      <c r="A3332">
        <v>2019</v>
      </c>
      <c r="B3332" t="s">
        <v>71</v>
      </c>
      <c r="C3332" s="212" t="s">
        <v>5782</v>
      </c>
      <c r="D3332" s="47" t="s">
        <v>5781</v>
      </c>
      <c r="E3332" s="11">
        <v>0</v>
      </c>
      <c r="F3332" s="2">
        <v>0.53480000000000005</v>
      </c>
      <c r="G3332" s="2">
        <v>0.45879999999999999</v>
      </c>
      <c r="H3332" s="2">
        <v>7.6000000000000068E-2</v>
      </c>
      <c r="I3332" s="2">
        <v>0.42180000000000001</v>
      </c>
      <c r="J3332" s="2">
        <v>0.55549999999999999</v>
      </c>
      <c r="K3332" s="2">
        <v>-0.13369999999999999</v>
      </c>
      <c r="L3332" s="2">
        <v>0.39290000000000003</v>
      </c>
      <c r="M3332" s="2">
        <v>0.5988</v>
      </c>
      <c r="N3332" s="2">
        <v>-0.20589999999999997</v>
      </c>
      <c r="O3332" s="2">
        <v>-8.7866666666666635E-2</v>
      </c>
      <c r="P3332" s="2" t="s">
        <v>5765</v>
      </c>
      <c r="Q3332" s="5">
        <v>10604</v>
      </c>
      <c r="R3332" s="5" t="s">
        <v>4791</v>
      </c>
      <c r="S3332" s="5">
        <v>6</v>
      </c>
      <c r="T3332" s="5">
        <v>56.582421727649944</v>
      </c>
      <c r="U3332" s="5">
        <v>0</v>
      </c>
      <c r="V3332" s="5">
        <v>0</v>
      </c>
      <c r="W3332" s="5">
        <v>0</v>
      </c>
      <c r="X3332" s="5">
        <v>0</v>
      </c>
      <c r="Y3332" s="5">
        <v>1</v>
      </c>
      <c r="Z3332" s="5">
        <v>9.4304036212749907</v>
      </c>
      <c r="AA3332" s="5">
        <v>5</v>
      </c>
      <c r="AB3332" s="5">
        <v>47.152018106374953</v>
      </c>
      <c r="AC3332" s="225">
        <v>133</v>
      </c>
      <c r="AD3332" s="5">
        <v>1254.2436816295738</v>
      </c>
      <c r="AE3332" s="5">
        <v>51</v>
      </c>
      <c r="AF3332" s="5">
        <v>480.95058468502447</v>
      </c>
      <c r="AG3332" s="5">
        <v>69</v>
      </c>
      <c r="AH3332" s="5">
        <v>650.69784986797436</v>
      </c>
      <c r="AI3332" s="5">
        <v>13</v>
      </c>
      <c r="AJ3332" s="5">
        <v>122.59524707657488</v>
      </c>
    </row>
    <row r="3333" spans="1:36" x14ac:dyDescent="0.25">
      <c r="A3333">
        <v>2018</v>
      </c>
      <c r="B3333" t="s">
        <v>71</v>
      </c>
      <c r="C3333" s="212" t="s">
        <v>4877</v>
      </c>
      <c r="D3333" s="47" t="s">
        <v>4875</v>
      </c>
      <c r="E3333" s="11">
        <v>0</v>
      </c>
      <c r="F3333" s="2">
        <v>0.66369999999999996</v>
      </c>
      <c r="G3333" s="2">
        <v>0.32400000000000001</v>
      </c>
      <c r="H3333" s="2">
        <v>0.33969999999999995</v>
      </c>
      <c r="I3333" s="2">
        <v>0.63029999999999997</v>
      </c>
      <c r="J3333" s="2">
        <v>0.3402</v>
      </c>
      <c r="K3333" s="2">
        <v>0.29009999999999997</v>
      </c>
      <c r="L3333" s="2">
        <v>0.58650000000000002</v>
      </c>
      <c r="M3333" s="2">
        <v>0.40350000000000003</v>
      </c>
      <c r="N3333" s="2">
        <v>0.183</v>
      </c>
      <c r="O3333" s="2">
        <v>0.2709333333333333</v>
      </c>
      <c r="P3333" s="2" t="s">
        <v>4792</v>
      </c>
      <c r="Q3333" s="5">
        <v>10627</v>
      </c>
      <c r="R3333" s="5" t="s">
        <v>4791</v>
      </c>
      <c r="S3333" s="5">
        <v>30</v>
      </c>
      <c r="T3333" s="5">
        <v>282.29980239013832</v>
      </c>
      <c r="U3333" s="5">
        <v>0</v>
      </c>
      <c r="V3333" s="5">
        <v>0</v>
      </c>
      <c r="W3333" s="5">
        <v>9</v>
      </c>
      <c r="X3333" s="5">
        <v>84.689940717041509</v>
      </c>
      <c r="Y3333" s="5">
        <v>1</v>
      </c>
      <c r="Z3333" s="5">
        <v>9.4099934130046101</v>
      </c>
      <c r="AA3333" s="5">
        <v>20</v>
      </c>
      <c r="AB3333" s="5">
        <v>188.19986826009222</v>
      </c>
      <c r="AC3333" s="225">
        <v>406</v>
      </c>
      <c r="AD3333" s="5">
        <v>3820.4573256798722</v>
      </c>
      <c r="AE3333" s="5">
        <v>70</v>
      </c>
      <c r="AF3333" s="5">
        <v>658.69953891032276</v>
      </c>
      <c r="AG3333" s="5">
        <v>315</v>
      </c>
      <c r="AH3333" s="5">
        <v>2964.1479250964526</v>
      </c>
      <c r="AI3333" s="5">
        <v>21</v>
      </c>
      <c r="AJ3333" s="5">
        <v>197.60986167309682</v>
      </c>
    </row>
    <row r="3334" spans="1:36" x14ac:dyDescent="0.25">
      <c r="A3334">
        <v>2018</v>
      </c>
      <c r="B3334" t="s">
        <v>71</v>
      </c>
      <c r="C3334" s="212" t="s">
        <v>4877</v>
      </c>
      <c r="D3334" s="47" t="s">
        <v>4875</v>
      </c>
      <c r="E3334" s="11">
        <v>0</v>
      </c>
      <c r="F3334" s="2">
        <v>0.66369999999999996</v>
      </c>
      <c r="G3334" s="2">
        <v>0.32400000000000001</v>
      </c>
      <c r="H3334" s="2">
        <v>0.33969999999999995</v>
      </c>
      <c r="I3334" s="2">
        <v>0.63029999999999997</v>
      </c>
      <c r="J3334" s="2">
        <v>0.3402</v>
      </c>
      <c r="K3334" s="2">
        <v>0.29009999999999997</v>
      </c>
      <c r="L3334" s="2">
        <v>0.58650000000000002</v>
      </c>
      <c r="M3334" s="2">
        <v>0.40350000000000003</v>
      </c>
      <c r="N3334" s="2">
        <v>0.183</v>
      </c>
      <c r="O3334" s="2">
        <v>0.2709333333333333</v>
      </c>
      <c r="P3334" s="2" t="s">
        <v>4792</v>
      </c>
      <c r="Q3334" s="5">
        <v>10627</v>
      </c>
      <c r="R3334" s="5" t="s">
        <v>4791</v>
      </c>
      <c r="S3334" s="5">
        <v>30</v>
      </c>
      <c r="T3334" s="5">
        <v>282.29980239013832</v>
      </c>
      <c r="U3334" s="5">
        <v>0</v>
      </c>
      <c r="V3334" s="5">
        <v>0</v>
      </c>
      <c r="W3334" s="5">
        <v>9</v>
      </c>
      <c r="X3334" s="5">
        <v>84.689940717041509</v>
      </c>
      <c r="Y3334" s="5">
        <v>1</v>
      </c>
      <c r="Z3334" s="5">
        <v>9.4099934130046101</v>
      </c>
      <c r="AA3334" s="5">
        <v>20</v>
      </c>
      <c r="AB3334" s="5">
        <v>188.19986826009222</v>
      </c>
      <c r="AC3334" s="225">
        <v>406</v>
      </c>
      <c r="AD3334" s="5">
        <v>3820.4573256798722</v>
      </c>
      <c r="AE3334" s="5">
        <v>70</v>
      </c>
      <c r="AF3334" s="5">
        <v>658.69953891032276</v>
      </c>
      <c r="AG3334" s="5">
        <v>315</v>
      </c>
      <c r="AH3334" s="5">
        <v>2964.1479250964526</v>
      </c>
      <c r="AI3334" s="5">
        <v>21</v>
      </c>
      <c r="AJ3334" s="5">
        <v>197.60986167309682</v>
      </c>
    </row>
    <row r="3335" spans="1:36" x14ac:dyDescent="0.25">
      <c r="A3335">
        <v>2019</v>
      </c>
      <c r="B3335" t="s">
        <v>71</v>
      </c>
      <c r="C3335" s="212" t="s">
        <v>5774</v>
      </c>
      <c r="D3335" s="47" t="s">
        <v>970</v>
      </c>
      <c r="E3335" s="11">
        <v>0</v>
      </c>
      <c r="F3335" s="2">
        <v>0.4269</v>
      </c>
      <c r="G3335" s="2">
        <v>0.55940000000000001</v>
      </c>
      <c r="H3335" s="2">
        <v>-0.13250000000000001</v>
      </c>
      <c r="I3335" s="2">
        <v>0.41610000000000003</v>
      </c>
      <c r="J3335" s="2">
        <v>0.53949999999999998</v>
      </c>
      <c r="K3335" s="2">
        <v>-0.12339999999999995</v>
      </c>
      <c r="L3335" s="2">
        <v>0.49309999999999998</v>
      </c>
      <c r="M3335" s="2">
        <v>0.49390000000000001</v>
      </c>
      <c r="N3335" s="2">
        <v>-8.0000000000002292E-4</v>
      </c>
      <c r="O3335" s="2">
        <v>-8.5566666666666666E-2</v>
      </c>
      <c r="P3335" s="2" t="s">
        <v>5765</v>
      </c>
      <c r="Q3335" s="5">
        <v>10632</v>
      </c>
      <c r="R3335" s="5" t="s">
        <v>4791</v>
      </c>
      <c r="S3335" s="5">
        <v>13</v>
      </c>
      <c r="T3335" s="5">
        <v>122.27238525206923</v>
      </c>
      <c r="U3335" s="5">
        <v>0</v>
      </c>
      <c r="V3335" s="5">
        <v>0</v>
      </c>
      <c r="W3335" s="5">
        <v>0</v>
      </c>
      <c r="X3335" s="5">
        <v>0</v>
      </c>
      <c r="Y3335" s="5">
        <v>5</v>
      </c>
      <c r="Z3335" s="5">
        <v>47.027840481565086</v>
      </c>
      <c r="AA3335" s="5">
        <v>8</v>
      </c>
      <c r="AB3335" s="5">
        <v>75.244544770504135</v>
      </c>
      <c r="AC3335" s="225">
        <v>228</v>
      </c>
      <c r="AD3335" s="5">
        <v>2144.4695259593682</v>
      </c>
      <c r="AE3335" s="5">
        <v>20</v>
      </c>
      <c r="AF3335" s="5">
        <v>188.11136192626034</v>
      </c>
      <c r="AG3335" s="5">
        <v>176</v>
      </c>
      <c r="AH3335" s="5">
        <v>1655.379984951091</v>
      </c>
      <c r="AI3335" s="5">
        <v>32</v>
      </c>
      <c r="AJ3335" s="5">
        <v>300.97817908201654</v>
      </c>
    </row>
    <row r="3336" spans="1:36" x14ac:dyDescent="0.25">
      <c r="A3336">
        <v>2018</v>
      </c>
      <c r="B3336" t="s">
        <v>41</v>
      </c>
      <c r="C3336" s="212" t="s">
        <v>6058</v>
      </c>
      <c r="D3336" s="47" t="s">
        <v>6005</v>
      </c>
      <c r="E3336" s="11">
        <v>2.3690000000000002</v>
      </c>
      <c r="F3336" s="2">
        <v>0.24049999999999999</v>
      </c>
      <c r="G3336" s="2">
        <v>0.74350000000000005</v>
      </c>
      <c r="H3336" s="2">
        <v>-0.50300000000000011</v>
      </c>
      <c r="I3336" s="2">
        <v>0.2102</v>
      </c>
      <c r="J3336" s="2">
        <v>0.74750000000000005</v>
      </c>
      <c r="K3336" s="2">
        <v>-0.53730000000000011</v>
      </c>
      <c r="L3336" s="2">
        <v>0.24629999999999999</v>
      </c>
      <c r="M3336" s="2">
        <v>0.74</v>
      </c>
      <c r="N3336" s="2">
        <v>-0.49370000000000003</v>
      </c>
      <c r="O3336" s="2">
        <v>-0.51133333333333342</v>
      </c>
      <c r="P3336" s="2" t="s">
        <v>5900</v>
      </c>
      <c r="Q3336" s="5">
        <v>10642</v>
      </c>
      <c r="R3336" s="5">
        <v>4492.1907978049803</v>
      </c>
      <c r="S3336" s="5">
        <v>26</v>
      </c>
      <c r="T3336" s="5">
        <v>244.31497838752117</v>
      </c>
      <c r="U3336" s="5">
        <v>0</v>
      </c>
      <c r="V3336" s="5">
        <v>0</v>
      </c>
      <c r="W3336" s="5">
        <v>11</v>
      </c>
      <c r="X3336" s="5">
        <v>103.3640293177974</v>
      </c>
      <c r="Y3336" s="5">
        <v>7</v>
      </c>
      <c r="Z3336" s="5">
        <v>65.777109565871086</v>
      </c>
      <c r="AA3336" s="5">
        <v>8</v>
      </c>
      <c r="AB3336" s="5">
        <v>75.173839503852662</v>
      </c>
      <c r="AC3336" s="225">
        <v>123</v>
      </c>
      <c r="AD3336" s="5">
        <v>1155.7977823717347</v>
      </c>
      <c r="AE3336" s="5">
        <v>21</v>
      </c>
      <c r="AF3336" s="5">
        <v>197.33132869761326</v>
      </c>
      <c r="AG3336" s="5">
        <v>92</v>
      </c>
      <c r="AH3336" s="5">
        <v>864.49915429430564</v>
      </c>
      <c r="AI3336" s="5">
        <v>10</v>
      </c>
      <c r="AJ3336" s="5">
        <v>93.967299379815827</v>
      </c>
    </row>
    <row r="3337" spans="1:36" x14ac:dyDescent="0.25">
      <c r="A3337">
        <v>2018</v>
      </c>
      <c r="B3337" t="s">
        <v>49</v>
      </c>
      <c r="C3337" s="212" t="s">
        <v>6423</v>
      </c>
      <c r="D3337" s="47" t="s">
        <v>6316</v>
      </c>
      <c r="E3337" s="11">
        <v>5.2</v>
      </c>
      <c r="F3337" s="2">
        <v>0.2611</v>
      </c>
      <c r="G3337" s="2">
        <v>0.71</v>
      </c>
      <c r="H3337" s="2">
        <v>-0.44889999999999997</v>
      </c>
      <c r="I3337" s="2">
        <v>0.27400000000000002</v>
      </c>
      <c r="J3337" s="2">
        <v>0.63400000000000001</v>
      </c>
      <c r="K3337" s="2">
        <v>-0.36</v>
      </c>
      <c r="L3337" s="2">
        <v>0.35</v>
      </c>
      <c r="M3337" s="2">
        <v>0.628</v>
      </c>
      <c r="N3337" s="2">
        <v>-0.27800000000000002</v>
      </c>
      <c r="O3337" s="2">
        <v>-0.36230000000000001</v>
      </c>
      <c r="P3337" s="2" t="s">
        <v>5900</v>
      </c>
      <c r="Q3337" s="5">
        <v>10654</v>
      </c>
      <c r="R3337" s="5">
        <v>2048.8461538461538</v>
      </c>
      <c r="S3337" s="5">
        <v>24</v>
      </c>
      <c r="T3337" s="5">
        <v>225.26750516238033</v>
      </c>
      <c r="U3337" s="5">
        <v>0</v>
      </c>
      <c r="V3337" s="5">
        <v>0</v>
      </c>
      <c r="W3337" s="5">
        <v>3</v>
      </c>
      <c r="X3337" s="5">
        <v>28.158438145297541</v>
      </c>
      <c r="Y3337" s="5">
        <v>2</v>
      </c>
      <c r="Z3337" s="5">
        <v>18.772292096865026</v>
      </c>
      <c r="AA3337" s="5">
        <v>19</v>
      </c>
      <c r="AB3337" s="5">
        <v>178.33677492021775</v>
      </c>
      <c r="AC3337" s="225">
        <v>39</v>
      </c>
      <c r="AD3337" s="5">
        <v>366.05969588886802</v>
      </c>
      <c r="AE3337" s="5">
        <v>7</v>
      </c>
      <c r="AF3337" s="5">
        <v>65.703022339027598</v>
      </c>
      <c r="AG3337" s="5">
        <v>29</v>
      </c>
      <c r="AH3337" s="5">
        <v>272.19823540454286</v>
      </c>
      <c r="AI3337" s="5">
        <v>3</v>
      </c>
      <c r="AJ3337" s="5">
        <v>28.158438145297541</v>
      </c>
    </row>
    <row r="3338" spans="1:36" x14ac:dyDescent="0.25">
      <c r="A3338">
        <v>2017</v>
      </c>
      <c r="B3338" t="s">
        <v>70</v>
      </c>
      <c r="C3338" s="212" t="s">
        <v>447</v>
      </c>
      <c r="D3338" s="47" t="s">
        <v>5369</v>
      </c>
      <c r="E3338" s="11">
        <v>12.71</v>
      </c>
      <c r="F3338" s="2">
        <v>0.75690000000000002</v>
      </c>
      <c r="G3338" s="2">
        <v>0.21990000000000001</v>
      </c>
      <c r="H3338" s="2">
        <v>0.53700000000000003</v>
      </c>
      <c r="I3338" s="2">
        <v>0.73929999999999996</v>
      </c>
      <c r="J3338" s="2">
        <v>0.22750000000000001</v>
      </c>
      <c r="K3338" s="2">
        <v>0.51179999999999992</v>
      </c>
      <c r="L3338" s="2">
        <v>0.69750000000000001</v>
      </c>
      <c r="M3338" s="2">
        <v>0.28760000000000002</v>
      </c>
      <c r="N3338" s="2">
        <v>0.40989999999999999</v>
      </c>
      <c r="O3338" s="2">
        <v>0.4862333333333333</v>
      </c>
      <c r="P3338" s="5" t="s">
        <v>4792</v>
      </c>
      <c r="Q3338" s="5">
        <v>10656</v>
      </c>
      <c r="R3338" s="5">
        <v>838.39496459480722</v>
      </c>
      <c r="S3338" s="5">
        <v>35</v>
      </c>
      <c r="T3338" s="5">
        <v>328.45345345345345</v>
      </c>
      <c r="U3338" s="5">
        <v>2</v>
      </c>
      <c r="V3338" s="5">
        <v>18.768768768768769</v>
      </c>
      <c r="W3338" s="5">
        <v>2</v>
      </c>
      <c r="X3338" s="5">
        <v>18.768768768768769</v>
      </c>
      <c r="Y3338" s="5">
        <v>6</v>
      </c>
      <c r="Z3338" s="5">
        <v>56.306306306306304</v>
      </c>
      <c r="AA3338" s="5">
        <v>25</v>
      </c>
      <c r="AB3338" s="5">
        <v>234.60960960960961</v>
      </c>
      <c r="AC3338" s="225">
        <v>276</v>
      </c>
      <c r="AD3338" s="5">
        <v>2590.0900900900901</v>
      </c>
      <c r="AE3338" s="5">
        <v>37</v>
      </c>
      <c r="AF3338" s="5">
        <v>347.22222222222223</v>
      </c>
      <c r="AG3338" s="5">
        <v>234</v>
      </c>
      <c r="AH3338" s="5">
        <v>2195.9459459459463</v>
      </c>
      <c r="AI3338" s="5">
        <v>5</v>
      </c>
      <c r="AJ3338" s="5">
        <v>46.921921921921921</v>
      </c>
    </row>
    <row r="3339" spans="1:36" x14ac:dyDescent="0.25">
      <c r="A3339">
        <v>2017</v>
      </c>
      <c r="B3339" t="s">
        <v>41</v>
      </c>
      <c r="C3339" s="212" t="s">
        <v>6058</v>
      </c>
      <c r="D3339" s="47" t="s">
        <v>6005</v>
      </c>
      <c r="E3339" s="11">
        <v>2.3690000000000002</v>
      </c>
      <c r="F3339" s="2">
        <v>0.24049999999999999</v>
      </c>
      <c r="G3339" s="2">
        <v>0.74350000000000005</v>
      </c>
      <c r="H3339" s="2">
        <v>-0.50300000000000011</v>
      </c>
      <c r="I3339" s="2">
        <v>0.2102</v>
      </c>
      <c r="J3339" s="2">
        <v>0.74750000000000005</v>
      </c>
      <c r="K3339" s="2">
        <v>-0.53730000000000011</v>
      </c>
      <c r="L3339" s="2">
        <v>0.24629999999999999</v>
      </c>
      <c r="M3339" s="2">
        <v>0.74</v>
      </c>
      <c r="N3339" s="2">
        <v>-0.49370000000000003</v>
      </c>
      <c r="O3339" s="2">
        <v>-0.51133333333333342</v>
      </c>
      <c r="P3339" s="2" t="s">
        <v>5900</v>
      </c>
      <c r="Q3339" s="5">
        <v>10662</v>
      </c>
      <c r="R3339" s="5">
        <v>4500.6331785563525</v>
      </c>
      <c r="S3339" s="5">
        <v>16</v>
      </c>
      <c r="T3339" s="5">
        <v>150.06565372350403</v>
      </c>
      <c r="U3339" s="5">
        <v>0</v>
      </c>
      <c r="V3339" s="5">
        <v>0</v>
      </c>
      <c r="W3339" s="5">
        <v>0</v>
      </c>
      <c r="X3339" s="5">
        <v>0</v>
      </c>
      <c r="Y3339" s="5">
        <v>6</v>
      </c>
      <c r="Z3339" s="5">
        <v>56.274620146314014</v>
      </c>
      <c r="AA3339" s="5">
        <v>10</v>
      </c>
      <c r="AB3339" s="5">
        <v>93.791033577190021</v>
      </c>
      <c r="AC3339" s="225">
        <v>110</v>
      </c>
      <c r="AD3339" s="5">
        <v>1031.7013693490901</v>
      </c>
      <c r="AE3339" s="5">
        <v>24</v>
      </c>
      <c r="AF3339" s="5">
        <v>225.09848058525606</v>
      </c>
      <c r="AG3339" s="5">
        <v>69</v>
      </c>
      <c r="AH3339" s="5">
        <v>647.15813168261116</v>
      </c>
      <c r="AI3339" s="5">
        <v>17</v>
      </c>
      <c r="AJ3339" s="5">
        <v>159.44475708122303</v>
      </c>
    </row>
    <row r="3340" spans="1:36" x14ac:dyDescent="0.25">
      <c r="A3340">
        <v>2019</v>
      </c>
      <c r="B3340" t="s">
        <v>70</v>
      </c>
      <c r="C3340" s="212" t="s">
        <v>6004</v>
      </c>
      <c r="D3340" s="47" t="s">
        <v>357</v>
      </c>
      <c r="E3340" s="11">
        <v>31.75</v>
      </c>
      <c r="F3340" s="2">
        <v>0.33979999999999999</v>
      </c>
      <c r="G3340" s="2">
        <v>0.64419999999999999</v>
      </c>
      <c r="H3340" s="2">
        <v>-0.3044</v>
      </c>
      <c r="I3340" s="2">
        <v>0.3448</v>
      </c>
      <c r="J3340" s="2">
        <v>0.61950000000000005</v>
      </c>
      <c r="K3340" s="2">
        <v>-0.27470000000000006</v>
      </c>
      <c r="L3340" s="2">
        <v>0.36549999999999999</v>
      </c>
      <c r="M3340" s="2">
        <v>0.62629999999999997</v>
      </c>
      <c r="N3340" s="2">
        <v>-0.26079999999999998</v>
      </c>
      <c r="O3340" s="2">
        <v>-0.2799666666666667</v>
      </c>
      <c r="P3340" s="5" t="s">
        <v>5900</v>
      </c>
      <c r="Q3340" s="5">
        <v>10669</v>
      </c>
      <c r="R3340" s="5">
        <v>336.03149606299212</v>
      </c>
      <c r="S3340" s="5">
        <v>105</v>
      </c>
      <c r="T3340" s="5">
        <v>984.15971506233006</v>
      </c>
      <c r="U3340" s="5">
        <v>2</v>
      </c>
      <c r="V3340" s="5">
        <v>18.745899334520573</v>
      </c>
      <c r="W3340" s="5">
        <v>6</v>
      </c>
      <c r="X3340" s="5">
        <v>56.237698003561718</v>
      </c>
      <c r="Y3340" s="5">
        <v>13</v>
      </c>
      <c r="Z3340" s="5">
        <v>121.84834567438372</v>
      </c>
      <c r="AA3340" s="5">
        <v>84</v>
      </c>
      <c r="AB3340" s="5">
        <v>787.32777204986417</v>
      </c>
      <c r="AC3340" s="225">
        <v>552</v>
      </c>
      <c r="AD3340" s="5">
        <v>5173.8682163276781</v>
      </c>
      <c r="AE3340" s="5">
        <v>97</v>
      </c>
      <c r="AF3340" s="5">
        <v>909.17611772424777</v>
      </c>
      <c r="AG3340" s="5">
        <v>397</v>
      </c>
      <c r="AH3340" s="5">
        <v>3721.0610179023338</v>
      </c>
      <c r="AI3340" s="5">
        <v>58</v>
      </c>
      <c r="AJ3340" s="5">
        <v>543.63108070109661</v>
      </c>
    </row>
    <row r="3341" spans="1:36" x14ac:dyDescent="0.25">
      <c r="A3341">
        <v>2018</v>
      </c>
      <c r="B3341" t="s">
        <v>71</v>
      </c>
      <c r="C3341" s="212" t="s">
        <v>5774</v>
      </c>
      <c r="D3341" s="47" t="s">
        <v>970</v>
      </c>
      <c r="E3341" s="11">
        <v>0</v>
      </c>
      <c r="F3341" s="2">
        <v>0.4269</v>
      </c>
      <c r="G3341" s="2">
        <v>0.55940000000000001</v>
      </c>
      <c r="H3341" s="2">
        <v>-0.13250000000000001</v>
      </c>
      <c r="I3341" s="2">
        <v>0.41610000000000003</v>
      </c>
      <c r="J3341" s="2">
        <v>0.53949999999999998</v>
      </c>
      <c r="K3341" s="2">
        <v>-0.12339999999999995</v>
      </c>
      <c r="L3341" s="2">
        <v>0.49309999999999998</v>
      </c>
      <c r="M3341" s="2">
        <v>0.49390000000000001</v>
      </c>
      <c r="N3341" s="2">
        <v>-8.0000000000002292E-4</v>
      </c>
      <c r="O3341" s="2">
        <v>-8.5566666666666666E-2</v>
      </c>
      <c r="P3341" s="2" t="s">
        <v>5765</v>
      </c>
      <c r="Q3341" s="5">
        <v>10675</v>
      </c>
      <c r="R3341" s="5" t="s">
        <v>4791</v>
      </c>
      <c r="S3341" s="5">
        <v>17</v>
      </c>
      <c r="T3341" s="5">
        <v>159.25058548009369</v>
      </c>
      <c r="U3341" s="5">
        <v>0</v>
      </c>
      <c r="V3341" s="5">
        <v>0</v>
      </c>
      <c r="W3341" s="5">
        <v>0</v>
      </c>
      <c r="X3341" s="5">
        <v>0</v>
      </c>
      <c r="Y3341" s="5">
        <v>9</v>
      </c>
      <c r="Z3341" s="5">
        <v>84.30913348946136</v>
      </c>
      <c r="AA3341" s="5">
        <v>8</v>
      </c>
      <c r="AB3341" s="5">
        <v>74.941451990632316</v>
      </c>
      <c r="AC3341" s="225">
        <v>232</v>
      </c>
      <c r="AD3341" s="5">
        <v>2173.3021077283374</v>
      </c>
      <c r="AE3341" s="5">
        <v>38</v>
      </c>
      <c r="AF3341" s="5">
        <v>355.9718969555035</v>
      </c>
      <c r="AG3341" s="5">
        <v>152</v>
      </c>
      <c r="AH3341" s="5">
        <v>1423.887587822014</v>
      </c>
      <c r="AI3341" s="5">
        <v>42</v>
      </c>
      <c r="AJ3341" s="5">
        <v>393.44262295081967</v>
      </c>
    </row>
    <row r="3342" spans="1:36" x14ac:dyDescent="0.25">
      <c r="A3342">
        <v>2018</v>
      </c>
      <c r="B3342" t="s">
        <v>71</v>
      </c>
      <c r="C3342" s="212" t="s">
        <v>5774</v>
      </c>
      <c r="D3342" s="47" t="s">
        <v>970</v>
      </c>
      <c r="E3342" s="11">
        <v>0</v>
      </c>
      <c r="F3342" s="2">
        <v>0.4269</v>
      </c>
      <c r="G3342" s="2">
        <v>0.55940000000000001</v>
      </c>
      <c r="H3342" s="2">
        <v>-0.13250000000000001</v>
      </c>
      <c r="I3342" s="2">
        <v>0.41610000000000003</v>
      </c>
      <c r="J3342" s="2">
        <v>0.53949999999999998</v>
      </c>
      <c r="K3342" s="2">
        <v>-0.12339999999999995</v>
      </c>
      <c r="L3342" s="2">
        <v>0.49309999999999998</v>
      </c>
      <c r="M3342" s="2">
        <v>0.49390000000000001</v>
      </c>
      <c r="N3342" s="2">
        <v>-8.0000000000002292E-4</v>
      </c>
      <c r="O3342" s="2">
        <v>-8.5566666666666666E-2</v>
      </c>
      <c r="P3342" s="2" t="s">
        <v>5765</v>
      </c>
      <c r="Q3342" s="5">
        <v>10675</v>
      </c>
      <c r="R3342" s="5" t="s">
        <v>4791</v>
      </c>
      <c r="S3342" s="5">
        <v>17</v>
      </c>
      <c r="T3342" s="5">
        <v>159.25058548009369</v>
      </c>
      <c r="U3342" s="5">
        <v>0</v>
      </c>
      <c r="V3342" s="5">
        <v>0</v>
      </c>
      <c r="W3342" s="5">
        <v>0</v>
      </c>
      <c r="X3342" s="5">
        <v>0</v>
      </c>
      <c r="Y3342" s="5">
        <v>9</v>
      </c>
      <c r="Z3342" s="5">
        <v>84.30913348946136</v>
      </c>
      <c r="AA3342" s="5">
        <v>8</v>
      </c>
      <c r="AB3342" s="5">
        <v>74.941451990632316</v>
      </c>
      <c r="AC3342" s="225">
        <v>232</v>
      </c>
      <c r="AD3342" s="5">
        <v>2173.3021077283374</v>
      </c>
      <c r="AE3342" s="5">
        <v>38</v>
      </c>
      <c r="AF3342" s="5">
        <v>355.9718969555035</v>
      </c>
      <c r="AG3342" s="5">
        <v>152</v>
      </c>
      <c r="AH3342" s="5">
        <v>1423.887587822014</v>
      </c>
      <c r="AI3342" s="5">
        <v>42</v>
      </c>
      <c r="AJ3342" s="5">
        <v>393.44262295081967</v>
      </c>
    </row>
    <row r="3343" spans="1:36" x14ac:dyDescent="0.25">
      <c r="A3343">
        <v>2017</v>
      </c>
      <c r="B3343" t="s">
        <v>71</v>
      </c>
      <c r="C3343" s="212" t="s">
        <v>4862</v>
      </c>
      <c r="D3343" s="47" t="s">
        <v>4858</v>
      </c>
      <c r="E3343" s="11">
        <v>0</v>
      </c>
      <c r="F3343" s="2">
        <v>0.63790000000000002</v>
      </c>
      <c r="G3343" s="2">
        <v>0.34710000000000002</v>
      </c>
      <c r="H3343" s="2">
        <v>0.2908</v>
      </c>
      <c r="I3343" s="2">
        <v>0.60170000000000001</v>
      </c>
      <c r="J3343" s="2">
        <v>0.36349999999999999</v>
      </c>
      <c r="K3343" s="2">
        <v>0.23820000000000002</v>
      </c>
      <c r="L3343" s="2">
        <v>0.59789999999999999</v>
      </c>
      <c r="M3343" s="2">
        <v>0.39129999999999998</v>
      </c>
      <c r="N3343" s="2">
        <v>0.20660000000000001</v>
      </c>
      <c r="O3343" s="2">
        <v>0.2452</v>
      </c>
      <c r="P3343" s="2" t="s">
        <v>4792</v>
      </c>
      <c r="Q3343" s="5">
        <v>10698</v>
      </c>
      <c r="R3343" s="5" t="s">
        <v>4791</v>
      </c>
      <c r="S3343" s="5">
        <v>21</v>
      </c>
      <c r="T3343" s="5">
        <v>196.29837352776221</v>
      </c>
      <c r="U3343" s="5">
        <v>1</v>
      </c>
      <c r="V3343" s="5">
        <v>9.3475415965601041</v>
      </c>
      <c r="W3343" s="5">
        <v>6</v>
      </c>
      <c r="X3343" s="5">
        <v>56.085249579360628</v>
      </c>
      <c r="Y3343" s="5">
        <v>4</v>
      </c>
      <c r="Z3343" s="5">
        <v>37.390166386240416</v>
      </c>
      <c r="AA3343" s="5">
        <v>10</v>
      </c>
      <c r="AB3343" s="5">
        <v>93.475415965601044</v>
      </c>
      <c r="AC3343" s="225">
        <v>206</v>
      </c>
      <c r="AD3343" s="5">
        <v>1925.5935688913817</v>
      </c>
      <c r="AE3343" s="5">
        <v>54</v>
      </c>
      <c r="AF3343" s="5">
        <v>504.76724621424569</v>
      </c>
      <c r="AG3343" s="5">
        <v>135</v>
      </c>
      <c r="AH3343" s="5">
        <v>1261.9181155356141</v>
      </c>
      <c r="AI3343" s="5">
        <v>17</v>
      </c>
      <c r="AJ3343" s="5">
        <v>158.90820714152179</v>
      </c>
    </row>
    <row r="3344" spans="1:36" x14ac:dyDescent="0.25">
      <c r="A3344">
        <v>2017</v>
      </c>
      <c r="B3344" t="s">
        <v>70</v>
      </c>
      <c r="C3344" s="212" t="s">
        <v>716</v>
      </c>
      <c r="D3344" s="47" t="s">
        <v>5372</v>
      </c>
      <c r="E3344" s="11">
        <v>14.18</v>
      </c>
      <c r="F3344" s="2">
        <v>0.73650000000000004</v>
      </c>
      <c r="G3344" s="2">
        <v>0.2349</v>
      </c>
      <c r="H3344" s="2">
        <v>0.50160000000000005</v>
      </c>
      <c r="I3344" s="2">
        <v>0.72189999999999999</v>
      </c>
      <c r="J3344" s="2">
        <v>0.23749999999999999</v>
      </c>
      <c r="K3344" s="2">
        <v>0.4844</v>
      </c>
      <c r="L3344" s="2">
        <v>0.67620000000000002</v>
      </c>
      <c r="M3344" s="2">
        <v>0.30480000000000002</v>
      </c>
      <c r="N3344" s="2">
        <v>0.37140000000000001</v>
      </c>
      <c r="O3344" s="2">
        <v>0.45246666666666663</v>
      </c>
      <c r="P3344" s="5" t="s">
        <v>4792</v>
      </c>
      <c r="Q3344" s="5">
        <v>10702</v>
      </c>
      <c r="R3344" s="5">
        <v>754.72496473906915</v>
      </c>
      <c r="S3344" s="5">
        <v>99</v>
      </c>
      <c r="T3344" s="5">
        <v>925.0607363109699</v>
      </c>
      <c r="U3344" s="5">
        <v>0</v>
      </c>
      <c r="V3344" s="5">
        <v>0</v>
      </c>
      <c r="W3344" s="5">
        <v>1</v>
      </c>
      <c r="X3344" s="5">
        <v>9.344047841524949</v>
      </c>
      <c r="Y3344" s="5">
        <v>4</v>
      </c>
      <c r="Z3344" s="5">
        <v>37.376191366099796</v>
      </c>
      <c r="AA3344" s="5">
        <v>94</v>
      </c>
      <c r="AB3344" s="5">
        <v>878.34049710334511</v>
      </c>
      <c r="AC3344" s="225">
        <v>408</v>
      </c>
      <c r="AD3344" s="5">
        <v>3812.371519342179</v>
      </c>
      <c r="AE3344" s="5">
        <v>72</v>
      </c>
      <c r="AF3344" s="5">
        <v>672.77144458979626</v>
      </c>
      <c r="AG3344" s="5">
        <v>317</v>
      </c>
      <c r="AH3344" s="5">
        <v>2962.063165763409</v>
      </c>
      <c r="AI3344" s="5">
        <v>19</v>
      </c>
      <c r="AJ3344" s="5">
        <v>177.53690898897401</v>
      </c>
    </row>
    <row r="3345" spans="1:36" x14ac:dyDescent="0.25">
      <c r="A3345">
        <v>2017</v>
      </c>
      <c r="B3345" t="s">
        <v>71</v>
      </c>
      <c r="C3345" s="212" t="s">
        <v>5774</v>
      </c>
      <c r="D3345" s="47" t="s">
        <v>970</v>
      </c>
      <c r="E3345" s="11">
        <v>0</v>
      </c>
      <c r="F3345" s="2">
        <v>0.4269</v>
      </c>
      <c r="G3345" s="2">
        <v>0.55940000000000001</v>
      </c>
      <c r="H3345" s="2">
        <v>-0.13250000000000001</v>
      </c>
      <c r="I3345" s="2">
        <v>0.41610000000000003</v>
      </c>
      <c r="J3345" s="2">
        <v>0.53949999999999998</v>
      </c>
      <c r="K3345" s="2">
        <v>-0.12339999999999995</v>
      </c>
      <c r="L3345" s="2">
        <v>0.49309999999999998</v>
      </c>
      <c r="M3345" s="2">
        <v>0.49390000000000001</v>
      </c>
      <c r="N3345" s="2">
        <v>-8.0000000000002292E-4</v>
      </c>
      <c r="O3345" s="2">
        <v>-8.5566666666666666E-2</v>
      </c>
      <c r="P3345" s="2" t="s">
        <v>5765</v>
      </c>
      <c r="Q3345" s="5">
        <v>10718</v>
      </c>
      <c r="R3345" s="5" t="s">
        <v>4791</v>
      </c>
      <c r="S3345" s="5">
        <v>18</v>
      </c>
      <c r="T3345" s="5">
        <v>167.94178018286993</v>
      </c>
      <c r="U3345" s="5">
        <v>0</v>
      </c>
      <c r="V3345" s="5">
        <v>0</v>
      </c>
      <c r="W3345" s="5">
        <v>0</v>
      </c>
      <c r="X3345" s="5">
        <v>0</v>
      </c>
      <c r="Y3345" s="5">
        <v>11</v>
      </c>
      <c r="Z3345" s="5">
        <v>102.63108788953163</v>
      </c>
      <c r="AA3345" s="5">
        <v>7</v>
      </c>
      <c r="AB3345" s="5">
        <v>65.310692293338306</v>
      </c>
      <c r="AC3345" s="225">
        <v>254</v>
      </c>
      <c r="AD3345" s="5">
        <v>2369.8451203582758</v>
      </c>
      <c r="AE3345" s="5">
        <v>30</v>
      </c>
      <c r="AF3345" s="5">
        <v>279.90296697144987</v>
      </c>
      <c r="AG3345" s="5">
        <v>189</v>
      </c>
      <c r="AH3345" s="5">
        <v>1763.3886919201345</v>
      </c>
      <c r="AI3345" s="5">
        <v>35</v>
      </c>
      <c r="AJ3345" s="5">
        <v>326.55346146669154</v>
      </c>
    </row>
    <row r="3346" spans="1:36" x14ac:dyDescent="0.25">
      <c r="A3346">
        <v>2018</v>
      </c>
      <c r="B3346" t="s">
        <v>70</v>
      </c>
      <c r="C3346" s="212" t="s">
        <v>716</v>
      </c>
      <c r="D3346" s="47" t="s">
        <v>5372</v>
      </c>
      <c r="E3346" s="11">
        <v>14.18</v>
      </c>
      <c r="F3346" s="2">
        <v>0.73650000000000004</v>
      </c>
      <c r="G3346" s="2">
        <v>0.2349</v>
      </c>
      <c r="H3346" s="2">
        <v>0.50160000000000005</v>
      </c>
      <c r="I3346" s="2">
        <v>0.72189999999999999</v>
      </c>
      <c r="J3346" s="2">
        <v>0.23749999999999999</v>
      </c>
      <c r="K3346" s="2">
        <v>0.4844</v>
      </c>
      <c r="L3346" s="2">
        <v>0.67620000000000002</v>
      </c>
      <c r="M3346" s="2">
        <v>0.30480000000000002</v>
      </c>
      <c r="N3346" s="2">
        <v>0.37140000000000001</v>
      </c>
      <c r="O3346" s="2">
        <v>0.45246666666666663</v>
      </c>
      <c r="P3346" s="5" t="s">
        <v>4792</v>
      </c>
      <c r="Q3346" s="5">
        <v>10719</v>
      </c>
      <c r="R3346" s="5">
        <v>755.92383638928072</v>
      </c>
      <c r="S3346" s="5">
        <v>62</v>
      </c>
      <c r="T3346" s="5">
        <v>578.41216531392854</v>
      </c>
      <c r="U3346" s="5">
        <v>1</v>
      </c>
      <c r="V3346" s="5">
        <v>9.3292284728052977</v>
      </c>
      <c r="W3346" s="5">
        <v>4</v>
      </c>
      <c r="X3346" s="5">
        <v>37.316913891221191</v>
      </c>
      <c r="Y3346" s="5">
        <v>7</v>
      </c>
      <c r="Z3346" s="5">
        <v>65.304599309637098</v>
      </c>
      <c r="AA3346" s="5">
        <v>50</v>
      </c>
      <c r="AB3346" s="5">
        <v>466.46142364026491</v>
      </c>
      <c r="AC3346" s="225">
        <v>401</v>
      </c>
      <c r="AD3346" s="5">
        <v>3741.0206175949252</v>
      </c>
      <c r="AE3346" s="5">
        <v>60</v>
      </c>
      <c r="AF3346" s="5">
        <v>559.75370836831803</v>
      </c>
      <c r="AG3346" s="5">
        <v>322</v>
      </c>
      <c r="AH3346" s="5">
        <v>3004.0115682433066</v>
      </c>
      <c r="AI3346" s="5">
        <v>19</v>
      </c>
      <c r="AJ3346" s="5">
        <v>177.25534098330067</v>
      </c>
    </row>
    <row r="3347" spans="1:36" x14ac:dyDescent="0.25">
      <c r="A3347">
        <v>2017</v>
      </c>
      <c r="B3347" t="s">
        <v>71</v>
      </c>
      <c r="C3347" s="212" t="s">
        <v>5222</v>
      </c>
      <c r="D3347" s="47" t="s">
        <v>5221</v>
      </c>
      <c r="E3347" s="11">
        <v>0</v>
      </c>
      <c r="F3347" s="2">
        <v>0.77110000000000001</v>
      </c>
      <c r="G3347" s="2">
        <v>0.21690000000000001</v>
      </c>
      <c r="H3347" s="2">
        <v>0.55420000000000003</v>
      </c>
      <c r="I3347" s="2">
        <v>0.73129999999999995</v>
      </c>
      <c r="J3347" s="2">
        <v>0.21190000000000001</v>
      </c>
      <c r="K3347" s="2">
        <v>0.51939999999999997</v>
      </c>
      <c r="L3347" s="2">
        <v>0.71740000000000004</v>
      </c>
      <c r="M3347" s="2">
        <v>0.26579999999999998</v>
      </c>
      <c r="N3347" s="2">
        <v>0.45160000000000006</v>
      </c>
      <c r="O3347" s="2">
        <v>0.50839999999999996</v>
      </c>
      <c r="P3347" s="2" t="s">
        <v>4792</v>
      </c>
      <c r="Q3347" s="5">
        <v>10726</v>
      </c>
      <c r="R3347" s="5" t="s">
        <v>4791</v>
      </c>
      <c r="S3347" s="5">
        <v>46</v>
      </c>
      <c r="T3347" s="5">
        <v>428.86444154391199</v>
      </c>
      <c r="U3347" s="5">
        <v>0</v>
      </c>
      <c r="V3347" s="5">
        <v>0</v>
      </c>
      <c r="W3347" s="5">
        <v>3</v>
      </c>
      <c r="X3347" s="5">
        <v>27.969420100689916</v>
      </c>
      <c r="Y3347" s="5">
        <v>1</v>
      </c>
      <c r="Z3347" s="5">
        <v>9.3231400335633037</v>
      </c>
      <c r="AA3347" s="5">
        <v>42</v>
      </c>
      <c r="AB3347" s="5">
        <v>391.57188140965872</v>
      </c>
      <c r="AC3347" s="225">
        <v>361</v>
      </c>
      <c r="AD3347" s="5">
        <v>3365.6535521163532</v>
      </c>
      <c r="AE3347" s="5">
        <v>156</v>
      </c>
      <c r="AF3347" s="5">
        <v>1454.4098452358755</v>
      </c>
      <c r="AG3347" s="5">
        <v>179</v>
      </c>
      <c r="AH3347" s="5">
        <v>1668.8420660078314</v>
      </c>
      <c r="AI3347" s="5">
        <v>26</v>
      </c>
      <c r="AJ3347" s="5">
        <v>242.40164087264591</v>
      </c>
    </row>
    <row r="3348" spans="1:36" x14ac:dyDescent="0.25">
      <c r="A3348">
        <v>2018</v>
      </c>
      <c r="B3348" t="s">
        <v>71</v>
      </c>
      <c r="C3348" s="212" t="s">
        <v>4979</v>
      </c>
      <c r="D3348" s="47" t="s">
        <v>4978</v>
      </c>
      <c r="E3348" s="11">
        <v>0</v>
      </c>
      <c r="F3348" s="2">
        <v>0.75170000000000003</v>
      </c>
      <c r="G3348" s="2">
        <v>0.23730000000000001</v>
      </c>
      <c r="H3348" s="2">
        <v>0.51439999999999997</v>
      </c>
      <c r="I3348" s="2">
        <v>0.73629999999999995</v>
      </c>
      <c r="J3348" s="2">
        <v>0.23449999999999999</v>
      </c>
      <c r="K3348" s="2">
        <v>0.50180000000000002</v>
      </c>
      <c r="L3348" s="2">
        <v>0.70789999999999997</v>
      </c>
      <c r="M3348" s="2">
        <v>0.28029999999999999</v>
      </c>
      <c r="N3348" s="2">
        <v>0.42759999999999998</v>
      </c>
      <c r="O3348" s="2">
        <v>0.48126666666666668</v>
      </c>
      <c r="P3348" s="2" t="s">
        <v>4792</v>
      </c>
      <c r="Q3348" s="5">
        <v>10734</v>
      </c>
      <c r="R3348" s="5" t="s">
        <v>4791</v>
      </c>
      <c r="S3348" s="5">
        <v>22</v>
      </c>
      <c r="T3348" s="5">
        <v>204.95621389975778</v>
      </c>
      <c r="U3348" s="5">
        <v>0</v>
      </c>
      <c r="V3348" s="5">
        <v>0</v>
      </c>
      <c r="W3348" s="5">
        <v>5</v>
      </c>
      <c r="X3348" s="5">
        <v>46.580957704490402</v>
      </c>
      <c r="Y3348" s="5">
        <v>1</v>
      </c>
      <c r="Z3348" s="5">
        <v>9.31619154089808</v>
      </c>
      <c r="AA3348" s="5">
        <v>16</v>
      </c>
      <c r="AB3348" s="5">
        <v>149.05906465436928</v>
      </c>
      <c r="AC3348" s="225">
        <v>443</v>
      </c>
      <c r="AD3348" s="5">
        <v>4127.07285261785</v>
      </c>
      <c r="AE3348" s="5">
        <v>114</v>
      </c>
      <c r="AF3348" s="5">
        <v>1062.045835662381</v>
      </c>
      <c r="AG3348" s="5">
        <v>309</v>
      </c>
      <c r="AH3348" s="5">
        <v>2878.7031861375071</v>
      </c>
      <c r="AI3348" s="5">
        <v>20</v>
      </c>
      <c r="AJ3348" s="5">
        <v>186.32383081796161</v>
      </c>
    </row>
    <row r="3349" spans="1:36" x14ac:dyDescent="0.25">
      <c r="A3349">
        <v>2018</v>
      </c>
      <c r="B3349" t="s">
        <v>71</v>
      </c>
      <c r="C3349" s="212" t="s">
        <v>4979</v>
      </c>
      <c r="D3349" s="47" t="s">
        <v>4978</v>
      </c>
      <c r="E3349" s="11">
        <v>0</v>
      </c>
      <c r="F3349" s="2">
        <v>0.75170000000000003</v>
      </c>
      <c r="G3349" s="2">
        <v>0.23730000000000001</v>
      </c>
      <c r="H3349" s="2">
        <v>0.51439999999999997</v>
      </c>
      <c r="I3349" s="2">
        <v>0.73629999999999995</v>
      </c>
      <c r="J3349" s="2">
        <v>0.23449999999999999</v>
      </c>
      <c r="K3349" s="2">
        <v>0.50180000000000002</v>
      </c>
      <c r="L3349" s="2">
        <v>0.70789999999999997</v>
      </c>
      <c r="M3349" s="2">
        <v>0.28029999999999999</v>
      </c>
      <c r="N3349" s="2">
        <v>0.42759999999999998</v>
      </c>
      <c r="O3349" s="2">
        <v>0.48126666666666668</v>
      </c>
      <c r="P3349" s="2" t="s">
        <v>4792</v>
      </c>
      <c r="Q3349" s="5">
        <v>10734</v>
      </c>
      <c r="R3349" s="5" t="s">
        <v>4791</v>
      </c>
      <c r="S3349" s="5">
        <v>22</v>
      </c>
      <c r="T3349" s="5">
        <v>204.95621389975778</v>
      </c>
      <c r="U3349" s="5">
        <v>0</v>
      </c>
      <c r="V3349" s="5">
        <v>0</v>
      </c>
      <c r="W3349" s="5">
        <v>5</v>
      </c>
      <c r="X3349" s="5">
        <v>46.580957704490402</v>
      </c>
      <c r="Y3349" s="5">
        <v>1</v>
      </c>
      <c r="Z3349" s="5">
        <v>9.31619154089808</v>
      </c>
      <c r="AA3349" s="5">
        <v>16</v>
      </c>
      <c r="AB3349" s="5">
        <v>149.05906465436928</v>
      </c>
      <c r="AC3349" s="225">
        <v>443</v>
      </c>
      <c r="AD3349" s="5">
        <v>4127.07285261785</v>
      </c>
      <c r="AE3349" s="5">
        <v>114</v>
      </c>
      <c r="AF3349" s="5">
        <v>1062.045835662381</v>
      </c>
      <c r="AG3349" s="5">
        <v>309</v>
      </c>
      <c r="AH3349" s="5">
        <v>2878.7031861375071</v>
      </c>
      <c r="AI3349" s="5">
        <v>20</v>
      </c>
      <c r="AJ3349" s="5">
        <v>186.32383081796161</v>
      </c>
    </row>
    <row r="3350" spans="1:36" x14ac:dyDescent="0.25">
      <c r="A3350">
        <v>2018</v>
      </c>
      <c r="B3350" t="s">
        <v>49</v>
      </c>
      <c r="C3350" s="212" t="s">
        <v>6423</v>
      </c>
      <c r="D3350" s="47" t="s">
        <v>6316</v>
      </c>
      <c r="E3350" s="11">
        <v>5.2</v>
      </c>
      <c r="F3350" s="2">
        <v>0.2611</v>
      </c>
      <c r="G3350" s="2">
        <v>0.71</v>
      </c>
      <c r="H3350" s="2">
        <v>-0.44889999999999997</v>
      </c>
      <c r="I3350" s="2">
        <v>0.27400000000000002</v>
      </c>
      <c r="J3350" s="2">
        <v>0.63400000000000001</v>
      </c>
      <c r="K3350" s="2">
        <v>-0.36</v>
      </c>
      <c r="L3350" s="2">
        <v>0.35</v>
      </c>
      <c r="M3350" s="2">
        <v>0.628</v>
      </c>
      <c r="N3350" s="2">
        <v>-0.27800000000000002</v>
      </c>
      <c r="O3350" s="2">
        <v>-0.36230000000000001</v>
      </c>
      <c r="P3350" s="2" t="s">
        <v>5900</v>
      </c>
      <c r="Q3350" s="5">
        <v>10744</v>
      </c>
      <c r="R3350" s="5">
        <v>2066.1538461538462</v>
      </c>
      <c r="S3350" s="5">
        <v>21</v>
      </c>
      <c r="T3350" s="5">
        <v>195.45793000744601</v>
      </c>
      <c r="U3350" s="5">
        <v>0</v>
      </c>
      <c r="V3350" s="5">
        <v>0</v>
      </c>
      <c r="W3350" s="5">
        <v>4</v>
      </c>
      <c r="X3350" s="5">
        <v>37.230081906180196</v>
      </c>
      <c r="Y3350" s="5">
        <v>0</v>
      </c>
      <c r="Z3350" s="5">
        <v>0</v>
      </c>
      <c r="AA3350" s="5">
        <v>17</v>
      </c>
      <c r="AB3350" s="5">
        <v>158.22784810126581</v>
      </c>
      <c r="AC3350" s="225">
        <v>52</v>
      </c>
      <c r="AD3350" s="5">
        <v>483.99106478034247</v>
      </c>
      <c r="AE3350" s="5">
        <v>6</v>
      </c>
      <c r="AF3350" s="5">
        <v>55.84512285927029</v>
      </c>
      <c r="AG3350" s="5">
        <v>42</v>
      </c>
      <c r="AH3350" s="5">
        <v>390.91586001489202</v>
      </c>
      <c r="AI3350" s="5">
        <v>4</v>
      </c>
      <c r="AJ3350" s="5">
        <v>37.230081906180196</v>
      </c>
    </row>
    <row r="3351" spans="1:36" x14ac:dyDescent="0.25">
      <c r="A3351">
        <v>2018</v>
      </c>
      <c r="B3351" t="s">
        <v>71</v>
      </c>
      <c r="C3351" s="212" t="s">
        <v>5186</v>
      </c>
      <c r="D3351" s="47" t="s">
        <v>4805</v>
      </c>
      <c r="E3351" s="11">
        <v>0</v>
      </c>
      <c r="F3351" s="2">
        <v>0.51259999999999994</v>
      </c>
      <c r="G3351" s="2">
        <v>0.46920000000000001</v>
      </c>
      <c r="H3351" s="2">
        <v>4.3399999999999939E-2</v>
      </c>
      <c r="I3351" s="2">
        <v>0.55620000000000003</v>
      </c>
      <c r="J3351" s="2">
        <v>0.3891</v>
      </c>
      <c r="K3351" s="2">
        <v>0.16710000000000003</v>
      </c>
      <c r="L3351" s="2">
        <v>0.6502</v>
      </c>
      <c r="M3351" s="2">
        <v>0.33489999999999998</v>
      </c>
      <c r="N3351" s="2">
        <v>0.31530000000000002</v>
      </c>
      <c r="O3351" s="2">
        <v>0.17526666666666668</v>
      </c>
      <c r="P3351" s="2" t="s">
        <v>4792</v>
      </c>
      <c r="Q3351" s="5">
        <v>10749</v>
      </c>
      <c r="R3351" s="5" t="s">
        <v>4791</v>
      </c>
      <c r="S3351" s="5">
        <v>19</v>
      </c>
      <c r="T3351" s="5">
        <v>176.76062889571122</v>
      </c>
      <c r="U3351" s="5">
        <v>0</v>
      </c>
      <c r="V3351" s="5">
        <v>0</v>
      </c>
      <c r="W3351" s="5">
        <v>8</v>
      </c>
      <c r="X3351" s="5">
        <v>74.425527956088942</v>
      </c>
      <c r="Y3351" s="5">
        <v>3</v>
      </c>
      <c r="Z3351" s="5">
        <v>27.909572983533355</v>
      </c>
      <c r="AA3351" s="5">
        <v>8</v>
      </c>
      <c r="AB3351" s="5">
        <v>74.425527956088942</v>
      </c>
      <c r="AC3351" s="225">
        <v>183</v>
      </c>
      <c r="AD3351" s="5">
        <v>1702.4839519955347</v>
      </c>
      <c r="AE3351" s="5">
        <v>14</v>
      </c>
      <c r="AF3351" s="5">
        <v>130.24467392315566</v>
      </c>
      <c r="AG3351" s="5">
        <v>157</v>
      </c>
      <c r="AH3351" s="5">
        <v>1460.6009861382454</v>
      </c>
      <c r="AI3351" s="5">
        <v>12</v>
      </c>
      <c r="AJ3351" s="5">
        <v>111.63829193413342</v>
      </c>
    </row>
    <row r="3352" spans="1:36" x14ac:dyDescent="0.25">
      <c r="A3352">
        <v>2018</v>
      </c>
      <c r="B3352" t="s">
        <v>71</v>
      </c>
      <c r="C3352" s="212" t="s">
        <v>5186</v>
      </c>
      <c r="D3352" s="47" t="s">
        <v>4805</v>
      </c>
      <c r="E3352" s="11">
        <v>0</v>
      </c>
      <c r="F3352" s="2">
        <v>0.51259999999999994</v>
      </c>
      <c r="G3352" s="2">
        <v>0.46920000000000001</v>
      </c>
      <c r="H3352" s="2">
        <v>4.3399999999999939E-2</v>
      </c>
      <c r="I3352" s="2">
        <v>0.55620000000000003</v>
      </c>
      <c r="J3352" s="2">
        <v>0.3891</v>
      </c>
      <c r="K3352" s="2">
        <v>0.16710000000000003</v>
      </c>
      <c r="L3352" s="2">
        <v>0.6502</v>
      </c>
      <c r="M3352" s="2">
        <v>0.33489999999999998</v>
      </c>
      <c r="N3352" s="2">
        <v>0.31530000000000002</v>
      </c>
      <c r="O3352" s="2">
        <v>0.17526666666666668</v>
      </c>
      <c r="P3352" s="2" t="s">
        <v>4792</v>
      </c>
      <c r="Q3352" s="5">
        <v>10749</v>
      </c>
      <c r="R3352" s="5" t="s">
        <v>4791</v>
      </c>
      <c r="S3352" s="5">
        <v>19</v>
      </c>
      <c r="T3352" s="5">
        <v>176.76062889571122</v>
      </c>
      <c r="U3352" s="5">
        <v>0</v>
      </c>
      <c r="V3352" s="5">
        <v>0</v>
      </c>
      <c r="W3352" s="5">
        <v>8</v>
      </c>
      <c r="X3352" s="5">
        <v>74.425527956088942</v>
      </c>
      <c r="Y3352" s="5">
        <v>3</v>
      </c>
      <c r="Z3352" s="5">
        <v>27.909572983533355</v>
      </c>
      <c r="AA3352" s="5">
        <v>8</v>
      </c>
      <c r="AB3352" s="5">
        <v>74.425527956088942</v>
      </c>
      <c r="AC3352" s="225">
        <v>183</v>
      </c>
      <c r="AD3352" s="5">
        <v>1702.4839519955347</v>
      </c>
      <c r="AE3352" s="5">
        <v>14</v>
      </c>
      <c r="AF3352" s="5">
        <v>130.24467392315566</v>
      </c>
      <c r="AG3352" s="5">
        <v>157</v>
      </c>
      <c r="AH3352" s="5">
        <v>1460.6009861382454</v>
      </c>
      <c r="AI3352" s="5">
        <v>12</v>
      </c>
      <c r="AJ3352" s="5">
        <v>111.63829193413342</v>
      </c>
    </row>
    <row r="3353" spans="1:36" x14ac:dyDescent="0.25">
      <c r="A3353">
        <v>2019</v>
      </c>
      <c r="B3353" t="s">
        <v>71</v>
      </c>
      <c r="C3353" s="212" t="s">
        <v>5113</v>
      </c>
      <c r="D3353" s="47" t="s">
        <v>5112</v>
      </c>
      <c r="E3353" s="11">
        <v>0</v>
      </c>
      <c r="F3353" s="2">
        <v>0.81420000000000003</v>
      </c>
      <c r="G3353" s="2">
        <v>0.1736</v>
      </c>
      <c r="H3353" s="2">
        <v>0.64060000000000006</v>
      </c>
      <c r="I3353" s="2">
        <v>0.81420000000000003</v>
      </c>
      <c r="J3353" s="2">
        <v>0.15260000000000001</v>
      </c>
      <c r="K3353" s="2">
        <v>0.66159999999999997</v>
      </c>
      <c r="L3353" s="2">
        <v>0.81689999999999996</v>
      </c>
      <c r="M3353" s="2">
        <v>0.17050000000000001</v>
      </c>
      <c r="N3353" s="2">
        <v>0.64639999999999997</v>
      </c>
      <c r="O3353" s="2">
        <v>0.6495333333333333</v>
      </c>
      <c r="P3353" s="2" t="s">
        <v>4792</v>
      </c>
      <c r="Q3353" s="5">
        <v>10752</v>
      </c>
      <c r="R3353" s="5" t="s">
        <v>4791</v>
      </c>
      <c r="S3353" s="5">
        <v>26</v>
      </c>
      <c r="T3353" s="5">
        <v>241.8154761904762</v>
      </c>
      <c r="U3353" s="5">
        <v>1</v>
      </c>
      <c r="V3353" s="5">
        <v>9.3005952380952372</v>
      </c>
      <c r="W3353" s="5">
        <v>4</v>
      </c>
      <c r="X3353" s="5">
        <v>37.202380952380949</v>
      </c>
      <c r="Y3353" s="5">
        <v>6</v>
      </c>
      <c r="Z3353" s="5">
        <v>55.803571428571423</v>
      </c>
      <c r="AA3353" s="5">
        <v>15</v>
      </c>
      <c r="AB3353" s="5">
        <v>139.50892857142858</v>
      </c>
      <c r="AC3353" s="225">
        <v>444</v>
      </c>
      <c r="AD3353" s="5">
        <v>4129.4642857142853</v>
      </c>
      <c r="AE3353" s="5">
        <v>34</v>
      </c>
      <c r="AF3353" s="5">
        <v>316.22023809523807</v>
      </c>
      <c r="AG3353" s="5">
        <v>390</v>
      </c>
      <c r="AH3353" s="5">
        <v>3627.2321428571431</v>
      </c>
      <c r="AI3353" s="5">
        <v>20</v>
      </c>
      <c r="AJ3353" s="5">
        <v>186.01190476190476</v>
      </c>
    </row>
    <row r="3354" spans="1:36" x14ac:dyDescent="0.25">
      <c r="A3354">
        <v>2017</v>
      </c>
      <c r="B3354" t="s">
        <v>49</v>
      </c>
      <c r="C3354" s="212" t="s">
        <v>6423</v>
      </c>
      <c r="D3354" s="47" t="s">
        <v>6316</v>
      </c>
      <c r="E3354" s="11">
        <v>5.2</v>
      </c>
      <c r="F3354" s="2">
        <v>0.2611</v>
      </c>
      <c r="G3354" s="2">
        <v>0.71</v>
      </c>
      <c r="H3354" s="2">
        <v>-0.44889999999999997</v>
      </c>
      <c r="I3354" s="2">
        <v>0.27400000000000002</v>
      </c>
      <c r="J3354" s="2">
        <v>0.63400000000000001</v>
      </c>
      <c r="K3354" s="2">
        <v>-0.36</v>
      </c>
      <c r="L3354" s="2">
        <v>0.35</v>
      </c>
      <c r="M3354" s="2">
        <v>0.628</v>
      </c>
      <c r="N3354" s="2">
        <v>-0.27800000000000002</v>
      </c>
      <c r="O3354" s="2">
        <v>-0.36230000000000001</v>
      </c>
      <c r="P3354" s="2" t="s">
        <v>5900</v>
      </c>
      <c r="Q3354" s="5">
        <v>10756</v>
      </c>
      <c r="R3354" s="5">
        <v>2068.4615384615386</v>
      </c>
      <c r="S3354" s="5">
        <v>21</v>
      </c>
      <c r="T3354" s="5">
        <v>195.23986612123466</v>
      </c>
      <c r="U3354" s="5">
        <v>0</v>
      </c>
      <c r="V3354" s="5">
        <v>0</v>
      </c>
      <c r="W3354" s="5">
        <v>3</v>
      </c>
      <c r="X3354" s="5">
        <v>27.891409445890663</v>
      </c>
      <c r="Y3354" s="5">
        <v>0</v>
      </c>
      <c r="Z3354" s="5">
        <v>0</v>
      </c>
      <c r="AA3354" s="5">
        <v>18</v>
      </c>
      <c r="AB3354" s="5">
        <v>167.34845667534401</v>
      </c>
      <c r="AC3354" s="225">
        <v>54</v>
      </c>
      <c r="AD3354" s="5">
        <v>502.04537002603195</v>
      </c>
      <c r="AE3354" s="5">
        <v>8</v>
      </c>
      <c r="AF3354" s="5">
        <v>74.377091855708443</v>
      </c>
      <c r="AG3354" s="5">
        <v>43</v>
      </c>
      <c r="AH3354" s="5">
        <v>399.77686872443286</v>
      </c>
      <c r="AI3354" s="5">
        <v>3</v>
      </c>
      <c r="AJ3354" s="5">
        <v>27.891409445890663</v>
      </c>
    </row>
    <row r="3355" spans="1:36" x14ac:dyDescent="0.25">
      <c r="A3355">
        <v>2017</v>
      </c>
      <c r="B3355" t="s">
        <v>70</v>
      </c>
      <c r="C3355" s="212" t="s">
        <v>5365</v>
      </c>
      <c r="D3355" s="47" t="s">
        <v>991</v>
      </c>
      <c r="E3355" s="11">
        <v>12.67</v>
      </c>
      <c r="F3355" s="2">
        <v>0.81920000000000004</v>
      </c>
      <c r="G3355" s="2">
        <v>0.17069999999999999</v>
      </c>
      <c r="H3355" s="2">
        <v>0.64850000000000008</v>
      </c>
      <c r="I3355" s="2">
        <v>0.79279999999999995</v>
      </c>
      <c r="J3355" s="2">
        <v>0.18010000000000001</v>
      </c>
      <c r="K3355" s="2">
        <v>0.61269999999999991</v>
      </c>
      <c r="L3355" s="2">
        <v>0.7077</v>
      </c>
      <c r="M3355" s="2">
        <v>0.27839999999999998</v>
      </c>
      <c r="N3355" s="2">
        <v>0.42930000000000001</v>
      </c>
      <c r="O3355" s="2">
        <v>0.5635</v>
      </c>
      <c r="P3355" s="5" t="s">
        <v>4792</v>
      </c>
      <c r="Q3355" s="5">
        <v>10780</v>
      </c>
      <c r="R3355" s="5">
        <v>850.82872928176801</v>
      </c>
      <c r="S3355" s="5">
        <v>74</v>
      </c>
      <c r="T3355" s="5">
        <v>686.45640074211508</v>
      </c>
      <c r="U3355" s="5">
        <v>0</v>
      </c>
      <c r="V3355" s="5">
        <v>0</v>
      </c>
      <c r="W3355" s="5">
        <v>11</v>
      </c>
      <c r="X3355" s="5">
        <v>102.04081632653062</v>
      </c>
      <c r="Y3355" s="5">
        <v>3</v>
      </c>
      <c r="Z3355" s="5">
        <v>27.829313543599259</v>
      </c>
      <c r="AA3355" s="5">
        <v>60</v>
      </c>
      <c r="AB3355" s="5">
        <v>556.58627087198511</v>
      </c>
      <c r="AC3355" s="225">
        <v>555</v>
      </c>
      <c r="AD3355" s="5">
        <v>5148.4230055658627</v>
      </c>
      <c r="AE3355" s="5">
        <v>113</v>
      </c>
      <c r="AF3355" s="5">
        <v>1048.2374768089053</v>
      </c>
      <c r="AG3355" s="5">
        <v>415</v>
      </c>
      <c r="AH3355" s="5">
        <v>3849.7217068645637</v>
      </c>
      <c r="AI3355" s="5">
        <v>27</v>
      </c>
      <c r="AJ3355" s="5">
        <v>250.46382189239333</v>
      </c>
    </row>
    <row r="3356" spans="1:36" x14ac:dyDescent="0.25">
      <c r="A3356">
        <v>2019</v>
      </c>
      <c r="B3356" t="s">
        <v>70</v>
      </c>
      <c r="C3356" s="212" t="s">
        <v>5395</v>
      </c>
      <c r="D3356" s="47" t="s">
        <v>5295</v>
      </c>
      <c r="E3356" s="11">
        <v>15.66</v>
      </c>
      <c r="F3356" s="2">
        <v>0.71120000000000005</v>
      </c>
      <c r="G3356" s="2">
        <v>0.26919999999999999</v>
      </c>
      <c r="H3356" s="2">
        <v>0.44200000000000006</v>
      </c>
      <c r="I3356" s="2">
        <v>0.71719999999999995</v>
      </c>
      <c r="J3356" s="2">
        <v>0.23180000000000001</v>
      </c>
      <c r="K3356" s="2">
        <v>0.48539999999999994</v>
      </c>
      <c r="L3356" s="2">
        <v>0.7198</v>
      </c>
      <c r="M3356" s="2">
        <v>0.26269999999999999</v>
      </c>
      <c r="N3356" s="2">
        <v>0.45710000000000001</v>
      </c>
      <c r="O3356" s="2">
        <v>0.46150000000000002</v>
      </c>
      <c r="P3356" s="5" t="s">
        <v>4792</v>
      </c>
      <c r="Q3356" s="5">
        <v>10798</v>
      </c>
      <c r="R3356" s="5">
        <v>689.52745849297571</v>
      </c>
      <c r="S3356" s="5">
        <v>85</v>
      </c>
      <c r="T3356" s="5">
        <v>787.18281163178369</v>
      </c>
      <c r="U3356" s="5">
        <v>2</v>
      </c>
      <c r="V3356" s="5">
        <v>18.521948508983144</v>
      </c>
      <c r="W3356" s="5">
        <v>17</v>
      </c>
      <c r="X3356" s="5">
        <v>157.43656232635675</v>
      </c>
      <c r="Y3356" s="5">
        <v>7</v>
      </c>
      <c r="Z3356" s="5">
        <v>64.826819781441003</v>
      </c>
      <c r="AA3356" s="5">
        <v>59</v>
      </c>
      <c r="AB3356" s="5">
        <v>546.39748101500277</v>
      </c>
      <c r="AC3356" s="225">
        <v>431</v>
      </c>
      <c r="AD3356" s="5">
        <v>3991.4799036858676</v>
      </c>
      <c r="AE3356" s="5">
        <v>27</v>
      </c>
      <c r="AF3356" s="5">
        <v>250.04630487127244</v>
      </c>
      <c r="AG3356" s="5">
        <v>361</v>
      </c>
      <c r="AH3356" s="5">
        <v>3343.211705871458</v>
      </c>
      <c r="AI3356" s="5">
        <v>43</v>
      </c>
      <c r="AJ3356" s="5">
        <v>398.22189294313768</v>
      </c>
    </row>
    <row r="3357" spans="1:36" x14ac:dyDescent="0.25">
      <c r="A3357">
        <v>2018</v>
      </c>
      <c r="B3357" t="s">
        <v>70</v>
      </c>
      <c r="C3357" s="212" t="s">
        <v>5365</v>
      </c>
      <c r="D3357" s="47" t="s">
        <v>991</v>
      </c>
      <c r="E3357" s="11">
        <v>12.67</v>
      </c>
      <c r="F3357" s="2">
        <v>0.81920000000000004</v>
      </c>
      <c r="G3357" s="2">
        <v>0.17069999999999999</v>
      </c>
      <c r="H3357" s="2">
        <v>0.64850000000000008</v>
      </c>
      <c r="I3357" s="2">
        <v>0.79279999999999995</v>
      </c>
      <c r="J3357" s="2">
        <v>0.18010000000000001</v>
      </c>
      <c r="K3357" s="2">
        <v>0.61269999999999991</v>
      </c>
      <c r="L3357" s="2">
        <v>0.7077</v>
      </c>
      <c r="M3357" s="2">
        <v>0.27839999999999998</v>
      </c>
      <c r="N3357" s="2">
        <v>0.42930000000000001</v>
      </c>
      <c r="O3357" s="2">
        <v>0.5635</v>
      </c>
      <c r="P3357" s="5" t="s">
        <v>4792</v>
      </c>
      <c r="Q3357" s="5">
        <v>10807</v>
      </c>
      <c r="R3357" s="5">
        <v>852.95974743488557</v>
      </c>
      <c r="S3357" s="5">
        <v>67</v>
      </c>
      <c r="T3357" s="5">
        <v>619.96853890996579</v>
      </c>
      <c r="U3357" s="5">
        <v>0</v>
      </c>
      <c r="V3357" s="5">
        <v>0</v>
      </c>
      <c r="W3357" s="5">
        <v>4</v>
      </c>
      <c r="X3357" s="5">
        <v>37.01304709910243</v>
      </c>
      <c r="Y3357" s="5">
        <v>6</v>
      </c>
      <c r="Z3357" s="5">
        <v>55.519570648653648</v>
      </c>
      <c r="AA3357" s="5">
        <v>57</v>
      </c>
      <c r="AB3357" s="5">
        <v>527.43592116220964</v>
      </c>
      <c r="AC3357" s="225">
        <v>556</v>
      </c>
      <c r="AD3357" s="5">
        <v>5144.8135467752381</v>
      </c>
      <c r="AE3357" s="5">
        <v>98</v>
      </c>
      <c r="AF3357" s="5">
        <v>906.81965392800964</v>
      </c>
      <c r="AG3357" s="5">
        <v>441</v>
      </c>
      <c r="AH3357" s="5">
        <v>4080.6884426760435</v>
      </c>
      <c r="AI3357" s="5">
        <v>17</v>
      </c>
      <c r="AJ3357" s="5">
        <v>157.30545017118536</v>
      </c>
    </row>
    <row r="3358" spans="1:36" x14ac:dyDescent="0.25">
      <c r="A3358">
        <v>2017</v>
      </c>
      <c r="B3358" t="s">
        <v>49</v>
      </c>
      <c r="C3358" s="212" t="s">
        <v>6521</v>
      </c>
      <c r="D3358" s="47" t="s">
        <v>618</v>
      </c>
      <c r="E3358" s="11">
        <v>43.3</v>
      </c>
      <c r="F3358" s="2">
        <v>0.3947</v>
      </c>
      <c r="G3358" s="2">
        <v>0.57199999999999995</v>
      </c>
      <c r="H3358" s="2">
        <v>-0.17729999999999996</v>
      </c>
      <c r="I3358" s="2">
        <v>0.501</v>
      </c>
      <c r="J3358" s="2">
        <v>0.38700000000000001</v>
      </c>
      <c r="K3358" s="2">
        <v>0.11399999999999999</v>
      </c>
      <c r="L3358" s="2">
        <v>0.46500000000000002</v>
      </c>
      <c r="M3358" s="2">
        <v>0.51500000000000001</v>
      </c>
      <c r="N3358" s="2">
        <v>-4.9999999999999989E-2</v>
      </c>
      <c r="O3358" s="2">
        <v>-3.776666666666665E-2</v>
      </c>
      <c r="P3358" s="2" t="s">
        <v>5765</v>
      </c>
      <c r="Q3358" s="5">
        <v>10812</v>
      </c>
      <c r="R3358" s="5">
        <v>249.69976905311779</v>
      </c>
      <c r="S3358" s="5">
        <v>33</v>
      </c>
      <c r="T3358" s="5">
        <v>305.21642619311876</v>
      </c>
      <c r="U3358" s="5">
        <v>0</v>
      </c>
      <c r="V3358" s="5">
        <v>0</v>
      </c>
      <c r="W3358" s="5">
        <v>7</v>
      </c>
      <c r="X3358" s="5">
        <v>64.742878283388819</v>
      </c>
      <c r="Y3358" s="5">
        <v>2</v>
      </c>
      <c r="Z3358" s="5">
        <v>18.497965223825378</v>
      </c>
      <c r="AA3358" s="5">
        <v>24</v>
      </c>
      <c r="AB3358" s="5">
        <v>221.97558268590456</v>
      </c>
      <c r="AC3358" s="225">
        <v>170</v>
      </c>
      <c r="AD3358" s="5">
        <v>1572.3270440251572</v>
      </c>
      <c r="AE3358" s="5">
        <v>16</v>
      </c>
      <c r="AF3358" s="5">
        <v>147.98372179060303</v>
      </c>
      <c r="AG3358" s="5">
        <v>145</v>
      </c>
      <c r="AH3358" s="5">
        <v>1341.10247872734</v>
      </c>
      <c r="AI3358" s="5">
        <v>9</v>
      </c>
      <c r="AJ3358" s="5">
        <v>83.240843507214208</v>
      </c>
    </row>
    <row r="3359" spans="1:36" x14ac:dyDescent="0.25">
      <c r="A3359">
        <v>2017</v>
      </c>
      <c r="B3359" t="s">
        <v>41</v>
      </c>
      <c r="C3359" s="212" t="s">
        <v>6173</v>
      </c>
      <c r="D3359" s="47" t="s">
        <v>6020</v>
      </c>
      <c r="E3359" s="11">
        <v>7.1429999999999998</v>
      </c>
      <c r="F3359" s="2">
        <v>0.39910000000000001</v>
      </c>
      <c r="G3359" s="2">
        <v>0.57979999999999998</v>
      </c>
      <c r="H3359" s="2">
        <v>-0.18069999999999997</v>
      </c>
      <c r="I3359" s="2">
        <v>0.39450000000000002</v>
      </c>
      <c r="J3359" s="2">
        <v>0.54200000000000004</v>
      </c>
      <c r="K3359" s="2">
        <v>-0.14750000000000002</v>
      </c>
      <c r="L3359" s="2">
        <v>0.48630000000000001</v>
      </c>
      <c r="M3359" s="2">
        <v>0.49730000000000002</v>
      </c>
      <c r="N3359" s="2">
        <v>-1.100000000000001E-2</v>
      </c>
      <c r="O3359" s="2">
        <v>-0.11306666666666666</v>
      </c>
      <c r="P3359" s="2" t="s">
        <v>5900</v>
      </c>
      <c r="Q3359" s="5">
        <v>10813</v>
      </c>
      <c r="R3359" s="5">
        <v>1513.789724205516</v>
      </c>
      <c r="S3359" s="5">
        <v>9</v>
      </c>
      <c r="T3359" s="5">
        <v>83.233145288079157</v>
      </c>
      <c r="U3359" s="5">
        <v>0</v>
      </c>
      <c r="V3359" s="5">
        <v>0</v>
      </c>
      <c r="W3359" s="5">
        <v>1</v>
      </c>
      <c r="X3359" s="5">
        <v>9.2481272542310187</v>
      </c>
      <c r="Y3359" s="5">
        <v>2</v>
      </c>
      <c r="Z3359" s="5">
        <v>18.496254508462037</v>
      </c>
      <c r="AA3359" s="5">
        <v>6</v>
      </c>
      <c r="AB3359" s="5">
        <v>55.488763525386112</v>
      </c>
      <c r="AC3359" s="225">
        <v>125</v>
      </c>
      <c r="AD3359" s="5">
        <v>1156.0159067788773</v>
      </c>
      <c r="AE3359" s="5">
        <v>19</v>
      </c>
      <c r="AF3359" s="5">
        <v>175.71441783038935</v>
      </c>
      <c r="AG3359" s="5">
        <v>97</v>
      </c>
      <c r="AH3359" s="5">
        <v>897.0683436604088</v>
      </c>
      <c r="AI3359" s="5">
        <v>9</v>
      </c>
      <c r="AJ3359" s="5">
        <v>83.233145288079157</v>
      </c>
    </row>
    <row r="3360" spans="1:36" x14ac:dyDescent="0.25">
      <c r="A3360">
        <v>2019</v>
      </c>
      <c r="B3360" t="s">
        <v>71</v>
      </c>
      <c r="C3360" s="212" t="s">
        <v>4870</v>
      </c>
      <c r="D3360" s="47" t="s">
        <v>4863</v>
      </c>
      <c r="E3360" s="11">
        <v>0</v>
      </c>
      <c r="F3360" s="2">
        <v>0.60840000000000005</v>
      </c>
      <c r="G3360" s="2">
        <v>0.37490000000000001</v>
      </c>
      <c r="H3360" s="2">
        <v>0.23350000000000004</v>
      </c>
      <c r="I3360" s="2">
        <v>0.61029999999999995</v>
      </c>
      <c r="J3360" s="2">
        <v>0.3422</v>
      </c>
      <c r="K3360" s="2">
        <v>0.26809999999999995</v>
      </c>
      <c r="L3360" s="2">
        <v>0.64259999999999995</v>
      </c>
      <c r="M3360" s="2">
        <v>0.34470000000000001</v>
      </c>
      <c r="N3360" s="2">
        <v>0.29789999999999994</v>
      </c>
      <c r="O3360" s="2">
        <v>0.26650000000000001</v>
      </c>
      <c r="P3360" s="2" t="s">
        <v>4792</v>
      </c>
      <c r="Q3360" s="5">
        <v>10817</v>
      </c>
      <c r="R3360" s="5" t="s">
        <v>4791</v>
      </c>
      <c r="S3360" s="5">
        <v>99</v>
      </c>
      <c r="T3360" s="5">
        <v>915.22603309605256</v>
      </c>
      <c r="U3360" s="5">
        <v>0</v>
      </c>
      <c r="V3360" s="5">
        <v>0</v>
      </c>
      <c r="W3360" s="5">
        <v>13</v>
      </c>
      <c r="X3360" s="5">
        <v>120.18119626513821</v>
      </c>
      <c r="Y3360" s="5">
        <v>13</v>
      </c>
      <c r="Z3360" s="5">
        <v>120.18119626513821</v>
      </c>
      <c r="AA3360" s="5">
        <v>73</v>
      </c>
      <c r="AB3360" s="5">
        <v>674.86364056577611</v>
      </c>
      <c r="AC3360" s="225">
        <v>640</v>
      </c>
      <c r="AD3360" s="5">
        <v>5916.6127392068047</v>
      </c>
      <c r="AE3360" s="5">
        <v>68</v>
      </c>
      <c r="AF3360" s="5">
        <v>628.64010354072298</v>
      </c>
      <c r="AG3360" s="5">
        <v>514</v>
      </c>
      <c r="AH3360" s="5">
        <v>4751.7796061754643</v>
      </c>
      <c r="AI3360" s="5">
        <v>58</v>
      </c>
      <c r="AJ3360" s="5">
        <v>536.1930294906166</v>
      </c>
    </row>
    <row r="3361" spans="1:36" x14ac:dyDescent="0.25">
      <c r="A3361">
        <v>2019</v>
      </c>
      <c r="B3361" t="s">
        <v>41</v>
      </c>
      <c r="C3361" s="212" t="s">
        <v>6173</v>
      </c>
      <c r="D3361" s="47" t="s">
        <v>6020</v>
      </c>
      <c r="E3361" s="11">
        <v>7.1429999999999998</v>
      </c>
      <c r="F3361" s="2">
        <v>0.39910000000000001</v>
      </c>
      <c r="G3361" s="2">
        <v>0.57979999999999998</v>
      </c>
      <c r="H3361" s="2">
        <v>-0.18069999999999997</v>
      </c>
      <c r="I3361" s="2">
        <v>0.39450000000000002</v>
      </c>
      <c r="J3361" s="2">
        <v>0.54200000000000004</v>
      </c>
      <c r="K3361" s="2">
        <v>-0.14750000000000002</v>
      </c>
      <c r="L3361" s="2">
        <v>0.48630000000000001</v>
      </c>
      <c r="M3361" s="2">
        <v>0.49730000000000002</v>
      </c>
      <c r="N3361" s="2">
        <v>-1.100000000000001E-2</v>
      </c>
      <c r="O3361" s="2">
        <v>-0.11306666666666666</v>
      </c>
      <c r="P3361" s="2" t="s">
        <v>5900</v>
      </c>
      <c r="Q3361" s="5">
        <v>10828</v>
      </c>
      <c r="R3361" s="5">
        <v>1515.8896822063559</v>
      </c>
      <c r="S3361" s="5">
        <v>7</v>
      </c>
      <c r="T3361" s="5">
        <v>64.647210934613966</v>
      </c>
      <c r="U3361" s="5">
        <v>0</v>
      </c>
      <c r="V3361" s="5">
        <v>0</v>
      </c>
      <c r="W3361" s="5">
        <v>1</v>
      </c>
      <c r="X3361" s="5">
        <v>9.2353158478019939</v>
      </c>
      <c r="Y3361" s="5">
        <v>2</v>
      </c>
      <c r="Z3361" s="5">
        <v>18.470631695603988</v>
      </c>
      <c r="AA3361" s="5">
        <v>4</v>
      </c>
      <c r="AB3361" s="5">
        <v>36.941263391207976</v>
      </c>
      <c r="AC3361" s="225">
        <v>160</v>
      </c>
      <c r="AD3361" s="5">
        <v>1477.6505356483192</v>
      </c>
      <c r="AE3361" s="5">
        <v>20</v>
      </c>
      <c r="AF3361" s="5">
        <v>184.7063169560399</v>
      </c>
      <c r="AG3361" s="5">
        <v>129</v>
      </c>
      <c r="AH3361" s="5">
        <v>1191.3557443664574</v>
      </c>
      <c r="AI3361" s="5">
        <v>11</v>
      </c>
      <c r="AJ3361" s="5">
        <v>101.58847432582193</v>
      </c>
    </row>
    <row r="3362" spans="1:36" x14ac:dyDescent="0.25">
      <c r="A3362">
        <v>2018</v>
      </c>
      <c r="B3362" t="s">
        <v>41</v>
      </c>
      <c r="C3362" s="212" t="s">
        <v>6173</v>
      </c>
      <c r="D3362" s="47" t="s">
        <v>6020</v>
      </c>
      <c r="E3362" s="11">
        <v>7.1429999999999998</v>
      </c>
      <c r="F3362" s="2">
        <v>0.39910000000000001</v>
      </c>
      <c r="G3362" s="2">
        <v>0.57979999999999998</v>
      </c>
      <c r="H3362" s="2">
        <v>-0.18069999999999997</v>
      </c>
      <c r="I3362" s="2">
        <v>0.39450000000000002</v>
      </c>
      <c r="J3362" s="2">
        <v>0.54200000000000004</v>
      </c>
      <c r="K3362" s="2">
        <v>-0.14750000000000002</v>
      </c>
      <c r="L3362" s="2">
        <v>0.48630000000000001</v>
      </c>
      <c r="M3362" s="2">
        <v>0.49730000000000002</v>
      </c>
      <c r="N3362" s="2">
        <v>-1.100000000000001E-2</v>
      </c>
      <c r="O3362" s="2">
        <v>-0.11306666666666666</v>
      </c>
      <c r="P3362" s="2" t="s">
        <v>5900</v>
      </c>
      <c r="Q3362" s="5">
        <v>10852</v>
      </c>
      <c r="R3362" s="5">
        <v>1519.2496150077</v>
      </c>
      <c r="S3362" s="5">
        <v>3</v>
      </c>
      <c r="T3362" s="5">
        <v>27.644673792849247</v>
      </c>
      <c r="U3362" s="5">
        <v>0</v>
      </c>
      <c r="V3362" s="5">
        <v>0</v>
      </c>
      <c r="W3362" s="5">
        <v>0</v>
      </c>
      <c r="X3362" s="5">
        <v>0</v>
      </c>
      <c r="Y3362" s="5">
        <v>0</v>
      </c>
      <c r="Z3362" s="5">
        <v>0</v>
      </c>
      <c r="AA3362" s="5">
        <v>3</v>
      </c>
      <c r="AB3362" s="5">
        <v>27.644673792849247</v>
      </c>
      <c r="AC3362" s="225">
        <v>190</v>
      </c>
      <c r="AD3362" s="5">
        <v>1750.8293402137856</v>
      </c>
      <c r="AE3362" s="5">
        <v>17</v>
      </c>
      <c r="AF3362" s="5">
        <v>156.65315149281238</v>
      </c>
      <c r="AG3362" s="5">
        <v>162</v>
      </c>
      <c r="AH3362" s="5">
        <v>1492.8123848138591</v>
      </c>
      <c r="AI3362" s="5">
        <v>11</v>
      </c>
      <c r="AJ3362" s="5">
        <v>101.3638039071139</v>
      </c>
    </row>
    <row r="3363" spans="1:36" x14ac:dyDescent="0.25">
      <c r="A3363">
        <v>2019</v>
      </c>
      <c r="B3363" t="s">
        <v>71</v>
      </c>
      <c r="C3363" s="212" t="s">
        <v>4979</v>
      </c>
      <c r="D3363" s="47" t="s">
        <v>4978</v>
      </c>
      <c r="E3363" s="11">
        <v>0</v>
      </c>
      <c r="F3363" s="2">
        <v>0.75170000000000003</v>
      </c>
      <c r="G3363" s="2">
        <v>0.23730000000000001</v>
      </c>
      <c r="H3363" s="2">
        <v>0.51439999999999997</v>
      </c>
      <c r="I3363" s="2">
        <v>0.73629999999999995</v>
      </c>
      <c r="J3363" s="2">
        <v>0.23449999999999999</v>
      </c>
      <c r="K3363" s="2">
        <v>0.50180000000000002</v>
      </c>
      <c r="L3363" s="2">
        <v>0.70789999999999997</v>
      </c>
      <c r="M3363" s="2">
        <v>0.28029999999999999</v>
      </c>
      <c r="N3363" s="2">
        <v>0.42759999999999998</v>
      </c>
      <c r="O3363" s="2">
        <v>0.48126666666666668</v>
      </c>
      <c r="P3363" s="2" t="s">
        <v>4792</v>
      </c>
      <c r="Q3363" s="5">
        <v>10854</v>
      </c>
      <c r="R3363" s="5" t="s">
        <v>4791</v>
      </c>
      <c r="S3363" s="5">
        <v>26</v>
      </c>
      <c r="T3363" s="5">
        <v>239.54302561267735</v>
      </c>
      <c r="U3363" s="5">
        <v>0</v>
      </c>
      <c r="V3363" s="5">
        <v>0</v>
      </c>
      <c r="W3363" s="5">
        <v>6</v>
      </c>
      <c r="X3363" s="5">
        <v>55.279159756771698</v>
      </c>
      <c r="Y3363" s="5">
        <v>3</v>
      </c>
      <c r="Z3363" s="5">
        <v>27.639579878385849</v>
      </c>
      <c r="AA3363" s="5">
        <v>17</v>
      </c>
      <c r="AB3363" s="5">
        <v>156.6242859775198</v>
      </c>
      <c r="AC3363" s="225">
        <v>441</v>
      </c>
      <c r="AD3363" s="5">
        <v>4063.01824212272</v>
      </c>
      <c r="AE3363" s="5">
        <v>106</v>
      </c>
      <c r="AF3363" s="5">
        <v>976.59848903630007</v>
      </c>
      <c r="AG3363" s="5">
        <v>303</v>
      </c>
      <c r="AH3363" s="5">
        <v>2791.5975677169708</v>
      </c>
      <c r="AI3363" s="5">
        <v>32</v>
      </c>
      <c r="AJ3363" s="5">
        <v>294.82218536944907</v>
      </c>
    </row>
    <row r="3364" spans="1:36" x14ac:dyDescent="0.25">
      <c r="A3364">
        <v>2018</v>
      </c>
      <c r="B3364" t="s">
        <v>49</v>
      </c>
      <c r="C3364" s="212" t="s">
        <v>6396</v>
      </c>
      <c r="D3364" s="47" t="s">
        <v>6314</v>
      </c>
      <c r="E3364" s="11">
        <v>15</v>
      </c>
      <c r="F3364" s="2">
        <v>0.39889999999999998</v>
      </c>
      <c r="G3364" s="2">
        <v>0.57140000000000002</v>
      </c>
      <c r="H3364" s="2">
        <v>-0.17250000000000004</v>
      </c>
      <c r="I3364" s="2">
        <v>0.50700000000000001</v>
      </c>
      <c r="J3364" s="2">
        <v>0.39500000000000002</v>
      </c>
      <c r="K3364" s="2">
        <v>0.11199999999999999</v>
      </c>
      <c r="L3364" s="2">
        <v>0.53900000000000003</v>
      </c>
      <c r="M3364" s="2">
        <v>0.45100000000000001</v>
      </c>
      <c r="N3364" s="2">
        <v>8.8000000000000023E-2</v>
      </c>
      <c r="O3364" s="2">
        <v>9.1666666666666563E-3</v>
      </c>
      <c r="P3364" s="2" t="s">
        <v>5765</v>
      </c>
      <c r="Q3364" s="5">
        <v>10858</v>
      </c>
      <c r="R3364" s="5">
        <v>723.86666666666667</v>
      </c>
      <c r="S3364" s="5">
        <v>30</v>
      </c>
      <c r="T3364" s="5">
        <v>276.29397679130597</v>
      </c>
      <c r="U3364" s="5">
        <v>0</v>
      </c>
      <c r="V3364" s="5">
        <v>0</v>
      </c>
      <c r="W3364" s="5">
        <v>4</v>
      </c>
      <c r="X3364" s="5">
        <v>36.839196905507464</v>
      </c>
      <c r="Y3364" s="5">
        <v>1</v>
      </c>
      <c r="Z3364" s="5">
        <v>9.209799226376866</v>
      </c>
      <c r="AA3364" s="5">
        <v>25</v>
      </c>
      <c r="AB3364" s="5">
        <v>230.24498065942163</v>
      </c>
      <c r="AC3364" s="225">
        <v>58</v>
      </c>
      <c r="AD3364" s="5">
        <v>534.16835512985813</v>
      </c>
      <c r="AE3364" s="5">
        <v>12</v>
      </c>
      <c r="AF3364" s="5">
        <v>110.51759071652238</v>
      </c>
      <c r="AG3364" s="5">
        <v>42</v>
      </c>
      <c r="AH3364" s="5">
        <v>386.81156750782833</v>
      </c>
      <c r="AI3364" s="5">
        <v>4</v>
      </c>
      <c r="AJ3364" s="5">
        <v>36.839196905507464</v>
      </c>
    </row>
    <row r="3365" spans="1:36" x14ac:dyDescent="0.25">
      <c r="A3365">
        <v>2017</v>
      </c>
      <c r="B3365" t="s">
        <v>49</v>
      </c>
      <c r="C3365" s="212" t="s">
        <v>6396</v>
      </c>
      <c r="D3365" s="47" t="s">
        <v>6314</v>
      </c>
      <c r="E3365" s="11">
        <v>15</v>
      </c>
      <c r="F3365" s="2">
        <v>0.39889999999999998</v>
      </c>
      <c r="G3365" s="2">
        <v>0.57140000000000002</v>
      </c>
      <c r="H3365" s="2">
        <v>-0.17250000000000004</v>
      </c>
      <c r="I3365" s="2">
        <v>0.50700000000000001</v>
      </c>
      <c r="J3365" s="2">
        <v>0.39500000000000002</v>
      </c>
      <c r="K3365" s="2">
        <v>0.11199999999999999</v>
      </c>
      <c r="L3365" s="2">
        <v>0.53900000000000003</v>
      </c>
      <c r="M3365" s="2">
        <v>0.45100000000000001</v>
      </c>
      <c r="N3365" s="2">
        <v>8.8000000000000023E-2</v>
      </c>
      <c r="O3365" s="2">
        <v>9.1666666666666563E-3</v>
      </c>
      <c r="P3365" s="2" t="s">
        <v>5765</v>
      </c>
      <c r="Q3365" s="5">
        <v>10860</v>
      </c>
      <c r="R3365" s="5">
        <v>724</v>
      </c>
      <c r="S3365" s="5">
        <v>31</v>
      </c>
      <c r="T3365" s="5">
        <v>285.45119705340699</v>
      </c>
      <c r="U3365" s="5">
        <v>0</v>
      </c>
      <c r="V3365" s="5">
        <v>0</v>
      </c>
      <c r="W3365" s="5">
        <v>5</v>
      </c>
      <c r="X3365" s="5">
        <v>46.040515653775323</v>
      </c>
      <c r="Y3365" s="5">
        <v>1</v>
      </c>
      <c r="Z3365" s="5">
        <v>9.2081031307550649</v>
      </c>
      <c r="AA3365" s="5">
        <v>25</v>
      </c>
      <c r="AB3365" s="5">
        <v>230.20257826887664</v>
      </c>
      <c r="AC3365" s="225">
        <v>49</v>
      </c>
      <c r="AD3365" s="5">
        <v>451.19705340699818</v>
      </c>
      <c r="AE3365" s="5">
        <v>15</v>
      </c>
      <c r="AF3365" s="5">
        <v>138.12154696132595</v>
      </c>
      <c r="AG3365" s="5">
        <v>32</v>
      </c>
      <c r="AH3365" s="5">
        <v>294.65930018416208</v>
      </c>
      <c r="AI3365" s="5">
        <v>2</v>
      </c>
      <c r="AJ3365" s="5">
        <v>18.41620626151013</v>
      </c>
    </row>
    <row r="3366" spans="1:36" x14ac:dyDescent="0.25">
      <c r="A3366">
        <v>2019</v>
      </c>
      <c r="B3366" t="s">
        <v>41</v>
      </c>
      <c r="C3366" s="212" t="s">
        <v>6060</v>
      </c>
      <c r="D3366" s="47" t="s">
        <v>6005</v>
      </c>
      <c r="E3366" s="11">
        <v>2.48</v>
      </c>
      <c r="F3366" s="2">
        <v>0.24049999999999999</v>
      </c>
      <c r="G3366" s="2">
        <v>0.74350000000000005</v>
      </c>
      <c r="H3366" s="2">
        <v>-0.50300000000000011</v>
      </c>
      <c r="I3366" s="2">
        <v>0.2102</v>
      </c>
      <c r="J3366" s="2">
        <v>0.74750000000000005</v>
      </c>
      <c r="K3366" s="2">
        <v>-0.53730000000000011</v>
      </c>
      <c r="L3366" s="2">
        <v>0.24629999999999999</v>
      </c>
      <c r="M3366" s="2">
        <v>0.74</v>
      </c>
      <c r="N3366" s="2">
        <v>-0.49370000000000003</v>
      </c>
      <c r="O3366" s="2">
        <v>-0.51133333333333342</v>
      </c>
      <c r="P3366" s="2" t="s">
        <v>5900</v>
      </c>
      <c r="Q3366" s="5">
        <v>10869</v>
      </c>
      <c r="R3366" s="5">
        <v>4382.6612903225805</v>
      </c>
      <c r="S3366" s="5">
        <v>12</v>
      </c>
      <c r="T3366" s="5">
        <v>110.40574109853712</v>
      </c>
      <c r="U3366" s="5">
        <v>0</v>
      </c>
      <c r="V3366" s="5">
        <v>0</v>
      </c>
      <c r="W3366" s="5">
        <v>0</v>
      </c>
      <c r="X3366" s="5">
        <v>0</v>
      </c>
      <c r="Y3366" s="5">
        <v>4</v>
      </c>
      <c r="Z3366" s="5">
        <v>36.801913699512376</v>
      </c>
      <c r="AA3366" s="5">
        <v>8</v>
      </c>
      <c r="AB3366" s="5">
        <v>73.603827399024752</v>
      </c>
      <c r="AC3366" s="225">
        <v>232</v>
      </c>
      <c r="AD3366" s="5">
        <v>2134.5109945717177</v>
      </c>
      <c r="AE3366" s="5">
        <v>26</v>
      </c>
      <c r="AF3366" s="5">
        <v>239.21243904683041</v>
      </c>
      <c r="AG3366" s="5">
        <v>195</v>
      </c>
      <c r="AH3366" s="5">
        <v>1794.0932928512284</v>
      </c>
      <c r="AI3366" s="5">
        <v>11</v>
      </c>
      <c r="AJ3366" s="5">
        <v>101.20526267365904</v>
      </c>
    </row>
    <row r="3367" spans="1:36" x14ac:dyDescent="0.25">
      <c r="A3367">
        <v>2017</v>
      </c>
      <c r="B3367" t="s">
        <v>71</v>
      </c>
      <c r="C3367" s="212" t="s">
        <v>4979</v>
      </c>
      <c r="D3367" s="47" t="s">
        <v>4978</v>
      </c>
      <c r="E3367" s="11">
        <v>0</v>
      </c>
      <c r="F3367" s="2">
        <v>0.75170000000000003</v>
      </c>
      <c r="G3367" s="2">
        <v>0.23730000000000001</v>
      </c>
      <c r="H3367" s="2">
        <v>0.51439999999999997</v>
      </c>
      <c r="I3367" s="2">
        <v>0.73629999999999995</v>
      </c>
      <c r="J3367" s="2">
        <v>0.23449999999999999</v>
      </c>
      <c r="K3367" s="2">
        <v>0.50180000000000002</v>
      </c>
      <c r="L3367" s="2">
        <v>0.70789999999999997</v>
      </c>
      <c r="M3367" s="2">
        <v>0.28029999999999999</v>
      </c>
      <c r="N3367" s="2">
        <v>0.42759999999999998</v>
      </c>
      <c r="O3367" s="2">
        <v>0.48126666666666668</v>
      </c>
      <c r="P3367" s="2" t="s">
        <v>4792</v>
      </c>
      <c r="Q3367" s="5">
        <v>10870</v>
      </c>
      <c r="R3367" s="5" t="s">
        <v>4791</v>
      </c>
      <c r="S3367" s="5">
        <v>21</v>
      </c>
      <c r="T3367" s="5">
        <v>193.19227230910764</v>
      </c>
      <c r="U3367" s="5">
        <v>0</v>
      </c>
      <c r="V3367" s="5">
        <v>0</v>
      </c>
      <c r="W3367" s="5">
        <v>5</v>
      </c>
      <c r="X3367" s="5">
        <v>45.998160073597056</v>
      </c>
      <c r="Y3367" s="5">
        <v>0</v>
      </c>
      <c r="Z3367" s="5">
        <v>0</v>
      </c>
      <c r="AA3367" s="5">
        <v>16</v>
      </c>
      <c r="AB3367" s="5">
        <v>147.19411223551057</v>
      </c>
      <c r="AC3367" s="225">
        <v>430</v>
      </c>
      <c r="AD3367" s="5">
        <v>3955.8417663293467</v>
      </c>
      <c r="AE3367" s="5">
        <v>115</v>
      </c>
      <c r="AF3367" s="5">
        <v>1057.9576816927322</v>
      </c>
      <c r="AG3367" s="5">
        <v>291</v>
      </c>
      <c r="AH3367" s="5">
        <v>2677.0929162833486</v>
      </c>
      <c r="AI3367" s="5">
        <v>24</v>
      </c>
      <c r="AJ3367" s="5">
        <v>220.79116835326587</v>
      </c>
    </row>
    <row r="3368" spans="1:36" x14ac:dyDescent="0.25">
      <c r="A3368">
        <v>2018</v>
      </c>
      <c r="B3368" t="s">
        <v>49</v>
      </c>
      <c r="C3368" s="212" t="s">
        <v>6396</v>
      </c>
      <c r="D3368" s="47" t="s">
        <v>6314</v>
      </c>
      <c r="E3368" s="11">
        <v>15</v>
      </c>
      <c r="F3368" s="2">
        <v>0.39889999999999998</v>
      </c>
      <c r="G3368" s="2">
        <v>0.57140000000000002</v>
      </c>
      <c r="H3368" s="2">
        <v>-0.17250000000000004</v>
      </c>
      <c r="I3368" s="2">
        <v>0.50700000000000001</v>
      </c>
      <c r="J3368" s="2">
        <v>0.39500000000000002</v>
      </c>
      <c r="K3368" s="2">
        <v>0.11199999999999999</v>
      </c>
      <c r="L3368" s="2">
        <v>0.53900000000000003</v>
      </c>
      <c r="M3368" s="2">
        <v>0.45100000000000001</v>
      </c>
      <c r="N3368" s="2">
        <v>8.8000000000000023E-2</v>
      </c>
      <c r="O3368" s="2">
        <v>9.1666666666666563E-3</v>
      </c>
      <c r="P3368" s="2" t="s">
        <v>5765</v>
      </c>
      <c r="Q3368" s="5">
        <v>10876</v>
      </c>
      <c r="R3368" s="5">
        <v>725.06666666666672</v>
      </c>
      <c r="S3368" s="5">
        <v>17</v>
      </c>
      <c r="T3368" s="5">
        <v>156.30746598013977</v>
      </c>
      <c r="U3368" s="5">
        <v>0</v>
      </c>
      <c r="V3368" s="5">
        <v>0</v>
      </c>
      <c r="W3368" s="5">
        <v>1</v>
      </c>
      <c r="X3368" s="5">
        <v>9.1945568223611627</v>
      </c>
      <c r="Y3368" s="5">
        <v>2</v>
      </c>
      <c r="Z3368" s="5">
        <v>18.389113644722325</v>
      </c>
      <c r="AA3368" s="5">
        <v>14</v>
      </c>
      <c r="AB3368" s="5">
        <v>128.72379551305627</v>
      </c>
      <c r="AC3368" s="225">
        <v>47</v>
      </c>
      <c r="AD3368" s="5">
        <v>432.14417065097462</v>
      </c>
      <c r="AE3368" s="5">
        <v>9</v>
      </c>
      <c r="AF3368" s="5">
        <v>82.751011401250452</v>
      </c>
      <c r="AG3368" s="5">
        <v>37</v>
      </c>
      <c r="AH3368" s="5">
        <v>340.19860242736303</v>
      </c>
      <c r="AI3368" s="5">
        <v>1</v>
      </c>
      <c r="AJ3368" s="5">
        <v>9.1945568223611627</v>
      </c>
    </row>
    <row r="3369" spans="1:36" x14ac:dyDescent="0.25">
      <c r="A3369">
        <v>2019</v>
      </c>
      <c r="B3369" t="s">
        <v>70</v>
      </c>
      <c r="C3369" s="212" t="s">
        <v>5365</v>
      </c>
      <c r="D3369" s="47" t="s">
        <v>991</v>
      </c>
      <c r="E3369" s="11">
        <v>12.67</v>
      </c>
      <c r="F3369" s="2">
        <v>0.81920000000000004</v>
      </c>
      <c r="G3369" s="2">
        <v>0.17069999999999999</v>
      </c>
      <c r="H3369" s="2">
        <v>0.64850000000000008</v>
      </c>
      <c r="I3369" s="2">
        <v>0.79279999999999995</v>
      </c>
      <c r="J3369" s="2">
        <v>0.18010000000000001</v>
      </c>
      <c r="K3369" s="2">
        <v>0.61269999999999991</v>
      </c>
      <c r="L3369" s="2">
        <v>0.7077</v>
      </c>
      <c r="M3369" s="2">
        <v>0.27839999999999998</v>
      </c>
      <c r="N3369" s="2">
        <v>0.42930000000000001</v>
      </c>
      <c r="O3369" s="2">
        <v>0.5635</v>
      </c>
      <c r="P3369" s="5" t="s">
        <v>4792</v>
      </c>
      <c r="Q3369" s="5">
        <v>10877</v>
      </c>
      <c r="R3369" s="5">
        <v>858.48460931333864</v>
      </c>
      <c r="S3369" s="5">
        <v>50</v>
      </c>
      <c r="T3369" s="5">
        <v>459.68557506665439</v>
      </c>
      <c r="U3369" s="5">
        <v>0</v>
      </c>
      <c r="V3369" s="5">
        <v>0</v>
      </c>
      <c r="W3369" s="5">
        <v>10</v>
      </c>
      <c r="X3369" s="5">
        <v>91.937115013330882</v>
      </c>
      <c r="Y3369" s="5">
        <v>3</v>
      </c>
      <c r="Z3369" s="5">
        <v>27.581134503999266</v>
      </c>
      <c r="AA3369" s="5">
        <v>37</v>
      </c>
      <c r="AB3369" s="5">
        <v>340.16732554932423</v>
      </c>
      <c r="AC3369" s="225">
        <v>427</v>
      </c>
      <c r="AD3369" s="5">
        <v>3925.7148110692287</v>
      </c>
      <c r="AE3369" s="5">
        <v>62</v>
      </c>
      <c r="AF3369" s="5">
        <v>570.0101130826514</v>
      </c>
      <c r="AG3369" s="5">
        <v>339</v>
      </c>
      <c r="AH3369" s="5">
        <v>3116.668198951917</v>
      </c>
      <c r="AI3369" s="5">
        <v>26</v>
      </c>
      <c r="AJ3369" s="5">
        <v>239.03649903466027</v>
      </c>
    </row>
    <row r="3370" spans="1:36" x14ac:dyDescent="0.25">
      <c r="A3370">
        <v>2019</v>
      </c>
      <c r="B3370" t="s">
        <v>71</v>
      </c>
      <c r="C3370" s="212" t="s">
        <v>5926</v>
      </c>
      <c r="D3370" s="47" t="s">
        <v>5925</v>
      </c>
      <c r="E3370" s="11">
        <v>0</v>
      </c>
      <c r="F3370" s="2">
        <v>0.43990000000000001</v>
      </c>
      <c r="G3370" s="2">
        <v>0.56010000000000004</v>
      </c>
      <c r="H3370" s="2">
        <v>-0.12020000000000003</v>
      </c>
      <c r="I3370" s="2">
        <v>0.30359999999999998</v>
      </c>
      <c r="J3370" s="2">
        <v>0.67159999999999997</v>
      </c>
      <c r="K3370" s="2">
        <v>-0.36799999999999999</v>
      </c>
      <c r="L3370" s="2">
        <v>0.27960000000000002</v>
      </c>
      <c r="M3370" s="2">
        <v>0.71089999999999998</v>
      </c>
      <c r="N3370" s="2">
        <v>-0.43129999999999996</v>
      </c>
      <c r="O3370" s="2">
        <v>-0.30649999999999999</v>
      </c>
      <c r="P3370" s="2" t="s">
        <v>5900</v>
      </c>
      <c r="Q3370" s="5">
        <v>10894</v>
      </c>
      <c r="R3370" s="5" t="s">
        <v>4791</v>
      </c>
      <c r="S3370" s="5">
        <v>126</v>
      </c>
      <c r="T3370" s="5">
        <v>1156.5999632825408</v>
      </c>
      <c r="U3370" s="5">
        <v>0</v>
      </c>
      <c r="V3370" s="5">
        <v>0</v>
      </c>
      <c r="W3370" s="5">
        <v>7</v>
      </c>
      <c r="X3370" s="5">
        <v>64.255553515696704</v>
      </c>
      <c r="Y3370" s="5">
        <v>4</v>
      </c>
      <c r="Z3370" s="5">
        <v>36.717459151826695</v>
      </c>
      <c r="AA3370" s="5">
        <v>115</v>
      </c>
      <c r="AB3370" s="5">
        <v>1055.6269506150174</v>
      </c>
      <c r="AC3370" s="225">
        <v>243</v>
      </c>
      <c r="AD3370" s="5">
        <v>2230.5856434734715</v>
      </c>
      <c r="AE3370" s="5">
        <v>108</v>
      </c>
      <c r="AF3370" s="5">
        <v>991.37139709932069</v>
      </c>
      <c r="AG3370" s="5">
        <v>130</v>
      </c>
      <c r="AH3370" s="5">
        <v>1193.3174224343675</v>
      </c>
      <c r="AI3370" s="5">
        <v>5</v>
      </c>
      <c r="AJ3370" s="5">
        <v>45.896823939783367</v>
      </c>
    </row>
    <row r="3371" spans="1:36" x14ac:dyDescent="0.25">
      <c r="A3371">
        <v>2018</v>
      </c>
      <c r="B3371" t="s">
        <v>49</v>
      </c>
      <c r="C3371" s="212" t="s">
        <v>6521</v>
      </c>
      <c r="D3371" s="47" t="s">
        <v>618</v>
      </c>
      <c r="E3371" s="11">
        <v>43.3</v>
      </c>
      <c r="F3371" s="2">
        <v>0.3947</v>
      </c>
      <c r="G3371" s="2">
        <v>0.57199999999999995</v>
      </c>
      <c r="H3371" s="2">
        <v>-0.17729999999999996</v>
      </c>
      <c r="I3371" s="2">
        <v>0.501</v>
      </c>
      <c r="J3371" s="2">
        <v>0.38700000000000001</v>
      </c>
      <c r="K3371" s="2">
        <v>0.11399999999999999</v>
      </c>
      <c r="L3371" s="2">
        <v>0.46500000000000002</v>
      </c>
      <c r="M3371" s="2">
        <v>0.51500000000000001</v>
      </c>
      <c r="N3371" s="2">
        <v>-4.9999999999999989E-2</v>
      </c>
      <c r="O3371" s="2">
        <v>-3.776666666666665E-2</v>
      </c>
      <c r="P3371" s="2" t="s">
        <v>5765</v>
      </c>
      <c r="Q3371" s="5">
        <v>10897</v>
      </c>
      <c r="R3371" s="5">
        <v>251.66281755196306</v>
      </c>
      <c r="S3371" s="5">
        <v>37</v>
      </c>
      <c r="T3371" s="5">
        <v>339.54299348444522</v>
      </c>
      <c r="U3371" s="5">
        <v>0</v>
      </c>
      <c r="V3371" s="5">
        <v>0</v>
      </c>
      <c r="W3371" s="5">
        <v>9</v>
      </c>
      <c r="X3371" s="5">
        <v>82.591538955675873</v>
      </c>
      <c r="Y3371" s="5">
        <v>0</v>
      </c>
      <c r="Z3371" s="5">
        <v>0</v>
      </c>
      <c r="AA3371" s="5">
        <v>28</v>
      </c>
      <c r="AB3371" s="5">
        <v>256.95145452876943</v>
      </c>
      <c r="AC3371" s="225">
        <v>100</v>
      </c>
      <c r="AD3371" s="5">
        <v>917.68376617417641</v>
      </c>
      <c r="AE3371" s="5">
        <v>30</v>
      </c>
      <c r="AF3371" s="5">
        <v>275.30512985225289</v>
      </c>
      <c r="AG3371" s="5">
        <v>57</v>
      </c>
      <c r="AH3371" s="5">
        <v>523.07974671928048</v>
      </c>
      <c r="AI3371" s="5">
        <v>13</v>
      </c>
      <c r="AJ3371" s="5">
        <v>119.29888960264293</v>
      </c>
    </row>
    <row r="3372" spans="1:36" x14ac:dyDescent="0.25">
      <c r="A3372">
        <v>2019</v>
      </c>
      <c r="B3372" t="s">
        <v>71</v>
      </c>
      <c r="C3372" s="212" t="s">
        <v>4877</v>
      </c>
      <c r="D3372" s="47" t="s">
        <v>4875</v>
      </c>
      <c r="E3372" s="11">
        <v>0</v>
      </c>
      <c r="F3372" s="2">
        <v>0.66369999999999996</v>
      </c>
      <c r="G3372" s="2">
        <v>0.32400000000000001</v>
      </c>
      <c r="H3372" s="2">
        <v>0.33969999999999995</v>
      </c>
      <c r="I3372" s="2">
        <v>0.63029999999999997</v>
      </c>
      <c r="J3372" s="2">
        <v>0.3402</v>
      </c>
      <c r="K3372" s="2">
        <v>0.29009999999999997</v>
      </c>
      <c r="L3372" s="2">
        <v>0.58650000000000002</v>
      </c>
      <c r="M3372" s="2">
        <v>0.40350000000000003</v>
      </c>
      <c r="N3372" s="2">
        <v>0.183</v>
      </c>
      <c r="O3372" s="2">
        <v>0.2709333333333333</v>
      </c>
      <c r="P3372" s="2" t="s">
        <v>4792</v>
      </c>
      <c r="Q3372" s="5">
        <v>10911</v>
      </c>
      <c r="R3372" s="5" t="s">
        <v>4791</v>
      </c>
      <c r="S3372" s="5">
        <v>36</v>
      </c>
      <c r="T3372" s="5">
        <v>329.9422601044817</v>
      </c>
      <c r="U3372" s="5">
        <v>0</v>
      </c>
      <c r="V3372" s="5">
        <v>0</v>
      </c>
      <c r="W3372" s="5">
        <v>8</v>
      </c>
      <c r="X3372" s="5">
        <v>73.32050224544038</v>
      </c>
      <c r="Y3372" s="5">
        <v>8</v>
      </c>
      <c r="Z3372" s="5">
        <v>73.32050224544038</v>
      </c>
      <c r="AA3372" s="5">
        <v>20</v>
      </c>
      <c r="AB3372" s="5">
        <v>183.30125561360097</v>
      </c>
      <c r="AC3372" s="225">
        <v>289</v>
      </c>
      <c r="AD3372" s="5">
        <v>2648.7031436165339</v>
      </c>
      <c r="AE3372" s="5">
        <v>30</v>
      </c>
      <c r="AF3372" s="5">
        <v>274.95188342040143</v>
      </c>
      <c r="AG3372" s="5">
        <v>239</v>
      </c>
      <c r="AH3372" s="5">
        <v>2190.4500045825312</v>
      </c>
      <c r="AI3372" s="5">
        <v>20</v>
      </c>
      <c r="AJ3372" s="5">
        <v>183.30125561360097</v>
      </c>
    </row>
    <row r="3373" spans="1:36" x14ac:dyDescent="0.25">
      <c r="A3373">
        <v>2018</v>
      </c>
      <c r="B3373" t="s">
        <v>49</v>
      </c>
      <c r="C3373" s="212" t="s">
        <v>6521</v>
      </c>
      <c r="D3373" s="47" t="s">
        <v>618</v>
      </c>
      <c r="E3373" s="11">
        <v>43.3</v>
      </c>
      <c r="F3373" s="2">
        <v>0.3947</v>
      </c>
      <c r="G3373" s="2">
        <v>0.57199999999999995</v>
      </c>
      <c r="H3373" s="2">
        <v>-0.17729999999999996</v>
      </c>
      <c r="I3373" s="2">
        <v>0.501</v>
      </c>
      <c r="J3373" s="2">
        <v>0.38700000000000001</v>
      </c>
      <c r="K3373" s="2">
        <v>0.11399999999999999</v>
      </c>
      <c r="L3373" s="2">
        <v>0.46500000000000002</v>
      </c>
      <c r="M3373" s="2">
        <v>0.51500000000000001</v>
      </c>
      <c r="N3373" s="2">
        <v>-4.9999999999999989E-2</v>
      </c>
      <c r="O3373" s="2">
        <v>-3.776666666666665E-2</v>
      </c>
      <c r="P3373" s="2" t="s">
        <v>5765</v>
      </c>
      <c r="Q3373" s="5">
        <v>10933</v>
      </c>
      <c r="R3373" s="5">
        <v>252.4942263279446</v>
      </c>
      <c r="S3373" s="5">
        <v>38</v>
      </c>
      <c r="T3373" s="5">
        <v>347.57157230403368</v>
      </c>
      <c r="U3373" s="5">
        <v>0</v>
      </c>
      <c r="V3373" s="5">
        <v>0</v>
      </c>
      <c r="W3373" s="5">
        <v>9</v>
      </c>
      <c r="X3373" s="5">
        <v>82.319582914113241</v>
      </c>
      <c r="Y3373" s="5">
        <v>0</v>
      </c>
      <c r="Z3373" s="5">
        <v>0</v>
      </c>
      <c r="AA3373" s="5">
        <v>29</v>
      </c>
      <c r="AB3373" s="5">
        <v>265.25198938992042</v>
      </c>
      <c r="AC3373" s="225">
        <v>149</v>
      </c>
      <c r="AD3373" s="5">
        <v>1362.8464282447637</v>
      </c>
      <c r="AE3373" s="5">
        <v>19</v>
      </c>
      <c r="AF3373" s="5">
        <v>173.78578615201684</v>
      </c>
      <c r="AG3373" s="5">
        <v>112</v>
      </c>
      <c r="AH3373" s="5">
        <v>1024.4214762645202</v>
      </c>
      <c r="AI3373" s="5">
        <v>18</v>
      </c>
      <c r="AJ3373" s="5">
        <v>164.63916582822648</v>
      </c>
    </row>
    <row r="3374" spans="1:36" x14ac:dyDescent="0.25">
      <c r="A3374">
        <v>2019</v>
      </c>
      <c r="B3374" t="s">
        <v>71</v>
      </c>
      <c r="C3374" s="212" t="s">
        <v>5777</v>
      </c>
      <c r="D3374" s="47" t="s">
        <v>970</v>
      </c>
      <c r="E3374" s="11">
        <v>0</v>
      </c>
      <c r="F3374" s="2">
        <v>0.4269</v>
      </c>
      <c r="G3374" s="2">
        <v>0.55940000000000001</v>
      </c>
      <c r="H3374" s="2">
        <v>-0.13250000000000001</v>
      </c>
      <c r="I3374" s="2">
        <v>0.41610000000000003</v>
      </c>
      <c r="J3374" s="2">
        <v>0.53949999999999998</v>
      </c>
      <c r="K3374" s="2">
        <v>-0.12339999999999995</v>
      </c>
      <c r="L3374" s="2">
        <v>0.49309999999999998</v>
      </c>
      <c r="M3374" s="2">
        <v>0.49390000000000001</v>
      </c>
      <c r="N3374" s="2">
        <v>-8.0000000000002292E-4</v>
      </c>
      <c r="O3374" s="2">
        <v>-8.5566666666666666E-2</v>
      </c>
      <c r="P3374" s="2" t="s">
        <v>5765</v>
      </c>
      <c r="Q3374" s="5">
        <v>10934</v>
      </c>
      <c r="R3374" s="5" t="s">
        <v>4791</v>
      </c>
      <c r="S3374" s="5">
        <v>22</v>
      </c>
      <c r="T3374" s="5">
        <v>201.2072434607646</v>
      </c>
      <c r="U3374" s="5">
        <v>1</v>
      </c>
      <c r="V3374" s="5">
        <v>9.1457837936711179</v>
      </c>
      <c r="W3374" s="5">
        <v>7</v>
      </c>
      <c r="X3374" s="5">
        <v>64.020486555697815</v>
      </c>
      <c r="Y3374" s="5">
        <v>3</v>
      </c>
      <c r="Z3374" s="5">
        <v>27.43735138101335</v>
      </c>
      <c r="AA3374" s="5">
        <v>11</v>
      </c>
      <c r="AB3374" s="5">
        <v>100.6036217303823</v>
      </c>
      <c r="AC3374" s="225">
        <v>141</v>
      </c>
      <c r="AD3374" s="5">
        <v>1289.5555149076274</v>
      </c>
      <c r="AE3374" s="5">
        <v>27</v>
      </c>
      <c r="AF3374" s="5">
        <v>246.93616242912017</v>
      </c>
      <c r="AG3374" s="5">
        <v>92</v>
      </c>
      <c r="AH3374" s="5">
        <v>841.41210901774286</v>
      </c>
      <c r="AI3374" s="5">
        <v>22</v>
      </c>
      <c r="AJ3374" s="5">
        <v>201.2072434607646</v>
      </c>
    </row>
    <row r="3375" spans="1:36" x14ac:dyDescent="0.25">
      <c r="A3375">
        <v>2017</v>
      </c>
      <c r="B3375" t="s">
        <v>70</v>
      </c>
      <c r="C3375" s="212" t="s">
        <v>6004</v>
      </c>
      <c r="D3375" s="47" t="s">
        <v>357</v>
      </c>
      <c r="E3375" s="11">
        <v>31.75</v>
      </c>
      <c r="F3375" s="2">
        <v>0.33979999999999999</v>
      </c>
      <c r="G3375" s="2">
        <v>0.64419999999999999</v>
      </c>
      <c r="H3375" s="2">
        <v>-0.3044</v>
      </c>
      <c r="I3375" s="2">
        <v>0.3448</v>
      </c>
      <c r="J3375" s="2">
        <v>0.61950000000000005</v>
      </c>
      <c r="K3375" s="2">
        <v>-0.27470000000000006</v>
      </c>
      <c r="L3375" s="2">
        <v>0.36549999999999999</v>
      </c>
      <c r="M3375" s="2">
        <v>0.62629999999999997</v>
      </c>
      <c r="N3375" s="2">
        <v>-0.26079999999999998</v>
      </c>
      <c r="O3375" s="2">
        <v>-0.2799666666666667</v>
      </c>
      <c r="P3375" s="5" t="s">
        <v>5900</v>
      </c>
      <c r="Q3375" s="5">
        <v>10944</v>
      </c>
      <c r="R3375" s="5">
        <v>344.69291338582678</v>
      </c>
      <c r="S3375" s="5">
        <v>119</v>
      </c>
      <c r="T3375" s="5">
        <v>1087.3538011695907</v>
      </c>
      <c r="U3375" s="5">
        <v>0</v>
      </c>
      <c r="V3375" s="5">
        <v>0</v>
      </c>
      <c r="W3375" s="5">
        <v>4</v>
      </c>
      <c r="X3375" s="5">
        <v>36.549707602339183</v>
      </c>
      <c r="Y3375" s="5">
        <v>22</v>
      </c>
      <c r="Z3375" s="5">
        <v>201.0233918128655</v>
      </c>
      <c r="AA3375" s="5">
        <v>93</v>
      </c>
      <c r="AB3375" s="5">
        <v>849.78070175438597</v>
      </c>
      <c r="AC3375" s="225">
        <v>536</v>
      </c>
      <c r="AD3375" s="5">
        <v>4897.6608187134498</v>
      </c>
      <c r="AE3375" s="5">
        <v>60</v>
      </c>
      <c r="AF3375" s="5">
        <v>548.24561403508767</v>
      </c>
      <c r="AG3375" s="5">
        <v>436</v>
      </c>
      <c r="AH3375" s="5">
        <v>3983.918128654971</v>
      </c>
      <c r="AI3375" s="5">
        <v>40</v>
      </c>
      <c r="AJ3375" s="5">
        <v>365.4970760233918</v>
      </c>
    </row>
    <row r="3376" spans="1:36" x14ac:dyDescent="0.25">
      <c r="A3376">
        <v>2018</v>
      </c>
      <c r="B3376" t="s">
        <v>71</v>
      </c>
      <c r="C3376" s="212" t="s">
        <v>5926</v>
      </c>
      <c r="D3376" s="47" t="s">
        <v>5925</v>
      </c>
      <c r="E3376" s="11">
        <v>0</v>
      </c>
      <c r="F3376" s="2">
        <v>0.43990000000000001</v>
      </c>
      <c r="G3376" s="2">
        <v>0.56010000000000004</v>
      </c>
      <c r="H3376" s="2">
        <v>-0.12020000000000003</v>
      </c>
      <c r="I3376" s="2">
        <v>0.30359999999999998</v>
      </c>
      <c r="J3376" s="2">
        <v>0.67159999999999997</v>
      </c>
      <c r="K3376" s="2">
        <v>-0.36799999999999999</v>
      </c>
      <c r="L3376" s="2">
        <v>0.27960000000000002</v>
      </c>
      <c r="M3376" s="2">
        <v>0.71089999999999998</v>
      </c>
      <c r="N3376" s="2">
        <v>-0.43129999999999996</v>
      </c>
      <c r="O3376" s="2">
        <v>-0.30649999999999999</v>
      </c>
      <c r="P3376" s="2" t="s">
        <v>5900</v>
      </c>
      <c r="Q3376" s="5">
        <v>10959</v>
      </c>
      <c r="R3376" s="5" t="s">
        <v>4791</v>
      </c>
      <c r="S3376" s="5">
        <v>106</v>
      </c>
      <c r="T3376" s="5">
        <v>967.24153663655443</v>
      </c>
      <c r="U3376" s="5">
        <v>0</v>
      </c>
      <c r="V3376" s="5">
        <v>0</v>
      </c>
      <c r="W3376" s="5">
        <v>9</v>
      </c>
      <c r="X3376" s="5">
        <v>82.124281412537641</v>
      </c>
      <c r="Y3376" s="5">
        <v>7</v>
      </c>
      <c r="Z3376" s="5">
        <v>63.874441098640389</v>
      </c>
      <c r="AA3376" s="5">
        <v>90</v>
      </c>
      <c r="AB3376" s="5">
        <v>821.24281412537641</v>
      </c>
      <c r="AC3376" s="225">
        <v>318</v>
      </c>
      <c r="AD3376" s="5">
        <v>2901.7246099096633</v>
      </c>
      <c r="AE3376" s="5">
        <v>91</v>
      </c>
      <c r="AF3376" s="5">
        <v>830.36773428232493</v>
      </c>
      <c r="AG3376" s="5">
        <v>216</v>
      </c>
      <c r="AH3376" s="5">
        <v>1970.9827539009034</v>
      </c>
      <c r="AI3376" s="5">
        <v>11</v>
      </c>
      <c r="AJ3376" s="5">
        <v>100.37412172643489</v>
      </c>
    </row>
    <row r="3377" spans="1:36" x14ac:dyDescent="0.25">
      <c r="A3377">
        <v>2018</v>
      </c>
      <c r="B3377" t="s">
        <v>71</v>
      </c>
      <c r="C3377" s="212" t="s">
        <v>5926</v>
      </c>
      <c r="D3377" s="47" t="s">
        <v>5925</v>
      </c>
      <c r="E3377" s="11">
        <v>0</v>
      </c>
      <c r="F3377" s="2">
        <v>0.43990000000000001</v>
      </c>
      <c r="G3377" s="2">
        <v>0.56010000000000004</v>
      </c>
      <c r="H3377" s="2">
        <v>-0.12020000000000003</v>
      </c>
      <c r="I3377" s="2">
        <v>0.30359999999999998</v>
      </c>
      <c r="J3377" s="2">
        <v>0.67159999999999997</v>
      </c>
      <c r="K3377" s="2">
        <v>-0.36799999999999999</v>
      </c>
      <c r="L3377" s="2">
        <v>0.27960000000000002</v>
      </c>
      <c r="M3377" s="2">
        <v>0.71089999999999998</v>
      </c>
      <c r="N3377" s="2">
        <v>-0.43129999999999996</v>
      </c>
      <c r="O3377" s="2">
        <v>-0.30649999999999999</v>
      </c>
      <c r="P3377" s="2" t="s">
        <v>5900</v>
      </c>
      <c r="Q3377" s="5">
        <v>10959</v>
      </c>
      <c r="R3377" s="5" t="s">
        <v>4791</v>
      </c>
      <c r="S3377" s="5">
        <v>106</v>
      </c>
      <c r="T3377" s="5">
        <v>967.24153663655443</v>
      </c>
      <c r="U3377" s="5">
        <v>0</v>
      </c>
      <c r="V3377" s="5">
        <v>0</v>
      </c>
      <c r="W3377" s="5">
        <v>9</v>
      </c>
      <c r="X3377" s="5">
        <v>82.124281412537641</v>
      </c>
      <c r="Y3377" s="5">
        <v>7</v>
      </c>
      <c r="Z3377" s="5">
        <v>63.874441098640389</v>
      </c>
      <c r="AA3377" s="5">
        <v>90</v>
      </c>
      <c r="AB3377" s="5">
        <v>821.24281412537641</v>
      </c>
      <c r="AC3377" s="225">
        <v>318</v>
      </c>
      <c r="AD3377" s="5">
        <v>2901.7246099096633</v>
      </c>
      <c r="AE3377" s="5">
        <v>91</v>
      </c>
      <c r="AF3377" s="5">
        <v>830.36773428232493</v>
      </c>
      <c r="AG3377" s="5">
        <v>216</v>
      </c>
      <c r="AH3377" s="5">
        <v>1970.9827539009034</v>
      </c>
      <c r="AI3377" s="5">
        <v>11</v>
      </c>
      <c r="AJ3377" s="5">
        <v>100.37412172643489</v>
      </c>
    </row>
    <row r="3378" spans="1:36" x14ac:dyDescent="0.25">
      <c r="A3378">
        <v>2018</v>
      </c>
      <c r="B3378" t="s">
        <v>49</v>
      </c>
      <c r="C3378" s="212" t="s">
        <v>6401</v>
      </c>
      <c r="D3378" s="47" t="s">
        <v>726</v>
      </c>
      <c r="E3378" s="11">
        <v>7.4</v>
      </c>
      <c r="F3378" s="2">
        <v>0.30480000000000002</v>
      </c>
      <c r="G3378" s="2">
        <v>0.66490000000000005</v>
      </c>
      <c r="H3378" s="2">
        <v>-0.36010000000000003</v>
      </c>
      <c r="I3378" s="2">
        <v>0.41099999999999998</v>
      </c>
      <c r="J3378" s="2">
        <v>0.502</v>
      </c>
      <c r="K3378" s="2">
        <v>-9.1000000000000025E-2</v>
      </c>
      <c r="L3378" s="2">
        <v>0.437</v>
      </c>
      <c r="M3378" s="2">
        <v>0.55000000000000004</v>
      </c>
      <c r="N3378" s="2">
        <v>-0.11300000000000004</v>
      </c>
      <c r="O3378" s="2">
        <v>-0.18803333333333336</v>
      </c>
      <c r="P3378" s="2" t="s">
        <v>5900</v>
      </c>
      <c r="Q3378" s="5">
        <v>10990</v>
      </c>
      <c r="R3378" s="5">
        <v>1485.135135135135</v>
      </c>
      <c r="S3378" s="5">
        <v>33</v>
      </c>
      <c r="T3378" s="5">
        <v>300.27297543221107</v>
      </c>
      <c r="U3378" s="5">
        <v>0</v>
      </c>
      <c r="V3378" s="5">
        <v>0</v>
      </c>
      <c r="W3378" s="5">
        <v>4</v>
      </c>
      <c r="X3378" s="5">
        <v>36.396724294813467</v>
      </c>
      <c r="Y3378" s="5">
        <v>4</v>
      </c>
      <c r="Z3378" s="5">
        <v>36.396724294813467</v>
      </c>
      <c r="AA3378" s="5">
        <v>25</v>
      </c>
      <c r="AB3378" s="5">
        <v>227.47952684258414</v>
      </c>
      <c r="AC3378" s="225">
        <v>129</v>
      </c>
      <c r="AD3378" s="5">
        <v>1173.7943585077344</v>
      </c>
      <c r="AE3378" s="5">
        <v>26</v>
      </c>
      <c r="AF3378" s="5">
        <v>236.57870791628753</v>
      </c>
      <c r="AG3378" s="5">
        <v>94</v>
      </c>
      <c r="AH3378" s="5">
        <v>855.32302092811653</v>
      </c>
      <c r="AI3378" s="5">
        <v>9</v>
      </c>
      <c r="AJ3378" s="5">
        <v>81.892629663330297</v>
      </c>
    </row>
    <row r="3379" spans="1:36" x14ac:dyDescent="0.25">
      <c r="A3379">
        <v>2017</v>
      </c>
      <c r="B3379" t="s">
        <v>71</v>
      </c>
      <c r="C3379" s="212" t="s">
        <v>5095</v>
      </c>
      <c r="D3379" s="47" t="s">
        <v>5093</v>
      </c>
      <c r="E3379" s="11">
        <v>0</v>
      </c>
      <c r="F3379" s="2">
        <v>0.81089999999999995</v>
      </c>
      <c r="G3379" s="2">
        <v>0.17660000000000001</v>
      </c>
      <c r="H3379" s="2">
        <v>0.63429999999999997</v>
      </c>
      <c r="I3379" s="2">
        <v>0.79730000000000001</v>
      </c>
      <c r="J3379" s="2">
        <v>0.1792</v>
      </c>
      <c r="K3379" s="2">
        <v>0.61809999999999998</v>
      </c>
      <c r="L3379" s="2">
        <v>0.76559999999999995</v>
      </c>
      <c r="M3379" s="2">
        <v>0.2228</v>
      </c>
      <c r="N3379" s="2">
        <v>0.54279999999999995</v>
      </c>
      <c r="O3379" s="2">
        <v>0.59839999999999993</v>
      </c>
      <c r="P3379" s="2" t="s">
        <v>4792</v>
      </c>
      <c r="Q3379" s="5">
        <v>11000</v>
      </c>
      <c r="R3379" s="5" t="s">
        <v>4791</v>
      </c>
      <c r="S3379" s="5">
        <v>30</v>
      </c>
      <c r="T3379" s="5">
        <v>272.72727272727275</v>
      </c>
      <c r="U3379" s="5">
        <v>2</v>
      </c>
      <c r="V3379" s="5">
        <v>18.18181818181818</v>
      </c>
      <c r="W3379" s="5">
        <v>3</v>
      </c>
      <c r="X3379" s="5">
        <v>27.272727272727273</v>
      </c>
      <c r="Y3379" s="5">
        <v>5</v>
      </c>
      <c r="Z3379" s="5">
        <v>45.454545454545453</v>
      </c>
      <c r="AA3379" s="5">
        <v>20</v>
      </c>
      <c r="AB3379" s="5">
        <v>181.81818181818181</v>
      </c>
      <c r="AC3379" s="225">
        <v>313</v>
      </c>
      <c r="AD3379" s="5">
        <v>2845.4545454545455</v>
      </c>
      <c r="AE3379" s="5">
        <v>60</v>
      </c>
      <c r="AF3379" s="5">
        <v>545.4545454545455</v>
      </c>
      <c r="AG3379" s="5">
        <v>219</v>
      </c>
      <c r="AH3379" s="5">
        <v>1990.9090909090908</v>
      </c>
      <c r="AI3379" s="5">
        <v>34</v>
      </c>
      <c r="AJ3379" s="5">
        <v>309.09090909090907</v>
      </c>
    </row>
    <row r="3380" spans="1:36" x14ac:dyDescent="0.25">
      <c r="A3380">
        <v>2018</v>
      </c>
      <c r="B3380" t="s">
        <v>71</v>
      </c>
      <c r="C3380" s="212" t="s">
        <v>5777</v>
      </c>
      <c r="D3380" s="47" t="s">
        <v>970</v>
      </c>
      <c r="E3380" s="11">
        <v>0</v>
      </c>
      <c r="F3380" s="2">
        <v>0.4269</v>
      </c>
      <c r="G3380" s="2">
        <v>0.55940000000000001</v>
      </c>
      <c r="H3380" s="2">
        <v>-0.13250000000000001</v>
      </c>
      <c r="I3380" s="2">
        <v>0.41610000000000003</v>
      </c>
      <c r="J3380" s="2">
        <v>0.53949999999999998</v>
      </c>
      <c r="K3380" s="2">
        <v>-0.12339999999999995</v>
      </c>
      <c r="L3380" s="2">
        <v>0.49309999999999998</v>
      </c>
      <c r="M3380" s="2">
        <v>0.49390000000000001</v>
      </c>
      <c r="N3380" s="2">
        <v>-8.0000000000002292E-4</v>
      </c>
      <c r="O3380" s="2">
        <v>-8.5566666666666666E-2</v>
      </c>
      <c r="P3380" s="2" t="s">
        <v>5765</v>
      </c>
      <c r="Q3380" s="5">
        <v>11000</v>
      </c>
      <c r="R3380" s="5" t="s">
        <v>4791</v>
      </c>
      <c r="S3380" s="5">
        <v>29</v>
      </c>
      <c r="T3380" s="5">
        <v>263.63636363636363</v>
      </c>
      <c r="U3380" s="5">
        <v>2</v>
      </c>
      <c r="V3380" s="5">
        <v>18.18181818181818</v>
      </c>
      <c r="W3380" s="5">
        <v>4</v>
      </c>
      <c r="X3380" s="5">
        <v>36.36363636363636</v>
      </c>
      <c r="Y3380" s="5">
        <v>6</v>
      </c>
      <c r="Z3380" s="5">
        <v>54.545454545454547</v>
      </c>
      <c r="AA3380" s="5">
        <v>17</v>
      </c>
      <c r="AB3380" s="5">
        <v>154.54545454545453</v>
      </c>
      <c r="AC3380" s="225">
        <v>156</v>
      </c>
      <c r="AD3380" s="5">
        <v>1418.1818181818182</v>
      </c>
      <c r="AE3380" s="5">
        <v>37</v>
      </c>
      <c r="AF3380" s="5">
        <v>336.36363636363637</v>
      </c>
      <c r="AG3380" s="5">
        <v>102</v>
      </c>
      <c r="AH3380" s="5">
        <v>927.27272727272725</v>
      </c>
      <c r="AI3380" s="5">
        <v>17</v>
      </c>
      <c r="AJ3380" s="5">
        <v>154.54545454545453</v>
      </c>
    </row>
    <row r="3381" spans="1:36" x14ac:dyDescent="0.25">
      <c r="A3381">
        <v>2018</v>
      </c>
      <c r="B3381" t="s">
        <v>71</v>
      </c>
      <c r="C3381" s="212" t="s">
        <v>5777</v>
      </c>
      <c r="D3381" s="47" t="s">
        <v>970</v>
      </c>
      <c r="E3381" s="11">
        <v>0</v>
      </c>
      <c r="F3381" s="2">
        <v>0.4269</v>
      </c>
      <c r="G3381" s="2">
        <v>0.55940000000000001</v>
      </c>
      <c r="H3381" s="2">
        <v>-0.13250000000000001</v>
      </c>
      <c r="I3381" s="2">
        <v>0.41610000000000003</v>
      </c>
      <c r="J3381" s="2">
        <v>0.53949999999999998</v>
      </c>
      <c r="K3381" s="2">
        <v>-0.12339999999999995</v>
      </c>
      <c r="L3381" s="2">
        <v>0.49309999999999998</v>
      </c>
      <c r="M3381" s="2">
        <v>0.49390000000000001</v>
      </c>
      <c r="N3381" s="2">
        <v>-8.0000000000002292E-4</v>
      </c>
      <c r="O3381" s="2">
        <v>-8.5566666666666666E-2</v>
      </c>
      <c r="P3381" s="2" t="s">
        <v>5765</v>
      </c>
      <c r="Q3381" s="5">
        <v>11000</v>
      </c>
      <c r="R3381" s="5" t="s">
        <v>4791</v>
      </c>
      <c r="S3381" s="5">
        <v>29</v>
      </c>
      <c r="T3381" s="5">
        <v>263.63636363636363</v>
      </c>
      <c r="U3381" s="5">
        <v>2</v>
      </c>
      <c r="V3381" s="5">
        <v>18.18181818181818</v>
      </c>
      <c r="W3381" s="5">
        <v>4</v>
      </c>
      <c r="X3381" s="5">
        <v>36.36363636363636</v>
      </c>
      <c r="Y3381" s="5">
        <v>6</v>
      </c>
      <c r="Z3381" s="5">
        <v>54.545454545454547</v>
      </c>
      <c r="AA3381" s="5">
        <v>17</v>
      </c>
      <c r="AB3381" s="5">
        <v>154.54545454545453</v>
      </c>
      <c r="AC3381" s="225">
        <v>156</v>
      </c>
      <c r="AD3381" s="5">
        <v>1418.1818181818182</v>
      </c>
      <c r="AE3381" s="5">
        <v>37</v>
      </c>
      <c r="AF3381" s="5">
        <v>336.36363636363637</v>
      </c>
      <c r="AG3381" s="5">
        <v>102</v>
      </c>
      <c r="AH3381" s="5">
        <v>927.27272727272725</v>
      </c>
      <c r="AI3381" s="5">
        <v>17</v>
      </c>
      <c r="AJ3381" s="5">
        <v>154.54545454545453</v>
      </c>
    </row>
    <row r="3382" spans="1:36" x14ac:dyDescent="0.25">
      <c r="A3382">
        <v>2018</v>
      </c>
      <c r="B3382" t="s">
        <v>70</v>
      </c>
      <c r="C3382" s="212" t="s">
        <v>6004</v>
      </c>
      <c r="D3382" s="47" t="s">
        <v>357</v>
      </c>
      <c r="E3382" s="11">
        <v>31.75</v>
      </c>
      <c r="F3382" s="2">
        <v>0.33979999999999999</v>
      </c>
      <c r="G3382" s="2">
        <v>0.64419999999999999</v>
      </c>
      <c r="H3382" s="2">
        <v>-0.3044</v>
      </c>
      <c r="I3382" s="2">
        <v>0.3448</v>
      </c>
      <c r="J3382" s="2">
        <v>0.61950000000000005</v>
      </c>
      <c r="K3382" s="2">
        <v>-0.27470000000000006</v>
      </c>
      <c r="L3382" s="2">
        <v>0.36549999999999999</v>
      </c>
      <c r="M3382" s="2">
        <v>0.62629999999999997</v>
      </c>
      <c r="N3382" s="2">
        <v>-0.26079999999999998</v>
      </c>
      <c r="O3382" s="2">
        <v>-0.2799666666666667</v>
      </c>
      <c r="P3382" s="5" t="s">
        <v>5900</v>
      </c>
      <c r="Q3382" s="5">
        <v>11016</v>
      </c>
      <c r="R3382" s="5">
        <v>346.96062992125985</v>
      </c>
      <c r="S3382" s="5">
        <v>101</v>
      </c>
      <c r="T3382" s="5">
        <v>916.84822076978935</v>
      </c>
      <c r="U3382" s="5">
        <v>1</v>
      </c>
      <c r="V3382" s="5">
        <v>9.0777051561365294</v>
      </c>
      <c r="W3382" s="5">
        <v>7</v>
      </c>
      <c r="X3382" s="5">
        <v>63.543936092955697</v>
      </c>
      <c r="Y3382" s="5">
        <v>12</v>
      </c>
      <c r="Z3382" s="5">
        <v>108.93246187363836</v>
      </c>
      <c r="AA3382" s="5">
        <v>81</v>
      </c>
      <c r="AB3382" s="5">
        <v>735.29411764705878</v>
      </c>
      <c r="AC3382" s="225">
        <v>586</v>
      </c>
      <c r="AD3382" s="5">
        <v>5319.5352214960058</v>
      </c>
      <c r="AE3382" s="5">
        <v>90</v>
      </c>
      <c r="AF3382" s="5">
        <v>816.99346405228766</v>
      </c>
      <c r="AG3382" s="5">
        <v>456</v>
      </c>
      <c r="AH3382" s="5">
        <v>4139.4335511982572</v>
      </c>
      <c r="AI3382" s="5">
        <v>40</v>
      </c>
      <c r="AJ3382" s="5">
        <v>363.10820624546119</v>
      </c>
    </row>
    <row r="3383" spans="1:36" x14ac:dyDescent="0.25">
      <c r="A3383">
        <v>2019</v>
      </c>
      <c r="B3383" t="s">
        <v>70</v>
      </c>
      <c r="C3383" s="212" t="s">
        <v>716</v>
      </c>
      <c r="D3383" s="47" t="s">
        <v>5372</v>
      </c>
      <c r="E3383" s="11">
        <v>14.18</v>
      </c>
      <c r="F3383" s="2">
        <v>0.73650000000000004</v>
      </c>
      <c r="G3383" s="2">
        <v>0.2349</v>
      </c>
      <c r="H3383" s="2">
        <v>0.50160000000000005</v>
      </c>
      <c r="I3383" s="2">
        <v>0.72189999999999999</v>
      </c>
      <c r="J3383" s="2">
        <v>0.23749999999999999</v>
      </c>
      <c r="K3383" s="2">
        <v>0.4844</v>
      </c>
      <c r="L3383" s="2">
        <v>0.67620000000000002</v>
      </c>
      <c r="M3383" s="2">
        <v>0.30480000000000002</v>
      </c>
      <c r="N3383" s="2">
        <v>0.37140000000000001</v>
      </c>
      <c r="O3383" s="2">
        <v>0.45246666666666663</v>
      </c>
      <c r="P3383" s="5" t="s">
        <v>4792</v>
      </c>
      <c r="Q3383" s="5">
        <v>11020</v>
      </c>
      <c r="R3383" s="5">
        <v>777.1509167842031</v>
      </c>
      <c r="S3383" s="5">
        <v>61</v>
      </c>
      <c r="T3383" s="5">
        <v>553.53901996370234</v>
      </c>
      <c r="U3383" s="5">
        <v>0</v>
      </c>
      <c r="V3383" s="5">
        <v>0</v>
      </c>
      <c r="W3383" s="5">
        <v>6</v>
      </c>
      <c r="X3383" s="5">
        <v>54.446460980036299</v>
      </c>
      <c r="Y3383" s="5">
        <v>1</v>
      </c>
      <c r="Z3383" s="5">
        <v>9.0744101633393814</v>
      </c>
      <c r="AA3383" s="5">
        <v>54</v>
      </c>
      <c r="AB3383" s="5">
        <v>490.0181488203267</v>
      </c>
      <c r="AC3383" s="225">
        <v>435</v>
      </c>
      <c r="AD3383" s="5">
        <v>3947.3684210526312</v>
      </c>
      <c r="AE3383" s="5">
        <v>65</v>
      </c>
      <c r="AF3383" s="5">
        <v>589.83666061705992</v>
      </c>
      <c r="AG3383" s="5">
        <v>351</v>
      </c>
      <c r="AH3383" s="5">
        <v>3185.117967332123</v>
      </c>
      <c r="AI3383" s="5">
        <v>19</v>
      </c>
      <c r="AJ3383" s="5">
        <v>172.41379310344828</v>
      </c>
    </row>
    <row r="3384" spans="1:36" x14ac:dyDescent="0.25">
      <c r="A3384">
        <v>2018</v>
      </c>
      <c r="B3384" t="s">
        <v>49</v>
      </c>
      <c r="C3384" s="212" t="s">
        <v>6401</v>
      </c>
      <c r="D3384" s="47" t="s">
        <v>726</v>
      </c>
      <c r="E3384" s="11">
        <v>7.4</v>
      </c>
      <c r="F3384" s="2">
        <v>0.30480000000000002</v>
      </c>
      <c r="G3384" s="2">
        <v>0.66490000000000005</v>
      </c>
      <c r="H3384" s="2">
        <v>-0.36010000000000003</v>
      </c>
      <c r="I3384" s="2">
        <v>0.41099999999999998</v>
      </c>
      <c r="J3384" s="2">
        <v>0.502</v>
      </c>
      <c r="K3384" s="2">
        <v>-9.1000000000000025E-2</v>
      </c>
      <c r="L3384" s="2">
        <v>0.437</v>
      </c>
      <c r="M3384" s="2">
        <v>0.55000000000000004</v>
      </c>
      <c r="N3384" s="2">
        <v>-0.11300000000000004</v>
      </c>
      <c r="O3384" s="2">
        <v>-0.18803333333333336</v>
      </c>
      <c r="P3384" s="2" t="s">
        <v>5900</v>
      </c>
      <c r="Q3384" s="5">
        <v>11052</v>
      </c>
      <c r="R3384" s="5">
        <v>1493.5135135135135</v>
      </c>
      <c r="S3384" s="5">
        <v>23</v>
      </c>
      <c r="T3384" s="5">
        <v>208.10712993123417</v>
      </c>
      <c r="U3384" s="5">
        <v>0</v>
      </c>
      <c r="V3384" s="5">
        <v>0</v>
      </c>
      <c r="W3384" s="5">
        <v>2</v>
      </c>
      <c r="X3384" s="5">
        <v>18.096272167933407</v>
      </c>
      <c r="Y3384" s="5">
        <v>3</v>
      </c>
      <c r="Z3384" s="5">
        <v>27.14440825190011</v>
      </c>
      <c r="AA3384" s="5">
        <v>18</v>
      </c>
      <c r="AB3384" s="5">
        <v>162.86644951140065</v>
      </c>
      <c r="AC3384" s="225">
        <v>110</v>
      </c>
      <c r="AD3384" s="5">
        <v>995.29496923633724</v>
      </c>
      <c r="AE3384" s="5">
        <v>17</v>
      </c>
      <c r="AF3384" s="5">
        <v>153.81831342743396</v>
      </c>
      <c r="AG3384" s="5">
        <v>85</v>
      </c>
      <c r="AH3384" s="5">
        <v>769.0915671371697</v>
      </c>
      <c r="AI3384" s="5">
        <v>8</v>
      </c>
      <c r="AJ3384" s="5">
        <v>72.385088671733627</v>
      </c>
    </row>
    <row r="3385" spans="1:36" x14ac:dyDescent="0.25">
      <c r="A3385">
        <v>2017</v>
      </c>
      <c r="B3385" t="s">
        <v>49</v>
      </c>
      <c r="C3385" s="212" t="s">
        <v>6401</v>
      </c>
      <c r="D3385" s="47" t="s">
        <v>726</v>
      </c>
      <c r="E3385" s="11">
        <v>7.4</v>
      </c>
      <c r="F3385" s="2">
        <v>0.30480000000000002</v>
      </c>
      <c r="G3385" s="2">
        <v>0.66490000000000005</v>
      </c>
      <c r="H3385" s="2">
        <v>-0.36010000000000003</v>
      </c>
      <c r="I3385" s="2">
        <v>0.41099999999999998</v>
      </c>
      <c r="J3385" s="2">
        <v>0.502</v>
      </c>
      <c r="K3385" s="2">
        <v>-9.1000000000000025E-2</v>
      </c>
      <c r="L3385" s="2">
        <v>0.437</v>
      </c>
      <c r="M3385" s="2">
        <v>0.55000000000000004</v>
      </c>
      <c r="N3385" s="2">
        <v>-0.11300000000000004</v>
      </c>
      <c r="O3385" s="2">
        <v>-0.18803333333333336</v>
      </c>
      <c r="P3385" s="2" t="s">
        <v>5900</v>
      </c>
      <c r="Q3385" s="5">
        <v>11064</v>
      </c>
      <c r="R3385" s="5">
        <v>1495.135135135135</v>
      </c>
      <c r="S3385" s="5">
        <v>39</v>
      </c>
      <c r="T3385" s="5">
        <v>352.4945770065076</v>
      </c>
      <c r="U3385" s="5">
        <v>0</v>
      </c>
      <c r="V3385" s="5">
        <v>0</v>
      </c>
      <c r="W3385" s="5">
        <v>3</v>
      </c>
      <c r="X3385" s="5">
        <v>27.114967462039047</v>
      </c>
      <c r="Y3385" s="5">
        <v>9</v>
      </c>
      <c r="Z3385" s="5">
        <v>81.344902386117127</v>
      </c>
      <c r="AA3385" s="5">
        <v>27</v>
      </c>
      <c r="AB3385" s="5">
        <v>244.03470715835141</v>
      </c>
      <c r="AC3385" s="225">
        <v>129</v>
      </c>
      <c r="AD3385" s="5">
        <v>1165.9436008676789</v>
      </c>
      <c r="AE3385" s="5">
        <v>13</v>
      </c>
      <c r="AF3385" s="5">
        <v>117.49819233550254</v>
      </c>
      <c r="AG3385" s="5">
        <v>108</v>
      </c>
      <c r="AH3385" s="5">
        <v>976.13882863340564</v>
      </c>
      <c r="AI3385" s="5">
        <v>8</v>
      </c>
      <c r="AJ3385" s="5">
        <v>72.306579898770792</v>
      </c>
    </row>
    <row r="3386" spans="1:36" x14ac:dyDescent="0.25">
      <c r="A3386">
        <v>2017</v>
      </c>
      <c r="B3386" t="s">
        <v>41</v>
      </c>
      <c r="C3386" s="212" t="s">
        <v>6060</v>
      </c>
      <c r="D3386" s="47" t="s">
        <v>6005</v>
      </c>
      <c r="E3386" s="11">
        <v>2.48</v>
      </c>
      <c r="F3386" s="2">
        <v>0.24049999999999999</v>
      </c>
      <c r="G3386" s="2">
        <v>0.74350000000000005</v>
      </c>
      <c r="H3386" s="2">
        <v>-0.50300000000000011</v>
      </c>
      <c r="I3386" s="2">
        <v>0.2102</v>
      </c>
      <c r="J3386" s="2">
        <v>0.74750000000000005</v>
      </c>
      <c r="K3386" s="2">
        <v>-0.53730000000000011</v>
      </c>
      <c r="L3386" s="2">
        <v>0.24629999999999999</v>
      </c>
      <c r="M3386" s="2">
        <v>0.74</v>
      </c>
      <c r="N3386" s="2">
        <v>-0.49370000000000003</v>
      </c>
      <c r="O3386" s="2">
        <v>-0.51133333333333342</v>
      </c>
      <c r="P3386" s="2" t="s">
        <v>5900</v>
      </c>
      <c r="Q3386" s="5">
        <v>11073</v>
      </c>
      <c r="R3386" s="5">
        <v>4464.9193548387093</v>
      </c>
      <c r="S3386" s="5">
        <v>21</v>
      </c>
      <c r="T3386" s="5">
        <v>189.65050121918179</v>
      </c>
      <c r="U3386" s="5">
        <v>1</v>
      </c>
      <c r="V3386" s="5">
        <v>9.0309762485324665</v>
      </c>
      <c r="W3386" s="5">
        <v>1</v>
      </c>
      <c r="X3386" s="5">
        <v>9.0309762485324665</v>
      </c>
      <c r="Y3386" s="5">
        <v>9</v>
      </c>
      <c r="Z3386" s="5">
        <v>81.2787862367922</v>
      </c>
      <c r="AA3386" s="5">
        <v>10</v>
      </c>
      <c r="AB3386" s="5">
        <v>90.309762485324669</v>
      </c>
      <c r="AC3386" s="225">
        <v>282</v>
      </c>
      <c r="AD3386" s="5">
        <v>2546.7353020861556</v>
      </c>
      <c r="AE3386" s="5">
        <v>39</v>
      </c>
      <c r="AF3386" s="5">
        <v>352.20807369276622</v>
      </c>
      <c r="AG3386" s="5">
        <v>237</v>
      </c>
      <c r="AH3386" s="5">
        <v>2140.3413709021943</v>
      </c>
      <c r="AI3386" s="5">
        <v>6</v>
      </c>
      <c r="AJ3386" s="5">
        <v>54.185857491194803</v>
      </c>
    </row>
    <row r="3387" spans="1:36" x14ac:dyDescent="0.25">
      <c r="A3387">
        <v>2018</v>
      </c>
      <c r="B3387" t="s">
        <v>71</v>
      </c>
      <c r="C3387" s="212" t="s">
        <v>4851</v>
      </c>
      <c r="D3387" s="47" t="s">
        <v>4844</v>
      </c>
      <c r="E3387" s="11">
        <v>0</v>
      </c>
      <c r="F3387" s="2">
        <v>0.58350000000000002</v>
      </c>
      <c r="G3387" s="2">
        <v>0.40150000000000002</v>
      </c>
      <c r="H3387" s="2">
        <v>0.182</v>
      </c>
      <c r="I3387" s="2">
        <v>0.60070000000000001</v>
      </c>
      <c r="J3387" s="2">
        <v>0.35649999999999998</v>
      </c>
      <c r="K3387" s="2">
        <v>0.24420000000000003</v>
      </c>
      <c r="L3387" s="2">
        <v>0.66390000000000005</v>
      </c>
      <c r="M3387" s="2">
        <v>0.32250000000000001</v>
      </c>
      <c r="N3387" s="2">
        <v>0.34140000000000004</v>
      </c>
      <c r="O3387" s="2">
        <v>0.25586666666666669</v>
      </c>
      <c r="P3387" s="2" t="s">
        <v>4792</v>
      </c>
      <c r="Q3387" s="5">
        <v>11097</v>
      </c>
      <c r="R3387" s="5" t="s">
        <v>4791</v>
      </c>
      <c r="S3387" s="5">
        <v>13</v>
      </c>
      <c r="T3387" s="5">
        <v>117.14877894926556</v>
      </c>
      <c r="U3387" s="5">
        <v>0</v>
      </c>
      <c r="V3387" s="5">
        <v>0</v>
      </c>
      <c r="W3387" s="5">
        <v>3</v>
      </c>
      <c r="X3387" s="5">
        <v>27.034333603676671</v>
      </c>
      <c r="Y3387" s="5">
        <v>0</v>
      </c>
      <c r="Z3387" s="5">
        <v>0</v>
      </c>
      <c r="AA3387" s="5">
        <v>10</v>
      </c>
      <c r="AB3387" s="5">
        <v>90.114445345588891</v>
      </c>
      <c r="AC3387" s="225">
        <v>72</v>
      </c>
      <c r="AD3387" s="5">
        <v>648.82400648824012</v>
      </c>
      <c r="AE3387" s="5">
        <v>30</v>
      </c>
      <c r="AF3387" s="5">
        <v>270.34333603676669</v>
      </c>
      <c r="AG3387" s="5">
        <v>36</v>
      </c>
      <c r="AH3387" s="5">
        <v>324.41200324412006</v>
      </c>
      <c r="AI3387" s="5">
        <v>6</v>
      </c>
      <c r="AJ3387" s="5">
        <v>54.068667207353343</v>
      </c>
    </row>
    <row r="3388" spans="1:36" x14ac:dyDescent="0.25">
      <c r="A3388">
        <v>2018</v>
      </c>
      <c r="B3388" t="s">
        <v>71</v>
      </c>
      <c r="C3388" s="212" t="s">
        <v>4851</v>
      </c>
      <c r="D3388" s="47" t="s">
        <v>4844</v>
      </c>
      <c r="E3388" s="11">
        <v>0</v>
      </c>
      <c r="F3388" s="2">
        <v>0.58350000000000002</v>
      </c>
      <c r="G3388" s="2">
        <v>0.40150000000000002</v>
      </c>
      <c r="H3388" s="2">
        <v>0.182</v>
      </c>
      <c r="I3388" s="2">
        <v>0.60070000000000001</v>
      </c>
      <c r="J3388" s="2">
        <v>0.35649999999999998</v>
      </c>
      <c r="K3388" s="2">
        <v>0.24420000000000003</v>
      </c>
      <c r="L3388" s="2">
        <v>0.66390000000000005</v>
      </c>
      <c r="M3388" s="2">
        <v>0.32250000000000001</v>
      </c>
      <c r="N3388" s="2">
        <v>0.34140000000000004</v>
      </c>
      <c r="O3388" s="2">
        <v>0.25586666666666669</v>
      </c>
      <c r="P3388" s="2" t="s">
        <v>4792</v>
      </c>
      <c r="Q3388" s="5">
        <v>11097</v>
      </c>
      <c r="R3388" s="5" t="s">
        <v>4791</v>
      </c>
      <c r="S3388" s="5">
        <v>13</v>
      </c>
      <c r="T3388" s="5">
        <v>117.14877894926556</v>
      </c>
      <c r="U3388" s="5">
        <v>0</v>
      </c>
      <c r="V3388" s="5">
        <v>0</v>
      </c>
      <c r="W3388" s="5">
        <v>3</v>
      </c>
      <c r="X3388" s="5">
        <v>27.034333603676671</v>
      </c>
      <c r="Y3388" s="5">
        <v>0</v>
      </c>
      <c r="Z3388" s="5">
        <v>0</v>
      </c>
      <c r="AA3388" s="5">
        <v>10</v>
      </c>
      <c r="AB3388" s="5">
        <v>90.114445345588891</v>
      </c>
      <c r="AC3388" s="225">
        <v>72</v>
      </c>
      <c r="AD3388" s="5">
        <v>648.82400648824012</v>
      </c>
      <c r="AE3388" s="5">
        <v>30</v>
      </c>
      <c r="AF3388" s="5">
        <v>270.34333603676669</v>
      </c>
      <c r="AG3388" s="5">
        <v>36</v>
      </c>
      <c r="AH3388" s="5">
        <v>324.41200324412006</v>
      </c>
      <c r="AI3388" s="5">
        <v>6</v>
      </c>
      <c r="AJ3388" s="5">
        <v>54.068667207353343</v>
      </c>
    </row>
    <row r="3389" spans="1:36" x14ac:dyDescent="0.25">
      <c r="A3389">
        <v>2018</v>
      </c>
      <c r="B3389" t="s">
        <v>49</v>
      </c>
      <c r="C3389" s="212" t="s">
        <v>6451</v>
      </c>
      <c r="D3389" s="47" t="s">
        <v>6314</v>
      </c>
      <c r="E3389" s="11">
        <v>20.9</v>
      </c>
      <c r="F3389" s="2">
        <v>0.39889999999999998</v>
      </c>
      <c r="G3389" s="2">
        <v>0.57140000000000002</v>
      </c>
      <c r="H3389" s="2">
        <v>-0.17250000000000004</v>
      </c>
      <c r="I3389" s="2">
        <v>0.41899999999999998</v>
      </c>
      <c r="J3389" s="2">
        <v>0.48399999999999999</v>
      </c>
      <c r="K3389" s="2">
        <v>-6.5000000000000002E-2</v>
      </c>
      <c r="L3389" s="2">
        <v>0.56999999999999995</v>
      </c>
      <c r="M3389" s="2">
        <v>0.42</v>
      </c>
      <c r="N3389" s="2">
        <v>0.14999999999999997</v>
      </c>
      <c r="O3389" s="2">
        <v>-2.9166666666666691E-2</v>
      </c>
      <c r="P3389" s="2" t="s">
        <v>5765</v>
      </c>
      <c r="Q3389" s="5">
        <v>11105</v>
      </c>
      <c r="R3389" s="5">
        <v>531.33971291866033</v>
      </c>
      <c r="S3389" s="5">
        <v>11</v>
      </c>
      <c r="T3389" s="5">
        <v>99.054479963980199</v>
      </c>
      <c r="U3389" s="5">
        <v>0</v>
      </c>
      <c r="V3389" s="5">
        <v>0</v>
      </c>
      <c r="W3389" s="5">
        <v>0</v>
      </c>
      <c r="X3389" s="5">
        <v>0</v>
      </c>
      <c r="Y3389" s="5">
        <v>0</v>
      </c>
      <c r="Z3389" s="5">
        <v>0</v>
      </c>
      <c r="AA3389" s="5">
        <v>11</v>
      </c>
      <c r="AB3389" s="5">
        <v>99.054479963980199</v>
      </c>
      <c r="AC3389" s="225">
        <v>51</v>
      </c>
      <c r="AD3389" s="5">
        <v>459.25258892390815</v>
      </c>
      <c r="AE3389" s="5">
        <v>8</v>
      </c>
      <c r="AF3389" s="5">
        <v>72.039621791985581</v>
      </c>
      <c r="AG3389" s="5">
        <v>38</v>
      </c>
      <c r="AH3389" s="5">
        <v>342.18820351193159</v>
      </c>
      <c r="AI3389" s="5">
        <v>5</v>
      </c>
      <c r="AJ3389" s="5">
        <v>45.024763619990992</v>
      </c>
    </row>
    <row r="3390" spans="1:36" x14ac:dyDescent="0.25">
      <c r="A3390">
        <v>2017</v>
      </c>
      <c r="B3390" t="s">
        <v>71</v>
      </c>
      <c r="C3390" s="212" t="s">
        <v>4881</v>
      </c>
      <c r="D3390" s="47" t="s">
        <v>4880</v>
      </c>
      <c r="E3390" s="11">
        <v>0</v>
      </c>
      <c r="F3390" s="2">
        <v>0.61160000000000003</v>
      </c>
      <c r="G3390" s="2">
        <v>0.37040000000000001</v>
      </c>
      <c r="H3390" s="2">
        <v>0.24120000000000003</v>
      </c>
      <c r="I3390" s="2">
        <v>0.63349999999999995</v>
      </c>
      <c r="J3390" s="2">
        <v>0.31809999999999999</v>
      </c>
      <c r="K3390" s="2">
        <v>0.31539999999999996</v>
      </c>
      <c r="L3390" s="2">
        <v>0.66879999999999995</v>
      </c>
      <c r="M3390" s="2">
        <v>0.318</v>
      </c>
      <c r="N3390" s="2">
        <v>0.35079999999999995</v>
      </c>
      <c r="O3390" s="2">
        <v>0.30246666666666666</v>
      </c>
      <c r="P3390" s="2" t="s">
        <v>4792</v>
      </c>
      <c r="Q3390" s="5">
        <v>11117</v>
      </c>
      <c r="R3390" s="5" t="s">
        <v>4791</v>
      </c>
      <c r="S3390" s="5">
        <v>21</v>
      </c>
      <c r="T3390" s="5">
        <v>188.89988306197716</v>
      </c>
      <c r="U3390" s="5">
        <v>0</v>
      </c>
      <c r="V3390" s="5">
        <v>0</v>
      </c>
      <c r="W3390" s="5">
        <v>2</v>
      </c>
      <c r="X3390" s="5">
        <v>17.990465053521635</v>
      </c>
      <c r="Y3390" s="5">
        <v>10</v>
      </c>
      <c r="Z3390" s="5">
        <v>89.952325267608174</v>
      </c>
      <c r="AA3390" s="5">
        <v>9</v>
      </c>
      <c r="AB3390" s="5">
        <v>80.957092740847344</v>
      </c>
      <c r="AC3390" s="225">
        <v>328</v>
      </c>
      <c r="AD3390" s="5">
        <v>2950.4362687775479</v>
      </c>
      <c r="AE3390" s="5">
        <v>35</v>
      </c>
      <c r="AF3390" s="5">
        <v>314.83313843662859</v>
      </c>
      <c r="AG3390" s="5">
        <v>266</v>
      </c>
      <c r="AH3390" s="5">
        <v>2392.7318521183774</v>
      </c>
      <c r="AI3390" s="5">
        <v>27</v>
      </c>
      <c r="AJ3390" s="5">
        <v>242.87127822254206</v>
      </c>
    </row>
    <row r="3391" spans="1:36" x14ac:dyDescent="0.25">
      <c r="A3391">
        <v>2018</v>
      </c>
      <c r="B3391" t="s">
        <v>41</v>
      </c>
      <c r="C3391" s="212" t="s">
        <v>6060</v>
      </c>
      <c r="D3391" s="47" t="s">
        <v>6005</v>
      </c>
      <c r="E3391" s="11">
        <v>2.48</v>
      </c>
      <c r="F3391" s="2">
        <v>0.24049999999999999</v>
      </c>
      <c r="G3391" s="2">
        <v>0.74350000000000005</v>
      </c>
      <c r="H3391" s="2">
        <v>-0.50300000000000011</v>
      </c>
      <c r="I3391" s="2">
        <v>0.2102</v>
      </c>
      <c r="J3391" s="2">
        <v>0.74750000000000005</v>
      </c>
      <c r="K3391" s="2">
        <v>-0.53730000000000011</v>
      </c>
      <c r="L3391" s="2">
        <v>0.24629999999999999</v>
      </c>
      <c r="M3391" s="2">
        <v>0.74</v>
      </c>
      <c r="N3391" s="2">
        <v>-0.49370000000000003</v>
      </c>
      <c r="O3391" s="2">
        <v>-0.51133333333333342</v>
      </c>
      <c r="P3391" s="2" t="s">
        <v>5900</v>
      </c>
      <c r="Q3391" s="5">
        <v>11125</v>
      </c>
      <c r="R3391" s="5">
        <v>4485.8870967741932</v>
      </c>
      <c r="S3391" s="5">
        <v>14</v>
      </c>
      <c r="T3391" s="5">
        <v>125.84269662921348</v>
      </c>
      <c r="U3391" s="5">
        <v>0</v>
      </c>
      <c r="V3391" s="5">
        <v>0</v>
      </c>
      <c r="W3391" s="5">
        <v>0</v>
      </c>
      <c r="X3391" s="5">
        <v>0</v>
      </c>
      <c r="Y3391" s="5">
        <v>6</v>
      </c>
      <c r="Z3391" s="5">
        <v>53.932584269662918</v>
      </c>
      <c r="AA3391" s="5">
        <v>8</v>
      </c>
      <c r="AB3391" s="5">
        <v>71.910112359550567</v>
      </c>
      <c r="AC3391" s="225">
        <v>233</v>
      </c>
      <c r="AD3391" s="5">
        <v>2094.3820224719102</v>
      </c>
      <c r="AE3391" s="5">
        <v>32</v>
      </c>
      <c r="AF3391" s="5">
        <v>287.64044943820227</v>
      </c>
      <c r="AG3391" s="5">
        <v>193</v>
      </c>
      <c r="AH3391" s="5">
        <v>1734.8314606741574</v>
      </c>
      <c r="AI3391" s="5">
        <v>8</v>
      </c>
      <c r="AJ3391" s="5">
        <v>71.910112359550567</v>
      </c>
    </row>
    <row r="3392" spans="1:36" x14ac:dyDescent="0.25">
      <c r="A3392">
        <v>2017</v>
      </c>
      <c r="B3392" t="s">
        <v>71</v>
      </c>
      <c r="C3392" s="212" t="s">
        <v>4953</v>
      </c>
      <c r="D3392" s="47" t="s">
        <v>709</v>
      </c>
      <c r="E3392" s="11">
        <v>0</v>
      </c>
      <c r="F3392" s="2">
        <v>0.69650000000000001</v>
      </c>
      <c r="G3392" s="2">
        <v>0.28589999999999999</v>
      </c>
      <c r="H3392" s="2">
        <v>0.41060000000000002</v>
      </c>
      <c r="I3392" s="2">
        <v>0.72489999999999999</v>
      </c>
      <c r="J3392" s="2">
        <v>0.2301</v>
      </c>
      <c r="K3392" s="2">
        <v>0.49480000000000002</v>
      </c>
      <c r="L3392" s="2">
        <v>0.7268</v>
      </c>
      <c r="M3392" s="2">
        <v>0.25659999999999999</v>
      </c>
      <c r="N3392" s="2">
        <v>0.47020000000000001</v>
      </c>
      <c r="O3392" s="2">
        <v>0.45853333333333329</v>
      </c>
      <c r="P3392" s="2" t="s">
        <v>4792</v>
      </c>
      <c r="Q3392" s="5">
        <v>11142</v>
      </c>
      <c r="R3392" s="5" t="s">
        <v>4791</v>
      </c>
      <c r="S3392" s="5">
        <v>46</v>
      </c>
      <c r="T3392" s="5">
        <v>412.85227068748873</v>
      </c>
      <c r="U3392" s="5">
        <v>0</v>
      </c>
      <c r="V3392" s="5">
        <v>0</v>
      </c>
      <c r="W3392" s="5">
        <v>8</v>
      </c>
      <c r="X3392" s="5">
        <v>71.800394902171959</v>
      </c>
      <c r="Y3392" s="5">
        <v>1</v>
      </c>
      <c r="Z3392" s="5">
        <v>8.9750493627714949</v>
      </c>
      <c r="AA3392" s="5">
        <v>37</v>
      </c>
      <c r="AB3392" s="5">
        <v>332.07682642254531</v>
      </c>
      <c r="AC3392" s="225">
        <v>301</v>
      </c>
      <c r="AD3392" s="5">
        <v>2701.4898581942202</v>
      </c>
      <c r="AE3392" s="5">
        <v>60</v>
      </c>
      <c r="AF3392" s="5">
        <v>538.50296176628967</v>
      </c>
      <c r="AG3392" s="5">
        <v>220</v>
      </c>
      <c r="AH3392" s="5">
        <v>1974.510859809729</v>
      </c>
      <c r="AI3392" s="5">
        <v>21</v>
      </c>
      <c r="AJ3392" s="5">
        <v>188.47603661820139</v>
      </c>
    </row>
    <row r="3393" spans="1:36" x14ac:dyDescent="0.25">
      <c r="A3393">
        <v>2018</v>
      </c>
      <c r="B3393" t="s">
        <v>49</v>
      </c>
      <c r="C3393" s="212" t="s">
        <v>6451</v>
      </c>
      <c r="D3393" s="47" t="s">
        <v>6314</v>
      </c>
      <c r="E3393" s="11">
        <v>20.9</v>
      </c>
      <c r="F3393" s="2">
        <v>0.39889999999999998</v>
      </c>
      <c r="G3393" s="2">
        <v>0.57140000000000002</v>
      </c>
      <c r="H3393" s="2">
        <v>-0.17250000000000004</v>
      </c>
      <c r="I3393" s="2">
        <v>0.41899999999999998</v>
      </c>
      <c r="J3393" s="2">
        <v>0.48399999999999999</v>
      </c>
      <c r="K3393" s="2">
        <v>-6.5000000000000002E-2</v>
      </c>
      <c r="L3393" s="2">
        <v>0.56999999999999995</v>
      </c>
      <c r="M3393" s="2">
        <v>0.42</v>
      </c>
      <c r="N3393" s="2">
        <v>0.14999999999999997</v>
      </c>
      <c r="O3393" s="2">
        <v>-2.9166666666666691E-2</v>
      </c>
      <c r="P3393" s="2" t="s">
        <v>5765</v>
      </c>
      <c r="Q3393" s="5">
        <v>11144</v>
      </c>
      <c r="R3393" s="5">
        <v>533.20574162679429</v>
      </c>
      <c r="S3393" s="5">
        <v>9</v>
      </c>
      <c r="T3393" s="5">
        <v>80.760947595118452</v>
      </c>
      <c r="U3393" s="5">
        <v>0</v>
      </c>
      <c r="V3393" s="5">
        <v>0</v>
      </c>
      <c r="W3393" s="5">
        <v>2</v>
      </c>
      <c r="X3393" s="5">
        <v>17.946877243359655</v>
      </c>
      <c r="Y3393" s="5">
        <v>0</v>
      </c>
      <c r="Z3393" s="5">
        <v>0</v>
      </c>
      <c r="AA3393" s="5">
        <v>7</v>
      </c>
      <c r="AB3393" s="5">
        <v>62.814070351758794</v>
      </c>
      <c r="AC3393" s="225">
        <v>51</v>
      </c>
      <c r="AD3393" s="5">
        <v>457.64536970567121</v>
      </c>
      <c r="AE3393" s="5">
        <v>6</v>
      </c>
      <c r="AF3393" s="5">
        <v>53.840631730078968</v>
      </c>
      <c r="AG3393" s="5">
        <v>42</v>
      </c>
      <c r="AH3393" s="5">
        <v>376.88442211055275</v>
      </c>
      <c r="AI3393" s="5">
        <v>3</v>
      </c>
      <c r="AJ3393" s="5">
        <v>26.920315865039484</v>
      </c>
    </row>
    <row r="3394" spans="1:36" x14ac:dyDescent="0.25">
      <c r="A3394">
        <v>2017</v>
      </c>
      <c r="B3394" t="s">
        <v>71</v>
      </c>
      <c r="C3394" s="212" t="s">
        <v>912</v>
      </c>
      <c r="D3394" s="47" t="s">
        <v>970</v>
      </c>
      <c r="E3394" s="11">
        <v>0</v>
      </c>
      <c r="F3394" s="2">
        <v>0.4269</v>
      </c>
      <c r="G3394" s="2">
        <v>0.55940000000000001</v>
      </c>
      <c r="H3394" s="2">
        <v>-0.13250000000000001</v>
      </c>
      <c r="I3394" s="2">
        <v>0.41610000000000003</v>
      </c>
      <c r="J3394" s="2">
        <v>0.53949999999999998</v>
      </c>
      <c r="K3394" s="2">
        <v>-0.12339999999999995</v>
      </c>
      <c r="L3394" s="2">
        <v>0.49309999999999998</v>
      </c>
      <c r="M3394" s="2">
        <v>0.49390000000000001</v>
      </c>
      <c r="N3394" s="2">
        <v>-8.0000000000002292E-4</v>
      </c>
      <c r="O3394" s="2">
        <v>-8.5566666666666666E-2</v>
      </c>
      <c r="P3394" s="2" t="s">
        <v>5765</v>
      </c>
      <c r="Q3394" s="5">
        <v>11149</v>
      </c>
      <c r="R3394" s="5" t="s">
        <v>4791</v>
      </c>
      <c r="S3394" s="5">
        <v>57</v>
      </c>
      <c r="T3394" s="5">
        <v>511.25661494304416</v>
      </c>
      <c r="U3394" s="5">
        <v>0</v>
      </c>
      <c r="V3394" s="5">
        <v>0</v>
      </c>
      <c r="W3394" s="5">
        <v>18</v>
      </c>
      <c r="X3394" s="5">
        <v>161.44945735043501</v>
      </c>
      <c r="Y3394" s="5">
        <v>23</v>
      </c>
      <c r="Z3394" s="5">
        <v>206.29652883666694</v>
      </c>
      <c r="AA3394" s="5">
        <v>16</v>
      </c>
      <c r="AB3394" s="5">
        <v>143.51062875594224</v>
      </c>
      <c r="AC3394" s="225">
        <v>844</v>
      </c>
      <c r="AD3394" s="5">
        <v>7570.1856668759528</v>
      </c>
      <c r="AE3394" s="5">
        <v>123</v>
      </c>
      <c r="AF3394" s="5">
        <v>1103.237958561306</v>
      </c>
      <c r="AG3394" s="5">
        <v>640</v>
      </c>
      <c r="AH3394" s="5">
        <v>5740.4251502376892</v>
      </c>
      <c r="AI3394" s="5">
        <v>81</v>
      </c>
      <c r="AJ3394" s="5">
        <v>726.52255807695758</v>
      </c>
    </row>
    <row r="3395" spans="1:36" x14ac:dyDescent="0.25">
      <c r="A3395">
        <v>2017</v>
      </c>
      <c r="B3395" t="s">
        <v>49</v>
      </c>
      <c r="C3395" s="212" t="s">
        <v>6451</v>
      </c>
      <c r="D3395" s="47" t="s">
        <v>6314</v>
      </c>
      <c r="E3395" s="11">
        <v>20.9</v>
      </c>
      <c r="F3395" s="2">
        <v>0.39889999999999998</v>
      </c>
      <c r="G3395" s="2">
        <v>0.57140000000000002</v>
      </c>
      <c r="H3395" s="2">
        <v>-0.17250000000000004</v>
      </c>
      <c r="I3395" s="2">
        <v>0.41899999999999998</v>
      </c>
      <c r="J3395" s="2">
        <v>0.48399999999999999</v>
      </c>
      <c r="K3395" s="2">
        <v>-6.5000000000000002E-2</v>
      </c>
      <c r="L3395" s="2">
        <v>0.56999999999999995</v>
      </c>
      <c r="M3395" s="2">
        <v>0.42</v>
      </c>
      <c r="N3395" s="2">
        <v>0.14999999999999997</v>
      </c>
      <c r="O3395" s="2">
        <v>-2.9166666666666691E-2</v>
      </c>
      <c r="P3395" s="2" t="s">
        <v>5765</v>
      </c>
      <c r="Q3395" s="5">
        <v>11150</v>
      </c>
      <c r="R3395" s="5">
        <v>533.49282296650722</v>
      </c>
      <c r="S3395" s="5">
        <v>3</v>
      </c>
      <c r="T3395" s="5">
        <v>26.905829596412559</v>
      </c>
      <c r="U3395" s="5">
        <v>0</v>
      </c>
      <c r="V3395" s="5">
        <v>0</v>
      </c>
      <c r="W3395" s="5">
        <v>1</v>
      </c>
      <c r="X3395" s="5">
        <v>8.9686098654708513</v>
      </c>
      <c r="Y3395" s="5">
        <v>0</v>
      </c>
      <c r="Z3395" s="5">
        <v>0</v>
      </c>
      <c r="AA3395" s="5">
        <v>2</v>
      </c>
      <c r="AB3395" s="5">
        <v>17.937219730941703</v>
      </c>
      <c r="AC3395" s="225">
        <v>43</v>
      </c>
      <c r="AD3395" s="5">
        <v>385.65022421524662</v>
      </c>
      <c r="AE3395" s="5">
        <v>6</v>
      </c>
      <c r="AF3395" s="5">
        <v>53.811659192825118</v>
      </c>
      <c r="AG3395" s="5">
        <v>35</v>
      </c>
      <c r="AH3395" s="5">
        <v>313.9013452914798</v>
      </c>
      <c r="AI3395" s="5">
        <v>2</v>
      </c>
      <c r="AJ3395" s="5">
        <v>17.937219730941703</v>
      </c>
    </row>
    <row r="3396" spans="1:36" x14ac:dyDescent="0.25">
      <c r="A3396">
        <v>2017</v>
      </c>
      <c r="B3396" t="s">
        <v>71</v>
      </c>
      <c r="C3396" s="212" t="s">
        <v>5926</v>
      </c>
      <c r="D3396" s="47" t="s">
        <v>5925</v>
      </c>
      <c r="E3396" s="11">
        <v>0</v>
      </c>
      <c r="F3396" s="2">
        <v>0.43990000000000001</v>
      </c>
      <c r="G3396" s="2">
        <v>0.56010000000000004</v>
      </c>
      <c r="H3396" s="2">
        <v>-0.12020000000000003</v>
      </c>
      <c r="I3396" s="2">
        <v>0.30359999999999998</v>
      </c>
      <c r="J3396" s="2">
        <v>0.67159999999999997</v>
      </c>
      <c r="K3396" s="2">
        <v>-0.36799999999999999</v>
      </c>
      <c r="L3396" s="2">
        <v>0.27960000000000002</v>
      </c>
      <c r="M3396" s="2">
        <v>0.71089999999999998</v>
      </c>
      <c r="N3396" s="2">
        <v>-0.43129999999999996</v>
      </c>
      <c r="O3396" s="2">
        <v>-0.30649999999999999</v>
      </c>
      <c r="P3396" s="2" t="s">
        <v>5900</v>
      </c>
      <c r="Q3396" s="5">
        <v>11151</v>
      </c>
      <c r="R3396" s="5" t="s">
        <v>4791</v>
      </c>
      <c r="S3396" s="5">
        <v>76</v>
      </c>
      <c r="T3396" s="5">
        <v>681.55322392610526</v>
      </c>
      <c r="U3396" s="5">
        <v>0</v>
      </c>
      <c r="V3396" s="5">
        <v>0</v>
      </c>
      <c r="W3396" s="5">
        <v>6</v>
      </c>
      <c r="X3396" s="5">
        <v>53.806833467850417</v>
      </c>
      <c r="Y3396" s="5">
        <v>4</v>
      </c>
      <c r="Z3396" s="5">
        <v>35.871222311900276</v>
      </c>
      <c r="AA3396" s="5">
        <v>66</v>
      </c>
      <c r="AB3396" s="5">
        <v>591.87516814635455</v>
      </c>
      <c r="AC3396" s="225">
        <v>389</v>
      </c>
      <c r="AD3396" s="5">
        <v>3488.4763698323022</v>
      </c>
      <c r="AE3396" s="5">
        <v>124</v>
      </c>
      <c r="AF3396" s="5">
        <v>1112.0078916689085</v>
      </c>
      <c r="AG3396" s="5">
        <v>259</v>
      </c>
      <c r="AH3396" s="5">
        <v>2322.6616446955431</v>
      </c>
      <c r="AI3396" s="5">
        <v>6</v>
      </c>
      <c r="AJ3396" s="5">
        <v>53.806833467850417</v>
      </c>
    </row>
    <row r="3397" spans="1:36" x14ac:dyDescent="0.25">
      <c r="A3397">
        <v>2019</v>
      </c>
      <c r="B3397" t="s">
        <v>71</v>
      </c>
      <c r="C3397" s="212" t="s">
        <v>5128</v>
      </c>
      <c r="D3397" s="47" t="s">
        <v>5127</v>
      </c>
      <c r="E3397" s="11">
        <v>0</v>
      </c>
      <c r="F3397" s="2">
        <v>0.84889999999999999</v>
      </c>
      <c r="G3397" s="2">
        <v>0.1394</v>
      </c>
      <c r="H3397" s="2">
        <v>0.70950000000000002</v>
      </c>
      <c r="I3397" s="2">
        <v>0.83379999999999999</v>
      </c>
      <c r="J3397" s="2">
        <v>0.1386</v>
      </c>
      <c r="K3397" s="2">
        <v>0.69520000000000004</v>
      </c>
      <c r="L3397" s="2">
        <v>0.82040000000000002</v>
      </c>
      <c r="M3397" s="2">
        <v>0.16669999999999999</v>
      </c>
      <c r="N3397" s="2">
        <v>0.65370000000000006</v>
      </c>
      <c r="O3397" s="2">
        <v>0.68613333333333337</v>
      </c>
      <c r="P3397" s="2" t="s">
        <v>4792</v>
      </c>
      <c r="Q3397" s="5">
        <v>11161</v>
      </c>
      <c r="R3397" s="5" t="s">
        <v>4791</v>
      </c>
      <c r="S3397" s="5">
        <v>160</v>
      </c>
      <c r="T3397" s="5">
        <v>1433.5633007795002</v>
      </c>
      <c r="U3397" s="5">
        <v>0</v>
      </c>
      <c r="V3397" s="5">
        <v>0</v>
      </c>
      <c r="W3397" s="5">
        <v>7</v>
      </c>
      <c r="X3397" s="5">
        <v>62.718394409103126</v>
      </c>
      <c r="Y3397" s="5">
        <v>3</v>
      </c>
      <c r="Z3397" s="5">
        <v>26.879311889615625</v>
      </c>
      <c r="AA3397" s="5">
        <v>150</v>
      </c>
      <c r="AB3397" s="5">
        <v>1343.9655944807814</v>
      </c>
      <c r="AC3397" s="225">
        <v>226</v>
      </c>
      <c r="AD3397" s="5">
        <v>2024.908162351044</v>
      </c>
      <c r="AE3397" s="5">
        <v>74</v>
      </c>
      <c r="AF3397" s="5">
        <v>663.02302661051874</v>
      </c>
      <c r="AG3397" s="5">
        <v>134</v>
      </c>
      <c r="AH3397" s="5">
        <v>1200.6092644028313</v>
      </c>
      <c r="AI3397" s="5">
        <v>18</v>
      </c>
      <c r="AJ3397" s="5">
        <v>161.27587133769376</v>
      </c>
    </row>
    <row r="3398" spans="1:36" x14ac:dyDescent="0.25">
      <c r="A3398">
        <v>2017</v>
      </c>
      <c r="B3398" t="s">
        <v>49</v>
      </c>
      <c r="C3398" s="212" t="s">
        <v>6435</v>
      </c>
      <c r="D3398" s="47" t="s">
        <v>6436</v>
      </c>
      <c r="E3398" s="11">
        <v>47.8</v>
      </c>
      <c r="F3398" s="2">
        <v>0</v>
      </c>
      <c r="G3398" s="2">
        <v>0</v>
      </c>
      <c r="H3398" s="2">
        <v>0</v>
      </c>
      <c r="I3398" s="2">
        <v>0.28699999999999998</v>
      </c>
      <c r="J3398" s="2">
        <v>0.63</v>
      </c>
      <c r="K3398" s="2">
        <v>-0.34300000000000003</v>
      </c>
      <c r="L3398" s="2">
        <v>0.35799999999999998</v>
      </c>
      <c r="M3398" s="2">
        <v>0.628</v>
      </c>
      <c r="N3398" s="2">
        <v>-0.27</v>
      </c>
      <c r="O3398" s="2">
        <v>-0.20433333333333334</v>
      </c>
      <c r="P3398" s="2" t="s">
        <v>5900</v>
      </c>
      <c r="Q3398" s="5">
        <v>11165</v>
      </c>
      <c r="R3398" s="5">
        <v>233.57740585774059</v>
      </c>
      <c r="S3398" s="5">
        <v>47</v>
      </c>
      <c r="T3398" s="5">
        <v>420.95835199283471</v>
      </c>
      <c r="U3398" s="5">
        <v>0</v>
      </c>
      <c r="V3398" s="5">
        <v>0</v>
      </c>
      <c r="W3398" s="5">
        <v>7</v>
      </c>
      <c r="X3398" s="5">
        <v>62.695924764890286</v>
      </c>
      <c r="Y3398" s="5">
        <v>0</v>
      </c>
      <c r="Z3398" s="5">
        <v>0</v>
      </c>
      <c r="AA3398" s="5">
        <v>40</v>
      </c>
      <c r="AB3398" s="5">
        <v>358.26242722794444</v>
      </c>
      <c r="AC3398" s="225">
        <v>264</v>
      </c>
      <c r="AD3398" s="5">
        <v>2364.5320197044339</v>
      </c>
      <c r="AE3398" s="5">
        <v>34</v>
      </c>
      <c r="AF3398" s="5">
        <v>304.52306314375278</v>
      </c>
      <c r="AG3398" s="5">
        <v>213</v>
      </c>
      <c r="AH3398" s="5">
        <v>1907.7474249888041</v>
      </c>
      <c r="AI3398" s="5">
        <v>17</v>
      </c>
      <c r="AJ3398" s="5">
        <v>152.26153157187639</v>
      </c>
    </row>
    <row r="3399" spans="1:36" x14ac:dyDescent="0.25">
      <c r="A3399">
        <v>2018</v>
      </c>
      <c r="B3399" t="s">
        <v>71</v>
      </c>
      <c r="C3399" s="212" t="s">
        <v>912</v>
      </c>
      <c r="D3399" s="47" t="s">
        <v>970</v>
      </c>
      <c r="E3399" s="11">
        <v>0</v>
      </c>
      <c r="F3399" s="2">
        <v>0.4269</v>
      </c>
      <c r="G3399" s="2">
        <v>0.55940000000000001</v>
      </c>
      <c r="H3399" s="2">
        <v>-0.13250000000000001</v>
      </c>
      <c r="I3399" s="2">
        <v>0.41610000000000003</v>
      </c>
      <c r="J3399" s="2">
        <v>0.53949999999999998</v>
      </c>
      <c r="K3399" s="2">
        <v>-0.12339999999999995</v>
      </c>
      <c r="L3399" s="2">
        <v>0.49309999999999998</v>
      </c>
      <c r="M3399" s="2">
        <v>0.49390000000000001</v>
      </c>
      <c r="N3399" s="2">
        <v>-8.0000000000002292E-4</v>
      </c>
      <c r="O3399" s="2">
        <v>-8.5566666666666666E-2</v>
      </c>
      <c r="P3399" s="2" t="s">
        <v>5765</v>
      </c>
      <c r="Q3399" s="5">
        <v>11194</v>
      </c>
      <c r="R3399" s="5" t="s">
        <v>4791</v>
      </c>
      <c r="S3399" s="5">
        <v>47</v>
      </c>
      <c r="T3399" s="5">
        <v>419.8677863140968</v>
      </c>
      <c r="U3399" s="5">
        <v>0</v>
      </c>
      <c r="V3399" s="5">
        <v>0</v>
      </c>
      <c r="W3399" s="5">
        <v>12</v>
      </c>
      <c r="X3399" s="5">
        <v>107.20028586742897</v>
      </c>
      <c r="Y3399" s="5">
        <v>16</v>
      </c>
      <c r="Z3399" s="5">
        <v>142.9337144899053</v>
      </c>
      <c r="AA3399" s="5">
        <v>19</v>
      </c>
      <c r="AB3399" s="5">
        <v>169.73378595676255</v>
      </c>
      <c r="AC3399" s="225">
        <v>774</v>
      </c>
      <c r="AD3399" s="5">
        <v>6914.4184384491682</v>
      </c>
      <c r="AE3399" s="5">
        <v>84</v>
      </c>
      <c r="AF3399" s="5">
        <v>750.4020010720028</v>
      </c>
      <c r="AG3399" s="5">
        <v>594</v>
      </c>
      <c r="AH3399" s="5">
        <v>5306.4141504377349</v>
      </c>
      <c r="AI3399" s="5">
        <v>96</v>
      </c>
      <c r="AJ3399" s="5">
        <v>857.60228693943179</v>
      </c>
    </row>
    <row r="3400" spans="1:36" x14ac:dyDescent="0.25">
      <c r="A3400">
        <v>2018</v>
      </c>
      <c r="B3400" t="s">
        <v>71</v>
      </c>
      <c r="C3400" s="212" t="s">
        <v>912</v>
      </c>
      <c r="D3400" s="47" t="s">
        <v>970</v>
      </c>
      <c r="E3400" s="11">
        <v>0</v>
      </c>
      <c r="F3400" s="2">
        <v>0.4269</v>
      </c>
      <c r="G3400" s="2">
        <v>0.55940000000000001</v>
      </c>
      <c r="H3400" s="2">
        <v>-0.13250000000000001</v>
      </c>
      <c r="I3400" s="2">
        <v>0.41610000000000003</v>
      </c>
      <c r="J3400" s="2">
        <v>0.53949999999999998</v>
      </c>
      <c r="K3400" s="2">
        <v>-0.12339999999999995</v>
      </c>
      <c r="L3400" s="2">
        <v>0.49309999999999998</v>
      </c>
      <c r="M3400" s="2">
        <v>0.49390000000000001</v>
      </c>
      <c r="N3400" s="2">
        <v>-8.0000000000002292E-4</v>
      </c>
      <c r="O3400" s="2">
        <v>-8.5566666666666666E-2</v>
      </c>
      <c r="P3400" s="2" t="s">
        <v>5765</v>
      </c>
      <c r="Q3400" s="5">
        <v>11194</v>
      </c>
      <c r="R3400" s="5" t="s">
        <v>4791</v>
      </c>
      <c r="S3400" s="5">
        <v>47</v>
      </c>
      <c r="T3400" s="5">
        <v>419.8677863140968</v>
      </c>
      <c r="U3400" s="5">
        <v>0</v>
      </c>
      <c r="V3400" s="5">
        <v>0</v>
      </c>
      <c r="W3400" s="5">
        <v>12</v>
      </c>
      <c r="X3400" s="5">
        <v>107.20028586742897</v>
      </c>
      <c r="Y3400" s="5">
        <v>16</v>
      </c>
      <c r="Z3400" s="5">
        <v>142.9337144899053</v>
      </c>
      <c r="AA3400" s="5">
        <v>19</v>
      </c>
      <c r="AB3400" s="5">
        <v>169.73378595676255</v>
      </c>
      <c r="AC3400" s="225">
        <v>774</v>
      </c>
      <c r="AD3400" s="5">
        <v>6914.4184384491682</v>
      </c>
      <c r="AE3400" s="5">
        <v>84</v>
      </c>
      <c r="AF3400" s="5">
        <v>750.4020010720028</v>
      </c>
      <c r="AG3400" s="5">
        <v>594</v>
      </c>
      <c r="AH3400" s="5">
        <v>5306.4141504377349</v>
      </c>
      <c r="AI3400" s="5">
        <v>96</v>
      </c>
      <c r="AJ3400" s="5">
        <v>857.60228693943179</v>
      </c>
    </row>
    <row r="3401" spans="1:36" x14ac:dyDescent="0.25">
      <c r="A3401">
        <v>2019</v>
      </c>
      <c r="B3401" t="s">
        <v>71</v>
      </c>
      <c r="C3401" s="212" t="s">
        <v>4809</v>
      </c>
      <c r="D3401" s="47" t="s">
        <v>4805</v>
      </c>
      <c r="E3401" s="11">
        <v>0</v>
      </c>
      <c r="F3401" s="2">
        <v>0.51259999999999994</v>
      </c>
      <c r="G3401" s="2">
        <v>0.46920000000000001</v>
      </c>
      <c r="H3401" s="2">
        <v>4.3399999999999939E-2</v>
      </c>
      <c r="I3401" s="2">
        <v>0.55620000000000003</v>
      </c>
      <c r="J3401" s="2">
        <v>0.3891</v>
      </c>
      <c r="K3401" s="2">
        <v>0.16710000000000003</v>
      </c>
      <c r="L3401" s="2">
        <v>0.6502</v>
      </c>
      <c r="M3401" s="2">
        <v>0.33489999999999998</v>
      </c>
      <c r="N3401" s="2">
        <v>0.31530000000000002</v>
      </c>
      <c r="O3401" s="2">
        <v>0.17526666666666668</v>
      </c>
      <c r="P3401" s="2" t="s">
        <v>4792</v>
      </c>
      <c r="Q3401" s="5">
        <v>11195</v>
      </c>
      <c r="R3401" s="5" t="s">
        <v>4791</v>
      </c>
      <c r="S3401" s="5">
        <v>7</v>
      </c>
      <c r="T3401" s="5">
        <v>62.527914247431887</v>
      </c>
      <c r="U3401" s="5">
        <v>0</v>
      </c>
      <c r="V3401" s="5">
        <v>0</v>
      </c>
      <c r="W3401" s="5">
        <v>2</v>
      </c>
      <c r="X3401" s="5">
        <v>17.865118356409113</v>
      </c>
      <c r="Y3401" s="5">
        <v>0</v>
      </c>
      <c r="Z3401" s="5">
        <v>0</v>
      </c>
      <c r="AA3401" s="5">
        <v>5</v>
      </c>
      <c r="AB3401" s="5">
        <v>44.662795891022775</v>
      </c>
      <c r="AC3401" s="225">
        <v>76</v>
      </c>
      <c r="AD3401" s="5">
        <v>678.87449754354623</v>
      </c>
      <c r="AE3401" s="5">
        <v>10</v>
      </c>
      <c r="AF3401" s="5">
        <v>89.325591782045549</v>
      </c>
      <c r="AG3401" s="5">
        <v>65</v>
      </c>
      <c r="AH3401" s="5">
        <v>580.61634658329615</v>
      </c>
      <c r="AI3401" s="5">
        <v>1</v>
      </c>
      <c r="AJ3401" s="5">
        <v>8.9325591782045564</v>
      </c>
    </row>
    <row r="3402" spans="1:36" x14ac:dyDescent="0.25">
      <c r="A3402">
        <v>2019</v>
      </c>
      <c r="B3402" t="s">
        <v>41</v>
      </c>
      <c r="C3402" s="212" t="s">
        <v>6218</v>
      </c>
      <c r="D3402" s="47" t="s">
        <v>6045</v>
      </c>
      <c r="E3402" s="11">
        <v>16.89</v>
      </c>
      <c r="F3402" s="2">
        <v>0.41739999999999999</v>
      </c>
      <c r="G3402" s="2">
        <v>0.56140000000000001</v>
      </c>
      <c r="H3402" s="2">
        <v>-0.14400000000000002</v>
      </c>
      <c r="I3402" s="2">
        <v>0.41660000000000003</v>
      </c>
      <c r="J3402" s="2">
        <v>0.52200000000000002</v>
      </c>
      <c r="K3402" s="2">
        <v>-0.10539999999999999</v>
      </c>
      <c r="L3402" s="2">
        <v>0.48630000000000001</v>
      </c>
      <c r="M3402" s="2">
        <v>0.49730000000000002</v>
      </c>
      <c r="N3402" s="2">
        <v>-1.100000000000001E-2</v>
      </c>
      <c r="O3402" s="2">
        <v>-8.6800000000000002E-2</v>
      </c>
      <c r="P3402" s="2" t="s">
        <v>5900</v>
      </c>
      <c r="Q3402" s="5">
        <v>11202</v>
      </c>
      <c r="R3402" s="5">
        <v>663.23268206039074</v>
      </c>
      <c r="S3402" s="5">
        <v>1</v>
      </c>
      <c r="T3402" s="5">
        <v>8.9269773254775924</v>
      </c>
      <c r="U3402" s="5">
        <v>0</v>
      </c>
      <c r="V3402" s="5">
        <v>0</v>
      </c>
      <c r="W3402" s="5">
        <v>0</v>
      </c>
      <c r="X3402" s="5">
        <v>0</v>
      </c>
      <c r="Y3402" s="5">
        <v>1</v>
      </c>
      <c r="Z3402" s="5">
        <v>8.9269773254775924</v>
      </c>
      <c r="AA3402" s="5">
        <v>0</v>
      </c>
      <c r="AB3402" s="5">
        <v>0</v>
      </c>
      <c r="AC3402" s="225">
        <v>7</v>
      </c>
      <c r="AD3402" s="5">
        <v>62.488841278343152</v>
      </c>
      <c r="AE3402" s="5">
        <v>5</v>
      </c>
      <c r="AF3402" s="5">
        <v>44.634886627387971</v>
      </c>
      <c r="AG3402" s="5">
        <v>1</v>
      </c>
      <c r="AH3402" s="5">
        <v>8.9269773254775924</v>
      </c>
      <c r="AI3402" s="5">
        <v>1</v>
      </c>
      <c r="AJ3402" s="5">
        <v>8.9269773254775924</v>
      </c>
    </row>
    <row r="3403" spans="1:36" x14ac:dyDescent="0.25">
      <c r="A3403">
        <v>2019</v>
      </c>
      <c r="B3403" t="s">
        <v>41</v>
      </c>
      <c r="C3403" s="212" t="s">
        <v>6032</v>
      </c>
      <c r="D3403" s="47" t="s">
        <v>6005</v>
      </c>
      <c r="E3403" s="11">
        <v>2.1190000000000002</v>
      </c>
      <c r="F3403" s="2">
        <v>0.24049999999999999</v>
      </c>
      <c r="G3403" s="2">
        <v>0.74350000000000005</v>
      </c>
      <c r="H3403" s="2">
        <v>-0.50300000000000011</v>
      </c>
      <c r="I3403" s="2">
        <v>0.2102</v>
      </c>
      <c r="J3403" s="2">
        <v>0.74750000000000005</v>
      </c>
      <c r="K3403" s="2">
        <v>-0.53730000000000011</v>
      </c>
      <c r="L3403" s="2">
        <v>0.24629999999999999</v>
      </c>
      <c r="M3403" s="2">
        <v>0.74</v>
      </c>
      <c r="N3403" s="2">
        <v>-0.49370000000000003</v>
      </c>
      <c r="O3403" s="2">
        <v>-0.51133333333333342</v>
      </c>
      <c r="P3403" s="2" t="s">
        <v>5900</v>
      </c>
      <c r="Q3403" s="5">
        <v>11205</v>
      </c>
      <c r="R3403" s="5">
        <v>5287.8716375648883</v>
      </c>
      <c r="S3403" s="5">
        <v>54</v>
      </c>
      <c r="T3403" s="5">
        <v>481.92771084337352</v>
      </c>
      <c r="U3403" s="5">
        <v>0</v>
      </c>
      <c r="V3403" s="5">
        <v>0</v>
      </c>
      <c r="W3403" s="5">
        <v>13</v>
      </c>
      <c r="X3403" s="5">
        <v>116.01963409192325</v>
      </c>
      <c r="Y3403" s="5">
        <v>18</v>
      </c>
      <c r="Z3403" s="5">
        <v>160.64257028112451</v>
      </c>
      <c r="AA3403" s="5">
        <v>23</v>
      </c>
      <c r="AB3403" s="5">
        <v>205.26550647032576</v>
      </c>
      <c r="AC3403" s="225">
        <v>175</v>
      </c>
      <c r="AD3403" s="5">
        <v>1561.8027666220437</v>
      </c>
      <c r="AE3403" s="5">
        <v>23</v>
      </c>
      <c r="AF3403" s="5">
        <v>205.26550647032576</v>
      </c>
      <c r="AG3403" s="5">
        <v>128</v>
      </c>
      <c r="AH3403" s="5">
        <v>1142.3471664435519</v>
      </c>
      <c r="AI3403" s="5">
        <v>24</v>
      </c>
      <c r="AJ3403" s="5">
        <v>214.19009370816602</v>
      </c>
    </row>
    <row r="3404" spans="1:36" x14ac:dyDescent="0.25">
      <c r="A3404">
        <v>2019</v>
      </c>
      <c r="B3404" t="s">
        <v>41</v>
      </c>
      <c r="C3404" s="212" t="s">
        <v>5627</v>
      </c>
      <c r="D3404" s="47" t="s">
        <v>5024</v>
      </c>
      <c r="E3404" s="11">
        <v>8.3819999999999997</v>
      </c>
      <c r="F3404" s="2">
        <v>0.71079999999999999</v>
      </c>
      <c r="G3404" s="2">
        <v>0.26869999999999999</v>
      </c>
      <c r="H3404" s="2">
        <v>0.44209999999999999</v>
      </c>
      <c r="I3404" s="2">
        <v>0.67430000000000001</v>
      </c>
      <c r="J3404" s="2">
        <v>0.26579999999999998</v>
      </c>
      <c r="K3404" s="2">
        <v>0.40850000000000003</v>
      </c>
      <c r="L3404" s="2">
        <v>0.64690000000000003</v>
      </c>
      <c r="M3404" s="2">
        <v>0.33300000000000002</v>
      </c>
      <c r="N3404" s="2">
        <v>0.31390000000000001</v>
      </c>
      <c r="O3404" s="2">
        <v>0.38816666666666672</v>
      </c>
      <c r="P3404" s="2" t="s">
        <v>4792</v>
      </c>
      <c r="Q3404" s="5">
        <v>11211</v>
      </c>
      <c r="R3404" s="5">
        <v>1337.5089477451684</v>
      </c>
      <c r="S3404" s="5">
        <v>28</v>
      </c>
      <c r="T3404" s="5">
        <v>249.75470520024976</v>
      </c>
      <c r="U3404" s="5">
        <v>0</v>
      </c>
      <c r="V3404" s="5">
        <v>0</v>
      </c>
      <c r="W3404" s="5">
        <v>0</v>
      </c>
      <c r="X3404" s="5">
        <v>0</v>
      </c>
      <c r="Y3404" s="5">
        <v>1</v>
      </c>
      <c r="Z3404" s="5">
        <v>8.919810900008919</v>
      </c>
      <c r="AA3404" s="5">
        <v>27</v>
      </c>
      <c r="AB3404" s="5">
        <v>240.83489430024082</v>
      </c>
      <c r="AC3404" s="225">
        <v>148</v>
      </c>
      <c r="AD3404" s="5">
        <v>1320.1320132013202</v>
      </c>
      <c r="AE3404" s="5">
        <v>25</v>
      </c>
      <c r="AF3404" s="5">
        <v>222.995272500223</v>
      </c>
      <c r="AG3404" s="5">
        <v>119</v>
      </c>
      <c r="AH3404" s="5">
        <v>1061.4574971010613</v>
      </c>
      <c r="AI3404" s="5">
        <v>4</v>
      </c>
      <c r="AJ3404" s="5">
        <v>35.679243600035676</v>
      </c>
    </row>
    <row r="3405" spans="1:36" x14ac:dyDescent="0.25">
      <c r="A3405">
        <v>2018</v>
      </c>
      <c r="B3405" t="s">
        <v>71</v>
      </c>
      <c r="C3405" s="212" t="s">
        <v>4953</v>
      </c>
      <c r="D3405" s="47" t="s">
        <v>709</v>
      </c>
      <c r="E3405" s="11">
        <v>0</v>
      </c>
      <c r="F3405" s="2">
        <v>0.69650000000000001</v>
      </c>
      <c r="G3405" s="2">
        <v>0.28589999999999999</v>
      </c>
      <c r="H3405" s="2">
        <v>0.41060000000000002</v>
      </c>
      <c r="I3405" s="2">
        <v>0.72489999999999999</v>
      </c>
      <c r="J3405" s="2">
        <v>0.2301</v>
      </c>
      <c r="K3405" s="2">
        <v>0.49480000000000002</v>
      </c>
      <c r="L3405" s="2">
        <v>0.7268</v>
      </c>
      <c r="M3405" s="2">
        <v>0.25659999999999999</v>
      </c>
      <c r="N3405" s="2">
        <v>0.47020000000000001</v>
      </c>
      <c r="O3405" s="2">
        <v>0.45853333333333329</v>
      </c>
      <c r="P3405" s="2" t="s">
        <v>4792</v>
      </c>
      <c r="Q3405" s="5">
        <v>11221</v>
      </c>
      <c r="R3405" s="5" t="s">
        <v>4791</v>
      </c>
      <c r="S3405" s="5">
        <v>33</v>
      </c>
      <c r="T3405" s="5">
        <v>294.09143570091794</v>
      </c>
      <c r="U3405" s="5">
        <v>0</v>
      </c>
      <c r="V3405" s="5">
        <v>0</v>
      </c>
      <c r="W3405" s="5">
        <v>7</v>
      </c>
      <c r="X3405" s="5">
        <v>62.383031815346229</v>
      </c>
      <c r="Y3405" s="5">
        <v>1</v>
      </c>
      <c r="Z3405" s="5">
        <v>8.9118616879066046</v>
      </c>
      <c r="AA3405" s="5">
        <v>25</v>
      </c>
      <c r="AB3405" s="5">
        <v>222.79654219766508</v>
      </c>
      <c r="AC3405" s="225">
        <v>267</v>
      </c>
      <c r="AD3405" s="5">
        <v>2379.4670706710631</v>
      </c>
      <c r="AE3405" s="5">
        <v>50</v>
      </c>
      <c r="AF3405" s="5">
        <v>445.59308439533015</v>
      </c>
      <c r="AG3405" s="5">
        <v>201</v>
      </c>
      <c r="AH3405" s="5">
        <v>1791.2841992692274</v>
      </c>
      <c r="AI3405" s="5">
        <v>16</v>
      </c>
      <c r="AJ3405" s="5">
        <v>142.58978700650567</v>
      </c>
    </row>
    <row r="3406" spans="1:36" x14ac:dyDescent="0.25">
      <c r="A3406">
        <v>2018</v>
      </c>
      <c r="B3406" t="s">
        <v>71</v>
      </c>
      <c r="C3406" s="212" t="s">
        <v>4953</v>
      </c>
      <c r="D3406" s="47" t="s">
        <v>709</v>
      </c>
      <c r="E3406" s="11">
        <v>0</v>
      </c>
      <c r="F3406" s="2">
        <v>0.69650000000000001</v>
      </c>
      <c r="G3406" s="2">
        <v>0.28589999999999999</v>
      </c>
      <c r="H3406" s="2">
        <v>0.41060000000000002</v>
      </c>
      <c r="I3406" s="2">
        <v>0.72489999999999999</v>
      </c>
      <c r="J3406" s="2">
        <v>0.2301</v>
      </c>
      <c r="K3406" s="2">
        <v>0.49480000000000002</v>
      </c>
      <c r="L3406" s="2">
        <v>0.7268</v>
      </c>
      <c r="M3406" s="2">
        <v>0.25659999999999999</v>
      </c>
      <c r="N3406" s="2">
        <v>0.47020000000000001</v>
      </c>
      <c r="O3406" s="2">
        <v>0.45853333333333329</v>
      </c>
      <c r="P3406" s="2" t="s">
        <v>4792</v>
      </c>
      <c r="Q3406" s="5">
        <v>11221</v>
      </c>
      <c r="R3406" s="5" t="s">
        <v>4791</v>
      </c>
      <c r="S3406" s="5">
        <v>33</v>
      </c>
      <c r="T3406" s="5">
        <v>294.09143570091794</v>
      </c>
      <c r="U3406" s="5">
        <v>0</v>
      </c>
      <c r="V3406" s="5">
        <v>0</v>
      </c>
      <c r="W3406" s="5">
        <v>7</v>
      </c>
      <c r="X3406" s="5">
        <v>62.383031815346229</v>
      </c>
      <c r="Y3406" s="5">
        <v>1</v>
      </c>
      <c r="Z3406" s="5">
        <v>8.9118616879066046</v>
      </c>
      <c r="AA3406" s="5">
        <v>25</v>
      </c>
      <c r="AB3406" s="5">
        <v>222.79654219766508</v>
      </c>
      <c r="AC3406" s="225">
        <v>267</v>
      </c>
      <c r="AD3406" s="5">
        <v>2379.4670706710631</v>
      </c>
      <c r="AE3406" s="5">
        <v>50</v>
      </c>
      <c r="AF3406" s="5">
        <v>445.59308439533015</v>
      </c>
      <c r="AG3406" s="5">
        <v>201</v>
      </c>
      <c r="AH3406" s="5">
        <v>1791.2841992692274</v>
      </c>
      <c r="AI3406" s="5">
        <v>16</v>
      </c>
      <c r="AJ3406" s="5">
        <v>142.58978700650567</v>
      </c>
    </row>
    <row r="3407" spans="1:36" x14ac:dyDescent="0.25">
      <c r="A3407">
        <v>2019</v>
      </c>
      <c r="B3407" t="s">
        <v>71</v>
      </c>
      <c r="C3407" s="212" t="s">
        <v>4953</v>
      </c>
      <c r="D3407" s="47" t="s">
        <v>709</v>
      </c>
      <c r="E3407" s="11">
        <v>0</v>
      </c>
      <c r="F3407" s="2">
        <v>0.69650000000000001</v>
      </c>
      <c r="G3407" s="2">
        <v>0.28589999999999999</v>
      </c>
      <c r="H3407" s="2">
        <v>0.41060000000000002</v>
      </c>
      <c r="I3407" s="2">
        <v>0.72489999999999999</v>
      </c>
      <c r="J3407" s="2">
        <v>0.2301</v>
      </c>
      <c r="K3407" s="2">
        <v>0.49480000000000002</v>
      </c>
      <c r="L3407" s="2">
        <v>0.7268</v>
      </c>
      <c r="M3407" s="2">
        <v>0.25659999999999999</v>
      </c>
      <c r="N3407" s="2">
        <v>0.47020000000000001</v>
      </c>
      <c r="O3407" s="2">
        <v>0.45853333333333329</v>
      </c>
      <c r="P3407" s="2" t="s">
        <v>4792</v>
      </c>
      <c r="Q3407" s="5">
        <v>11305</v>
      </c>
      <c r="R3407" s="5" t="s">
        <v>4791</v>
      </c>
      <c r="S3407" s="5">
        <v>24</v>
      </c>
      <c r="T3407" s="5">
        <v>212.29544449358693</v>
      </c>
      <c r="U3407" s="5">
        <v>0</v>
      </c>
      <c r="V3407" s="5">
        <v>0</v>
      </c>
      <c r="W3407" s="5">
        <v>7</v>
      </c>
      <c r="X3407" s="5">
        <v>61.919504643962853</v>
      </c>
      <c r="Y3407" s="5">
        <v>5</v>
      </c>
      <c r="Z3407" s="5">
        <v>44.228217602830611</v>
      </c>
      <c r="AA3407" s="5">
        <v>12</v>
      </c>
      <c r="AB3407" s="5">
        <v>106.14772224679346</v>
      </c>
      <c r="AC3407" s="225">
        <v>215</v>
      </c>
      <c r="AD3407" s="5">
        <v>1901.8133569217159</v>
      </c>
      <c r="AE3407" s="5">
        <v>50</v>
      </c>
      <c r="AF3407" s="5">
        <v>442.28217602830608</v>
      </c>
      <c r="AG3407" s="5">
        <v>150</v>
      </c>
      <c r="AH3407" s="5">
        <v>1326.8465280849182</v>
      </c>
      <c r="AI3407" s="5">
        <v>15</v>
      </c>
      <c r="AJ3407" s="5">
        <v>132.68465280849182</v>
      </c>
    </row>
    <row r="3408" spans="1:36" x14ac:dyDescent="0.25">
      <c r="A3408">
        <v>2018</v>
      </c>
      <c r="B3408" t="s">
        <v>41</v>
      </c>
      <c r="C3408" s="212" t="s">
        <v>6218</v>
      </c>
      <c r="D3408" s="47" t="s">
        <v>6045</v>
      </c>
      <c r="E3408" s="11">
        <v>16.89</v>
      </c>
      <c r="F3408" s="2">
        <v>0.41739999999999999</v>
      </c>
      <c r="G3408" s="2">
        <v>0.56140000000000001</v>
      </c>
      <c r="H3408" s="2">
        <v>-0.14400000000000002</v>
      </c>
      <c r="I3408" s="2">
        <v>0.41660000000000003</v>
      </c>
      <c r="J3408" s="2">
        <v>0.52200000000000002</v>
      </c>
      <c r="K3408" s="2">
        <v>-0.10539999999999999</v>
      </c>
      <c r="L3408" s="2">
        <v>0.48630000000000001</v>
      </c>
      <c r="M3408" s="2">
        <v>0.49730000000000002</v>
      </c>
      <c r="N3408" s="2">
        <v>-1.100000000000001E-2</v>
      </c>
      <c r="O3408" s="2">
        <v>-8.6800000000000002E-2</v>
      </c>
      <c r="P3408" s="2" t="s">
        <v>5900</v>
      </c>
      <c r="Q3408" s="5">
        <v>11305</v>
      </c>
      <c r="R3408" s="5">
        <v>669.33096506808761</v>
      </c>
      <c r="S3408" s="5">
        <v>1</v>
      </c>
      <c r="T3408" s="5">
        <v>8.8456435205661226</v>
      </c>
      <c r="U3408" s="5">
        <v>0</v>
      </c>
      <c r="V3408" s="5">
        <v>0</v>
      </c>
      <c r="W3408" s="5">
        <v>0</v>
      </c>
      <c r="X3408" s="5">
        <v>0</v>
      </c>
      <c r="Y3408" s="5">
        <v>0</v>
      </c>
      <c r="Z3408" s="5">
        <v>0</v>
      </c>
      <c r="AA3408" s="5">
        <v>1</v>
      </c>
      <c r="AB3408" s="5">
        <v>8.8456435205661226</v>
      </c>
      <c r="AC3408" s="225">
        <v>17</v>
      </c>
      <c r="AD3408" s="5">
        <v>150.37593984962407</v>
      </c>
      <c r="AE3408" s="5">
        <v>2</v>
      </c>
      <c r="AF3408" s="5">
        <v>17.691287041132245</v>
      </c>
      <c r="AG3408" s="5">
        <v>15</v>
      </c>
      <c r="AH3408" s="5">
        <v>132.68465280849182</v>
      </c>
      <c r="AI3408" s="5">
        <v>0</v>
      </c>
      <c r="AJ3408" s="5">
        <v>0</v>
      </c>
    </row>
    <row r="3409" spans="1:36" x14ac:dyDescent="0.25">
      <c r="A3409">
        <v>2018</v>
      </c>
      <c r="B3409" t="s">
        <v>41</v>
      </c>
      <c r="C3409" s="212" t="s">
        <v>6032</v>
      </c>
      <c r="D3409" s="47" t="s">
        <v>6005</v>
      </c>
      <c r="E3409" s="11">
        <v>2.1190000000000002</v>
      </c>
      <c r="F3409" s="2">
        <v>0.24049999999999999</v>
      </c>
      <c r="G3409" s="2">
        <v>0.74350000000000005</v>
      </c>
      <c r="H3409" s="2">
        <v>-0.50300000000000011</v>
      </c>
      <c r="I3409" s="2">
        <v>0.2102</v>
      </c>
      <c r="J3409" s="2">
        <v>0.74750000000000005</v>
      </c>
      <c r="K3409" s="2">
        <v>-0.53730000000000011</v>
      </c>
      <c r="L3409" s="2">
        <v>0.24629999999999999</v>
      </c>
      <c r="M3409" s="2">
        <v>0.74</v>
      </c>
      <c r="N3409" s="2">
        <v>-0.49370000000000003</v>
      </c>
      <c r="O3409" s="2">
        <v>-0.51133333333333342</v>
      </c>
      <c r="P3409" s="2" t="s">
        <v>5900</v>
      </c>
      <c r="Q3409" s="5">
        <v>11310</v>
      </c>
      <c r="R3409" s="5">
        <v>5337.4233128834348</v>
      </c>
      <c r="S3409" s="5">
        <v>40</v>
      </c>
      <c r="T3409" s="5">
        <v>353.66931918656053</v>
      </c>
      <c r="U3409" s="5">
        <v>0</v>
      </c>
      <c r="V3409" s="5">
        <v>0</v>
      </c>
      <c r="W3409" s="5">
        <v>9</v>
      </c>
      <c r="X3409" s="5">
        <v>79.57559681697613</v>
      </c>
      <c r="Y3409" s="5">
        <v>15</v>
      </c>
      <c r="Z3409" s="5">
        <v>132.62599469496021</v>
      </c>
      <c r="AA3409" s="5">
        <v>16</v>
      </c>
      <c r="AB3409" s="5">
        <v>141.46772767462423</v>
      </c>
      <c r="AC3409" s="225">
        <v>241</v>
      </c>
      <c r="AD3409" s="5">
        <v>2130.8576480990273</v>
      </c>
      <c r="AE3409" s="5">
        <v>25</v>
      </c>
      <c r="AF3409" s="5">
        <v>221.04332449160037</v>
      </c>
      <c r="AG3409" s="5">
        <v>186</v>
      </c>
      <c r="AH3409" s="5">
        <v>1644.5623342175065</v>
      </c>
      <c r="AI3409" s="5">
        <v>30</v>
      </c>
      <c r="AJ3409" s="5">
        <v>265.25198938992042</v>
      </c>
    </row>
    <row r="3410" spans="1:36" x14ac:dyDescent="0.25">
      <c r="A3410">
        <v>2018</v>
      </c>
      <c r="B3410" t="s">
        <v>71</v>
      </c>
      <c r="C3410" s="212" t="s">
        <v>5128</v>
      </c>
      <c r="D3410" s="47" t="s">
        <v>5127</v>
      </c>
      <c r="E3410" s="11">
        <v>0</v>
      </c>
      <c r="F3410" s="2">
        <v>0.84889999999999999</v>
      </c>
      <c r="G3410" s="2">
        <v>0.1394</v>
      </c>
      <c r="H3410" s="2">
        <v>0.70950000000000002</v>
      </c>
      <c r="I3410" s="2">
        <v>0.83379999999999999</v>
      </c>
      <c r="J3410" s="2">
        <v>0.1386</v>
      </c>
      <c r="K3410" s="2">
        <v>0.69520000000000004</v>
      </c>
      <c r="L3410" s="2">
        <v>0.82040000000000002</v>
      </c>
      <c r="M3410" s="2">
        <v>0.16669999999999999</v>
      </c>
      <c r="N3410" s="2">
        <v>0.65370000000000006</v>
      </c>
      <c r="O3410" s="2">
        <v>0.68613333333333337</v>
      </c>
      <c r="P3410" s="2" t="s">
        <v>4792</v>
      </c>
      <c r="Q3410" s="5">
        <v>11337</v>
      </c>
      <c r="R3410" s="5" t="s">
        <v>4791</v>
      </c>
      <c r="S3410" s="5">
        <v>34</v>
      </c>
      <c r="T3410" s="5">
        <v>299.90297256769867</v>
      </c>
      <c r="U3410" s="5">
        <v>0</v>
      </c>
      <c r="V3410" s="5">
        <v>0</v>
      </c>
      <c r="W3410" s="5">
        <v>3</v>
      </c>
      <c r="X3410" s="5">
        <v>26.462026991267528</v>
      </c>
      <c r="Y3410" s="5">
        <v>2</v>
      </c>
      <c r="Z3410" s="5">
        <v>17.641351327511689</v>
      </c>
      <c r="AA3410" s="5">
        <v>29</v>
      </c>
      <c r="AB3410" s="5">
        <v>255.79959424891948</v>
      </c>
      <c r="AC3410" s="225">
        <v>198</v>
      </c>
      <c r="AD3410" s="5">
        <v>1746.4937814236571</v>
      </c>
      <c r="AE3410" s="5">
        <v>55</v>
      </c>
      <c r="AF3410" s="5">
        <v>485.13716150657137</v>
      </c>
      <c r="AG3410" s="5">
        <v>140</v>
      </c>
      <c r="AH3410" s="5">
        <v>1234.8945929258182</v>
      </c>
      <c r="AI3410" s="5">
        <v>3</v>
      </c>
      <c r="AJ3410" s="5">
        <v>26.462026991267528</v>
      </c>
    </row>
    <row r="3411" spans="1:36" x14ac:dyDescent="0.25">
      <c r="A3411">
        <v>2018</v>
      </c>
      <c r="B3411" t="s">
        <v>71</v>
      </c>
      <c r="C3411" s="212" t="s">
        <v>5128</v>
      </c>
      <c r="D3411" s="47" t="s">
        <v>5127</v>
      </c>
      <c r="E3411" s="11">
        <v>0</v>
      </c>
      <c r="F3411" s="2">
        <v>0.84889999999999999</v>
      </c>
      <c r="G3411" s="2">
        <v>0.1394</v>
      </c>
      <c r="H3411" s="2">
        <v>0.70950000000000002</v>
      </c>
      <c r="I3411" s="2">
        <v>0.83379999999999999</v>
      </c>
      <c r="J3411" s="2">
        <v>0.1386</v>
      </c>
      <c r="K3411" s="2">
        <v>0.69520000000000004</v>
      </c>
      <c r="L3411" s="2">
        <v>0.82040000000000002</v>
      </c>
      <c r="M3411" s="2">
        <v>0.16669999999999999</v>
      </c>
      <c r="N3411" s="2">
        <v>0.65370000000000006</v>
      </c>
      <c r="O3411" s="2">
        <v>0.68613333333333337</v>
      </c>
      <c r="P3411" s="2" t="s">
        <v>4792</v>
      </c>
      <c r="Q3411" s="5">
        <v>11337</v>
      </c>
      <c r="R3411" s="5" t="s">
        <v>4791</v>
      </c>
      <c r="S3411" s="5">
        <v>34</v>
      </c>
      <c r="T3411" s="5">
        <v>299.90297256769867</v>
      </c>
      <c r="U3411" s="5">
        <v>0</v>
      </c>
      <c r="V3411" s="5">
        <v>0</v>
      </c>
      <c r="W3411" s="5">
        <v>3</v>
      </c>
      <c r="X3411" s="5">
        <v>26.462026991267528</v>
      </c>
      <c r="Y3411" s="5">
        <v>2</v>
      </c>
      <c r="Z3411" s="5">
        <v>17.641351327511689</v>
      </c>
      <c r="AA3411" s="5">
        <v>29</v>
      </c>
      <c r="AB3411" s="5">
        <v>255.79959424891948</v>
      </c>
      <c r="AC3411" s="225">
        <v>198</v>
      </c>
      <c r="AD3411" s="5">
        <v>1746.4937814236571</v>
      </c>
      <c r="AE3411" s="5">
        <v>55</v>
      </c>
      <c r="AF3411" s="5">
        <v>485.13716150657137</v>
      </c>
      <c r="AG3411" s="5">
        <v>140</v>
      </c>
      <c r="AH3411" s="5">
        <v>1234.8945929258182</v>
      </c>
      <c r="AI3411" s="5">
        <v>3</v>
      </c>
      <c r="AJ3411" s="5">
        <v>26.462026991267528</v>
      </c>
    </row>
    <row r="3412" spans="1:36" x14ac:dyDescent="0.25">
      <c r="A3412">
        <v>2017</v>
      </c>
      <c r="B3412" t="s">
        <v>41</v>
      </c>
      <c r="C3412" s="212" t="s">
        <v>6218</v>
      </c>
      <c r="D3412" s="47" t="s">
        <v>6045</v>
      </c>
      <c r="E3412" s="11">
        <v>16.89</v>
      </c>
      <c r="F3412" s="2">
        <v>0.41739999999999999</v>
      </c>
      <c r="G3412" s="2">
        <v>0.56140000000000001</v>
      </c>
      <c r="H3412" s="2">
        <v>-0.14400000000000002</v>
      </c>
      <c r="I3412" s="2">
        <v>0.41660000000000003</v>
      </c>
      <c r="J3412" s="2">
        <v>0.52200000000000002</v>
      </c>
      <c r="K3412" s="2">
        <v>-0.10539999999999999</v>
      </c>
      <c r="L3412" s="2">
        <v>0.48630000000000001</v>
      </c>
      <c r="M3412" s="2">
        <v>0.49730000000000002</v>
      </c>
      <c r="N3412" s="2">
        <v>-1.100000000000001E-2</v>
      </c>
      <c r="O3412" s="2">
        <v>-8.6800000000000002E-2</v>
      </c>
      <c r="P3412" s="2" t="s">
        <v>5900</v>
      </c>
      <c r="Q3412" s="5">
        <v>11342</v>
      </c>
      <c r="R3412" s="5">
        <v>671.5216104203671</v>
      </c>
      <c r="S3412" s="5">
        <v>0</v>
      </c>
      <c r="T3412" s="5">
        <v>0</v>
      </c>
      <c r="U3412" s="5">
        <v>0</v>
      </c>
      <c r="V3412" s="5">
        <v>0</v>
      </c>
      <c r="W3412" s="5">
        <v>0</v>
      </c>
      <c r="X3412" s="5">
        <v>0</v>
      </c>
      <c r="Y3412" s="5">
        <v>0</v>
      </c>
      <c r="Z3412" s="5">
        <v>0</v>
      </c>
      <c r="AA3412" s="5">
        <v>0</v>
      </c>
      <c r="AB3412" s="5">
        <v>0</v>
      </c>
      <c r="AC3412" s="225">
        <v>18</v>
      </c>
      <c r="AD3412" s="5">
        <v>158.70216892964203</v>
      </c>
      <c r="AE3412" s="5">
        <v>5</v>
      </c>
      <c r="AF3412" s="5">
        <v>44.083935813789452</v>
      </c>
      <c r="AG3412" s="5">
        <v>13</v>
      </c>
      <c r="AH3412" s="5">
        <v>114.61823311585259</v>
      </c>
      <c r="AI3412" s="5">
        <v>0</v>
      </c>
      <c r="AJ3412" s="5">
        <v>0</v>
      </c>
    </row>
    <row r="3413" spans="1:36" x14ac:dyDescent="0.25">
      <c r="A3413">
        <v>2017</v>
      </c>
      <c r="B3413" t="s">
        <v>41</v>
      </c>
      <c r="C3413" s="212" t="s">
        <v>6032</v>
      </c>
      <c r="D3413" s="47" t="s">
        <v>6005</v>
      </c>
      <c r="E3413" s="11">
        <v>2.1190000000000002</v>
      </c>
      <c r="F3413" s="2">
        <v>0.24049999999999999</v>
      </c>
      <c r="G3413" s="2">
        <v>0.74350000000000005</v>
      </c>
      <c r="H3413" s="2">
        <v>-0.50300000000000011</v>
      </c>
      <c r="I3413" s="2">
        <v>0.2102</v>
      </c>
      <c r="J3413" s="2">
        <v>0.74750000000000005</v>
      </c>
      <c r="K3413" s="2">
        <v>-0.53730000000000011</v>
      </c>
      <c r="L3413" s="2">
        <v>0.24629999999999999</v>
      </c>
      <c r="M3413" s="2">
        <v>0.74</v>
      </c>
      <c r="N3413" s="2">
        <v>-0.49370000000000003</v>
      </c>
      <c r="O3413" s="2">
        <v>-0.51133333333333342</v>
      </c>
      <c r="P3413" s="2" t="s">
        <v>5900</v>
      </c>
      <c r="Q3413" s="5">
        <v>11358</v>
      </c>
      <c r="R3413" s="5">
        <v>5360.0755073147702</v>
      </c>
      <c r="S3413" s="5">
        <v>27</v>
      </c>
      <c r="T3413" s="5">
        <v>237.71790808240888</v>
      </c>
      <c r="U3413" s="5">
        <v>2</v>
      </c>
      <c r="V3413" s="5">
        <v>17.608733932030287</v>
      </c>
      <c r="W3413" s="5">
        <v>3</v>
      </c>
      <c r="X3413" s="5">
        <v>26.413100898045432</v>
      </c>
      <c r="Y3413" s="5">
        <v>9</v>
      </c>
      <c r="Z3413" s="5">
        <v>79.239302694136299</v>
      </c>
      <c r="AA3413" s="5">
        <v>13</v>
      </c>
      <c r="AB3413" s="5">
        <v>114.45677055819687</v>
      </c>
      <c r="AC3413" s="225">
        <v>170</v>
      </c>
      <c r="AD3413" s="5">
        <v>1496.7423842225744</v>
      </c>
      <c r="AE3413" s="5">
        <v>15</v>
      </c>
      <c r="AF3413" s="5">
        <v>132.06550449022717</v>
      </c>
      <c r="AG3413" s="5">
        <v>116</v>
      </c>
      <c r="AH3413" s="5">
        <v>1021.3065680577566</v>
      </c>
      <c r="AI3413" s="5">
        <v>39</v>
      </c>
      <c r="AJ3413" s="5">
        <v>343.3703116745906</v>
      </c>
    </row>
    <row r="3414" spans="1:36" x14ac:dyDescent="0.25">
      <c r="A3414">
        <v>2018</v>
      </c>
      <c r="B3414" t="s">
        <v>49</v>
      </c>
      <c r="C3414" s="212" t="s">
        <v>6407</v>
      </c>
      <c r="D3414" s="47" t="s">
        <v>618</v>
      </c>
      <c r="E3414" s="11">
        <v>23.4</v>
      </c>
      <c r="F3414" s="2">
        <v>0.3947</v>
      </c>
      <c r="G3414" s="2">
        <v>0.57199999999999995</v>
      </c>
      <c r="H3414" s="2">
        <v>-0.17729999999999996</v>
      </c>
      <c r="I3414" s="2">
        <v>0.48499999999999999</v>
      </c>
      <c r="J3414" s="2">
        <v>0.41599999999999998</v>
      </c>
      <c r="K3414" s="2">
        <v>6.9000000000000006E-2</v>
      </c>
      <c r="L3414" s="2">
        <v>0.48399999999999999</v>
      </c>
      <c r="M3414" s="2">
        <v>0.498</v>
      </c>
      <c r="N3414" s="2">
        <v>-1.4000000000000012E-2</v>
      </c>
      <c r="O3414" s="2">
        <v>-4.0766666666666652E-2</v>
      </c>
      <c r="P3414" s="2" t="s">
        <v>5765</v>
      </c>
      <c r="Q3414" s="5">
        <v>11368</v>
      </c>
      <c r="R3414" s="5">
        <v>485.81196581196582</v>
      </c>
      <c r="S3414" s="5">
        <v>23</v>
      </c>
      <c r="T3414" s="5">
        <v>202.32230823363827</v>
      </c>
      <c r="U3414" s="5">
        <v>0</v>
      </c>
      <c r="V3414" s="5">
        <v>0</v>
      </c>
      <c r="W3414" s="5">
        <v>2</v>
      </c>
      <c r="X3414" s="5">
        <v>17.593244194229417</v>
      </c>
      <c r="Y3414" s="5">
        <v>1</v>
      </c>
      <c r="Z3414" s="5">
        <v>8.7966220971147084</v>
      </c>
      <c r="AA3414" s="5">
        <v>20</v>
      </c>
      <c r="AB3414" s="5">
        <v>175.93244194229416</v>
      </c>
      <c r="AC3414" s="225">
        <v>232</v>
      </c>
      <c r="AD3414" s="5">
        <v>2040.8163265306121</v>
      </c>
      <c r="AE3414" s="5">
        <v>9</v>
      </c>
      <c r="AF3414" s="5">
        <v>79.169598874032374</v>
      </c>
      <c r="AG3414" s="5">
        <v>222</v>
      </c>
      <c r="AH3414" s="5">
        <v>1952.850105559465</v>
      </c>
      <c r="AI3414" s="5">
        <v>1</v>
      </c>
      <c r="AJ3414" s="5">
        <v>8.7966220971147084</v>
      </c>
    </row>
    <row r="3415" spans="1:36" x14ac:dyDescent="0.25">
      <c r="A3415">
        <v>2017</v>
      </c>
      <c r="B3415" t="s">
        <v>49</v>
      </c>
      <c r="C3415" s="212" t="s">
        <v>6407</v>
      </c>
      <c r="D3415" s="47" t="s">
        <v>618</v>
      </c>
      <c r="E3415" s="11">
        <v>23.4</v>
      </c>
      <c r="F3415" s="2">
        <v>0.3947</v>
      </c>
      <c r="G3415" s="2">
        <v>0.57199999999999995</v>
      </c>
      <c r="H3415" s="2">
        <v>-0.17729999999999996</v>
      </c>
      <c r="I3415" s="2">
        <v>0.48499999999999999</v>
      </c>
      <c r="J3415" s="2">
        <v>0.41599999999999998</v>
      </c>
      <c r="K3415" s="2">
        <v>6.9000000000000006E-2</v>
      </c>
      <c r="L3415" s="2">
        <v>0.48399999999999999</v>
      </c>
      <c r="M3415" s="2">
        <v>0.498</v>
      </c>
      <c r="N3415" s="2">
        <v>-1.4000000000000012E-2</v>
      </c>
      <c r="O3415" s="2">
        <v>-4.0766666666666652E-2</v>
      </c>
      <c r="P3415" s="2" t="s">
        <v>5765</v>
      </c>
      <c r="Q3415" s="5">
        <v>11369</v>
      </c>
      <c r="R3415" s="5">
        <v>485.85470085470087</v>
      </c>
      <c r="S3415" s="5">
        <v>27</v>
      </c>
      <c r="T3415" s="5">
        <v>237.48790570850556</v>
      </c>
      <c r="U3415" s="5">
        <v>0</v>
      </c>
      <c r="V3415" s="5">
        <v>0</v>
      </c>
      <c r="W3415" s="5">
        <v>2</v>
      </c>
      <c r="X3415" s="5">
        <v>17.591696719148562</v>
      </c>
      <c r="Y3415" s="5">
        <v>2</v>
      </c>
      <c r="Z3415" s="5">
        <v>17.591696719148562</v>
      </c>
      <c r="AA3415" s="5">
        <v>23</v>
      </c>
      <c r="AB3415" s="5">
        <v>202.30451227020848</v>
      </c>
      <c r="AC3415" s="225">
        <v>170</v>
      </c>
      <c r="AD3415" s="5">
        <v>1495.2942211276279</v>
      </c>
      <c r="AE3415" s="5">
        <v>13</v>
      </c>
      <c r="AF3415" s="5">
        <v>114.34602867446564</v>
      </c>
      <c r="AG3415" s="5">
        <v>152</v>
      </c>
      <c r="AH3415" s="5">
        <v>1336.9689506552909</v>
      </c>
      <c r="AI3415" s="5">
        <v>5</v>
      </c>
      <c r="AJ3415" s="5">
        <v>43.979241797871403</v>
      </c>
    </row>
    <row r="3416" spans="1:36" x14ac:dyDescent="0.25">
      <c r="A3416">
        <v>2018</v>
      </c>
      <c r="B3416" t="s">
        <v>49</v>
      </c>
      <c r="C3416" s="212" t="s">
        <v>6435</v>
      </c>
      <c r="D3416" s="47" t="s">
        <v>6436</v>
      </c>
      <c r="E3416" s="11">
        <v>47.8</v>
      </c>
      <c r="F3416" s="2">
        <v>0</v>
      </c>
      <c r="G3416" s="2">
        <v>0</v>
      </c>
      <c r="H3416" s="2">
        <v>0</v>
      </c>
      <c r="I3416" s="2">
        <v>0.28699999999999998</v>
      </c>
      <c r="J3416" s="2">
        <v>0.63</v>
      </c>
      <c r="K3416" s="2">
        <v>-0.34300000000000003</v>
      </c>
      <c r="L3416" s="2">
        <v>0.35799999999999998</v>
      </c>
      <c r="M3416" s="2">
        <v>0.628</v>
      </c>
      <c r="N3416" s="2">
        <v>-0.27</v>
      </c>
      <c r="O3416" s="2">
        <v>-0.20433333333333334</v>
      </c>
      <c r="P3416" s="2" t="s">
        <v>5900</v>
      </c>
      <c r="Q3416" s="5">
        <v>11388</v>
      </c>
      <c r="R3416" s="5">
        <v>238.24267782426779</v>
      </c>
      <c r="S3416" s="5">
        <v>37</v>
      </c>
      <c r="T3416" s="5">
        <v>324.9034070951879</v>
      </c>
      <c r="U3416" s="5">
        <v>0</v>
      </c>
      <c r="V3416" s="5">
        <v>0</v>
      </c>
      <c r="W3416" s="5">
        <v>9</v>
      </c>
      <c r="X3416" s="5">
        <v>79.030558482613273</v>
      </c>
      <c r="Y3416" s="5">
        <v>1</v>
      </c>
      <c r="Z3416" s="5">
        <v>8.7811731647348079</v>
      </c>
      <c r="AA3416" s="5">
        <v>27</v>
      </c>
      <c r="AB3416" s="5">
        <v>237.09167544783983</v>
      </c>
      <c r="AC3416" s="225">
        <v>225</v>
      </c>
      <c r="AD3416" s="5">
        <v>1975.7639620653322</v>
      </c>
      <c r="AE3416" s="5">
        <v>21</v>
      </c>
      <c r="AF3416" s="5">
        <v>184.40463645943098</v>
      </c>
      <c r="AG3416" s="5">
        <v>193</v>
      </c>
      <c r="AH3416" s="5">
        <v>1694.7664207938183</v>
      </c>
      <c r="AI3416" s="5">
        <v>11</v>
      </c>
      <c r="AJ3416" s="5">
        <v>96.592904812082892</v>
      </c>
    </row>
    <row r="3417" spans="1:36" x14ac:dyDescent="0.25">
      <c r="A3417">
        <v>2018</v>
      </c>
      <c r="B3417" t="s">
        <v>49</v>
      </c>
      <c r="C3417" s="212" t="s">
        <v>6392</v>
      </c>
      <c r="D3417" s="47" t="s">
        <v>6316</v>
      </c>
      <c r="E3417" s="11">
        <v>32.799999999999997</v>
      </c>
      <c r="F3417" s="2">
        <v>0.2611</v>
      </c>
      <c r="G3417" s="2">
        <v>0.71</v>
      </c>
      <c r="H3417" s="2">
        <v>-0.44889999999999997</v>
      </c>
      <c r="I3417" s="2">
        <v>0.314</v>
      </c>
      <c r="J3417" s="2">
        <v>0.57499999999999996</v>
      </c>
      <c r="K3417" s="2">
        <v>-0.26099999999999995</v>
      </c>
      <c r="L3417" s="2">
        <v>0.45900000000000002</v>
      </c>
      <c r="M3417" s="2">
        <v>0.52400000000000002</v>
      </c>
      <c r="N3417" s="2">
        <v>-6.5000000000000002E-2</v>
      </c>
      <c r="O3417" s="2">
        <v>-0.25829999999999997</v>
      </c>
      <c r="P3417" s="2" t="s">
        <v>5900</v>
      </c>
      <c r="Q3417" s="5">
        <v>11388</v>
      </c>
      <c r="R3417" s="5">
        <v>347.19512195121956</v>
      </c>
      <c r="S3417" s="5">
        <v>8</v>
      </c>
      <c r="T3417" s="5">
        <v>70.249385317878463</v>
      </c>
      <c r="U3417" s="5">
        <v>1</v>
      </c>
      <c r="V3417" s="5">
        <v>8.7811731647348079</v>
      </c>
      <c r="W3417" s="5">
        <v>5</v>
      </c>
      <c r="X3417" s="5">
        <v>43.905865823674041</v>
      </c>
      <c r="Y3417" s="5">
        <v>0</v>
      </c>
      <c r="Z3417" s="5">
        <v>0</v>
      </c>
      <c r="AA3417" s="5">
        <v>2</v>
      </c>
      <c r="AB3417" s="5">
        <v>17.562346329469616</v>
      </c>
      <c r="AC3417" s="225">
        <v>23</v>
      </c>
      <c r="AD3417" s="5">
        <v>201.96698278890059</v>
      </c>
      <c r="AE3417" s="5">
        <v>4</v>
      </c>
      <c r="AF3417" s="5">
        <v>35.124692658939232</v>
      </c>
      <c r="AG3417" s="5">
        <v>19</v>
      </c>
      <c r="AH3417" s="5">
        <v>166.84229012996136</v>
      </c>
      <c r="AI3417" s="5">
        <v>0</v>
      </c>
      <c r="AJ3417" s="5">
        <v>0</v>
      </c>
    </row>
    <row r="3418" spans="1:36" x14ac:dyDescent="0.25">
      <c r="A3418">
        <v>2018</v>
      </c>
      <c r="B3418" t="s">
        <v>49</v>
      </c>
      <c r="C3418" s="212" t="s">
        <v>6435</v>
      </c>
      <c r="D3418" s="47" t="s">
        <v>6436</v>
      </c>
      <c r="E3418" s="11">
        <v>47.8</v>
      </c>
      <c r="F3418" s="2">
        <v>0</v>
      </c>
      <c r="G3418" s="2">
        <v>0</v>
      </c>
      <c r="H3418" s="2">
        <v>0</v>
      </c>
      <c r="I3418" s="2">
        <v>0.28699999999999998</v>
      </c>
      <c r="J3418" s="2">
        <v>0.63</v>
      </c>
      <c r="K3418" s="2">
        <v>-0.34300000000000003</v>
      </c>
      <c r="L3418" s="2">
        <v>0.35799999999999998</v>
      </c>
      <c r="M3418" s="2">
        <v>0.628</v>
      </c>
      <c r="N3418" s="2">
        <v>-0.27</v>
      </c>
      <c r="O3418" s="2">
        <v>-0.20433333333333334</v>
      </c>
      <c r="P3418" s="2" t="s">
        <v>5900</v>
      </c>
      <c r="Q3418" s="5">
        <v>11393</v>
      </c>
      <c r="R3418" s="5">
        <v>238.34728033472805</v>
      </c>
      <c r="S3418" s="5">
        <v>27</v>
      </c>
      <c r="T3418" s="5">
        <v>236.98762397963662</v>
      </c>
      <c r="U3418" s="5">
        <v>0</v>
      </c>
      <c r="V3418" s="5">
        <v>0</v>
      </c>
      <c r="W3418" s="5">
        <v>2</v>
      </c>
      <c r="X3418" s="5">
        <v>17.554638813306415</v>
      </c>
      <c r="Y3418" s="5">
        <v>0</v>
      </c>
      <c r="Z3418" s="5">
        <v>0</v>
      </c>
      <c r="AA3418" s="5">
        <v>25</v>
      </c>
      <c r="AB3418" s="5">
        <v>219.43298516633021</v>
      </c>
      <c r="AC3418" s="225">
        <v>154</v>
      </c>
      <c r="AD3418" s="5">
        <v>1351.707188624594</v>
      </c>
      <c r="AE3418" s="5">
        <v>17</v>
      </c>
      <c r="AF3418" s="5">
        <v>149.21442991310454</v>
      </c>
      <c r="AG3418" s="5">
        <v>133</v>
      </c>
      <c r="AH3418" s="5">
        <v>1167.3834810848768</v>
      </c>
      <c r="AI3418" s="5">
        <v>4</v>
      </c>
      <c r="AJ3418" s="5">
        <v>35.10927762661283</v>
      </c>
    </row>
    <row r="3419" spans="1:36" x14ac:dyDescent="0.25">
      <c r="A3419">
        <v>2017</v>
      </c>
      <c r="B3419" t="s">
        <v>49</v>
      </c>
      <c r="C3419" s="212" t="s">
        <v>6392</v>
      </c>
      <c r="D3419" s="47" t="s">
        <v>6316</v>
      </c>
      <c r="E3419" s="11">
        <v>32.799999999999997</v>
      </c>
      <c r="F3419" s="2">
        <v>0.2611</v>
      </c>
      <c r="G3419" s="2">
        <v>0.71</v>
      </c>
      <c r="H3419" s="2">
        <v>-0.44889999999999997</v>
      </c>
      <c r="I3419" s="2">
        <v>0.314</v>
      </c>
      <c r="J3419" s="2">
        <v>0.57499999999999996</v>
      </c>
      <c r="K3419" s="2">
        <v>-0.26099999999999995</v>
      </c>
      <c r="L3419" s="2">
        <v>0.45900000000000002</v>
      </c>
      <c r="M3419" s="2">
        <v>0.52400000000000002</v>
      </c>
      <c r="N3419" s="2">
        <v>-6.5000000000000002E-2</v>
      </c>
      <c r="O3419" s="2">
        <v>-0.25829999999999997</v>
      </c>
      <c r="P3419" s="2" t="s">
        <v>5900</v>
      </c>
      <c r="Q3419" s="5">
        <v>11411</v>
      </c>
      <c r="R3419" s="5">
        <v>347.89634146341467</v>
      </c>
      <c r="S3419" s="5">
        <v>6</v>
      </c>
      <c r="T3419" s="5">
        <v>52.580843046183503</v>
      </c>
      <c r="U3419" s="5">
        <v>4</v>
      </c>
      <c r="V3419" s="5">
        <v>35.05389536412234</v>
      </c>
      <c r="W3419" s="5">
        <v>1</v>
      </c>
      <c r="X3419" s="5">
        <v>8.763473841030585</v>
      </c>
      <c r="Y3419" s="5">
        <v>0</v>
      </c>
      <c r="Z3419" s="5">
        <v>0</v>
      </c>
      <c r="AA3419" s="5">
        <v>1</v>
      </c>
      <c r="AB3419" s="5">
        <v>8.763473841030585</v>
      </c>
      <c r="AC3419" s="225">
        <v>34</v>
      </c>
      <c r="AD3419" s="5">
        <v>297.9581105950399</v>
      </c>
      <c r="AE3419" s="5">
        <v>6</v>
      </c>
      <c r="AF3419" s="5">
        <v>52.580843046183503</v>
      </c>
      <c r="AG3419" s="5">
        <v>28</v>
      </c>
      <c r="AH3419" s="5">
        <v>245.37726754885639</v>
      </c>
      <c r="AI3419" s="5">
        <v>0</v>
      </c>
      <c r="AJ3419" s="5">
        <v>0</v>
      </c>
    </row>
    <row r="3420" spans="1:36" x14ac:dyDescent="0.25">
      <c r="A3420">
        <v>2018</v>
      </c>
      <c r="B3420" t="s">
        <v>49</v>
      </c>
      <c r="C3420" s="212" t="s">
        <v>658</v>
      </c>
      <c r="D3420" s="47" t="s">
        <v>6314</v>
      </c>
      <c r="E3420" s="11">
        <v>29.6</v>
      </c>
      <c r="F3420" s="2">
        <v>0.39889999999999998</v>
      </c>
      <c r="G3420" s="2">
        <v>0.57140000000000002</v>
      </c>
      <c r="H3420" s="2">
        <v>-0.17250000000000004</v>
      </c>
      <c r="I3420" s="2">
        <v>0.51900000000000002</v>
      </c>
      <c r="J3420" s="2">
        <v>0.379</v>
      </c>
      <c r="K3420" s="2">
        <v>0.14000000000000001</v>
      </c>
      <c r="L3420" s="2">
        <v>0.57099999999999995</v>
      </c>
      <c r="M3420" s="2">
        <v>0.41699999999999998</v>
      </c>
      <c r="N3420" s="2">
        <v>0.15399999999999997</v>
      </c>
      <c r="O3420" s="2">
        <v>4.049999999999998E-2</v>
      </c>
      <c r="P3420" s="2" t="s">
        <v>5765</v>
      </c>
      <c r="Q3420" s="5">
        <v>11419</v>
      </c>
      <c r="R3420" s="5">
        <v>385.77702702702703</v>
      </c>
      <c r="S3420" s="5">
        <v>16</v>
      </c>
      <c r="T3420" s="5">
        <v>140.1173482791838</v>
      </c>
      <c r="U3420" s="5">
        <v>0</v>
      </c>
      <c r="V3420" s="5">
        <v>0</v>
      </c>
      <c r="W3420" s="5">
        <v>3</v>
      </c>
      <c r="X3420" s="5">
        <v>26.272002802346965</v>
      </c>
      <c r="Y3420" s="5">
        <v>1</v>
      </c>
      <c r="Z3420" s="5">
        <v>8.7573342674489876</v>
      </c>
      <c r="AA3420" s="5">
        <v>12</v>
      </c>
      <c r="AB3420" s="5">
        <v>105.08801120938786</v>
      </c>
      <c r="AC3420" s="225">
        <v>84</v>
      </c>
      <c r="AD3420" s="5">
        <v>735.61607846571508</v>
      </c>
      <c r="AE3420" s="5">
        <v>20</v>
      </c>
      <c r="AF3420" s="5">
        <v>175.14668534897976</v>
      </c>
      <c r="AG3420" s="5">
        <v>62</v>
      </c>
      <c r="AH3420" s="5">
        <v>542.95472458183735</v>
      </c>
      <c r="AI3420" s="5">
        <v>2</v>
      </c>
      <c r="AJ3420" s="5">
        <v>17.514668534897975</v>
      </c>
    </row>
    <row r="3421" spans="1:36" x14ac:dyDescent="0.25">
      <c r="A3421">
        <v>2018</v>
      </c>
      <c r="B3421" t="s">
        <v>49</v>
      </c>
      <c r="C3421" s="212" t="s">
        <v>6407</v>
      </c>
      <c r="D3421" s="47" t="s">
        <v>618</v>
      </c>
      <c r="E3421" s="11">
        <v>23.4</v>
      </c>
      <c r="F3421" s="2">
        <v>0.3947</v>
      </c>
      <c r="G3421" s="2">
        <v>0.57199999999999995</v>
      </c>
      <c r="H3421" s="2">
        <v>-0.17729999999999996</v>
      </c>
      <c r="I3421" s="2">
        <v>0.48499999999999999</v>
      </c>
      <c r="J3421" s="2">
        <v>0.41599999999999998</v>
      </c>
      <c r="K3421" s="2">
        <v>6.9000000000000006E-2</v>
      </c>
      <c r="L3421" s="2">
        <v>0.48399999999999999</v>
      </c>
      <c r="M3421" s="2">
        <v>0.498</v>
      </c>
      <c r="N3421" s="2">
        <v>-1.4000000000000012E-2</v>
      </c>
      <c r="O3421" s="2">
        <v>-4.0766666666666652E-2</v>
      </c>
      <c r="P3421" s="2" t="s">
        <v>5765</v>
      </c>
      <c r="Q3421" s="5">
        <v>11435</v>
      </c>
      <c r="R3421" s="5">
        <v>488.67521367521368</v>
      </c>
      <c r="S3421" s="5">
        <v>35</v>
      </c>
      <c r="T3421" s="5">
        <v>306.07783121993879</v>
      </c>
      <c r="U3421" s="5">
        <v>0</v>
      </c>
      <c r="V3421" s="5">
        <v>0</v>
      </c>
      <c r="W3421" s="5">
        <v>8</v>
      </c>
      <c r="X3421" s="5">
        <v>69.960647135986008</v>
      </c>
      <c r="Y3421" s="5">
        <v>2</v>
      </c>
      <c r="Z3421" s="5">
        <v>17.490161783996502</v>
      </c>
      <c r="AA3421" s="5">
        <v>25</v>
      </c>
      <c r="AB3421" s="5">
        <v>218.62702229995625</v>
      </c>
      <c r="AC3421" s="225">
        <v>142</v>
      </c>
      <c r="AD3421" s="5">
        <v>1241.8014866637516</v>
      </c>
      <c r="AE3421" s="5">
        <v>11</v>
      </c>
      <c r="AF3421" s="5">
        <v>96.195889811980763</v>
      </c>
      <c r="AG3421" s="5">
        <v>124</v>
      </c>
      <c r="AH3421" s="5">
        <v>1084.390030607783</v>
      </c>
      <c r="AI3421" s="5">
        <v>7</v>
      </c>
      <c r="AJ3421" s="5">
        <v>61.215566243987752</v>
      </c>
    </row>
    <row r="3422" spans="1:36" x14ac:dyDescent="0.25">
      <c r="A3422">
        <v>2017</v>
      </c>
      <c r="B3422" t="s">
        <v>41</v>
      </c>
      <c r="C3422" s="212" t="s">
        <v>723</v>
      </c>
      <c r="D3422" s="47" t="s">
        <v>5053</v>
      </c>
      <c r="E3422" s="11">
        <v>8.9789999999999992</v>
      </c>
      <c r="F3422" s="2">
        <v>0.46100000000000002</v>
      </c>
      <c r="G3422" s="2">
        <v>0.51849999999999996</v>
      </c>
      <c r="H3422" s="2">
        <v>-5.749999999999994E-2</v>
      </c>
      <c r="I3422" s="2">
        <v>0.46860000000000002</v>
      </c>
      <c r="J3422" s="2">
        <v>0.46710000000000002</v>
      </c>
      <c r="K3422" s="2">
        <v>1.5000000000000013E-3</v>
      </c>
      <c r="L3422" s="2">
        <v>0.50719999999999998</v>
      </c>
      <c r="M3422" s="2">
        <v>0.47399999999999998</v>
      </c>
      <c r="N3422" s="2">
        <v>3.3200000000000007E-2</v>
      </c>
      <c r="O3422" s="2">
        <v>-7.5999999999999774E-3</v>
      </c>
      <c r="P3422" s="2" t="s">
        <v>5765</v>
      </c>
      <c r="Q3422" s="5">
        <v>11438</v>
      </c>
      <c r="R3422" s="5">
        <v>1273.8612317630027</v>
      </c>
      <c r="S3422" s="5">
        <v>3</v>
      </c>
      <c r="T3422" s="5">
        <v>26.228361601678618</v>
      </c>
      <c r="U3422" s="5">
        <v>0</v>
      </c>
      <c r="V3422" s="5">
        <v>0</v>
      </c>
      <c r="W3422" s="5">
        <v>3</v>
      </c>
      <c r="X3422" s="5">
        <v>26.228361601678618</v>
      </c>
      <c r="Y3422" s="5">
        <v>0</v>
      </c>
      <c r="Z3422" s="5">
        <v>0</v>
      </c>
      <c r="AA3422" s="5">
        <v>0</v>
      </c>
      <c r="AB3422" s="5">
        <v>0</v>
      </c>
      <c r="AC3422" s="225">
        <v>110</v>
      </c>
      <c r="AD3422" s="5">
        <v>961.70659206154926</v>
      </c>
      <c r="AE3422" s="5">
        <v>13</v>
      </c>
      <c r="AF3422" s="5">
        <v>113.656233607274</v>
      </c>
      <c r="AG3422" s="5">
        <v>92</v>
      </c>
      <c r="AH3422" s="5">
        <v>804.33642245147757</v>
      </c>
      <c r="AI3422" s="5">
        <v>5</v>
      </c>
      <c r="AJ3422" s="5">
        <v>43.713936002797688</v>
      </c>
    </row>
    <row r="3423" spans="1:36" x14ac:dyDescent="0.25">
      <c r="A3423">
        <v>2018</v>
      </c>
      <c r="B3423" t="s">
        <v>49</v>
      </c>
      <c r="C3423" s="212" t="s">
        <v>6392</v>
      </c>
      <c r="D3423" s="47" t="s">
        <v>6316</v>
      </c>
      <c r="E3423" s="11">
        <v>32.799999999999997</v>
      </c>
      <c r="F3423" s="2">
        <v>0.2611</v>
      </c>
      <c r="G3423" s="2">
        <v>0.71</v>
      </c>
      <c r="H3423" s="2">
        <v>-0.44889999999999997</v>
      </c>
      <c r="I3423" s="2">
        <v>0.314</v>
      </c>
      <c r="J3423" s="2">
        <v>0.57499999999999996</v>
      </c>
      <c r="K3423" s="2">
        <v>-0.26099999999999995</v>
      </c>
      <c r="L3423" s="2">
        <v>0.45900000000000002</v>
      </c>
      <c r="M3423" s="2">
        <v>0.52400000000000002</v>
      </c>
      <c r="N3423" s="2">
        <v>-6.5000000000000002E-2</v>
      </c>
      <c r="O3423" s="2">
        <v>-0.25829999999999997</v>
      </c>
      <c r="P3423" s="2" t="s">
        <v>5900</v>
      </c>
      <c r="Q3423" s="5">
        <v>11462</v>
      </c>
      <c r="R3423" s="5">
        <v>349.45121951219517</v>
      </c>
      <c r="S3423" s="5">
        <v>11</v>
      </c>
      <c r="T3423" s="5">
        <v>95.969289827255281</v>
      </c>
      <c r="U3423" s="5">
        <v>0</v>
      </c>
      <c r="V3423" s="5">
        <v>0</v>
      </c>
      <c r="W3423" s="5">
        <v>3</v>
      </c>
      <c r="X3423" s="5">
        <v>26.17344268016053</v>
      </c>
      <c r="Y3423" s="5">
        <v>1</v>
      </c>
      <c r="Z3423" s="5">
        <v>8.7244808933868434</v>
      </c>
      <c r="AA3423" s="5">
        <v>7</v>
      </c>
      <c r="AB3423" s="5">
        <v>61.071366253707907</v>
      </c>
      <c r="AC3423" s="225">
        <v>36</v>
      </c>
      <c r="AD3423" s="5">
        <v>314.08131216192641</v>
      </c>
      <c r="AE3423" s="5">
        <v>5</v>
      </c>
      <c r="AF3423" s="5">
        <v>43.622404466934213</v>
      </c>
      <c r="AG3423" s="5">
        <v>30</v>
      </c>
      <c r="AH3423" s="5">
        <v>261.73442680160531</v>
      </c>
      <c r="AI3423" s="5">
        <v>1</v>
      </c>
      <c r="AJ3423" s="5">
        <v>8.7244808933868434</v>
      </c>
    </row>
    <row r="3424" spans="1:36" x14ac:dyDescent="0.25">
      <c r="A3424">
        <v>2017</v>
      </c>
      <c r="B3424" t="s">
        <v>49</v>
      </c>
      <c r="C3424" s="212" t="s">
        <v>6415</v>
      </c>
      <c r="D3424" s="47" t="s">
        <v>618</v>
      </c>
      <c r="E3424" s="11">
        <v>26.4</v>
      </c>
      <c r="F3424" s="2">
        <v>0.3947</v>
      </c>
      <c r="G3424" s="2">
        <v>0.57199999999999995</v>
      </c>
      <c r="H3424" s="2">
        <v>-0.17729999999999996</v>
      </c>
      <c r="I3424" s="2">
        <v>0.435</v>
      </c>
      <c r="J3424" s="2">
        <v>0.45700000000000002</v>
      </c>
      <c r="K3424" s="2">
        <v>-2.200000000000002E-2</v>
      </c>
      <c r="L3424" s="2">
        <v>0.51500000000000001</v>
      </c>
      <c r="M3424" s="2">
        <v>0.46600000000000003</v>
      </c>
      <c r="N3424" s="2">
        <v>4.8999999999999988E-2</v>
      </c>
      <c r="O3424" s="2">
        <v>-5.0099999999999999E-2</v>
      </c>
      <c r="P3424" s="2" t="s">
        <v>5900</v>
      </c>
      <c r="Q3424" s="5">
        <v>11477</v>
      </c>
      <c r="R3424" s="5">
        <v>434.7348484848485</v>
      </c>
      <c r="S3424" s="5">
        <v>25</v>
      </c>
      <c r="T3424" s="5">
        <v>217.8269582643548</v>
      </c>
      <c r="U3424" s="5">
        <v>0</v>
      </c>
      <c r="V3424" s="5">
        <v>0</v>
      </c>
      <c r="W3424" s="5">
        <v>5</v>
      </c>
      <c r="X3424" s="5">
        <v>43.565391652870957</v>
      </c>
      <c r="Y3424" s="5">
        <v>0</v>
      </c>
      <c r="Z3424" s="5">
        <v>0</v>
      </c>
      <c r="AA3424" s="5">
        <v>20</v>
      </c>
      <c r="AB3424" s="5">
        <v>174.26156661148383</v>
      </c>
      <c r="AC3424" s="225">
        <v>158</v>
      </c>
      <c r="AD3424" s="5">
        <v>1376.6663762307223</v>
      </c>
      <c r="AE3424" s="5">
        <v>35</v>
      </c>
      <c r="AF3424" s="5">
        <v>304.95774157009669</v>
      </c>
      <c r="AG3424" s="5">
        <v>115</v>
      </c>
      <c r="AH3424" s="5">
        <v>1002.004008016032</v>
      </c>
      <c r="AI3424" s="5">
        <v>8</v>
      </c>
      <c r="AJ3424" s="5">
        <v>69.704626644593532</v>
      </c>
    </row>
    <row r="3425" spans="1:36" x14ac:dyDescent="0.25">
      <c r="A3425">
        <v>2019</v>
      </c>
      <c r="B3425" t="s">
        <v>41</v>
      </c>
      <c r="C3425" s="212" t="s">
        <v>6069</v>
      </c>
      <c r="D3425" s="47" t="s">
        <v>6005</v>
      </c>
      <c r="E3425" s="11">
        <v>2.77</v>
      </c>
      <c r="F3425" s="2">
        <v>0.24049999999999999</v>
      </c>
      <c r="G3425" s="2">
        <v>0.74350000000000005</v>
      </c>
      <c r="H3425" s="2">
        <v>-0.50300000000000011</v>
      </c>
      <c r="I3425" s="2">
        <v>0.2102</v>
      </c>
      <c r="J3425" s="2">
        <v>0.74750000000000005</v>
      </c>
      <c r="K3425" s="2">
        <v>-0.53730000000000011</v>
      </c>
      <c r="L3425" s="2">
        <v>0.24629999999999999</v>
      </c>
      <c r="M3425" s="2">
        <v>0.74</v>
      </c>
      <c r="N3425" s="2">
        <v>-0.49370000000000003</v>
      </c>
      <c r="O3425" s="2">
        <v>-0.51133333333333342</v>
      </c>
      <c r="P3425" s="2" t="s">
        <v>5900</v>
      </c>
      <c r="Q3425" s="5">
        <v>11480</v>
      </c>
      <c r="R3425" s="5">
        <v>4144.4043321299641</v>
      </c>
      <c r="S3425" s="5">
        <v>26</v>
      </c>
      <c r="T3425" s="5">
        <v>226.48083623693381</v>
      </c>
      <c r="U3425" s="5">
        <v>0</v>
      </c>
      <c r="V3425" s="5">
        <v>0</v>
      </c>
      <c r="W3425" s="5">
        <v>1</v>
      </c>
      <c r="X3425" s="5">
        <v>8.7108013937282234</v>
      </c>
      <c r="Y3425" s="5">
        <v>6</v>
      </c>
      <c r="Z3425" s="5">
        <v>52.264808362369337</v>
      </c>
      <c r="AA3425" s="5">
        <v>19</v>
      </c>
      <c r="AB3425" s="5">
        <v>165.50522648083626</v>
      </c>
      <c r="AC3425" s="225">
        <v>192</v>
      </c>
      <c r="AD3425" s="5">
        <v>1672.4738675958188</v>
      </c>
      <c r="AE3425" s="5">
        <v>18</v>
      </c>
      <c r="AF3425" s="5">
        <v>156.79442508710801</v>
      </c>
      <c r="AG3425" s="5">
        <v>163</v>
      </c>
      <c r="AH3425" s="5">
        <v>1419.8606271777003</v>
      </c>
      <c r="AI3425" s="5">
        <v>11</v>
      </c>
      <c r="AJ3425" s="5">
        <v>95.818815331010455</v>
      </c>
    </row>
    <row r="3426" spans="1:36" x14ac:dyDescent="0.25">
      <c r="A3426">
        <v>2018</v>
      </c>
      <c r="B3426" t="s">
        <v>71</v>
      </c>
      <c r="C3426" s="212" t="s">
        <v>5079</v>
      </c>
      <c r="D3426" s="47" t="s">
        <v>5078</v>
      </c>
      <c r="E3426" s="11">
        <v>0</v>
      </c>
      <c r="F3426" s="2">
        <v>0.78949999999999998</v>
      </c>
      <c r="G3426" s="2">
        <v>0.20039999999999999</v>
      </c>
      <c r="H3426" s="2">
        <v>0.58909999999999996</v>
      </c>
      <c r="I3426" s="2">
        <v>0.79049999999999998</v>
      </c>
      <c r="J3426" s="2">
        <v>0.1731</v>
      </c>
      <c r="K3426" s="2">
        <v>0.61739999999999995</v>
      </c>
      <c r="L3426" s="2">
        <v>0.82120000000000004</v>
      </c>
      <c r="M3426" s="2">
        <v>0.16370000000000001</v>
      </c>
      <c r="N3426" s="2">
        <v>0.65749999999999997</v>
      </c>
      <c r="O3426" s="2">
        <v>0.62133333333333329</v>
      </c>
      <c r="P3426" s="2" t="s">
        <v>4792</v>
      </c>
      <c r="Q3426" s="5">
        <v>11490</v>
      </c>
      <c r="R3426" s="5" t="s">
        <v>4791</v>
      </c>
      <c r="S3426" s="5">
        <v>13</v>
      </c>
      <c r="T3426" s="5">
        <v>113.14186248912097</v>
      </c>
      <c r="U3426" s="5">
        <v>2</v>
      </c>
      <c r="V3426" s="5">
        <v>17.406440382941689</v>
      </c>
      <c r="W3426" s="5">
        <v>1</v>
      </c>
      <c r="X3426" s="5">
        <v>8.7032201914708445</v>
      </c>
      <c r="Y3426" s="5">
        <v>1</v>
      </c>
      <c r="Z3426" s="5">
        <v>8.7032201914708445</v>
      </c>
      <c r="AA3426" s="5">
        <v>9</v>
      </c>
      <c r="AB3426" s="5">
        <v>78.328981723237604</v>
      </c>
      <c r="AC3426" s="225">
        <v>120</v>
      </c>
      <c r="AD3426" s="5">
        <v>1044.3864229765013</v>
      </c>
      <c r="AE3426" s="5">
        <v>18</v>
      </c>
      <c r="AF3426" s="5">
        <v>156.65796344647521</v>
      </c>
      <c r="AG3426" s="5">
        <v>96</v>
      </c>
      <c r="AH3426" s="5">
        <v>835.50913838120107</v>
      </c>
      <c r="AI3426" s="5">
        <v>6</v>
      </c>
      <c r="AJ3426" s="5">
        <v>52.219321148825067</v>
      </c>
    </row>
    <row r="3427" spans="1:36" x14ac:dyDescent="0.25">
      <c r="A3427">
        <v>2018</v>
      </c>
      <c r="B3427" t="s">
        <v>71</v>
      </c>
      <c r="C3427" s="212" t="s">
        <v>5079</v>
      </c>
      <c r="D3427" s="47" t="s">
        <v>5078</v>
      </c>
      <c r="E3427" s="11">
        <v>0</v>
      </c>
      <c r="F3427" s="2">
        <v>0.78949999999999998</v>
      </c>
      <c r="G3427" s="2">
        <v>0.20039999999999999</v>
      </c>
      <c r="H3427" s="2">
        <v>0.58909999999999996</v>
      </c>
      <c r="I3427" s="2">
        <v>0.79049999999999998</v>
      </c>
      <c r="J3427" s="2">
        <v>0.1731</v>
      </c>
      <c r="K3427" s="2">
        <v>0.61739999999999995</v>
      </c>
      <c r="L3427" s="2">
        <v>0.82120000000000004</v>
      </c>
      <c r="M3427" s="2">
        <v>0.16370000000000001</v>
      </c>
      <c r="N3427" s="2">
        <v>0.65749999999999997</v>
      </c>
      <c r="O3427" s="2">
        <v>0.62133333333333329</v>
      </c>
      <c r="P3427" s="2" t="s">
        <v>4792</v>
      </c>
      <c r="Q3427" s="5">
        <v>11490</v>
      </c>
      <c r="R3427" s="5" t="s">
        <v>4791</v>
      </c>
      <c r="S3427" s="5">
        <v>13</v>
      </c>
      <c r="T3427" s="5">
        <v>113.14186248912097</v>
      </c>
      <c r="U3427" s="5">
        <v>2</v>
      </c>
      <c r="V3427" s="5">
        <v>17.406440382941689</v>
      </c>
      <c r="W3427" s="5">
        <v>1</v>
      </c>
      <c r="X3427" s="5">
        <v>8.7032201914708445</v>
      </c>
      <c r="Y3427" s="5">
        <v>1</v>
      </c>
      <c r="Z3427" s="5">
        <v>8.7032201914708445</v>
      </c>
      <c r="AA3427" s="5">
        <v>9</v>
      </c>
      <c r="AB3427" s="5">
        <v>78.328981723237604</v>
      </c>
      <c r="AC3427" s="225">
        <v>120</v>
      </c>
      <c r="AD3427" s="5">
        <v>1044.3864229765013</v>
      </c>
      <c r="AE3427" s="5">
        <v>18</v>
      </c>
      <c r="AF3427" s="5">
        <v>156.65796344647521</v>
      </c>
      <c r="AG3427" s="5">
        <v>96</v>
      </c>
      <c r="AH3427" s="5">
        <v>835.50913838120107</v>
      </c>
      <c r="AI3427" s="5">
        <v>6</v>
      </c>
      <c r="AJ3427" s="5">
        <v>52.219321148825067</v>
      </c>
    </row>
    <row r="3428" spans="1:36" x14ac:dyDescent="0.25">
      <c r="A3428">
        <v>2018</v>
      </c>
      <c r="B3428" t="s">
        <v>49</v>
      </c>
      <c r="C3428" s="212" t="s">
        <v>6415</v>
      </c>
      <c r="D3428" s="47" t="s">
        <v>618</v>
      </c>
      <c r="E3428" s="11">
        <v>26.4</v>
      </c>
      <c r="F3428" s="2">
        <v>0.3947</v>
      </c>
      <c r="G3428" s="2">
        <v>0.57199999999999995</v>
      </c>
      <c r="H3428" s="2">
        <v>-0.17729999999999996</v>
      </c>
      <c r="I3428" s="2">
        <v>0.435</v>
      </c>
      <c r="J3428" s="2">
        <v>0.45700000000000002</v>
      </c>
      <c r="K3428" s="2">
        <v>-2.200000000000002E-2</v>
      </c>
      <c r="L3428" s="2">
        <v>0.51500000000000001</v>
      </c>
      <c r="M3428" s="2">
        <v>0.46600000000000003</v>
      </c>
      <c r="N3428" s="2">
        <v>4.8999999999999988E-2</v>
      </c>
      <c r="O3428" s="2">
        <v>-5.0099999999999999E-2</v>
      </c>
      <c r="P3428" s="2" t="s">
        <v>5900</v>
      </c>
      <c r="Q3428" s="5">
        <v>11498</v>
      </c>
      <c r="R3428" s="5">
        <v>435.53030303030306</v>
      </c>
      <c r="S3428" s="5">
        <v>18</v>
      </c>
      <c r="T3428" s="5">
        <v>156.54896503739781</v>
      </c>
      <c r="U3428" s="5">
        <v>0</v>
      </c>
      <c r="V3428" s="5">
        <v>0</v>
      </c>
      <c r="W3428" s="5">
        <v>3</v>
      </c>
      <c r="X3428" s="5">
        <v>26.091494172899633</v>
      </c>
      <c r="Y3428" s="5">
        <v>0</v>
      </c>
      <c r="Z3428" s="5">
        <v>0</v>
      </c>
      <c r="AA3428" s="5">
        <v>15</v>
      </c>
      <c r="AB3428" s="5">
        <v>130.45747086449816</v>
      </c>
      <c r="AC3428" s="225">
        <v>180</v>
      </c>
      <c r="AD3428" s="5">
        <v>1565.4896503739781</v>
      </c>
      <c r="AE3428" s="5">
        <v>30</v>
      </c>
      <c r="AF3428" s="5">
        <v>260.91494172899633</v>
      </c>
      <c r="AG3428" s="5">
        <v>144</v>
      </c>
      <c r="AH3428" s="5">
        <v>1252.3917202991825</v>
      </c>
      <c r="AI3428" s="5">
        <v>6</v>
      </c>
      <c r="AJ3428" s="5">
        <v>52.182988345799266</v>
      </c>
    </row>
    <row r="3429" spans="1:36" x14ac:dyDescent="0.25">
      <c r="A3429">
        <v>2017</v>
      </c>
      <c r="B3429" t="s">
        <v>49</v>
      </c>
      <c r="C3429" s="212" t="s">
        <v>658</v>
      </c>
      <c r="D3429" s="47" t="s">
        <v>6314</v>
      </c>
      <c r="E3429" s="11">
        <v>29.6</v>
      </c>
      <c r="F3429" s="2">
        <v>0.39889999999999998</v>
      </c>
      <c r="G3429" s="2">
        <v>0.57140000000000002</v>
      </c>
      <c r="H3429" s="2">
        <v>-0.17250000000000004</v>
      </c>
      <c r="I3429" s="2">
        <v>0.51900000000000002</v>
      </c>
      <c r="J3429" s="2">
        <v>0.379</v>
      </c>
      <c r="K3429" s="2">
        <v>0.14000000000000001</v>
      </c>
      <c r="L3429" s="2">
        <v>0.57099999999999995</v>
      </c>
      <c r="M3429" s="2">
        <v>0.41699999999999998</v>
      </c>
      <c r="N3429" s="2">
        <v>0.15399999999999997</v>
      </c>
      <c r="O3429" s="2">
        <v>4.049999999999998E-2</v>
      </c>
      <c r="P3429" s="2" t="s">
        <v>5765</v>
      </c>
      <c r="Q3429" s="5">
        <v>11502</v>
      </c>
      <c r="R3429" s="5">
        <v>388.58108108108104</v>
      </c>
      <c r="S3429" s="5">
        <v>18</v>
      </c>
      <c r="T3429" s="5">
        <v>156.49452269170578</v>
      </c>
      <c r="U3429" s="5">
        <v>0</v>
      </c>
      <c r="V3429" s="5">
        <v>0</v>
      </c>
      <c r="W3429" s="5">
        <v>5</v>
      </c>
      <c r="X3429" s="5">
        <v>43.47070074769605</v>
      </c>
      <c r="Y3429" s="5">
        <v>3</v>
      </c>
      <c r="Z3429" s="5">
        <v>26.082420448617629</v>
      </c>
      <c r="AA3429" s="5">
        <v>10</v>
      </c>
      <c r="AB3429" s="5">
        <v>86.9414014953921</v>
      </c>
      <c r="AC3429" s="225">
        <v>102</v>
      </c>
      <c r="AD3429" s="5">
        <v>886.80229525299956</v>
      </c>
      <c r="AE3429" s="5">
        <v>27</v>
      </c>
      <c r="AF3429" s="5">
        <v>234.74178403755869</v>
      </c>
      <c r="AG3429" s="5">
        <v>69</v>
      </c>
      <c r="AH3429" s="5">
        <v>599.89567031820559</v>
      </c>
      <c r="AI3429" s="5">
        <v>6</v>
      </c>
      <c r="AJ3429" s="5">
        <v>52.164840897235258</v>
      </c>
    </row>
    <row r="3430" spans="1:36" x14ac:dyDescent="0.25">
      <c r="A3430">
        <v>2017</v>
      </c>
      <c r="B3430" t="s">
        <v>71</v>
      </c>
      <c r="C3430" s="212" t="s">
        <v>4931</v>
      </c>
      <c r="D3430" s="47" t="s">
        <v>4928</v>
      </c>
      <c r="E3430" s="11">
        <v>0</v>
      </c>
      <c r="F3430" s="2">
        <v>0.68149999999999999</v>
      </c>
      <c r="G3430" s="2">
        <v>0.30449999999999999</v>
      </c>
      <c r="H3430" s="2">
        <v>0.377</v>
      </c>
      <c r="I3430" s="2">
        <v>0.71220000000000006</v>
      </c>
      <c r="J3430" s="2">
        <v>0.2417</v>
      </c>
      <c r="K3430" s="2">
        <v>0.47050000000000003</v>
      </c>
      <c r="L3430" s="2">
        <v>0.75990000000000002</v>
      </c>
      <c r="M3430" s="2">
        <v>0.2276</v>
      </c>
      <c r="N3430" s="2">
        <v>0.5323</v>
      </c>
      <c r="O3430" s="2">
        <v>0.45993333333333331</v>
      </c>
      <c r="P3430" s="2" t="s">
        <v>4792</v>
      </c>
      <c r="Q3430" s="5">
        <v>11505</v>
      </c>
      <c r="R3430" s="5" t="s">
        <v>4791</v>
      </c>
      <c r="S3430" s="5">
        <v>10</v>
      </c>
      <c r="T3430" s="5">
        <v>86.918730986527606</v>
      </c>
      <c r="U3430" s="5">
        <v>1</v>
      </c>
      <c r="V3430" s="5">
        <v>8.6918730986527599</v>
      </c>
      <c r="W3430" s="5">
        <v>3</v>
      </c>
      <c r="X3430" s="5">
        <v>26.07561929595828</v>
      </c>
      <c r="Y3430" s="5">
        <v>0</v>
      </c>
      <c r="Z3430" s="5">
        <v>0</v>
      </c>
      <c r="AA3430" s="5">
        <v>6</v>
      </c>
      <c r="AB3430" s="5">
        <v>52.15123859191656</v>
      </c>
      <c r="AC3430" s="225">
        <v>40</v>
      </c>
      <c r="AD3430" s="5">
        <v>347.67492394611043</v>
      </c>
      <c r="AE3430" s="5">
        <v>6</v>
      </c>
      <c r="AF3430" s="5">
        <v>52.15123859191656</v>
      </c>
      <c r="AG3430" s="5">
        <v>31</v>
      </c>
      <c r="AH3430" s="5">
        <v>269.44806605823555</v>
      </c>
      <c r="AI3430" s="5">
        <v>3</v>
      </c>
      <c r="AJ3430" s="5">
        <v>26.07561929595828</v>
      </c>
    </row>
    <row r="3431" spans="1:36" x14ac:dyDescent="0.25">
      <c r="A3431">
        <v>2018</v>
      </c>
      <c r="B3431" t="s">
        <v>71</v>
      </c>
      <c r="C3431" s="212" t="s">
        <v>5975</v>
      </c>
      <c r="D3431" s="47" t="s">
        <v>5974</v>
      </c>
      <c r="E3431" s="11">
        <v>0</v>
      </c>
      <c r="F3431" s="2">
        <v>0.47060000000000002</v>
      </c>
      <c r="G3431" s="2">
        <v>0.52059999999999995</v>
      </c>
      <c r="H3431" s="2">
        <v>-4.9999999999999933E-2</v>
      </c>
      <c r="I3431" s="2">
        <v>0.18940000000000001</v>
      </c>
      <c r="J3431" s="2">
        <v>0.79120000000000001</v>
      </c>
      <c r="K3431" s="2">
        <v>-0.6018</v>
      </c>
      <c r="L3431" s="2">
        <v>0.13020000000000001</v>
      </c>
      <c r="M3431" s="2">
        <v>0.86339999999999995</v>
      </c>
      <c r="N3431" s="2">
        <v>-0.73319999999999996</v>
      </c>
      <c r="O3431" s="2">
        <v>-0.46166666666666661</v>
      </c>
      <c r="P3431" s="2" t="s">
        <v>5900</v>
      </c>
      <c r="Q3431" s="5">
        <v>11506</v>
      </c>
      <c r="R3431" s="5" t="s">
        <v>4791</v>
      </c>
      <c r="S3431" s="5">
        <v>25</v>
      </c>
      <c r="T3431" s="5">
        <v>217.27794194333393</v>
      </c>
      <c r="U3431" s="5">
        <v>0</v>
      </c>
      <c r="V3431" s="5">
        <v>0</v>
      </c>
      <c r="W3431" s="5">
        <v>4</v>
      </c>
      <c r="X3431" s="5">
        <v>34.764470710933431</v>
      </c>
      <c r="Y3431" s="5">
        <v>2</v>
      </c>
      <c r="Z3431" s="5">
        <v>17.382235355466715</v>
      </c>
      <c r="AA3431" s="5">
        <v>19</v>
      </c>
      <c r="AB3431" s="5">
        <v>165.13123587693377</v>
      </c>
      <c r="AC3431" s="225">
        <v>82</v>
      </c>
      <c r="AD3431" s="5">
        <v>712.67164957413524</v>
      </c>
      <c r="AE3431" s="5">
        <v>16</v>
      </c>
      <c r="AF3431" s="5">
        <v>139.05788284373372</v>
      </c>
      <c r="AG3431" s="5">
        <v>48</v>
      </c>
      <c r="AH3431" s="5">
        <v>417.17364853120108</v>
      </c>
      <c r="AI3431" s="5">
        <v>18</v>
      </c>
      <c r="AJ3431" s="5">
        <v>156.44011819920041</v>
      </c>
    </row>
    <row r="3432" spans="1:36" x14ac:dyDescent="0.25">
      <c r="A3432">
        <v>2018</v>
      </c>
      <c r="B3432" t="s">
        <v>71</v>
      </c>
      <c r="C3432" s="212" t="s">
        <v>5975</v>
      </c>
      <c r="D3432" s="47" t="s">
        <v>5974</v>
      </c>
      <c r="E3432" s="11">
        <v>0</v>
      </c>
      <c r="F3432" s="2">
        <v>0.47060000000000002</v>
      </c>
      <c r="G3432" s="2">
        <v>0.52059999999999995</v>
      </c>
      <c r="H3432" s="2">
        <v>-4.9999999999999933E-2</v>
      </c>
      <c r="I3432" s="2">
        <v>0.18940000000000001</v>
      </c>
      <c r="J3432" s="2">
        <v>0.79120000000000001</v>
      </c>
      <c r="K3432" s="2">
        <v>-0.6018</v>
      </c>
      <c r="L3432" s="2">
        <v>0.13020000000000001</v>
      </c>
      <c r="M3432" s="2">
        <v>0.86339999999999995</v>
      </c>
      <c r="N3432" s="2">
        <v>-0.73319999999999996</v>
      </c>
      <c r="O3432" s="2">
        <v>-0.46166666666666661</v>
      </c>
      <c r="P3432" s="2" t="s">
        <v>5900</v>
      </c>
      <c r="Q3432" s="5">
        <v>11506</v>
      </c>
      <c r="R3432" s="5" t="s">
        <v>4791</v>
      </c>
      <c r="S3432" s="5">
        <v>25</v>
      </c>
      <c r="T3432" s="5">
        <v>217.27794194333393</v>
      </c>
      <c r="U3432" s="5">
        <v>0</v>
      </c>
      <c r="V3432" s="5">
        <v>0</v>
      </c>
      <c r="W3432" s="5">
        <v>4</v>
      </c>
      <c r="X3432" s="5">
        <v>34.764470710933431</v>
      </c>
      <c r="Y3432" s="5">
        <v>2</v>
      </c>
      <c r="Z3432" s="5">
        <v>17.382235355466715</v>
      </c>
      <c r="AA3432" s="5">
        <v>19</v>
      </c>
      <c r="AB3432" s="5">
        <v>165.13123587693377</v>
      </c>
      <c r="AC3432" s="225">
        <v>82</v>
      </c>
      <c r="AD3432" s="5">
        <v>712.67164957413524</v>
      </c>
      <c r="AE3432" s="5">
        <v>16</v>
      </c>
      <c r="AF3432" s="5">
        <v>139.05788284373372</v>
      </c>
      <c r="AG3432" s="5">
        <v>48</v>
      </c>
      <c r="AH3432" s="5">
        <v>417.17364853120108</v>
      </c>
      <c r="AI3432" s="5">
        <v>18</v>
      </c>
      <c r="AJ3432" s="5">
        <v>156.44011819920041</v>
      </c>
    </row>
    <row r="3433" spans="1:36" x14ac:dyDescent="0.25">
      <c r="A3433">
        <v>2017</v>
      </c>
      <c r="B3433" t="s">
        <v>71</v>
      </c>
      <c r="C3433" s="212" t="s">
        <v>5964</v>
      </c>
      <c r="D3433" s="47" t="s">
        <v>5959</v>
      </c>
      <c r="E3433" s="11">
        <v>0</v>
      </c>
      <c r="F3433" s="2">
        <v>0.40050000000000002</v>
      </c>
      <c r="G3433" s="2">
        <v>0.58199999999999996</v>
      </c>
      <c r="H3433" s="2">
        <v>-0.18149999999999994</v>
      </c>
      <c r="I3433" s="2">
        <v>0.40760000000000002</v>
      </c>
      <c r="J3433" s="2">
        <v>0.54190000000000005</v>
      </c>
      <c r="K3433" s="2">
        <v>-0.13430000000000003</v>
      </c>
      <c r="L3433" s="2">
        <v>0.47039999999999998</v>
      </c>
      <c r="M3433" s="2">
        <v>0.51559999999999995</v>
      </c>
      <c r="N3433" s="2">
        <v>-4.5199999999999962E-2</v>
      </c>
      <c r="O3433" s="2">
        <v>-0.12033333333333331</v>
      </c>
      <c r="P3433" s="2" t="s">
        <v>5900</v>
      </c>
      <c r="Q3433" s="5">
        <v>11508</v>
      </c>
      <c r="R3433" s="5" t="s">
        <v>4791</v>
      </c>
      <c r="S3433" s="5">
        <v>67</v>
      </c>
      <c r="T3433" s="5">
        <v>582.20368439346544</v>
      </c>
      <c r="U3433" s="5">
        <v>0</v>
      </c>
      <c r="V3433" s="5">
        <v>0</v>
      </c>
      <c r="W3433" s="5">
        <v>8</v>
      </c>
      <c r="X3433" s="5">
        <v>69.516857838025729</v>
      </c>
      <c r="Y3433" s="5">
        <v>22</v>
      </c>
      <c r="Z3433" s="5">
        <v>191.17135905457073</v>
      </c>
      <c r="AA3433" s="5">
        <v>37</v>
      </c>
      <c r="AB3433" s="5">
        <v>321.51546750086897</v>
      </c>
      <c r="AC3433" s="225">
        <v>670</v>
      </c>
      <c r="AD3433" s="5">
        <v>5822.0368439346539</v>
      </c>
      <c r="AE3433" s="5">
        <v>78</v>
      </c>
      <c r="AF3433" s="5">
        <v>677.78936392075082</v>
      </c>
      <c r="AG3433" s="5">
        <v>530</v>
      </c>
      <c r="AH3433" s="5">
        <v>4605.4918317692036</v>
      </c>
      <c r="AI3433" s="5">
        <v>62</v>
      </c>
      <c r="AJ3433" s="5">
        <v>538.75564824469939</v>
      </c>
    </row>
    <row r="3434" spans="1:36" x14ac:dyDescent="0.25">
      <c r="A3434">
        <v>2017</v>
      </c>
      <c r="B3434" t="s">
        <v>71</v>
      </c>
      <c r="C3434" s="212" t="s">
        <v>5848</v>
      </c>
      <c r="D3434" s="47" t="s">
        <v>5803</v>
      </c>
      <c r="E3434" s="11">
        <v>0</v>
      </c>
      <c r="F3434" s="2">
        <v>0.50749999999999995</v>
      </c>
      <c r="G3434" s="2">
        <v>0.47849999999999998</v>
      </c>
      <c r="H3434" s="2">
        <v>2.899999999999997E-2</v>
      </c>
      <c r="I3434" s="2">
        <v>0.48620000000000002</v>
      </c>
      <c r="J3434" s="2">
        <v>0.47120000000000001</v>
      </c>
      <c r="K3434" s="2">
        <v>1.5000000000000013E-2</v>
      </c>
      <c r="L3434" s="2">
        <v>0.50949999999999995</v>
      </c>
      <c r="M3434" s="2">
        <v>0.4763</v>
      </c>
      <c r="N3434" s="2">
        <v>3.3199999999999952E-2</v>
      </c>
      <c r="O3434" s="2">
        <v>2.5733333333333313E-2</v>
      </c>
      <c r="P3434" s="2" t="s">
        <v>5765</v>
      </c>
      <c r="Q3434" s="5">
        <v>11524</v>
      </c>
      <c r="R3434" s="5" t="s">
        <v>4791</v>
      </c>
      <c r="S3434" s="5">
        <v>103</v>
      </c>
      <c r="T3434" s="5">
        <v>893.78687955570979</v>
      </c>
      <c r="U3434" s="5">
        <v>2</v>
      </c>
      <c r="V3434" s="5">
        <v>17.355085039916695</v>
      </c>
      <c r="W3434" s="5">
        <v>2</v>
      </c>
      <c r="X3434" s="5">
        <v>17.355085039916695</v>
      </c>
      <c r="Y3434" s="5">
        <v>7</v>
      </c>
      <c r="Z3434" s="5">
        <v>60.742797639708442</v>
      </c>
      <c r="AA3434" s="5">
        <v>92</v>
      </c>
      <c r="AB3434" s="5">
        <v>798.33391183616811</v>
      </c>
      <c r="AC3434" s="225">
        <v>442</v>
      </c>
      <c r="AD3434" s="5">
        <v>3835.4737938215899</v>
      </c>
      <c r="AE3434" s="5">
        <v>149</v>
      </c>
      <c r="AF3434" s="5">
        <v>1292.9538354737938</v>
      </c>
      <c r="AG3434" s="5">
        <v>281</v>
      </c>
      <c r="AH3434" s="5">
        <v>2438.3894481082957</v>
      </c>
      <c r="AI3434" s="5">
        <v>12</v>
      </c>
      <c r="AJ3434" s="5">
        <v>104.13051023950017</v>
      </c>
    </row>
    <row r="3435" spans="1:36" x14ac:dyDescent="0.25">
      <c r="A3435">
        <v>2018</v>
      </c>
      <c r="B3435" t="s">
        <v>49</v>
      </c>
      <c r="C3435" s="212" t="s">
        <v>658</v>
      </c>
      <c r="D3435" s="47" t="s">
        <v>6314</v>
      </c>
      <c r="E3435" s="11">
        <v>29.6</v>
      </c>
      <c r="F3435" s="2">
        <v>0.39889999999999998</v>
      </c>
      <c r="G3435" s="2">
        <v>0.57140000000000002</v>
      </c>
      <c r="H3435" s="2">
        <v>-0.17250000000000004</v>
      </c>
      <c r="I3435" s="2">
        <v>0.51900000000000002</v>
      </c>
      <c r="J3435" s="2">
        <v>0.379</v>
      </c>
      <c r="K3435" s="2">
        <v>0.14000000000000001</v>
      </c>
      <c r="L3435" s="2">
        <v>0.57099999999999995</v>
      </c>
      <c r="M3435" s="2">
        <v>0.41699999999999998</v>
      </c>
      <c r="N3435" s="2">
        <v>0.15399999999999997</v>
      </c>
      <c r="O3435" s="2">
        <v>4.049999999999998E-2</v>
      </c>
      <c r="P3435" s="2" t="s">
        <v>5765</v>
      </c>
      <c r="Q3435" s="5">
        <v>11525</v>
      </c>
      <c r="R3435" s="5">
        <v>389.35810810810807</v>
      </c>
      <c r="S3435" s="5">
        <v>14</v>
      </c>
      <c r="T3435" s="5">
        <v>121.47505422993493</v>
      </c>
      <c r="U3435" s="5">
        <v>0</v>
      </c>
      <c r="V3435" s="5">
        <v>0</v>
      </c>
      <c r="W3435" s="5">
        <v>2</v>
      </c>
      <c r="X3435" s="5">
        <v>17.35357917570499</v>
      </c>
      <c r="Y3435" s="5">
        <v>1</v>
      </c>
      <c r="Z3435" s="5">
        <v>8.676789587852495</v>
      </c>
      <c r="AA3435" s="5">
        <v>11</v>
      </c>
      <c r="AB3435" s="5">
        <v>95.444685466377436</v>
      </c>
      <c r="AC3435" s="225">
        <v>114</v>
      </c>
      <c r="AD3435" s="5">
        <v>989.15401301518432</v>
      </c>
      <c r="AE3435" s="5">
        <v>28</v>
      </c>
      <c r="AF3435" s="5">
        <v>242.95010845986985</v>
      </c>
      <c r="AG3435" s="5">
        <v>78</v>
      </c>
      <c r="AH3435" s="5">
        <v>676.78958785249461</v>
      </c>
      <c r="AI3435" s="5">
        <v>8</v>
      </c>
      <c r="AJ3435" s="5">
        <v>69.41431670281996</v>
      </c>
    </row>
    <row r="3436" spans="1:36" x14ac:dyDescent="0.25">
      <c r="A3436">
        <v>2017</v>
      </c>
      <c r="B3436" t="s">
        <v>71</v>
      </c>
      <c r="C3436" s="212" t="s">
        <v>5079</v>
      </c>
      <c r="D3436" s="47" t="s">
        <v>5078</v>
      </c>
      <c r="E3436" s="11">
        <v>0</v>
      </c>
      <c r="F3436" s="2">
        <v>0.78949999999999998</v>
      </c>
      <c r="G3436" s="2">
        <v>0.20039999999999999</v>
      </c>
      <c r="H3436" s="2">
        <v>0.58909999999999996</v>
      </c>
      <c r="I3436" s="2">
        <v>0.79049999999999998</v>
      </c>
      <c r="J3436" s="2">
        <v>0.1731</v>
      </c>
      <c r="K3436" s="2">
        <v>0.61739999999999995</v>
      </c>
      <c r="L3436" s="2">
        <v>0.82120000000000004</v>
      </c>
      <c r="M3436" s="2">
        <v>0.16370000000000001</v>
      </c>
      <c r="N3436" s="2">
        <v>0.65749999999999997</v>
      </c>
      <c r="O3436" s="2">
        <v>0.62133333333333329</v>
      </c>
      <c r="P3436" s="2" t="s">
        <v>4792</v>
      </c>
      <c r="Q3436" s="5">
        <v>11526</v>
      </c>
      <c r="R3436" s="5" t="s">
        <v>4791</v>
      </c>
      <c r="S3436" s="5">
        <v>9</v>
      </c>
      <c r="T3436" s="5">
        <v>78.084331077563775</v>
      </c>
      <c r="U3436" s="5">
        <v>0</v>
      </c>
      <c r="V3436" s="5">
        <v>0</v>
      </c>
      <c r="W3436" s="5">
        <v>0</v>
      </c>
      <c r="X3436" s="5">
        <v>0</v>
      </c>
      <c r="Y3436" s="5">
        <v>3</v>
      </c>
      <c r="Z3436" s="5">
        <v>26.028110359187924</v>
      </c>
      <c r="AA3436" s="5">
        <v>6</v>
      </c>
      <c r="AB3436" s="5">
        <v>52.056220718375847</v>
      </c>
      <c r="AC3436" s="225">
        <v>147</v>
      </c>
      <c r="AD3436" s="5">
        <v>1275.3774076002082</v>
      </c>
      <c r="AE3436" s="5">
        <v>20</v>
      </c>
      <c r="AF3436" s="5">
        <v>173.52073572791949</v>
      </c>
      <c r="AG3436" s="5">
        <v>124</v>
      </c>
      <c r="AH3436" s="5">
        <v>1075.8285615131008</v>
      </c>
      <c r="AI3436" s="5">
        <v>3</v>
      </c>
      <c r="AJ3436" s="5">
        <v>26.028110359187924</v>
      </c>
    </row>
    <row r="3437" spans="1:36" x14ac:dyDescent="0.25">
      <c r="A3437">
        <v>2019</v>
      </c>
      <c r="B3437" t="s">
        <v>71</v>
      </c>
      <c r="C3437" s="212" t="s">
        <v>5975</v>
      </c>
      <c r="D3437" s="47" t="s">
        <v>5974</v>
      </c>
      <c r="E3437" s="11">
        <v>0</v>
      </c>
      <c r="F3437" s="2">
        <v>0.47060000000000002</v>
      </c>
      <c r="G3437" s="2">
        <v>0.52059999999999995</v>
      </c>
      <c r="H3437" s="2">
        <v>-4.9999999999999933E-2</v>
      </c>
      <c r="I3437" s="2">
        <v>0.18940000000000001</v>
      </c>
      <c r="J3437" s="2">
        <v>0.79120000000000001</v>
      </c>
      <c r="K3437" s="2">
        <v>-0.6018</v>
      </c>
      <c r="L3437" s="2">
        <v>0.13020000000000001</v>
      </c>
      <c r="M3437" s="2">
        <v>0.86339999999999995</v>
      </c>
      <c r="N3437" s="2">
        <v>-0.73319999999999996</v>
      </c>
      <c r="O3437" s="2">
        <v>-0.46166666666666661</v>
      </c>
      <c r="P3437" s="2" t="s">
        <v>5900</v>
      </c>
      <c r="Q3437" s="5">
        <v>11527</v>
      </c>
      <c r="R3437" s="5" t="s">
        <v>4791</v>
      </c>
      <c r="S3437" s="5">
        <v>24</v>
      </c>
      <c r="T3437" s="5">
        <v>208.20681877331484</v>
      </c>
      <c r="U3437" s="5">
        <v>0</v>
      </c>
      <c r="V3437" s="5">
        <v>0</v>
      </c>
      <c r="W3437" s="5">
        <v>5</v>
      </c>
      <c r="X3437" s="5">
        <v>43.376420577773921</v>
      </c>
      <c r="Y3437" s="5">
        <v>1</v>
      </c>
      <c r="Z3437" s="5">
        <v>8.6752841155547848</v>
      </c>
      <c r="AA3437" s="5">
        <v>18</v>
      </c>
      <c r="AB3437" s="5">
        <v>156.15511407998611</v>
      </c>
      <c r="AC3437" s="225">
        <v>108</v>
      </c>
      <c r="AD3437" s="5">
        <v>936.93068447991675</v>
      </c>
      <c r="AE3437" s="5">
        <v>27</v>
      </c>
      <c r="AF3437" s="5">
        <v>234.23267111997919</v>
      </c>
      <c r="AG3437" s="5">
        <v>63</v>
      </c>
      <c r="AH3437" s="5">
        <v>546.54289927995137</v>
      </c>
      <c r="AI3437" s="5">
        <v>18</v>
      </c>
      <c r="AJ3437" s="5">
        <v>156.15511407998611</v>
      </c>
    </row>
    <row r="3438" spans="1:36" x14ac:dyDescent="0.25">
      <c r="A3438">
        <v>2018</v>
      </c>
      <c r="B3438" t="s">
        <v>70</v>
      </c>
      <c r="C3438" s="212" t="s">
        <v>5427</v>
      </c>
      <c r="D3438" s="47" t="s">
        <v>5426</v>
      </c>
      <c r="E3438" s="11">
        <v>20.36</v>
      </c>
      <c r="F3438" s="2">
        <v>0.77969999999999995</v>
      </c>
      <c r="G3438" s="2">
        <v>0.2084</v>
      </c>
      <c r="H3438" s="2">
        <v>0.57129999999999992</v>
      </c>
      <c r="I3438" s="2">
        <v>0.77439999999999998</v>
      </c>
      <c r="J3438" s="2">
        <v>0.1973</v>
      </c>
      <c r="K3438" s="2">
        <v>0.57709999999999995</v>
      </c>
      <c r="L3438" s="2">
        <v>0.73880000000000001</v>
      </c>
      <c r="M3438" s="2">
        <v>0.248</v>
      </c>
      <c r="N3438" s="2">
        <v>0.49080000000000001</v>
      </c>
      <c r="O3438" s="2">
        <v>0.54639999999999989</v>
      </c>
      <c r="P3438" s="5" t="s">
        <v>4792</v>
      </c>
      <c r="Q3438" s="5">
        <v>11535</v>
      </c>
      <c r="R3438" s="5">
        <v>566.55206286836938</v>
      </c>
      <c r="S3438" s="5">
        <v>95</v>
      </c>
      <c r="T3438" s="5">
        <v>823.58040745556991</v>
      </c>
      <c r="U3438" s="5">
        <v>2</v>
      </c>
      <c r="V3438" s="5">
        <v>17.338534893801473</v>
      </c>
      <c r="W3438" s="5">
        <v>8</v>
      </c>
      <c r="X3438" s="5">
        <v>69.354139575205892</v>
      </c>
      <c r="Y3438" s="5">
        <v>9</v>
      </c>
      <c r="Z3438" s="5">
        <v>78.023407022106639</v>
      </c>
      <c r="AA3438" s="5">
        <v>76</v>
      </c>
      <c r="AB3438" s="5">
        <v>658.86432596445604</v>
      </c>
      <c r="AC3438" s="225">
        <v>538</v>
      </c>
      <c r="AD3438" s="5">
        <v>4664.0658864325969</v>
      </c>
      <c r="AE3438" s="5">
        <v>87</v>
      </c>
      <c r="AF3438" s="5">
        <v>754.22626788036405</v>
      </c>
      <c r="AG3438" s="5">
        <v>399</v>
      </c>
      <c r="AH3438" s="5">
        <v>3459.0377113133936</v>
      </c>
      <c r="AI3438" s="5">
        <v>52</v>
      </c>
      <c r="AJ3438" s="5">
        <v>450.80190723883828</v>
      </c>
    </row>
    <row r="3439" spans="1:36" x14ac:dyDescent="0.25">
      <c r="A3439">
        <v>2017</v>
      </c>
      <c r="B3439" t="s">
        <v>70</v>
      </c>
      <c r="C3439" s="212" t="s">
        <v>5427</v>
      </c>
      <c r="D3439" s="47" t="s">
        <v>5426</v>
      </c>
      <c r="E3439" s="11">
        <v>20.36</v>
      </c>
      <c r="F3439" s="2">
        <v>0.77969999999999995</v>
      </c>
      <c r="G3439" s="2">
        <v>0.2084</v>
      </c>
      <c r="H3439" s="2">
        <v>0.57129999999999992</v>
      </c>
      <c r="I3439" s="2">
        <v>0.77439999999999998</v>
      </c>
      <c r="J3439" s="2">
        <v>0.1973</v>
      </c>
      <c r="K3439" s="2">
        <v>0.57709999999999995</v>
      </c>
      <c r="L3439" s="2">
        <v>0.73880000000000001</v>
      </c>
      <c r="M3439" s="2">
        <v>0.248</v>
      </c>
      <c r="N3439" s="2">
        <v>0.49080000000000001</v>
      </c>
      <c r="O3439" s="2">
        <v>0.54639999999999989</v>
      </c>
      <c r="P3439" s="5" t="s">
        <v>4792</v>
      </c>
      <c r="Q3439" s="5">
        <v>11555</v>
      </c>
      <c r="R3439" s="5">
        <v>567.53438113948926</v>
      </c>
      <c r="S3439" s="5">
        <v>100</v>
      </c>
      <c r="T3439" s="5">
        <v>865.4262224145391</v>
      </c>
      <c r="U3439" s="5">
        <v>1</v>
      </c>
      <c r="V3439" s="5">
        <v>8.6542622241453913</v>
      </c>
      <c r="W3439" s="5">
        <v>15</v>
      </c>
      <c r="X3439" s="5">
        <v>129.81393336218088</v>
      </c>
      <c r="Y3439" s="5">
        <v>4</v>
      </c>
      <c r="Z3439" s="5">
        <v>34.617048896581565</v>
      </c>
      <c r="AA3439" s="5">
        <v>80</v>
      </c>
      <c r="AB3439" s="5">
        <v>692.3409779316313</v>
      </c>
      <c r="AC3439" s="225">
        <v>580</v>
      </c>
      <c r="AD3439" s="5">
        <v>5019.4720900043276</v>
      </c>
      <c r="AE3439" s="5">
        <v>80</v>
      </c>
      <c r="AF3439" s="5">
        <v>692.3409779316313</v>
      </c>
      <c r="AG3439" s="5">
        <v>445</v>
      </c>
      <c r="AH3439" s="5">
        <v>3851.1466897446994</v>
      </c>
      <c r="AI3439" s="5">
        <v>55</v>
      </c>
      <c r="AJ3439" s="5">
        <v>475.98442232799658</v>
      </c>
    </row>
    <row r="3440" spans="1:36" x14ac:dyDescent="0.25">
      <c r="A3440">
        <v>2019</v>
      </c>
      <c r="B3440" t="s">
        <v>71</v>
      </c>
      <c r="C3440" s="212" t="s">
        <v>5079</v>
      </c>
      <c r="D3440" s="47" t="s">
        <v>5078</v>
      </c>
      <c r="E3440" s="11">
        <v>0</v>
      </c>
      <c r="F3440" s="2">
        <v>0.78949999999999998</v>
      </c>
      <c r="G3440" s="2">
        <v>0.20039999999999999</v>
      </c>
      <c r="H3440" s="2">
        <v>0.58909999999999996</v>
      </c>
      <c r="I3440" s="2">
        <v>0.79049999999999998</v>
      </c>
      <c r="J3440" s="2">
        <v>0.1731</v>
      </c>
      <c r="K3440" s="2">
        <v>0.61739999999999995</v>
      </c>
      <c r="L3440" s="2">
        <v>0.82120000000000004</v>
      </c>
      <c r="M3440" s="2">
        <v>0.16370000000000001</v>
      </c>
      <c r="N3440" s="2">
        <v>0.65749999999999997</v>
      </c>
      <c r="O3440" s="2">
        <v>0.62133333333333329</v>
      </c>
      <c r="P3440" s="2" t="s">
        <v>4792</v>
      </c>
      <c r="Q3440" s="5">
        <v>11562</v>
      </c>
      <c r="R3440" s="5" t="s">
        <v>4791</v>
      </c>
      <c r="S3440" s="5">
        <v>13</v>
      </c>
      <c r="T3440" s="5">
        <v>112.43729458571181</v>
      </c>
      <c r="U3440" s="5">
        <v>0</v>
      </c>
      <c r="V3440" s="5">
        <v>0</v>
      </c>
      <c r="W3440" s="5">
        <v>0</v>
      </c>
      <c r="X3440" s="5">
        <v>0</v>
      </c>
      <c r="Y3440" s="5">
        <v>1</v>
      </c>
      <c r="Z3440" s="5">
        <v>8.6490226604393712</v>
      </c>
      <c r="AA3440" s="5">
        <v>12</v>
      </c>
      <c r="AB3440" s="5">
        <v>103.78827192527244</v>
      </c>
      <c r="AC3440" s="225">
        <v>131</v>
      </c>
      <c r="AD3440" s="5">
        <v>1133.0219685175575</v>
      </c>
      <c r="AE3440" s="5">
        <v>11</v>
      </c>
      <c r="AF3440" s="5">
        <v>95.139249264833083</v>
      </c>
      <c r="AG3440" s="5">
        <v>117</v>
      </c>
      <c r="AH3440" s="5">
        <v>1011.9356512714063</v>
      </c>
      <c r="AI3440" s="5">
        <v>3</v>
      </c>
      <c r="AJ3440" s="5">
        <v>25.94706798131811</v>
      </c>
    </row>
    <row r="3441" spans="1:36" x14ac:dyDescent="0.25">
      <c r="A3441">
        <v>2017</v>
      </c>
      <c r="B3441" t="s">
        <v>70</v>
      </c>
      <c r="C3441" s="212" t="s">
        <v>5326</v>
      </c>
      <c r="D3441" s="47" t="s">
        <v>5300</v>
      </c>
      <c r="E3441" s="11">
        <v>10.99</v>
      </c>
      <c r="F3441" s="2">
        <v>0.68500000000000005</v>
      </c>
      <c r="G3441" s="2">
        <v>0.29880000000000001</v>
      </c>
      <c r="H3441" s="2">
        <v>0.38620000000000004</v>
      </c>
      <c r="I3441" s="2">
        <v>0.70109999999999995</v>
      </c>
      <c r="J3441" s="2">
        <v>0.254</v>
      </c>
      <c r="K3441" s="2">
        <v>0.44709999999999994</v>
      </c>
      <c r="L3441" s="2">
        <v>0.70379999999999998</v>
      </c>
      <c r="M3441" s="2">
        <v>0.28420000000000001</v>
      </c>
      <c r="N3441" s="2">
        <v>0.41959999999999997</v>
      </c>
      <c r="O3441" s="2">
        <v>0.4176333333333333</v>
      </c>
      <c r="P3441" s="5" t="s">
        <v>4792</v>
      </c>
      <c r="Q3441" s="5">
        <v>11591</v>
      </c>
      <c r="R3441" s="5">
        <v>1054.6860782529573</v>
      </c>
      <c r="S3441" s="5">
        <v>34</v>
      </c>
      <c r="T3441" s="5">
        <v>293.3310326977828</v>
      </c>
      <c r="U3441" s="5">
        <v>0</v>
      </c>
      <c r="V3441" s="5">
        <v>0</v>
      </c>
      <c r="W3441" s="5">
        <v>5</v>
      </c>
      <c r="X3441" s="5">
        <v>43.136916573203351</v>
      </c>
      <c r="Y3441" s="5">
        <v>3</v>
      </c>
      <c r="Z3441" s="5">
        <v>25.882149943922009</v>
      </c>
      <c r="AA3441" s="5">
        <v>26</v>
      </c>
      <c r="AB3441" s="5">
        <v>224.31196618065741</v>
      </c>
      <c r="AC3441" s="225">
        <v>220</v>
      </c>
      <c r="AD3441" s="5">
        <v>1898.0243292209473</v>
      </c>
      <c r="AE3441" s="5">
        <v>14</v>
      </c>
      <c r="AF3441" s="5">
        <v>120.78336640496937</v>
      </c>
      <c r="AG3441" s="5">
        <v>196</v>
      </c>
      <c r="AH3441" s="5">
        <v>1690.967129669571</v>
      </c>
      <c r="AI3441" s="5">
        <v>10</v>
      </c>
      <c r="AJ3441" s="5">
        <v>86.273833146406702</v>
      </c>
    </row>
    <row r="3442" spans="1:36" x14ac:dyDescent="0.25">
      <c r="A3442">
        <v>2018</v>
      </c>
      <c r="B3442" t="s">
        <v>71</v>
      </c>
      <c r="C3442" s="212" t="s">
        <v>5964</v>
      </c>
      <c r="D3442" s="47" t="s">
        <v>5959</v>
      </c>
      <c r="E3442" s="11">
        <v>0</v>
      </c>
      <c r="F3442" s="2">
        <v>0.40050000000000002</v>
      </c>
      <c r="G3442" s="2">
        <v>0.58199999999999996</v>
      </c>
      <c r="H3442" s="2">
        <v>-0.18149999999999994</v>
      </c>
      <c r="I3442" s="2">
        <v>0.40760000000000002</v>
      </c>
      <c r="J3442" s="2">
        <v>0.54190000000000005</v>
      </c>
      <c r="K3442" s="2">
        <v>-0.13430000000000003</v>
      </c>
      <c r="L3442" s="2">
        <v>0.47039999999999998</v>
      </c>
      <c r="M3442" s="2">
        <v>0.51559999999999995</v>
      </c>
      <c r="N3442" s="2">
        <v>-4.5199999999999962E-2</v>
      </c>
      <c r="O3442" s="2">
        <v>-0.12033333333333331</v>
      </c>
      <c r="P3442" s="2" t="s">
        <v>5900</v>
      </c>
      <c r="Q3442" s="5">
        <v>11598</v>
      </c>
      <c r="R3442" s="5" t="s">
        <v>4791</v>
      </c>
      <c r="S3442" s="5">
        <v>34</v>
      </c>
      <c r="T3442" s="5">
        <v>293.15399206759787</v>
      </c>
      <c r="U3442" s="5">
        <v>0</v>
      </c>
      <c r="V3442" s="5">
        <v>0</v>
      </c>
      <c r="W3442" s="5">
        <v>2</v>
      </c>
      <c r="X3442" s="5">
        <v>17.244352474564579</v>
      </c>
      <c r="Y3442" s="5">
        <v>6</v>
      </c>
      <c r="Z3442" s="5">
        <v>51.733057423693737</v>
      </c>
      <c r="AA3442" s="5">
        <v>26</v>
      </c>
      <c r="AB3442" s="5">
        <v>224.17658216933953</v>
      </c>
      <c r="AC3442" s="225">
        <v>489</v>
      </c>
      <c r="AD3442" s="5">
        <v>4216.2441800310398</v>
      </c>
      <c r="AE3442" s="5">
        <v>55</v>
      </c>
      <c r="AF3442" s="5">
        <v>474.21969305052596</v>
      </c>
      <c r="AG3442" s="5">
        <v>388</v>
      </c>
      <c r="AH3442" s="5">
        <v>3345.4043800655286</v>
      </c>
      <c r="AI3442" s="5">
        <v>46</v>
      </c>
      <c r="AJ3442" s="5">
        <v>396.62010691498534</v>
      </c>
    </row>
    <row r="3443" spans="1:36" x14ac:dyDescent="0.25">
      <c r="A3443">
        <v>2018</v>
      </c>
      <c r="B3443" t="s">
        <v>71</v>
      </c>
      <c r="C3443" s="212" t="s">
        <v>5964</v>
      </c>
      <c r="D3443" s="47" t="s">
        <v>5959</v>
      </c>
      <c r="E3443" s="11">
        <v>0</v>
      </c>
      <c r="F3443" s="2">
        <v>0.40050000000000002</v>
      </c>
      <c r="G3443" s="2">
        <v>0.58199999999999996</v>
      </c>
      <c r="H3443" s="2">
        <v>-0.18149999999999994</v>
      </c>
      <c r="I3443" s="2">
        <v>0.40760000000000002</v>
      </c>
      <c r="J3443" s="2">
        <v>0.54190000000000005</v>
      </c>
      <c r="K3443" s="2">
        <v>-0.13430000000000003</v>
      </c>
      <c r="L3443" s="2">
        <v>0.47039999999999998</v>
      </c>
      <c r="M3443" s="2">
        <v>0.51559999999999995</v>
      </c>
      <c r="N3443" s="2">
        <v>-4.5199999999999962E-2</v>
      </c>
      <c r="O3443" s="2">
        <v>-0.12033333333333331</v>
      </c>
      <c r="P3443" s="2" t="s">
        <v>5900</v>
      </c>
      <c r="Q3443" s="5">
        <v>11598</v>
      </c>
      <c r="R3443" s="5" t="s">
        <v>4791</v>
      </c>
      <c r="S3443" s="5">
        <v>34</v>
      </c>
      <c r="T3443" s="5">
        <v>293.15399206759787</v>
      </c>
      <c r="U3443" s="5">
        <v>0</v>
      </c>
      <c r="V3443" s="5">
        <v>0</v>
      </c>
      <c r="W3443" s="5">
        <v>2</v>
      </c>
      <c r="X3443" s="5">
        <v>17.244352474564579</v>
      </c>
      <c r="Y3443" s="5">
        <v>6</v>
      </c>
      <c r="Z3443" s="5">
        <v>51.733057423693737</v>
      </c>
      <c r="AA3443" s="5">
        <v>26</v>
      </c>
      <c r="AB3443" s="5">
        <v>224.17658216933953</v>
      </c>
      <c r="AC3443" s="225">
        <v>489</v>
      </c>
      <c r="AD3443" s="5">
        <v>4216.2441800310398</v>
      </c>
      <c r="AE3443" s="5">
        <v>55</v>
      </c>
      <c r="AF3443" s="5">
        <v>474.21969305052596</v>
      </c>
      <c r="AG3443" s="5">
        <v>388</v>
      </c>
      <c r="AH3443" s="5">
        <v>3345.4043800655286</v>
      </c>
      <c r="AI3443" s="5">
        <v>46</v>
      </c>
      <c r="AJ3443" s="5">
        <v>396.62010691498534</v>
      </c>
    </row>
    <row r="3444" spans="1:36" x14ac:dyDescent="0.25">
      <c r="A3444">
        <v>2019</v>
      </c>
      <c r="B3444" t="s">
        <v>71</v>
      </c>
      <c r="C3444" s="212" t="s">
        <v>4902</v>
      </c>
      <c r="D3444" s="47" t="s">
        <v>4901</v>
      </c>
      <c r="E3444" s="11">
        <v>0</v>
      </c>
      <c r="F3444" s="2">
        <v>0.71150000000000002</v>
      </c>
      <c r="G3444" s="2">
        <v>0.28010000000000002</v>
      </c>
      <c r="H3444" s="2">
        <v>0.43140000000000001</v>
      </c>
      <c r="I3444" s="2">
        <v>0.68889999999999996</v>
      </c>
      <c r="J3444" s="2">
        <v>0.28770000000000001</v>
      </c>
      <c r="K3444" s="2">
        <v>0.40119999999999995</v>
      </c>
      <c r="L3444" s="2">
        <v>0.69210000000000005</v>
      </c>
      <c r="M3444" s="2">
        <v>0.30059999999999998</v>
      </c>
      <c r="N3444" s="2">
        <v>0.39150000000000007</v>
      </c>
      <c r="O3444" s="2">
        <v>0.4080333333333333</v>
      </c>
      <c r="P3444" s="2" t="s">
        <v>4792</v>
      </c>
      <c r="Q3444" s="5">
        <v>11615</v>
      </c>
      <c r="R3444" s="5" t="s">
        <v>4791</v>
      </c>
      <c r="S3444" s="5">
        <v>41</v>
      </c>
      <c r="T3444" s="5">
        <v>352.99182092122254</v>
      </c>
      <c r="U3444" s="5">
        <v>0</v>
      </c>
      <c r="V3444" s="5">
        <v>0</v>
      </c>
      <c r="W3444" s="5">
        <v>3</v>
      </c>
      <c r="X3444" s="5">
        <v>25.828669823504089</v>
      </c>
      <c r="Y3444" s="5">
        <v>8</v>
      </c>
      <c r="Z3444" s="5">
        <v>68.876452862677567</v>
      </c>
      <c r="AA3444" s="5">
        <v>30</v>
      </c>
      <c r="AB3444" s="5">
        <v>258.28669823504089</v>
      </c>
      <c r="AC3444" s="225">
        <v>347</v>
      </c>
      <c r="AD3444" s="5">
        <v>2987.5161429186396</v>
      </c>
      <c r="AE3444" s="5">
        <v>64</v>
      </c>
      <c r="AF3444" s="5">
        <v>551.01162290142054</v>
      </c>
      <c r="AG3444" s="5">
        <v>266</v>
      </c>
      <c r="AH3444" s="5">
        <v>2290.1420576840292</v>
      </c>
      <c r="AI3444" s="5">
        <v>17</v>
      </c>
      <c r="AJ3444" s="5">
        <v>146.36246233318985</v>
      </c>
    </row>
    <row r="3445" spans="1:36" x14ac:dyDescent="0.25">
      <c r="A3445">
        <v>2018</v>
      </c>
      <c r="B3445" t="s">
        <v>41</v>
      </c>
      <c r="C3445" s="212" t="s">
        <v>6069</v>
      </c>
      <c r="D3445" s="47" t="s">
        <v>6005</v>
      </c>
      <c r="E3445" s="11">
        <v>2.77</v>
      </c>
      <c r="F3445" s="2">
        <v>0.24049999999999999</v>
      </c>
      <c r="G3445" s="2">
        <v>0.74350000000000005</v>
      </c>
      <c r="H3445" s="2">
        <v>-0.50300000000000011</v>
      </c>
      <c r="I3445" s="2">
        <v>0.2102</v>
      </c>
      <c r="J3445" s="2">
        <v>0.74750000000000005</v>
      </c>
      <c r="K3445" s="2">
        <v>-0.53730000000000011</v>
      </c>
      <c r="L3445" s="2">
        <v>0.24629999999999999</v>
      </c>
      <c r="M3445" s="2">
        <v>0.74</v>
      </c>
      <c r="N3445" s="2">
        <v>-0.49370000000000003</v>
      </c>
      <c r="O3445" s="2">
        <v>-0.51133333333333342</v>
      </c>
      <c r="P3445" s="2" t="s">
        <v>5900</v>
      </c>
      <c r="Q3445" s="5">
        <v>11617</v>
      </c>
      <c r="R3445" s="5">
        <v>4193.8628158844767</v>
      </c>
      <c r="S3445" s="5">
        <v>17</v>
      </c>
      <c r="T3445" s="5">
        <v>146.337264353964</v>
      </c>
      <c r="U3445" s="5">
        <v>0</v>
      </c>
      <c r="V3445" s="5">
        <v>0</v>
      </c>
      <c r="W3445" s="5">
        <v>2</v>
      </c>
      <c r="X3445" s="5">
        <v>17.216148747525178</v>
      </c>
      <c r="Y3445" s="5">
        <v>6</v>
      </c>
      <c r="Z3445" s="5">
        <v>51.648446242575531</v>
      </c>
      <c r="AA3445" s="5">
        <v>9</v>
      </c>
      <c r="AB3445" s="5">
        <v>77.472669363863304</v>
      </c>
      <c r="AC3445" s="225">
        <v>219</v>
      </c>
      <c r="AD3445" s="5">
        <v>1885.1682878540073</v>
      </c>
      <c r="AE3445" s="5">
        <v>18</v>
      </c>
      <c r="AF3445" s="5">
        <v>154.94533872772661</v>
      </c>
      <c r="AG3445" s="5">
        <v>178</v>
      </c>
      <c r="AH3445" s="5">
        <v>1532.237238529741</v>
      </c>
      <c r="AI3445" s="5">
        <v>23</v>
      </c>
      <c r="AJ3445" s="5">
        <v>197.98571059653955</v>
      </c>
    </row>
    <row r="3446" spans="1:36" x14ac:dyDescent="0.25">
      <c r="A3446">
        <v>2017</v>
      </c>
      <c r="B3446" t="s">
        <v>49</v>
      </c>
      <c r="C3446" s="212" t="s">
        <v>6325</v>
      </c>
      <c r="D3446" s="47" t="s">
        <v>618</v>
      </c>
      <c r="E3446" s="11">
        <v>32.6</v>
      </c>
      <c r="F3446" s="2">
        <v>0.3947</v>
      </c>
      <c r="G3446" s="2">
        <v>0.57199999999999995</v>
      </c>
      <c r="H3446" s="2">
        <v>-0.17729999999999996</v>
      </c>
      <c r="I3446" s="2">
        <v>0.46200000000000002</v>
      </c>
      <c r="J3446" s="2">
        <v>0.41099999999999998</v>
      </c>
      <c r="K3446" s="2">
        <v>5.1000000000000045E-2</v>
      </c>
      <c r="L3446" s="2">
        <v>0.439</v>
      </c>
      <c r="M3446" s="2">
        <v>0.53600000000000003</v>
      </c>
      <c r="N3446" s="2">
        <v>-9.7000000000000031E-2</v>
      </c>
      <c r="O3446" s="2">
        <v>-7.443333333333331E-2</v>
      </c>
      <c r="P3446" s="2" t="s">
        <v>5900</v>
      </c>
      <c r="Q3446" s="5">
        <v>11630</v>
      </c>
      <c r="R3446" s="5">
        <v>356.74846625766872</v>
      </c>
      <c r="S3446" s="5">
        <v>58</v>
      </c>
      <c r="T3446" s="5">
        <v>498.71023215821151</v>
      </c>
      <c r="U3446" s="5">
        <v>0</v>
      </c>
      <c r="V3446" s="5">
        <v>0</v>
      </c>
      <c r="W3446" s="5">
        <v>6</v>
      </c>
      <c r="X3446" s="5">
        <v>51.59071367153912</v>
      </c>
      <c r="Y3446" s="5">
        <v>3</v>
      </c>
      <c r="Z3446" s="5">
        <v>25.79535683576956</v>
      </c>
      <c r="AA3446" s="5">
        <v>49</v>
      </c>
      <c r="AB3446" s="5">
        <v>421.32416165090285</v>
      </c>
      <c r="AC3446" s="225">
        <v>202</v>
      </c>
      <c r="AD3446" s="5">
        <v>1736.8873602751505</v>
      </c>
      <c r="AE3446" s="5">
        <v>47</v>
      </c>
      <c r="AF3446" s="5">
        <v>404.12725709372307</v>
      </c>
      <c r="AG3446" s="5">
        <v>150</v>
      </c>
      <c r="AH3446" s="5">
        <v>1289.7678417884781</v>
      </c>
      <c r="AI3446" s="5">
        <v>5</v>
      </c>
      <c r="AJ3446" s="5">
        <v>42.992261392949267</v>
      </c>
    </row>
    <row r="3447" spans="1:36" x14ac:dyDescent="0.25">
      <c r="A3447">
        <v>2019</v>
      </c>
      <c r="B3447" t="s">
        <v>70</v>
      </c>
      <c r="C3447" s="212" t="s">
        <v>5427</v>
      </c>
      <c r="D3447" s="47" t="s">
        <v>5426</v>
      </c>
      <c r="E3447" s="11">
        <v>20.36</v>
      </c>
      <c r="F3447" s="2">
        <v>0.77969999999999995</v>
      </c>
      <c r="G3447" s="2">
        <v>0.2084</v>
      </c>
      <c r="H3447" s="2">
        <v>0.57129999999999992</v>
      </c>
      <c r="I3447" s="2">
        <v>0.77439999999999998</v>
      </c>
      <c r="J3447" s="2">
        <v>0.1973</v>
      </c>
      <c r="K3447" s="2">
        <v>0.57709999999999995</v>
      </c>
      <c r="L3447" s="2">
        <v>0.73880000000000001</v>
      </c>
      <c r="M3447" s="2">
        <v>0.248</v>
      </c>
      <c r="N3447" s="2">
        <v>0.49080000000000001</v>
      </c>
      <c r="O3447" s="2">
        <v>0.54639999999999989</v>
      </c>
      <c r="P3447" s="5" t="s">
        <v>4792</v>
      </c>
      <c r="Q3447" s="5">
        <v>11643</v>
      </c>
      <c r="R3447" s="5">
        <v>571.8565815324165</v>
      </c>
      <c r="S3447" s="5">
        <v>42</v>
      </c>
      <c r="T3447" s="5">
        <v>360.73177016232927</v>
      </c>
      <c r="U3447" s="5">
        <v>0</v>
      </c>
      <c r="V3447" s="5">
        <v>0</v>
      </c>
      <c r="W3447" s="5">
        <v>16</v>
      </c>
      <c r="X3447" s="5">
        <v>137.4216267285064</v>
      </c>
      <c r="Y3447" s="5">
        <v>0</v>
      </c>
      <c r="Z3447" s="5">
        <v>0</v>
      </c>
      <c r="AA3447" s="5">
        <v>26</v>
      </c>
      <c r="AB3447" s="5">
        <v>223.3101434338229</v>
      </c>
      <c r="AC3447" s="225">
        <v>499</v>
      </c>
      <c r="AD3447" s="5">
        <v>4285.8369835952935</v>
      </c>
      <c r="AE3447" s="5">
        <v>88</v>
      </c>
      <c r="AF3447" s="5">
        <v>755.81894700678515</v>
      </c>
      <c r="AG3447" s="5">
        <v>380</v>
      </c>
      <c r="AH3447" s="5">
        <v>3263.7636348020269</v>
      </c>
      <c r="AI3447" s="5">
        <v>31</v>
      </c>
      <c r="AJ3447" s="5">
        <v>266.25440178648114</v>
      </c>
    </row>
    <row r="3448" spans="1:36" x14ac:dyDescent="0.25">
      <c r="A3448">
        <v>2019</v>
      </c>
      <c r="B3448" t="s">
        <v>71</v>
      </c>
      <c r="C3448" s="212" t="s">
        <v>5964</v>
      </c>
      <c r="D3448" s="47" t="s">
        <v>5959</v>
      </c>
      <c r="E3448" s="11">
        <v>0</v>
      </c>
      <c r="F3448" s="2">
        <v>0.40050000000000002</v>
      </c>
      <c r="G3448" s="2">
        <v>0.58199999999999996</v>
      </c>
      <c r="H3448" s="2">
        <v>-0.18149999999999994</v>
      </c>
      <c r="I3448" s="2">
        <v>0.40760000000000002</v>
      </c>
      <c r="J3448" s="2">
        <v>0.54190000000000005</v>
      </c>
      <c r="K3448" s="2">
        <v>-0.13430000000000003</v>
      </c>
      <c r="L3448" s="2">
        <v>0.47039999999999998</v>
      </c>
      <c r="M3448" s="2">
        <v>0.51559999999999995</v>
      </c>
      <c r="N3448" s="2">
        <v>-4.5199999999999962E-2</v>
      </c>
      <c r="O3448" s="2">
        <v>-0.12033333333333331</v>
      </c>
      <c r="P3448" s="2" t="s">
        <v>5900</v>
      </c>
      <c r="Q3448" s="5">
        <v>11644</v>
      </c>
      <c r="R3448" s="5" t="s">
        <v>4791</v>
      </c>
      <c r="S3448" s="5">
        <v>14</v>
      </c>
      <c r="T3448" s="5">
        <v>120.23359670216422</v>
      </c>
      <c r="U3448" s="5">
        <v>1</v>
      </c>
      <c r="V3448" s="5">
        <v>8.5881140501545872</v>
      </c>
      <c r="W3448" s="5">
        <v>0</v>
      </c>
      <c r="X3448" s="5">
        <v>0</v>
      </c>
      <c r="Y3448" s="5">
        <v>4</v>
      </c>
      <c r="Z3448" s="5">
        <v>34.352456200618349</v>
      </c>
      <c r="AA3448" s="5">
        <v>9</v>
      </c>
      <c r="AB3448" s="5">
        <v>77.29302645139127</v>
      </c>
      <c r="AC3448" s="225">
        <v>539</v>
      </c>
      <c r="AD3448" s="5">
        <v>4628.9934730333216</v>
      </c>
      <c r="AE3448" s="5">
        <v>51</v>
      </c>
      <c r="AF3448" s="5">
        <v>437.99381655788386</v>
      </c>
      <c r="AG3448" s="5">
        <v>436</v>
      </c>
      <c r="AH3448" s="5">
        <v>3744.4177258673994</v>
      </c>
      <c r="AI3448" s="5">
        <v>52</v>
      </c>
      <c r="AJ3448" s="5">
        <v>446.58193060803842</v>
      </c>
    </row>
    <row r="3449" spans="1:36" x14ac:dyDescent="0.25">
      <c r="A3449">
        <v>2017</v>
      </c>
      <c r="B3449" t="s">
        <v>71</v>
      </c>
      <c r="C3449" s="212" t="s">
        <v>4855</v>
      </c>
      <c r="D3449" s="47" t="s">
        <v>4844</v>
      </c>
      <c r="E3449" s="11">
        <v>0</v>
      </c>
      <c r="F3449" s="2">
        <v>0.58350000000000002</v>
      </c>
      <c r="G3449" s="2">
        <v>0.40150000000000002</v>
      </c>
      <c r="H3449" s="2">
        <v>0.182</v>
      </c>
      <c r="I3449" s="2">
        <v>0.60070000000000001</v>
      </c>
      <c r="J3449" s="2">
        <v>0.35649999999999998</v>
      </c>
      <c r="K3449" s="2">
        <v>0.24420000000000003</v>
      </c>
      <c r="L3449" s="2">
        <v>0.66390000000000005</v>
      </c>
      <c r="M3449" s="2">
        <v>0.32250000000000001</v>
      </c>
      <c r="N3449" s="2">
        <v>0.34140000000000004</v>
      </c>
      <c r="O3449" s="2">
        <v>0.25586666666666669</v>
      </c>
      <c r="P3449" s="2" t="s">
        <v>4792</v>
      </c>
      <c r="Q3449" s="5">
        <v>11649</v>
      </c>
      <c r="R3449" s="5" t="s">
        <v>4791</v>
      </c>
      <c r="S3449" s="5">
        <v>20</v>
      </c>
      <c r="T3449" s="5">
        <v>171.68855695767877</v>
      </c>
      <c r="U3449" s="5">
        <v>1</v>
      </c>
      <c r="V3449" s="5">
        <v>8.5844278478839389</v>
      </c>
      <c r="W3449" s="5">
        <v>1</v>
      </c>
      <c r="X3449" s="5">
        <v>8.5844278478839389</v>
      </c>
      <c r="Y3449" s="5">
        <v>2</v>
      </c>
      <c r="Z3449" s="5">
        <v>17.168855695767878</v>
      </c>
      <c r="AA3449" s="5">
        <v>16</v>
      </c>
      <c r="AB3449" s="5">
        <v>137.35084556614302</v>
      </c>
      <c r="AC3449" s="225">
        <v>251</v>
      </c>
      <c r="AD3449" s="5">
        <v>2154.6913898188686</v>
      </c>
      <c r="AE3449" s="5">
        <v>43</v>
      </c>
      <c r="AF3449" s="5">
        <v>369.13039745900937</v>
      </c>
      <c r="AG3449" s="5">
        <v>190</v>
      </c>
      <c r="AH3449" s="5">
        <v>1631.0412910979483</v>
      </c>
      <c r="AI3449" s="5">
        <v>18</v>
      </c>
      <c r="AJ3449" s="5">
        <v>154.51970126191091</v>
      </c>
    </row>
    <row r="3450" spans="1:36" x14ac:dyDescent="0.25">
      <c r="A3450">
        <v>2017</v>
      </c>
      <c r="B3450" t="s">
        <v>71</v>
      </c>
      <c r="C3450" s="212" t="s">
        <v>5198</v>
      </c>
      <c r="D3450" s="47" t="s">
        <v>4863</v>
      </c>
      <c r="E3450" s="11">
        <v>0</v>
      </c>
      <c r="F3450" s="2">
        <v>0.60840000000000005</v>
      </c>
      <c r="G3450" s="2">
        <v>0.37490000000000001</v>
      </c>
      <c r="H3450" s="2">
        <v>0.23350000000000004</v>
      </c>
      <c r="I3450" s="2">
        <v>0.61029999999999995</v>
      </c>
      <c r="J3450" s="2">
        <v>0.3422</v>
      </c>
      <c r="K3450" s="2">
        <v>0.26809999999999995</v>
      </c>
      <c r="L3450" s="2">
        <v>0.64259999999999995</v>
      </c>
      <c r="M3450" s="2">
        <v>0.34470000000000001</v>
      </c>
      <c r="N3450" s="2">
        <v>0.29789999999999994</v>
      </c>
      <c r="O3450" s="2">
        <v>0.26650000000000001</v>
      </c>
      <c r="P3450" s="2" t="s">
        <v>4792</v>
      </c>
      <c r="Q3450" s="5">
        <v>11653</v>
      </c>
      <c r="R3450" s="5" t="s">
        <v>4791</v>
      </c>
      <c r="S3450" s="5">
        <v>33</v>
      </c>
      <c r="T3450" s="5">
        <v>283.18887840041191</v>
      </c>
      <c r="U3450" s="5">
        <v>0</v>
      </c>
      <c r="V3450" s="5">
        <v>0</v>
      </c>
      <c r="W3450" s="5">
        <v>0</v>
      </c>
      <c r="X3450" s="5">
        <v>0</v>
      </c>
      <c r="Y3450" s="5">
        <v>1</v>
      </c>
      <c r="Z3450" s="5">
        <v>8.5814811636488457</v>
      </c>
      <c r="AA3450" s="5">
        <v>32</v>
      </c>
      <c r="AB3450" s="5">
        <v>274.60739723676306</v>
      </c>
      <c r="AC3450" s="225">
        <v>127</v>
      </c>
      <c r="AD3450" s="5">
        <v>1089.8481077834035</v>
      </c>
      <c r="AE3450" s="5">
        <v>22</v>
      </c>
      <c r="AF3450" s="5">
        <v>188.79258560027461</v>
      </c>
      <c r="AG3450" s="5">
        <v>100</v>
      </c>
      <c r="AH3450" s="5">
        <v>858.14811636488469</v>
      </c>
      <c r="AI3450" s="5">
        <v>5</v>
      </c>
      <c r="AJ3450" s="5">
        <v>42.907405818244229</v>
      </c>
    </row>
    <row r="3451" spans="1:36" x14ac:dyDescent="0.25">
      <c r="A3451">
        <v>2017</v>
      </c>
      <c r="B3451" t="s">
        <v>49</v>
      </c>
      <c r="C3451" s="212" t="s">
        <v>6351</v>
      </c>
      <c r="D3451" s="47" t="s">
        <v>6314</v>
      </c>
      <c r="E3451" s="11">
        <v>37.4</v>
      </c>
      <c r="F3451" s="2">
        <v>0.39889999999999998</v>
      </c>
      <c r="G3451" s="2">
        <v>0.57140000000000002</v>
      </c>
      <c r="H3451" s="2">
        <v>-0.17250000000000004</v>
      </c>
      <c r="I3451" s="2">
        <v>0.504</v>
      </c>
      <c r="J3451" s="2">
        <v>0.39700000000000002</v>
      </c>
      <c r="K3451" s="2">
        <v>0.10699999999999998</v>
      </c>
      <c r="L3451" s="2">
        <v>0.51400000000000001</v>
      </c>
      <c r="M3451" s="2">
        <v>0.47499999999999998</v>
      </c>
      <c r="N3451" s="2">
        <v>3.9000000000000035E-2</v>
      </c>
      <c r="O3451" s="2">
        <v>-8.8333333333333406E-3</v>
      </c>
      <c r="P3451" s="2" t="s">
        <v>5765</v>
      </c>
      <c r="Q3451" s="5">
        <v>11671</v>
      </c>
      <c r="R3451" s="5">
        <v>312.05882352941177</v>
      </c>
      <c r="S3451" s="5">
        <v>25</v>
      </c>
      <c r="T3451" s="5">
        <v>214.20615200068548</v>
      </c>
      <c r="U3451" s="5">
        <v>0</v>
      </c>
      <c r="V3451" s="5">
        <v>0</v>
      </c>
      <c r="W3451" s="5">
        <v>5</v>
      </c>
      <c r="X3451" s="5">
        <v>42.841230400137093</v>
      </c>
      <c r="Y3451" s="5">
        <v>1</v>
      </c>
      <c r="Z3451" s="5">
        <v>8.5682460800274178</v>
      </c>
      <c r="AA3451" s="5">
        <v>19</v>
      </c>
      <c r="AB3451" s="5">
        <v>162.79667552052095</v>
      </c>
      <c r="AC3451" s="225">
        <v>114</v>
      </c>
      <c r="AD3451" s="5">
        <v>976.78005312312575</v>
      </c>
      <c r="AE3451" s="5">
        <v>26</v>
      </c>
      <c r="AF3451" s="5">
        <v>222.77439808071287</v>
      </c>
      <c r="AG3451" s="5">
        <v>86</v>
      </c>
      <c r="AH3451" s="5">
        <v>736.86916288235807</v>
      </c>
      <c r="AI3451" s="5">
        <v>2</v>
      </c>
      <c r="AJ3451" s="5">
        <v>17.136492160054836</v>
      </c>
    </row>
    <row r="3452" spans="1:36" x14ac:dyDescent="0.25">
      <c r="A3452">
        <v>2017</v>
      </c>
      <c r="B3452" t="s">
        <v>41</v>
      </c>
      <c r="C3452" s="212" t="s">
        <v>6069</v>
      </c>
      <c r="D3452" s="47" t="s">
        <v>6005</v>
      </c>
      <c r="E3452" s="11">
        <v>2.77</v>
      </c>
      <c r="F3452" s="2">
        <v>0.24049999999999999</v>
      </c>
      <c r="G3452" s="2">
        <v>0.74350000000000005</v>
      </c>
      <c r="H3452" s="2">
        <v>-0.50300000000000011</v>
      </c>
      <c r="I3452" s="2">
        <v>0.2102</v>
      </c>
      <c r="J3452" s="2">
        <v>0.74750000000000005</v>
      </c>
      <c r="K3452" s="2">
        <v>-0.53730000000000011</v>
      </c>
      <c r="L3452" s="2">
        <v>0.24629999999999999</v>
      </c>
      <c r="M3452" s="2">
        <v>0.74</v>
      </c>
      <c r="N3452" s="2">
        <v>-0.49370000000000003</v>
      </c>
      <c r="O3452" s="2">
        <v>-0.51133333333333342</v>
      </c>
      <c r="P3452" s="2" t="s">
        <v>5900</v>
      </c>
      <c r="Q3452" s="5">
        <v>11674</v>
      </c>
      <c r="R3452" s="5">
        <v>4214.4404332129961</v>
      </c>
      <c r="S3452" s="5">
        <v>25</v>
      </c>
      <c r="T3452" s="5">
        <v>214.15110501970187</v>
      </c>
      <c r="U3452" s="5">
        <v>1</v>
      </c>
      <c r="V3452" s="5">
        <v>8.5660442007880775</v>
      </c>
      <c r="W3452" s="5">
        <v>7</v>
      </c>
      <c r="X3452" s="5">
        <v>59.962309405516535</v>
      </c>
      <c r="Y3452" s="5">
        <v>4</v>
      </c>
      <c r="Z3452" s="5">
        <v>34.26417680315231</v>
      </c>
      <c r="AA3452" s="5">
        <v>13</v>
      </c>
      <c r="AB3452" s="5">
        <v>111.35857461024499</v>
      </c>
      <c r="AC3452" s="225">
        <v>169</v>
      </c>
      <c r="AD3452" s="5">
        <v>1447.6614699331849</v>
      </c>
      <c r="AE3452" s="5">
        <v>23</v>
      </c>
      <c r="AF3452" s="5">
        <v>197.01901661812576</v>
      </c>
      <c r="AG3452" s="5">
        <v>126</v>
      </c>
      <c r="AH3452" s="5">
        <v>1079.3215692992976</v>
      </c>
      <c r="AI3452" s="5">
        <v>20</v>
      </c>
      <c r="AJ3452" s="5">
        <v>171.32088401576152</v>
      </c>
    </row>
    <row r="3453" spans="1:36" x14ac:dyDescent="0.25">
      <c r="A3453">
        <v>2018</v>
      </c>
      <c r="B3453" t="s">
        <v>49</v>
      </c>
      <c r="C3453" s="212" t="s">
        <v>6325</v>
      </c>
      <c r="D3453" s="47" t="s">
        <v>618</v>
      </c>
      <c r="E3453" s="11">
        <v>32.6</v>
      </c>
      <c r="F3453" s="2">
        <v>0.3947</v>
      </c>
      <c r="G3453" s="2">
        <v>0.57199999999999995</v>
      </c>
      <c r="H3453" s="2">
        <v>-0.17729999999999996</v>
      </c>
      <c r="I3453" s="2">
        <v>0.46200000000000002</v>
      </c>
      <c r="J3453" s="2">
        <v>0.41099999999999998</v>
      </c>
      <c r="K3453" s="2">
        <v>5.1000000000000045E-2</v>
      </c>
      <c r="L3453" s="2">
        <v>0.439</v>
      </c>
      <c r="M3453" s="2">
        <v>0.53600000000000003</v>
      </c>
      <c r="N3453" s="2">
        <v>-9.7000000000000031E-2</v>
      </c>
      <c r="O3453" s="2">
        <v>-7.443333333333331E-2</v>
      </c>
      <c r="P3453" s="2" t="s">
        <v>5900</v>
      </c>
      <c r="Q3453" s="5">
        <v>11679</v>
      </c>
      <c r="R3453" s="5">
        <v>358.25153374233128</v>
      </c>
      <c r="S3453" s="5">
        <v>47</v>
      </c>
      <c r="T3453" s="5">
        <v>402.43171504409622</v>
      </c>
      <c r="U3453" s="5">
        <v>1</v>
      </c>
      <c r="V3453" s="5">
        <v>8.5623769158318357</v>
      </c>
      <c r="W3453" s="5">
        <v>7</v>
      </c>
      <c r="X3453" s="5">
        <v>59.936638410822844</v>
      </c>
      <c r="Y3453" s="5">
        <v>2</v>
      </c>
      <c r="Z3453" s="5">
        <v>17.124753831663671</v>
      </c>
      <c r="AA3453" s="5">
        <v>37</v>
      </c>
      <c r="AB3453" s="5">
        <v>316.80794588577788</v>
      </c>
      <c r="AC3453" s="225">
        <v>101</v>
      </c>
      <c r="AD3453" s="5">
        <v>864.80006849901531</v>
      </c>
      <c r="AE3453" s="5">
        <v>9</v>
      </c>
      <c r="AF3453" s="5">
        <v>77.061392242486519</v>
      </c>
      <c r="AG3453" s="5">
        <v>88</v>
      </c>
      <c r="AH3453" s="5">
        <v>753.4891685932015</v>
      </c>
      <c r="AI3453" s="5">
        <v>4</v>
      </c>
      <c r="AJ3453" s="5">
        <v>34.249507663327343</v>
      </c>
    </row>
    <row r="3454" spans="1:36" x14ac:dyDescent="0.25">
      <c r="A3454">
        <v>2017</v>
      </c>
      <c r="B3454" t="s">
        <v>70</v>
      </c>
      <c r="C3454" s="212" t="s">
        <v>5359</v>
      </c>
      <c r="D3454" s="47" t="s">
        <v>500</v>
      </c>
      <c r="E3454" s="11">
        <v>13.36</v>
      </c>
      <c r="F3454" s="2">
        <v>0.74219999999999997</v>
      </c>
      <c r="G3454" s="2">
        <v>0.24229999999999999</v>
      </c>
      <c r="H3454" s="2">
        <v>0.49990000000000001</v>
      </c>
      <c r="I3454" s="2">
        <v>0.71440000000000003</v>
      </c>
      <c r="J3454" s="2">
        <v>0.249</v>
      </c>
      <c r="K3454" s="2">
        <v>0.46540000000000004</v>
      </c>
      <c r="L3454" s="2">
        <v>0.6361</v>
      </c>
      <c r="M3454" s="2">
        <v>0.3468</v>
      </c>
      <c r="N3454" s="2">
        <v>0.2893</v>
      </c>
      <c r="O3454" s="2">
        <v>0.41819999999999996</v>
      </c>
      <c r="P3454" s="5" t="s">
        <v>4792</v>
      </c>
      <c r="Q3454" s="5">
        <v>11684</v>
      </c>
      <c r="R3454" s="5">
        <v>874.55089820359285</v>
      </c>
      <c r="S3454" s="5">
        <v>79</v>
      </c>
      <c r="T3454" s="5">
        <v>676.13830879835677</v>
      </c>
      <c r="U3454" s="5">
        <v>1</v>
      </c>
      <c r="V3454" s="5">
        <v>8.5587127695994525</v>
      </c>
      <c r="W3454" s="5">
        <v>2</v>
      </c>
      <c r="X3454" s="5">
        <v>17.117425539198905</v>
      </c>
      <c r="Y3454" s="5">
        <v>6</v>
      </c>
      <c r="Z3454" s="5">
        <v>51.352276617596715</v>
      </c>
      <c r="AA3454" s="5">
        <v>70</v>
      </c>
      <c r="AB3454" s="5">
        <v>599.10989387196162</v>
      </c>
      <c r="AC3454" s="225">
        <v>266</v>
      </c>
      <c r="AD3454" s="5">
        <v>2276.6175967134541</v>
      </c>
      <c r="AE3454" s="5">
        <v>57</v>
      </c>
      <c r="AF3454" s="5">
        <v>487.84662786716876</v>
      </c>
      <c r="AG3454" s="5">
        <v>197</v>
      </c>
      <c r="AH3454" s="5">
        <v>1686.066415611092</v>
      </c>
      <c r="AI3454" s="5">
        <v>12</v>
      </c>
      <c r="AJ3454" s="5">
        <v>102.70455323519343</v>
      </c>
    </row>
    <row r="3455" spans="1:36" x14ac:dyDescent="0.25">
      <c r="A3455">
        <v>2018</v>
      </c>
      <c r="B3455" t="s">
        <v>41</v>
      </c>
      <c r="C3455" s="212" t="s">
        <v>723</v>
      </c>
      <c r="D3455" s="47" t="s">
        <v>5053</v>
      </c>
      <c r="E3455" s="11">
        <v>8.9789999999999992</v>
      </c>
      <c r="F3455" s="2">
        <v>0.46100000000000002</v>
      </c>
      <c r="G3455" s="2">
        <v>0.51849999999999996</v>
      </c>
      <c r="H3455" s="2">
        <v>-5.749999999999994E-2</v>
      </c>
      <c r="I3455" s="2">
        <v>0.46860000000000002</v>
      </c>
      <c r="J3455" s="2">
        <v>0.46710000000000002</v>
      </c>
      <c r="K3455" s="2">
        <v>1.5000000000000013E-3</v>
      </c>
      <c r="L3455" s="2">
        <v>0.50719999999999998</v>
      </c>
      <c r="M3455" s="2">
        <v>0.47399999999999998</v>
      </c>
      <c r="N3455" s="2">
        <v>3.3200000000000007E-2</v>
      </c>
      <c r="O3455" s="2">
        <v>-7.5999999999999774E-3</v>
      </c>
      <c r="P3455" s="2" t="s">
        <v>5765</v>
      </c>
      <c r="Q3455" s="5">
        <v>11692</v>
      </c>
      <c r="R3455" s="5">
        <v>1302.1494598507629</v>
      </c>
      <c r="S3455" s="5">
        <v>9</v>
      </c>
      <c r="T3455" s="5">
        <v>76.975709887102298</v>
      </c>
      <c r="U3455" s="5">
        <v>0</v>
      </c>
      <c r="V3455" s="5">
        <v>0</v>
      </c>
      <c r="W3455" s="5">
        <v>4</v>
      </c>
      <c r="X3455" s="5">
        <v>34.211426616489909</v>
      </c>
      <c r="Y3455" s="5">
        <v>1</v>
      </c>
      <c r="Z3455" s="5">
        <v>8.5528566541224773</v>
      </c>
      <c r="AA3455" s="5">
        <v>4</v>
      </c>
      <c r="AB3455" s="5">
        <v>34.211426616489909</v>
      </c>
      <c r="AC3455" s="225">
        <v>72</v>
      </c>
      <c r="AD3455" s="5">
        <v>615.80567909681838</v>
      </c>
      <c r="AE3455" s="5">
        <v>8</v>
      </c>
      <c r="AF3455" s="5">
        <v>68.422853232979818</v>
      </c>
      <c r="AG3455" s="5">
        <v>61</v>
      </c>
      <c r="AH3455" s="5">
        <v>521.72425590147111</v>
      </c>
      <c r="AI3455" s="5">
        <v>3</v>
      </c>
      <c r="AJ3455" s="5">
        <v>25.65856996236743</v>
      </c>
    </row>
    <row r="3456" spans="1:36" x14ac:dyDescent="0.25">
      <c r="A3456">
        <v>2018</v>
      </c>
      <c r="B3456" t="s">
        <v>71</v>
      </c>
      <c r="C3456" s="212" t="s">
        <v>4855</v>
      </c>
      <c r="D3456" s="47" t="s">
        <v>4844</v>
      </c>
      <c r="E3456" s="11">
        <v>0</v>
      </c>
      <c r="F3456" s="2">
        <v>0.58350000000000002</v>
      </c>
      <c r="G3456" s="2">
        <v>0.40150000000000002</v>
      </c>
      <c r="H3456" s="2">
        <v>0.182</v>
      </c>
      <c r="I3456" s="2">
        <v>0.60070000000000001</v>
      </c>
      <c r="J3456" s="2">
        <v>0.35649999999999998</v>
      </c>
      <c r="K3456" s="2">
        <v>0.24420000000000003</v>
      </c>
      <c r="L3456" s="2">
        <v>0.66390000000000005</v>
      </c>
      <c r="M3456" s="2">
        <v>0.32250000000000001</v>
      </c>
      <c r="N3456" s="2">
        <v>0.34140000000000004</v>
      </c>
      <c r="O3456" s="2">
        <v>0.25586666666666669</v>
      </c>
      <c r="P3456" s="2" t="s">
        <v>4792</v>
      </c>
      <c r="Q3456" s="5">
        <v>11695</v>
      </c>
      <c r="R3456" s="5" t="s">
        <v>4791</v>
      </c>
      <c r="S3456" s="5">
        <v>39</v>
      </c>
      <c r="T3456" s="5">
        <v>333.47584437793927</v>
      </c>
      <c r="U3456" s="5">
        <v>0</v>
      </c>
      <c r="V3456" s="5">
        <v>0</v>
      </c>
      <c r="W3456" s="5">
        <v>20</v>
      </c>
      <c r="X3456" s="5">
        <v>171.01325352714835</v>
      </c>
      <c r="Y3456" s="5">
        <v>8</v>
      </c>
      <c r="Z3456" s="5">
        <v>68.405301410859337</v>
      </c>
      <c r="AA3456" s="5">
        <v>11</v>
      </c>
      <c r="AB3456" s="5">
        <v>94.057289439931594</v>
      </c>
      <c r="AC3456" s="225">
        <v>290</v>
      </c>
      <c r="AD3456" s="5">
        <v>2479.6921761436511</v>
      </c>
      <c r="AE3456" s="5">
        <v>41</v>
      </c>
      <c r="AF3456" s="5">
        <v>350.57716973065408</v>
      </c>
      <c r="AG3456" s="5">
        <v>226</v>
      </c>
      <c r="AH3456" s="5">
        <v>1932.4497648567765</v>
      </c>
      <c r="AI3456" s="5">
        <v>23</v>
      </c>
      <c r="AJ3456" s="5">
        <v>196.66524155622059</v>
      </c>
    </row>
    <row r="3457" spans="1:36" x14ac:dyDescent="0.25">
      <c r="A3457">
        <v>2018</v>
      </c>
      <c r="B3457" t="s">
        <v>71</v>
      </c>
      <c r="C3457" s="212" t="s">
        <v>4855</v>
      </c>
      <c r="D3457" s="47" t="s">
        <v>4844</v>
      </c>
      <c r="E3457" s="11">
        <v>0</v>
      </c>
      <c r="F3457" s="2">
        <v>0.58350000000000002</v>
      </c>
      <c r="G3457" s="2">
        <v>0.40150000000000002</v>
      </c>
      <c r="H3457" s="2">
        <v>0.182</v>
      </c>
      <c r="I3457" s="2">
        <v>0.60070000000000001</v>
      </c>
      <c r="J3457" s="2">
        <v>0.35649999999999998</v>
      </c>
      <c r="K3457" s="2">
        <v>0.24420000000000003</v>
      </c>
      <c r="L3457" s="2">
        <v>0.66390000000000005</v>
      </c>
      <c r="M3457" s="2">
        <v>0.32250000000000001</v>
      </c>
      <c r="N3457" s="2">
        <v>0.34140000000000004</v>
      </c>
      <c r="O3457" s="2">
        <v>0.25586666666666669</v>
      </c>
      <c r="P3457" s="2" t="s">
        <v>4792</v>
      </c>
      <c r="Q3457" s="5">
        <v>11695</v>
      </c>
      <c r="R3457" s="5" t="s">
        <v>4791</v>
      </c>
      <c r="S3457" s="5">
        <v>39</v>
      </c>
      <c r="T3457" s="5">
        <v>333.47584437793927</v>
      </c>
      <c r="U3457" s="5">
        <v>0</v>
      </c>
      <c r="V3457" s="5">
        <v>0</v>
      </c>
      <c r="W3457" s="5">
        <v>20</v>
      </c>
      <c r="X3457" s="5">
        <v>171.01325352714835</v>
      </c>
      <c r="Y3457" s="5">
        <v>8</v>
      </c>
      <c r="Z3457" s="5">
        <v>68.405301410859337</v>
      </c>
      <c r="AA3457" s="5">
        <v>11</v>
      </c>
      <c r="AB3457" s="5">
        <v>94.057289439931594</v>
      </c>
      <c r="AC3457" s="225">
        <v>290</v>
      </c>
      <c r="AD3457" s="5">
        <v>2479.6921761436511</v>
      </c>
      <c r="AE3457" s="5">
        <v>41</v>
      </c>
      <c r="AF3457" s="5">
        <v>350.57716973065408</v>
      </c>
      <c r="AG3457" s="5">
        <v>226</v>
      </c>
      <c r="AH3457" s="5">
        <v>1932.4497648567765</v>
      </c>
      <c r="AI3457" s="5">
        <v>23</v>
      </c>
      <c r="AJ3457" s="5">
        <v>196.66524155622059</v>
      </c>
    </row>
    <row r="3458" spans="1:36" x14ac:dyDescent="0.25">
      <c r="A3458">
        <v>2018</v>
      </c>
      <c r="B3458" t="s">
        <v>49</v>
      </c>
      <c r="C3458" s="212" t="s">
        <v>6351</v>
      </c>
      <c r="D3458" s="47" t="s">
        <v>6314</v>
      </c>
      <c r="E3458" s="11">
        <v>37.4</v>
      </c>
      <c r="F3458" s="2">
        <v>0.39889999999999998</v>
      </c>
      <c r="G3458" s="2">
        <v>0.57140000000000002</v>
      </c>
      <c r="H3458" s="2">
        <v>-0.17250000000000004</v>
      </c>
      <c r="I3458" s="2">
        <v>0.504</v>
      </c>
      <c r="J3458" s="2">
        <v>0.39700000000000002</v>
      </c>
      <c r="K3458" s="2">
        <v>0.10699999999999998</v>
      </c>
      <c r="L3458" s="2">
        <v>0.51400000000000001</v>
      </c>
      <c r="M3458" s="2">
        <v>0.47499999999999998</v>
      </c>
      <c r="N3458" s="2">
        <v>3.9000000000000035E-2</v>
      </c>
      <c r="O3458" s="2">
        <v>-8.8333333333333406E-3</v>
      </c>
      <c r="P3458" s="2" t="s">
        <v>5765</v>
      </c>
      <c r="Q3458" s="5">
        <v>11721</v>
      </c>
      <c r="R3458" s="5">
        <v>313.39572192513373</v>
      </c>
      <c r="S3458" s="5">
        <v>26</v>
      </c>
      <c r="T3458" s="5">
        <v>221.82407644398941</v>
      </c>
      <c r="U3458" s="5">
        <v>0</v>
      </c>
      <c r="V3458" s="5">
        <v>0</v>
      </c>
      <c r="W3458" s="5">
        <v>6</v>
      </c>
      <c r="X3458" s="5">
        <v>51.19017148707448</v>
      </c>
      <c r="Y3458" s="5">
        <v>3</v>
      </c>
      <c r="Z3458" s="5">
        <v>25.59508574353724</v>
      </c>
      <c r="AA3458" s="5">
        <v>17</v>
      </c>
      <c r="AB3458" s="5">
        <v>145.03881921337768</v>
      </c>
      <c r="AC3458" s="225">
        <v>68</v>
      </c>
      <c r="AD3458" s="5">
        <v>580.15527685351071</v>
      </c>
      <c r="AE3458" s="5">
        <v>13</v>
      </c>
      <c r="AF3458" s="5">
        <v>110.91203822199471</v>
      </c>
      <c r="AG3458" s="5">
        <v>49</v>
      </c>
      <c r="AH3458" s="5">
        <v>418.05306714444157</v>
      </c>
      <c r="AI3458" s="5">
        <v>6</v>
      </c>
      <c r="AJ3458" s="5">
        <v>51.19017148707448</v>
      </c>
    </row>
    <row r="3459" spans="1:36" x14ac:dyDescent="0.25">
      <c r="A3459">
        <v>2018</v>
      </c>
      <c r="B3459" t="s">
        <v>49</v>
      </c>
      <c r="C3459" s="212" t="s">
        <v>6325</v>
      </c>
      <c r="D3459" s="47" t="s">
        <v>618</v>
      </c>
      <c r="E3459" s="11">
        <v>32.6</v>
      </c>
      <c r="F3459" s="2">
        <v>0.3947</v>
      </c>
      <c r="G3459" s="2">
        <v>0.57199999999999995</v>
      </c>
      <c r="H3459" s="2">
        <v>-0.17729999999999996</v>
      </c>
      <c r="I3459" s="2">
        <v>0.46200000000000002</v>
      </c>
      <c r="J3459" s="2">
        <v>0.41099999999999998</v>
      </c>
      <c r="K3459" s="2">
        <v>5.1000000000000045E-2</v>
      </c>
      <c r="L3459" s="2">
        <v>0.439</v>
      </c>
      <c r="M3459" s="2">
        <v>0.53600000000000003</v>
      </c>
      <c r="N3459" s="2">
        <v>-9.7000000000000031E-2</v>
      </c>
      <c r="O3459" s="2">
        <v>-7.443333333333331E-2</v>
      </c>
      <c r="P3459" s="2" t="s">
        <v>5900</v>
      </c>
      <c r="Q3459" s="5">
        <v>11721</v>
      </c>
      <c r="R3459" s="5">
        <v>359.53987730061345</v>
      </c>
      <c r="S3459" s="5">
        <v>57</v>
      </c>
      <c r="T3459" s="5">
        <v>486.3066291272076</v>
      </c>
      <c r="U3459" s="5">
        <v>0</v>
      </c>
      <c r="V3459" s="5">
        <v>0</v>
      </c>
      <c r="W3459" s="5">
        <v>7</v>
      </c>
      <c r="X3459" s="5">
        <v>59.721866734920233</v>
      </c>
      <c r="Y3459" s="5">
        <v>4</v>
      </c>
      <c r="Z3459" s="5">
        <v>34.126780991382986</v>
      </c>
      <c r="AA3459" s="5">
        <v>46</v>
      </c>
      <c r="AB3459" s="5">
        <v>392.45798140090432</v>
      </c>
      <c r="AC3459" s="225">
        <v>143</v>
      </c>
      <c r="AD3459" s="5">
        <v>1220.0324204419417</v>
      </c>
      <c r="AE3459" s="5">
        <v>19</v>
      </c>
      <c r="AF3459" s="5">
        <v>162.1022097090692</v>
      </c>
      <c r="AG3459" s="5">
        <v>121</v>
      </c>
      <c r="AH3459" s="5">
        <v>1032.3351249893353</v>
      </c>
      <c r="AI3459" s="5">
        <v>3</v>
      </c>
      <c r="AJ3459" s="5">
        <v>25.59508574353724</v>
      </c>
    </row>
    <row r="3460" spans="1:36" x14ac:dyDescent="0.25">
      <c r="A3460">
        <v>2019</v>
      </c>
      <c r="B3460" t="s">
        <v>71</v>
      </c>
      <c r="C3460" s="212" t="s">
        <v>4855</v>
      </c>
      <c r="D3460" s="47" t="s">
        <v>4844</v>
      </c>
      <c r="E3460" s="11">
        <v>0</v>
      </c>
      <c r="F3460" s="2">
        <v>0.58350000000000002</v>
      </c>
      <c r="G3460" s="2">
        <v>0.40150000000000002</v>
      </c>
      <c r="H3460" s="2">
        <v>0.182</v>
      </c>
      <c r="I3460" s="2">
        <v>0.60070000000000001</v>
      </c>
      <c r="J3460" s="2">
        <v>0.35649999999999998</v>
      </c>
      <c r="K3460" s="2">
        <v>0.24420000000000003</v>
      </c>
      <c r="L3460" s="2">
        <v>0.66390000000000005</v>
      </c>
      <c r="M3460" s="2">
        <v>0.32250000000000001</v>
      </c>
      <c r="N3460" s="2">
        <v>0.34140000000000004</v>
      </c>
      <c r="O3460" s="2">
        <v>0.25586666666666669</v>
      </c>
      <c r="P3460" s="2" t="s">
        <v>4792</v>
      </c>
      <c r="Q3460" s="5">
        <v>11740</v>
      </c>
      <c r="R3460" s="5" t="s">
        <v>4791</v>
      </c>
      <c r="S3460" s="5">
        <v>46</v>
      </c>
      <c r="T3460" s="5">
        <v>391.8228279386712</v>
      </c>
      <c r="U3460" s="5">
        <v>0</v>
      </c>
      <c r="V3460" s="5">
        <v>0</v>
      </c>
      <c r="W3460" s="5">
        <v>13</v>
      </c>
      <c r="X3460" s="5">
        <v>110.73253833049405</v>
      </c>
      <c r="Y3460" s="5">
        <v>7</v>
      </c>
      <c r="Z3460" s="5">
        <v>59.625212947189105</v>
      </c>
      <c r="AA3460" s="5">
        <v>26</v>
      </c>
      <c r="AB3460" s="5">
        <v>221.4650766609881</v>
      </c>
      <c r="AC3460" s="225">
        <v>264</v>
      </c>
      <c r="AD3460" s="5">
        <v>2248.7223168654173</v>
      </c>
      <c r="AE3460" s="5">
        <v>68</v>
      </c>
      <c r="AF3460" s="5">
        <v>579.21635434412269</v>
      </c>
      <c r="AG3460" s="5">
        <v>166</v>
      </c>
      <c r="AH3460" s="5">
        <v>1413.9693356047701</v>
      </c>
      <c r="AI3460" s="5">
        <v>30</v>
      </c>
      <c r="AJ3460" s="5">
        <v>255.53662691652468</v>
      </c>
    </row>
    <row r="3461" spans="1:36" x14ac:dyDescent="0.25">
      <c r="A3461">
        <v>2018</v>
      </c>
      <c r="B3461" t="s">
        <v>71</v>
      </c>
      <c r="C3461" s="212" t="s">
        <v>4881</v>
      </c>
      <c r="D3461" s="47" t="s">
        <v>4880</v>
      </c>
      <c r="E3461" s="11">
        <v>0</v>
      </c>
      <c r="F3461" s="2">
        <v>0.61160000000000003</v>
      </c>
      <c r="G3461" s="2">
        <v>0.37040000000000001</v>
      </c>
      <c r="H3461" s="2">
        <v>0.24120000000000003</v>
      </c>
      <c r="I3461" s="2">
        <v>0.63349999999999995</v>
      </c>
      <c r="J3461" s="2">
        <v>0.31809999999999999</v>
      </c>
      <c r="K3461" s="2">
        <v>0.31539999999999996</v>
      </c>
      <c r="L3461" s="2">
        <v>0.66879999999999995</v>
      </c>
      <c r="M3461" s="2">
        <v>0.318</v>
      </c>
      <c r="N3461" s="2">
        <v>0.35079999999999995</v>
      </c>
      <c r="O3461" s="2">
        <v>0.30246666666666666</v>
      </c>
      <c r="P3461" s="2" t="s">
        <v>4792</v>
      </c>
      <c r="Q3461" s="5">
        <v>11742</v>
      </c>
      <c r="R3461" s="5" t="s">
        <v>4791</v>
      </c>
      <c r="S3461" s="5">
        <v>24</v>
      </c>
      <c r="T3461" s="5">
        <v>204.3944813490036</v>
      </c>
      <c r="U3461" s="5">
        <v>0</v>
      </c>
      <c r="V3461" s="5">
        <v>0</v>
      </c>
      <c r="W3461" s="5">
        <v>8</v>
      </c>
      <c r="X3461" s="5">
        <v>68.13149378300119</v>
      </c>
      <c r="Y3461" s="5">
        <v>5</v>
      </c>
      <c r="Z3461" s="5">
        <v>42.582183614375751</v>
      </c>
      <c r="AA3461" s="5">
        <v>11</v>
      </c>
      <c r="AB3461" s="5">
        <v>93.680803951626643</v>
      </c>
      <c r="AC3461" s="225">
        <v>240</v>
      </c>
      <c r="AD3461" s="5">
        <v>2043.9448134900358</v>
      </c>
      <c r="AE3461" s="5">
        <v>33</v>
      </c>
      <c r="AF3461" s="5">
        <v>281.0424118548799</v>
      </c>
      <c r="AG3461" s="5">
        <v>178</v>
      </c>
      <c r="AH3461" s="5">
        <v>1515.9257366717763</v>
      </c>
      <c r="AI3461" s="5">
        <v>29</v>
      </c>
      <c r="AJ3461" s="5">
        <v>246.97666496337933</v>
      </c>
    </row>
    <row r="3462" spans="1:36" x14ac:dyDescent="0.25">
      <c r="A3462">
        <v>2018</v>
      </c>
      <c r="B3462" t="s">
        <v>71</v>
      </c>
      <c r="C3462" s="212" t="s">
        <v>4881</v>
      </c>
      <c r="D3462" s="47" t="s">
        <v>4880</v>
      </c>
      <c r="E3462" s="11">
        <v>0</v>
      </c>
      <c r="F3462" s="2">
        <v>0.61160000000000003</v>
      </c>
      <c r="G3462" s="2">
        <v>0.37040000000000001</v>
      </c>
      <c r="H3462" s="2">
        <v>0.24120000000000003</v>
      </c>
      <c r="I3462" s="2">
        <v>0.63349999999999995</v>
      </c>
      <c r="J3462" s="2">
        <v>0.31809999999999999</v>
      </c>
      <c r="K3462" s="2">
        <v>0.31539999999999996</v>
      </c>
      <c r="L3462" s="2">
        <v>0.66879999999999995</v>
      </c>
      <c r="M3462" s="2">
        <v>0.318</v>
      </c>
      <c r="N3462" s="2">
        <v>0.35079999999999995</v>
      </c>
      <c r="O3462" s="2">
        <v>0.30246666666666666</v>
      </c>
      <c r="P3462" s="2" t="s">
        <v>4792</v>
      </c>
      <c r="Q3462" s="5">
        <v>11742</v>
      </c>
      <c r="R3462" s="5" t="s">
        <v>4791</v>
      </c>
      <c r="S3462" s="5">
        <v>24</v>
      </c>
      <c r="T3462" s="5">
        <v>204.3944813490036</v>
      </c>
      <c r="U3462" s="5">
        <v>0</v>
      </c>
      <c r="V3462" s="5">
        <v>0</v>
      </c>
      <c r="W3462" s="5">
        <v>8</v>
      </c>
      <c r="X3462" s="5">
        <v>68.13149378300119</v>
      </c>
      <c r="Y3462" s="5">
        <v>5</v>
      </c>
      <c r="Z3462" s="5">
        <v>42.582183614375751</v>
      </c>
      <c r="AA3462" s="5">
        <v>11</v>
      </c>
      <c r="AB3462" s="5">
        <v>93.680803951626643</v>
      </c>
      <c r="AC3462" s="225">
        <v>240</v>
      </c>
      <c r="AD3462" s="5">
        <v>2043.9448134900358</v>
      </c>
      <c r="AE3462" s="5">
        <v>33</v>
      </c>
      <c r="AF3462" s="5">
        <v>281.0424118548799</v>
      </c>
      <c r="AG3462" s="5">
        <v>178</v>
      </c>
      <c r="AH3462" s="5">
        <v>1515.9257366717763</v>
      </c>
      <c r="AI3462" s="5">
        <v>29</v>
      </c>
      <c r="AJ3462" s="5">
        <v>246.97666496337933</v>
      </c>
    </row>
    <row r="3463" spans="1:36" x14ac:dyDescent="0.25">
      <c r="A3463">
        <v>2018</v>
      </c>
      <c r="B3463" t="s">
        <v>49</v>
      </c>
      <c r="C3463" s="212" t="s">
        <v>6351</v>
      </c>
      <c r="D3463" s="47" t="s">
        <v>6314</v>
      </c>
      <c r="E3463" s="11">
        <v>37.4</v>
      </c>
      <c r="F3463" s="2">
        <v>0.39889999999999998</v>
      </c>
      <c r="G3463" s="2">
        <v>0.57140000000000002</v>
      </c>
      <c r="H3463" s="2">
        <v>-0.17250000000000004</v>
      </c>
      <c r="I3463" s="2">
        <v>0.504</v>
      </c>
      <c r="J3463" s="2">
        <v>0.39700000000000002</v>
      </c>
      <c r="K3463" s="2">
        <v>0.10699999999999998</v>
      </c>
      <c r="L3463" s="2">
        <v>0.51400000000000001</v>
      </c>
      <c r="M3463" s="2">
        <v>0.47499999999999998</v>
      </c>
      <c r="N3463" s="2">
        <v>3.9000000000000035E-2</v>
      </c>
      <c r="O3463" s="2">
        <v>-8.8333333333333406E-3</v>
      </c>
      <c r="P3463" s="2" t="s">
        <v>5765</v>
      </c>
      <c r="Q3463" s="5">
        <v>11743</v>
      </c>
      <c r="R3463" s="5">
        <v>313.98395721925135</v>
      </c>
      <c r="S3463" s="5">
        <v>30</v>
      </c>
      <c r="T3463" s="5">
        <v>255.4713446308439</v>
      </c>
      <c r="U3463" s="5">
        <v>0</v>
      </c>
      <c r="V3463" s="5">
        <v>0</v>
      </c>
      <c r="W3463" s="5">
        <v>8</v>
      </c>
      <c r="X3463" s="5">
        <v>68.125691901558383</v>
      </c>
      <c r="Y3463" s="5">
        <v>2</v>
      </c>
      <c r="Z3463" s="5">
        <v>17.031422975389596</v>
      </c>
      <c r="AA3463" s="5">
        <v>20</v>
      </c>
      <c r="AB3463" s="5">
        <v>170.31422975389594</v>
      </c>
      <c r="AC3463" s="225">
        <v>70</v>
      </c>
      <c r="AD3463" s="5">
        <v>596.09980413863582</v>
      </c>
      <c r="AE3463" s="5">
        <v>6</v>
      </c>
      <c r="AF3463" s="5">
        <v>51.09426892616878</v>
      </c>
      <c r="AG3463" s="5">
        <v>59</v>
      </c>
      <c r="AH3463" s="5">
        <v>502.42697777399303</v>
      </c>
      <c r="AI3463" s="5">
        <v>5</v>
      </c>
      <c r="AJ3463" s="5">
        <v>42.578557438473986</v>
      </c>
    </row>
    <row r="3464" spans="1:36" x14ac:dyDescent="0.25">
      <c r="A3464">
        <v>2018</v>
      </c>
      <c r="B3464" t="s">
        <v>49</v>
      </c>
      <c r="C3464" s="212" t="s">
        <v>6367</v>
      </c>
      <c r="D3464" s="47" t="s">
        <v>618</v>
      </c>
      <c r="E3464" s="11">
        <v>21.1</v>
      </c>
      <c r="F3464" s="2">
        <v>0.3947</v>
      </c>
      <c r="G3464" s="2">
        <v>0.57199999999999995</v>
      </c>
      <c r="H3464" s="2">
        <v>-0.17729999999999996</v>
      </c>
      <c r="I3464" s="2">
        <v>0.52300000000000002</v>
      </c>
      <c r="J3464" s="2">
        <v>0.38500000000000001</v>
      </c>
      <c r="K3464" s="2">
        <v>0.13800000000000001</v>
      </c>
      <c r="L3464" s="2">
        <v>0.502</v>
      </c>
      <c r="M3464" s="2">
        <v>0.48699999999999999</v>
      </c>
      <c r="N3464" s="2">
        <v>1.5000000000000013E-2</v>
      </c>
      <c r="O3464" s="2">
        <v>-8.099999999999977E-3</v>
      </c>
      <c r="P3464" s="2" t="s">
        <v>5765</v>
      </c>
      <c r="Q3464" s="5">
        <v>11754</v>
      </c>
      <c r="R3464" s="5">
        <v>557.06161137440756</v>
      </c>
      <c r="S3464" s="5">
        <v>32</v>
      </c>
      <c r="T3464" s="5">
        <v>272.24774544835799</v>
      </c>
      <c r="U3464" s="5">
        <v>0</v>
      </c>
      <c r="V3464" s="5">
        <v>0</v>
      </c>
      <c r="W3464" s="5">
        <v>7</v>
      </c>
      <c r="X3464" s="5">
        <v>59.554194316828315</v>
      </c>
      <c r="Y3464" s="5">
        <v>2</v>
      </c>
      <c r="Z3464" s="5">
        <v>17.015484090522374</v>
      </c>
      <c r="AA3464" s="5">
        <v>23</v>
      </c>
      <c r="AB3464" s="5">
        <v>195.67806704100732</v>
      </c>
      <c r="AC3464" s="225">
        <v>52</v>
      </c>
      <c r="AD3464" s="5">
        <v>442.40258635358174</v>
      </c>
      <c r="AE3464" s="5">
        <v>9</v>
      </c>
      <c r="AF3464" s="5">
        <v>76.569678407350693</v>
      </c>
      <c r="AG3464" s="5">
        <v>38</v>
      </c>
      <c r="AH3464" s="5">
        <v>323.29419771992514</v>
      </c>
      <c r="AI3464" s="5">
        <v>5</v>
      </c>
      <c r="AJ3464" s="5">
        <v>42.538710226305938</v>
      </c>
    </row>
    <row r="3465" spans="1:36" x14ac:dyDescent="0.25">
      <c r="A3465">
        <v>2018</v>
      </c>
      <c r="B3465" t="s">
        <v>71</v>
      </c>
      <c r="C3465" s="212" t="s">
        <v>4902</v>
      </c>
      <c r="D3465" s="47" t="s">
        <v>4901</v>
      </c>
      <c r="E3465" s="11">
        <v>0</v>
      </c>
      <c r="F3465" s="2">
        <v>0.71150000000000002</v>
      </c>
      <c r="G3465" s="2">
        <v>0.28010000000000002</v>
      </c>
      <c r="H3465" s="2">
        <v>0.43140000000000001</v>
      </c>
      <c r="I3465" s="2">
        <v>0.68889999999999996</v>
      </c>
      <c r="J3465" s="2">
        <v>0.28770000000000001</v>
      </c>
      <c r="K3465" s="2">
        <v>0.40119999999999995</v>
      </c>
      <c r="L3465" s="2">
        <v>0.69210000000000005</v>
      </c>
      <c r="M3465" s="2">
        <v>0.30059999999999998</v>
      </c>
      <c r="N3465" s="2">
        <v>0.39150000000000007</v>
      </c>
      <c r="O3465" s="2">
        <v>0.4080333333333333</v>
      </c>
      <c r="P3465" s="2" t="s">
        <v>4792</v>
      </c>
      <c r="Q3465" s="5">
        <v>11764</v>
      </c>
      <c r="R3465" s="5" t="s">
        <v>4791</v>
      </c>
      <c r="S3465" s="5">
        <v>43</v>
      </c>
      <c r="T3465" s="5">
        <v>365.52193131587899</v>
      </c>
      <c r="U3465" s="5">
        <v>0</v>
      </c>
      <c r="V3465" s="5">
        <v>0</v>
      </c>
      <c r="W3465" s="5">
        <v>2</v>
      </c>
      <c r="X3465" s="5">
        <v>17.001020061203672</v>
      </c>
      <c r="Y3465" s="5">
        <v>1</v>
      </c>
      <c r="Z3465" s="5">
        <v>8.500510030601836</v>
      </c>
      <c r="AA3465" s="5">
        <v>40</v>
      </c>
      <c r="AB3465" s="5">
        <v>340.02040122407345</v>
      </c>
      <c r="AC3465" s="225">
        <v>241</v>
      </c>
      <c r="AD3465" s="5">
        <v>2048.6229173750426</v>
      </c>
      <c r="AE3465" s="5">
        <v>37</v>
      </c>
      <c r="AF3465" s="5">
        <v>314.51887113226792</v>
      </c>
      <c r="AG3465" s="5">
        <v>192</v>
      </c>
      <c r="AH3465" s="5">
        <v>1632.0979258755526</v>
      </c>
      <c r="AI3465" s="5">
        <v>12</v>
      </c>
      <c r="AJ3465" s="5">
        <v>102.00612036722204</v>
      </c>
    </row>
    <row r="3466" spans="1:36" x14ac:dyDescent="0.25">
      <c r="A3466">
        <v>2018</v>
      </c>
      <c r="B3466" t="s">
        <v>71</v>
      </c>
      <c r="C3466" s="212" t="s">
        <v>4902</v>
      </c>
      <c r="D3466" s="47" t="s">
        <v>4901</v>
      </c>
      <c r="E3466" s="11">
        <v>0</v>
      </c>
      <c r="F3466" s="2">
        <v>0.71150000000000002</v>
      </c>
      <c r="G3466" s="2">
        <v>0.28010000000000002</v>
      </c>
      <c r="H3466" s="2">
        <v>0.43140000000000001</v>
      </c>
      <c r="I3466" s="2">
        <v>0.68889999999999996</v>
      </c>
      <c r="J3466" s="2">
        <v>0.28770000000000001</v>
      </c>
      <c r="K3466" s="2">
        <v>0.40119999999999995</v>
      </c>
      <c r="L3466" s="2">
        <v>0.69210000000000005</v>
      </c>
      <c r="M3466" s="2">
        <v>0.30059999999999998</v>
      </c>
      <c r="N3466" s="2">
        <v>0.39150000000000007</v>
      </c>
      <c r="O3466" s="2">
        <v>0.4080333333333333</v>
      </c>
      <c r="P3466" s="2" t="s">
        <v>4792</v>
      </c>
      <c r="Q3466" s="5">
        <v>11764</v>
      </c>
      <c r="R3466" s="5" t="s">
        <v>4791</v>
      </c>
      <c r="S3466" s="5">
        <v>43</v>
      </c>
      <c r="T3466" s="5">
        <v>365.52193131587899</v>
      </c>
      <c r="U3466" s="5">
        <v>0</v>
      </c>
      <c r="V3466" s="5">
        <v>0</v>
      </c>
      <c r="W3466" s="5">
        <v>2</v>
      </c>
      <c r="X3466" s="5">
        <v>17.001020061203672</v>
      </c>
      <c r="Y3466" s="5">
        <v>1</v>
      </c>
      <c r="Z3466" s="5">
        <v>8.500510030601836</v>
      </c>
      <c r="AA3466" s="5">
        <v>40</v>
      </c>
      <c r="AB3466" s="5">
        <v>340.02040122407345</v>
      </c>
      <c r="AC3466" s="225">
        <v>241</v>
      </c>
      <c r="AD3466" s="5">
        <v>2048.6229173750426</v>
      </c>
      <c r="AE3466" s="5">
        <v>37</v>
      </c>
      <c r="AF3466" s="5">
        <v>314.51887113226792</v>
      </c>
      <c r="AG3466" s="5">
        <v>192</v>
      </c>
      <c r="AH3466" s="5">
        <v>1632.0979258755526</v>
      </c>
      <c r="AI3466" s="5">
        <v>12</v>
      </c>
      <c r="AJ3466" s="5">
        <v>102.00612036722204</v>
      </c>
    </row>
    <row r="3467" spans="1:36" x14ac:dyDescent="0.25">
      <c r="A3467">
        <v>2018</v>
      </c>
      <c r="B3467" t="s">
        <v>70</v>
      </c>
      <c r="C3467" s="212" t="s">
        <v>5293</v>
      </c>
      <c r="D3467" s="47" t="s">
        <v>5145</v>
      </c>
      <c r="E3467" s="11">
        <v>6.52</v>
      </c>
      <c r="F3467" s="2">
        <v>0.5383</v>
      </c>
      <c r="G3467" s="2">
        <v>0.44140000000000001</v>
      </c>
      <c r="H3467" s="2">
        <v>9.6899999999999986E-2</v>
      </c>
      <c r="I3467" s="2">
        <v>0.55289999999999995</v>
      </c>
      <c r="J3467" s="2">
        <v>0.38840000000000002</v>
      </c>
      <c r="K3467" s="2">
        <v>0.16449999999999992</v>
      </c>
      <c r="L3467" s="2">
        <v>0.56620000000000004</v>
      </c>
      <c r="M3467" s="2">
        <v>0.41670000000000001</v>
      </c>
      <c r="N3467" s="2">
        <v>0.14950000000000002</v>
      </c>
      <c r="O3467" s="2">
        <v>0.13696666666666665</v>
      </c>
      <c r="P3467" s="5" t="s">
        <v>4792</v>
      </c>
      <c r="Q3467" s="5">
        <v>11768</v>
      </c>
      <c r="R3467" s="5">
        <v>1804.9079754601228</v>
      </c>
      <c r="S3467" s="5">
        <v>52</v>
      </c>
      <c r="T3467" s="5">
        <v>441.87627464309992</v>
      </c>
      <c r="U3467" s="5">
        <v>0</v>
      </c>
      <c r="V3467" s="5">
        <v>0</v>
      </c>
      <c r="W3467" s="5">
        <v>3</v>
      </c>
      <c r="X3467" s="5">
        <v>25.492861998640382</v>
      </c>
      <c r="Y3467" s="5">
        <v>9</v>
      </c>
      <c r="Z3467" s="5">
        <v>76.478585995921136</v>
      </c>
      <c r="AA3467" s="5">
        <v>40</v>
      </c>
      <c r="AB3467" s="5">
        <v>339.9048266485384</v>
      </c>
      <c r="AC3467" s="225">
        <v>296</v>
      </c>
      <c r="AD3467" s="5">
        <v>2515.2957171991843</v>
      </c>
      <c r="AE3467" s="5">
        <v>72</v>
      </c>
      <c r="AF3467" s="5">
        <v>611.82868796736909</v>
      </c>
      <c r="AG3467" s="5">
        <v>195</v>
      </c>
      <c r="AH3467" s="5">
        <v>1657.0360299116248</v>
      </c>
      <c r="AI3467" s="5">
        <v>29</v>
      </c>
      <c r="AJ3467" s="5">
        <v>246.43099932019035</v>
      </c>
    </row>
    <row r="3468" spans="1:36" x14ac:dyDescent="0.25">
      <c r="A3468">
        <v>2019</v>
      </c>
      <c r="B3468" t="s">
        <v>41</v>
      </c>
      <c r="C3468" s="212" t="s">
        <v>723</v>
      </c>
      <c r="D3468" s="47" t="s">
        <v>5053</v>
      </c>
      <c r="E3468" s="11">
        <v>8.9789999999999992</v>
      </c>
      <c r="F3468" s="2">
        <v>0.46100000000000002</v>
      </c>
      <c r="G3468" s="2">
        <v>0.51849999999999996</v>
      </c>
      <c r="H3468" s="2">
        <v>-5.749999999999994E-2</v>
      </c>
      <c r="I3468" s="2">
        <v>0.46860000000000002</v>
      </c>
      <c r="J3468" s="2">
        <v>0.46710000000000002</v>
      </c>
      <c r="K3468" s="2">
        <v>1.5000000000000013E-3</v>
      </c>
      <c r="L3468" s="2">
        <v>0.50719999999999998</v>
      </c>
      <c r="M3468" s="2">
        <v>0.47399999999999998</v>
      </c>
      <c r="N3468" s="2">
        <v>3.3200000000000007E-2</v>
      </c>
      <c r="O3468" s="2">
        <v>-7.5999999999999774E-3</v>
      </c>
      <c r="P3468" s="2" t="s">
        <v>5765</v>
      </c>
      <c r="Q3468" s="5">
        <v>11772</v>
      </c>
      <c r="R3468" s="5">
        <v>1311.0591379886403</v>
      </c>
      <c r="S3468" s="5">
        <v>0</v>
      </c>
      <c r="T3468" s="5">
        <v>0</v>
      </c>
      <c r="U3468" s="5">
        <v>0</v>
      </c>
      <c r="V3468" s="5">
        <v>0</v>
      </c>
      <c r="W3468" s="5">
        <v>0</v>
      </c>
      <c r="X3468" s="5">
        <v>0</v>
      </c>
      <c r="Y3468" s="5">
        <v>5</v>
      </c>
      <c r="Z3468" s="5">
        <v>42.473666326877336</v>
      </c>
      <c r="AA3468" s="5">
        <v>13</v>
      </c>
      <c r="AB3468" s="5">
        <v>110.43153244988106</v>
      </c>
      <c r="AC3468" s="225">
        <v>71</v>
      </c>
      <c r="AD3468" s="5">
        <v>603.12606184165816</v>
      </c>
      <c r="AE3468" s="5">
        <v>16</v>
      </c>
      <c r="AF3468" s="5">
        <v>135.91573224600748</v>
      </c>
      <c r="AG3468" s="5">
        <v>55</v>
      </c>
      <c r="AH3468" s="5">
        <v>467.21032959565071</v>
      </c>
      <c r="AI3468" s="5">
        <v>0</v>
      </c>
      <c r="AJ3468" s="5">
        <v>0</v>
      </c>
    </row>
    <row r="3469" spans="1:36" x14ac:dyDescent="0.25">
      <c r="A3469">
        <v>2018</v>
      </c>
      <c r="B3469" t="s">
        <v>71</v>
      </c>
      <c r="C3469" s="212" t="s">
        <v>5198</v>
      </c>
      <c r="D3469" s="47" t="s">
        <v>4863</v>
      </c>
      <c r="E3469" s="11">
        <v>0</v>
      </c>
      <c r="F3469" s="2">
        <v>0.60840000000000005</v>
      </c>
      <c r="G3469" s="2">
        <v>0.37490000000000001</v>
      </c>
      <c r="H3469" s="2">
        <v>0.23350000000000004</v>
      </c>
      <c r="I3469" s="2">
        <v>0.61029999999999995</v>
      </c>
      <c r="J3469" s="2">
        <v>0.3422</v>
      </c>
      <c r="K3469" s="2">
        <v>0.26809999999999995</v>
      </c>
      <c r="L3469" s="2">
        <v>0.64259999999999995</v>
      </c>
      <c r="M3469" s="2">
        <v>0.34470000000000001</v>
      </c>
      <c r="N3469" s="2">
        <v>0.29789999999999994</v>
      </c>
      <c r="O3469" s="2">
        <v>0.26650000000000001</v>
      </c>
      <c r="P3469" s="2" t="s">
        <v>4792</v>
      </c>
      <c r="Q3469" s="5">
        <v>11774</v>
      </c>
      <c r="R3469" s="5" t="s">
        <v>4791</v>
      </c>
      <c r="S3469" s="5">
        <v>25</v>
      </c>
      <c r="T3469" s="5">
        <v>212.3322575165619</v>
      </c>
      <c r="U3469" s="5">
        <v>0</v>
      </c>
      <c r="V3469" s="5">
        <v>0</v>
      </c>
      <c r="W3469" s="5">
        <v>0</v>
      </c>
      <c r="X3469" s="5">
        <v>0</v>
      </c>
      <c r="Y3469" s="5">
        <v>1</v>
      </c>
      <c r="Z3469" s="5">
        <v>8.4932903006624763</v>
      </c>
      <c r="AA3469" s="5">
        <v>24</v>
      </c>
      <c r="AB3469" s="5">
        <v>203.83896721589946</v>
      </c>
      <c r="AC3469" s="225">
        <v>156</v>
      </c>
      <c r="AD3469" s="5">
        <v>1324.9532869033462</v>
      </c>
      <c r="AE3469" s="5">
        <v>23</v>
      </c>
      <c r="AF3469" s="5">
        <v>195.34567691523696</v>
      </c>
      <c r="AG3469" s="5">
        <v>125</v>
      </c>
      <c r="AH3469" s="5">
        <v>1061.6612875828096</v>
      </c>
      <c r="AI3469" s="5">
        <v>8</v>
      </c>
      <c r="AJ3469" s="5">
        <v>67.94632240529981</v>
      </c>
    </row>
    <row r="3470" spans="1:36" x14ac:dyDescent="0.25">
      <c r="A3470">
        <v>2018</v>
      </c>
      <c r="B3470" t="s">
        <v>71</v>
      </c>
      <c r="C3470" s="212" t="s">
        <v>5198</v>
      </c>
      <c r="D3470" s="47" t="s">
        <v>4863</v>
      </c>
      <c r="E3470" s="11">
        <v>0</v>
      </c>
      <c r="F3470" s="2">
        <v>0.60840000000000005</v>
      </c>
      <c r="G3470" s="2">
        <v>0.37490000000000001</v>
      </c>
      <c r="H3470" s="2">
        <v>0.23350000000000004</v>
      </c>
      <c r="I3470" s="2">
        <v>0.61029999999999995</v>
      </c>
      <c r="J3470" s="2">
        <v>0.3422</v>
      </c>
      <c r="K3470" s="2">
        <v>0.26809999999999995</v>
      </c>
      <c r="L3470" s="2">
        <v>0.64259999999999995</v>
      </c>
      <c r="M3470" s="2">
        <v>0.34470000000000001</v>
      </c>
      <c r="N3470" s="2">
        <v>0.29789999999999994</v>
      </c>
      <c r="O3470" s="2">
        <v>0.26650000000000001</v>
      </c>
      <c r="P3470" s="2" t="s">
        <v>4792</v>
      </c>
      <c r="Q3470" s="5">
        <v>11774</v>
      </c>
      <c r="R3470" s="5" t="s">
        <v>4791</v>
      </c>
      <c r="S3470" s="5">
        <v>25</v>
      </c>
      <c r="T3470" s="5">
        <v>212.3322575165619</v>
      </c>
      <c r="U3470" s="5">
        <v>0</v>
      </c>
      <c r="V3470" s="5">
        <v>0</v>
      </c>
      <c r="W3470" s="5">
        <v>0</v>
      </c>
      <c r="X3470" s="5">
        <v>0</v>
      </c>
      <c r="Y3470" s="5">
        <v>1</v>
      </c>
      <c r="Z3470" s="5">
        <v>8.4932903006624763</v>
      </c>
      <c r="AA3470" s="5">
        <v>24</v>
      </c>
      <c r="AB3470" s="5">
        <v>203.83896721589946</v>
      </c>
      <c r="AC3470" s="225">
        <v>156</v>
      </c>
      <c r="AD3470" s="5">
        <v>1324.9532869033462</v>
      </c>
      <c r="AE3470" s="5">
        <v>23</v>
      </c>
      <c r="AF3470" s="5">
        <v>195.34567691523696</v>
      </c>
      <c r="AG3470" s="5">
        <v>125</v>
      </c>
      <c r="AH3470" s="5">
        <v>1061.6612875828096</v>
      </c>
      <c r="AI3470" s="5">
        <v>8</v>
      </c>
      <c r="AJ3470" s="5">
        <v>67.94632240529981</v>
      </c>
    </row>
    <row r="3471" spans="1:36" x14ac:dyDescent="0.25">
      <c r="A3471">
        <v>2019</v>
      </c>
      <c r="B3471" t="s">
        <v>70</v>
      </c>
      <c r="C3471" s="212" t="s">
        <v>5293</v>
      </c>
      <c r="D3471" s="47" t="s">
        <v>5145</v>
      </c>
      <c r="E3471" s="11">
        <v>6.52</v>
      </c>
      <c r="F3471" s="2">
        <v>0.5383</v>
      </c>
      <c r="G3471" s="2">
        <v>0.44140000000000001</v>
      </c>
      <c r="H3471" s="2">
        <v>9.6899999999999986E-2</v>
      </c>
      <c r="I3471" s="2">
        <v>0.55289999999999995</v>
      </c>
      <c r="J3471" s="2">
        <v>0.38840000000000002</v>
      </c>
      <c r="K3471" s="2">
        <v>0.16449999999999992</v>
      </c>
      <c r="L3471" s="2">
        <v>0.56620000000000004</v>
      </c>
      <c r="M3471" s="2">
        <v>0.41670000000000001</v>
      </c>
      <c r="N3471" s="2">
        <v>0.14950000000000002</v>
      </c>
      <c r="O3471" s="2">
        <v>0.13696666666666665</v>
      </c>
      <c r="P3471" s="5" t="s">
        <v>4792</v>
      </c>
      <c r="Q3471" s="5">
        <v>11779</v>
      </c>
      <c r="R3471" s="5">
        <v>1806.59509202454</v>
      </c>
      <c r="S3471" s="5">
        <v>49</v>
      </c>
      <c r="T3471" s="5">
        <v>415.99456660157909</v>
      </c>
      <c r="U3471" s="5">
        <v>0</v>
      </c>
      <c r="V3471" s="5">
        <v>0</v>
      </c>
      <c r="W3471" s="5">
        <v>10</v>
      </c>
      <c r="X3471" s="5">
        <v>84.896850326852871</v>
      </c>
      <c r="Y3471" s="5">
        <v>3</v>
      </c>
      <c r="Z3471" s="5">
        <v>25.469055098055861</v>
      </c>
      <c r="AA3471" s="5">
        <v>36</v>
      </c>
      <c r="AB3471" s="5">
        <v>305.62866117667033</v>
      </c>
      <c r="AC3471" s="225">
        <v>262</v>
      </c>
      <c r="AD3471" s="5">
        <v>2224.2974785635452</v>
      </c>
      <c r="AE3471" s="5">
        <v>52</v>
      </c>
      <c r="AF3471" s="5">
        <v>441.46362169963493</v>
      </c>
      <c r="AG3471" s="5">
        <v>180</v>
      </c>
      <c r="AH3471" s="5">
        <v>1528.1433058833516</v>
      </c>
      <c r="AI3471" s="5">
        <v>30</v>
      </c>
      <c r="AJ3471" s="5">
        <v>254.69055098055861</v>
      </c>
    </row>
    <row r="3472" spans="1:36" x14ac:dyDescent="0.25">
      <c r="A3472">
        <v>2018</v>
      </c>
      <c r="B3472" t="s">
        <v>49</v>
      </c>
      <c r="C3472" s="212" t="s">
        <v>6415</v>
      </c>
      <c r="D3472" s="47" t="s">
        <v>618</v>
      </c>
      <c r="E3472" s="11">
        <v>26.4</v>
      </c>
      <c r="F3472" s="2">
        <v>0.3947</v>
      </c>
      <c r="G3472" s="2">
        <v>0.57199999999999995</v>
      </c>
      <c r="H3472" s="2">
        <v>-0.17729999999999996</v>
      </c>
      <c r="I3472" s="2">
        <v>0.435</v>
      </c>
      <c r="J3472" s="2">
        <v>0.45700000000000002</v>
      </c>
      <c r="K3472" s="2">
        <v>-2.200000000000002E-2</v>
      </c>
      <c r="L3472" s="2">
        <v>0.51500000000000001</v>
      </c>
      <c r="M3472" s="2">
        <v>0.46600000000000003</v>
      </c>
      <c r="N3472" s="2">
        <v>4.8999999999999988E-2</v>
      </c>
      <c r="O3472" s="2">
        <v>-5.0099999999999999E-2</v>
      </c>
      <c r="P3472" s="2" t="s">
        <v>5900</v>
      </c>
      <c r="Q3472" s="5">
        <v>11781</v>
      </c>
      <c r="R3472" s="5">
        <v>446.25</v>
      </c>
      <c r="S3472" s="5">
        <v>23</v>
      </c>
      <c r="T3472" s="5">
        <v>195.22960699431289</v>
      </c>
      <c r="U3472" s="5">
        <v>0</v>
      </c>
      <c r="V3472" s="5">
        <v>0</v>
      </c>
      <c r="W3472" s="5">
        <v>4</v>
      </c>
      <c r="X3472" s="5">
        <v>33.952975129445718</v>
      </c>
      <c r="Y3472" s="5">
        <v>4</v>
      </c>
      <c r="Z3472" s="5">
        <v>33.952975129445718</v>
      </c>
      <c r="AA3472" s="5">
        <v>15</v>
      </c>
      <c r="AB3472" s="5">
        <v>127.32365673542145</v>
      </c>
      <c r="AC3472" s="225">
        <v>128</v>
      </c>
      <c r="AD3472" s="5">
        <v>1086.495204142263</v>
      </c>
      <c r="AE3472" s="5">
        <v>13</v>
      </c>
      <c r="AF3472" s="5">
        <v>110.34716917069859</v>
      </c>
      <c r="AG3472" s="5">
        <v>115</v>
      </c>
      <c r="AH3472" s="5">
        <v>976.14803497156436</v>
      </c>
      <c r="AI3472" s="5">
        <v>0</v>
      </c>
      <c r="AJ3472" s="5">
        <v>0</v>
      </c>
    </row>
    <row r="3473" spans="1:36" x14ac:dyDescent="0.25">
      <c r="A3473">
        <v>2017</v>
      </c>
      <c r="B3473" t="s">
        <v>71</v>
      </c>
      <c r="C3473" s="212" t="s">
        <v>4902</v>
      </c>
      <c r="D3473" s="47" t="s">
        <v>4901</v>
      </c>
      <c r="E3473" s="11">
        <v>0</v>
      </c>
      <c r="F3473" s="2">
        <v>0.71150000000000002</v>
      </c>
      <c r="G3473" s="2">
        <v>0.28010000000000002</v>
      </c>
      <c r="H3473" s="2">
        <v>0.43140000000000001</v>
      </c>
      <c r="I3473" s="2">
        <v>0.68889999999999996</v>
      </c>
      <c r="J3473" s="2">
        <v>0.28770000000000001</v>
      </c>
      <c r="K3473" s="2">
        <v>0.40119999999999995</v>
      </c>
      <c r="L3473" s="2">
        <v>0.69210000000000005</v>
      </c>
      <c r="M3473" s="2">
        <v>0.30059999999999998</v>
      </c>
      <c r="N3473" s="2">
        <v>0.39150000000000007</v>
      </c>
      <c r="O3473" s="2">
        <v>0.4080333333333333</v>
      </c>
      <c r="P3473" s="2" t="s">
        <v>4792</v>
      </c>
      <c r="Q3473" s="5">
        <v>11782</v>
      </c>
      <c r="R3473" s="5" t="s">
        <v>4791</v>
      </c>
      <c r="S3473" s="5">
        <v>40</v>
      </c>
      <c r="T3473" s="5">
        <v>339.50093362756746</v>
      </c>
      <c r="U3473" s="5">
        <v>1</v>
      </c>
      <c r="V3473" s="5">
        <v>8.4875233406891866</v>
      </c>
      <c r="W3473" s="5">
        <v>3</v>
      </c>
      <c r="X3473" s="5">
        <v>25.462570022067563</v>
      </c>
      <c r="Y3473" s="5">
        <v>2</v>
      </c>
      <c r="Z3473" s="5">
        <v>16.975046681378373</v>
      </c>
      <c r="AA3473" s="5">
        <v>34</v>
      </c>
      <c r="AB3473" s="5">
        <v>288.57579358343236</v>
      </c>
      <c r="AC3473" s="225">
        <v>343</v>
      </c>
      <c r="AD3473" s="5">
        <v>2911.2205058563914</v>
      </c>
      <c r="AE3473" s="5">
        <v>69</v>
      </c>
      <c r="AF3473" s="5">
        <v>585.63911050755394</v>
      </c>
      <c r="AG3473" s="5">
        <v>255</v>
      </c>
      <c r="AH3473" s="5">
        <v>2164.3184518757425</v>
      </c>
      <c r="AI3473" s="5">
        <v>19</v>
      </c>
      <c r="AJ3473" s="5">
        <v>161.26294347309454</v>
      </c>
    </row>
    <row r="3474" spans="1:36" x14ac:dyDescent="0.25">
      <c r="A3474">
        <v>2018</v>
      </c>
      <c r="B3474" t="s">
        <v>41</v>
      </c>
      <c r="C3474" s="212" t="s">
        <v>5627</v>
      </c>
      <c r="D3474" s="47" t="s">
        <v>5024</v>
      </c>
      <c r="E3474" s="11">
        <v>8.3819999999999997</v>
      </c>
      <c r="F3474" s="2">
        <v>0.71079999999999999</v>
      </c>
      <c r="G3474" s="2">
        <v>0.26869999999999999</v>
      </c>
      <c r="H3474" s="2">
        <v>0.44209999999999999</v>
      </c>
      <c r="I3474" s="2">
        <v>0.67430000000000001</v>
      </c>
      <c r="J3474" s="2">
        <v>0.26579999999999998</v>
      </c>
      <c r="K3474" s="2">
        <v>0.40850000000000003</v>
      </c>
      <c r="L3474" s="2">
        <v>0.64690000000000003</v>
      </c>
      <c r="M3474" s="2">
        <v>0.33300000000000002</v>
      </c>
      <c r="N3474" s="2">
        <v>0.31390000000000001</v>
      </c>
      <c r="O3474" s="2">
        <v>0.38816666666666672</v>
      </c>
      <c r="P3474" s="2" t="s">
        <v>4792</v>
      </c>
      <c r="Q3474" s="5">
        <v>11795</v>
      </c>
      <c r="R3474" s="5">
        <v>1407.182056788356</v>
      </c>
      <c r="S3474" s="5">
        <v>40</v>
      </c>
      <c r="T3474" s="5">
        <v>339.12674862229761</v>
      </c>
      <c r="U3474" s="5">
        <v>0</v>
      </c>
      <c r="V3474" s="5">
        <v>0</v>
      </c>
      <c r="W3474" s="5">
        <v>0</v>
      </c>
      <c r="X3474" s="5">
        <v>0</v>
      </c>
      <c r="Y3474" s="5">
        <v>4</v>
      </c>
      <c r="Z3474" s="5">
        <v>33.912674862229757</v>
      </c>
      <c r="AA3474" s="5">
        <v>36</v>
      </c>
      <c r="AB3474" s="5">
        <v>305.21407376006783</v>
      </c>
      <c r="AC3474" s="225">
        <v>172</v>
      </c>
      <c r="AD3474" s="5">
        <v>1458.2450190758796</v>
      </c>
      <c r="AE3474" s="5">
        <v>21</v>
      </c>
      <c r="AF3474" s="5">
        <v>178.04154302670622</v>
      </c>
      <c r="AG3474" s="5">
        <v>149</v>
      </c>
      <c r="AH3474" s="5">
        <v>1263.2471386180584</v>
      </c>
      <c r="AI3474" s="5">
        <v>2</v>
      </c>
      <c r="AJ3474" s="5">
        <v>16.956337431114878</v>
      </c>
    </row>
    <row r="3475" spans="1:36" x14ac:dyDescent="0.25">
      <c r="A3475">
        <v>2017</v>
      </c>
      <c r="B3475" t="s">
        <v>49</v>
      </c>
      <c r="C3475" s="212" t="s">
        <v>6367</v>
      </c>
      <c r="D3475" s="47" t="s">
        <v>618</v>
      </c>
      <c r="E3475" s="11">
        <v>21.1</v>
      </c>
      <c r="F3475" s="2">
        <v>0.3947</v>
      </c>
      <c r="G3475" s="2">
        <v>0.57199999999999995</v>
      </c>
      <c r="H3475" s="2">
        <v>-0.17729999999999996</v>
      </c>
      <c r="I3475" s="2">
        <v>0.52300000000000002</v>
      </c>
      <c r="J3475" s="2">
        <v>0.38500000000000001</v>
      </c>
      <c r="K3475" s="2">
        <v>0.13800000000000001</v>
      </c>
      <c r="L3475" s="2">
        <v>0.502</v>
      </c>
      <c r="M3475" s="2">
        <v>0.48699999999999999</v>
      </c>
      <c r="N3475" s="2">
        <v>1.5000000000000013E-2</v>
      </c>
      <c r="O3475" s="2">
        <v>-8.099999999999977E-3</v>
      </c>
      <c r="P3475" s="2" t="s">
        <v>5765</v>
      </c>
      <c r="Q3475" s="5">
        <v>11801</v>
      </c>
      <c r="R3475" s="5">
        <v>559.28909952606637</v>
      </c>
      <c r="S3475" s="5">
        <v>37</v>
      </c>
      <c r="T3475" s="5">
        <v>313.53275146174053</v>
      </c>
      <c r="U3475" s="5">
        <v>0</v>
      </c>
      <c r="V3475" s="5">
        <v>0</v>
      </c>
      <c r="W3475" s="5">
        <v>10</v>
      </c>
      <c r="X3475" s="5">
        <v>84.738581476146081</v>
      </c>
      <c r="Y3475" s="5">
        <v>3</v>
      </c>
      <c r="Z3475" s="5">
        <v>25.421574442843831</v>
      </c>
      <c r="AA3475" s="5">
        <v>24</v>
      </c>
      <c r="AB3475" s="5">
        <v>203.37259554275064</v>
      </c>
      <c r="AC3475" s="225">
        <v>56</v>
      </c>
      <c r="AD3475" s="5">
        <v>474.53605626641814</v>
      </c>
      <c r="AE3475" s="5">
        <v>17</v>
      </c>
      <c r="AF3475" s="5">
        <v>144.05558850944834</v>
      </c>
      <c r="AG3475" s="5">
        <v>31</v>
      </c>
      <c r="AH3475" s="5">
        <v>262.68960257605289</v>
      </c>
      <c r="AI3475" s="5">
        <v>8</v>
      </c>
      <c r="AJ3475" s="5">
        <v>67.790865180916867</v>
      </c>
    </row>
    <row r="3476" spans="1:36" x14ac:dyDescent="0.25">
      <c r="A3476">
        <v>2017</v>
      </c>
      <c r="B3476" t="s">
        <v>71</v>
      </c>
      <c r="C3476" s="212" t="s">
        <v>5843</v>
      </c>
      <c r="D3476" s="47" t="s">
        <v>970</v>
      </c>
      <c r="E3476" s="11">
        <v>0</v>
      </c>
      <c r="F3476" s="2">
        <v>0.4269</v>
      </c>
      <c r="G3476" s="2">
        <v>0.55940000000000001</v>
      </c>
      <c r="H3476" s="2">
        <v>-0.13250000000000001</v>
      </c>
      <c r="I3476" s="2">
        <v>0.41610000000000003</v>
      </c>
      <c r="J3476" s="2">
        <v>0.53949999999999998</v>
      </c>
      <c r="K3476" s="2">
        <v>-0.12339999999999995</v>
      </c>
      <c r="L3476" s="2">
        <v>0.49309999999999998</v>
      </c>
      <c r="M3476" s="2">
        <v>0.49390000000000001</v>
      </c>
      <c r="N3476" s="2">
        <v>-8.0000000000002292E-4</v>
      </c>
      <c r="O3476" s="2">
        <v>-8.5566666666666666E-2</v>
      </c>
      <c r="P3476" s="2" t="s">
        <v>5765</v>
      </c>
      <c r="Q3476" s="5">
        <v>11807</v>
      </c>
      <c r="R3476" s="5" t="s">
        <v>4791</v>
      </c>
      <c r="S3476" s="5">
        <v>31</v>
      </c>
      <c r="T3476" s="5">
        <v>262.55611078173962</v>
      </c>
      <c r="U3476" s="5">
        <v>1</v>
      </c>
      <c r="V3476" s="5">
        <v>8.4695519607012795</v>
      </c>
      <c r="W3476" s="5">
        <v>7</v>
      </c>
      <c r="X3476" s="5">
        <v>59.286863724908955</v>
      </c>
      <c r="Y3476" s="5">
        <v>7</v>
      </c>
      <c r="Z3476" s="5">
        <v>59.286863724908955</v>
      </c>
      <c r="AA3476" s="5">
        <v>16</v>
      </c>
      <c r="AB3476" s="5">
        <v>135.51283137122047</v>
      </c>
      <c r="AC3476" s="225">
        <v>329</v>
      </c>
      <c r="AD3476" s="5">
        <v>2786.4825950707209</v>
      </c>
      <c r="AE3476" s="5">
        <v>37</v>
      </c>
      <c r="AF3476" s="5">
        <v>313.37342254594734</v>
      </c>
      <c r="AG3476" s="5">
        <v>252</v>
      </c>
      <c r="AH3476" s="5">
        <v>2134.3270940967222</v>
      </c>
      <c r="AI3476" s="5">
        <v>40</v>
      </c>
      <c r="AJ3476" s="5">
        <v>338.78207842805114</v>
      </c>
    </row>
    <row r="3477" spans="1:36" x14ac:dyDescent="0.25">
      <c r="A3477">
        <v>2018</v>
      </c>
      <c r="B3477" t="s">
        <v>49</v>
      </c>
      <c r="C3477" s="212" t="s">
        <v>6367</v>
      </c>
      <c r="D3477" s="47" t="s">
        <v>618</v>
      </c>
      <c r="E3477" s="11">
        <v>21.1</v>
      </c>
      <c r="F3477" s="2">
        <v>0.3947</v>
      </c>
      <c r="G3477" s="2">
        <v>0.57199999999999995</v>
      </c>
      <c r="H3477" s="2">
        <v>-0.17729999999999996</v>
      </c>
      <c r="I3477" s="2">
        <v>0.52300000000000002</v>
      </c>
      <c r="J3477" s="2">
        <v>0.38500000000000001</v>
      </c>
      <c r="K3477" s="2">
        <v>0.13800000000000001</v>
      </c>
      <c r="L3477" s="2">
        <v>0.502</v>
      </c>
      <c r="M3477" s="2">
        <v>0.48699999999999999</v>
      </c>
      <c r="N3477" s="2">
        <v>1.5000000000000013E-2</v>
      </c>
      <c r="O3477" s="2">
        <v>-8.099999999999977E-3</v>
      </c>
      <c r="P3477" s="2" t="s">
        <v>5765</v>
      </c>
      <c r="Q3477" s="5">
        <v>11807</v>
      </c>
      <c r="R3477" s="5">
        <v>559.57345971563973</v>
      </c>
      <c r="S3477" s="5">
        <v>24</v>
      </c>
      <c r="T3477" s="5">
        <v>203.26924705683069</v>
      </c>
      <c r="U3477" s="5">
        <v>0</v>
      </c>
      <c r="V3477" s="5">
        <v>0</v>
      </c>
      <c r="W3477" s="5">
        <v>7</v>
      </c>
      <c r="X3477" s="5">
        <v>59.286863724908955</v>
      </c>
      <c r="Y3477" s="5">
        <v>1</v>
      </c>
      <c r="Z3477" s="5">
        <v>8.4695519607012795</v>
      </c>
      <c r="AA3477" s="5">
        <v>16</v>
      </c>
      <c r="AB3477" s="5">
        <v>135.51283137122047</v>
      </c>
      <c r="AC3477" s="225">
        <v>33</v>
      </c>
      <c r="AD3477" s="5">
        <v>279.49521470314221</v>
      </c>
      <c r="AE3477" s="5">
        <v>7</v>
      </c>
      <c r="AF3477" s="5">
        <v>59.286863724908955</v>
      </c>
      <c r="AG3477" s="5">
        <v>24</v>
      </c>
      <c r="AH3477" s="5">
        <v>203.26924705683069</v>
      </c>
      <c r="AI3477" s="5">
        <v>2</v>
      </c>
      <c r="AJ3477" s="5">
        <v>16.939103921402559</v>
      </c>
    </row>
    <row r="3478" spans="1:36" x14ac:dyDescent="0.25">
      <c r="A3478">
        <v>2017</v>
      </c>
      <c r="B3478" t="s">
        <v>49</v>
      </c>
      <c r="C3478" s="212" t="s">
        <v>726</v>
      </c>
      <c r="D3478" s="47" t="s">
        <v>726</v>
      </c>
      <c r="E3478" s="11">
        <v>14.8</v>
      </c>
      <c r="F3478" s="2">
        <v>0.30480000000000002</v>
      </c>
      <c r="G3478" s="2">
        <v>0.66490000000000005</v>
      </c>
      <c r="H3478" s="2">
        <v>-0.36010000000000003</v>
      </c>
      <c r="I3478" s="2">
        <v>0.4</v>
      </c>
      <c r="J3478" s="2">
        <v>0.48099999999999998</v>
      </c>
      <c r="K3478" s="2">
        <v>-8.0999999999999961E-2</v>
      </c>
      <c r="L3478" s="2">
        <v>0.56100000000000005</v>
      </c>
      <c r="M3478" s="2">
        <v>0.42499999999999999</v>
      </c>
      <c r="N3478" s="2">
        <v>0.13600000000000007</v>
      </c>
      <c r="O3478" s="2">
        <v>-0.10169999999999997</v>
      </c>
      <c r="P3478" s="2" t="s">
        <v>5900</v>
      </c>
      <c r="Q3478" s="5">
        <v>11815</v>
      </c>
      <c r="R3478" s="5">
        <v>798.31081081081072</v>
      </c>
      <c r="S3478" s="5">
        <v>1</v>
      </c>
      <c r="T3478" s="5">
        <v>8.4638171815488779</v>
      </c>
      <c r="U3478" s="5">
        <v>0</v>
      </c>
      <c r="V3478" s="5">
        <v>0</v>
      </c>
      <c r="W3478" s="5">
        <v>1</v>
      </c>
      <c r="X3478" s="5">
        <v>8.4638171815488779</v>
      </c>
      <c r="Y3478" s="5">
        <v>0</v>
      </c>
      <c r="Z3478" s="5">
        <v>0</v>
      </c>
      <c r="AA3478" s="5">
        <v>0</v>
      </c>
      <c r="AB3478" s="5">
        <v>0</v>
      </c>
      <c r="AC3478" s="225">
        <v>35</v>
      </c>
      <c r="AD3478" s="5">
        <v>296.23360135421075</v>
      </c>
      <c r="AE3478" s="5">
        <v>7</v>
      </c>
      <c r="AF3478" s="5">
        <v>59.246720270842154</v>
      </c>
      <c r="AG3478" s="5">
        <v>27</v>
      </c>
      <c r="AH3478" s="5">
        <v>228.52306390181974</v>
      </c>
      <c r="AI3478" s="5">
        <v>1</v>
      </c>
      <c r="AJ3478" s="5">
        <v>8.4638171815488779</v>
      </c>
    </row>
    <row r="3479" spans="1:36" x14ac:dyDescent="0.25">
      <c r="A3479">
        <v>2018</v>
      </c>
      <c r="B3479" t="s">
        <v>70</v>
      </c>
      <c r="C3479" s="212" t="s">
        <v>5326</v>
      </c>
      <c r="D3479" s="47" t="s">
        <v>5300</v>
      </c>
      <c r="E3479" s="11">
        <v>10.99</v>
      </c>
      <c r="F3479" s="2">
        <v>0.68500000000000005</v>
      </c>
      <c r="G3479" s="2">
        <v>0.29880000000000001</v>
      </c>
      <c r="H3479" s="2">
        <v>0.38620000000000004</v>
      </c>
      <c r="I3479" s="2">
        <v>0.70109999999999995</v>
      </c>
      <c r="J3479" s="2">
        <v>0.254</v>
      </c>
      <c r="K3479" s="2">
        <v>0.44709999999999994</v>
      </c>
      <c r="L3479" s="2">
        <v>0.70379999999999998</v>
      </c>
      <c r="M3479" s="2">
        <v>0.28420000000000001</v>
      </c>
      <c r="N3479" s="2">
        <v>0.41959999999999997</v>
      </c>
      <c r="O3479" s="2">
        <v>0.4176333333333333</v>
      </c>
      <c r="P3479" s="5" t="s">
        <v>4792</v>
      </c>
      <c r="Q3479" s="5">
        <v>11818</v>
      </c>
      <c r="R3479" s="5">
        <v>1075.3412192902638</v>
      </c>
      <c r="S3479" s="5">
        <v>36</v>
      </c>
      <c r="T3479" s="5">
        <v>304.62007107801657</v>
      </c>
      <c r="U3479" s="5">
        <v>0</v>
      </c>
      <c r="V3479" s="5">
        <v>0</v>
      </c>
      <c r="W3479" s="5">
        <v>7</v>
      </c>
      <c r="X3479" s="5">
        <v>59.231680487392119</v>
      </c>
      <c r="Y3479" s="5">
        <v>1</v>
      </c>
      <c r="Z3479" s="5">
        <v>8.4616686410560167</v>
      </c>
      <c r="AA3479" s="5">
        <v>28</v>
      </c>
      <c r="AB3479" s="5">
        <v>236.92672194956847</v>
      </c>
      <c r="AC3479" s="225">
        <v>201</v>
      </c>
      <c r="AD3479" s="5">
        <v>1700.795396852259</v>
      </c>
      <c r="AE3479" s="5">
        <v>7</v>
      </c>
      <c r="AF3479" s="5">
        <v>59.231680487392119</v>
      </c>
      <c r="AG3479" s="5">
        <v>175</v>
      </c>
      <c r="AH3479" s="5">
        <v>1480.7920121848028</v>
      </c>
      <c r="AI3479" s="5">
        <v>19</v>
      </c>
      <c r="AJ3479" s="5">
        <v>160.77170418006432</v>
      </c>
    </row>
    <row r="3480" spans="1:36" x14ac:dyDescent="0.25">
      <c r="A3480">
        <v>2017</v>
      </c>
      <c r="B3480" t="s">
        <v>70</v>
      </c>
      <c r="C3480" s="212" t="s">
        <v>5293</v>
      </c>
      <c r="D3480" s="47" t="s">
        <v>5145</v>
      </c>
      <c r="E3480" s="11">
        <v>6.52</v>
      </c>
      <c r="F3480" s="2">
        <v>0.5383</v>
      </c>
      <c r="G3480" s="2">
        <v>0.44140000000000001</v>
      </c>
      <c r="H3480" s="2">
        <v>9.6899999999999986E-2</v>
      </c>
      <c r="I3480" s="2">
        <v>0.55289999999999995</v>
      </c>
      <c r="J3480" s="2">
        <v>0.38840000000000002</v>
      </c>
      <c r="K3480" s="2">
        <v>0.16449999999999992</v>
      </c>
      <c r="L3480" s="2">
        <v>0.56620000000000004</v>
      </c>
      <c r="M3480" s="2">
        <v>0.41670000000000001</v>
      </c>
      <c r="N3480" s="2">
        <v>0.14950000000000002</v>
      </c>
      <c r="O3480" s="2">
        <v>0.13696666666666665</v>
      </c>
      <c r="P3480" s="5" t="s">
        <v>4792</v>
      </c>
      <c r="Q3480" s="5">
        <v>11838</v>
      </c>
      <c r="R3480" s="5">
        <v>1815.6441717791413</v>
      </c>
      <c r="S3480" s="5">
        <v>71</v>
      </c>
      <c r="T3480" s="5">
        <v>599.76347355972291</v>
      </c>
      <c r="U3480" s="5">
        <v>0</v>
      </c>
      <c r="V3480" s="5">
        <v>0</v>
      </c>
      <c r="W3480" s="5">
        <v>3</v>
      </c>
      <c r="X3480" s="5">
        <v>25.342118601115054</v>
      </c>
      <c r="Y3480" s="5">
        <v>8</v>
      </c>
      <c r="Z3480" s="5">
        <v>67.578982936306815</v>
      </c>
      <c r="AA3480" s="5">
        <v>60</v>
      </c>
      <c r="AB3480" s="5">
        <v>506.84237202230105</v>
      </c>
      <c r="AC3480" s="225">
        <v>382</v>
      </c>
      <c r="AD3480" s="5">
        <v>3226.8964352086505</v>
      </c>
      <c r="AE3480" s="5">
        <v>78</v>
      </c>
      <c r="AF3480" s="5">
        <v>658.89508362899142</v>
      </c>
      <c r="AG3480" s="5">
        <v>268</v>
      </c>
      <c r="AH3480" s="5">
        <v>2263.895928366278</v>
      </c>
      <c r="AI3480" s="5">
        <v>36</v>
      </c>
      <c r="AJ3480" s="5">
        <v>304.10542321338067</v>
      </c>
    </row>
    <row r="3481" spans="1:36" x14ac:dyDescent="0.25">
      <c r="A3481">
        <v>2017</v>
      </c>
      <c r="B3481" t="s">
        <v>49</v>
      </c>
      <c r="C3481" s="212" t="s">
        <v>6525</v>
      </c>
      <c r="D3481" s="47" t="s">
        <v>726</v>
      </c>
      <c r="E3481" s="11">
        <v>22.2</v>
      </c>
      <c r="F3481" s="2">
        <v>0.30480000000000002</v>
      </c>
      <c r="G3481" s="2">
        <v>0.66490000000000005</v>
      </c>
      <c r="H3481" s="2">
        <v>-0.36010000000000003</v>
      </c>
      <c r="I3481" s="2">
        <v>0.44</v>
      </c>
      <c r="J3481" s="2">
        <v>0.44900000000000001</v>
      </c>
      <c r="K3481" s="2">
        <v>-9.000000000000008E-3</v>
      </c>
      <c r="L3481" s="2">
        <v>0.55900000000000005</v>
      </c>
      <c r="M3481" s="2">
        <v>0.42699999999999999</v>
      </c>
      <c r="N3481" s="2">
        <v>0.13200000000000006</v>
      </c>
      <c r="O3481" s="2">
        <v>-7.903333333333333E-2</v>
      </c>
      <c r="P3481" s="2" t="s">
        <v>5900</v>
      </c>
      <c r="Q3481" s="5">
        <v>11838</v>
      </c>
      <c r="R3481" s="5">
        <v>533.24324324324323</v>
      </c>
      <c r="S3481" s="5">
        <v>8</v>
      </c>
      <c r="T3481" s="5">
        <v>67.578982936306815</v>
      </c>
      <c r="U3481" s="5">
        <v>0</v>
      </c>
      <c r="V3481" s="5">
        <v>0</v>
      </c>
      <c r="W3481" s="5">
        <v>0</v>
      </c>
      <c r="X3481" s="5">
        <v>0</v>
      </c>
      <c r="Y3481" s="5">
        <v>0</v>
      </c>
      <c r="Z3481" s="5">
        <v>0</v>
      </c>
      <c r="AA3481" s="5">
        <v>8</v>
      </c>
      <c r="AB3481" s="5">
        <v>67.578982936306815</v>
      </c>
      <c r="AC3481" s="225">
        <v>198</v>
      </c>
      <c r="AD3481" s="5">
        <v>1672.5798276735936</v>
      </c>
      <c r="AE3481" s="5">
        <v>14</v>
      </c>
      <c r="AF3481" s="5">
        <v>118.26322013853692</v>
      </c>
      <c r="AG3481" s="5">
        <v>175</v>
      </c>
      <c r="AH3481" s="5">
        <v>1478.2902517317116</v>
      </c>
      <c r="AI3481" s="5">
        <v>9</v>
      </c>
      <c r="AJ3481" s="5">
        <v>76.026355803345169</v>
      </c>
    </row>
    <row r="3482" spans="1:36" x14ac:dyDescent="0.25">
      <c r="A3482">
        <v>2018</v>
      </c>
      <c r="B3482" t="s">
        <v>49</v>
      </c>
      <c r="C3482" s="212" t="s">
        <v>726</v>
      </c>
      <c r="D3482" s="47" t="s">
        <v>726</v>
      </c>
      <c r="E3482" s="11">
        <v>14.8</v>
      </c>
      <c r="F3482" s="2">
        <v>0.30480000000000002</v>
      </c>
      <c r="G3482" s="2">
        <v>0.66490000000000005</v>
      </c>
      <c r="H3482" s="2">
        <v>-0.36010000000000003</v>
      </c>
      <c r="I3482" s="2">
        <v>0.4</v>
      </c>
      <c r="J3482" s="2">
        <v>0.48099999999999998</v>
      </c>
      <c r="K3482" s="2">
        <v>-8.0999999999999961E-2</v>
      </c>
      <c r="L3482" s="2">
        <v>0.56100000000000005</v>
      </c>
      <c r="M3482" s="2">
        <v>0.42499999999999999</v>
      </c>
      <c r="N3482" s="2">
        <v>0.13600000000000007</v>
      </c>
      <c r="O3482" s="2">
        <v>-0.10169999999999997</v>
      </c>
      <c r="P3482" s="2" t="s">
        <v>5900</v>
      </c>
      <c r="Q3482" s="5">
        <v>11872</v>
      </c>
      <c r="R3482" s="5">
        <v>802.16216216216208</v>
      </c>
      <c r="S3482" s="5">
        <v>1</v>
      </c>
      <c r="T3482" s="5">
        <v>8.4231805929919137</v>
      </c>
      <c r="U3482" s="5">
        <v>0</v>
      </c>
      <c r="V3482" s="5">
        <v>0</v>
      </c>
      <c r="W3482" s="5">
        <v>0</v>
      </c>
      <c r="X3482" s="5">
        <v>0</v>
      </c>
      <c r="Y3482" s="5">
        <v>0</v>
      </c>
      <c r="Z3482" s="5">
        <v>0</v>
      </c>
      <c r="AA3482" s="5">
        <v>1</v>
      </c>
      <c r="AB3482" s="5">
        <v>8.4231805929919137</v>
      </c>
      <c r="AC3482" s="225">
        <v>21</v>
      </c>
      <c r="AD3482" s="5">
        <v>176.88679245283021</v>
      </c>
      <c r="AE3482" s="5">
        <v>2</v>
      </c>
      <c r="AF3482" s="5">
        <v>16.846361185983827</v>
      </c>
      <c r="AG3482" s="5">
        <v>18</v>
      </c>
      <c r="AH3482" s="5">
        <v>151.61725067385444</v>
      </c>
      <c r="AI3482" s="5">
        <v>1</v>
      </c>
      <c r="AJ3482" s="5">
        <v>8.4231805929919137</v>
      </c>
    </row>
    <row r="3483" spans="1:36" x14ac:dyDescent="0.25">
      <c r="A3483">
        <v>2018</v>
      </c>
      <c r="B3483" t="s">
        <v>49</v>
      </c>
      <c r="C3483" s="212" t="s">
        <v>5494</v>
      </c>
      <c r="D3483" s="47" t="s">
        <v>618</v>
      </c>
      <c r="E3483" s="11">
        <v>32.9</v>
      </c>
      <c r="F3483" s="2">
        <v>0.3947</v>
      </c>
      <c r="G3483" s="2">
        <v>0.57199999999999995</v>
      </c>
      <c r="H3483" s="2">
        <v>-0.17729999999999996</v>
      </c>
      <c r="I3483" s="2">
        <v>0.51800000000000002</v>
      </c>
      <c r="J3483" s="2">
        <v>0.38600000000000001</v>
      </c>
      <c r="K3483" s="2">
        <v>0.13200000000000001</v>
      </c>
      <c r="L3483" s="2">
        <v>0.504</v>
      </c>
      <c r="M3483" s="2">
        <v>0.47299999999999998</v>
      </c>
      <c r="N3483" s="2">
        <v>3.1000000000000028E-2</v>
      </c>
      <c r="O3483" s="2">
        <v>-4.7666666666666413E-3</v>
      </c>
      <c r="P3483" s="2" t="s">
        <v>5765</v>
      </c>
      <c r="Q3483" s="5">
        <v>11911</v>
      </c>
      <c r="R3483" s="5">
        <v>362.03647416413378</v>
      </c>
      <c r="S3483" s="5">
        <v>11</v>
      </c>
      <c r="T3483" s="5">
        <v>92.351607757535049</v>
      </c>
      <c r="U3483" s="5">
        <v>0</v>
      </c>
      <c r="V3483" s="5">
        <v>0</v>
      </c>
      <c r="W3483" s="5">
        <v>4</v>
      </c>
      <c r="X3483" s="5">
        <v>33.582402820921835</v>
      </c>
      <c r="Y3483" s="5">
        <v>0</v>
      </c>
      <c r="Z3483" s="5">
        <v>0</v>
      </c>
      <c r="AA3483" s="5">
        <v>7</v>
      </c>
      <c r="AB3483" s="5">
        <v>58.769204936613221</v>
      </c>
      <c r="AC3483" s="225">
        <v>65</v>
      </c>
      <c r="AD3483" s="5">
        <v>545.7140458399798</v>
      </c>
      <c r="AE3483" s="5">
        <v>16</v>
      </c>
      <c r="AF3483" s="5">
        <v>134.32961128368734</v>
      </c>
      <c r="AG3483" s="5">
        <v>40</v>
      </c>
      <c r="AH3483" s="5">
        <v>335.82402820921834</v>
      </c>
      <c r="AI3483" s="5">
        <v>9</v>
      </c>
      <c r="AJ3483" s="5">
        <v>75.560406347074135</v>
      </c>
    </row>
    <row r="3484" spans="1:36" x14ac:dyDescent="0.25">
      <c r="A3484">
        <v>2017</v>
      </c>
      <c r="B3484" t="s">
        <v>49</v>
      </c>
      <c r="C3484" s="212" t="s">
        <v>5494</v>
      </c>
      <c r="D3484" s="47" t="s">
        <v>618</v>
      </c>
      <c r="E3484" s="11">
        <v>32.9</v>
      </c>
      <c r="F3484" s="2">
        <v>0.3947</v>
      </c>
      <c r="G3484" s="2">
        <v>0.57199999999999995</v>
      </c>
      <c r="H3484" s="2">
        <v>-0.17729999999999996</v>
      </c>
      <c r="I3484" s="2">
        <v>0.51800000000000002</v>
      </c>
      <c r="J3484" s="2">
        <v>0.38600000000000001</v>
      </c>
      <c r="K3484" s="2">
        <v>0.13200000000000001</v>
      </c>
      <c r="L3484" s="2">
        <v>0.504</v>
      </c>
      <c r="M3484" s="2">
        <v>0.47299999999999998</v>
      </c>
      <c r="N3484" s="2">
        <v>3.1000000000000028E-2</v>
      </c>
      <c r="O3484" s="2">
        <v>-4.7666666666666413E-3</v>
      </c>
      <c r="P3484" s="2" t="s">
        <v>5765</v>
      </c>
      <c r="Q3484" s="5">
        <v>11920</v>
      </c>
      <c r="R3484" s="5">
        <v>362.31003039513678</v>
      </c>
      <c r="S3484" s="5">
        <v>19</v>
      </c>
      <c r="T3484" s="5">
        <v>159.39597315436242</v>
      </c>
      <c r="U3484" s="5">
        <v>0</v>
      </c>
      <c r="V3484" s="5">
        <v>0</v>
      </c>
      <c r="W3484" s="5">
        <v>4</v>
      </c>
      <c r="X3484" s="5">
        <v>33.557046979865767</v>
      </c>
      <c r="Y3484" s="5">
        <v>0</v>
      </c>
      <c r="Z3484" s="5">
        <v>0</v>
      </c>
      <c r="AA3484" s="5">
        <v>15</v>
      </c>
      <c r="AB3484" s="5">
        <v>125.83892617449663</v>
      </c>
      <c r="AC3484" s="225">
        <v>73</v>
      </c>
      <c r="AD3484" s="5">
        <v>612.41610738255031</v>
      </c>
      <c r="AE3484" s="5">
        <v>14</v>
      </c>
      <c r="AF3484" s="5">
        <v>117.44966442953019</v>
      </c>
      <c r="AG3484" s="5">
        <v>52</v>
      </c>
      <c r="AH3484" s="5">
        <v>436.24161073825502</v>
      </c>
      <c r="AI3484" s="5">
        <v>7</v>
      </c>
      <c r="AJ3484" s="5">
        <v>58.724832214765094</v>
      </c>
    </row>
    <row r="3485" spans="1:36" x14ac:dyDescent="0.25">
      <c r="A3485">
        <v>2019</v>
      </c>
      <c r="B3485" t="s">
        <v>70</v>
      </c>
      <c r="C3485" s="212" t="s">
        <v>5320</v>
      </c>
      <c r="D3485" s="47" t="s">
        <v>5145</v>
      </c>
      <c r="E3485" s="11">
        <v>9.9</v>
      </c>
      <c r="F3485" s="2">
        <v>0.5383</v>
      </c>
      <c r="G3485" s="2">
        <v>0.44140000000000001</v>
      </c>
      <c r="H3485" s="2">
        <v>9.6899999999999986E-2</v>
      </c>
      <c r="I3485" s="2">
        <v>0.55289999999999995</v>
      </c>
      <c r="J3485" s="2">
        <v>0.38840000000000002</v>
      </c>
      <c r="K3485" s="2">
        <v>0.16449999999999992</v>
      </c>
      <c r="L3485" s="2">
        <v>0.56620000000000004</v>
      </c>
      <c r="M3485" s="2">
        <v>0.41670000000000001</v>
      </c>
      <c r="N3485" s="2">
        <v>0.14950000000000002</v>
      </c>
      <c r="O3485" s="2">
        <v>0.13696666666666665</v>
      </c>
      <c r="P3485" s="5" t="s">
        <v>4792</v>
      </c>
      <c r="Q3485" s="5">
        <v>11929</v>
      </c>
      <c r="R3485" s="5">
        <v>1204.9494949494949</v>
      </c>
      <c r="S3485" s="5">
        <v>10</v>
      </c>
      <c r="T3485" s="5">
        <v>83.829323497359383</v>
      </c>
      <c r="U3485" s="5">
        <v>0</v>
      </c>
      <c r="V3485" s="5">
        <v>0</v>
      </c>
      <c r="W3485" s="5">
        <v>1</v>
      </c>
      <c r="X3485" s="5">
        <v>8.3829323497359383</v>
      </c>
      <c r="Y3485" s="5">
        <v>4</v>
      </c>
      <c r="Z3485" s="5">
        <v>33.531729398943753</v>
      </c>
      <c r="AA3485" s="5">
        <v>5</v>
      </c>
      <c r="AB3485" s="5">
        <v>41.914661748679691</v>
      </c>
      <c r="AC3485" s="225">
        <v>222</v>
      </c>
      <c r="AD3485" s="5">
        <v>1861.0109816413781</v>
      </c>
      <c r="AE3485" s="5">
        <v>14</v>
      </c>
      <c r="AF3485" s="5">
        <v>117.36105289630312</v>
      </c>
      <c r="AG3485" s="5">
        <v>198</v>
      </c>
      <c r="AH3485" s="5">
        <v>1659.8206052477155</v>
      </c>
      <c r="AI3485" s="5">
        <v>10</v>
      </c>
      <c r="AJ3485" s="5">
        <v>83.829323497359383</v>
      </c>
    </row>
    <row r="3486" spans="1:36" x14ac:dyDescent="0.25">
      <c r="A3486">
        <v>2018</v>
      </c>
      <c r="B3486" t="s">
        <v>49</v>
      </c>
      <c r="C3486" s="212" t="s">
        <v>6525</v>
      </c>
      <c r="D3486" s="47" t="s">
        <v>726</v>
      </c>
      <c r="E3486" s="11">
        <v>22.2</v>
      </c>
      <c r="F3486" s="2">
        <v>0.30480000000000002</v>
      </c>
      <c r="G3486" s="2">
        <v>0.66490000000000005</v>
      </c>
      <c r="H3486" s="2">
        <v>-0.36010000000000003</v>
      </c>
      <c r="I3486" s="2">
        <v>0.44</v>
      </c>
      <c r="J3486" s="2">
        <v>0.44900000000000001</v>
      </c>
      <c r="K3486" s="2">
        <v>-9.000000000000008E-3</v>
      </c>
      <c r="L3486" s="2">
        <v>0.55900000000000005</v>
      </c>
      <c r="M3486" s="2">
        <v>0.42699999999999999</v>
      </c>
      <c r="N3486" s="2">
        <v>0.13200000000000006</v>
      </c>
      <c r="O3486" s="2">
        <v>-7.903333333333333E-2</v>
      </c>
      <c r="P3486" s="2" t="s">
        <v>5900</v>
      </c>
      <c r="Q3486" s="5">
        <v>11952</v>
      </c>
      <c r="R3486" s="5">
        <v>538.37837837837844</v>
      </c>
      <c r="S3486" s="5">
        <v>5</v>
      </c>
      <c r="T3486" s="5">
        <v>41.834002677376169</v>
      </c>
      <c r="U3486" s="5">
        <v>0</v>
      </c>
      <c r="V3486" s="5">
        <v>0</v>
      </c>
      <c r="W3486" s="5">
        <v>2</v>
      </c>
      <c r="X3486" s="5">
        <v>16.733601070950467</v>
      </c>
      <c r="Y3486" s="5">
        <v>0</v>
      </c>
      <c r="Z3486" s="5">
        <v>0</v>
      </c>
      <c r="AA3486" s="5">
        <v>3</v>
      </c>
      <c r="AB3486" s="5">
        <v>25.100401606425699</v>
      </c>
      <c r="AC3486" s="225">
        <v>218</v>
      </c>
      <c r="AD3486" s="5">
        <v>1823.9625167336012</v>
      </c>
      <c r="AE3486" s="5">
        <v>11</v>
      </c>
      <c r="AF3486" s="5">
        <v>92.034805890227574</v>
      </c>
      <c r="AG3486" s="5">
        <v>195</v>
      </c>
      <c r="AH3486" s="5">
        <v>1631.5261044176709</v>
      </c>
      <c r="AI3486" s="5">
        <v>12</v>
      </c>
      <c r="AJ3486" s="5">
        <v>100.40160642570279</v>
      </c>
    </row>
    <row r="3487" spans="1:36" x14ac:dyDescent="0.25">
      <c r="A3487">
        <v>2018</v>
      </c>
      <c r="B3487" t="s">
        <v>70</v>
      </c>
      <c r="C3487" s="212" t="s">
        <v>5359</v>
      </c>
      <c r="D3487" s="47" t="s">
        <v>500</v>
      </c>
      <c r="E3487" s="11">
        <v>13.36</v>
      </c>
      <c r="F3487" s="2">
        <v>0.74219999999999997</v>
      </c>
      <c r="G3487" s="2">
        <v>0.24229999999999999</v>
      </c>
      <c r="H3487" s="2">
        <v>0.49990000000000001</v>
      </c>
      <c r="I3487" s="2">
        <v>0.71440000000000003</v>
      </c>
      <c r="J3487" s="2">
        <v>0.249</v>
      </c>
      <c r="K3487" s="2">
        <v>0.46540000000000004</v>
      </c>
      <c r="L3487" s="2">
        <v>0.6361</v>
      </c>
      <c r="M3487" s="2">
        <v>0.3468</v>
      </c>
      <c r="N3487" s="2">
        <v>0.2893</v>
      </c>
      <c r="O3487" s="2">
        <v>0.41819999999999996</v>
      </c>
      <c r="P3487" s="5" t="s">
        <v>4792</v>
      </c>
      <c r="Q3487" s="5">
        <v>11967</v>
      </c>
      <c r="R3487" s="5">
        <v>895.73353293413174</v>
      </c>
      <c r="S3487" s="5">
        <v>80</v>
      </c>
      <c r="T3487" s="5">
        <v>668.50505556948281</v>
      </c>
      <c r="U3487" s="5">
        <v>0</v>
      </c>
      <c r="V3487" s="5">
        <v>0</v>
      </c>
      <c r="W3487" s="5">
        <v>6</v>
      </c>
      <c r="X3487" s="5">
        <v>50.137879167711205</v>
      </c>
      <c r="Y3487" s="5">
        <v>1</v>
      </c>
      <c r="Z3487" s="5">
        <v>8.3563131946185347</v>
      </c>
      <c r="AA3487" s="5">
        <v>73</v>
      </c>
      <c r="AB3487" s="5">
        <v>610.01086320715308</v>
      </c>
      <c r="AC3487" s="225">
        <v>216</v>
      </c>
      <c r="AD3487" s="5">
        <v>1804.9636500376032</v>
      </c>
      <c r="AE3487" s="5">
        <v>39</v>
      </c>
      <c r="AF3487" s="5">
        <v>325.89621459012284</v>
      </c>
      <c r="AG3487" s="5">
        <v>158</v>
      </c>
      <c r="AH3487" s="5">
        <v>1320.2974847497283</v>
      </c>
      <c r="AI3487" s="5">
        <v>19</v>
      </c>
      <c r="AJ3487" s="5">
        <v>158.76995069775217</v>
      </c>
    </row>
    <row r="3488" spans="1:36" x14ac:dyDescent="0.25">
      <c r="A3488">
        <v>2018</v>
      </c>
      <c r="B3488" t="s">
        <v>49</v>
      </c>
      <c r="C3488" s="212" t="s">
        <v>5494</v>
      </c>
      <c r="D3488" s="47" t="s">
        <v>618</v>
      </c>
      <c r="E3488" s="11">
        <v>32.9</v>
      </c>
      <c r="F3488" s="2">
        <v>0.3947</v>
      </c>
      <c r="G3488" s="2">
        <v>0.57199999999999995</v>
      </c>
      <c r="H3488" s="2">
        <v>-0.17729999999999996</v>
      </c>
      <c r="I3488" s="2">
        <v>0.51800000000000002</v>
      </c>
      <c r="J3488" s="2">
        <v>0.38600000000000001</v>
      </c>
      <c r="K3488" s="2">
        <v>0.13200000000000001</v>
      </c>
      <c r="L3488" s="2">
        <v>0.504</v>
      </c>
      <c r="M3488" s="2">
        <v>0.47299999999999998</v>
      </c>
      <c r="N3488" s="2">
        <v>3.1000000000000028E-2</v>
      </c>
      <c r="O3488" s="2">
        <v>-4.7666666666666413E-3</v>
      </c>
      <c r="P3488" s="2" t="s">
        <v>5765</v>
      </c>
      <c r="Q3488" s="5">
        <v>11989</v>
      </c>
      <c r="R3488" s="5">
        <v>364.40729483282678</v>
      </c>
      <c r="S3488" s="5">
        <v>18</v>
      </c>
      <c r="T3488" s="5">
        <v>150.13762615731088</v>
      </c>
      <c r="U3488" s="5">
        <v>0</v>
      </c>
      <c r="V3488" s="5">
        <v>0</v>
      </c>
      <c r="W3488" s="5">
        <v>2</v>
      </c>
      <c r="X3488" s="5">
        <v>16.681958461923429</v>
      </c>
      <c r="Y3488" s="5">
        <v>0</v>
      </c>
      <c r="Z3488" s="5">
        <v>0</v>
      </c>
      <c r="AA3488" s="5">
        <v>16</v>
      </c>
      <c r="AB3488" s="5">
        <v>133.45566769538743</v>
      </c>
      <c r="AC3488" s="225">
        <v>69</v>
      </c>
      <c r="AD3488" s="5">
        <v>575.52756693635831</v>
      </c>
      <c r="AE3488" s="5">
        <v>14</v>
      </c>
      <c r="AF3488" s="5">
        <v>116.773709233464</v>
      </c>
      <c r="AG3488" s="5">
        <v>49</v>
      </c>
      <c r="AH3488" s="5">
        <v>408.70798231712399</v>
      </c>
      <c r="AI3488" s="5">
        <v>6</v>
      </c>
      <c r="AJ3488" s="5">
        <v>50.045875385770287</v>
      </c>
    </row>
    <row r="3489" spans="1:36" x14ac:dyDescent="0.25">
      <c r="A3489">
        <v>2018</v>
      </c>
      <c r="B3489" t="s">
        <v>49</v>
      </c>
      <c r="C3489" s="212" t="s">
        <v>6525</v>
      </c>
      <c r="D3489" s="47" t="s">
        <v>726</v>
      </c>
      <c r="E3489" s="11">
        <v>22.2</v>
      </c>
      <c r="F3489" s="2">
        <v>0.30480000000000002</v>
      </c>
      <c r="G3489" s="2">
        <v>0.66490000000000005</v>
      </c>
      <c r="H3489" s="2">
        <v>-0.36010000000000003</v>
      </c>
      <c r="I3489" s="2">
        <v>0.44</v>
      </c>
      <c r="J3489" s="2">
        <v>0.44900000000000001</v>
      </c>
      <c r="K3489" s="2">
        <v>-9.000000000000008E-3</v>
      </c>
      <c r="L3489" s="2">
        <v>0.55900000000000005</v>
      </c>
      <c r="M3489" s="2">
        <v>0.42699999999999999</v>
      </c>
      <c r="N3489" s="2">
        <v>0.13200000000000006</v>
      </c>
      <c r="O3489" s="2">
        <v>-7.903333333333333E-2</v>
      </c>
      <c r="P3489" s="2" t="s">
        <v>5900</v>
      </c>
      <c r="Q3489" s="5">
        <v>11989</v>
      </c>
      <c r="R3489" s="5">
        <v>540.04504504504507</v>
      </c>
      <c r="S3489" s="5">
        <v>4</v>
      </c>
      <c r="T3489" s="5">
        <v>33.363916923846858</v>
      </c>
      <c r="U3489" s="5">
        <v>0</v>
      </c>
      <c r="V3489" s="5">
        <v>0</v>
      </c>
      <c r="W3489" s="5">
        <v>2</v>
      </c>
      <c r="X3489" s="5">
        <v>16.681958461923429</v>
      </c>
      <c r="Y3489" s="5">
        <v>0</v>
      </c>
      <c r="Z3489" s="5">
        <v>0</v>
      </c>
      <c r="AA3489" s="5">
        <v>2</v>
      </c>
      <c r="AB3489" s="5">
        <v>16.681958461923429</v>
      </c>
      <c r="AC3489" s="225">
        <v>178</v>
      </c>
      <c r="AD3489" s="5">
        <v>1484.6943031111853</v>
      </c>
      <c r="AE3489" s="5">
        <v>18</v>
      </c>
      <c r="AF3489" s="5">
        <v>150.13762615731088</v>
      </c>
      <c r="AG3489" s="5">
        <v>153</v>
      </c>
      <c r="AH3489" s="5">
        <v>1276.1698223371425</v>
      </c>
      <c r="AI3489" s="5">
        <v>7</v>
      </c>
      <c r="AJ3489" s="5">
        <v>58.386854616732002</v>
      </c>
    </row>
    <row r="3490" spans="1:36" x14ac:dyDescent="0.25">
      <c r="A3490">
        <v>2018</v>
      </c>
      <c r="B3490" t="s">
        <v>49</v>
      </c>
      <c r="C3490" s="212" t="s">
        <v>726</v>
      </c>
      <c r="D3490" s="47" t="s">
        <v>726</v>
      </c>
      <c r="E3490" s="11">
        <v>14.8</v>
      </c>
      <c r="F3490" s="2">
        <v>0.30480000000000002</v>
      </c>
      <c r="G3490" s="2">
        <v>0.66490000000000005</v>
      </c>
      <c r="H3490" s="2">
        <v>-0.36010000000000003</v>
      </c>
      <c r="I3490" s="2">
        <v>0.4</v>
      </c>
      <c r="J3490" s="2">
        <v>0.48099999999999998</v>
      </c>
      <c r="K3490" s="2">
        <v>-8.0999999999999961E-2</v>
      </c>
      <c r="L3490" s="2">
        <v>0.56100000000000005</v>
      </c>
      <c r="M3490" s="2">
        <v>0.42499999999999999</v>
      </c>
      <c r="N3490" s="2">
        <v>0.13600000000000007</v>
      </c>
      <c r="O3490" s="2">
        <v>-0.10169999999999997</v>
      </c>
      <c r="P3490" s="2" t="s">
        <v>5900</v>
      </c>
      <c r="Q3490" s="5">
        <v>11992</v>
      </c>
      <c r="R3490" s="5">
        <v>810.2702702702702</v>
      </c>
      <c r="S3490" s="5">
        <v>1</v>
      </c>
      <c r="T3490" s="5">
        <v>8.3388925950633741</v>
      </c>
      <c r="U3490" s="5">
        <v>0</v>
      </c>
      <c r="V3490" s="5">
        <v>0</v>
      </c>
      <c r="W3490" s="5">
        <v>0</v>
      </c>
      <c r="X3490" s="5">
        <v>0</v>
      </c>
      <c r="Y3490" s="5">
        <v>0</v>
      </c>
      <c r="Z3490" s="5">
        <v>0</v>
      </c>
      <c r="AA3490" s="5">
        <v>1</v>
      </c>
      <c r="AB3490" s="5">
        <v>8.3388925950633741</v>
      </c>
      <c r="AC3490" s="225">
        <v>23</v>
      </c>
      <c r="AD3490" s="5">
        <v>191.79452968645765</v>
      </c>
      <c r="AE3490" s="5">
        <v>3</v>
      </c>
      <c r="AF3490" s="5">
        <v>25.016677785190129</v>
      </c>
      <c r="AG3490" s="5">
        <v>20</v>
      </c>
      <c r="AH3490" s="5">
        <v>166.7778519012675</v>
      </c>
      <c r="AI3490" s="5">
        <v>0</v>
      </c>
      <c r="AJ3490" s="5">
        <v>0</v>
      </c>
    </row>
    <row r="3491" spans="1:36" x14ac:dyDescent="0.25">
      <c r="A3491">
        <v>2017</v>
      </c>
      <c r="B3491" t="s">
        <v>70</v>
      </c>
      <c r="C3491" s="212" t="s">
        <v>5320</v>
      </c>
      <c r="D3491" s="47" t="s">
        <v>5145</v>
      </c>
      <c r="E3491" s="11">
        <v>9.9</v>
      </c>
      <c r="F3491" s="2">
        <v>0.5383</v>
      </c>
      <c r="G3491" s="2">
        <v>0.44140000000000001</v>
      </c>
      <c r="H3491" s="2">
        <v>9.6899999999999986E-2</v>
      </c>
      <c r="I3491" s="2">
        <v>0.55289999999999995</v>
      </c>
      <c r="J3491" s="2">
        <v>0.38840000000000002</v>
      </c>
      <c r="K3491" s="2">
        <v>0.16449999999999992</v>
      </c>
      <c r="L3491" s="2">
        <v>0.56620000000000004</v>
      </c>
      <c r="M3491" s="2">
        <v>0.41670000000000001</v>
      </c>
      <c r="N3491" s="2">
        <v>0.14950000000000002</v>
      </c>
      <c r="O3491" s="2">
        <v>0.13696666666666665</v>
      </c>
      <c r="P3491" s="5" t="s">
        <v>4792</v>
      </c>
      <c r="Q3491" s="5">
        <v>12005</v>
      </c>
      <c r="R3491" s="5">
        <v>1212.6262626262626</v>
      </c>
      <c r="S3491" s="5">
        <v>6</v>
      </c>
      <c r="T3491" s="5">
        <v>49.979175343606826</v>
      </c>
      <c r="U3491" s="5">
        <v>0</v>
      </c>
      <c r="V3491" s="5">
        <v>0</v>
      </c>
      <c r="W3491" s="5">
        <v>1</v>
      </c>
      <c r="X3491" s="5">
        <v>8.3298625572678056</v>
      </c>
      <c r="Y3491" s="5">
        <v>2</v>
      </c>
      <c r="Z3491" s="5">
        <v>16.659725114535611</v>
      </c>
      <c r="AA3491" s="5">
        <v>3</v>
      </c>
      <c r="AB3491" s="5">
        <v>24.989587671803413</v>
      </c>
      <c r="AC3491" s="225">
        <v>199</v>
      </c>
      <c r="AD3491" s="5">
        <v>1657.6426488962932</v>
      </c>
      <c r="AE3491" s="5">
        <v>19</v>
      </c>
      <c r="AF3491" s="5">
        <v>158.26738858808829</v>
      </c>
      <c r="AG3491" s="5">
        <v>165</v>
      </c>
      <c r="AH3491" s="5">
        <v>1374.4273219491879</v>
      </c>
      <c r="AI3491" s="5">
        <v>15</v>
      </c>
      <c r="AJ3491" s="5">
        <v>124.94793835901709</v>
      </c>
    </row>
    <row r="3492" spans="1:36" x14ac:dyDescent="0.25">
      <c r="A3492">
        <v>2018</v>
      </c>
      <c r="B3492" t="s">
        <v>49</v>
      </c>
      <c r="C3492" s="212" t="s">
        <v>6398</v>
      </c>
      <c r="D3492" s="47" t="s">
        <v>6329</v>
      </c>
      <c r="E3492" s="11">
        <v>20.9</v>
      </c>
      <c r="F3492" s="2">
        <v>0.36499999999999999</v>
      </c>
      <c r="G3492" s="2">
        <v>0.60719999999999996</v>
      </c>
      <c r="H3492" s="2">
        <v>-0.24219999999999997</v>
      </c>
      <c r="I3492" s="2">
        <v>0.38400000000000001</v>
      </c>
      <c r="J3492" s="2">
        <v>0.53200000000000003</v>
      </c>
      <c r="K3492" s="2">
        <v>-0.14800000000000002</v>
      </c>
      <c r="L3492" s="2">
        <v>0.44500000000000001</v>
      </c>
      <c r="M3492" s="2">
        <v>0.54</v>
      </c>
      <c r="N3492" s="2">
        <v>-9.5000000000000029E-2</v>
      </c>
      <c r="O3492" s="2">
        <v>-0.16173333333333334</v>
      </c>
      <c r="P3492" s="2" t="s">
        <v>5900</v>
      </c>
      <c r="Q3492" s="5">
        <v>12028</v>
      </c>
      <c r="R3492" s="5">
        <v>575.50239234449759</v>
      </c>
      <c r="S3492" s="5">
        <v>22</v>
      </c>
      <c r="T3492" s="5">
        <v>182.90655138011306</v>
      </c>
      <c r="U3492" s="5">
        <v>0</v>
      </c>
      <c r="V3492" s="5">
        <v>0</v>
      </c>
      <c r="W3492" s="5">
        <v>2</v>
      </c>
      <c r="X3492" s="5">
        <v>16.627868307283006</v>
      </c>
      <c r="Y3492" s="5">
        <v>1</v>
      </c>
      <c r="Z3492" s="5">
        <v>8.3139341536415028</v>
      </c>
      <c r="AA3492" s="5">
        <v>19</v>
      </c>
      <c r="AB3492" s="5">
        <v>157.96474891918857</v>
      </c>
      <c r="AC3492" s="225">
        <v>103</v>
      </c>
      <c r="AD3492" s="5">
        <v>856.33521782507489</v>
      </c>
      <c r="AE3492" s="5">
        <v>26</v>
      </c>
      <c r="AF3492" s="5">
        <v>216.1622879946791</v>
      </c>
      <c r="AG3492" s="5">
        <v>72</v>
      </c>
      <c r="AH3492" s="5">
        <v>598.60325906218827</v>
      </c>
      <c r="AI3492" s="5">
        <v>5</v>
      </c>
      <c r="AJ3492" s="5">
        <v>41.569670768207516</v>
      </c>
    </row>
    <row r="3493" spans="1:36" x14ac:dyDescent="0.25">
      <c r="A3493">
        <v>2019</v>
      </c>
      <c r="B3493" t="s">
        <v>71</v>
      </c>
      <c r="C3493" s="212" t="s">
        <v>4881</v>
      </c>
      <c r="D3493" s="47" t="s">
        <v>4880</v>
      </c>
      <c r="E3493" s="11">
        <v>0</v>
      </c>
      <c r="F3493" s="2">
        <v>0.61160000000000003</v>
      </c>
      <c r="G3493" s="2">
        <v>0.37040000000000001</v>
      </c>
      <c r="H3493" s="2">
        <v>0.24120000000000003</v>
      </c>
      <c r="I3493" s="2">
        <v>0.63349999999999995</v>
      </c>
      <c r="J3493" s="2">
        <v>0.31809999999999999</v>
      </c>
      <c r="K3493" s="2">
        <v>0.31539999999999996</v>
      </c>
      <c r="L3493" s="2">
        <v>0.66879999999999995</v>
      </c>
      <c r="M3493" s="2">
        <v>0.318</v>
      </c>
      <c r="N3493" s="2">
        <v>0.35079999999999995</v>
      </c>
      <c r="O3493" s="2">
        <v>0.30246666666666666</v>
      </c>
      <c r="P3493" s="2" t="s">
        <v>4792</v>
      </c>
      <c r="Q3493" s="5">
        <v>12054</v>
      </c>
      <c r="R3493" s="5" t="s">
        <v>4791</v>
      </c>
      <c r="S3493" s="5">
        <v>19</v>
      </c>
      <c r="T3493" s="5">
        <v>157.62402521984404</v>
      </c>
      <c r="U3493" s="5">
        <v>1</v>
      </c>
      <c r="V3493" s="5">
        <v>8.2960013273602122</v>
      </c>
      <c r="W3493" s="5">
        <v>5</v>
      </c>
      <c r="X3493" s="5">
        <v>41.480006636801065</v>
      </c>
      <c r="Y3493" s="5">
        <v>1</v>
      </c>
      <c r="Z3493" s="5">
        <v>8.2960013273602122</v>
      </c>
      <c r="AA3493" s="5">
        <v>12</v>
      </c>
      <c r="AB3493" s="5">
        <v>99.552015928322547</v>
      </c>
      <c r="AC3493" s="225">
        <v>258</v>
      </c>
      <c r="AD3493" s="5">
        <v>2140.3683424589349</v>
      </c>
      <c r="AE3493" s="5">
        <v>21</v>
      </c>
      <c r="AF3493" s="5">
        <v>174.21602787456445</v>
      </c>
      <c r="AG3493" s="5">
        <v>220</v>
      </c>
      <c r="AH3493" s="5">
        <v>1825.1202920192468</v>
      </c>
      <c r="AI3493" s="5">
        <v>17</v>
      </c>
      <c r="AJ3493" s="5">
        <v>141.03202256512361</v>
      </c>
    </row>
    <row r="3494" spans="1:36" x14ac:dyDescent="0.25">
      <c r="A3494">
        <v>2019</v>
      </c>
      <c r="B3494" t="s">
        <v>71</v>
      </c>
      <c r="C3494" s="212" t="s">
        <v>707</v>
      </c>
      <c r="D3494" s="47" t="s">
        <v>5790</v>
      </c>
      <c r="E3494" s="11">
        <v>0</v>
      </c>
      <c r="F3494" s="2">
        <v>0.44009999999999999</v>
      </c>
      <c r="G3494" s="2">
        <v>0.54569999999999996</v>
      </c>
      <c r="H3494" s="2">
        <v>-0.10559999999999997</v>
      </c>
      <c r="I3494" s="2">
        <v>0.4476</v>
      </c>
      <c r="J3494" s="2">
        <v>0.51390000000000002</v>
      </c>
      <c r="K3494" s="2">
        <v>-6.6300000000000026E-2</v>
      </c>
      <c r="L3494" s="2">
        <v>0.52910000000000001</v>
      </c>
      <c r="M3494" s="2">
        <v>0.46079999999999999</v>
      </c>
      <c r="N3494" s="2">
        <v>6.8300000000000027E-2</v>
      </c>
      <c r="O3494" s="2">
        <v>-3.4533333333333326E-2</v>
      </c>
      <c r="P3494" s="2" t="s">
        <v>5765</v>
      </c>
      <c r="Q3494" s="5">
        <v>12086</v>
      </c>
      <c r="R3494" s="5" t="s">
        <v>4791</v>
      </c>
      <c r="S3494" s="5">
        <v>45</v>
      </c>
      <c r="T3494" s="5">
        <v>372.33162336587787</v>
      </c>
      <c r="U3494" s="5">
        <v>0</v>
      </c>
      <c r="V3494" s="5">
        <v>0</v>
      </c>
      <c r="W3494" s="5">
        <v>8</v>
      </c>
      <c r="X3494" s="5">
        <v>66.192288598378283</v>
      </c>
      <c r="Y3494" s="5">
        <v>6</v>
      </c>
      <c r="Z3494" s="5">
        <v>49.644216448783716</v>
      </c>
      <c r="AA3494" s="5">
        <v>31</v>
      </c>
      <c r="AB3494" s="5">
        <v>256.49511831871587</v>
      </c>
      <c r="AC3494" s="225">
        <v>224</v>
      </c>
      <c r="AD3494" s="5">
        <v>1853.3840807545921</v>
      </c>
      <c r="AE3494" s="5">
        <v>36</v>
      </c>
      <c r="AF3494" s="5">
        <v>297.86529869270231</v>
      </c>
      <c r="AG3494" s="5">
        <v>178</v>
      </c>
      <c r="AH3494" s="5">
        <v>1472.7784213139169</v>
      </c>
      <c r="AI3494" s="5">
        <v>10</v>
      </c>
      <c r="AJ3494" s="5">
        <v>82.740360747972858</v>
      </c>
    </row>
    <row r="3495" spans="1:36" x14ac:dyDescent="0.25">
      <c r="A3495">
        <v>2018</v>
      </c>
      <c r="B3495" t="s">
        <v>71</v>
      </c>
      <c r="C3495" s="212" t="s">
        <v>707</v>
      </c>
      <c r="D3495" s="47" t="s">
        <v>5790</v>
      </c>
      <c r="E3495" s="11">
        <v>0</v>
      </c>
      <c r="F3495" s="2">
        <v>0.44009999999999999</v>
      </c>
      <c r="G3495" s="2">
        <v>0.54569999999999996</v>
      </c>
      <c r="H3495" s="2">
        <v>-0.10559999999999997</v>
      </c>
      <c r="I3495" s="2">
        <v>0.4476</v>
      </c>
      <c r="J3495" s="2">
        <v>0.51390000000000002</v>
      </c>
      <c r="K3495" s="2">
        <v>-6.6300000000000026E-2</v>
      </c>
      <c r="L3495" s="2">
        <v>0.52910000000000001</v>
      </c>
      <c r="M3495" s="2">
        <v>0.46079999999999999</v>
      </c>
      <c r="N3495" s="2">
        <v>6.8300000000000027E-2</v>
      </c>
      <c r="O3495" s="2">
        <v>-3.4533333333333326E-2</v>
      </c>
      <c r="P3495" s="2" t="s">
        <v>5765</v>
      </c>
      <c r="Q3495" s="5">
        <v>12130</v>
      </c>
      <c r="R3495" s="5" t="s">
        <v>4791</v>
      </c>
      <c r="S3495" s="5">
        <v>46</v>
      </c>
      <c r="T3495" s="5">
        <v>379.2250618301731</v>
      </c>
      <c r="U3495" s="5">
        <v>1</v>
      </c>
      <c r="V3495" s="5">
        <v>8.2440230832646328</v>
      </c>
      <c r="W3495" s="5">
        <v>9</v>
      </c>
      <c r="X3495" s="5">
        <v>74.196207749381699</v>
      </c>
      <c r="Y3495" s="5">
        <v>7</v>
      </c>
      <c r="Z3495" s="5">
        <v>57.708161582852433</v>
      </c>
      <c r="AA3495" s="5">
        <v>29</v>
      </c>
      <c r="AB3495" s="5">
        <v>239.07666941467434</v>
      </c>
      <c r="AC3495" s="225">
        <v>255</v>
      </c>
      <c r="AD3495" s="5">
        <v>2102.2258862324816</v>
      </c>
      <c r="AE3495" s="5">
        <v>58</v>
      </c>
      <c r="AF3495" s="5">
        <v>478.15333882934868</v>
      </c>
      <c r="AG3495" s="5">
        <v>187</v>
      </c>
      <c r="AH3495" s="5">
        <v>1541.6323165704864</v>
      </c>
      <c r="AI3495" s="5">
        <v>10</v>
      </c>
      <c r="AJ3495" s="5">
        <v>82.440230832646336</v>
      </c>
    </row>
    <row r="3496" spans="1:36" x14ac:dyDescent="0.25">
      <c r="A3496">
        <v>2018</v>
      </c>
      <c r="B3496" t="s">
        <v>71</v>
      </c>
      <c r="C3496" s="212" t="s">
        <v>707</v>
      </c>
      <c r="D3496" s="47" t="s">
        <v>5790</v>
      </c>
      <c r="E3496" s="11">
        <v>0</v>
      </c>
      <c r="F3496" s="2">
        <v>0.44009999999999999</v>
      </c>
      <c r="G3496" s="2">
        <v>0.54569999999999996</v>
      </c>
      <c r="H3496" s="2">
        <v>-0.10559999999999997</v>
      </c>
      <c r="I3496" s="2">
        <v>0.4476</v>
      </c>
      <c r="J3496" s="2">
        <v>0.51390000000000002</v>
      </c>
      <c r="K3496" s="2">
        <v>-6.6300000000000026E-2</v>
      </c>
      <c r="L3496" s="2">
        <v>0.52910000000000001</v>
      </c>
      <c r="M3496" s="2">
        <v>0.46079999999999999</v>
      </c>
      <c r="N3496" s="2">
        <v>6.8300000000000027E-2</v>
      </c>
      <c r="O3496" s="2">
        <v>-3.4533333333333326E-2</v>
      </c>
      <c r="P3496" s="2" t="s">
        <v>5765</v>
      </c>
      <c r="Q3496" s="5">
        <v>12130</v>
      </c>
      <c r="R3496" s="5" t="s">
        <v>4791</v>
      </c>
      <c r="S3496" s="5">
        <v>46</v>
      </c>
      <c r="T3496" s="5">
        <v>379.2250618301731</v>
      </c>
      <c r="U3496" s="5">
        <v>1</v>
      </c>
      <c r="V3496" s="5">
        <v>8.2440230832646328</v>
      </c>
      <c r="W3496" s="5">
        <v>9</v>
      </c>
      <c r="X3496" s="5">
        <v>74.196207749381699</v>
      </c>
      <c r="Y3496" s="5">
        <v>7</v>
      </c>
      <c r="Z3496" s="5">
        <v>57.708161582852433</v>
      </c>
      <c r="AA3496" s="5">
        <v>29</v>
      </c>
      <c r="AB3496" s="5">
        <v>239.07666941467434</v>
      </c>
      <c r="AC3496" s="225">
        <v>255</v>
      </c>
      <c r="AD3496" s="5">
        <v>2102.2258862324816</v>
      </c>
      <c r="AE3496" s="5">
        <v>58</v>
      </c>
      <c r="AF3496" s="5">
        <v>478.15333882934868</v>
      </c>
      <c r="AG3496" s="5">
        <v>187</v>
      </c>
      <c r="AH3496" s="5">
        <v>1541.6323165704864</v>
      </c>
      <c r="AI3496" s="5">
        <v>10</v>
      </c>
      <c r="AJ3496" s="5">
        <v>82.440230832646336</v>
      </c>
    </row>
    <row r="3497" spans="1:36" x14ac:dyDescent="0.25">
      <c r="A3497">
        <v>2018</v>
      </c>
      <c r="B3497" t="s">
        <v>49</v>
      </c>
      <c r="C3497" s="212" t="s">
        <v>6398</v>
      </c>
      <c r="D3497" s="47" t="s">
        <v>6329</v>
      </c>
      <c r="E3497" s="11">
        <v>20.9</v>
      </c>
      <c r="F3497" s="2">
        <v>0.36499999999999999</v>
      </c>
      <c r="G3497" s="2">
        <v>0.60719999999999996</v>
      </c>
      <c r="H3497" s="2">
        <v>-0.24219999999999997</v>
      </c>
      <c r="I3497" s="2">
        <v>0.38400000000000001</v>
      </c>
      <c r="J3497" s="2">
        <v>0.53200000000000003</v>
      </c>
      <c r="K3497" s="2">
        <v>-0.14800000000000002</v>
      </c>
      <c r="L3497" s="2">
        <v>0.44500000000000001</v>
      </c>
      <c r="M3497" s="2">
        <v>0.54</v>
      </c>
      <c r="N3497" s="2">
        <v>-9.5000000000000029E-2</v>
      </c>
      <c r="O3497" s="2">
        <v>-0.16173333333333334</v>
      </c>
      <c r="P3497" s="2" t="s">
        <v>5900</v>
      </c>
      <c r="Q3497" s="5">
        <v>12130</v>
      </c>
      <c r="R3497" s="5">
        <v>580.38277511961724</v>
      </c>
      <c r="S3497" s="5">
        <v>24</v>
      </c>
      <c r="T3497" s="5">
        <v>197.85655399835122</v>
      </c>
      <c r="U3497" s="5">
        <v>0</v>
      </c>
      <c r="V3497" s="5">
        <v>0</v>
      </c>
      <c r="W3497" s="5">
        <v>4</v>
      </c>
      <c r="X3497" s="5">
        <v>32.976092333058531</v>
      </c>
      <c r="Y3497" s="5">
        <v>2</v>
      </c>
      <c r="Z3497" s="5">
        <v>16.488046166529266</v>
      </c>
      <c r="AA3497" s="5">
        <v>18</v>
      </c>
      <c r="AB3497" s="5">
        <v>148.3924154987634</v>
      </c>
      <c r="AC3497" s="225">
        <v>125</v>
      </c>
      <c r="AD3497" s="5">
        <v>1030.5028854080792</v>
      </c>
      <c r="AE3497" s="5">
        <v>32</v>
      </c>
      <c r="AF3497" s="5">
        <v>263.80873866446825</v>
      </c>
      <c r="AG3497" s="5">
        <v>90</v>
      </c>
      <c r="AH3497" s="5">
        <v>741.96207749381699</v>
      </c>
      <c r="AI3497" s="5">
        <v>3</v>
      </c>
      <c r="AJ3497" s="5">
        <v>24.732069249793902</v>
      </c>
    </row>
    <row r="3498" spans="1:36" x14ac:dyDescent="0.25">
      <c r="A3498">
        <v>2017</v>
      </c>
      <c r="B3498" t="s">
        <v>49</v>
      </c>
      <c r="C3498" s="212" t="s">
        <v>846</v>
      </c>
      <c r="D3498" s="47" t="s">
        <v>6320</v>
      </c>
      <c r="E3498" s="11">
        <v>31.6</v>
      </c>
      <c r="F3498" s="2">
        <v>0.39539999999999997</v>
      </c>
      <c r="G3498" s="2">
        <v>0.57040000000000002</v>
      </c>
      <c r="H3498" s="2">
        <v>-0.17500000000000004</v>
      </c>
      <c r="I3498" s="2">
        <v>0.498</v>
      </c>
      <c r="J3498" s="2">
        <v>0.4</v>
      </c>
      <c r="K3498" s="2">
        <v>9.7999999999999976E-2</v>
      </c>
      <c r="L3498" s="2">
        <v>0.44</v>
      </c>
      <c r="M3498" s="2">
        <v>0.53600000000000003</v>
      </c>
      <c r="N3498" s="2">
        <v>-9.600000000000003E-2</v>
      </c>
      <c r="O3498" s="2">
        <v>-5.7666666666666699E-2</v>
      </c>
      <c r="P3498" s="2" t="s">
        <v>5900</v>
      </c>
      <c r="Q3498" s="5">
        <v>12136</v>
      </c>
      <c r="R3498" s="5">
        <v>384.05063291139237</v>
      </c>
      <c r="S3498" s="5">
        <v>50</v>
      </c>
      <c r="T3498" s="5">
        <v>411.99736321687539</v>
      </c>
      <c r="U3498" s="5">
        <v>0</v>
      </c>
      <c r="V3498" s="5">
        <v>0</v>
      </c>
      <c r="W3498" s="5">
        <v>7</v>
      </c>
      <c r="X3498" s="5">
        <v>57.679630850362564</v>
      </c>
      <c r="Y3498" s="5">
        <v>3</v>
      </c>
      <c r="Z3498" s="5">
        <v>24.719841793012524</v>
      </c>
      <c r="AA3498" s="5">
        <v>40</v>
      </c>
      <c r="AB3498" s="5">
        <v>329.59789057350031</v>
      </c>
      <c r="AC3498" s="225">
        <v>129</v>
      </c>
      <c r="AD3498" s="5">
        <v>1062.9531970995386</v>
      </c>
      <c r="AE3498" s="5">
        <v>34</v>
      </c>
      <c r="AF3498" s="5">
        <v>280.15820698747524</v>
      </c>
      <c r="AG3498" s="5">
        <v>86</v>
      </c>
      <c r="AH3498" s="5">
        <v>708.63546473302563</v>
      </c>
      <c r="AI3498" s="5">
        <v>9</v>
      </c>
      <c r="AJ3498" s="5">
        <v>74.159525379037575</v>
      </c>
    </row>
    <row r="3499" spans="1:36" x14ac:dyDescent="0.25">
      <c r="A3499">
        <v>2018</v>
      </c>
      <c r="B3499" t="s">
        <v>49</v>
      </c>
      <c r="C3499" s="212" t="s">
        <v>637</v>
      </c>
      <c r="D3499" s="47" t="s">
        <v>6316</v>
      </c>
      <c r="E3499" s="11">
        <v>17</v>
      </c>
      <c r="F3499" s="2">
        <v>0.2611</v>
      </c>
      <c r="G3499" s="2">
        <v>0.71</v>
      </c>
      <c r="H3499" s="2">
        <v>-0.44889999999999997</v>
      </c>
      <c r="I3499" s="2">
        <v>0.246</v>
      </c>
      <c r="J3499" s="2">
        <v>0.65200000000000002</v>
      </c>
      <c r="K3499" s="2">
        <v>-0.40600000000000003</v>
      </c>
      <c r="L3499" s="2">
        <v>0.47699999999999998</v>
      </c>
      <c r="M3499" s="2">
        <v>0.51200000000000001</v>
      </c>
      <c r="N3499" s="2">
        <v>-3.5000000000000031E-2</v>
      </c>
      <c r="O3499" s="2">
        <v>-0.29663333333333336</v>
      </c>
      <c r="P3499" s="2" t="s">
        <v>5900</v>
      </c>
      <c r="Q3499" s="5">
        <v>12138</v>
      </c>
      <c r="R3499" s="5">
        <v>714</v>
      </c>
      <c r="S3499" s="5">
        <v>9</v>
      </c>
      <c r="T3499" s="5">
        <v>74.147305981216022</v>
      </c>
      <c r="U3499" s="5">
        <v>0</v>
      </c>
      <c r="V3499" s="5">
        <v>0</v>
      </c>
      <c r="W3499" s="5">
        <v>2</v>
      </c>
      <c r="X3499" s="5">
        <v>16.477179106936891</v>
      </c>
      <c r="Y3499" s="5">
        <v>0</v>
      </c>
      <c r="Z3499" s="5">
        <v>0</v>
      </c>
      <c r="AA3499" s="5">
        <v>7</v>
      </c>
      <c r="AB3499" s="5">
        <v>57.670126874279127</v>
      </c>
      <c r="AC3499" s="225">
        <v>28</v>
      </c>
      <c r="AD3499" s="5">
        <v>230.68050749711651</v>
      </c>
      <c r="AE3499" s="5">
        <v>3</v>
      </c>
      <c r="AF3499" s="5">
        <v>24.715768660405335</v>
      </c>
      <c r="AG3499" s="5">
        <v>24</v>
      </c>
      <c r="AH3499" s="5">
        <v>197.72614928324268</v>
      </c>
      <c r="AI3499" s="5">
        <v>1</v>
      </c>
      <c r="AJ3499" s="5">
        <v>8.2385895534684455</v>
      </c>
    </row>
    <row r="3500" spans="1:36" x14ac:dyDescent="0.25">
      <c r="A3500">
        <v>2018</v>
      </c>
      <c r="B3500" t="s">
        <v>49</v>
      </c>
      <c r="C3500" s="212" t="s">
        <v>6458</v>
      </c>
      <c r="D3500" s="47" t="s">
        <v>6316</v>
      </c>
      <c r="E3500" s="11">
        <v>22.6</v>
      </c>
      <c r="F3500" s="2">
        <v>0.2611</v>
      </c>
      <c r="G3500" s="2">
        <v>0.71</v>
      </c>
      <c r="H3500" s="2">
        <v>-0.44889999999999997</v>
      </c>
      <c r="I3500" s="2">
        <v>0.45300000000000001</v>
      </c>
      <c r="J3500" s="2">
        <v>0.42799999999999999</v>
      </c>
      <c r="K3500" s="2">
        <v>2.5000000000000022E-2</v>
      </c>
      <c r="L3500" s="2">
        <v>0.52900000000000003</v>
      </c>
      <c r="M3500" s="2">
        <v>0.45300000000000001</v>
      </c>
      <c r="N3500" s="2">
        <v>7.6000000000000012E-2</v>
      </c>
      <c r="O3500" s="2">
        <v>-0.11596666666666665</v>
      </c>
      <c r="P3500" s="2" t="s">
        <v>5900</v>
      </c>
      <c r="Q3500" s="5">
        <v>12146</v>
      </c>
      <c r="R3500" s="5">
        <v>537.43362831858406</v>
      </c>
      <c r="S3500" s="5">
        <v>15</v>
      </c>
      <c r="T3500" s="5">
        <v>123.4974477194138</v>
      </c>
      <c r="U3500" s="5">
        <v>0</v>
      </c>
      <c r="V3500" s="5">
        <v>0</v>
      </c>
      <c r="W3500" s="5">
        <v>5</v>
      </c>
      <c r="X3500" s="5">
        <v>41.165815906471266</v>
      </c>
      <c r="Y3500" s="5">
        <v>1</v>
      </c>
      <c r="Z3500" s="5">
        <v>8.2331631812942536</v>
      </c>
      <c r="AA3500" s="5">
        <v>9</v>
      </c>
      <c r="AB3500" s="5">
        <v>74.098468631648274</v>
      </c>
      <c r="AC3500" s="225">
        <v>58</v>
      </c>
      <c r="AD3500" s="5">
        <v>477.52346451506668</v>
      </c>
      <c r="AE3500" s="5">
        <v>5</v>
      </c>
      <c r="AF3500" s="5">
        <v>41.165815906471266</v>
      </c>
      <c r="AG3500" s="5">
        <v>50</v>
      </c>
      <c r="AH3500" s="5">
        <v>411.65815906471272</v>
      </c>
      <c r="AI3500" s="5">
        <v>3</v>
      </c>
      <c r="AJ3500" s="5">
        <v>24.699489543882759</v>
      </c>
    </row>
    <row r="3501" spans="1:36" x14ac:dyDescent="0.25">
      <c r="A3501">
        <v>2017</v>
      </c>
      <c r="B3501" t="s">
        <v>49</v>
      </c>
      <c r="C3501" s="212" t="s">
        <v>6398</v>
      </c>
      <c r="D3501" s="47" t="s">
        <v>6329</v>
      </c>
      <c r="E3501" s="11">
        <v>20.9</v>
      </c>
      <c r="F3501" s="2">
        <v>0.36499999999999999</v>
      </c>
      <c r="G3501" s="2">
        <v>0.60719999999999996</v>
      </c>
      <c r="H3501" s="2">
        <v>-0.24219999999999997</v>
      </c>
      <c r="I3501" s="2">
        <v>0.38400000000000001</v>
      </c>
      <c r="J3501" s="2">
        <v>0.53200000000000003</v>
      </c>
      <c r="K3501" s="2">
        <v>-0.14800000000000002</v>
      </c>
      <c r="L3501" s="2">
        <v>0.44500000000000001</v>
      </c>
      <c r="M3501" s="2">
        <v>0.54</v>
      </c>
      <c r="N3501" s="2">
        <v>-9.5000000000000029E-2</v>
      </c>
      <c r="O3501" s="2">
        <v>-0.16173333333333334</v>
      </c>
      <c r="P3501" s="2" t="s">
        <v>5900</v>
      </c>
      <c r="Q3501" s="5">
        <v>12150</v>
      </c>
      <c r="R3501" s="5">
        <v>581.33971291866033</v>
      </c>
      <c r="S3501" s="5">
        <v>23</v>
      </c>
      <c r="T3501" s="5">
        <v>189.30041152263374</v>
      </c>
      <c r="U3501" s="5">
        <v>0</v>
      </c>
      <c r="V3501" s="5">
        <v>0</v>
      </c>
      <c r="W3501" s="5">
        <v>1</v>
      </c>
      <c r="X3501" s="5">
        <v>8.2304526748971192</v>
      </c>
      <c r="Y3501" s="5">
        <v>0</v>
      </c>
      <c r="Z3501" s="5">
        <v>0</v>
      </c>
      <c r="AA3501" s="5">
        <v>22</v>
      </c>
      <c r="AB3501" s="5">
        <v>181.06995884773661</v>
      </c>
      <c r="AC3501" s="225">
        <v>151</v>
      </c>
      <c r="AD3501" s="5">
        <v>1242.798353909465</v>
      </c>
      <c r="AE3501" s="5">
        <v>58</v>
      </c>
      <c r="AF3501" s="5">
        <v>477.36625514403289</v>
      </c>
      <c r="AG3501" s="5">
        <v>88</v>
      </c>
      <c r="AH3501" s="5">
        <v>724.27983539094646</v>
      </c>
      <c r="AI3501" s="5">
        <v>5</v>
      </c>
      <c r="AJ3501" s="5">
        <v>41.152263374485592</v>
      </c>
    </row>
    <row r="3502" spans="1:36" x14ac:dyDescent="0.25">
      <c r="A3502">
        <v>2017</v>
      </c>
      <c r="B3502" t="s">
        <v>49</v>
      </c>
      <c r="C3502" s="212" t="s">
        <v>6465</v>
      </c>
      <c r="D3502" s="47" t="s">
        <v>5371</v>
      </c>
      <c r="E3502" s="11">
        <v>46.5</v>
      </c>
      <c r="F3502" s="2">
        <v>0.42899999999999999</v>
      </c>
      <c r="G3502" s="2">
        <v>0.54510000000000003</v>
      </c>
      <c r="H3502" s="2">
        <v>-0.11610000000000004</v>
      </c>
      <c r="I3502" s="2">
        <v>0.51200000000000001</v>
      </c>
      <c r="J3502" s="2">
        <v>0.39900000000000002</v>
      </c>
      <c r="K3502" s="2">
        <v>0.11299999999999999</v>
      </c>
      <c r="L3502" s="2">
        <v>0.51900000000000002</v>
      </c>
      <c r="M3502" s="2">
        <v>0.46500000000000002</v>
      </c>
      <c r="N3502" s="2">
        <v>5.3999999999999992E-2</v>
      </c>
      <c r="O3502" s="2">
        <v>1.6966666666666647E-2</v>
      </c>
      <c r="P3502" s="2" t="s">
        <v>5765</v>
      </c>
      <c r="Q3502" s="5">
        <v>12153</v>
      </c>
      <c r="R3502" s="5">
        <v>261.35483870967744</v>
      </c>
      <c r="S3502" s="5">
        <v>10</v>
      </c>
      <c r="T3502" s="5">
        <v>82.284209660166212</v>
      </c>
      <c r="U3502" s="5">
        <v>0</v>
      </c>
      <c r="V3502" s="5">
        <v>0</v>
      </c>
      <c r="W3502" s="5">
        <v>1</v>
      </c>
      <c r="X3502" s="5">
        <v>8.2284209660166212</v>
      </c>
      <c r="Y3502" s="5">
        <v>0</v>
      </c>
      <c r="Z3502" s="5">
        <v>0</v>
      </c>
      <c r="AA3502" s="5">
        <v>9</v>
      </c>
      <c r="AB3502" s="5">
        <v>74.055788694149598</v>
      </c>
      <c r="AC3502" s="225">
        <v>63</v>
      </c>
      <c r="AD3502" s="5">
        <v>518.39052085904711</v>
      </c>
      <c r="AE3502" s="5">
        <v>15</v>
      </c>
      <c r="AF3502" s="5">
        <v>123.42631449024933</v>
      </c>
      <c r="AG3502" s="5">
        <v>41</v>
      </c>
      <c r="AH3502" s="5">
        <v>337.36525960668149</v>
      </c>
      <c r="AI3502" s="5">
        <v>7</v>
      </c>
      <c r="AJ3502" s="5">
        <v>57.598946762116356</v>
      </c>
    </row>
    <row r="3503" spans="1:36" x14ac:dyDescent="0.25">
      <c r="A3503">
        <v>2017</v>
      </c>
      <c r="B3503" t="s">
        <v>71</v>
      </c>
      <c r="C3503" s="212" t="s">
        <v>4854</v>
      </c>
      <c r="D3503" s="47" t="s">
        <v>4844</v>
      </c>
      <c r="E3503" s="11">
        <v>0</v>
      </c>
      <c r="F3503" s="2">
        <v>0.58350000000000002</v>
      </c>
      <c r="G3503" s="2">
        <v>0.40150000000000002</v>
      </c>
      <c r="H3503" s="2">
        <v>0.182</v>
      </c>
      <c r="I3503" s="2">
        <v>0.60070000000000001</v>
      </c>
      <c r="J3503" s="2">
        <v>0.35649999999999998</v>
      </c>
      <c r="K3503" s="2">
        <v>0.24420000000000003</v>
      </c>
      <c r="L3503" s="2">
        <v>0.66390000000000005</v>
      </c>
      <c r="M3503" s="2">
        <v>0.32250000000000001</v>
      </c>
      <c r="N3503" s="2">
        <v>0.34140000000000004</v>
      </c>
      <c r="O3503" s="2">
        <v>0.25586666666666669</v>
      </c>
      <c r="P3503" s="2" t="s">
        <v>4792</v>
      </c>
      <c r="Q3503" s="5">
        <v>12170</v>
      </c>
      <c r="R3503" s="5" t="s">
        <v>4791</v>
      </c>
      <c r="S3503" s="5">
        <v>37</v>
      </c>
      <c r="T3503" s="5">
        <v>304.02629416598194</v>
      </c>
      <c r="U3503" s="5">
        <v>0</v>
      </c>
      <c r="V3503" s="5">
        <v>0</v>
      </c>
      <c r="W3503" s="5">
        <v>4</v>
      </c>
      <c r="X3503" s="5">
        <v>32.867707477403449</v>
      </c>
      <c r="Y3503" s="5">
        <v>6</v>
      </c>
      <c r="Z3503" s="5">
        <v>49.301561216105178</v>
      </c>
      <c r="AA3503" s="5">
        <v>27</v>
      </c>
      <c r="AB3503" s="5">
        <v>221.85702547247331</v>
      </c>
      <c r="AC3503" s="225">
        <v>241</v>
      </c>
      <c r="AD3503" s="5">
        <v>1980.2793755135579</v>
      </c>
      <c r="AE3503" s="5">
        <v>43</v>
      </c>
      <c r="AF3503" s="5">
        <v>353.32785538208708</v>
      </c>
      <c r="AG3503" s="5">
        <v>186</v>
      </c>
      <c r="AH3503" s="5">
        <v>1528.3483976992604</v>
      </c>
      <c r="AI3503" s="5">
        <v>12</v>
      </c>
      <c r="AJ3503" s="5">
        <v>98.603122432210355</v>
      </c>
    </row>
    <row r="3504" spans="1:36" x14ac:dyDescent="0.25">
      <c r="A3504">
        <v>2017</v>
      </c>
      <c r="B3504" t="s">
        <v>71</v>
      </c>
      <c r="C3504" s="212" t="s">
        <v>707</v>
      </c>
      <c r="D3504" s="47" t="s">
        <v>5790</v>
      </c>
      <c r="E3504" s="11">
        <v>0</v>
      </c>
      <c r="F3504" s="2">
        <v>0.44009999999999999</v>
      </c>
      <c r="G3504" s="2">
        <v>0.54569999999999996</v>
      </c>
      <c r="H3504" s="2">
        <v>-0.10559999999999997</v>
      </c>
      <c r="I3504" s="2">
        <v>0.4476</v>
      </c>
      <c r="J3504" s="2">
        <v>0.51390000000000002</v>
      </c>
      <c r="K3504" s="2">
        <v>-6.6300000000000026E-2</v>
      </c>
      <c r="L3504" s="2">
        <v>0.52910000000000001</v>
      </c>
      <c r="M3504" s="2">
        <v>0.46079999999999999</v>
      </c>
      <c r="N3504" s="2">
        <v>6.8300000000000027E-2</v>
      </c>
      <c r="O3504" s="2">
        <v>-3.4533333333333326E-2</v>
      </c>
      <c r="P3504" s="2" t="s">
        <v>5765</v>
      </c>
      <c r="Q3504" s="5">
        <v>12174</v>
      </c>
      <c r="R3504" s="5" t="s">
        <v>4791</v>
      </c>
      <c r="S3504" s="5">
        <v>42</v>
      </c>
      <c r="T3504" s="5">
        <v>344.99753573188764</v>
      </c>
      <c r="U3504" s="5">
        <v>0</v>
      </c>
      <c r="V3504" s="5">
        <v>0</v>
      </c>
      <c r="W3504" s="5">
        <v>6</v>
      </c>
      <c r="X3504" s="5">
        <v>49.285362247412522</v>
      </c>
      <c r="Y3504" s="5">
        <v>13</v>
      </c>
      <c r="Z3504" s="5">
        <v>106.78495153606045</v>
      </c>
      <c r="AA3504" s="5">
        <v>23</v>
      </c>
      <c r="AB3504" s="5">
        <v>188.92722194841465</v>
      </c>
      <c r="AC3504" s="225">
        <v>211</v>
      </c>
      <c r="AD3504" s="5">
        <v>1733.2019057006737</v>
      </c>
      <c r="AE3504" s="5">
        <v>45</v>
      </c>
      <c r="AF3504" s="5">
        <v>369.64021685559391</v>
      </c>
      <c r="AG3504" s="5">
        <v>157</v>
      </c>
      <c r="AH3504" s="5">
        <v>1289.6336454739608</v>
      </c>
      <c r="AI3504" s="5">
        <v>9</v>
      </c>
      <c r="AJ3504" s="5">
        <v>73.928043371118775</v>
      </c>
    </row>
    <row r="3505" spans="1:36" x14ac:dyDescent="0.25">
      <c r="A3505">
        <v>2018</v>
      </c>
      <c r="B3505" t="s">
        <v>71</v>
      </c>
      <c r="C3505" s="212" t="s">
        <v>4854</v>
      </c>
      <c r="D3505" s="47" t="s">
        <v>4844</v>
      </c>
      <c r="E3505" s="11">
        <v>0</v>
      </c>
      <c r="F3505" s="2">
        <v>0.58350000000000002</v>
      </c>
      <c r="G3505" s="2">
        <v>0.40150000000000002</v>
      </c>
      <c r="H3505" s="2">
        <v>0.182</v>
      </c>
      <c r="I3505" s="2">
        <v>0.60070000000000001</v>
      </c>
      <c r="J3505" s="2">
        <v>0.35649999999999998</v>
      </c>
      <c r="K3505" s="2">
        <v>0.24420000000000003</v>
      </c>
      <c r="L3505" s="2">
        <v>0.66390000000000005</v>
      </c>
      <c r="M3505" s="2">
        <v>0.32250000000000001</v>
      </c>
      <c r="N3505" s="2">
        <v>0.34140000000000004</v>
      </c>
      <c r="O3505" s="2">
        <v>0.25586666666666669</v>
      </c>
      <c r="P3505" s="2" t="s">
        <v>4792</v>
      </c>
      <c r="Q3505" s="5">
        <v>12185</v>
      </c>
      <c r="R3505" s="5" t="s">
        <v>4791</v>
      </c>
      <c r="S3505" s="5">
        <v>50</v>
      </c>
      <c r="T3505" s="5">
        <v>410.34058268362742</v>
      </c>
      <c r="U3505" s="5">
        <v>0</v>
      </c>
      <c r="V3505" s="5">
        <v>0</v>
      </c>
      <c r="W3505" s="5">
        <v>5</v>
      </c>
      <c r="X3505" s="5">
        <v>41.034058268362742</v>
      </c>
      <c r="Y3505" s="5">
        <v>1</v>
      </c>
      <c r="Z3505" s="5">
        <v>8.2068116536725491</v>
      </c>
      <c r="AA3505" s="5">
        <v>44</v>
      </c>
      <c r="AB3505" s="5">
        <v>361.09971276159212</v>
      </c>
      <c r="AC3505" s="225">
        <v>160</v>
      </c>
      <c r="AD3505" s="5">
        <v>1313.0898645876077</v>
      </c>
      <c r="AE3505" s="5">
        <v>24</v>
      </c>
      <c r="AF3505" s="5">
        <v>196.96347968814115</v>
      </c>
      <c r="AG3505" s="5">
        <v>136</v>
      </c>
      <c r="AH3505" s="5">
        <v>1116.1263848994665</v>
      </c>
      <c r="AI3505" s="5">
        <v>0</v>
      </c>
      <c r="AJ3505" s="5">
        <v>0</v>
      </c>
    </row>
    <row r="3506" spans="1:36" x14ac:dyDescent="0.25">
      <c r="A3506">
        <v>2018</v>
      </c>
      <c r="B3506" t="s">
        <v>71</v>
      </c>
      <c r="C3506" s="212" t="s">
        <v>4854</v>
      </c>
      <c r="D3506" s="47" t="s">
        <v>4844</v>
      </c>
      <c r="E3506" s="11">
        <v>0</v>
      </c>
      <c r="F3506" s="2">
        <v>0.58350000000000002</v>
      </c>
      <c r="G3506" s="2">
        <v>0.40150000000000002</v>
      </c>
      <c r="H3506" s="2">
        <v>0.182</v>
      </c>
      <c r="I3506" s="2">
        <v>0.60070000000000001</v>
      </c>
      <c r="J3506" s="2">
        <v>0.35649999999999998</v>
      </c>
      <c r="K3506" s="2">
        <v>0.24420000000000003</v>
      </c>
      <c r="L3506" s="2">
        <v>0.66390000000000005</v>
      </c>
      <c r="M3506" s="2">
        <v>0.32250000000000001</v>
      </c>
      <c r="N3506" s="2">
        <v>0.34140000000000004</v>
      </c>
      <c r="O3506" s="2">
        <v>0.25586666666666669</v>
      </c>
      <c r="P3506" s="2" t="s">
        <v>4792</v>
      </c>
      <c r="Q3506" s="5">
        <v>12185</v>
      </c>
      <c r="R3506" s="5" t="s">
        <v>4791</v>
      </c>
      <c r="S3506" s="5">
        <v>50</v>
      </c>
      <c r="T3506" s="5">
        <v>410.34058268362742</v>
      </c>
      <c r="U3506" s="5">
        <v>0</v>
      </c>
      <c r="V3506" s="5">
        <v>0</v>
      </c>
      <c r="W3506" s="5">
        <v>5</v>
      </c>
      <c r="X3506" s="5">
        <v>41.034058268362742</v>
      </c>
      <c r="Y3506" s="5">
        <v>1</v>
      </c>
      <c r="Z3506" s="5">
        <v>8.2068116536725491</v>
      </c>
      <c r="AA3506" s="5">
        <v>44</v>
      </c>
      <c r="AB3506" s="5">
        <v>361.09971276159212</v>
      </c>
      <c r="AC3506" s="225">
        <v>160</v>
      </c>
      <c r="AD3506" s="5">
        <v>1313.0898645876077</v>
      </c>
      <c r="AE3506" s="5">
        <v>24</v>
      </c>
      <c r="AF3506" s="5">
        <v>196.96347968814115</v>
      </c>
      <c r="AG3506" s="5">
        <v>136</v>
      </c>
      <c r="AH3506" s="5">
        <v>1116.1263848994665</v>
      </c>
      <c r="AI3506" s="5">
        <v>0</v>
      </c>
      <c r="AJ3506" s="5">
        <v>0</v>
      </c>
    </row>
    <row r="3507" spans="1:36" x14ac:dyDescent="0.25">
      <c r="A3507">
        <v>2018</v>
      </c>
      <c r="B3507" t="s">
        <v>70</v>
      </c>
      <c r="C3507" s="212" t="s">
        <v>5320</v>
      </c>
      <c r="D3507" s="47" t="s">
        <v>5145</v>
      </c>
      <c r="E3507" s="11">
        <v>9.9</v>
      </c>
      <c r="F3507" s="2">
        <v>0.5383</v>
      </c>
      <c r="G3507" s="2">
        <v>0.44140000000000001</v>
      </c>
      <c r="H3507" s="2">
        <v>9.6899999999999986E-2</v>
      </c>
      <c r="I3507" s="2">
        <v>0.55289999999999995</v>
      </c>
      <c r="J3507" s="2">
        <v>0.38840000000000002</v>
      </c>
      <c r="K3507" s="2">
        <v>0.16449999999999992</v>
      </c>
      <c r="L3507" s="2">
        <v>0.56620000000000004</v>
      </c>
      <c r="M3507" s="2">
        <v>0.41670000000000001</v>
      </c>
      <c r="N3507" s="2">
        <v>0.14950000000000002</v>
      </c>
      <c r="O3507" s="2">
        <v>0.13696666666666665</v>
      </c>
      <c r="P3507" s="5" t="s">
        <v>4792</v>
      </c>
      <c r="Q3507" s="5">
        <v>12189</v>
      </c>
      <c r="R3507" s="5">
        <v>1231.2121212121212</v>
      </c>
      <c r="S3507" s="5">
        <v>5</v>
      </c>
      <c r="T3507" s="5">
        <v>41.020592337353349</v>
      </c>
      <c r="U3507" s="5">
        <v>0</v>
      </c>
      <c r="V3507" s="5">
        <v>0</v>
      </c>
      <c r="W3507" s="5">
        <v>0</v>
      </c>
      <c r="X3507" s="5">
        <v>0</v>
      </c>
      <c r="Y3507" s="5">
        <v>2</v>
      </c>
      <c r="Z3507" s="5">
        <v>16.408236934941339</v>
      </c>
      <c r="AA3507" s="5">
        <v>3</v>
      </c>
      <c r="AB3507" s="5">
        <v>24.61235540241201</v>
      </c>
      <c r="AC3507" s="225">
        <v>181</v>
      </c>
      <c r="AD3507" s="5">
        <v>1484.9454426121913</v>
      </c>
      <c r="AE3507" s="5">
        <v>16</v>
      </c>
      <c r="AF3507" s="5">
        <v>131.26589547953071</v>
      </c>
      <c r="AG3507" s="5">
        <v>154</v>
      </c>
      <c r="AH3507" s="5">
        <v>1263.4342439904833</v>
      </c>
      <c r="AI3507" s="5">
        <v>11</v>
      </c>
      <c r="AJ3507" s="5">
        <v>90.245303142177377</v>
      </c>
    </row>
    <row r="3508" spans="1:36" x14ac:dyDescent="0.25">
      <c r="A3508">
        <v>2019</v>
      </c>
      <c r="B3508" t="s">
        <v>71</v>
      </c>
      <c r="C3508" s="212" t="s">
        <v>4854</v>
      </c>
      <c r="D3508" s="47" t="s">
        <v>4844</v>
      </c>
      <c r="E3508" s="11">
        <v>0</v>
      </c>
      <c r="F3508" s="2">
        <v>0.58350000000000002</v>
      </c>
      <c r="G3508" s="2">
        <v>0.40150000000000002</v>
      </c>
      <c r="H3508" s="2">
        <v>0.182</v>
      </c>
      <c r="I3508" s="2">
        <v>0.60070000000000001</v>
      </c>
      <c r="J3508" s="2">
        <v>0.35649999999999998</v>
      </c>
      <c r="K3508" s="2">
        <v>0.24420000000000003</v>
      </c>
      <c r="L3508" s="2">
        <v>0.66390000000000005</v>
      </c>
      <c r="M3508" s="2">
        <v>0.32250000000000001</v>
      </c>
      <c r="N3508" s="2">
        <v>0.34140000000000004</v>
      </c>
      <c r="O3508" s="2">
        <v>0.25586666666666669</v>
      </c>
      <c r="P3508" s="2" t="s">
        <v>4792</v>
      </c>
      <c r="Q3508" s="5">
        <v>12213</v>
      </c>
      <c r="R3508" s="5" t="s">
        <v>4791</v>
      </c>
      <c r="S3508" s="5">
        <v>45</v>
      </c>
      <c r="T3508" s="5">
        <v>368.45983787767136</v>
      </c>
      <c r="U3508" s="5">
        <v>0</v>
      </c>
      <c r="V3508" s="5">
        <v>0</v>
      </c>
      <c r="W3508" s="5">
        <v>4</v>
      </c>
      <c r="X3508" s="5">
        <v>32.751985589126342</v>
      </c>
      <c r="Y3508" s="5">
        <v>5</v>
      </c>
      <c r="Z3508" s="5">
        <v>40.939981986407929</v>
      </c>
      <c r="AA3508" s="5">
        <v>36</v>
      </c>
      <c r="AB3508" s="5">
        <v>294.76787030213706</v>
      </c>
      <c r="AC3508" s="225">
        <v>257</v>
      </c>
      <c r="AD3508" s="5">
        <v>2104.3150741013674</v>
      </c>
      <c r="AE3508" s="5">
        <v>52</v>
      </c>
      <c r="AF3508" s="5">
        <v>425.77581265864239</v>
      </c>
      <c r="AG3508" s="5">
        <v>205</v>
      </c>
      <c r="AH3508" s="5">
        <v>1678.5392614427249</v>
      </c>
      <c r="AI3508" s="5">
        <v>0</v>
      </c>
      <c r="AJ3508" s="5">
        <v>0</v>
      </c>
    </row>
    <row r="3509" spans="1:36" x14ac:dyDescent="0.25">
      <c r="A3509">
        <v>2019</v>
      </c>
      <c r="B3509" t="s">
        <v>41</v>
      </c>
      <c r="C3509" s="212" t="s">
        <v>4823</v>
      </c>
      <c r="D3509" s="47" t="s">
        <v>6005</v>
      </c>
      <c r="E3509" s="11">
        <v>3.1760000000000002</v>
      </c>
      <c r="F3509" s="2">
        <v>0.24049999999999999</v>
      </c>
      <c r="G3509" s="2">
        <v>0.74350000000000005</v>
      </c>
      <c r="H3509" s="2">
        <v>-0.50300000000000011</v>
      </c>
      <c r="I3509" s="2">
        <v>0.2102</v>
      </c>
      <c r="J3509" s="2">
        <v>0.74750000000000005</v>
      </c>
      <c r="K3509" s="2">
        <v>-0.53730000000000011</v>
      </c>
      <c r="L3509" s="2">
        <v>0.24629999999999999</v>
      </c>
      <c r="M3509" s="2">
        <v>0.74</v>
      </c>
      <c r="N3509" s="2">
        <v>-0.49370000000000003</v>
      </c>
      <c r="O3509" s="2">
        <v>-0.51133333333333342</v>
      </c>
      <c r="P3509" s="2" t="s">
        <v>5900</v>
      </c>
      <c r="Q3509" s="5">
        <v>12223</v>
      </c>
      <c r="R3509" s="5">
        <v>3848.5516372795969</v>
      </c>
      <c r="S3509" s="5">
        <v>20</v>
      </c>
      <c r="T3509" s="5">
        <v>163.62595107584062</v>
      </c>
      <c r="U3509" s="5">
        <v>0</v>
      </c>
      <c r="V3509" s="5">
        <v>0</v>
      </c>
      <c r="W3509" s="5">
        <v>4</v>
      </c>
      <c r="X3509" s="5">
        <v>32.725190215168126</v>
      </c>
      <c r="Y3509" s="5">
        <v>5</v>
      </c>
      <c r="Z3509" s="5">
        <v>40.906487768960154</v>
      </c>
      <c r="AA3509" s="5">
        <v>11</v>
      </c>
      <c r="AB3509" s="5">
        <v>89.994273091712344</v>
      </c>
      <c r="AC3509" s="225">
        <v>277</v>
      </c>
      <c r="AD3509" s="5">
        <v>2266.2194224003929</v>
      </c>
      <c r="AE3509" s="5">
        <v>20</v>
      </c>
      <c r="AF3509" s="5">
        <v>163.62595107584062</v>
      </c>
      <c r="AG3509" s="5">
        <v>242</v>
      </c>
      <c r="AH3509" s="5">
        <v>1979.8740080176715</v>
      </c>
      <c r="AI3509" s="5">
        <v>15</v>
      </c>
      <c r="AJ3509" s="5">
        <v>122.71946330688047</v>
      </c>
    </row>
    <row r="3510" spans="1:36" x14ac:dyDescent="0.25">
      <c r="A3510">
        <v>2018</v>
      </c>
      <c r="B3510" t="s">
        <v>49</v>
      </c>
      <c r="C3510" s="212" t="s">
        <v>6458</v>
      </c>
      <c r="D3510" s="47" t="s">
        <v>6316</v>
      </c>
      <c r="E3510" s="11">
        <v>22.6</v>
      </c>
      <c r="F3510" s="2">
        <v>0.2611</v>
      </c>
      <c r="G3510" s="2">
        <v>0.71</v>
      </c>
      <c r="H3510" s="2">
        <v>-0.44889999999999997</v>
      </c>
      <c r="I3510" s="2">
        <v>0.45300000000000001</v>
      </c>
      <c r="J3510" s="2">
        <v>0.42799999999999999</v>
      </c>
      <c r="K3510" s="2">
        <v>2.5000000000000022E-2</v>
      </c>
      <c r="L3510" s="2">
        <v>0.52900000000000003</v>
      </c>
      <c r="M3510" s="2">
        <v>0.45300000000000001</v>
      </c>
      <c r="N3510" s="2">
        <v>7.6000000000000012E-2</v>
      </c>
      <c r="O3510" s="2">
        <v>-0.11596666666666665</v>
      </c>
      <c r="P3510" s="2" t="s">
        <v>5900</v>
      </c>
      <c r="Q3510" s="5">
        <v>12234</v>
      </c>
      <c r="R3510" s="5">
        <v>541.32743362831854</v>
      </c>
      <c r="S3510" s="5">
        <v>13</v>
      </c>
      <c r="T3510" s="5">
        <v>106.26123916952756</v>
      </c>
      <c r="U3510" s="5">
        <v>0</v>
      </c>
      <c r="V3510" s="5">
        <v>0</v>
      </c>
      <c r="W3510" s="5">
        <v>3</v>
      </c>
      <c r="X3510" s="5">
        <v>24.521824423737126</v>
      </c>
      <c r="Y3510" s="5">
        <v>1</v>
      </c>
      <c r="Z3510" s="5">
        <v>8.173941474579042</v>
      </c>
      <c r="AA3510" s="5">
        <v>9</v>
      </c>
      <c r="AB3510" s="5">
        <v>73.565473271211388</v>
      </c>
      <c r="AC3510" s="225">
        <v>41</v>
      </c>
      <c r="AD3510" s="5">
        <v>335.13160045774072</v>
      </c>
      <c r="AE3510" s="5">
        <v>5</v>
      </c>
      <c r="AF3510" s="5">
        <v>40.869707372895213</v>
      </c>
      <c r="AG3510" s="5">
        <v>32</v>
      </c>
      <c r="AH3510" s="5">
        <v>261.56612718652934</v>
      </c>
      <c r="AI3510" s="5">
        <v>4</v>
      </c>
      <c r="AJ3510" s="5">
        <v>32.695765898316168</v>
      </c>
    </row>
    <row r="3511" spans="1:36" x14ac:dyDescent="0.25">
      <c r="A3511">
        <v>2017</v>
      </c>
      <c r="B3511" t="s">
        <v>49</v>
      </c>
      <c r="C3511" s="212" t="s">
        <v>637</v>
      </c>
      <c r="D3511" s="47" t="s">
        <v>6316</v>
      </c>
      <c r="E3511" s="11">
        <v>17</v>
      </c>
      <c r="F3511" s="2">
        <v>0.2611</v>
      </c>
      <c r="G3511" s="2">
        <v>0.71</v>
      </c>
      <c r="H3511" s="2">
        <v>-0.44889999999999997</v>
      </c>
      <c r="I3511" s="2">
        <v>0.246</v>
      </c>
      <c r="J3511" s="2">
        <v>0.65200000000000002</v>
      </c>
      <c r="K3511" s="2">
        <v>-0.40600000000000003</v>
      </c>
      <c r="L3511" s="2">
        <v>0.47699999999999998</v>
      </c>
      <c r="M3511" s="2">
        <v>0.51200000000000001</v>
      </c>
      <c r="N3511" s="2">
        <v>-3.5000000000000031E-2</v>
      </c>
      <c r="O3511" s="2">
        <v>-0.29663333333333336</v>
      </c>
      <c r="P3511" s="2" t="s">
        <v>5900</v>
      </c>
      <c r="Q3511" s="5">
        <v>12249</v>
      </c>
      <c r="R3511" s="5">
        <v>720.52941176470586</v>
      </c>
      <c r="S3511" s="5">
        <v>5</v>
      </c>
      <c r="T3511" s="5">
        <v>40.819658747652866</v>
      </c>
      <c r="U3511" s="5">
        <v>0</v>
      </c>
      <c r="V3511" s="5">
        <v>0</v>
      </c>
      <c r="W3511" s="5">
        <v>3</v>
      </c>
      <c r="X3511" s="5">
        <v>24.491795248591721</v>
      </c>
      <c r="Y3511" s="5">
        <v>0</v>
      </c>
      <c r="Z3511" s="5">
        <v>0</v>
      </c>
      <c r="AA3511" s="5">
        <v>2</v>
      </c>
      <c r="AB3511" s="5">
        <v>16.327863499061149</v>
      </c>
      <c r="AC3511" s="225">
        <v>37</v>
      </c>
      <c r="AD3511" s="5">
        <v>302.06547473263123</v>
      </c>
      <c r="AE3511" s="5">
        <v>8</v>
      </c>
      <c r="AF3511" s="5">
        <v>65.311453996244595</v>
      </c>
      <c r="AG3511" s="5">
        <v>27</v>
      </c>
      <c r="AH3511" s="5">
        <v>220.4261572373255</v>
      </c>
      <c r="AI3511" s="5">
        <v>2</v>
      </c>
      <c r="AJ3511" s="5">
        <v>16.327863499061149</v>
      </c>
    </row>
    <row r="3512" spans="1:36" x14ac:dyDescent="0.25">
      <c r="A3512">
        <v>2018</v>
      </c>
      <c r="B3512" t="s">
        <v>49</v>
      </c>
      <c r="C3512" s="212" t="s">
        <v>6465</v>
      </c>
      <c r="D3512" s="47" t="s">
        <v>5371</v>
      </c>
      <c r="E3512" s="11">
        <v>46.5</v>
      </c>
      <c r="F3512" s="2">
        <v>0.42899999999999999</v>
      </c>
      <c r="G3512" s="2">
        <v>0.54510000000000003</v>
      </c>
      <c r="H3512" s="2">
        <v>-0.11610000000000004</v>
      </c>
      <c r="I3512" s="2">
        <v>0.51200000000000001</v>
      </c>
      <c r="J3512" s="2">
        <v>0.39900000000000002</v>
      </c>
      <c r="K3512" s="2">
        <v>0.11299999999999999</v>
      </c>
      <c r="L3512" s="2">
        <v>0.51900000000000002</v>
      </c>
      <c r="M3512" s="2">
        <v>0.46500000000000002</v>
      </c>
      <c r="N3512" s="2">
        <v>5.3999999999999992E-2</v>
      </c>
      <c r="O3512" s="2">
        <v>1.6966666666666647E-2</v>
      </c>
      <c r="P3512" s="2" t="s">
        <v>5765</v>
      </c>
      <c r="Q3512" s="5">
        <v>12252</v>
      </c>
      <c r="R3512" s="5">
        <v>263.48387096774195</v>
      </c>
      <c r="S3512" s="5">
        <v>8</v>
      </c>
      <c r="T3512" s="5">
        <v>65.2954619653934</v>
      </c>
      <c r="U3512" s="5">
        <v>0</v>
      </c>
      <c r="V3512" s="5">
        <v>0</v>
      </c>
      <c r="W3512" s="5">
        <v>0</v>
      </c>
      <c r="X3512" s="5">
        <v>0</v>
      </c>
      <c r="Y3512" s="5">
        <v>1</v>
      </c>
      <c r="Z3512" s="5">
        <v>8.161932745674175</v>
      </c>
      <c r="AA3512" s="5">
        <v>7</v>
      </c>
      <c r="AB3512" s="5">
        <v>57.133529219719229</v>
      </c>
      <c r="AC3512" s="225">
        <v>46</v>
      </c>
      <c r="AD3512" s="5">
        <v>375.44890630101207</v>
      </c>
      <c r="AE3512" s="5">
        <v>16</v>
      </c>
      <c r="AF3512" s="5">
        <v>130.5909239307868</v>
      </c>
      <c r="AG3512" s="5">
        <v>26</v>
      </c>
      <c r="AH3512" s="5">
        <v>212.21025138752856</v>
      </c>
      <c r="AI3512" s="5">
        <v>4</v>
      </c>
      <c r="AJ3512" s="5">
        <v>32.6477309826967</v>
      </c>
    </row>
    <row r="3513" spans="1:36" x14ac:dyDescent="0.25">
      <c r="A3513">
        <v>2018</v>
      </c>
      <c r="B3513" t="s">
        <v>49</v>
      </c>
      <c r="C3513" s="212" t="s">
        <v>846</v>
      </c>
      <c r="D3513" s="47" t="s">
        <v>6320</v>
      </c>
      <c r="E3513" s="11">
        <v>31.6</v>
      </c>
      <c r="F3513" s="2">
        <v>0.39539999999999997</v>
      </c>
      <c r="G3513" s="2">
        <v>0.57040000000000002</v>
      </c>
      <c r="H3513" s="2">
        <v>-0.17500000000000004</v>
      </c>
      <c r="I3513" s="2">
        <v>0.498</v>
      </c>
      <c r="J3513" s="2">
        <v>0.4</v>
      </c>
      <c r="K3513" s="2">
        <v>9.7999999999999976E-2</v>
      </c>
      <c r="L3513" s="2">
        <v>0.44</v>
      </c>
      <c r="M3513" s="2">
        <v>0.53600000000000003</v>
      </c>
      <c r="N3513" s="2">
        <v>-9.600000000000003E-2</v>
      </c>
      <c r="O3513" s="2">
        <v>-5.7666666666666699E-2</v>
      </c>
      <c r="P3513" s="2" t="s">
        <v>5900</v>
      </c>
      <c r="Q3513" s="5">
        <v>12258</v>
      </c>
      <c r="R3513" s="5">
        <v>387.91139240506328</v>
      </c>
      <c r="S3513" s="5">
        <v>50</v>
      </c>
      <c r="T3513" s="5">
        <v>407.89688366780877</v>
      </c>
      <c r="U3513" s="5">
        <v>0</v>
      </c>
      <c r="V3513" s="5">
        <v>0</v>
      </c>
      <c r="W3513" s="5">
        <v>2</v>
      </c>
      <c r="X3513" s="5">
        <v>16.315875346712353</v>
      </c>
      <c r="Y3513" s="5">
        <v>3</v>
      </c>
      <c r="Z3513" s="5">
        <v>24.47381302006853</v>
      </c>
      <c r="AA3513" s="5">
        <v>45</v>
      </c>
      <c r="AB3513" s="5">
        <v>367.1071953010279</v>
      </c>
      <c r="AC3513" s="225">
        <v>115</v>
      </c>
      <c r="AD3513" s="5">
        <v>938.16283243596013</v>
      </c>
      <c r="AE3513" s="5">
        <v>34</v>
      </c>
      <c r="AF3513" s="5">
        <v>277.36988089410994</v>
      </c>
      <c r="AG3513" s="5">
        <v>71</v>
      </c>
      <c r="AH3513" s="5">
        <v>579.21357480828851</v>
      </c>
      <c r="AI3513" s="5">
        <v>10</v>
      </c>
      <c r="AJ3513" s="5">
        <v>81.579376733561759</v>
      </c>
    </row>
    <row r="3514" spans="1:36" x14ac:dyDescent="0.25">
      <c r="A3514">
        <v>2018</v>
      </c>
      <c r="B3514" t="s">
        <v>49</v>
      </c>
      <c r="C3514" s="212" t="s">
        <v>637</v>
      </c>
      <c r="D3514" s="47" t="s">
        <v>6316</v>
      </c>
      <c r="E3514" s="11">
        <v>17</v>
      </c>
      <c r="F3514" s="2">
        <v>0.2611</v>
      </c>
      <c r="G3514" s="2">
        <v>0.71</v>
      </c>
      <c r="H3514" s="2">
        <v>-0.44889999999999997</v>
      </c>
      <c r="I3514" s="2">
        <v>0.246</v>
      </c>
      <c r="J3514" s="2">
        <v>0.65200000000000002</v>
      </c>
      <c r="K3514" s="2">
        <v>-0.40600000000000003</v>
      </c>
      <c r="L3514" s="2">
        <v>0.47699999999999998</v>
      </c>
      <c r="M3514" s="2">
        <v>0.51200000000000001</v>
      </c>
      <c r="N3514" s="2">
        <v>-3.5000000000000031E-2</v>
      </c>
      <c r="O3514" s="2">
        <v>-0.29663333333333336</v>
      </c>
      <c r="P3514" s="2" t="s">
        <v>5900</v>
      </c>
      <c r="Q3514" s="5">
        <v>12264</v>
      </c>
      <c r="R3514" s="5">
        <v>721.41176470588232</v>
      </c>
      <c r="S3514" s="5">
        <v>5</v>
      </c>
      <c r="T3514" s="5">
        <v>40.769732550554465</v>
      </c>
      <c r="U3514" s="5">
        <v>0</v>
      </c>
      <c r="V3514" s="5">
        <v>0</v>
      </c>
      <c r="W3514" s="5">
        <v>3</v>
      </c>
      <c r="X3514" s="5">
        <v>24.461839530332679</v>
      </c>
      <c r="Y3514" s="5">
        <v>0</v>
      </c>
      <c r="Z3514" s="5">
        <v>0</v>
      </c>
      <c r="AA3514" s="5">
        <v>2</v>
      </c>
      <c r="AB3514" s="5">
        <v>16.307893020221787</v>
      </c>
      <c r="AC3514" s="225">
        <v>45</v>
      </c>
      <c r="AD3514" s="5">
        <v>366.92759295499019</v>
      </c>
      <c r="AE3514" s="5">
        <v>4</v>
      </c>
      <c r="AF3514" s="5">
        <v>32.615786040443574</v>
      </c>
      <c r="AG3514" s="5">
        <v>39</v>
      </c>
      <c r="AH3514" s="5">
        <v>318.00391389432485</v>
      </c>
      <c r="AI3514" s="5">
        <v>2</v>
      </c>
      <c r="AJ3514" s="5">
        <v>16.307893020221787</v>
      </c>
    </row>
    <row r="3515" spans="1:36" x14ac:dyDescent="0.25">
      <c r="A3515">
        <v>2017</v>
      </c>
      <c r="B3515" t="s">
        <v>71</v>
      </c>
      <c r="C3515" s="212" t="s">
        <v>5838</v>
      </c>
      <c r="D3515" s="47" t="s">
        <v>5817</v>
      </c>
      <c r="E3515" s="11">
        <v>0</v>
      </c>
      <c r="F3515" s="2">
        <v>0.4909</v>
      </c>
      <c r="G3515" s="2">
        <v>0.49309999999999998</v>
      </c>
      <c r="H3515" s="2">
        <v>-2.1999999999999797E-3</v>
      </c>
      <c r="I3515" s="2">
        <v>0.51739999999999997</v>
      </c>
      <c r="J3515" s="2">
        <v>0.43140000000000001</v>
      </c>
      <c r="K3515" s="2">
        <v>8.5999999999999965E-2</v>
      </c>
      <c r="L3515" s="2">
        <v>0.57120000000000004</v>
      </c>
      <c r="M3515" s="2">
        <v>0.4143</v>
      </c>
      <c r="N3515" s="2">
        <v>0.15690000000000004</v>
      </c>
      <c r="O3515" s="2">
        <v>8.0233333333333337E-2</v>
      </c>
      <c r="P3515" s="2" t="s">
        <v>5765</v>
      </c>
      <c r="Q3515" s="5">
        <v>12266</v>
      </c>
      <c r="R3515" s="5" t="s">
        <v>4791</v>
      </c>
      <c r="S3515" s="5">
        <v>21</v>
      </c>
      <c r="T3515" s="5">
        <v>171.20495679112994</v>
      </c>
      <c r="U3515" s="5">
        <v>0</v>
      </c>
      <c r="V3515" s="5">
        <v>0</v>
      </c>
      <c r="W3515" s="5">
        <v>0</v>
      </c>
      <c r="X3515" s="5">
        <v>0</v>
      </c>
      <c r="Y3515" s="5">
        <v>3</v>
      </c>
      <c r="Z3515" s="5">
        <v>24.45785097016142</v>
      </c>
      <c r="AA3515" s="5">
        <v>18</v>
      </c>
      <c r="AB3515" s="5">
        <v>146.74710582096853</v>
      </c>
      <c r="AC3515" s="225">
        <v>298</v>
      </c>
      <c r="AD3515" s="5">
        <v>2429.4798630360347</v>
      </c>
      <c r="AE3515" s="5">
        <v>42</v>
      </c>
      <c r="AF3515" s="5">
        <v>342.40991358225989</v>
      </c>
      <c r="AG3515" s="5">
        <v>249</v>
      </c>
      <c r="AH3515" s="5">
        <v>2030.001630523398</v>
      </c>
      <c r="AI3515" s="5">
        <v>7</v>
      </c>
      <c r="AJ3515" s="5">
        <v>57.068318930376655</v>
      </c>
    </row>
    <row r="3516" spans="1:36" x14ac:dyDescent="0.25">
      <c r="A3516">
        <v>2017</v>
      </c>
      <c r="B3516" t="s">
        <v>49</v>
      </c>
      <c r="C3516" s="212" t="s">
        <v>6458</v>
      </c>
      <c r="D3516" s="47" t="s">
        <v>6316</v>
      </c>
      <c r="E3516" s="11">
        <v>22.6</v>
      </c>
      <c r="F3516" s="2">
        <v>0.2611</v>
      </c>
      <c r="G3516" s="2">
        <v>0.71</v>
      </c>
      <c r="H3516" s="2">
        <v>-0.44889999999999997</v>
      </c>
      <c r="I3516" s="2">
        <v>0.45300000000000001</v>
      </c>
      <c r="J3516" s="2">
        <v>0.42799999999999999</v>
      </c>
      <c r="K3516" s="2">
        <v>2.5000000000000022E-2</v>
      </c>
      <c r="L3516" s="2">
        <v>0.52900000000000003</v>
      </c>
      <c r="M3516" s="2">
        <v>0.45300000000000001</v>
      </c>
      <c r="N3516" s="2">
        <v>7.6000000000000012E-2</v>
      </c>
      <c r="O3516" s="2">
        <v>-0.11596666666666665</v>
      </c>
      <c r="P3516" s="2" t="s">
        <v>5900</v>
      </c>
      <c r="Q3516" s="5">
        <v>12267</v>
      </c>
      <c r="R3516" s="5">
        <v>542.78761061946898</v>
      </c>
      <c r="S3516" s="5">
        <v>15</v>
      </c>
      <c r="T3516" s="5">
        <v>122.27928588897041</v>
      </c>
      <c r="U3516" s="5">
        <v>0</v>
      </c>
      <c r="V3516" s="5">
        <v>0</v>
      </c>
      <c r="W3516" s="5">
        <v>2</v>
      </c>
      <c r="X3516" s="5">
        <v>16.303904785196053</v>
      </c>
      <c r="Y3516" s="5">
        <v>1</v>
      </c>
      <c r="Z3516" s="5">
        <v>8.1519523925980266</v>
      </c>
      <c r="AA3516" s="5">
        <v>12</v>
      </c>
      <c r="AB3516" s="5">
        <v>97.823428711176334</v>
      </c>
      <c r="AC3516" s="225">
        <v>79</v>
      </c>
      <c r="AD3516" s="5">
        <v>644.00423901524414</v>
      </c>
      <c r="AE3516" s="5">
        <v>20</v>
      </c>
      <c r="AF3516" s="5">
        <v>163.03904785196053</v>
      </c>
      <c r="AG3516" s="5">
        <v>52</v>
      </c>
      <c r="AH3516" s="5">
        <v>423.90152441509741</v>
      </c>
      <c r="AI3516" s="5">
        <v>7</v>
      </c>
      <c r="AJ3516" s="5">
        <v>57.063666748186193</v>
      </c>
    </row>
    <row r="3517" spans="1:36" x14ac:dyDescent="0.25">
      <c r="A3517">
        <v>2018</v>
      </c>
      <c r="B3517" t="s">
        <v>49</v>
      </c>
      <c r="C3517" s="212" t="s">
        <v>6465</v>
      </c>
      <c r="D3517" s="47" t="s">
        <v>5371</v>
      </c>
      <c r="E3517" s="11">
        <v>46.5</v>
      </c>
      <c r="F3517" s="2">
        <v>0.42899999999999999</v>
      </c>
      <c r="G3517" s="2">
        <v>0.54510000000000003</v>
      </c>
      <c r="H3517" s="2">
        <v>-0.11610000000000004</v>
      </c>
      <c r="I3517" s="2">
        <v>0.51200000000000001</v>
      </c>
      <c r="J3517" s="2">
        <v>0.39900000000000002</v>
      </c>
      <c r="K3517" s="2">
        <v>0.11299999999999999</v>
      </c>
      <c r="L3517" s="2">
        <v>0.51900000000000002</v>
      </c>
      <c r="M3517" s="2">
        <v>0.46500000000000002</v>
      </c>
      <c r="N3517" s="2">
        <v>5.3999999999999992E-2</v>
      </c>
      <c r="O3517" s="2">
        <v>1.6966666666666647E-2</v>
      </c>
      <c r="P3517" s="2" t="s">
        <v>5765</v>
      </c>
      <c r="Q3517" s="5">
        <v>12268</v>
      </c>
      <c r="R3517" s="5">
        <v>263.8279569892473</v>
      </c>
      <c r="S3517" s="5">
        <v>8</v>
      </c>
      <c r="T3517" s="5">
        <v>65.210303227910003</v>
      </c>
      <c r="U3517" s="5">
        <v>0</v>
      </c>
      <c r="V3517" s="5">
        <v>0</v>
      </c>
      <c r="W3517" s="5">
        <v>0</v>
      </c>
      <c r="X3517" s="5">
        <v>0</v>
      </c>
      <c r="Y3517" s="5">
        <v>0</v>
      </c>
      <c r="Z3517" s="5">
        <v>0</v>
      </c>
      <c r="AA3517" s="5">
        <v>8</v>
      </c>
      <c r="AB3517" s="5">
        <v>65.210303227910003</v>
      </c>
      <c r="AC3517" s="225">
        <v>97</v>
      </c>
      <c r="AD3517" s="5">
        <v>790.67492663840892</v>
      </c>
      <c r="AE3517" s="5">
        <v>14</v>
      </c>
      <c r="AF3517" s="5">
        <v>114.11803064884252</v>
      </c>
      <c r="AG3517" s="5">
        <v>76</v>
      </c>
      <c r="AH3517" s="5">
        <v>619.49788066514509</v>
      </c>
      <c r="AI3517" s="5">
        <v>7</v>
      </c>
      <c r="AJ3517" s="5">
        <v>57.05901532442126</v>
      </c>
    </row>
    <row r="3518" spans="1:36" x14ac:dyDescent="0.25">
      <c r="A3518">
        <v>2019</v>
      </c>
      <c r="B3518" t="s">
        <v>41</v>
      </c>
      <c r="C3518" s="212" t="s">
        <v>5603</v>
      </c>
      <c r="D3518" s="47" t="s">
        <v>735</v>
      </c>
      <c r="E3518" s="11">
        <v>8.1999999999999993</v>
      </c>
      <c r="F3518" s="2">
        <v>0.72619999999999996</v>
      </c>
      <c r="G3518" s="2">
        <v>0.2591</v>
      </c>
      <c r="H3518" s="2">
        <v>0.46709999999999996</v>
      </c>
      <c r="I3518" s="2">
        <v>0.7</v>
      </c>
      <c r="J3518" s="2">
        <v>0.25790000000000002</v>
      </c>
      <c r="K3518" s="2">
        <v>0.44209999999999994</v>
      </c>
      <c r="L3518" s="2">
        <v>0.58460000000000001</v>
      </c>
      <c r="M3518" s="2">
        <v>0.39350000000000002</v>
      </c>
      <c r="N3518" s="2">
        <v>0.19109999999999999</v>
      </c>
      <c r="O3518" s="2">
        <v>0.36676666666666663</v>
      </c>
      <c r="P3518" s="2" t="s">
        <v>4792</v>
      </c>
      <c r="Q3518" s="5">
        <v>12288</v>
      </c>
      <c r="R3518" s="5">
        <v>1498.5365853658539</v>
      </c>
      <c r="S3518" s="5">
        <v>181</v>
      </c>
      <c r="T3518" s="5">
        <v>1472.9817708333335</v>
      </c>
      <c r="U3518" s="5">
        <v>2</v>
      </c>
      <c r="V3518" s="5">
        <v>16.276041666666664</v>
      </c>
      <c r="W3518" s="5">
        <v>34</v>
      </c>
      <c r="X3518" s="5">
        <v>276.69270833333337</v>
      </c>
      <c r="Y3518" s="5">
        <v>22</v>
      </c>
      <c r="Z3518" s="5">
        <v>179.03645833333331</v>
      </c>
      <c r="AA3518" s="5">
        <v>123</v>
      </c>
      <c r="AB3518" s="5">
        <v>1000.9765625</v>
      </c>
      <c r="AC3518" s="225">
        <v>570</v>
      </c>
      <c r="AD3518" s="5">
        <v>4638.671875</v>
      </c>
      <c r="AE3518" s="5">
        <v>144</v>
      </c>
      <c r="AF3518" s="5">
        <v>1171.875</v>
      </c>
      <c r="AG3518" s="5">
        <v>388</v>
      </c>
      <c r="AH3518" s="5">
        <v>3157.5520833333335</v>
      </c>
      <c r="AI3518" s="5">
        <v>38</v>
      </c>
      <c r="AJ3518" s="5">
        <v>309.24479166666663</v>
      </c>
    </row>
    <row r="3519" spans="1:36" x14ac:dyDescent="0.25">
      <c r="A3519">
        <v>2019</v>
      </c>
      <c r="B3519" t="s">
        <v>71</v>
      </c>
      <c r="C3519" s="212" t="s">
        <v>4892</v>
      </c>
      <c r="D3519" s="47" t="s">
        <v>4891</v>
      </c>
      <c r="E3519" s="11">
        <v>0</v>
      </c>
      <c r="F3519" s="2">
        <v>0.65710000000000002</v>
      </c>
      <c r="G3519" s="2">
        <v>0.32200000000000001</v>
      </c>
      <c r="H3519" s="2">
        <v>0.33510000000000001</v>
      </c>
      <c r="I3519" s="2">
        <v>0.66979999999999995</v>
      </c>
      <c r="J3519" s="2">
        <v>0.27739999999999998</v>
      </c>
      <c r="K3519" s="2">
        <v>0.39239999999999997</v>
      </c>
      <c r="L3519" s="2">
        <v>0.67569999999999997</v>
      </c>
      <c r="M3519" s="2">
        <v>0.31059999999999999</v>
      </c>
      <c r="N3519" s="2">
        <v>0.36509999999999998</v>
      </c>
      <c r="O3519" s="2">
        <v>0.36420000000000002</v>
      </c>
      <c r="P3519" s="2" t="s">
        <v>4792</v>
      </c>
      <c r="Q3519" s="5">
        <v>12311</v>
      </c>
      <c r="R3519" s="5" t="s">
        <v>4791</v>
      </c>
      <c r="S3519" s="5">
        <v>23</v>
      </c>
      <c r="T3519" s="5">
        <v>186.82479083746244</v>
      </c>
      <c r="U3519" s="5">
        <v>0</v>
      </c>
      <c r="V3519" s="5">
        <v>0</v>
      </c>
      <c r="W3519" s="5">
        <v>13</v>
      </c>
      <c r="X3519" s="5">
        <v>105.59662090813093</v>
      </c>
      <c r="Y3519" s="5">
        <v>0</v>
      </c>
      <c r="Z3519" s="5">
        <v>0</v>
      </c>
      <c r="AA3519" s="5">
        <v>10</v>
      </c>
      <c r="AB3519" s="5">
        <v>81.2281699293315</v>
      </c>
      <c r="AC3519" s="225">
        <v>202</v>
      </c>
      <c r="AD3519" s="5">
        <v>1640.8090325724961</v>
      </c>
      <c r="AE3519" s="5">
        <v>62</v>
      </c>
      <c r="AF3519" s="5">
        <v>503.61465356185522</v>
      </c>
      <c r="AG3519" s="5">
        <v>135</v>
      </c>
      <c r="AH3519" s="5">
        <v>1096.5802940459753</v>
      </c>
      <c r="AI3519" s="5">
        <v>5</v>
      </c>
      <c r="AJ3519" s="5">
        <v>40.61408496466575</v>
      </c>
    </row>
    <row r="3520" spans="1:36" x14ac:dyDescent="0.25">
      <c r="A3520">
        <v>2019</v>
      </c>
      <c r="B3520" t="s">
        <v>41</v>
      </c>
      <c r="C3520" s="212" t="s">
        <v>6051</v>
      </c>
      <c r="D3520" s="47" t="s">
        <v>6005</v>
      </c>
      <c r="E3520" s="11">
        <v>2.6920000000000002</v>
      </c>
      <c r="F3520" s="2">
        <v>0.24049999999999999</v>
      </c>
      <c r="G3520" s="2">
        <v>0.74350000000000005</v>
      </c>
      <c r="H3520" s="2">
        <v>-0.50300000000000011</v>
      </c>
      <c r="I3520" s="2">
        <v>0.2102</v>
      </c>
      <c r="J3520" s="2">
        <v>0.74750000000000005</v>
      </c>
      <c r="K3520" s="2">
        <v>-0.53730000000000011</v>
      </c>
      <c r="L3520" s="2">
        <v>0.24629999999999999</v>
      </c>
      <c r="M3520" s="2">
        <v>0.74</v>
      </c>
      <c r="N3520" s="2">
        <v>-0.49370000000000003</v>
      </c>
      <c r="O3520" s="2">
        <v>-0.51133333333333342</v>
      </c>
      <c r="P3520" s="2" t="s">
        <v>5900</v>
      </c>
      <c r="Q3520" s="5">
        <v>12318</v>
      </c>
      <c r="R3520" s="5">
        <v>4575.780089153046</v>
      </c>
      <c r="S3520" s="5">
        <v>14</v>
      </c>
      <c r="T3520" s="5">
        <v>113.65481409319695</v>
      </c>
      <c r="U3520" s="5">
        <v>0</v>
      </c>
      <c r="V3520" s="5">
        <v>0</v>
      </c>
      <c r="W3520" s="5">
        <v>1</v>
      </c>
      <c r="X3520" s="5">
        <v>8.1182010066569248</v>
      </c>
      <c r="Y3520" s="5">
        <v>5</v>
      </c>
      <c r="Z3520" s="5">
        <v>40.591005033284624</v>
      </c>
      <c r="AA3520" s="5">
        <v>8</v>
      </c>
      <c r="AB3520" s="5">
        <v>64.945608053255398</v>
      </c>
      <c r="AC3520" s="225">
        <v>203</v>
      </c>
      <c r="AD3520" s="5">
        <v>1647.9948043513559</v>
      </c>
      <c r="AE3520" s="5">
        <v>25</v>
      </c>
      <c r="AF3520" s="5">
        <v>202.95502516642313</v>
      </c>
      <c r="AG3520" s="5">
        <v>156</v>
      </c>
      <c r="AH3520" s="5">
        <v>1266.4393570384802</v>
      </c>
      <c r="AI3520" s="5">
        <v>22</v>
      </c>
      <c r="AJ3520" s="5">
        <v>178.60042214645236</v>
      </c>
    </row>
    <row r="3521" spans="1:36" x14ac:dyDescent="0.25">
      <c r="A3521">
        <v>2017</v>
      </c>
      <c r="B3521" t="s">
        <v>71</v>
      </c>
      <c r="C3521" s="212" t="s">
        <v>5286</v>
      </c>
      <c r="D3521" s="47" t="s">
        <v>4791</v>
      </c>
      <c r="E3521" s="11">
        <v>0</v>
      </c>
      <c r="F3521" s="2">
        <v>0</v>
      </c>
      <c r="G3521" s="2">
        <v>0</v>
      </c>
      <c r="H3521" s="2">
        <v>0</v>
      </c>
      <c r="I3521" s="2">
        <v>0</v>
      </c>
      <c r="J3521" s="2">
        <v>0</v>
      </c>
      <c r="K3521" s="2">
        <v>0</v>
      </c>
      <c r="L3521" s="2">
        <v>0</v>
      </c>
      <c r="M3521" s="2">
        <v>0</v>
      </c>
      <c r="N3521" s="2">
        <v>0</v>
      </c>
      <c r="O3521" s="2">
        <v>0</v>
      </c>
      <c r="P3521" s="2" t="s">
        <v>4791</v>
      </c>
      <c r="Q3521" s="5">
        <v>12319</v>
      </c>
      <c r="R3521" s="5" t="s">
        <v>4791</v>
      </c>
      <c r="S3521" s="5">
        <v>1</v>
      </c>
      <c r="T3521" s="5">
        <v>8.1175420082798926</v>
      </c>
      <c r="U3521" s="5">
        <v>0</v>
      </c>
      <c r="V3521" s="5">
        <v>0</v>
      </c>
      <c r="W3521" s="5">
        <v>0</v>
      </c>
      <c r="X3521" s="5">
        <v>0</v>
      </c>
      <c r="Y3521" s="5">
        <v>1</v>
      </c>
      <c r="Z3521" s="5">
        <v>8.1175420082798926</v>
      </c>
      <c r="AA3521" s="5">
        <v>0</v>
      </c>
      <c r="AB3521" s="5">
        <v>0</v>
      </c>
      <c r="AC3521" s="225">
        <v>85</v>
      </c>
      <c r="AD3521" s="5">
        <v>689.99107070379091</v>
      </c>
      <c r="AE3521" s="5">
        <v>10</v>
      </c>
      <c r="AF3521" s="5">
        <v>81.175420082798922</v>
      </c>
      <c r="AG3521" s="5">
        <v>75</v>
      </c>
      <c r="AH3521" s="5">
        <v>608.81565062099196</v>
      </c>
      <c r="AI3521" s="5">
        <v>0</v>
      </c>
      <c r="AJ3521" s="5">
        <v>0</v>
      </c>
    </row>
    <row r="3522" spans="1:36" x14ac:dyDescent="0.25">
      <c r="A3522">
        <v>2018</v>
      </c>
      <c r="B3522" t="s">
        <v>49</v>
      </c>
      <c r="C3522" s="212" t="s">
        <v>846</v>
      </c>
      <c r="D3522" s="47" t="s">
        <v>6320</v>
      </c>
      <c r="E3522" s="11">
        <v>31.6</v>
      </c>
      <c r="F3522" s="2">
        <v>0.39539999999999997</v>
      </c>
      <c r="G3522" s="2">
        <v>0.57040000000000002</v>
      </c>
      <c r="H3522" s="2">
        <v>-0.17500000000000004</v>
      </c>
      <c r="I3522" s="2">
        <v>0.498</v>
      </c>
      <c r="J3522" s="2">
        <v>0.4</v>
      </c>
      <c r="K3522" s="2">
        <v>9.7999999999999976E-2</v>
      </c>
      <c r="L3522" s="2">
        <v>0.44</v>
      </c>
      <c r="M3522" s="2">
        <v>0.53600000000000003</v>
      </c>
      <c r="N3522" s="2">
        <v>-9.600000000000003E-2</v>
      </c>
      <c r="O3522" s="2">
        <v>-5.7666666666666699E-2</v>
      </c>
      <c r="P3522" s="2" t="s">
        <v>5900</v>
      </c>
      <c r="Q3522" s="5">
        <v>12320</v>
      </c>
      <c r="R3522" s="5">
        <v>389.87341772151899</v>
      </c>
      <c r="S3522" s="5">
        <v>57</v>
      </c>
      <c r="T3522" s="5">
        <v>462.66233766233762</v>
      </c>
      <c r="U3522" s="5">
        <v>1</v>
      </c>
      <c r="V3522" s="5">
        <v>8.1168831168831161</v>
      </c>
      <c r="W3522" s="5">
        <v>6</v>
      </c>
      <c r="X3522" s="5">
        <v>48.701298701298704</v>
      </c>
      <c r="Y3522" s="5">
        <v>4</v>
      </c>
      <c r="Z3522" s="5">
        <v>32.467532467532465</v>
      </c>
      <c r="AA3522" s="5">
        <v>46</v>
      </c>
      <c r="AB3522" s="5">
        <v>373.37662337662334</v>
      </c>
      <c r="AC3522" s="225">
        <v>98</v>
      </c>
      <c r="AD3522" s="5">
        <v>795.45454545454538</v>
      </c>
      <c r="AE3522" s="5">
        <v>15</v>
      </c>
      <c r="AF3522" s="5">
        <v>121.75324675324676</v>
      </c>
      <c r="AG3522" s="5">
        <v>70</v>
      </c>
      <c r="AH3522" s="5">
        <v>568.18181818181824</v>
      </c>
      <c r="AI3522" s="5">
        <v>13</v>
      </c>
      <c r="AJ3522" s="5">
        <v>105.51948051948051</v>
      </c>
    </row>
    <row r="3523" spans="1:36" x14ac:dyDescent="0.25">
      <c r="A3523">
        <v>2019</v>
      </c>
      <c r="B3523" t="s">
        <v>41</v>
      </c>
      <c r="C3523" s="212" t="s">
        <v>5554</v>
      </c>
      <c r="D3523" s="47" t="s">
        <v>1112</v>
      </c>
      <c r="E3523" s="11">
        <v>6.5970000000000004</v>
      </c>
      <c r="F3523" s="2">
        <v>0.5968</v>
      </c>
      <c r="G3523" s="2">
        <v>0.38219999999999998</v>
      </c>
      <c r="H3523" s="2">
        <v>0.21460000000000001</v>
      </c>
      <c r="I3523" s="2">
        <v>0.57550000000000001</v>
      </c>
      <c r="J3523" s="2">
        <v>0.36509999999999998</v>
      </c>
      <c r="K3523" s="2">
        <v>0.21040000000000003</v>
      </c>
      <c r="L3523" s="2">
        <v>0.47460000000000002</v>
      </c>
      <c r="M3523" s="2">
        <v>0.50529999999999997</v>
      </c>
      <c r="N3523" s="2">
        <v>-3.069999999999995E-2</v>
      </c>
      <c r="O3523" s="2">
        <v>0.13143333333333337</v>
      </c>
      <c r="P3523" s="2" t="s">
        <v>4792</v>
      </c>
      <c r="Q3523" s="5">
        <v>12338</v>
      </c>
      <c r="R3523" s="5">
        <v>1870.2440503259056</v>
      </c>
      <c r="S3523" s="5">
        <v>55</v>
      </c>
      <c r="T3523" s="5">
        <v>445.77727346409466</v>
      </c>
      <c r="U3523" s="5">
        <v>0</v>
      </c>
      <c r="V3523" s="5">
        <v>0</v>
      </c>
      <c r="W3523" s="5">
        <v>12</v>
      </c>
      <c r="X3523" s="5">
        <v>97.260496028529744</v>
      </c>
      <c r="Y3523" s="5">
        <v>3</v>
      </c>
      <c r="Z3523" s="5">
        <v>24.315124007132436</v>
      </c>
      <c r="AA3523" s="5">
        <v>40</v>
      </c>
      <c r="AB3523" s="5">
        <v>324.20165342843251</v>
      </c>
      <c r="AC3523" s="225">
        <v>484</v>
      </c>
      <c r="AD3523" s="5">
        <v>3922.840006484033</v>
      </c>
      <c r="AE3523" s="5">
        <v>47</v>
      </c>
      <c r="AF3523" s="5">
        <v>380.93694277840814</v>
      </c>
      <c r="AG3523" s="5">
        <v>431</v>
      </c>
      <c r="AH3523" s="5">
        <v>3493.2728156913604</v>
      </c>
      <c r="AI3523" s="5">
        <v>6</v>
      </c>
      <c r="AJ3523" s="5">
        <v>48.630248014264872</v>
      </c>
    </row>
    <row r="3524" spans="1:36" x14ac:dyDescent="0.25">
      <c r="A3524">
        <v>2018</v>
      </c>
      <c r="B3524" t="s">
        <v>41</v>
      </c>
      <c r="C3524" s="212" t="s">
        <v>4823</v>
      </c>
      <c r="D3524" s="47" t="s">
        <v>6005</v>
      </c>
      <c r="E3524" s="11">
        <v>3.1760000000000002</v>
      </c>
      <c r="F3524" s="2">
        <v>0.24049999999999999</v>
      </c>
      <c r="G3524" s="2">
        <v>0.74350000000000005</v>
      </c>
      <c r="H3524" s="2">
        <v>-0.50300000000000011</v>
      </c>
      <c r="I3524" s="2">
        <v>0.2102</v>
      </c>
      <c r="J3524" s="2">
        <v>0.74750000000000005</v>
      </c>
      <c r="K3524" s="2">
        <v>-0.53730000000000011</v>
      </c>
      <c r="L3524" s="2">
        <v>0.24629999999999999</v>
      </c>
      <c r="M3524" s="2">
        <v>0.74</v>
      </c>
      <c r="N3524" s="2">
        <v>-0.49370000000000003</v>
      </c>
      <c r="O3524" s="2">
        <v>-0.51133333333333342</v>
      </c>
      <c r="P3524" s="2" t="s">
        <v>5900</v>
      </c>
      <c r="Q3524" s="5">
        <v>12369</v>
      </c>
      <c r="R3524" s="5">
        <v>3894.5214105793448</v>
      </c>
      <c r="S3524" s="5">
        <v>10</v>
      </c>
      <c r="T3524" s="5">
        <v>80.847279489045192</v>
      </c>
      <c r="U3524" s="5">
        <v>0</v>
      </c>
      <c r="V3524" s="5">
        <v>0</v>
      </c>
      <c r="W3524" s="5">
        <v>1</v>
      </c>
      <c r="X3524" s="5">
        <v>8.0847279489045203</v>
      </c>
      <c r="Y3524" s="5">
        <v>6</v>
      </c>
      <c r="Z3524" s="5">
        <v>48.508367693427118</v>
      </c>
      <c r="AA3524" s="5">
        <v>3</v>
      </c>
      <c r="AB3524" s="5">
        <v>24.254183846713559</v>
      </c>
      <c r="AC3524" s="225">
        <v>268</v>
      </c>
      <c r="AD3524" s="5">
        <v>2166.7070903064114</v>
      </c>
      <c r="AE3524" s="5">
        <v>14</v>
      </c>
      <c r="AF3524" s="5">
        <v>113.18619128466328</v>
      </c>
      <c r="AG3524" s="5">
        <v>250</v>
      </c>
      <c r="AH3524" s="5">
        <v>2021.1819872261296</v>
      </c>
      <c r="AI3524" s="5">
        <v>4</v>
      </c>
      <c r="AJ3524" s="5">
        <v>32.338911795618081</v>
      </c>
    </row>
    <row r="3525" spans="1:36" x14ac:dyDescent="0.25">
      <c r="A3525">
        <v>2018</v>
      </c>
      <c r="B3525" t="s">
        <v>41</v>
      </c>
      <c r="C3525" s="212" t="s">
        <v>5603</v>
      </c>
      <c r="D3525" s="47" t="s">
        <v>735</v>
      </c>
      <c r="E3525" s="11">
        <v>8.1999999999999993</v>
      </c>
      <c r="F3525" s="2">
        <v>0.72619999999999996</v>
      </c>
      <c r="G3525" s="2">
        <v>0.2591</v>
      </c>
      <c r="H3525" s="2">
        <v>0.46709999999999996</v>
      </c>
      <c r="I3525" s="2">
        <v>0.7</v>
      </c>
      <c r="J3525" s="2">
        <v>0.25790000000000002</v>
      </c>
      <c r="K3525" s="2">
        <v>0.44209999999999994</v>
      </c>
      <c r="L3525" s="2">
        <v>0.58460000000000001</v>
      </c>
      <c r="M3525" s="2">
        <v>0.39350000000000002</v>
      </c>
      <c r="N3525" s="2">
        <v>0.19109999999999999</v>
      </c>
      <c r="O3525" s="2">
        <v>0.36676666666666663</v>
      </c>
      <c r="P3525" s="2" t="s">
        <v>4792</v>
      </c>
      <c r="Q3525" s="5">
        <v>12372</v>
      </c>
      <c r="R3525" s="5">
        <v>1508.7804878048782</v>
      </c>
      <c r="S3525" s="5">
        <v>157</v>
      </c>
      <c r="T3525" s="5">
        <v>1268.994503718073</v>
      </c>
      <c r="U3525" s="5">
        <v>1</v>
      </c>
      <c r="V3525" s="5">
        <v>8.0827675396055607</v>
      </c>
      <c r="W3525" s="5">
        <v>28</v>
      </c>
      <c r="X3525" s="5">
        <v>226.31749110895572</v>
      </c>
      <c r="Y3525" s="5">
        <v>19</v>
      </c>
      <c r="Z3525" s="5">
        <v>153.57258325250567</v>
      </c>
      <c r="AA3525" s="5">
        <v>109</v>
      </c>
      <c r="AB3525" s="5">
        <v>881.02166181700613</v>
      </c>
      <c r="AC3525" s="225">
        <v>499</v>
      </c>
      <c r="AD3525" s="5">
        <v>4033.3010022631747</v>
      </c>
      <c r="AE3525" s="5">
        <v>151</v>
      </c>
      <c r="AF3525" s="5">
        <v>1220.4978984804397</v>
      </c>
      <c r="AG3525" s="5">
        <v>296</v>
      </c>
      <c r="AH3525" s="5">
        <v>2392.499191723246</v>
      </c>
      <c r="AI3525" s="5">
        <v>52</v>
      </c>
      <c r="AJ3525" s="5">
        <v>420.30391205948911</v>
      </c>
    </row>
    <row r="3526" spans="1:36" x14ac:dyDescent="0.25">
      <c r="A3526">
        <v>2018</v>
      </c>
      <c r="B3526" t="s">
        <v>71</v>
      </c>
      <c r="C3526" s="212" t="s">
        <v>4892</v>
      </c>
      <c r="D3526" s="47" t="s">
        <v>4891</v>
      </c>
      <c r="E3526" s="11">
        <v>0</v>
      </c>
      <c r="F3526" s="2">
        <v>0.65710000000000002</v>
      </c>
      <c r="G3526" s="2">
        <v>0.32200000000000001</v>
      </c>
      <c r="H3526" s="2">
        <v>0.33510000000000001</v>
      </c>
      <c r="I3526" s="2">
        <v>0.66979999999999995</v>
      </c>
      <c r="J3526" s="2">
        <v>0.27739999999999998</v>
      </c>
      <c r="K3526" s="2">
        <v>0.39239999999999997</v>
      </c>
      <c r="L3526" s="2">
        <v>0.67569999999999997</v>
      </c>
      <c r="M3526" s="2">
        <v>0.31059999999999999</v>
      </c>
      <c r="N3526" s="2">
        <v>0.36509999999999998</v>
      </c>
      <c r="O3526" s="2">
        <v>0.36420000000000002</v>
      </c>
      <c r="P3526" s="2" t="s">
        <v>4792</v>
      </c>
      <c r="Q3526" s="5">
        <v>12377</v>
      </c>
      <c r="R3526" s="5" t="s">
        <v>4791</v>
      </c>
      <c r="S3526" s="5">
        <v>24</v>
      </c>
      <c r="T3526" s="5">
        <v>193.90805526379575</v>
      </c>
      <c r="U3526" s="5">
        <v>0</v>
      </c>
      <c r="V3526" s="5">
        <v>0</v>
      </c>
      <c r="W3526" s="5">
        <v>9</v>
      </c>
      <c r="X3526" s="5">
        <v>72.715520723923404</v>
      </c>
      <c r="Y3526" s="5">
        <v>1</v>
      </c>
      <c r="Z3526" s="5">
        <v>8.0795023026581561</v>
      </c>
      <c r="AA3526" s="5">
        <v>14</v>
      </c>
      <c r="AB3526" s="5">
        <v>113.1130322372142</v>
      </c>
      <c r="AC3526" s="225">
        <v>209</v>
      </c>
      <c r="AD3526" s="5">
        <v>1688.6159812555545</v>
      </c>
      <c r="AE3526" s="5">
        <v>60</v>
      </c>
      <c r="AF3526" s="5">
        <v>484.77013815948942</v>
      </c>
      <c r="AG3526" s="5">
        <v>137</v>
      </c>
      <c r="AH3526" s="5">
        <v>1106.8918154641674</v>
      </c>
      <c r="AI3526" s="5">
        <v>12</v>
      </c>
      <c r="AJ3526" s="5">
        <v>96.954027631897873</v>
      </c>
    </row>
    <row r="3527" spans="1:36" x14ac:dyDescent="0.25">
      <c r="A3527">
        <v>2018</v>
      </c>
      <c r="B3527" t="s">
        <v>71</v>
      </c>
      <c r="C3527" s="212" t="s">
        <v>4892</v>
      </c>
      <c r="D3527" s="47" t="s">
        <v>4891</v>
      </c>
      <c r="E3527" s="11">
        <v>0</v>
      </c>
      <c r="F3527" s="2">
        <v>0.65710000000000002</v>
      </c>
      <c r="G3527" s="2">
        <v>0.32200000000000001</v>
      </c>
      <c r="H3527" s="2">
        <v>0.33510000000000001</v>
      </c>
      <c r="I3527" s="2">
        <v>0.66979999999999995</v>
      </c>
      <c r="J3527" s="2">
        <v>0.27739999999999998</v>
      </c>
      <c r="K3527" s="2">
        <v>0.39239999999999997</v>
      </c>
      <c r="L3527" s="2">
        <v>0.67569999999999997</v>
      </c>
      <c r="M3527" s="2">
        <v>0.31059999999999999</v>
      </c>
      <c r="N3527" s="2">
        <v>0.36509999999999998</v>
      </c>
      <c r="O3527" s="2">
        <v>0.36420000000000002</v>
      </c>
      <c r="P3527" s="2" t="s">
        <v>4792</v>
      </c>
      <c r="Q3527" s="5">
        <v>12377</v>
      </c>
      <c r="R3527" s="5" t="s">
        <v>4791</v>
      </c>
      <c r="S3527" s="5">
        <v>24</v>
      </c>
      <c r="T3527" s="5">
        <v>193.90805526379575</v>
      </c>
      <c r="U3527" s="5">
        <v>0</v>
      </c>
      <c r="V3527" s="5">
        <v>0</v>
      </c>
      <c r="W3527" s="5">
        <v>9</v>
      </c>
      <c r="X3527" s="5">
        <v>72.715520723923404</v>
      </c>
      <c r="Y3527" s="5">
        <v>1</v>
      </c>
      <c r="Z3527" s="5">
        <v>8.0795023026581561</v>
      </c>
      <c r="AA3527" s="5">
        <v>14</v>
      </c>
      <c r="AB3527" s="5">
        <v>113.1130322372142</v>
      </c>
      <c r="AC3527" s="225">
        <v>209</v>
      </c>
      <c r="AD3527" s="5">
        <v>1688.6159812555545</v>
      </c>
      <c r="AE3527" s="5">
        <v>60</v>
      </c>
      <c r="AF3527" s="5">
        <v>484.77013815948942</v>
      </c>
      <c r="AG3527" s="5">
        <v>137</v>
      </c>
      <c r="AH3527" s="5">
        <v>1106.8918154641674</v>
      </c>
      <c r="AI3527" s="5">
        <v>12</v>
      </c>
      <c r="AJ3527" s="5">
        <v>96.954027631897873</v>
      </c>
    </row>
    <row r="3528" spans="1:36" x14ac:dyDescent="0.25">
      <c r="A3528">
        <v>2019</v>
      </c>
      <c r="B3528" t="s">
        <v>71</v>
      </c>
      <c r="C3528" s="212" t="s">
        <v>5909</v>
      </c>
      <c r="D3528" s="47" t="s">
        <v>5904</v>
      </c>
      <c r="E3528" s="11">
        <v>0</v>
      </c>
      <c r="F3528" s="2">
        <v>0.26429999999999998</v>
      </c>
      <c r="G3528" s="2">
        <v>0.71409999999999996</v>
      </c>
      <c r="H3528" s="2">
        <v>-0.44979999999999998</v>
      </c>
      <c r="I3528" s="2">
        <v>0.27139999999999997</v>
      </c>
      <c r="J3528" s="2">
        <v>0.65769999999999995</v>
      </c>
      <c r="K3528" s="2">
        <v>-0.38629999999999998</v>
      </c>
      <c r="L3528" s="2">
        <v>0.36209999999999998</v>
      </c>
      <c r="M3528" s="2">
        <v>0.60140000000000005</v>
      </c>
      <c r="N3528" s="2">
        <v>-0.23930000000000007</v>
      </c>
      <c r="O3528" s="2">
        <v>-0.35846666666666671</v>
      </c>
      <c r="P3528" s="2" t="s">
        <v>5900</v>
      </c>
      <c r="Q3528" s="5">
        <v>12379</v>
      </c>
      <c r="R3528" s="5" t="s">
        <v>4791</v>
      </c>
      <c r="S3528" s="5">
        <v>48</v>
      </c>
      <c r="T3528" s="5">
        <v>387.75345342919462</v>
      </c>
      <c r="U3528" s="5">
        <v>0</v>
      </c>
      <c r="V3528" s="5">
        <v>0</v>
      </c>
      <c r="W3528" s="5">
        <v>11</v>
      </c>
      <c r="X3528" s="5">
        <v>88.860166410857104</v>
      </c>
      <c r="Y3528" s="5">
        <v>3</v>
      </c>
      <c r="Z3528" s="5">
        <v>24.234590839324664</v>
      </c>
      <c r="AA3528" s="5">
        <v>34</v>
      </c>
      <c r="AB3528" s="5">
        <v>274.65869617901285</v>
      </c>
      <c r="AC3528" s="225">
        <v>249</v>
      </c>
      <c r="AD3528" s="5">
        <v>2011.4710396639468</v>
      </c>
      <c r="AE3528" s="5">
        <v>28</v>
      </c>
      <c r="AF3528" s="5">
        <v>226.18951450036352</v>
      </c>
      <c r="AG3528" s="5">
        <v>203</v>
      </c>
      <c r="AH3528" s="5">
        <v>1639.8739801276356</v>
      </c>
      <c r="AI3528" s="5">
        <v>18</v>
      </c>
      <c r="AJ3528" s="5">
        <v>145.40754503594798</v>
      </c>
    </row>
    <row r="3529" spans="1:36" x14ac:dyDescent="0.25">
      <c r="A3529">
        <v>2018</v>
      </c>
      <c r="B3529" t="s">
        <v>41</v>
      </c>
      <c r="C3529" s="212" t="s">
        <v>6098</v>
      </c>
      <c r="D3529" s="47" t="s">
        <v>6005</v>
      </c>
      <c r="E3529" s="11">
        <v>3.774</v>
      </c>
      <c r="F3529" s="2">
        <v>0.24049999999999999</v>
      </c>
      <c r="G3529" s="2">
        <v>0.74350000000000005</v>
      </c>
      <c r="H3529" s="2">
        <v>-0.50300000000000011</v>
      </c>
      <c r="I3529" s="2">
        <v>0.2102</v>
      </c>
      <c r="J3529" s="2">
        <v>0.74750000000000005</v>
      </c>
      <c r="K3529" s="2">
        <v>-0.53730000000000011</v>
      </c>
      <c r="L3529" s="2">
        <v>0.24629999999999999</v>
      </c>
      <c r="M3529" s="2">
        <v>0.74</v>
      </c>
      <c r="N3529" s="2">
        <v>-0.49370000000000003</v>
      </c>
      <c r="O3529" s="2">
        <v>-0.51133333333333342</v>
      </c>
      <c r="P3529" s="2" t="s">
        <v>5900</v>
      </c>
      <c r="Q3529" s="5">
        <v>12385</v>
      </c>
      <c r="R3529" s="5">
        <v>3281.6640169581347</v>
      </c>
      <c r="S3529" s="5">
        <v>3</v>
      </c>
      <c r="T3529" s="5">
        <v>24.222850222042794</v>
      </c>
      <c r="U3529" s="5">
        <v>0</v>
      </c>
      <c r="V3529" s="5">
        <v>0</v>
      </c>
      <c r="W3529" s="5">
        <v>0</v>
      </c>
      <c r="X3529" s="5">
        <v>0</v>
      </c>
      <c r="Y3529" s="5">
        <v>2</v>
      </c>
      <c r="Z3529" s="5">
        <v>16.148566814695197</v>
      </c>
      <c r="AA3529" s="5">
        <v>1</v>
      </c>
      <c r="AB3529" s="5">
        <v>8.0742834073475986</v>
      </c>
      <c r="AC3529" s="225">
        <v>135</v>
      </c>
      <c r="AD3529" s="5">
        <v>1090.0282599919258</v>
      </c>
      <c r="AE3529" s="5">
        <v>11</v>
      </c>
      <c r="AF3529" s="5">
        <v>88.817117480823583</v>
      </c>
      <c r="AG3529" s="5">
        <v>114</v>
      </c>
      <c r="AH3529" s="5">
        <v>920.46830843762609</v>
      </c>
      <c r="AI3529" s="5">
        <v>10</v>
      </c>
      <c r="AJ3529" s="5">
        <v>80.742834073475976</v>
      </c>
    </row>
    <row r="3530" spans="1:36" x14ac:dyDescent="0.25">
      <c r="A3530">
        <v>2017</v>
      </c>
      <c r="B3530" t="s">
        <v>41</v>
      </c>
      <c r="C3530" s="212" t="s">
        <v>5554</v>
      </c>
      <c r="D3530" s="47" t="s">
        <v>1112</v>
      </c>
      <c r="E3530" s="11">
        <v>6.5970000000000004</v>
      </c>
      <c r="F3530" s="2">
        <v>0.5968</v>
      </c>
      <c r="G3530" s="2">
        <v>0.38219999999999998</v>
      </c>
      <c r="H3530" s="2">
        <v>0.21460000000000001</v>
      </c>
      <c r="I3530" s="2">
        <v>0.57550000000000001</v>
      </c>
      <c r="J3530" s="2">
        <v>0.36509999999999998</v>
      </c>
      <c r="K3530" s="2">
        <v>0.21040000000000003</v>
      </c>
      <c r="L3530" s="2">
        <v>0.47460000000000002</v>
      </c>
      <c r="M3530" s="2">
        <v>0.50529999999999997</v>
      </c>
      <c r="N3530" s="2">
        <v>-3.069999999999995E-2</v>
      </c>
      <c r="O3530" s="2">
        <v>0.13143333333333337</v>
      </c>
      <c r="P3530" s="2" t="s">
        <v>4792</v>
      </c>
      <c r="Q3530" s="5">
        <v>12386</v>
      </c>
      <c r="R3530" s="5">
        <v>1877.5200848870697</v>
      </c>
      <c r="S3530" s="5">
        <v>49</v>
      </c>
      <c r="T3530" s="5">
        <v>395.60794445341514</v>
      </c>
      <c r="U3530" s="5">
        <v>1</v>
      </c>
      <c r="V3530" s="5">
        <v>8.0736315194574519</v>
      </c>
      <c r="W3530" s="5">
        <v>20</v>
      </c>
      <c r="X3530" s="5">
        <v>161.47263038914903</v>
      </c>
      <c r="Y3530" s="5">
        <v>0</v>
      </c>
      <c r="Z3530" s="5">
        <v>0</v>
      </c>
      <c r="AA3530" s="5">
        <v>28</v>
      </c>
      <c r="AB3530" s="5">
        <v>226.06168254480866</v>
      </c>
      <c r="AC3530" s="225">
        <v>473</v>
      </c>
      <c r="AD3530" s="5">
        <v>3818.8277087033748</v>
      </c>
      <c r="AE3530" s="5">
        <v>37</v>
      </c>
      <c r="AF3530" s="5">
        <v>298.72436621992574</v>
      </c>
      <c r="AG3530" s="5">
        <v>431</v>
      </c>
      <c r="AH3530" s="5">
        <v>3479.7351848861617</v>
      </c>
      <c r="AI3530" s="5">
        <v>5</v>
      </c>
      <c r="AJ3530" s="5">
        <v>40.368157597287258</v>
      </c>
    </row>
    <row r="3531" spans="1:36" x14ac:dyDescent="0.25">
      <c r="A3531">
        <v>2017</v>
      </c>
      <c r="B3531" t="s">
        <v>41</v>
      </c>
      <c r="C3531" s="212" t="s">
        <v>4823</v>
      </c>
      <c r="D3531" s="47" t="s">
        <v>6005</v>
      </c>
      <c r="E3531" s="11">
        <v>3.1760000000000002</v>
      </c>
      <c r="F3531" s="2">
        <v>0.24049999999999999</v>
      </c>
      <c r="G3531" s="2">
        <v>0.74350000000000005</v>
      </c>
      <c r="H3531" s="2">
        <v>-0.50300000000000011</v>
      </c>
      <c r="I3531" s="2">
        <v>0.2102</v>
      </c>
      <c r="J3531" s="2">
        <v>0.74750000000000005</v>
      </c>
      <c r="K3531" s="2">
        <v>-0.53730000000000011</v>
      </c>
      <c r="L3531" s="2">
        <v>0.24629999999999999</v>
      </c>
      <c r="M3531" s="2">
        <v>0.74</v>
      </c>
      <c r="N3531" s="2">
        <v>-0.49370000000000003</v>
      </c>
      <c r="O3531" s="2">
        <v>-0.51133333333333342</v>
      </c>
      <c r="P3531" s="2" t="s">
        <v>5900</v>
      </c>
      <c r="Q3531" s="5">
        <v>12401</v>
      </c>
      <c r="R3531" s="5">
        <v>3904.5969773299748</v>
      </c>
      <c r="S3531" s="5">
        <v>18</v>
      </c>
      <c r="T3531" s="5">
        <v>145.1495847109104</v>
      </c>
      <c r="U3531" s="5">
        <v>0</v>
      </c>
      <c r="V3531" s="5">
        <v>0</v>
      </c>
      <c r="W3531" s="5">
        <v>1</v>
      </c>
      <c r="X3531" s="5">
        <v>8.0638658172728004</v>
      </c>
      <c r="Y3531" s="5">
        <v>10</v>
      </c>
      <c r="Z3531" s="5">
        <v>80.638658172728</v>
      </c>
      <c r="AA3531" s="5">
        <v>7</v>
      </c>
      <c r="AB3531" s="5">
        <v>56.447060720909604</v>
      </c>
      <c r="AC3531" s="225">
        <v>294</v>
      </c>
      <c r="AD3531" s="5">
        <v>2370.7765502782036</v>
      </c>
      <c r="AE3531" s="5">
        <v>16</v>
      </c>
      <c r="AF3531" s="5">
        <v>129.02185307636481</v>
      </c>
      <c r="AG3531" s="5">
        <v>263</v>
      </c>
      <c r="AH3531" s="5">
        <v>2120.7967099427465</v>
      </c>
      <c r="AI3531" s="5">
        <v>15</v>
      </c>
      <c r="AJ3531" s="5">
        <v>120.95798725909199</v>
      </c>
    </row>
    <row r="3532" spans="1:36" x14ac:dyDescent="0.25">
      <c r="A3532">
        <v>2018</v>
      </c>
      <c r="B3532" t="s">
        <v>71</v>
      </c>
      <c r="C3532" s="212" t="s">
        <v>5286</v>
      </c>
      <c r="D3532" s="47" t="s">
        <v>4791</v>
      </c>
      <c r="E3532" s="47" t="s">
        <v>4791</v>
      </c>
      <c r="F3532" s="47" t="s">
        <v>4791</v>
      </c>
      <c r="G3532" s="47" t="s">
        <v>4791</v>
      </c>
      <c r="H3532" s="47" t="s">
        <v>4791</v>
      </c>
      <c r="I3532" s="47" t="s">
        <v>4791</v>
      </c>
      <c r="J3532" s="47" t="s">
        <v>4791</v>
      </c>
      <c r="K3532" s="47" t="s">
        <v>4791</v>
      </c>
      <c r="L3532" s="47" t="s">
        <v>4791</v>
      </c>
      <c r="M3532" s="47" t="s">
        <v>4791</v>
      </c>
      <c r="N3532" s="47" t="s">
        <v>4791</v>
      </c>
      <c r="O3532" s="47" t="s">
        <v>4791</v>
      </c>
      <c r="P3532" s="2" t="s">
        <v>4792</v>
      </c>
      <c r="Q3532" s="5">
        <v>12402</v>
      </c>
      <c r="R3532" s="5" t="s">
        <v>4791</v>
      </c>
      <c r="S3532" s="5">
        <v>4</v>
      </c>
      <c r="T3532" s="5">
        <v>32.252862441541687</v>
      </c>
      <c r="U3532" s="5">
        <v>0</v>
      </c>
      <c r="V3532" s="5">
        <v>0</v>
      </c>
      <c r="W3532" s="5">
        <v>0</v>
      </c>
      <c r="X3532" s="5">
        <v>0</v>
      </c>
      <c r="Y3532" s="5">
        <v>2</v>
      </c>
      <c r="Z3532" s="5">
        <v>16.126431220770844</v>
      </c>
      <c r="AA3532" s="5">
        <v>2</v>
      </c>
      <c r="AB3532" s="5">
        <v>16.126431220770844</v>
      </c>
      <c r="AC3532" s="225">
        <v>72</v>
      </c>
      <c r="AD3532" s="5">
        <v>580.55152394775041</v>
      </c>
      <c r="AE3532" s="5">
        <v>15</v>
      </c>
      <c r="AF3532" s="5">
        <v>120.94823415578134</v>
      </c>
      <c r="AG3532" s="5">
        <v>54</v>
      </c>
      <c r="AH3532" s="5">
        <v>435.41364296081275</v>
      </c>
      <c r="AI3532" s="5">
        <v>3</v>
      </c>
      <c r="AJ3532" s="5">
        <v>24.189646831156264</v>
      </c>
    </row>
    <row r="3533" spans="1:36" x14ac:dyDescent="0.25">
      <c r="A3533">
        <v>2018</v>
      </c>
      <c r="B3533" t="s">
        <v>71</v>
      </c>
      <c r="C3533" s="212" t="s">
        <v>5286</v>
      </c>
      <c r="D3533" s="47" t="s">
        <v>4791</v>
      </c>
      <c r="E3533" s="47" t="s">
        <v>4791</v>
      </c>
      <c r="F3533" s="47" t="s">
        <v>4791</v>
      </c>
      <c r="G3533" s="47" t="s">
        <v>4791</v>
      </c>
      <c r="H3533" s="47" t="s">
        <v>4791</v>
      </c>
      <c r="I3533" s="47" t="s">
        <v>4791</v>
      </c>
      <c r="J3533" s="47" t="s">
        <v>4791</v>
      </c>
      <c r="K3533" s="47" t="s">
        <v>4791</v>
      </c>
      <c r="L3533" s="47" t="s">
        <v>4791</v>
      </c>
      <c r="M3533" s="47" t="s">
        <v>4791</v>
      </c>
      <c r="N3533" s="47" t="s">
        <v>4791</v>
      </c>
      <c r="O3533" s="47" t="s">
        <v>4791</v>
      </c>
      <c r="P3533" s="2" t="s">
        <v>4792</v>
      </c>
      <c r="Q3533" s="5">
        <v>12402</v>
      </c>
      <c r="R3533" s="5" t="s">
        <v>4791</v>
      </c>
      <c r="S3533" s="5">
        <v>4</v>
      </c>
      <c r="T3533" s="5">
        <v>32.252862441541687</v>
      </c>
      <c r="U3533" s="5">
        <v>0</v>
      </c>
      <c r="V3533" s="5">
        <v>0</v>
      </c>
      <c r="W3533" s="5">
        <v>0</v>
      </c>
      <c r="X3533" s="5">
        <v>0</v>
      </c>
      <c r="Y3533" s="5">
        <v>2</v>
      </c>
      <c r="Z3533" s="5">
        <v>16.126431220770844</v>
      </c>
      <c r="AA3533" s="5">
        <v>2</v>
      </c>
      <c r="AB3533" s="5">
        <v>16.126431220770844</v>
      </c>
      <c r="AC3533" s="225">
        <v>72</v>
      </c>
      <c r="AD3533" s="5">
        <v>580.55152394775041</v>
      </c>
      <c r="AE3533" s="5">
        <v>15</v>
      </c>
      <c r="AF3533" s="5">
        <v>120.94823415578134</v>
      </c>
      <c r="AG3533" s="5">
        <v>54</v>
      </c>
      <c r="AH3533" s="5">
        <v>435.41364296081275</v>
      </c>
      <c r="AI3533" s="5">
        <v>3</v>
      </c>
      <c r="AJ3533" s="5">
        <v>24.189646831156264</v>
      </c>
    </row>
    <row r="3534" spans="1:36" x14ac:dyDescent="0.25">
      <c r="A3534">
        <v>2019</v>
      </c>
      <c r="B3534" t="s">
        <v>41</v>
      </c>
      <c r="C3534" s="212" t="s">
        <v>6104</v>
      </c>
      <c r="D3534" s="47" t="s">
        <v>6005</v>
      </c>
      <c r="E3534" s="11">
        <v>3.8109999999999999</v>
      </c>
      <c r="F3534" s="2">
        <v>0.24049999999999999</v>
      </c>
      <c r="G3534" s="2">
        <v>0.74350000000000005</v>
      </c>
      <c r="H3534" s="2">
        <v>-0.50300000000000011</v>
      </c>
      <c r="I3534" s="2">
        <v>0.2102</v>
      </c>
      <c r="J3534" s="2">
        <v>0.74750000000000005</v>
      </c>
      <c r="K3534" s="2">
        <v>-0.53730000000000011</v>
      </c>
      <c r="L3534" s="2">
        <v>0.24629999999999999</v>
      </c>
      <c r="M3534" s="2">
        <v>0.74</v>
      </c>
      <c r="N3534" s="2">
        <v>-0.49370000000000003</v>
      </c>
      <c r="O3534" s="2">
        <v>-0.51133333333333342</v>
      </c>
      <c r="P3534" s="2" t="s">
        <v>5900</v>
      </c>
      <c r="Q3534" s="5">
        <v>12407</v>
      </c>
      <c r="R3534" s="5">
        <v>3255.5759643138285</v>
      </c>
      <c r="S3534" s="5">
        <v>1</v>
      </c>
      <c r="T3534" s="5">
        <v>8.0599661481421787</v>
      </c>
      <c r="U3534" s="5">
        <v>0</v>
      </c>
      <c r="V3534" s="5">
        <v>0</v>
      </c>
      <c r="W3534" s="5">
        <v>0</v>
      </c>
      <c r="X3534" s="5">
        <v>0</v>
      </c>
      <c r="Y3534" s="5">
        <v>0</v>
      </c>
      <c r="Z3534" s="5">
        <v>0</v>
      </c>
      <c r="AA3534" s="5">
        <v>1</v>
      </c>
      <c r="AB3534" s="5">
        <v>8.0599661481421787</v>
      </c>
      <c r="AC3534" s="225">
        <v>79</v>
      </c>
      <c r="AD3534" s="5">
        <v>636.73732570323205</v>
      </c>
      <c r="AE3534" s="5">
        <v>13</v>
      </c>
      <c r="AF3534" s="5">
        <v>104.77955992584832</v>
      </c>
      <c r="AG3534" s="5">
        <v>63</v>
      </c>
      <c r="AH3534" s="5">
        <v>507.77786733295716</v>
      </c>
      <c r="AI3534" s="5">
        <v>3</v>
      </c>
      <c r="AJ3534" s="5">
        <v>24.179898444426534</v>
      </c>
    </row>
    <row r="3535" spans="1:36" x14ac:dyDescent="0.25">
      <c r="A3535">
        <v>2018</v>
      </c>
      <c r="B3535" t="s">
        <v>41</v>
      </c>
      <c r="C3535" s="212" t="s">
        <v>5554</v>
      </c>
      <c r="D3535" s="47" t="s">
        <v>1112</v>
      </c>
      <c r="E3535" s="11">
        <v>6.5970000000000004</v>
      </c>
      <c r="F3535" s="2">
        <v>0.5968</v>
      </c>
      <c r="G3535" s="2">
        <v>0.38219999999999998</v>
      </c>
      <c r="H3535" s="2">
        <v>0.21460000000000001</v>
      </c>
      <c r="I3535" s="2">
        <v>0.57550000000000001</v>
      </c>
      <c r="J3535" s="2">
        <v>0.36509999999999998</v>
      </c>
      <c r="K3535" s="2">
        <v>0.21040000000000003</v>
      </c>
      <c r="L3535" s="2">
        <v>0.47460000000000002</v>
      </c>
      <c r="M3535" s="2">
        <v>0.50529999999999997</v>
      </c>
      <c r="N3535" s="2">
        <v>-3.069999999999995E-2</v>
      </c>
      <c r="O3535" s="2">
        <v>0.13143333333333337</v>
      </c>
      <c r="P3535" s="2" t="s">
        <v>4792</v>
      </c>
      <c r="Q3535" s="5">
        <v>12413</v>
      </c>
      <c r="R3535" s="5">
        <v>1881.6128543277246</v>
      </c>
      <c r="S3535" s="5">
        <v>35</v>
      </c>
      <c r="T3535" s="5">
        <v>281.96245871264</v>
      </c>
      <c r="U3535" s="5">
        <v>0</v>
      </c>
      <c r="V3535" s="5">
        <v>0</v>
      </c>
      <c r="W3535" s="5">
        <v>7</v>
      </c>
      <c r="X3535" s="5">
        <v>56.392491742528001</v>
      </c>
      <c r="Y3535" s="5">
        <v>0</v>
      </c>
      <c r="Z3535" s="5">
        <v>0</v>
      </c>
      <c r="AA3535" s="5">
        <v>28</v>
      </c>
      <c r="AB3535" s="5">
        <v>225.56996697011201</v>
      </c>
      <c r="AC3535" s="225">
        <v>489</v>
      </c>
      <c r="AD3535" s="5">
        <v>3939.4183517280271</v>
      </c>
      <c r="AE3535" s="5">
        <v>39</v>
      </c>
      <c r="AF3535" s="5">
        <v>314.18673970837028</v>
      </c>
      <c r="AG3535" s="5">
        <v>425</v>
      </c>
      <c r="AH3535" s="5">
        <v>3423.8298557963426</v>
      </c>
      <c r="AI3535" s="5">
        <v>25</v>
      </c>
      <c r="AJ3535" s="5">
        <v>201.40175622331427</v>
      </c>
    </row>
    <row r="3536" spans="1:36" x14ac:dyDescent="0.25">
      <c r="A3536">
        <v>2017</v>
      </c>
      <c r="B3536" t="s">
        <v>41</v>
      </c>
      <c r="C3536" s="212" t="s">
        <v>6098</v>
      </c>
      <c r="D3536" s="47" t="s">
        <v>6005</v>
      </c>
      <c r="E3536" s="11">
        <v>3.774</v>
      </c>
      <c r="F3536" s="2">
        <v>0.24049999999999999</v>
      </c>
      <c r="G3536" s="2">
        <v>0.74350000000000005</v>
      </c>
      <c r="H3536" s="2">
        <v>-0.50300000000000011</v>
      </c>
      <c r="I3536" s="2">
        <v>0.2102</v>
      </c>
      <c r="J3536" s="2">
        <v>0.74750000000000005</v>
      </c>
      <c r="K3536" s="2">
        <v>-0.53730000000000011</v>
      </c>
      <c r="L3536" s="2">
        <v>0.24629999999999999</v>
      </c>
      <c r="M3536" s="2">
        <v>0.74</v>
      </c>
      <c r="N3536" s="2">
        <v>-0.49370000000000003</v>
      </c>
      <c r="O3536" s="2">
        <v>-0.51133333333333342</v>
      </c>
      <c r="P3536" s="2" t="s">
        <v>5900</v>
      </c>
      <c r="Q3536" s="5">
        <v>12423</v>
      </c>
      <c r="R3536" s="5">
        <v>3291.7329093799681</v>
      </c>
      <c r="S3536" s="5">
        <v>5</v>
      </c>
      <c r="T3536" s="5">
        <v>40.247927231747568</v>
      </c>
      <c r="U3536" s="5">
        <v>1</v>
      </c>
      <c r="V3536" s="5">
        <v>8.0495854463495125</v>
      </c>
      <c r="W3536" s="5">
        <v>0</v>
      </c>
      <c r="X3536" s="5">
        <v>0</v>
      </c>
      <c r="Y3536" s="5">
        <v>3</v>
      </c>
      <c r="Z3536" s="5">
        <v>24.148756339048539</v>
      </c>
      <c r="AA3536" s="5">
        <v>1</v>
      </c>
      <c r="AB3536" s="5">
        <v>8.0495854463495125</v>
      </c>
      <c r="AC3536" s="225">
        <v>121</v>
      </c>
      <c r="AD3536" s="5">
        <v>973.99983900829102</v>
      </c>
      <c r="AE3536" s="5">
        <v>10</v>
      </c>
      <c r="AF3536" s="5">
        <v>80.495854463495135</v>
      </c>
      <c r="AG3536" s="5">
        <v>107</v>
      </c>
      <c r="AH3536" s="5">
        <v>861.30564275939787</v>
      </c>
      <c r="AI3536" s="5">
        <v>4</v>
      </c>
      <c r="AJ3536" s="5">
        <v>32.19834178539805</v>
      </c>
    </row>
    <row r="3537" spans="1:36" x14ac:dyDescent="0.25">
      <c r="A3537">
        <v>2017</v>
      </c>
      <c r="B3537" t="s">
        <v>71</v>
      </c>
      <c r="C3537" s="212" t="s">
        <v>5205</v>
      </c>
      <c r="D3537" s="47" t="s">
        <v>5204</v>
      </c>
      <c r="E3537" s="11">
        <v>0</v>
      </c>
      <c r="F3537" s="2">
        <v>0.71799999999999997</v>
      </c>
      <c r="G3537" s="2">
        <v>0.27339999999999998</v>
      </c>
      <c r="H3537" s="2">
        <v>0.4446</v>
      </c>
      <c r="I3537" s="2">
        <v>0.66590000000000005</v>
      </c>
      <c r="J3537" s="2">
        <v>0.30409999999999998</v>
      </c>
      <c r="K3537" s="2">
        <v>0.36180000000000007</v>
      </c>
      <c r="L3537" s="2">
        <v>0.62329999999999997</v>
      </c>
      <c r="M3537" s="2">
        <v>0.36249999999999999</v>
      </c>
      <c r="N3537" s="2">
        <v>0.26079999999999998</v>
      </c>
      <c r="O3537" s="2">
        <v>0.35573333333333329</v>
      </c>
      <c r="P3537" s="2" t="s">
        <v>4792</v>
      </c>
      <c r="Q3537" s="5">
        <v>12432</v>
      </c>
      <c r="R3537" s="5" t="s">
        <v>4791</v>
      </c>
      <c r="S3537" s="5">
        <v>85</v>
      </c>
      <c r="T3537" s="5">
        <v>683.71943371943371</v>
      </c>
      <c r="U3537" s="5">
        <v>1</v>
      </c>
      <c r="V3537" s="5">
        <v>8.0437580437580429</v>
      </c>
      <c r="W3537" s="5">
        <v>17</v>
      </c>
      <c r="X3537" s="5">
        <v>136.74388674388675</v>
      </c>
      <c r="Y3537" s="5">
        <v>3</v>
      </c>
      <c r="Z3537" s="5">
        <v>24.131274131274132</v>
      </c>
      <c r="AA3537" s="5">
        <v>64</v>
      </c>
      <c r="AB3537" s="5">
        <v>514.80051480051475</v>
      </c>
      <c r="AC3537" s="225">
        <v>235</v>
      </c>
      <c r="AD3537" s="5">
        <v>1890.2831402831403</v>
      </c>
      <c r="AE3537" s="5">
        <v>72</v>
      </c>
      <c r="AF3537" s="5">
        <v>579.15057915057912</v>
      </c>
      <c r="AG3537" s="5">
        <v>140</v>
      </c>
      <c r="AH3537" s="5">
        <v>1126.1261261261261</v>
      </c>
      <c r="AI3537" s="5">
        <v>23</v>
      </c>
      <c r="AJ3537" s="5">
        <v>185.00643500643503</v>
      </c>
    </row>
    <row r="3538" spans="1:36" x14ac:dyDescent="0.25">
      <c r="A3538">
        <v>2017</v>
      </c>
      <c r="B3538" t="s">
        <v>41</v>
      </c>
      <c r="C3538" s="212" t="s">
        <v>6104</v>
      </c>
      <c r="D3538" s="47" t="s">
        <v>6005</v>
      </c>
      <c r="E3538" s="11">
        <v>3.8109999999999999</v>
      </c>
      <c r="F3538" s="2">
        <v>0.24049999999999999</v>
      </c>
      <c r="G3538" s="2">
        <v>0.74350000000000005</v>
      </c>
      <c r="H3538" s="2">
        <v>-0.50300000000000011</v>
      </c>
      <c r="I3538" s="2">
        <v>0.2102</v>
      </c>
      <c r="J3538" s="2">
        <v>0.74750000000000005</v>
      </c>
      <c r="K3538" s="2">
        <v>-0.53730000000000011</v>
      </c>
      <c r="L3538" s="2">
        <v>0.24629999999999999</v>
      </c>
      <c r="M3538" s="2">
        <v>0.74</v>
      </c>
      <c r="N3538" s="2">
        <v>-0.49370000000000003</v>
      </c>
      <c r="O3538" s="2">
        <v>-0.51133333333333342</v>
      </c>
      <c r="P3538" s="2" t="s">
        <v>5900</v>
      </c>
      <c r="Q3538" s="5">
        <v>12451</v>
      </c>
      <c r="R3538" s="5">
        <v>3267.1214904224612</v>
      </c>
      <c r="S3538" s="5">
        <v>7</v>
      </c>
      <c r="T3538" s="5">
        <v>56.220383904907237</v>
      </c>
      <c r="U3538" s="5">
        <v>0</v>
      </c>
      <c r="V3538" s="5">
        <v>0</v>
      </c>
      <c r="W3538" s="5">
        <v>0</v>
      </c>
      <c r="X3538" s="5">
        <v>0</v>
      </c>
      <c r="Y3538" s="5">
        <v>1</v>
      </c>
      <c r="Z3538" s="5">
        <v>8.0314834149867487</v>
      </c>
      <c r="AA3538" s="5">
        <v>6</v>
      </c>
      <c r="AB3538" s="5">
        <v>48.188900489920492</v>
      </c>
      <c r="AC3538" s="225">
        <v>144</v>
      </c>
      <c r="AD3538" s="5">
        <v>1156.5336117580919</v>
      </c>
      <c r="AE3538" s="5">
        <v>17</v>
      </c>
      <c r="AF3538" s="5">
        <v>136.5352180547747</v>
      </c>
      <c r="AG3538" s="5">
        <v>112</v>
      </c>
      <c r="AH3538" s="5">
        <v>899.52614247851579</v>
      </c>
      <c r="AI3538" s="5">
        <v>15</v>
      </c>
      <c r="AJ3538" s="5">
        <v>120.47225122480121</v>
      </c>
    </row>
    <row r="3539" spans="1:36" x14ac:dyDescent="0.25">
      <c r="A3539">
        <v>2018</v>
      </c>
      <c r="B3539" t="s">
        <v>49</v>
      </c>
      <c r="C3539" s="212" t="s">
        <v>6496</v>
      </c>
      <c r="D3539" s="47" t="s">
        <v>6316</v>
      </c>
      <c r="E3539" s="11">
        <v>16.899999999999999</v>
      </c>
      <c r="F3539" s="2">
        <v>0.2611</v>
      </c>
      <c r="G3539" s="2">
        <v>0.71</v>
      </c>
      <c r="H3539" s="2">
        <v>-0.44889999999999997</v>
      </c>
      <c r="I3539" s="2">
        <v>0.46300000000000002</v>
      </c>
      <c r="J3539" s="2">
        <v>0.44700000000000001</v>
      </c>
      <c r="K3539" s="2">
        <v>1.6000000000000014E-2</v>
      </c>
      <c r="L3539" s="2">
        <v>0.53400000000000003</v>
      </c>
      <c r="M3539" s="2">
        <v>0.45100000000000001</v>
      </c>
      <c r="N3539" s="2">
        <v>8.3000000000000018E-2</v>
      </c>
      <c r="O3539" s="2">
        <v>-0.11663333333333331</v>
      </c>
      <c r="P3539" s="2" t="s">
        <v>5900</v>
      </c>
      <c r="Q3539" s="5">
        <v>12456</v>
      </c>
      <c r="R3539" s="5" t="s">
        <v>4791</v>
      </c>
      <c r="S3539" s="5">
        <v>19</v>
      </c>
      <c r="T3539" s="5">
        <v>152.53692999357739</v>
      </c>
      <c r="U3539" s="5">
        <v>0</v>
      </c>
      <c r="V3539" s="5">
        <v>0</v>
      </c>
      <c r="W3539" s="5">
        <v>4</v>
      </c>
      <c r="X3539" s="5">
        <v>32.113037893384714</v>
      </c>
      <c r="Y3539" s="5">
        <v>3</v>
      </c>
      <c r="Z3539" s="5">
        <v>24.084778420038536</v>
      </c>
      <c r="AA3539" s="5">
        <v>12</v>
      </c>
      <c r="AB3539" s="5">
        <v>96.339113680154142</v>
      </c>
      <c r="AC3539" s="225">
        <v>47</v>
      </c>
      <c r="AD3539" s="5">
        <v>377.3281952472704</v>
      </c>
      <c r="AE3539" s="5">
        <v>5</v>
      </c>
      <c r="AF3539" s="5">
        <v>40.141297366730889</v>
      </c>
      <c r="AG3539" s="5">
        <v>31</v>
      </c>
      <c r="AH3539" s="5">
        <v>248.87604367373152</v>
      </c>
      <c r="AI3539" s="5">
        <v>11</v>
      </c>
      <c r="AJ3539" s="5">
        <v>88.31085420680796</v>
      </c>
    </row>
    <row r="3540" spans="1:36" x14ac:dyDescent="0.25">
      <c r="A3540">
        <v>2018</v>
      </c>
      <c r="B3540" t="s">
        <v>41</v>
      </c>
      <c r="C3540" s="212" t="s">
        <v>6051</v>
      </c>
      <c r="D3540" s="47" t="s">
        <v>6005</v>
      </c>
      <c r="E3540" s="11">
        <v>2.6920000000000002</v>
      </c>
      <c r="F3540" s="2">
        <v>0.24049999999999999</v>
      </c>
      <c r="G3540" s="2">
        <v>0.74350000000000005</v>
      </c>
      <c r="H3540" s="2">
        <v>-0.50300000000000011</v>
      </c>
      <c r="I3540" s="2">
        <v>0.2102</v>
      </c>
      <c r="J3540" s="2">
        <v>0.74750000000000005</v>
      </c>
      <c r="K3540" s="2">
        <v>-0.53730000000000011</v>
      </c>
      <c r="L3540" s="2">
        <v>0.24629999999999999</v>
      </c>
      <c r="M3540" s="2">
        <v>0.74</v>
      </c>
      <c r="N3540" s="2">
        <v>-0.49370000000000003</v>
      </c>
      <c r="O3540" s="2">
        <v>-0.51133333333333342</v>
      </c>
      <c r="P3540" s="2" t="s">
        <v>5900</v>
      </c>
      <c r="Q3540" s="5">
        <v>12467</v>
      </c>
      <c r="R3540" s="5">
        <v>4631.1292719167905</v>
      </c>
      <c r="S3540" s="5">
        <v>15</v>
      </c>
      <c r="T3540" s="5">
        <v>120.31763856581374</v>
      </c>
      <c r="U3540" s="5">
        <v>0</v>
      </c>
      <c r="V3540" s="5">
        <v>0</v>
      </c>
      <c r="W3540" s="5">
        <v>0</v>
      </c>
      <c r="X3540" s="5">
        <v>0</v>
      </c>
      <c r="Y3540" s="5">
        <v>5</v>
      </c>
      <c r="Z3540" s="5">
        <v>40.105879521937915</v>
      </c>
      <c r="AA3540" s="5">
        <v>10</v>
      </c>
      <c r="AB3540" s="5">
        <v>80.21175904387583</v>
      </c>
      <c r="AC3540" s="225">
        <v>380</v>
      </c>
      <c r="AD3540" s="5">
        <v>3048.0468436672818</v>
      </c>
      <c r="AE3540" s="5">
        <v>40</v>
      </c>
      <c r="AF3540" s="5">
        <v>320.84703617550332</v>
      </c>
      <c r="AG3540" s="5">
        <v>317</v>
      </c>
      <c r="AH3540" s="5">
        <v>2542.7127616908638</v>
      </c>
      <c r="AI3540" s="5">
        <v>23</v>
      </c>
      <c r="AJ3540" s="5">
        <v>184.48704580091442</v>
      </c>
    </row>
    <row r="3541" spans="1:36" x14ac:dyDescent="0.25">
      <c r="A3541">
        <v>2019</v>
      </c>
      <c r="B3541" t="s">
        <v>71</v>
      </c>
      <c r="C3541" s="212" t="s">
        <v>5286</v>
      </c>
      <c r="D3541" s="47" t="s">
        <v>4791</v>
      </c>
      <c r="E3541" s="47" t="s">
        <v>4791</v>
      </c>
      <c r="F3541" s="47" t="s">
        <v>4791</v>
      </c>
      <c r="G3541" s="47" t="s">
        <v>4791</v>
      </c>
      <c r="H3541" s="47" t="s">
        <v>4791</v>
      </c>
      <c r="I3541" s="47" t="s">
        <v>4791</v>
      </c>
      <c r="J3541" s="47" t="s">
        <v>4791</v>
      </c>
      <c r="K3541" s="47" t="s">
        <v>4791</v>
      </c>
      <c r="L3541" s="47" t="s">
        <v>4791</v>
      </c>
      <c r="M3541" s="47" t="s">
        <v>4791</v>
      </c>
      <c r="N3541" s="47" t="s">
        <v>4791</v>
      </c>
      <c r="O3541" s="47" t="s">
        <v>4791</v>
      </c>
      <c r="P3541" s="2" t="s">
        <v>4792</v>
      </c>
      <c r="Q3541" s="5">
        <v>12472</v>
      </c>
      <c r="R3541" s="5" t="s">
        <v>4791</v>
      </c>
      <c r="S3541" s="5">
        <v>8</v>
      </c>
      <c r="T3541" s="5">
        <v>64.14368184733803</v>
      </c>
      <c r="U3541" s="5">
        <v>0</v>
      </c>
      <c r="V3541" s="5">
        <v>0</v>
      </c>
      <c r="W3541" s="5">
        <v>0</v>
      </c>
      <c r="X3541" s="5">
        <v>0</v>
      </c>
      <c r="Y3541" s="5">
        <v>1</v>
      </c>
      <c r="Z3541" s="5">
        <v>8.0179602309172537</v>
      </c>
      <c r="AA3541" s="5">
        <v>7</v>
      </c>
      <c r="AB3541" s="5">
        <v>56.125721616420783</v>
      </c>
      <c r="AC3541" s="225">
        <v>75</v>
      </c>
      <c r="AD3541" s="5">
        <v>601.34701731879409</v>
      </c>
      <c r="AE3541" s="5">
        <v>18</v>
      </c>
      <c r="AF3541" s="5">
        <v>144.3232841565106</v>
      </c>
      <c r="AG3541" s="5">
        <v>56</v>
      </c>
      <c r="AH3541" s="5">
        <v>449.00577293136627</v>
      </c>
      <c r="AI3541" s="5">
        <v>1</v>
      </c>
      <c r="AJ3541" s="5">
        <v>8.0179602309172537</v>
      </c>
    </row>
    <row r="3542" spans="1:36" x14ac:dyDescent="0.25">
      <c r="A3542">
        <v>2017</v>
      </c>
      <c r="B3542" t="s">
        <v>49</v>
      </c>
      <c r="C3542" s="212" t="s">
        <v>6496</v>
      </c>
      <c r="D3542" s="47" t="s">
        <v>6316</v>
      </c>
      <c r="E3542" s="11">
        <v>16.899999999999999</v>
      </c>
      <c r="F3542" s="2">
        <v>0.2611</v>
      </c>
      <c r="G3542" s="2">
        <v>0.71</v>
      </c>
      <c r="H3542" s="2">
        <v>-0.44889999999999997</v>
      </c>
      <c r="I3542" s="2">
        <v>0.46300000000000002</v>
      </c>
      <c r="J3542" s="2">
        <v>0.44700000000000001</v>
      </c>
      <c r="K3542" s="2">
        <v>1.6000000000000014E-2</v>
      </c>
      <c r="L3542" s="2">
        <v>0.53400000000000003</v>
      </c>
      <c r="M3542" s="2">
        <v>0.45100000000000001</v>
      </c>
      <c r="N3542" s="2">
        <v>8.3000000000000018E-2</v>
      </c>
      <c r="O3542" s="2">
        <v>-0.11663333333333331</v>
      </c>
      <c r="P3542" s="2" t="s">
        <v>5900</v>
      </c>
      <c r="Q3542" s="5">
        <v>12490</v>
      </c>
      <c r="R3542" s="5" t="s">
        <v>4791</v>
      </c>
      <c r="S3542" s="5">
        <v>8</v>
      </c>
      <c r="T3542" s="5">
        <v>64.051240992794234</v>
      </c>
      <c r="U3542" s="5">
        <v>0</v>
      </c>
      <c r="V3542" s="5">
        <v>0</v>
      </c>
      <c r="W3542" s="5">
        <v>0</v>
      </c>
      <c r="X3542" s="5">
        <v>0</v>
      </c>
      <c r="Y3542" s="5">
        <v>0</v>
      </c>
      <c r="Z3542" s="5">
        <v>0</v>
      </c>
      <c r="AA3542" s="5">
        <v>8</v>
      </c>
      <c r="AB3542" s="5">
        <v>64.051240992794234</v>
      </c>
      <c r="AC3542" s="225">
        <v>95</v>
      </c>
      <c r="AD3542" s="5">
        <v>760.60848678943148</v>
      </c>
      <c r="AE3542" s="5">
        <v>19</v>
      </c>
      <c r="AF3542" s="5">
        <v>152.12169735788632</v>
      </c>
      <c r="AG3542" s="5">
        <v>70</v>
      </c>
      <c r="AH3542" s="5">
        <v>560.44835868694952</v>
      </c>
      <c r="AI3542" s="5">
        <v>6</v>
      </c>
      <c r="AJ3542" s="5">
        <v>48.038430744595672</v>
      </c>
    </row>
    <row r="3543" spans="1:36" x14ac:dyDescent="0.25">
      <c r="A3543">
        <v>2017</v>
      </c>
      <c r="B3543" t="s">
        <v>41</v>
      </c>
      <c r="C3543" s="212" t="s">
        <v>5603</v>
      </c>
      <c r="D3543" s="47" t="s">
        <v>735</v>
      </c>
      <c r="E3543" s="11">
        <v>8.1999999999999993</v>
      </c>
      <c r="F3543" s="2">
        <v>0.72619999999999996</v>
      </c>
      <c r="G3543" s="2">
        <v>0.2591</v>
      </c>
      <c r="H3543" s="2">
        <v>0.46709999999999996</v>
      </c>
      <c r="I3543" s="2">
        <v>0.7</v>
      </c>
      <c r="J3543" s="2">
        <v>0.25790000000000002</v>
      </c>
      <c r="K3543" s="2">
        <v>0.44209999999999994</v>
      </c>
      <c r="L3543" s="2">
        <v>0.58460000000000001</v>
      </c>
      <c r="M3543" s="2">
        <v>0.39350000000000002</v>
      </c>
      <c r="N3543" s="2">
        <v>0.19109999999999999</v>
      </c>
      <c r="O3543" s="2">
        <v>0.36676666666666663</v>
      </c>
      <c r="P3543" s="2" t="s">
        <v>4792</v>
      </c>
      <c r="Q3543" s="5">
        <v>12496</v>
      </c>
      <c r="R3543" s="5">
        <v>1523.9024390243903</v>
      </c>
      <c r="S3543" s="5">
        <v>183</v>
      </c>
      <c r="T3543" s="5">
        <v>1464.4686299615878</v>
      </c>
      <c r="U3543" s="5">
        <v>0</v>
      </c>
      <c r="V3543" s="5">
        <v>0</v>
      </c>
      <c r="W3543" s="5">
        <v>24</v>
      </c>
      <c r="X3543" s="5">
        <v>192.06145966709346</v>
      </c>
      <c r="Y3543" s="5">
        <v>37</v>
      </c>
      <c r="Z3543" s="5">
        <v>296.09475032010243</v>
      </c>
      <c r="AA3543" s="5">
        <v>122</v>
      </c>
      <c r="AB3543" s="5">
        <v>976.31241997439179</v>
      </c>
      <c r="AC3543" s="225">
        <v>491</v>
      </c>
      <c r="AD3543" s="5">
        <v>3929.2573623559542</v>
      </c>
      <c r="AE3543" s="5">
        <v>131</v>
      </c>
      <c r="AF3543" s="5">
        <v>1048.3354673495519</v>
      </c>
      <c r="AG3543" s="5">
        <v>326</v>
      </c>
      <c r="AH3543" s="5">
        <v>2608.8348271446862</v>
      </c>
      <c r="AI3543" s="5">
        <v>34</v>
      </c>
      <c r="AJ3543" s="5">
        <v>272.08706786171575</v>
      </c>
    </row>
    <row r="3544" spans="1:36" x14ac:dyDescent="0.25">
      <c r="A3544">
        <v>2018</v>
      </c>
      <c r="B3544" t="s">
        <v>49</v>
      </c>
      <c r="C3544" s="212" t="s">
        <v>6496</v>
      </c>
      <c r="D3544" s="47" t="s">
        <v>6316</v>
      </c>
      <c r="E3544" s="11">
        <v>16.899999999999999</v>
      </c>
      <c r="F3544" s="2">
        <v>0.2611</v>
      </c>
      <c r="G3544" s="2">
        <v>0.71</v>
      </c>
      <c r="H3544" s="2">
        <v>-0.44889999999999997</v>
      </c>
      <c r="I3544" s="2">
        <v>0.46300000000000002</v>
      </c>
      <c r="J3544" s="2">
        <v>0.44700000000000001</v>
      </c>
      <c r="K3544" s="2">
        <v>1.6000000000000014E-2</v>
      </c>
      <c r="L3544" s="2">
        <v>0.53400000000000003</v>
      </c>
      <c r="M3544" s="2">
        <v>0.45100000000000001</v>
      </c>
      <c r="N3544" s="2">
        <v>8.3000000000000018E-2</v>
      </c>
      <c r="O3544" s="2">
        <v>-0.11663333333333331</v>
      </c>
      <c r="P3544" s="2" t="s">
        <v>5900</v>
      </c>
      <c r="Q3544" s="5">
        <v>12499</v>
      </c>
      <c r="R3544" s="5" t="s">
        <v>4791</v>
      </c>
      <c r="S3544" s="5">
        <v>20</v>
      </c>
      <c r="T3544" s="5">
        <v>160.01280102408191</v>
      </c>
      <c r="U3544" s="5">
        <v>0</v>
      </c>
      <c r="V3544" s="5">
        <v>0</v>
      </c>
      <c r="W3544" s="5">
        <v>4</v>
      </c>
      <c r="X3544" s="5">
        <v>32.002560204816383</v>
      </c>
      <c r="Y3544" s="5">
        <v>0</v>
      </c>
      <c r="Z3544" s="5">
        <v>0</v>
      </c>
      <c r="AA3544" s="5">
        <v>16</v>
      </c>
      <c r="AB3544" s="5">
        <v>128.01024081926553</v>
      </c>
      <c r="AC3544" s="225">
        <v>53</v>
      </c>
      <c r="AD3544" s="5">
        <v>424.03392271381711</v>
      </c>
      <c r="AE3544" s="5">
        <v>8</v>
      </c>
      <c r="AF3544" s="5">
        <v>64.005120409632767</v>
      </c>
      <c r="AG3544" s="5">
        <v>33</v>
      </c>
      <c r="AH3544" s="5">
        <v>264.02112168973514</v>
      </c>
      <c r="AI3544" s="5">
        <v>12</v>
      </c>
      <c r="AJ3544" s="5">
        <v>96.007680614449157</v>
      </c>
    </row>
    <row r="3545" spans="1:36" x14ac:dyDescent="0.25">
      <c r="A3545">
        <v>2017</v>
      </c>
      <c r="B3545" t="s">
        <v>71</v>
      </c>
      <c r="C3545" s="212" t="s">
        <v>4892</v>
      </c>
      <c r="D3545" s="47" t="s">
        <v>4891</v>
      </c>
      <c r="E3545" s="11">
        <v>0</v>
      </c>
      <c r="F3545" s="2">
        <v>0.65710000000000002</v>
      </c>
      <c r="G3545" s="2">
        <v>0.32200000000000001</v>
      </c>
      <c r="H3545" s="2">
        <v>0.33510000000000001</v>
      </c>
      <c r="I3545" s="2">
        <v>0.66979999999999995</v>
      </c>
      <c r="J3545" s="2">
        <v>0.27739999999999998</v>
      </c>
      <c r="K3545" s="2">
        <v>0.39239999999999997</v>
      </c>
      <c r="L3545" s="2">
        <v>0.67569999999999997</v>
      </c>
      <c r="M3545" s="2">
        <v>0.31059999999999999</v>
      </c>
      <c r="N3545" s="2">
        <v>0.36509999999999998</v>
      </c>
      <c r="O3545" s="2">
        <v>0.36420000000000002</v>
      </c>
      <c r="P3545" s="2" t="s">
        <v>4792</v>
      </c>
      <c r="Q3545" s="5">
        <v>12504</v>
      </c>
      <c r="R3545" s="5" t="s">
        <v>4791</v>
      </c>
      <c r="S3545" s="5">
        <v>19</v>
      </c>
      <c r="T3545" s="5">
        <v>151.95137555982086</v>
      </c>
      <c r="U3545" s="5">
        <v>0</v>
      </c>
      <c r="V3545" s="5">
        <v>0</v>
      </c>
      <c r="W3545" s="5">
        <v>8</v>
      </c>
      <c r="X3545" s="5">
        <v>63.979526551503518</v>
      </c>
      <c r="Y3545" s="5">
        <v>1</v>
      </c>
      <c r="Z3545" s="5">
        <v>7.9974408189379398</v>
      </c>
      <c r="AA3545" s="5">
        <v>10</v>
      </c>
      <c r="AB3545" s="5">
        <v>79.974408189379389</v>
      </c>
      <c r="AC3545" s="225">
        <v>204</v>
      </c>
      <c r="AD3545" s="5">
        <v>1631.4779270633396</v>
      </c>
      <c r="AE3545" s="5">
        <v>41</v>
      </c>
      <c r="AF3545" s="5">
        <v>327.8950735764555</v>
      </c>
      <c r="AG3545" s="5">
        <v>148</v>
      </c>
      <c r="AH3545" s="5">
        <v>1183.6212412028151</v>
      </c>
      <c r="AI3545" s="5">
        <v>15</v>
      </c>
      <c r="AJ3545" s="5">
        <v>119.96161228406909</v>
      </c>
    </row>
    <row r="3546" spans="1:36" x14ac:dyDescent="0.25">
      <c r="A3546">
        <v>2017</v>
      </c>
      <c r="B3546" t="s">
        <v>71</v>
      </c>
      <c r="C3546" s="212" t="s">
        <v>5951</v>
      </c>
      <c r="D3546" s="47" t="s">
        <v>610</v>
      </c>
      <c r="E3546" s="11">
        <v>0</v>
      </c>
      <c r="F3546" s="2">
        <v>0.33289999999999997</v>
      </c>
      <c r="G3546" s="2">
        <v>0.64890000000000003</v>
      </c>
      <c r="H3546" s="2">
        <v>-0.31600000000000006</v>
      </c>
      <c r="I3546" s="2">
        <v>0.34639999999999999</v>
      </c>
      <c r="J3546" s="2">
        <v>0.60750000000000004</v>
      </c>
      <c r="K3546" s="2">
        <v>-0.26110000000000005</v>
      </c>
      <c r="L3546" s="2">
        <v>0.41660000000000003</v>
      </c>
      <c r="M3546" s="2">
        <v>0.57110000000000005</v>
      </c>
      <c r="N3546" s="2">
        <v>-0.15450000000000003</v>
      </c>
      <c r="O3546" s="2">
        <v>-0.24386666666666676</v>
      </c>
      <c r="P3546" s="2" t="s">
        <v>5900</v>
      </c>
      <c r="Q3546" s="5">
        <v>12509</v>
      </c>
      <c r="R3546" s="5" t="s">
        <v>4791</v>
      </c>
      <c r="S3546" s="5">
        <v>68</v>
      </c>
      <c r="T3546" s="5">
        <v>543.6086018066992</v>
      </c>
      <c r="U3546" s="5">
        <v>0</v>
      </c>
      <c r="V3546" s="5">
        <v>0</v>
      </c>
      <c r="W3546" s="5">
        <v>9</v>
      </c>
      <c r="X3546" s="5">
        <v>71.948197297945484</v>
      </c>
      <c r="Y3546" s="5">
        <v>17</v>
      </c>
      <c r="Z3546" s="5">
        <v>135.9021504516748</v>
      </c>
      <c r="AA3546" s="5">
        <v>42</v>
      </c>
      <c r="AB3546" s="5">
        <v>335.75825405707889</v>
      </c>
      <c r="AC3546" s="225">
        <v>220</v>
      </c>
      <c r="AD3546" s="5">
        <v>1758.7337117275563</v>
      </c>
      <c r="AE3546" s="5">
        <v>59</v>
      </c>
      <c r="AF3546" s="5">
        <v>471.66040450875369</v>
      </c>
      <c r="AG3546" s="5">
        <v>149</v>
      </c>
      <c r="AH3546" s="5">
        <v>1191.1423774882085</v>
      </c>
      <c r="AI3546" s="5">
        <v>12</v>
      </c>
      <c r="AJ3546" s="5">
        <v>95.930929730593974</v>
      </c>
    </row>
    <row r="3547" spans="1:36" x14ac:dyDescent="0.25">
      <c r="A3547">
        <v>2017</v>
      </c>
      <c r="B3547" t="s">
        <v>41</v>
      </c>
      <c r="C3547" s="212" t="s">
        <v>6051</v>
      </c>
      <c r="D3547" s="47" t="s">
        <v>6005</v>
      </c>
      <c r="E3547" s="11">
        <v>2.6920000000000002</v>
      </c>
      <c r="F3547" s="2">
        <v>0.24049999999999999</v>
      </c>
      <c r="G3547" s="2">
        <v>0.74350000000000005</v>
      </c>
      <c r="H3547" s="2">
        <v>-0.50300000000000011</v>
      </c>
      <c r="I3547" s="2">
        <v>0.2102</v>
      </c>
      <c r="J3547" s="2">
        <v>0.74750000000000005</v>
      </c>
      <c r="K3547" s="2">
        <v>-0.53730000000000011</v>
      </c>
      <c r="L3547" s="2">
        <v>0.24629999999999999</v>
      </c>
      <c r="M3547" s="2">
        <v>0.74</v>
      </c>
      <c r="N3547" s="2">
        <v>-0.49370000000000003</v>
      </c>
      <c r="O3547" s="2">
        <v>-0.51133333333333342</v>
      </c>
      <c r="P3547" s="2" t="s">
        <v>5900</v>
      </c>
      <c r="Q3547" s="5">
        <v>12515</v>
      </c>
      <c r="R3547" s="5">
        <v>4648.9598811292717</v>
      </c>
      <c r="S3547" s="5">
        <v>20</v>
      </c>
      <c r="T3547" s="5">
        <v>159.80823012385139</v>
      </c>
      <c r="U3547" s="5">
        <v>1</v>
      </c>
      <c r="V3547" s="5">
        <v>7.9904115061925687</v>
      </c>
      <c r="W3547" s="5">
        <v>0</v>
      </c>
      <c r="X3547" s="5">
        <v>0</v>
      </c>
      <c r="Y3547" s="5">
        <v>5</v>
      </c>
      <c r="Z3547" s="5">
        <v>39.952057530962847</v>
      </c>
      <c r="AA3547" s="5">
        <v>14</v>
      </c>
      <c r="AB3547" s="5">
        <v>111.86576108669595</v>
      </c>
      <c r="AC3547" s="225">
        <v>531</v>
      </c>
      <c r="AD3547" s="5">
        <v>4242.9085097882544</v>
      </c>
      <c r="AE3547" s="5">
        <v>106</v>
      </c>
      <c r="AF3547" s="5">
        <v>846.9836196564122</v>
      </c>
      <c r="AG3547" s="5">
        <v>402</v>
      </c>
      <c r="AH3547" s="5">
        <v>3212.1454254894129</v>
      </c>
      <c r="AI3547" s="5">
        <v>23</v>
      </c>
      <c r="AJ3547" s="5">
        <v>183.77946464242908</v>
      </c>
    </row>
    <row r="3548" spans="1:36" x14ac:dyDescent="0.25">
      <c r="A3548">
        <v>2018</v>
      </c>
      <c r="B3548" t="s">
        <v>41</v>
      </c>
      <c r="C3548" s="212" t="s">
        <v>6104</v>
      </c>
      <c r="D3548" s="47" t="s">
        <v>6005</v>
      </c>
      <c r="E3548" s="11">
        <v>3.8109999999999999</v>
      </c>
      <c r="F3548" s="2">
        <v>0.24049999999999999</v>
      </c>
      <c r="G3548" s="2">
        <v>0.74350000000000005</v>
      </c>
      <c r="H3548" s="2">
        <v>-0.50300000000000011</v>
      </c>
      <c r="I3548" s="2">
        <v>0.2102</v>
      </c>
      <c r="J3548" s="2">
        <v>0.74750000000000005</v>
      </c>
      <c r="K3548" s="2">
        <v>-0.53730000000000011</v>
      </c>
      <c r="L3548" s="2">
        <v>0.24629999999999999</v>
      </c>
      <c r="M3548" s="2">
        <v>0.74</v>
      </c>
      <c r="N3548" s="2">
        <v>-0.49370000000000003</v>
      </c>
      <c r="O3548" s="2">
        <v>-0.51133333333333342</v>
      </c>
      <c r="P3548" s="2" t="s">
        <v>5900</v>
      </c>
      <c r="Q3548" s="5">
        <v>12518</v>
      </c>
      <c r="R3548" s="5">
        <v>3284.7021779060615</v>
      </c>
      <c r="S3548" s="5">
        <v>3</v>
      </c>
      <c r="T3548" s="5">
        <v>23.96548969483943</v>
      </c>
      <c r="U3548" s="5">
        <v>0</v>
      </c>
      <c r="V3548" s="5">
        <v>0</v>
      </c>
      <c r="W3548" s="5">
        <v>2</v>
      </c>
      <c r="X3548" s="5">
        <v>15.976993129892954</v>
      </c>
      <c r="Y3548" s="5">
        <v>0</v>
      </c>
      <c r="Z3548" s="5">
        <v>0</v>
      </c>
      <c r="AA3548" s="5">
        <v>1</v>
      </c>
      <c r="AB3548" s="5">
        <v>7.9884965649464768</v>
      </c>
      <c r="AC3548" s="225">
        <v>108</v>
      </c>
      <c r="AD3548" s="5">
        <v>862.75762901421945</v>
      </c>
      <c r="AE3548" s="5">
        <v>15</v>
      </c>
      <c r="AF3548" s="5">
        <v>119.82744847419717</v>
      </c>
      <c r="AG3548" s="5">
        <v>85</v>
      </c>
      <c r="AH3548" s="5">
        <v>679.02220802045053</v>
      </c>
      <c r="AI3548" s="5">
        <v>8</v>
      </c>
      <c r="AJ3548" s="5">
        <v>63.907972519571814</v>
      </c>
    </row>
    <row r="3549" spans="1:36" x14ac:dyDescent="0.25">
      <c r="A3549">
        <v>2017</v>
      </c>
      <c r="B3549" t="s">
        <v>41</v>
      </c>
      <c r="C3549" s="212" t="s">
        <v>5569</v>
      </c>
      <c r="D3549" s="47" t="s">
        <v>5511</v>
      </c>
      <c r="E3549" s="11">
        <v>7.3639999999999999</v>
      </c>
      <c r="F3549" s="2">
        <v>0.51060000000000005</v>
      </c>
      <c r="G3549" s="2">
        <v>0.46700000000000003</v>
      </c>
      <c r="H3549" s="2">
        <v>4.3600000000000028E-2</v>
      </c>
      <c r="I3549" s="2">
        <v>0.50770000000000004</v>
      </c>
      <c r="J3549" s="2">
        <v>0.4158</v>
      </c>
      <c r="K3549" s="2">
        <v>9.1900000000000037E-2</v>
      </c>
      <c r="L3549" s="2">
        <v>0.53259999999999996</v>
      </c>
      <c r="M3549" s="2">
        <v>0.44650000000000001</v>
      </c>
      <c r="N3549" s="2">
        <v>8.6099999999999954E-2</v>
      </c>
      <c r="O3549" s="2">
        <v>7.3866666666666678E-2</v>
      </c>
      <c r="P3549" s="2" t="s">
        <v>4792</v>
      </c>
      <c r="Q3549" s="5">
        <v>12592</v>
      </c>
      <c r="R3549" s="5">
        <v>1709.9402498642044</v>
      </c>
      <c r="S3549" s="5">
        <v>13</v>
      </c>
      <c r="T3549" s="5">
        <v>103.24015247776366</v>
      </c>
      <c r="U3549" s="5">
        <v>0</v>
      </c>
      <c r="V3549" s="5">
        <v>0</v>
      </c>
      <c r="W3549" s="5">
        <v>6</v>
      </c>
      <c r="X3549" s="5">
        <v>47.64930114358323</v>
      </c>
      <c r="Y3549" s="5">
        <v>1</v>
      </c>
      <c r="Z3549" s="5">
        <v>7.941550190597205</v>
      </c>
      <c r="AA3549" s="5">
        <v>6</v>
      </c>
      <c r="AB3549" s="5">
        <v>47.64930114358323</v>
      </c>
      <c r="AC3549" s="225">
        <v>104</v>
      </c>
      <c r="AD3549" s="5">
        <v>825.92121982210926</v>
      </c>
      <c r="AE3549" s="5">
        <v>23</v>
      </c>
      <c r="AF3549" s="5">
        <v>182.65565438373571</v>
      </c>
      <c r="AG3549" s="5">
        <v>80</v>
      </c>
      <c r="AH3549" s="5">
        <v>635.3240152477764</v>
      </c>
      <c r="AI3549" s="5">
        <v>1</v>
      </c>
      <c r="AJ3549" s="5">
        <v>7.941550190597205</v>
      </c>
    </row>
    <row r="3550" spans="1:36" x14ac:dyDescent="0.25">
      <c r="A3550">
        <v>2017</v>
      </c>
      <c r="B3550" t="s">
        <v>71</v>
      </c>
      <c r="C3550" s="212" t="s">
        <v>4929</v>
      </c>
      <c r="D3550" s="47" t="s">
        <v>4928</v>
      </c>
      <c r="E3550" s="11">
        <v>0</v>
      </c>
      <c r="F3550" s="2">
        <v>0.68149999999999999</v>
      </c>
      <c r="G3550" s="2">
        <v>0.30449999999999999</v>
      </c>
      <c r="H3550" s="2">
        <v>0.377</v>
      </c>
      <c r="I3550" s="2">
        <v>0.71220000000000006</v>
      </c>
      <c r="J3550" s="2">
        <v>0.2417</v>
      </c>
      <c r="K3550" s="2">
        <v>0.47050000000000003</v>
      </c>
      <c r="L3550" s="2">
        <v>0.75990000000000002</v>
      </c>
      <c r="M3550" s="2">
        <v>0.2276</v>
      </c>
      <c r="N3550" s="2">
        <v>0.5323</v>
      </c>
      <c r="O3550" s="2">
        <v>0.45993333333333331</v>
      </c>
      <c r="P3550" s="2" t="s">
        <v>4792</v>
      </c>
      <c r="Q3550" s="5">
        <v>12599</v>
      </c>
      <c r="R3550" s="5" t="s">
        <v>4791</v>
      </c>
      <c r="S3550" s="5">
        <v>19</v>
      </c>
      <c r="T3550" s="5">
        <v>150.80561949361061</v>
      </c>
      <c r="U3550" s="5">
        <v>1</v>
      </c>
      <c r="V3550" s="5">
        <v>7.9371378680847693</v>
      </c>
      <c r="W3550" s="5">
        <v>3</v>
      </c>
      <c r="X3550" s="5">
        <v>23.811413604254305</v>
      </c>
      <c r="Y3550" s="5">
        <v>0</v>
      </c>
      <c r="Z3550" s="5">
        <v>0</v>
      </c>
      <c r="AA3550" s="5">
        <v>15</v>
      </c>
      <c r="AB3550" s="5">
        <v>119.05706802127153</v>
      </c>
      <c r="AC3550" s="225">
        <v>125</v>
      </c>
      <c r="AD3550" s="5">
        <v>992.14223351059616</v>
      </c>
      <c r="AE3550" s="5">
        <v>14</v>
      </c>
      <c r="AF3550" s="5">
        <v>111.11993015318676</v>
      </c>
      <c r="AG3550" s="5">
        <v>100</v>
      </c>
      <c r="AH3550" s="5">
        <v>793.71378680847693</v>
      </c>
      <c r="AI3550" s="5">
        <v>11</v>
      </c>
      <c r="AJ3550" s="5">
        <v>87.308516548932445</v>
      </c>
    </row>
    <row r="3551" spans="1:36" x14ac:dyDescent="0.25">
      <c r="A3551">
        <v>2017</v>
      </c>
      <c r="B3551" t="s">
        <v>41</v>
      </c>
      <c r="C3551" s="212" t="s">
        <v>653</v>
      </c>
      <c r="D3551" s="47" t="s">
        <v>6109</v>
      </c>
      <c r="E3551" s="11">
        <v>15.622</v>
      </c>
      <c r="F3551" s="2">
        <v>0.44950000000000001</v>
      </c>
      <c r="G3551" s="2">
        <v>0.53290000000000004</v>
      </c>
      <c r="H3551" s="2">
        <v>-8.340000000000003E-2</v>
      </c>
      <c r="I3551" s="2">
        <v>0.44180000000000003</v>
      </c>
      <c r="J3551" s="2">
        <v>0.50580000000000003</v>
      </c>
      <c r="K3551" s="2">
        <v>-6.4000000000000001E-2</v>
      </c>
      <c r="L3551" s="2">
        <v>0.46360000000000001</v>
      </c>
      <c r="M3551" s="2">
        <v>0.51849999999999996</v>
      </c>
      <c r="N3551" s="2">
        <v>-5.4899999999999949E-2</v>
      </c>
      <c r="O3551" s="2">
        <v>-6.7433333333333331E-2</v>
      </c>
      <c r="P3551" s="2" t="s">
        <v>5900</v>
      </c>
      <c r="Q3551" s="5">
        <v>12603</v>
      </c>
      <c r="R3551" s="5">
        <v>806.74689540391751</v>
      </c>
      <c r="S3551" s="5">
        <v>9</v>
      </c>
      <c r="T3551" s="5">
        <v>71.411568674125206</v>
      </c>
      <c r="U3551" s="5">
        <v>0</v>
      </c>
      <c r="V3551" s="5">
        <v>0</v>
      </c>
      <c r="W3551" s="5">
        <v>6</v>
      </c>
      <c r="X3551" s="5">
        <v>47.607712449416809</v>
      </c>
      <c r="Y3551" s="5">
        <v>3</v>
      </c>
      <c r="Z3551" s="5">
        <v>23.803856224708404</v>
      </c>
      <c r="AA3551" s="5">
        <v>0</v>
      </c>
      <c r="AB3551" s="5">
        <v>0</v>
      </c>
      <c r="AC3551" s="225">
        <v>56</v>
      </c>
      <c r="AD3551" s="5">
        <v>444.3386495278902</v>
      </c>
      <c r="AE3551" s="5">
        <v>7</v>
      </c>
      <c r="AF3551" s="5">
        <v>55.542331190986275</v>
      </c>
      <c r="AG3551" s="5">
        <v>40</v>
      </c>
      <c r="AH3551" s="5">
        <v>317.38474966277869</v>
      </c>
      <c r="AI3551" s="5">
        <v>9</v>
      </c>
      <c r="AJ3551" s="5">
        <v>71.411568674125206</v>
      </c>
    </row>
    <row r="3552" spans="1:36" x14ac:dyDescent="0.25">
      <c r="A3552">
        <v>2018</v>
      </c>
      <c r="B3552" t="s">
        <v>41</v>
      </c>
      <c r="C3552" s="212" t="s">
        <v>5600</v>
      </c>
      <c r="D3552" s="47" t="s">
        <v>5600</v>
      </c>
      <c r="E3552" s="11">
        <v>10.308999999999999</v>
      </c>
      <c r="F3552" s="2">
        <v>0.78779999999999994</v>
      </c>
      <c r="G3552" s="2">
        <v>0.1951</v>
      </c>
      <c r="H3552" s="2">
        <v>0.5927</v>
      </c>
      <c r="I3552" s="2">
        <v>0.78080000000000005</v>
      </c>
      <c r="J3552" s="2">
        <v>0.17649999999999999</v>
      </c>
      <c r="K3552" s="2">
        <v>0.60430000000000006</v>
      </c>
      <c r="L3552" s="2">
        <v>0.75249999999999995</v>
      </c>
      <c r="M3552" s="2">
        <v>0.2324</v>
      </c>
      <c r="N3552" s="2">
        <v>0.52010000000000001</v>
      </c>
      <c r="O3552" s="2">
        <v>0.57236666666666669</v>
      </c>
      <c r="P3552" s="2" t="s">
        <v>4792</v>
      </c>
      <c r="Q3552" s="5">
        <v>12624</v>
      </c>
      <c r="R3552" s="5">
        <v>1224.561063148705</v>
      </c>
      <c r="S3552" s="5">
        <v>43</v>
      </c>
      <c r="T3552" s="5">
        <v>340.62103929024084</v>
      </c>
      <c r="U3552" s="5">
        <v>0</v>
      </c>
      <c r="V3552" s="5">
        <v>0</v>
      </c>
      <c r="W3552" s="5">
        <v>12</v>
      </c>
      <c r="X3552" s="5">
        <v>95.057034220532316</v>
      </c>
      <c r="Y3552" s="5">
        <v>5</v>
      </c>
      <c r="Z3552" s="5">
        <v>39.607097591888468</v>
      </c>
      <c r="AA3552" s="5">
        <v>26</v>
      </c>
      <c r="AB3552" s="5">
        <v>205.95690747782004</v>
      </c>
      <c r="AC3552" s="225">
        <v>340</v>
      </c>
      <c r="AD3552" s="5">
        <v>2693.2826362484157</v>
      </c>
      <c r="AE3552" s="5">
        <v>41</v>
      </c>
      <c r="AF3552" s="5">
        <v>324.77820025348541</v>
      </c>
      <c r="AG3552" s="5">
        <v>281</v>
      </c>
      <c r="AH3552" s="5">
        <v>2225.9188846641318</v>
      </c>
      <c r="AI3552" s="5">
        <v>18</v>
      </c>
      <c r="AJ3552" s="5">
        <v>142.58555133079849</v>
      </c>
    </row>
    <row r="3553" spans="1:36" x14ac:dyDescent="0.25">
      <c r="A3553">
        <v>2019</v>
      </c>
      <c r="B3553" t="s">
        <v>41</v>
      </c>
      <c r="C3553" s="212" t="s">
        <v>6098</v>
      </c>
      <c r="D3553" s="47" t="s">
        <v>6005</v>
      </c>
      <c r="E3553" s="11">
        <v>3.774</v>
      </c>
      <c r="F3553" s="2">
        <v>0.24049999999999999</v>
      </c>
      <c r="G3553" s="2">
        <v>0.74350000000000005</v>
      </c>
      <c r="H3553" s="2">
        <v>-0.50300000000000011</v>
      </c>
      <c r="I3553" s="2">
        <v>0.2102</v>
      </c>
      <c r="J3553" s="2">
        <v>0.74750000000000005</v>
      </c>
      <c r="K3553" s="2">
        <v>-0.53730000000000011</v>
      </c>
      <c r="L3553" s="2">
        <v>0.24629999999999999</v>
      </c>
      <c r="M3553" s="2">
        <v>0.74</v>
      </c>
      <c r="N3553" s="2">
        <v>-0.49370000000000003</v>
      </c>
      <c r="O3553" s="2">
        <v>-0.51133333333333342</v>
      </c>
      <c r="P3553" s="2" t="s">
        <v>5900</v>
      </c>
      <c r="Q3553" s="5">
        <v>12639</v>
      </c>
      <c r="R3553" s="5">
        <v>3348.9666136724959</v>
      </c>
      <c r="S3553" s="5">
        <v>5</v>
      </c>
      <c r="T3553" s="5">
        <v>39.560091779412929</v>
      </c>
      <c r="U3553" s="5">
        <v>0</v>
      </c>
      <c r="V3553" s="5">
        <v>0</v>
      </c>
      <c r="W3553" s="5">
        <v>1</v>
      </c>
      <c r="X3553" s="5">
        <v>7.9120183558825854</v>
      </c>
      <c r="Y3553" s="5">
        <v>1</v>
      </c>
      <c r="Z3553" s="5">
        <v>7.9120183558825854</v>
      </c>
      <c r="AA3553" s="5">
        <v>3</v>
      </c>
      <c r="AB3553" s="5">
        <v>23.736055067647758</v>
      </c>
      <c r="AC3553" s="225">
        <v>102</v>
      </c>
      <c r="AD3553" s="5">
        <v>807.02587230002382</v>
      </c>
      <c r="AE3553" s="5">
        <v>6</v>
      </c>
      <c r="AF3553" s="5">
        <v>47.472110135295516</v>
      </c>
      <c r="AG3553" s="5">
        <v>84</v>
      </c>
      <c r="AH3553" s="5">
        <v>664.60954189413724</v>
      </c>
      <c r="AI3553" s="5">
        <v>12</v>
      </c>
      <c r="AJ3553" s="5">
        <v>94.944220270591032</v>
      </c>
    </row>
    <row r="3554" spans="1:36" x14ac:dyDescent="0.25">
      <c r="A3554">
        <v>2019</v>
      </c>
      <c r="B3554" t="s">
        <v>41</v>
      </c>
      <c r="C3554" s="212" t="s">
        <v>6174</v>
      </c>
      <c r="D3554" s="47" t="s">
        <v>6079</v>
      </c>
      <c r="E3554" s="11">
        <v>8.49</v>
      </c>
      <c r="F3554" s="2">
        <v>0.37119999999999997</v>
      </c>
      <c r="G3554" s="2">
        <v>0.5998</v>
      </c>
      <c r="H3554" s="2">
        <v>-0.22860000000000003</v>
      </c>
      <c r="I3554" s="2">
        <v>0.37119999999999997</v>
      </c>
      <c r="J3554" s="2">
        <v>0.55769999999999997</v>
      </c>
      <c r="K3554" s="2">
        <v>-0.1865</v>
      </c>
      <c r="L3554" s="2">
        <v>0.44919999999999999</v>
      </c>
      <c r="M3554" s="2">
        <v>0.51939999999999997</v>
      </c>
      <c r="N3554" s="2">
        <v>-7.0199999999999985E-2</v>
      </c>
      <c r="O3554" s="2">
        <v>-0.16176666666666667</v>
      </c>
      <c r="P3554" s="2" t="s">
        <v>5900</v>
      </c>
      <c r="Q3554" s="5">
        <v>12657</v>
      </c>
      <c r="R3554" s="5">
        <v>1490.8127208480564</v>
      </c>
      <c r="S3554" s="5">
        <v>32</v>
      </c>
      <c r="T3554" s="5">
        <v>252.82452397882594</v>
      </c>
      <c r="U3554" s="5">
        <v>0</v>
      </c>
      <c r="V3554" s="5">
        <v>0</v>
      </c>
      <c r="W3554" s="5">
        <v>15</v>
      </c>
      <c r="X3554" s="5">
        <v>118.51149561507467</v>
      </c>
      <c r="Y3554" s="5">
        <v>14</v>
      </c>
      <c r="Z3554" s="5">
        <v>110.61072924073636</v>
      </c>
      <c r="AA3554" s="5">
        <v>3</v>
      </c>
      <c r="AB3554" s="5">
        <v>23.702299123014932</v>
      </c>
      <c r="AC3554" s="225">
        <v>317</v>
      </c>
      <c r="AD3554" s="5">
        <v>2504.5429406652447</v>
      </c>
      <c r="AE3554" s="5">
        <v>58</v>
      </c>
      <c r="AF3554" s="5">
        <v>458.24444971162205</v>
      </c>
      <c r="AG3554" s="5">
        <v>246</v>
      </c>
      <c r="AH3554" s="5">
        <v>1943.5885280872246</v>
      </c>
      <c r="AI3554" s="5">
        <v>13</v>
      </c>
      <c r="AJ3554" s="5">
        <v>102.70996286639803</v>
      </c>
    </row>
    <row r="3555" spans="1:36" x14ac:dyDescent="0.25">
      <c r="A3555">
        <v>2019</v>
      </c>
      <c r="B3555" t="s">
        <v>41</v>
      </c>
      <c r="C3555" s="212" t="s">
        <v>5600</v>
      </c>
      <c r="D3555" s="47" t="s">
        <v>5600</v>
      </c>
      <c r="E3555" s="11">
        <v>10.308999999999999</v>
      </c>
      <c r="F3555" s="2">
        <v>0.78779999999999994</v>
      </c>
      <c r="G3555" s="2">
        <v>0.1951</v>
      </c>
      <c r="H3555" s="2">
        <v>0.5927</v>
      </c>
      <c r="I3555" s="2">
        <v>0.78080000000000005</v>
      </c>
      <c r="J3555" s="2">
        <v>0.17649999999999999</v>
      </c>
      <c r="K3555" s="2">
        <v>0.60430000000000006</v>
      </c>
      <c r="L3555" s="2">
        <v>0.75249999999999995</v>
      </c>
      <c r="M3555" s="2">
        <v>0.2324</v>
      </c>
      <c r="N3555" s="2">
        <v>0.52010000000000001</v>
      </c>
      <c r="O3555" s="2">
        <v>0.57236666666666669</v>
      </c>
      <c r="P3555" s="2" t="s">
        <v>4792</v>
      </c>
      <c r="Q3555" s="5">
        <v>12662</v>
      </c>
      <c r="R3555" s="5">
        <v>1228.2471626733923</v>
      </c>
      <c r="S3555" s="5">
        <v>69</v>
      </c>
      <c r="T3555" s="5">
        <v>544.93760859263944</v>
      </c>
      <c r="U3555" s="5">
        <v>0</v>
      </c>
      <c r="V3555" s="5">
        <v>0</v>
      </c>
      <c r="W3555" s="5">
        <v>13</v>
      </c>
      <c r="X3555" s="5">
        <v>102.6694045174538</v>
      </c>
      <c r="Y3555" s="5">
        <v>1</v>
      </c>
      <c r="Z3555" s="5">
        <v>7.8976465013425994</v>
      </c>
      <c r="AA3555" s="5">
        <v>55</v>
      </c>
      <c r="AB3555" s="5">
        <v>434.37055757384297</v>
      </c>
      <c r="AC3555" s="225">
        <v>324</v>
      </c>
      <c r="AD3555" s="5">
        <v>2558.8374664350022</v>
      </c>
      <c r="AE3555" s="5">
        <v>31</v>
      </c>
      <c r="AF3555" s="5">
        <v>244.82704154162059</v>
      </c>
      <c r="AG3555" s="5">
        <v>285</v>
      </c>
      <c r="AH3555" s="5">
        <v>2250.829252882641</v>
      </c>
      <c r="AI3555" s="5">
        <v>8</v>
      </c>
      <c r="AJ3555" s="5">
        <v>63.181172010740795</v>
      </c>
    </row>
    <row r="3556" spans="1:36" x14ac:dyDescent="0.25">
      <c r="A3556">
        <v>2018</v>
      </c>
      <c r="B3556" t="s">
        <v>71</v>
      </c>
      <c r="C3556" s="212" t="s">
        <v>5271</v>
      </c>
      <c r="D3556" s="47" t="s">
        <v>5270</v>
      </c>
      <c r="E3556" s="11">
        <v>0</v>
      </c>
      <c r="F3556" s="2">
        <v>0.87549999999999994</v>
      </c>
      <c r="G3556" s="2">
        <v>0.11</v>
      </c>
      <c r="H3556" s="2">
        <v>0.76549999999999996</v>
      </c>
      <c r="I3556" s="2">
        <v>0.86350000000000005</v>
      </c>
      <c r="J3556" s="2">
        <v>0.1047</v>
      </c>
      <c r="K3556" s="2">
        <v>0.75880000000000003</v>
      </c>
      <c r="L3556" s="2">
        <v>0.85819999999999996</v>
      </c>
      <c r="M3556" s="2">
        <v>0.1318</v>
      </c>
      <c r="N3556" s="2">
        <v>0.72639999999999993</v>
      </c>
      <c r="O3556" s="2">
        <v>0.75023333333333342</v>
      </c>
      <c r="P3556" s="2" t="s">
        <v>4792</v>
      </c>
      <c r="Q3556" s="5">
        <v>12675</v>
      </c>
      <c r="R3556" s="5" t="s">
        <v>4791</v>
      </c>
      <c r="S3556" s="5">
        <v>40</v>
      </c>
      <c r="T3556" s="5">
        <v>315.58185404339247</v>
      </c>
      <c r="U3556" s="5">
        <v>0</v>
      </c>
      <c r="V3556" s="5">
        <v>0</v>
      </c>
      <c r="W3556" s="5">
        <v>10</v>
      </c>
      <c r="X3556" s="5">
        <v>78.895463510848117</v>
      </c>
      <c r="Y3556" s="5">
        <v>4</v>
      </c>
      <c r="Z3556" s="5">
        <v>31.558185404339248</v>
      </c>
      <c r="AA3556" s="5">
        <v>26</v>
      </c>
      <c r="AB3556" s="5">
        <v>205.12820512820514</v>
      </c>
      <c r="AC3556" s="225">
        <v>499</v>
      </c>
      <c r="AD3556" s="5">
        <v>3936.8836291913212</v>
      </c>
      <c r="AE3556" s="5">
        <v>88</v>
      </c>
      <c r="AF3556" s="5">
        <v>694.28007889546348</v>
      </c>
      <c r="AG3556" s="5">
        <v>376</v>
      </c>
      <c r="AH3556" s="5">
        <v>2966.4694280078897</v>
      </c>
      <c r="AI3556" s="5">
        <v>35</v>
      </c>
      <c r="AJ3556" s="5">
        <v>276.13412228796847</v>
      </c>
    </row>
    <row r="3557" spans="1:36" x14ac:dyDescent="0.25">
      <c r="A3557">
        <v>2018</v>
      </c>
      <c r="B3557" t="s">
        <v>71</v>
      </c>
      <c r="C3557" s="212" t="s">
        <v>5271</v>
      </c>
      <c r="D3557" s="47" t="s">
        <v>5270</v>
      </c>
      <c r="E3557" s="11">
        <v>0</v>
      </c>
      <c r="F3557" s="2">
        <v>0.87549999999999994</v>
      </c>
      <c r="G3557" s="2">
        <v>0.11</v>
      </c>
      <c r="H3557" s="2">
        <v>0.76549999999999996</v>
      </c>
      <c r="I3557" s="2">
        <v>0.86350000000000005</v>
      </c>
      <c r="J3557" s="2">
        <v>0.1047</v>
      </c>
      <c r="K3557" s="2">
        <v>0.75880000000000003</v>
      </c>
      <c r="L3557" s="2">
        <v>0.85819999999999996</v>
      </c>
      <c r="M3557" s="2">
        <v>0.1318</v>
      </c>
      <c r="N3557" s="2">
        <v>0.72639999999999993</v>
      </c>
      <c r="O3557" s="2">
        <v>0.75023333333333342</v>
      </c>
      <c r="P3557" s="2" t="s">
        <v>4792</v>
      </c>
      <c r="Q3557" s="5">
        <v>12675</v>
      </c>
      <c r="R3557" s="5" t="s">
        <v>4791</v>
      </c>
      <c r="S3557" s="5">
        <v>40</v>
      </c>
      <c r="T3557" s="5">
        <v>315.58185404339247</v>
      </c>
      <c r="U3557" s="5">
        <v>0</v>
      </c>
      <c r="V3557" s="5">
        <v>0</v>
      </c>
      <c r="W3557" s="5">
        <v>10</v>
      </c>
      <c r="X3557" s="5">
        <v>78.895463510848117</v>
      </c>
      <c r="Y3557" s="5">
        <v>4</v>
      </c>
      <c r="Z3557" s="5">
        <v>31.558185404339248</v>
      </c>
      <c r="AA3557" s="5">
        <v>26</v>
      </c>
      <c r="AB3557" s="5">
        <v>205.12820512820514</v>
      </c>
      <c r="AC3557" s="225">
        <v>499</v>
      </c>
      <c r="AD3557" s="5">
        <v>3936.8836291913212</v>
      </c>
      <c r="AE3557" s="5">
        <v>88</v>
      </c>
      <c r="AF3557" s="5">
        <v>694.28007889546348</v>
      </c>
      <c r="AG3557" s="5">
        <v>376</v>
      </c>
      <c r="AH3557" s="5">
        <v>2966.4694280078897</v>
      </c>
      <c r="AI3557" s="5">
        <v>35</v>
      </c>
      <c r="AJ3557" s="5">
        <v>276.13412228796847</v>
      </c>
    </row>
    <row r="3558" spans="1:36" x14ac:dyDescent="0.25">
      <c r="A3558">
        <v>2019</v>
      </c>
      <c r="B3558" t="s">
        <v>41</v>
      </c>
      <c r="C3558" s="212" t="s">
        <v>6057</v>
      </c>
      <c r="D3558" s="47" t="s">
        <v>6005</v>
      </c>
      <c r="E3558" s="11">
        <v>2.84</v>
      </c>
      <c r="F3558" s="2">
        <v>0.24049999999999999</v>
      </c>
      <c r="G3558" s="2">
        <v>0.74350000000000005</v>
      </c>
      <c r="H3558" s="2">
        <v>-0.50300000000000011</v>
      </c>
      <c r="I3558" s="2">
        <v>0.2102</v>
      </c>
      <c r="J3558" s="2">
        <v>0.74750000000000005</v>
      </c>
      <c r="K3558" s="2">
        <v>-0.53730000000000011</v>
      </c>
      <c r="L3558" s="2">
        <v>0.24629999999999999</v>
      </c>
      <c r="M3558" s="2">
        <v>0.74</v>
      </c>
      <c r="N3558" s="2">
        <v>-0.49370000000000003</v>
      </c>
      <c r="O3558" s="2">
        <v>-0.51133333333333342</v>
      </c>
      <c r="P3558" s="2" t="s">
        <v>5900</v>
      </c>
      <c r="Q3558" s="5">
        <v>12682</v>
      </c>
      <c r="R3558" s="5">
        <v>4465.4929577464791</v>
      </c>
      <c r="S3558" s="5">
        <v>4</v>
      </c>
      <c r="T3558" s="5">
        <v>31.540766440624505</v>
      </c>
      <c r="U3558" s="5">
        <v>0</v>
      </c>
      <c r="V3558" s="5">
        <v>0</v>
      </c>
      <c r="W3558" s="5">
        <v>2</v>
      </c>
      <c r="X3558" s="5">
        <v>15.770383220312253</v>
      </c>
      <c r="Y3558" s="5">
        <v>2</v>
      </c>
      <c r="Z3558" s="5">
        <v>15.770383220312253</v>
      </c>
      <c r="AA3558" s="5">
        <v>0</v>
      </c>
      <c r="AB3558" s="5">
        <v>0</v>
      </c>
      <c r="AC3558" s="225">
        <v>59</v>
      </c>
      <c r="AD3558" s="5">
        <v>465.22630499921149</v>
      </c>
      <c r="AE3558" s="5">
        <v>24</v>
      </c>
      <c r="AF3558" s="5">
        <v>189.24459864374705</v>
      </c>
      <c r="AG3558" s="5">
        <v>32</v>
      </c>
      <c r="AH3558" s="5">
        <v>252.32613152499604</v>
      </c>
      <c r="AI3558" s="5">
        <v>3</v>
      </c>
      <c r="AJ3558" s="5">
        <v>23.655574830468382</v>
      </c>
    </row>
    <row r="3559" spans="1:36" x14ac:dyDescent="0.25">
      <c r="A3559">
        <v>2017</v>
      </c>
      <c r="B3559" t="s">
        <v>71</v>
      </c>
      <c r="C3559" s="212" t="s">
        <v>5163</v>
      </c>
      <c r="D3559" s="47" t="s">
        <v>5160</v>
      </c>
      <c r="E3559" s="11">
        <v>0</v>
      </c>
      <c r="F3559" s="2">
        <v>0.86329999999999996</v>
      </c>
      <c r="G3559" s="2">
        <v>0.12570000000000001</v>
      </c>
      <c r="H3559" s="2">
        <v>0.73759999999999992</v>
      </c>
      <c r="I3559" s="2">
        <v>0.86070000000000002</v>
      </c>
      <c r="J3559" s="2">
        <v>0.122</v>
      </c>
      <c r="K3559" s="2">
        <v>0.73870000000000002</v>
      </c>
      <c r="L3559" s="2">
        <v>0.83330000000000004</v>
      </c>
      <c r="M3559" s="2">
        <v>0.15770000000000001</v>
      </c>
      <c r="N3559" s="2">
        <v>0.67559999999999998</v>
      </c>
      <c r="O3559" s="2">
        <v>0.71729999999999994</v>
      </c>
      <c r="P3559" s="2" t="s">
        <v>4792</v>
      </c>
      <c r="Q3559" s="5">
        <v>12690</v>
      </c>
      <c r="R3559" s="5" t="s">
        <v>4791</v>
      </c>
      <c r="S3559" s="5">
        <v>17</v>
      </c>
      <c r="T3559" s="5">
        <v>133.96375098502759</v>
      </c>
      <c r="U3559" s="5">
        <v>0</v>
      </c>
      <c r="V3559" s="5">
        <v>0</v>
      </c>
      <c r="W3559" s="5">
        <v>2</v>
      </c>
      <c r="X3559" s="5">
        <v>15.760441292356187</v>
      </c>
      <c r="Y3559" s="5">
        <v>2</v>
      </c>
      <c r="Z3559" s="5">
        <v>15.760441292356187</v>
      </c>
      <c r="AA3559" s="5">
        <v>13</v>
      </c>
      <c r="AB3559" s="5">
        <v>102.44286840031521</v>
      </c>
      <c r="AC3559" s="225">
        <v>0</v>
      </c>
      <c r="AD3559" s="5">
        <v>0</v>
      </c>
      <c r="AE3559" s="5">
        <v>0</v>
      </c>
      <c r="AF3559" s="5">
        <v>0</v>
      </c>
      <c r="AG3559" s="5">
        <v>121</v>
      </c>
      <c r="AH3559" s="5">
        <v>953.5066981875492</v>
      </c>
      <c r="AI3559" s="5">
        <v>10</v>
      </c>
      <c r="AJ3559" s="5">
        <v>78.802206461780941</v>
      </c>
    </row>
    <row r="3560" spans="1:36" x14ac:dyDescent="0.25">
      <c r="A3560">
        <v>2018</v>
      </c>
      <c r="B3560" t="s">
        <v>71</v>
      </c>
      <c r="C3560" s="212" t="s">
        <v>731</v>
      </c>
      <c r="D3560" s="47" t="s">
        <v>1897</v>
      </c>
      <c r="E3560" s="11">
        <v>0</v>
      </c>
      <c r="F3560" s="2">
        <v>0.79610000000000003</v>
      </c>
      <c r="G3560" s="2">
        <v>0.19439999999999999</v>
      </c>
      <c r="H3560" s="2">
        <v>0.60170000000000001</v>
      </c>
      <c r="I3560" s="2">
        <v>0.78720000000000001</v>
      </c>
      <c r="J3560" s="2">
        <v>0.18870000000000001</v>
      </c>
      <c r="K3560" s="2">
        <v>0.59850000000000003</v>
      </c>
      <c r="L3560" s="2">
        <v>0.76849999999999996</v>
      </c>
      <c r="M3560" s="2">
        <v>0.221</v>
      </c>
      <c r="N3560" s="2">
        <v>0.54749999999999999</v>
      </c>
      <c r="O3560" s="2">
        <v>0.58256666666666668</v>
      </c>
      <c r="P3560" s="2" t="s">
        <v>4792</v>
      </c>
      <c r="Q3560" s="5">
        <v>12704</v>
      </c>
      <c r="R3560" s="5" t="s">
        <v>4791</v>
      </c>
      <c r="S3560" s="5">
        <v>55</v>
      </c>
      <c r="T3560" s="5">
        <v>432.93450881612091</v>
      </c>
      <c r="U3560" s="5">
        <v>1</v>
      </c>
      <c r="V3560" s="5">
        <v>7.8715365239294712</v>
      </c>
      <c r="W3560" s="5">
        <v>8</v>
      </c>
      <c r="X3560" s="5">
        <v>62.97229219143577</v>
      </c>
      <c r="Y3560" s="5">
        <v>12</v>
      </c>
      <c r="Z3560" s="5">
        <v>94.458438287153655</v>
      </c>
      <c r="AA3560" s="5">
        <v>34</v>
      </c>
      <c r="AB3560" s="5">
        <v>267.63224181360204</v>
      </c>
      <c r="AC3560" s="225">
        <v>286</v>
      </c>
      <c r="AD3560" s="5">
        <v>2251.2594458438289</v>
      </c>
      <c r="AE3560" s="5">
        <v>80</v>
      </c>
      <c r="AF3560" s="5">
        <v>629.7229219143577</v>
      </c>
      <c r="AG3560" s="5">
        <v>179</v>
      </c>
      <c r="AH3560" s="5">
        <v>1409.0050377833754</v>
      </c>
      <c r="AI3560" s="5">
        <v>27</v>
      </c>
      <c r="AJ3560" s="5">
        <v>212.53148614609574</v>
      </c>
    </row>
    <row r="3561" spans="1:36" x14ac:dyDescent="0.25">
      <c r="A3561">
        <v>2018</v>
      </c>
      <c r="B3561" t="s">
        <v>71</v>
      </c>
      <c r="C3561" s="212" t="s">
        <v>731</v>
      </c>
      <c r="D3561" s="47" t="s">
        <v>1897</v>
      </c>
      <c r="E3561" s="11">
        <v>0</v>
      </c>
      <c r="F3561" s="2">
        <v>0.79610000000000003</v>
      </c>
      <c r="G3561" s="2">
        <v>0.19439999999999999</v>
      </c>
      <c r="H3561" s="2">
        <v>0.60170000000000001</v>
      </c>
      <c r="I3561" s="2">
        <v>0.78720000000000001</v>
      </c>
      <c r="J3561" s="2">
        <v>0.18870000000000001</v>
      </c>
      <c r="K3561" s="2">
        <v>0.59850000000000003</v>
      </c>
      <c r="L3561" s="2">
        <v>0.76849999999999996</v>
      </c>
      <c r="M3561" s="2">
        <v>0.221</v>
      </c>
      <c r="N3561" s="2">
        <v>0.54749999999999999</v>
      </c>
      <c r="O3561" s="2">
        <v>0.58256666666666668</v>
      </c>
      <c r="P3561" s="2" t="s">
        <v>4792</v>
      </c>
      <c r="Q3561" s="5">
        <v>12704</v>
      </c>
      <c r="R3561" s="5" t="s">
        <v>4791</v>
      </c>
      <c r="S3561" s="5">
        <v>55</v>
      </c>
      <c r="T3561" s="5">
        <v>432.93450881612091</v>
      </c>
      <c r="U3561" s="5">
        <v>1</v>
      </c>
      <c r="V3561" s="5">
        <v>7.8715365239294712</v>
      </c>
      <c r="W3561" s="5">
        <v>8</v>
      </c>
      <c r="X3561" s="5">
        <v>62.97229219143577</v>
      </c>
      <c r="Y3561" s="5">
        <v>12</v>
      </c>
      <c r="Z3561" s="5">
        <v>94.458438287153655</v>
      </c>
      <c r="AA3561" s="5">
        <v>34</v>
      </c>
      <c r="AB3561" s="5">
        <v>267.63224181360204</v>
      </c>
      <c r="AC3561" s="225">
        <v>286</v>
      </c>
      <c r="AD3561" s="5">
        <v>2251.2594458438289</v>
      </c>
      <c r="AE3561" s="5">
        <v>80</v>
      </c>
      <c r="AF3561" s="5">
        <v>629.7229219143577</v>
      </c>
      <c r="AG3561" s="5">
        <v>179</v>
      </c>
      <c r="AH3561" s="5">
        <v>1409.0050377833754</v>
      </c>
      <c r="AI3561" s="5">
        <v>27</v>
      </c>
      <c r="AJ3561" s="5">
        <v>212.53148614609574</v>
      </c>
    </row>
    <row r="3562" spans="1:36" x14ac:dyDescent="0.25">
      <c r="A3562">
        <v>2017</v>
      </c>
      <c r="B3562" t="s">
        <v>70</v>
      </c>
      <c r="C3562" s="212" t="s">
        <v>616</v>
      </c>
      <c r="D3562" s="47" t="s">
        <v>5300</v>
      </c>
      <c r="E3562" s="11">
        <v>14.28</v>
      </c>
      <c r="F3562" s="2">
        <v>0.68500000000000005</v>
      </c>
      <c r="G3562" s="2">
        <v>0.29880000000000001</v>
      </c>
      <c r="H3562" s="2">
        <v>0.38620000000000004</v>
      </c>
      <c r="I3562" s="2">
        <v>0.70109999999999995</v>
      </c>
      <c r="J3562" s="2">
        <v>0.254</v>
      </c>
      <c r="K3562" s="2">
        <v>0.44709999999999994</v>
      </c>
      <c r="L3562" s="2">
        <v>0.70379999999999998</v>
      </c>
      <c r="M3562" s="2">
        <v>0.28420000000000001</v>
      </c>
      <c r="N3562" s="2">
        <v>0.41959999999999997</v>
      </c>
      <c r="O3562" s="2">
        <v>0.4176333333333333</v>
      </c>
      <c r="P3562" s="5" t="s">
        <v>4792</v>
      </c>
      <c r="Q3562" s="5">
        <v>12710</v>
      </c>
      <c r="R3562" s="5">
        <v>890.0560224089636</v>
      </c>
      <c r="S3562" s="5">
        <v>37</v>
      </c>
      <c r="T3562" s="5">
        <v>291.10936270653031</v>
      </c>
      <c r="U3562" s="5">
        <v>2</v>
      </c>
      <c r="V3562" s="5">
        <v>15.735641227380016</v>
      </c>
      <c r="W3562" s="5">
        <v>2</v>
      </c>
      <c r="X3562" s="5">
        <v>15.735641227380016</v>
      </c>
      <c r="Y3562" s="5">
        <v>4</v>
      </c>
      <c r="Z3562" s="5">
        <v>31.471282454760033</v>
      </c>
      <c r="AA3562" s="5">
        <v>29</v>
      </c>
      <c r="AB3562" s="5">
        <v>228.16679779701022</v>
      </c>
      <c r="AC3562" s="225">
        <v>234</v>
      </c>
      <c r="AD3562" s="5">
        <v>1841.0700236034618</v>
      </c>
      <c r="AE3562" s="5">
        <v>50</v>
      </c>
      <c r="AF3562" s="5">
        <v>393.39103068450038</v>
      </c>
      <c r="AG3562" s="5">
        <v>173</v>
      </c>
      <c r="AH3562" s="5">
        <v>1361.1329661683712</v>
      </c>
      <c r="AI3562" s="5">
        <v>11</v>
      </c>
      <c r="AJ3562" s="5">
        <v>86.546026750590087</v>
      </c>
    </row>
    <row r="3563" spans="1:36" x14ac:dyDescent="0.25">
      <c r="A3563">
        <v>2017</v>
      </c>
      <c r="B3563" t="s">
        <v>71</v>
      </c>
      <c r="C3563" s="212" t="s">
        <v>866</v>
      </c>
      <c r="D3563" s="47" t="s">
        <v>4805</v>
      </c>
      <c r="E3563" s="11">
        <v>0</v>
      </c>
      <c r="F3563" s="2">
        <v>0.51259999999999994</v>
      </c>
      <c r="G3563" s="2">
        <v>0.46920000000000001</v>
      </c>
      <c r="H3563" s="2">
        <v>4.3399999999999939E-2</v>
      </c>
      <c r="I3563" s="2">
        <v>0.55620000000000003</v>
      </c>
      <c r="J3563" s="2">
        <v>0.3891</v>
      </c>
      <c r="K3563" s="2">
        <v>0.16710000000000003</v>
      </c>
      <c r="L3563" s="2">
        <v>0.6502</v>
      </c>
      <c r="M3563" s="2">
        <v>0.33489999999999998</v>
      </c>
      <c r="N3563" s="2">
        <v>0.31530000000000002</v>
      </c>
      <c r="O3563" s="2">
        <v>0.17526666666666668</v>
      </c>
      <c r="P3563" s="2" t="s">
        <v>4792</v>
      </c>
      <c r="Q3563" s="5">
        <v>12716</v>
      </c>
      <c r="R3563" s="5" t="s">
        <v>4791</v>
      </c>
      <c r="S3563" s="5">
        <v>5</v>
      </c>
      <c r="T3563" s="5">
        <v>39.320541050644856</v>
      </c>
      <c r="U3563" s="5">
        <v>1</v>
      </c>
      <c r="V3563" s="5">
        <v>7.864108210128971</v>
      </c>
      <c r="W3563" s="5">
        <v>0</v>
      </c>
      <c r="X3563" s="5">
        <v>0</v>
      </c>
      <c r="Y3563" s="5">
        <v>1</v>
      </c>
      <c r="Z3563" s="5">
        <v>7.864108210128971</v>
      </c>
      <c r="AA3563" s="5">
        <v>3</v>
      </c>
      <c r="AB3563" s="5">
        <v>23.592324630386916</v>
      </c>
      <c r="AC3563" s="225">
        <v>144</v>
      </c>
      <c r="AD3563" s="5">
        <v>1132.4315822585718</v>
      </c>
      <c r="AE3563" s="5">
        <v>21</v>
      </c>
      <c r="AF3563" s="5">
        <v>165.14627241270841</v>
      </c>
      <c r="AG3563" s="5">
        <v>112</v>
      </c>
      <c r="AH3563" s="5">
        <v>880.78011953444479</v>
      </c>
      <c r="AI3563" s="5">
        <v>11</v>
      </c>
      <c r="AJ3563" s="5">
        <v>86.505190311418687</v>
      </c>
    </row>
    <row r="3564" spans="1:36" x14ac:dyDescent="0.25">
      <c r="A3564">
        <v>2019</v>
      </c>
      <c r="B3564" t="s">
        <v>71</v>
      </c>
      <c r="C3564" s="212" t="s">
        <v>4851</v>
      </c>
      <c r="D3564" s="47" t="s">
        <v>4844</v>
      </c>
      <c r="E3564" s="11">
        <v>0</v>
      </c>
      <c r="F3564" s="2">
        <v>0.58350000000000002</v>
      </c>
      <c r="G3564" s="2">
        <v>0.40150000000000002</v>
      </c>
      <c r="H3564" s="2">
        <v>0.182</v>
      </c>
      <c r="I3564" s="2">
        <v>0.60070000000000001</v>
      </c>
      <c r="J3564" s="2">
        <v>0.35649999999999998</v>
      </c>
      <c r="K3564" s="2">
        <v>0.24420000000000003</v>
      </c>
      <c r="L3564" s="2">
        <v>0.66390000000000005</v>
      </c>
      <c r="M3564" s="2">
        <v>0.32250000000000001</v>
      </c>
      <c r="N3564" s="2">
        <v>0.34140000000000004</v>
      </c>
      <c r="O3564" s="2">
        <v>0.25586666666666669</v>
      </c>
      <c r="P3564" s="2" t="s">
        <v>4792</v>
      </c>
      <c r="Q3564" s="5">
        <v>12721</v>
      </c>
      <c r="R3564" s="5" t="s">
        <v>4791</v>
      </c>
      <c r="S3564" s="5">
        <v>10</v>
      </c>
      <c r="T3564" s="5">
        <v>78.610172156277031</v>
      </c>
      <c r="U3564" s="5">
        <v>0</v>
      </c>
      <c r="V3564" s="5">
        <v>0</v>
      </c>
      <c r="W3564" s="5">
        <v>0</v>
      </c>
      <c r="X3564" s="5">
        <v>0</v>
      </c>
      <c r="Y3564" s="5">
        <v>1</v>
      </c>
      <c r="Z3564" s="5">
        <v>7.8610172156277018</v>
      </c>
      <c r="AA3564" s="5">
        <v>9</v>
      </c>
      <c r="AB3564" s="5">
        <v>70.749154940649319</v>
      </c>
      <c r="AC3564" s="225">
        <v>104</v>
      </c>
      <c r="AD3564" s="5">
        <v>817.54579042528098</v>
      </c>
      <c r="AE3564" s="5">
        <v>37</v>
      </c>
      <c r="AF3564" s="5">
        <v>290.857636978225</v>
      </c>
      <c r="AG3564" s="5">
        <v>56</v>
      </c>
      <c r="AH3564" s="5">
        <v>440.21696407515134</v>
      </c>
      <c r="AI3564" s="5">
        <v>11</v>
      </c>
      <c r="AJ3564" s="5">
        <v>86.471189371904728</v>
      </c>
    </row>
    <row r="3565" spans="1:36" x14ac:dyDescent="0.25">
      <c r="A3565">
        <v>2018</v>
      </c>
      <c r="B3565" t="s">
        <v>71</v>
      </c>
      <c r="C3565" s="212" t="s">
        <v>5838</v>
      </c>
      <c r="D3565" s="47" t="s">
        <v>5817</v>
      </c>
      <c r="E3565" s="11">
        <v>0</v>
      </c>
      <c r="F3565" s="2">
        <v>0.4909</v>
      </c>
      <c r="G3565" s="2">
        <v>0.49309999999999998</v>
      </c>
      <c r="H3565" s="2">
        <v>-2.1999999999999797E-3</v>
      </c>
      <c r="I3565" s="2">
        <v>0.51739999999999997</v>
      </c>
      <c r="J3565" s="2">
        <v>0.43140000000000001</v>
      </c>
      <c r="K3565" s="2">
        <v>8.5999999999999965E-2</v>
      </c>
      <c r="L3565" s="2">
        <v>0.57120000000000004</v>
      </c>
      <c r="M3565" s="2">
        <v>0.4143</v>
      </c>
      <c r="N3565" s="2">
        <v>0.15690000000000004</v>
      </c>
      <c r="O3565" s="2">
        <v>8.0233333333333337E-2</v>
      </c>
      <c r="P3565" s="2" t="s">
        <v>5765</v>
      </c>
      <c r="Q3565" s="5">
        <v>12741</v>
      </c>
      <c r="R3565" s="5" t="s">
        <v>4791</v>
      </c>
      <c r="S3565" s="5">
        <v>25</v>
      </c>
      <c r="T3565" s="5">
        <v>196.21693744604033</v>
      </c>
      <c r="U3565" s="5">
        <v>0</v>
      </c>
      <c r="V3565" s="5">
        <v>0</v>
      </c>
      <c r="W3565" s="5">
        <v>1</v>
      </c>
      <c r="X3565" s="5">
        <v>7.8486774978416136</v>
      </c>
      <c r="Y3565" s="5">
        <v>6</v>
      </c>
      <c r="Z3565" s="5">
        <v>47.092064987049682</v>
      </c>
      <c r="AA3565" s="5">
        <v>18</v>
      </c>
      <c r="AB3565" s="5">
        <v>141.27619496114903</v>
      </c>
      <c r="AC3565" s="225">
        <v>254</v>
      </c>
      <c r="AD3565" s="5">
        <v>1993.56408445177</v>
      </c>
      <c r="AE3565" s="5">
        <v>28</v>
      </c>
      <c r="AF3565" s="5">
        <v>219.76296993956515</v>
      </c>
      <c r="AG3565" s="5">
        <v>198</v>
      </c>
      <c r="AH3565" s="5">
        <v>1554.0381445726396</v>
      </c>
      <c r="AI3565" s="5">
        <v>28</v>
      </c>
      <c r="AJ3565" s="5">
        <v>219.76296993956515</v>
      </c>
    </row>
    <row r="3566" spans="1:36" x14ac:dyDescent="0.25">
      <c r="A3566">
        <v>2018</v>
      </c>
      <c r="B3566" t="s">
        <v>71</v>
      </c>
      <c r="C3566" s="212" t="s">
        <v>5838</v>
      </c>
      <c r="D3566" s="47" t="s">
        <v>5817</v>
      </c>
      <c r="E3566" s="11">
        <v>0</v>
      </c>
      <c r="F3566" s="2">
        <v>0.4909</v>
      </c>
      <c r="G3566" s="2">
        <v>0.49309999999999998</v>
      </c>
      <c r="H3566" s="2">
        <v>-2.1999999999999797E-3</v>
      </c>
      <c r="I3566" s="2">
        <v>0.51739999999999997</v>
      </c>
      <c r="J3566" s="2">
        <v>0.43140000000000001</v>
      </c>
      <c r="K3566" s="2">
        <v>8.5999999999999965E-2</v>
      </c>
      <c r="L3566" s="2">
        <v>0.57120000000000004</v>
      </c>
      <c r="M3566" s="2">
        <v>0.4143</v>
      </c>
      <c r="N3566" s="2">
        <v>0.15690000000000004</v>
      </c>
      <c r="O3566" s="2">
        <v>8.0233333333333337E-2</v>
      </c>
      <c r="P3566" s="2" t="s">
        <v>5765</v>
      </c>
      <c r="Q3566" s="5">
        <v>12741</v>
      </c>
      <c r="R3566" s="5" t="s">
        <v>4791</v>
      </c>
      <c r="S3566" s="5">
        <v>25</v>
      </c>
      <c r="T3566" s="5">
        <v>196.21693744604033</v>
      </c>
      <c r="U3566" s="5">
        <v>0</v>
      </c>
      <c r="V3566" s="5">
        <v>0</v>
      </c>
      <c r="W3566" s="5">
        <v>1</v>
      </c>
      <c r="X3566" s="5">
        <v>7.8486774978416136</v>
      </c>
      <c r="Y3566" s="5">
        <v>6</v>
      </c>
      <c r="Z3566" s="5">
        <v>47.092064987049682</v>
      </c>
      <c r="AA3566" s="5">
        <v>18</v>
      </c>
      <c r="AB3566" s="5">
        <v>141.27619496114903</v>
      </c>
      <c r="AC3566" s="225">
        <v>254</v>
      </c>
      <c r="AD3566" s="5">
        <v>1993.56408445177</v>
      </c>
      <c r="AE3566" s="5">
        <v>28</v>
      </c>
      <c r="AF3566" s="5">
        <v>219.76296993956515</v>
      </c>
      <c r="AG3566" s="5">
        <v>198</v>
      </c>
      <c r="AH3566" s="5">
        <v>1554.0381445726396</v>
      </c>
      <c r="AI3566" s="5">
        <v>28</v>
      </c>
      <c r="AJ3566" s="5">
        <v>219.76296993956515</v>
      </c>
    </row>
    <row r="3567" spans="1:36" x14ac:dyDescent="0.25">
      <c r="A3567">
        <v>2018</v>
      </c>
      <c r="B3567" t="s">
        <v>41</v>
      </c>
      <c r="C3567" s="212" t="s">
        <v>6174</v>
      </c>
      <c r="D3567" s="47" t="s">
        <v>6079</v>
      </c>
      <c r="E3567" s="11">
        <v>8.49</v>
      </c>
      <c r="F3567" s="2">
        <v>0.37119999999999997</v>
      </c>
      <c r="G3567" s="2">
        <v>0.5998</v>
      </c>
      <c r="H3567" s="2">
        <v>-0.22860000000000003</v>
      </c>
      <c r="I3567" s="2">
        <v>0.37119999999999997</v>
      </c>
      <c r="J3567" s="2">
        <v>0.55769999999999997</v>
      </c>
      <c r="K3567" s="2">
        <v>-0.1865</v>
      </c>
      <c r="L3567" s="2">
        <v>0.44919999999999999</v>
      </c>
      <c r="M3567" s="2">
        <v>0.51939999999999997</v>
      </c>
      <c r="N3567" s="2">
        <v>-7.0199999999999985E-2</v>
      </c>
      <c r="O3567" s="2">
        <v>-0.16176666666666667</v>
      </c>
      <c r="P3567" s="2" t="s">
        <v>5900</v>
      </c>
      <c r="Q3567" s="5">
        <v>12741</v>
      </c>
      <c r="R3567" s="5">
        <v>1500.7067137809188</v>
      </c>
      <c r="S3567" s="5">
        <v>35</v>
      </c>
      <c r="T3567" s="5">
        <v>274.70371242445646</v>
      </c>
      <c r="U3567" s="5">
        <v>1</v>
      </c>
      <c r="V3567" s="5">
        <v>7.8486774978416136</v>
      </c>
      <c r="W3567" s="5">
        <v>18</v>
      </c>
      <c r="X3567" s="5">
        <v>141.27619496114903</v>
      </c>
      <c r="Y3567" s="5">
        <v>14</v>
      </c>
      <c r="Z3567" s="5">
        <v>109.88148496978258</v>
      </c>
      <c r="AA3567" s="5">
        <v>2</v>
      </c>
      <c r="AB3567" s="5">
        <v>15.697354995683227</v>
      </c>
      <c r="AC3567" s="225">
        <v>349</v>
      </c>
      <c r="AD3567" s="5">
        <v>2739.1884467467235</v>
      </c>
      <c r="AE3567" s="5">
        <v>92</v>
      </c>
      <c r="AF3567" s="5">
        <v>722.07832980142848</v>
      </c>
      <c r="AG3567" s="5">
        <v>243</v>
      </c>
      <c r="AH3567" s="5">
        <v>1907.2286319755121</v>
      </c>
      <c r="AI3567" s="5">
        <v>14</v>
      </c>
      <c r="AJ3567" s="5">
        <v>109.88148496978258</v>
      </c>
    </row>
    <row r="3568" spans="1:36" x14ac:dyDescent="0.25">
      <c r="A3568">
        <v>2018</v>
      </c>
      <c r="B3568" t="s">
        <v>41</v>
      </c>
      <c r="C3568" s="212" t="s">
        <v>5569</v>
      </c>
      <c r="D3568" s="47" t="s">
        <v>5511</v>
      </c>
      <c r="E3568" s="11">
        <v>7.3639999999999999</v>
      </c>
      <c r="F3568" s="2">
        <v>0.51060000000000005</v>
      </c>
      <c r="G3568" s="2">
        <v>0.46700000000000003</v>
      </c>
      <c r="H3568" s="2">
        <v>4.3600000000000028E-2</v>
      </c>
      <c r="I3568" s="2">
        <v>0.50770000000000004</v>
      </c>
      <c r="J3568" s="2">
        <v>0.4158</v>
      </c>
      <c r="K3568" s="2">
        <v>9.1900000000000037E-2</v>
      </c>
      <c r="L3568" s="2">
        <v>0.53259999999999996</v>
      </c>
      <c r="M3568" s="2">
        <v>0.44650000000000001</v>
      </c>
      <c r="N3568" s="2">
        <v>8.6099999999999954E-2</v>
      </c>
      <c r="O3568" s="2">
        <v>7.3866666666666678E-2</v>
      </c>
      <c r="P3568" s="2" t="s">
        <v>4792</v>
      </c>
      <c r="Q3568" s="5">
        <v>12770</v>
      </c>
      <c r="R3568" s="5">
        <v>1734.1118957088538</v>
      </c>
      <c r="S3568" s="5">
        <v>18</v>
      </c>
      <c r="T3568" s="5">
        <v>140.95536413469068</v>
      </c>
      <c r="U3568" s="5">
        <v>0</v>
      </c>
      <c r="V3568" s="5">
        <v>0</v>
      </c>
      <c r="W3568" s="5">
        <v>6</v>
      </c>
      <c r="X3568" s="5">
        <v>46.985121378230225</v>
      </c>
      <c r="Y3568" s="5">
        <v>3</v>
      </c>
      <c r="Z3568" s="5">
        <v>23.492560689115113</v>
      </c>
      <c r="AA3568" s="5">
        <v>9</v>
      </c>
      <c r="AB3568" s="5">
        <v>70.477682067345341</v>
      </c>
      <c r="AC3568" s="225">
        <v>82</v>
      </c>
      <c r="AD3568" s="5">
        <v>642.12999216914648</v>
      </c>
      <c r="AE3568" s="5">
        <v>8</v>
      </c>
      <c r="AF3568" s="5">
        <v>62.646828504306967</v>
      </c>
      <c r="AG3568" s="5">
        <v>71</v>
      </c>
      <c r="AH3568" s="5">
        <v>555.9906029757243</v>
      </c>
      <c r="AI3568" s="5">
        <v>3</v>
      </c>
      <c r="AJ3568" s="5">
        <v>23.492560689115113</v>
      </c>
    </row>
    <row r="3569" spans="1:36" x14ac:dyDescent="0.25">
      <c r="A3569">
        <v>2017</v>
      </c>
      <c r="B3569" t="s">
        <v>71</v>
      </c>
      <c r="C3569" s="212" t="s">
        <v>5807</v>
      </c>
      <c r="D3569" s="47" t="s">
        <v>649</v>
      </c>
      <c r="E3569" s="11">
        <v>0</v>
      </c>
      <c r="F3569" s="2">
        <v>0.502</v>
      </c>
      <c r="G3569" s="2">
        <v>0.48620000000000002</v>
      </c>
      <c r="H3569" s="2">
        <v>1.5799999999999981E-2</v>
      </c>
      <c r="I3569" s="2">
        <v>0.48920000000000002</v>
      </c>
      <c r="J3569" s="2">
        <v>0.4844</v>
      </c>
      <c r="K3569" s="2">
        <v>4.8000000000000265E-3</v>
      </c>
      <c r="L3569" s="2">
        <v>0.4879</v>
      </c>
      <c r="M3569" s="2">
        <v>0.504</v>
      </c>
      <c r="N3569" s="2">
        <v>-1.6100000000000003E-2</v>
      </c>
      <c r="O3569" s="2">
        <v>1.5000000000000013E-3</v>
      </c>
      <c r="P3569" s="2" t="s">
        <v>5765</v>
      </c>
      <c r="Q3569" s="5">
        <v>12775</v>
      </c>
      <c r="R3569" s="5" t="s">
        <v>4791</v>
      </c>
      <c r="S3569" s="5">
        <v>50</v>
      </c>
      <c r="T3569" s="5">
        <v>391.38943248532286</v>
      </c>
      <c r="U3569" s="5">
        <v>1</v>
      </c>
      <c r="V3569" s="5">
        <v>7.8277886497064584</v>
      </c>
      <c r="W3569" s="5">
        <v>8</v>
      </c>
      <c r="X3569" s="5">
        <v>62.622309197651667</v>
      </c>
      <c r="Y3569" s="5">
        <v>2</v>
      </c>
      <c r="Z3569" s="5">
        <v>15.655577299412917</v>
      </c>
      <c r="AA3569" s="5">
        <v>39</v>
      </c>
      <c r="AB3569" s="5">
        <v>305.28375733855182</v>
      </c>
      <c r="AC3569" s="225">
        <v>208</v>
      </c>
      <c r="AD3569" s="5">
        <v>1628.1800391389434</v>
      </c>
      <c r="AE3569" s="5">
        <v>41</v>
      </c>
      <c r="AF3569" s="5">
        <v>320.93933463796475</v>
      </c>
      <c r="AG3569" s="5">
        <v>141</v>
      </c>
      <c r="AH3569" s="5">
        <v>1103.7181996086106</v>
      </c>
      <c r="AI3569" s="5">
        <v>26</v>
      </c>
      <c r="AJ3569" s="5">
        <v>203.52250489236792</v>
      </c>
    </row>
    <row r="3570" spans="1:36" x14ac:dyDescent="0.25">
      <c r="A3570">
        <v>2017</v>
      </c>
      <c r="B3570" t="s">
        <v>71</v>
      </c>
      <c r="C3570" s="212" t="s">
        <v>5271</v>
      </c>
      <c r="D3570" s="47" t="s">
        <v>5270</v>
      </c>
      <c r="E3570" s="11">
        <v>0</v>
      </c>
      <c r="F3570" s="2">
        <v>0.87549999999999994</v>
      </c>
      <c r="G3570" s="2">
        <v>0.11</v>
      </c>
      <c r="H3570" s="2">
        <v>0.76549999999999996</v>
      </c>
      <c r="I3570" s="2">
        <v>0.86350000000000005</v>
      </c>
      <c r="J3570" s="2">
        <v>0.1047</v>
      </c>
      <c r="K3570" s="2">
        <v>0.75880000000000003</v>
      </c>
      <c r="L3570" s="2">
        <v>0.85819999999999996</v>
      </c>
      <c r="M3570" s="2">
        <v>0.1318</v>
      </c>
      <c r="N3570" s="2">
        <v>0.72639999999999993</v>
      </c>
      <c r="O3570" s="2">
        <v>0.75023333333333342</v>
      </c>
      <c r="P3570" s="2" t="s">
        <v>4792</v>
      </c>
      <c r="Q3570" s="5">
        <v>12791</v>
      </c>
      <c r="R3570" s="5" t="s">
        <v>4791</v>
      </c>
      <c r="S3570" s="5">
        <v>51</v>
      </c>
      <c r="T3570" s="5">
        <v>398.71784848721757</v>
      </c>
      <c r="U3570" s="5">
        <v>2</v>
      </c>
      <c r="V3570" s="5">
        <v>15.635994058322257</v>
      </c>
      <c r="W3570" s="5">
        <v>27</v>
      </c>
      <c r="X3570" s="5">
        <v>211.08591978735049</v>
      </c>
      <c r="Y3570" s="5">
        <v>3</v>
      </c>
      <c r="Z3570" s="5">
        <v>23.453991087483388</v>
      </c>
      <c r="AA3570" s="5">
        <v>19</v>
      </c>
      <c r="AB3570" s="5">
        <v>148.54194355406145</v>
      </c>
      <c r="AC3570" s="225">
        <v>514</v>
      </c>
      <c r="AD3570" s="5">
        <v>4018.4504729888199</v>
      </c>
      <c r="AE3570" s="5">
        <v>158</v>
      </c>
      <c r="AF3570" s="5">
        <v>1235.2435306074585</v>
      </c>
      <c r="AG3570" s="5">
        <v>320</v>
      </c>
      <c r="AH3570" s="5">
        <v>2501.7590493315615</v>
      </c>
      <c r="AI3570" s="5">
        <v>36</v>
      </c>
      <c r="AJ3570" s="5">
        <v>281.44789304980065</v>
      </c>
    </row>
    <row r="3571" spans="1:36" x14ac:dyDescent="0.25">
      <c r="A3571">
        <v>2017</v>
      </c>
      <c r="B3571" t="s">
        <v>41</v>
      </c>
      <c r="C3571" s="212" t="s">
        <v>6174</v>
      </c>
      <c r="D3571" s="47" t="s">
        <v>6079</v>
      </c>
      <c r="E3571" s="11">
        <v>8.49</v>
      </c>
      <c r="F3571" s="2">
        <v>0.37119999999999997</v>
      </c>
      <c r="G3571" s="2">
        <v>0.5998</v>
      </c>
      <c r="H3571" s="2">
        <v>-0.22860000000000003</v>
      </c>
      <c r="I3571" s="2">
        <v>0.37119999999999997</v>
      </c>
      <c r="J3571" s="2">
        <v>0.55769999999999997</v>
      </c>
      <c r="K3571" s="2">
        <v>-0.1865</v>
      </c>
      <c r="L3571" s="2">
        <v>0.44919999999999999</v>
      </c>
      <c r="M3571" s="2">
        <v>0.51939999999999997</v>
      </c>
      <c r="N3571" s="2">
        <v>-7.0199999999999985E-2</v>
      </c>
      <c r="O3571" s="2">
        <v>-0.16176666666666667</v>
      </c>
      <c r="P3571" s="2" t="s">
        <v>5900</v>
      </c>
      <c r="Q3571" s="5">
        <v>12791</v>
      </c>
      <c r="R3571" s="5">
        <v>1506.5959952885748</v>
      </c>
      <c r="S3571" s="5">
        <v>41</v>
      </c>
      <c r="T3571" s="5">
        <v>320.53787819560631</v>
      </c>
      <c r="U3571" s="5">
        <v>0</v>
      </c>
      <c r="V3571" s="5">
        <v>0</v>
      </c>
      <c r="W3571" s="5">
        <v>8</v>
      </c>
      <c r="X3571" s="5">
        <v>62.54397623328903</v>
      </c>
      <c r="Y3571" s="5">
        <v>17</v>
      </c>
      <c r="Z3571" s="5">
        <v>132.90594949573921</v>
      </c>
      <c r="AA3571" s="5">
        <v>16</v>
      </c>
      <c r="AB3571" s="5">
        <v>125.08795246657806</v>
      </c>
      <c r="AC3571" s="225">
        <v>315</v>
      </c>
      <c r="AD3571" s="5">
        <v>2462.6690641857558</v>
      </c>
      <c r="AE3571" s="5">
        <v>79</v>
      </c>
      <c r="AF3571" s="5">
        <v>617.62176530372926</v>
      </c>
      <c r="AG3571" s="5">
        <v>220</v>
      </c>
      <c r="AH3571" s="5">
        <v>1719.9593464154484</v>
      </c>
      <c r="AI3571" s="5">
        <v>16</v>
      </c>
      <c r="AJ3571" s="5">
        <v>125.08795246657806</v>
      </c>
    </row>
    <row r="3572" spans="1:36" x14ac:dyDescent="0.25">
      <c r="A3572">
        <v>2018</v>
      </c>
      <c r="B3572" t="s">
        <v>49</v>
      </c>
      <c r="C3572" s="212" t="s">
        <v>6442</v>
      </c>
      <c r="D3572" s="47" t="s">
        <v>6318</v>
      </c>
      <c r="E3572" s="11">
        <v>20.399999999999999</v>
      </c>
      <c r="F3572" s="2">
        <v>0.25169999999999998</v>
      </c>
      <c r="G3572" s="2">
        <v>0.72040000000000004</v>
      </c>
      <c r="H3572" s="2">
        <v>-0.46870000000000006</v>
      </c>
      <c r="I3572" s="2">
        <v>0.26700000000000002</v>
      </c>
      <c r="J3572" s="2">
        <v>0.63400000000000001</v>
      </c>
      <c r="K3572" s="2">
        <v>-0.36699999999999999</v>
      </c>
      <c r="L3572" s="2">
        <v>0.2</v>
      </c>
      <c r="M3572" s="2">
        <v>0.77500000000000002</v>
      </c>
      <c r="N3572" s="2">
        <v>-0.57499999999999996</v>
      </c>
      <c r="O3572" s="2">
        <v>-0.47023333333333334</v>
      </c>
      <c r="P3572" s="2" t="s">
        <v>5900</v>
      </c>
      <c r="Q3572" s="5">
        <v>12800</v>
      </c>
      <c r="R3572" s="5">
        <v>627.45098039215691</v>
      </c>
      <c r="S3572" s="5">
        <v>72</v>
      </c>
      <c r="T3572" s="5">
        <v>562.5</v>
      </c>
      <c r="U3572" s="5">
        <v>0</v>
      </c>
      <c r="V3572" s="5">
        <v>0</v>
      </c>
      <c r="W3572" s="5">
        <v>13</v>
      </c>
      <c r="X3572" s="5">
        <v>101.5625</v>
      </c>
      <c r="Y3572" s="5">
        <v>9</v>
      </c>
      <c r="Z3572" s="5">
        <v>70.3125</v>
      </c>
      <c r="AA3572" s="5">
        <v>50</v>
      </c>
      <c r="AB3572" s="5">
        <v>390.625</v>
      </c>
      <c r="AC3572" s="225">
        <v>400</v>
      </c>
      <c r="AD3572" s="5">
        <v>3125</v>
      </c>
      <c r="AE3572" s="5">
        <v>88</v>
      </c>
      <c r="AF3572" s="5">
        <v>687.5</v>
      </c>
      <c r="AG3572" s="5">
        <v>301</v>
      </c>
      <c r="AH3572" s="5">
        <v>2351.5625</v>
      </c>
      <c r="AI3572" s="5">
        <v>11</v>
      </c>
      <c r="AJ3572" s="5">
        <v>85.9375</v>
      </c>
    </row>
    <row r="3573" spans="1:36" x14ac:dyDescent="0.25">
      <c r="A3573">
        <v>2019</v>
      </c>
      <c r="B3573" t="s">
        <v>71</v>
      </c>
      <c r="C3573" s="212" t="s">
        <v>731</v>
      </c>
      <c r="D3573" s="47" t="s">
        <v>1897</v>
      </c>
      <c r="E3573" s="11">
        <v>0</v>
      </c>
      <c r="F3573" s="2">
        <v>0.79610000000000003</v>
      </c>
      <c r="G3573" s="2">
        <v>0.19439999999999999</v>
      </c>
      <c r="H3573" s="2">
        <v>0.60170000000000001</v>
      </c>
      <c r="I3573" s="2">
        <v>0.78720000000000001</v>
      </c>
      <c r="J3573" s="2">
        <v>0.18870000000000001</v>
      </c>
      <c r="K3573" s="2">
        <v>0.59850000000000003</v>
      </c>
      <c r="L3573" s="2">
        <v>0.76849999999999996</v>
      </c>
      <c r="M3573" s="2">
        <v>0.221</v>
      </c>
      <c r="N3573" s="2">
        <v>0.54749999999999999</v>
      </c>
      <c r="O3573" s="2">
        <v>0.58256666666666668</v>
      </c>
      <c r="P3573" s="2" t="s">
        <v>4792</v>
      </c>
      <c r="Q3573" s="5">
        <v>12807</v>
      </c>
      <c r="R3573" s="5" t="s">
        <v>4791</v>
      </c>
      <c r="S3573" s="5">
        <v>47</v>
      </c>
      <c r="T3573" s="5">
        <v>366.98680409151245</v>
      </c>
      <c r="U3573" s="5">
        <v>0</v>
      </c>
      <c r="V3573" s="5">
        <v>0</v>
      </c>
      <c r="W3573" s="5">
        <v>10</v>
      </c>
      <c r="X3573" s="5">
        <v>78.082298742874997</v>
      </c>
      <c r="Y3573" s="5">
        <v>8</v>
      </c>
      <c r="Z3573" s="5">
        <v>62.465838994299993</v>
      </c>
      <c r="AA3573" s="5">
        <v>29</v>
      </c>
      <c r="AB3573" s="5">
        <v>226.43866635433744</v>
      </c>
      <c r="AC3573" s="225">
        <v>283</v>
      </c>
      <c r="AD3573" s="5">
        <v>2209.7290544233624</v>
      </c>
      <c r="AE3573" s="5">
        <v>75</v>
      </c>
      <c r="AF3573" s="5">
        <v>585.61724057156243</v>
      </c>
      <c r="AG3573" s="5">
        <v>170</v>
      </c>
      <c r="AH3573" s="5">
        <v>1327.3990786288748</v>
      </c>
      <c r="AI3573" s="5">
        <v>38</v>
      </c>
      <c r="AJ3573" s="5">
        <v>296.71273522292495</v>
      </c>
    </row>
    <row r="3574" spans="1:36" x14ac:dyDescent="0.25">
      <c r="A3574">
        <v>2019</v>
      </c>
      <c r="B3574" t="s">
        <v>71</v>
      </c>
      <c r="C3574" s="212" t="s">
        <v>5807</v>
      </c>
      <c r="D3574" s="47" t="s">
        <v>649</v>
      </c>
      <c r="E3574" s="11">
        <v>0</v>
      </c>
      <c r="F3574" s="2">
        <v>0.502</v>
      </c>
      <c r="G3574" s="2">
        <v>0.48620000000000002</v>
      </c>
      <c r="H3574" s="2">
        <v>1.5799999999999981E-2</v>
      </c>
      <c r="I3574" s="2">
        <v>0.48920000000000002</v>
      </c>
      <c r="J3574" s="2">
        <v>0.4844</v>
      </c>
      <c r="K3574" s="2">
        <v>4.8000000000000265E-3</v>
      </c>
      <c r="L3574" s="2">
        <v>0.4879</v>
      </c>
      <c r="M3574" s="2">
        <v>0.504</v>
      </c>
      <c r="N3574" s="2">
        <v>-1.6100000000000003E-2</v>
      </c>
      <c r="O3574" s="2">
        <v>1.5000000000000013E-3</v>
      </c>
      <c r="P3574" s="2" t="s">
        <v>5765</v>
      </c>
      <c r="Q3574" s="5">
        <v>12808</v>
      </c>
      <c r="R3574" s="5" t="s">
        <v>4791</v>
      </c>
      <c r="S3574" s="5">
        <v>37</v>
      </c>
      <c r="T3574" s="5">
        <v>288.88194878201125</v>
      </c>
      <c r="U3574" s="5">
        <v>0</v>
      </c>
      <c r="V3574" s="5">
        <v>0</v>
      </c>
      <c r="W3574" s="5">
        <v>6</v>
      </c>
      <c r="X3574" s="5">
        <v>46.845721424109932</v>
      </c>
      <c r="Y3574" s="5">
        <v>1</v>
      </c>
      <c r="Z3574" s="5">
        <v>7.8076202373516548</v>
      </c>
      <c r="AA3574" s="5">
        <v>30</v>
      </c>
      <c r="AB3574" s="5">
        <v>234.22860712054967</v>
      </c>
      <c r="AC3574" s="225">
        <v>198</v>
      </c>
      <c r="AD3574" s="5">
        <v>1545.9088069956279</v>
      </c>
      <c r="AE3574" s="5">
        <v>35</v>
      </c>
      <c r="AF3574" s="5">
        <v>273.26670830730797</v>
      </c>
      <c r="AG3574" s="5">
        <v>146</v>
      </c>
      <c r="AH3574" s="5">
        <v>1139.9125546533417</v>
      </c>
      <c r="AI3574" s="5">
        <v>17</v>
      </c>
      <c r="AJ3574" s="5">
        <v>132.72954403497815</v>
      </c>
    </row>
    <row r="3575" spans="1:36" x14ac:dyDescent="0.25">
      <c r="A3575">
        <v>2019</v>
      </c>
      <c r="B3575" t="s">
        <v>41</v>
      </c>
      <c r="C3575" s="212" t="s">
        <v>5569</v>
      </c>
      <c r="D3575" s="47" t="s">
        <v>5511</v>
      </c>
      <c r="E3575" s="11">
        <v>7.3639999999999999</v>
      </c>
      <c r="F3575" s="2">
        <v>0.51060000000000005</v>
      </c>
      <c r="G3575" s="2">
        <v>0.46700000000000003</v>
      </c>
      <c r="H3575" s="2">
        <v>4.3600000000000028E-2</v>
      </c>
      <c r="I3575" s="2">
        <v>0.50770000000000004</v>
      </c>
      <c r="J3575" s="2">
        <v>0.4158</v>
      </c>
      <c r="K3575" s="2">
        <v>9.1900000000000037E-2</v>
      </c>
      <c r="L3575" s="2">
        <v>0.53259999999999996</v>
      </c>
      <c r="M3575" s="2">
        <v>0.44650000000000001</v>
      </c>
      <c r="N3575" s="2">
        <v>8.6099999999999954E-2</v>
      </c>
      <c r="O3575" s="2">
        <v>7.3866666666666678E-2</v>
      </c>
      <c r="P3575" s="2" t="s">
        <v>4792</v>
      </c>
      <c r="Q3575" s="5">
        <v>12809</v>
      </c>
      <c r="R3575" s="5">
        <v>1739.4079304725692</v>
      </c>
      <c r="S3575" s="5">
        <v>6</v>
      </c>
      <c r="T3575" s="5">
        <v>46.842064173627918</v>
      </c>
      <c r="U3575" s="5">
        <v>0</v>
      </c>
      <c r="V3575" s="5">
        <v>0</v>
      </c>
      <c r="W3575" s="5">
        <v>2</v>
      </c>
      <c r="X3575" s="5">
        <v>15.614021391209306</v>
      </c>
      <c r="Y3575" s="5">
        <v>0</v>
      </c>
      <c r="Z3575" s="5">
        <v>0</v>
      </c>
      <c r="AA3575" s="5">
        <v>4</v>
      </c>
      <c r="AB3575" s="5">
        <v>31.228042782418612</v>
      </c>
      <c r="AC3575" s="225">
        <v>90</v>
      </c>
      <c r="AD3575" s="5">
        <v>702.63096260441876</v>
      </c>
      <c r="AE3575" s="5">
        <v>12</v>
      </c>
      <c r="AF3575" s="5">
        <v>93.684128347255836</v>
      </c>
      <c r="AG3575" s="5">
        <v>69</v>
      </c>
      <c r="AH3575" s="5">
        <v>538.68373799672111</v>
      </c>
      <c r="AI3575" s="5">
        <v>9</v>
      </c>
      <c r="AJ3575" s="5">
        <v>70.263096260441884</v>
      </c>
    </row>
    <row r="3576" spans="1:36" x14ac:dyDescent="0.25">
      <c r="A3576">
        <v>2019</v>
      </c>
      <c r="B3576" t="s">
        <v>70</v>
      </c>
      <c r="C3576" s="212" t="s">
        <v>5326</v>
      </c>
      <c r="D3576" s="47" t="s">
        <v>5300</v>
      </c>
      <c r="E3576" s="11">
        <v>10.99</v>
      </c>
      <c r="F3576" s="2">
        <v>0.68500000000000005</v>
      </c>
      <c r="G3576" s="2">
        <v>0.29880000000000001</v>
      </c>
      <c r="H3576" s="2">
        <v>0.38620000000000004</v>
      </c>
      <c r="I3576" s="2">
        <v>0.70109999999999995</v>
      </c>
      <c r="J3576" s="2">
        <v>0.254</v>
      </c>
      <c r="K3576" s="2">
        <v>0.44709999999999994</v>
      </c>
      <c r="L3576" s="2">
        <v>0.70379999999999998</v>
      </c>
      <c r="M3576" s="2">
        <v>0.28420000000000001</v>
      </c>
      <c r="N3576" s="2">
        <v>0.41959999999999997</v>
      </c>
      <c r="O3576" s="2">
        <v>0.4176333333333333</v>
      </c>
      <c r="P3576" s="5" t="s">
        <v>4792</v>
      </c>
      <c r="Q3576" s="5">
        <v>12822</v>
      </c>
      <c r="R3576" s="5">
        <v>1166.6969972702457</v>
      </c>
      <c r="S3576" s="5">
        <v>19</v>
      </c>
      <c r="T3576" s="5">
        <v>148.18281079394791</v>
      </c>
      <c r="U3576" s="5">
        <v>0</v>
      </c>
      <c r="V3576" s="5">
        <v>0</v>
      </c>
      <c r="W3576" s="5">
        <v>1</v>
      </c>
      <c r="X3576" s="5">
        <v>7.7990953049446263</v>
      </c>
      <c r="Y3576" s="5">
        <v>2</v>
      </c>
      <c r="Z3576" s="5">
        <v>15.598190609889253</v>
      </c>
      <c r="AA3576" s="5">
        <v>16</v>
      </c>
      <c r="AB3576" s="5">
        <v>124.78552487911402</v>
      </c>
      <c r="AC3576" s="225">
        <v>161</v>
      </c>
      <c r="AD3576" s="5">
        <v>1255.654344096085</v>
      </c>
      <c r="AE3576" s="5">
        <v>9</v>
      </c>
      <c r="AF3576" s="5">
        <v>70.191857744501633</v>
      </c>
      <c r="AG3576" s="5">
        <v>144</v>
      </c>
      <c r="AH3576" s="5">
        <v>1123.0697239120261</v>
      </c>
      <c r="AI3576" s="5">
        <v>8</v>
      </c>
      <c r="AJ3576" s="5">
        <v>62.392762439557011</v>
      </c>
    </row>
    <row r="3577" spans="1:36" x14ac:dyDescent="0.25">
      <c r="A3577">
        <v>2018</v>
      </c>
      <c r="B3577" t="s">
        <v>41</v>
      </c>
      <c r="C3577" s="212" t="s">
        <v>6057</v>
      </c>
      <c r="D3577" s="47" t="s">
        <v>6005</v>
      </c>
      <c r="E3577" s="11">
        <v>2.84</v>
      </c>
      <c r="F3577" s="2">
        <v>0.24049999999999999</v>
      </c>
      <c r="G3577" s="2">
        <v>0.74350000000000005</v>
      </c>
      <c r="H3577" s="2">
        <v>-0.50300000000000011</v>
      </c>
      <c r="I3577" s="2">
        <v>0.2102</v>
      </c>
      <c r="J3577" s="2">
        <v>0.74750000000000005</v>
      </c>
      <c r="K3577" s="2">
        <v>-0.53730000000000011</v>
      </c>
      <c r="L3577" s="2">
        <v>0.24629999999999999</v>
      </c>
      <c r="M3577" s="2">
        <v>0.74</v>
      </c>
      <c r="N3577" s="2">
        <v>-0.49370000000000003</v>
      </c>
      <c r="O3577" s="2">
        <v>-0.51133333333333342</v>
      </c>
      <c r="P3577" s="2" t="s">
        <v>5900</v>
      </c>
      <c r="Q3577" s="5">
        <v>12822</v>
      </c>
      <c r="R3577" s="5">
        <v>4514.788732394366</v>
      </c>
      <c r="S3577" s="5">
        <v>7</v>
      </c>
      <c r="T3577" s="5">
        <v>54.593667134612389</v>
      </c>
      <c r="U3577" s="5">
        <v>0</v>
      </c>
      <c r="V3577" s="5">
        <v>0</v>
      </c>
      <c r="W3577" s="5">
        <v>1</v>
      </c>
      <c r="X3577" s="5">
        <v>7.7990953049446263</v>
      </c>
      <c r="Y3577" s="5">
        <v>2</v>
      </c>
      <c r="Z3577" s="5">
        <v>15.598190609889253</v>
      </c>
      <c r="AA3577" s="5">
        <v>4</v>
      </c>
      <c r="AB3577" s="5">
        <v>31.196381219778505</v>
      </c>
      <c r="AC3577" s="225">
        <v>29</v>
      </c>
      <c r="AD3577" s="5">
        <v>226.17376384339417</v>
      </c>
      <c r="AE3577" s="5">
        <v>4</v>
      </c>
      <c r="AF3577" s="5">
        <v>31.196381219778505</v>
      </c>
      <c r="AG3577" s="5">
        <v>21</v>
      </c>
      <c r="AH3577" s="5">
        <v>163.78100140383717</v>
      </c>
      <c r="AI3577" s="5">
        <v>4</v>
      </c>
      <c r="AJ3577" s="5">
        <v>31.196381219778505</v>
      </c>
    </row>
    <row r="3578" spans="1:36" x14ac:dyDescent="0.25">
      <c r="A3578">
        <v>2017</v>
      </c>
      <c r="B3578" t="s">
        <v>71</v>
      </c>
      <c r="C3578" s="212" t="s">
        <v>731</v>
      </c>
      <c r="D3578" s="47" t="s">
        <v>1897</v>
      </c>
      <c r="E3578" s="11">
        <v>0</v>
      </c>
      <c r="F3578" s="2">
        <v>0.79610000000000003</v>
      </c>
      <c r="G3578" s="2">
        <v>0.19439999999999999</v>
      </c>
      <c r="H3578" s="2">
        <v>0.60170000000000001</v>
      </c>
      <c r="I3578" s="2">
        <v>0.78720000000000001</v>
      </c>
      <c r="J3578" s="2">
        <v>0.18870000000000001</v>
      </c>
      <c r="K3578" s="2">
        <v>0.59850000000000003</v>
      </c>
      <c r="L3578" s="2">
        <v>0.76849999999999996</v>
      </c>
      <c r="M3578" s="2">
        <v>0.221</v>
      </c>
      <c r="N3578" s="2">
        <v>0.54749999999999999</v>
      </c>
      <c r="O3578" s="2">
        <v>0.58256666666666668</v>
      </c>
      <c r="P3578" s="2" t="s">
        <v>4792</v>
      </c>
      <c r="Q3578" s="5">
        <v>12826</v>
      </c>
      <c r="R3578" s="5" t="s">
        <v>4791</v>
      </c>
      <c r="S3578" s="5">
        <v>41</v>
      </c>
      <c r="T3578" s="5">
        <v>319.66318415718069</v>
      </c>
      <c r="U3578" s="5">
        <v>0</v>
      </c>
      <c r="V3578" s="5">
        <v>0</v>
      </c>
      <c r="W3578" s="5">
        <v>9</v>
      </c>
      <c r="X3578" s="5">
        <v>70.169967254015276</v>
      </c>
      <c r="Y3578" s="5">
        <v>7</v>
      </c>
      <c r="Z3578" s="5">
        <v>54.57664119756744</v>
      </c>
      <c r="AA3578" s="5">
        <v>25</v>
      </c>
      <c r="AB3578" s="5">
        <v>194.91657570559801</v>
      </c>
      <c r="AC3578" s="225">
        <v>339</v>
      </c>
      <c r="AD3578" s="5">
        <v>2643.0687665679088</v>
      </c>
      <c r="AE3578" s="5">
        <v>78</v>
      </c>
      <c r="AF3578" s="5">
        <v>608.13971620146572</v>
      </c>
      <c r="AG3578" s="5">
        <v>234</v>
      </c>
      <c r="AH3578" s="5">
        <v>1824.4191486043972</v>
      </c>
      <c r="AI3578" s="5">
        <v>27</v>
      </c>
      <c r="AJ3578" s="5">
        <v>210.50990176204584</v>
      </c>
    </row>
    <row r="3579" spans="1:36" x14ac:dyDescent="0.25">
      <c r="A3579">
        <v>2017</v>
      </c>
      <c r="B3579" t="s">
        <v>71</v>
      </c>
      <c r="C3579" s="212" t="s">
        <v>1959</v>
      </c>
      <c r="D3579" s="47" t="s">
        <v>4920</v>
      </c>
      <c r="E3579" s="11">
        <v>0</v>
      </c>
      <c r="F3579" s="2">
        <v>0.66190000000000004</v>
      </c>
      <c r="G3579" s="2">
        <v>0.32169999999999999</v>
      </c>
      <c r="H3579" s="2">
        <v>0.34020000000000006</v>
      </c>
      <c r="I3579" s="2">
        <v>0.70579999999999998</v>
      </c>
      <c r="J3579" s="2">
        <v>0.25530000000000003</v>
      </c>
      <c r="K3579" s="2">
        <v>0.45049999999999996</v>
      </c>
      <c r="L3579" s="2">
        <v>0.73080000000000001</v>
      </c>
      <c r="M3579" s="2">
        <v>0.25629999999999997</v>
      </c>
      <c r="N3579" s="2">
        <v>0.47450000000000003</v>
      </c>
      <c r="O3579" s="2">
        <v>0.42173333333333335</v>
      </c>
      <c r="P3579" s="2" t="s">
        <v>4792</v>
      </c>
      <c r="Q3579" s="5">
        <v>12833</v>
      </c>
      <c r="R3579" s="5" t="s">
        <v>4791</v>
      </c>
      <c r="S3579" s="5">
        <v>17</v>
      </c>
      <c r="T3579" s="5">
        <v>132.47097327203304</v>
      </c>
      <c r="U3579" s="5">
        <v>0</v>
      </c>
      <c r="V3579" s="5">
        <v>0</v>
      </c>
      <c r="W3579" s="5">
        <v>0</v>
      </c>
      <c r="X3579" s="5">
        <v>0</v>
      </c>
      <c r="Y3579" s="5">
        <v>9</v>
      </c>
      <c r="Z3579" s="5">
        <v>70.13169173225279</v>
      </c>
      <c r="AA3579" s="5">
        <v>8</v>
      </c>
      <c r="AB3579" s="5">
        <v>62.339281539780252</v>
      </c>
      <c r="AC3579" s="225">
        <v>364</v>
      </c>
      <c r="AD3579" s="5">
        <v>2836.4373100600014</v>
      </c>
      <c r="AE3579" s="5">
        <v>78</v>
      </c>
      <c r="AF3579" s="5">
        <v>607.80799501285753</v>
      </c>
      <c r="AG3579" s="5">
        <v>262</v>
      </c>
      <c r="AH3579" s="5">
        <v>2041.6114704278034</v>
      </c>
      <c r="AI3579" s="5">
        <v>24</v>
      </c>
      <c r="AJ3579" s="5">
        <v>187.01784461934076</v>
      </c>
    </row>
    <row r="3580" spans="1:36" x14ac:dyDescent="0.25">
      <c r="A3580">
        <v>2018</v>
      </c>
      <c r="B3580" t="s">
        <v>41</v>
      </c>
      <c r="C3580" s="212" t="s">
        <v>653</v>
      </c>
      <c r="D3580" s="47" t="s">
        <v>6109</v>
      </c>
      <c r="E3580" s="11">
        <v>15.622</v>
      </c>
      <c r="F3580" s="2">
        <v>0.44950000000000001</v>
      </c>
      <c r="G3580" s="2">
        <v>0.53290000000000004</v>
      </c>
      <c r="H3580" s="2">
        <v>-8.340000000000003E-2</v>
      </c>
      <c r="I3580" s="2">
        <v>0.44180000000000003</v>
      </c>
      <c r="J3580" s="2">
        <v>0.50580000000000003</v>
      </c>
      <c r="K3580" s="2">
        <v>-6.4000000000000001E-2</v>
      </c>
      <c r="L3580" s="2">
        <v>0.46360000000000001</v>
      </c>
      <c r="M3580" s="2">
        <v>0.51849999999999996</v>
      </c>
      <c r="N3580" s="2">
        <v>-5.4899999999999949E-2</v>
      </c>
      <c r="O3580" s="2">
        <v>-6.7433333333333331E-2</v>
      </c>
      <c r="P3580" s="2" t="s">
        <v>5900</v>
      </c>
      <c r="Q3580" s="5">
        <v>12837</v>
      </c>
      <c r="R3580" s="5">
        <v>821.72577134809887</v>
      </c>
      <c r="S3580" s="5">
        <v>9</v>
      </c>
      <c r="T3580" s="5">
        <v>70.109838747370873</v>
      </c>
      <c r="U3580" s="5">
        <v>0</v>
      </c>
      <c r="V3580" s="5">
        <v>0</v>
      </c>
      <c r="W3580" s="5">
        <v>4</v>
      </c>
      <c r="X3580" s="5">
        <v>31.159928332164835</v>
      </c>
      <c r="Y3580" s="5">
        <v>0</v>
      </c>
      <c r="Z3580" s="5">
        <v>0</v>
      </c>
      <c r="AA3580" s="5">
        <v>5</v>
      </c>
      <c r="AB3580" s="5">
        <v>38.949910415206048</v>
      </c>
      <c r="AC3580" s="225">
        <v>58</v>
      </c>
      <c r="AD3580" s="5">
        <v>451.81896081639007</v>
      </c>
      <c r="AE3580" s="5">
        <v>15</v>
      </c>
      <c r="AF3580" s="5">
        <v>116.84973124561813</v>
      </c>
      <c r="AG3580" s="5">
        <v>42</v>
      </c>
      <c r="AH3580" s="5">
        <v>327.17924748773078</v>
      </c>
      <c r="AI3580" s="5">
        <v>1</v>
      </c>
      <c r="AJ3580" s="5">
        <v>7.7899820830412088</v>
      </c>
    </row>
    <row r="3581" spans="1:36" x14ac:dyDescent="0.25">
      <c r="A3581">
        <v>2018</v>
      </c>
      <c r="B3581" t="s">
        <v>49</v>
      </c>
      <c r="C3581" s="212" t="s">
        <v>6442</v>
      </c>
      <c r="D3581" s="47" t="s">
        <v>6318</v>
      </c>
      <c r="E3581" s="11">
        <v>20.399999999999999</v>
      </c>
      <c r="F3581" s="2">
        <v>0.25169999999999998</v>
      </c>
      <c r="G3581" s="2">
        <v>0.72040000000000004</v>
      </c>
      <c r="H3581" s="2">
        <v>-0.46870000000000006</v>
      </c>
      <c r="I3581" s="2">
        <v>0.26700000000000002</v>
      </c>
      <c r="J3581" s="2">
        <v>0.63400000000000001</v>
      </c>
      <c r="K3581" s="2">
        <v>-0.36699999999999999</v>
      </c>
      <c r="L3581" s="2">
        <v>0.2</v>
      </c>
      <c r="M3581" s="2">
        <v>0.77500000000000002</v>
      </c>
      <c r="N3581" s="2">
        <v>-0.57499999999999996</v>
      </c>
      <c r="O3581" s="2">
        <v>-0.47023333333333334</v>
      </c>
      <c r="P3581" s="2" t="s">
        <v>5900</v>
      </c>
      <c r="Q3581" s="5">
        <v>12858</v>
      </c>
      <c r="R3581" s="5">
        <v>630.2941176470589</v>
      </c>
      <c r="S3581" s="5">
        <v>100</v>
      </c>
      <c r="T3581" s="5">
        <v>777.72592938248556</v>
      </c>
      <c r="U3581" s="5">
        <v>1</v>
      </c>
      <c r="V3581" s="5">
        <v>7.7772592938248559</v>
      </c>
      <c r="W3581" s="5">
        <v>3</v>
      </c>
      <c r="X3581" s="5">
        <v>23.331777881474569</v>
      </c>
      <c r="Y3581" s="5">
        <v>7</v>
      </c>
      <c r="Z3581" s="5">
        <v>54.440815056773992</v>
      </c>
      <c r="AA3581" s="5">
        <v>89</v>
      </c>
      <c r="AB3581" s="5">
        <v>692.1760771504122</v>
      </c>
      <c r="AC3581" s="225">
        <v>421</v>
      </c>
      <c r="AD3581" s="5">
        <v>3274.2261627002645</v>
      </c>
      <c r="AE3581" s="5">
        <v>112</v>
      </c>
      <c r="AF3581" s="5">
        <v>871.05304090838388</v>
      </c>
      <c r="AG3581" s="5">
        <v>290</v>
      </c>
      <c r="AH3581" s="5">
        <v>2255.4051952092086</v>
      </c>
      <c r="AI3581" s="5">
        <v>19</v>
      </c>
      <c r="AJ3581" s="5">
        <v>147.76792658267226</v>
      </c>
    </row>
    <row r="3582" spans="1:36" x14ac:dyDescent="0.25">
      <c r="A3582">
        <v>2019</v>
      </c>
      <c r="B3582" t="s">
        <v>71</v>
      </c>
      <c r="C3582" s="212" t="s">
        <v>4817</v>
      </c>
      <c r="D3582" s="47" t="s">
        <v>4816</v>
      </c>
      <c r="E3582" s="11">
        <v>0</v>
      </c>
      <c r="F3582" s="2">
        <v>0.63719999999999999</v>
      </c>
      <c r="G3582" s="2">
        <v>0.3488</v>
      </c>
      <c r="H3582" s="2">
        <v>0.28839999999999999</v>
      </c>
      <c r="I3582" s="2">
        <v>0.55910000000000004</v>
      </c>
      <c r="J3582" s="2">
        <v>0.40589999999999998</v>
      </c>
      <c r="K3582" s="2">
        <v>0.15320000000000006</v>
      </c>
      <c r="L3582" s="2">
        <v>0.55289999999999995</v>
      </c>
      <c r="M3582" s="2">
        <v>0.43809999999999999</v>
      </c>
      <c r="N3582" s="2">
        <v>0.11479999999999996</v>
      </c>
      <c r="O3582" s="2">
        <v>0.18546666666666667</v>
      </c>
      <c r="P3582" s="2" t="s">
        <v>4792</v>
      </c>
      <c r="Q3582" s="5">
        <v>12866</v>
      </c>
      <c r="R3582" s="5" t="s">
        <v>4791</v>
      </c>
      <c r="S3582" s="5">
        <v>28</v>
      </c>
      <c r="T3582" s="5">
        <v>217.6278563656148</v>
      </c>
      <c r="U3582" s="5">
        <v>2</v>
      </c>
      <c r="V3582" s="5">
        <v>15.544846883258201</v>
      </c>
      <c r="W3582" s="5">
        <v>0</v>
      </c>
      <c r="X3582" s="5">
        <v>0</v>
      </c>
      <c r="Y3582" s="5">
        <v>5</v>
      </c>
      <c r="Z3582" s="5">
        <v>38.862117208145499</v>
      </c>
      <c r="AA3582" s="5">
        <v>21</v>
      </c>
      <c r="AB3582" s="5">
        <v>163.22089227421111</v>
      </c>
      <c r="AC3582" s="225">
        <v>347</v>
      </c>
      <c r="AD3582" s="5">
        <v>2697.0309342452979</v>
      </c>
      <c r="AE3582" s="5">
        <v>98</v>
      </c>
      <c r="AF3582" s="5">
        <v>761.69749727965177</v>
      </c>
      <c r="AG3582" s="5">
        <v>239</v>
      </c>
      <c r="AH3582" s="5">
        <v>1857.6092025493547</v>
      </c>
      <c r="AI3582" s="5">
        <v>10</v>
      </c>
      <c r="AJ3582" s="5">
        <v>77.724234416290997</v>
      </c>
    </row>
    <row r="3583" spans="1:36" x14ac:dyDescent="0.25">
      <c r="A3583">
        <v>2019</v>
      </c>
      <c r="B3583" t="s">
        <v>41</v>
      </c>
      <c r="C3583" s="212" t="s">
        <v>5634</v>
      </c>
      <c r="D3583" s="47" t="s">
        <v>5291</v>
      </c>
      <c r="E3583" s="11">
        <v>9.673</v>
      </c>
      <c r="F3583" s="2">
        <v>0.67759999999999998</v>
      </c>
      <c r="G3583" s="2">
        <v>0.30330000000000001</v>
      </c>
      <c r="H3583" s="2">
        <v>0.37429999999999997</v>
      </c>
      <c r="I3583" s="2">
        <v>0.68379999999999996</v>
      </c>
      <c r="J3583" s="2">
        <v>0.27200000000000002</v>
      </c>
      <c r="K3583" s="2">
        <v>0.41179999999999994</v>
      </c>
      <c r="L3583" s="2">
        <v>0.61219999999999997</v>
      </c>
      <c r="M3583" s="2">
        <v>0.36399999999999999</v>
      </c>
      <c r="N3583" s="2">
        <v>0.24819999999999998</v>
      </c>
      <c r="O3583" s="2">
        <v>0.34476666666666667</v>
      </c>
      <c r="P3583" s="2" t="s">
        <v>4792</v>
      </c>
      <c r="Q3583" s="5">
        <v>12878</v>
      </c>
      <c r="R3583" s="5">
        <v>1331.3346428202212</v>
      </c>
      <c r="S3583" s="5">
        <v>43</v>
      </c>
      <c r="T3583" s="5">
        <v>333.90277993477247</v>
      </c>
      <c r="U3583" s="5">
        <v>2</v>
      </c>
      <c r="V3583" s="5">
        <v>15.530361857431279</v>
      </c>
      <c r="W3583" s="5">
        <v>3</v>
      </c>
      <c r="X3583" s="5">
        <v>23.295542786146918</v>
      </c>
      <c r="Y3583" s="5">
        <v>3</v>
      </c>
      <c r="Z3583" s="5">
        <v>23.295542786146918</v>
      </c>
      <c r="AA3583" s="5">
        <v>35</v>
      </c>
      <c r="AB3583" s="5">
        <v>271.78133250504737</v>
      </c>
      <c r="AC3583" s="225">
        <v>251</v>
      </c>
      <c r="AD3583" s="5">
        <v>1949.0604131076257</v>
      </c>
      <c r="AE3583" s="5">
        <v>77</v>
      </c>
      <c r="AF3583" s="5">
        <v>597.91893151110423</v>
      </c>
      <c r="AG3583" s="5">
        <v>154</v>
      </c>
      <c r="AH3583" s="5">
        <v>1195.8378630222085</v>
      </c>
      <c r="AI3583" s="5">
        <v>20</v>
      </c>
      <c r="AJ3583" s="5">
        <v>155.30361857431276</v>
      </c>
    </row>
    <row r="3584" spans="1:36" x14ac:dyDescent="0.25">
      <c r="A3584">
        <v>2018</v>
      </c>
      <c r="B3584" t="s">
        <v>71</v>
      </c>
      <c r="C3584" s="212" t="s">
        <v>5807</v>
      </c>
      <c r="D3584" s="47" t="s">
        <v>649</v>
      </c>
      <c r="E3584" s="11">
        <v>0</v>
      </c>
      <c r="F3584" s="2">
        <v>0.502</v>
      </c>
      <c r="G3584" s="2">
        <v>0.48620000000000002</v>
      </c>
      <c r="H3584" s="2">
        <v>1.5799999999999981E-2</v>
      </c>
      <c r="I3584" s="2">
        <v>0.48920000000000002</v>
      </c>
      <c r="J3584" s="2">
        <v>0.4844</v>
      </c>
      <c r="K3584" s="2">
        <v>4.8000000000000265E-3</v>
      </c>
      <c r="L3584" s="2">
        <v>0.4879</v>
      </c>
      <c r="M3584" s="2">
        <v>0.504</v>
      </c>
      <c r="N3584" s="2">
        <v>-1.6100000000000003E-2</v>
      </c>
      <c r="O3584" s="2">
        <v>1.5000000000000013E-3</v>
      </c>
      <c r="P3584" s="2" t="s">
        <v>5765</v>
      </c>
      <c r="Q3584" s="5">
        <v>12881</v>
      </c>
      <c r="R3584" s="5" t="s">
        <v>4791</v>
      </c>
      <c r="S3584" s="5">
        <v>56</v>
      </c>
      <c r="T3584" s="5">
        <v>434.74885490256963</v>
      </c>
      <c r="U3584" s="5">
        <v>0</v>
      </c>
      <c r="V3584" s="5">
        <v>0</v>
      </c>
      <c r="W3584" s="5">
        <v>11</v>
      </c>
      <c r="X3584" s="5">
        <v>85.397096498719037</v>
      </c>
      <c r="Y3584" s="5">
        <v>2</v>
      </c>
      <c r="Z3584" s="5">
        <v>15.526744817948918</v>
      </c>
      <c r="AA3584" s="5">
        <v>43</v>
      </c>
      <c r="AB3584" s="5">
        <v>333.82501358590173</v>
      </c>
      <c r="AC3584" s="225">
        <v>178</v>
      </c>
      <c r="AD3584" s="5">
        <v>1381.8802887974537</v>
      </c>
      <c r="AE3584" s="5">
        <v>49</v>
      </c>
      <c r="AF3584" s="5">
        <v>380.40524803974847</v>
      </c>
      <c r="AG3584" s="5">
        <v>114</v>
      </c>
      <c r="AH3584" s="5">
        <v>885.02445462308822</v>
      </c>
      <c r="AI3584" s="5">
        <v>15</v>
      </c>
      <c r="AJ3584" s="5">
        <v>116.45058613461688</v>
      </c>
    </row>
    <row r="3585" spans="1:36" x14ac:dyDescent="0.25">
      <c r="A3585">
        <v>2018</v>
      </c>
      <c r="B3585" t="s">
        <v>71</v>
      </c>
      <c r="C3585" s="212" t="s">
        <v>5807</v>
      </c>
      <c r="D3585" s="47" t="s">
        <v>649</v>
      </c>
      <c r="E3585" s="11">
        <v>0</v>
      </c>
      <c r="F3585" s="2">
        <v>0.502</v>
      </c>
      <c r="G3585" s="2">
        <v>0.48620000000000002</v>
      </c>
      <c r="H3585" s="2">
        <v>1.5799999999999981E-2</v>
      </c>
      <c r="I3585" s="2">
        <v>0.48920000000000002</v>
      </c>
      <c r="J3585" s="2">
        <v>0.4844</v>
      </c>
      <c r="K3585" s="2">
        <v>4.8000000000000265E-3</v>
      </c>
      <c r="L3585" s="2">
        <v>0.4879</v>
      </c>
      <c r="M3585" s="2">
        <v>0.504</v>
      </c>
      <c r="N3585" s="2">
        <v>-1.6100000000000003E-2</v>
      </c>
      <c r="O3585" s="2">
        <v>1.5000000000000013E-3</v>
      </c>
      <c r="P3585" s="2" t="s">
        <v>5765</v>
      </c>
      <c r="Q3585" s="5">
        <v>12881</v>
      </c>
      <c r="R3585" s="5" t="s">
        <v>4791</v>
      </c>
      <c r="S3585" s="5">
        <v>56</v>
      </c>
      <c r="T3585" s="5">
        <v>434.74885490256963</v>
      </c>
      <c r="U3585" s="5">
        <v>0</v>
      </c>
      <c r="V3585" s="5">
        <v>0</v>
      </c>
      <c r="W3585" s="5">
        <v>11</v>
      </c>
      <c r="X3585" s="5">
        <v>85.397096498719037</v>
      </c>
      <c r="Y3585" s="5">
        <v>2</v>
      </c>
      <c r="Z3585" s="5">
        <v>15.526744817948918</v>
      </c>
      <c r="AA3585" s="5">
        <v>43</v>
      </c>
      <c r="AB3585" s="5">
        <v>333.82501358590173</v>
      </c>
      <c r="AC3585" s="225">
        <v>178</v>
      </c>
      <c r="AD3585" s="5">
        <v>1381.8802887974537</v>
      </c>
      <c r="AE3585" s="5">
        <v>49</v>
      </c>
      <c r="AF3585" s="5">
        <v>380.40524803974847</v>
      </c>
      <c r="AG3585" s="5">
        <v>114</v>
      </c>
      <c r="AH3585" s="5">
        <v>885.02445462308822</v>
      </c>
      <c r="AI3585" s="5">
        <v>15</v>
      </c>
      <c r="AJ3585" s="5">
        <v>116.45058613461688</v>
      </c>
    </row>
    <row r="3586" spans="1:36" x14ac:dyDescent="0.25">
      <c r="A3586">
        <v>2018</v>
      </c>
      <c r="B3586" t="s">
        <v>70</v>
      </c>
      <c r="C3586" s="212" t="s">
        <v>616</v>
      </c>
      <c r="D3586" s="47" t="s">
        <v>5300</v>
      </c>
      <c r="E3586" s="11">
        <v>14.28</v>
      </c>
      <c r="F3586" s="2">
        <v>0.68500000000000005</v>
      </c>
      <c r="G3586" s="2">
        <v>0.29880000000000001</v>
      </c>
      <c r="H3586" s="2">
        <v>0.38620000000000004</v>
      </c>
      <c r="I3586" s="2">
        <v>0.70109999999999995</v>
      </c>
      <c r="J3586" s="2">
        <v>0.254</v>
      </c>
      <c r="K3586" s="2">
        <v>0.44709999999999994</v>
      </c>
      <c r="L3586" s="2">
        <v>0.70379999999999998</v>
      </c>
      <c r="M3586" s="2">
        <v>0.28420000000000001</v>
      </c>
      <c r="N3586" s="2">
        <v>0.41959999999999997</v>
      </c>
      <c r="O3586" s="2">
        <v>0.4176333333333333</v>
      </c>
      <c r="P3586" s="5" t="s">
        <v>4792</v>
      </c>
      <c r="Q3586" s="5">
        <v>12887</v>
      </c>
      <c r="R3586" s="5">
        <v>902.45098039215691</v>
      </c>
      <c r="S3586" s="5">
        <v>36</v>
      </c>
      <c r="T3586" s="5">
        <v>279.35128423993172</v>
      </c>
      <c r="U3586" s="5">
        <v>1</v>
      </c>
      <c r="V3586" s="5">
        <v>7.7597578955536584</v>
      </c>
      <c r="W3586" s="5">
        <v>5</v>
      </c>
      <c r="X3586" s="5">
        <v>38.798789477768295</v>
      </c>
      <c r="Y3586" s="5">
        <v>7</v>
      </c>
      <c r="Z3586" s="5">
        <v>54.318305268875605</v>
      </c>
      <c r="AA3586" s="5">
        <v>23</v>
      </c>
      <c r="AB3586" s="5">
        <v>178.47443159773414</v>
      </c>
      <c r="AC3586" s="225">
        <v>227</v>
      </c>
      <c r="AD3586" s="5">
        <v>1761.4650422906807</v>
      </c>
      <c r="AE3586" s="5">
        <v>51</v>
      </c>
      <c r="AF3586" s="5">
        <v>395.74765267323659</v>
      </c>
      <c r="AG3586" s="5">
        <v>166</v>
      </c>
      <c r="AH3586" s="5">
        <v>1288.1198106619072</v>
      </c>
      <c r="AI3586" s="5">
        <v>10</v>
      </c>
      <c r="AJ3586" s="5">
        <v>77.597578955536591</v>
      </c>
    </row>
    <row r="3587" spans="1:36" x14ac:dyDescent="0.25">
      <c r="A3587">
        <v>2018</v>
      </c>
      <c r="B3587" t="s">
        <v>41</v>
      </c>
      <c r="C3587" s="212" t="s">
        <v>5634</v>
      </c>
      <c r="D3587" s="47" t="s">
        <v>5291</v>
      </c>
      <c r="E3587" s="11">
        <v>9.673</v>
      </c>
      <c r="F3587" s="2">
        <v>0.67759999999999998</v>
      </c>
      <c r="G3587" s="2">
        <v>0.30330000000000001</v>
      </c>
      <c r="H3587" s="2">
        <v>0.37429999999999997</v>
      </c>
      <c r="I3587" s="2">
        <v>0.68379999999999996</v>
      </c>
      <c r="J3587" s="2">
        <v>0.27200000000000002</v>
      </c>
      <c r="K3587" s="2">
        <v>0.41179999999999994</v>
      </c>
      <c r="L3587" s="2">
        <v>0.61219999999999997</v>
      </c>
      <c r="M3587" s="2">
        <v>0.36399999999999999</v>
      </c>
      <c r="N3587" s="2">
        <v>0.24819999999999998</v>
      </c>
      <c r="O3587" s="2">
        <v>0.34476666666666667</v>
      </c>
      <c r="P3587" s="2" t="s">
        <v>4792</v>
      </c>
      <c r="Q3587" s="5">
        <v>12930</v>
      </c>
      <c r="R3587" s="5">
        <v>1336.7104310968675</v>
      </c>
      <c r="S3587" s="5">
        <v>35</v>
      </c>
      <c r="T3587" s="5">
        <v>270.68832173240526</v>
      </c>
      <c r="U3587" s="5">
        <v>0</v>
      </c>
      <c r="V3587" s="5">
        <v>0</v>
      </c>
      <c r="W3587" s="5">
        <v>5</v>
      </c>
      <c r="X3587" s="5">
        <v>38.669760247486465</v>
      </c>
      <c r="Y3587" s="5">
        <v>7</v>
      </c>
      <c r="Z3587" s="5">
        <v>54.137664346481053</v>
      </c>
      <c r="AA3587" s="5">
        <v>23</v>
      </c>
      <c r="AB3587" s="5">
        <v>177.88089713843775</v>
      </c>
      <c r="AC3587" s="225">
        <v>376</v>
      </c>
      <c r="AD3587" s="5">
        <v>2907.9659706109819</v>
      </c>
      <c r="AE3587" s="5">
        <v>92</v>
      </c>
      <c r="AF3587" s="5">
        <v>711.52358855375098</v>
      </c>
      <c r="AG3587" s="5">
        <v>264</v>
      </c>
      <c r="AH3587" s="5">
        <v>2041.7633410672854</v>
      </c>
      <c r="AI3587" s="5">
        <v>20</v>
      </c>
      <c r="AJ3587" s="5">
        <v>154.67904098994586</v>
      </c>
    </row>
    <row r="3588" spans="1:36" x14ac:dyDescent="0.25">
      <c r="A3588">
        <v>2018</v>
      </c>
      <c r="B3588" t="s">
        <v>71</v>
      </c>
      <c r="C3588" s="212" t="s">
        <v>5163</v>
      </c>
      <c r="D3588" s="47" t="s">
        <v>5160</v>
      </c>
      <c r="E3588" s="11">
        <v>0</v>
      </c>
      <c r="F3588" s="2">
        <v>0.86329999999999996</v>
      </c>
      <c r="G3588" s="2">
        <v>0.12570000000000001</v>
      </c>
      <c r="H3588" s="2">
        <v>0.73759999999999992</v>
      </c>
      <c r="I3588" s="2">
        <v>0.86070000000000002</v>
      </c>
      <c r="J3588" s="2">
        <v>0.122</v>
      </c>
      <c r="K3588" s="2">
        <v>0.73870000000000002</v>
      </c>
      <c r="L3588" s="2">
        <v>0.83330000000000004</v>
      </c>
      <c r="M3588" s="2">
        <v>0.15770000000000001</v>
      </c>
      <c r="N3588" s="2">
        <v>0.67559999999999998</v>
      </c>
      <c r="O3588" s="2">
        <v>0.71729999999999994</v>
      </c>
      <c r="P3588" s="2" t="s">
        <v>4792</v>
      </c>
      <c r="Q3588" s="5">
        <v>12948</v>
      </c>
      <c r="R3588" s="5" t="s">
        <v>4791</v>
      </c>
      <c r="S3588" s="5">
        <v>18</v>
      </c>
      <c r="T3588" s="5">
        <v>139.01760889712696</v>
      </c>
      <c r="U3588" s="5">
        <v>0</v>
      </c>
      <c r="V3588" s="5">
        <v>0</v>
      </c>
      <c r="W3588" s="5">
        <v>5</v>
      </c>
      <c r="X3588" s="5">
        <v>38.61600247142416</v>
      </c>
      <c r="Y3588" s="5">
        <v>2</v>
      </c>
      <c r="Z3588" s="5">
        <v>15.446400988569664</v>
      </c>
      <c r="AA3588" s="5">
        <v>11</v>
      </c>
      <c r="AB3588" s="5">
        <v>84.955205437133145</v>
      </c>
      <c r="AC3588" s="225">
        <v>153</v>
      </c>
      <c r="AD3588" s="5">
        <v>1181.6496756255792</v>
      </c>
      <c r="AE3588" s="5">
        <v>15</v>
      </c>
      <c r="AF3588" s="5">
        <v>115.84800741427246</v>
      </c>
      <c r="AG3588" s="5">
        <v>118</v>
      </c>
      <c r="AH3588" s="5">
        <v>911.33765832561005</v>
      </c>
      <c r="AI3588" s="5">
        <v>20</v>
      </c>
      <c r="AJ3588" s="5">
        <v>154.46400988569664</v>
      </c>
    </row>
    <row r="3589" spans="1:36" x14ac:dyDescent="0.25">
      <c r="A3589">
        <v>2018</v>
      </c>
      <c r="B3589" t="s">
        <v>71</v>
      </c>
      <c r="C3589" s="212" t="s">
        <v>5163</v>
      </c>
      <c r="D3589" s="47" t="s">
        <v>5160</v>
      </c>
      <c r="E3589" s="11">
        <v>0</v>
      </c>
      <c r="F3589" s="2">
        <v>0.86329999999999996</v>
      </c>
      <c r="G3589" s="2">
        <v>0.12570000000000001</v>
      </c>
      <c r="H3589" s="2">
        <v>0.73759999999999992</v>
      </c>
      <c r="I3589" s="2">
        <v>0.86070000000000002</v>
      </c>
      <c r="J3589" s="2">
        <v>0.122</v>
      </c>
      <c r="K3589" s="2">
        <v>0.73870000000000002</v>
      </c>
      <c r="L3589" s="2">
        <v>0.83330000000000004</v>
      </c>
      <c r="M3589" s="2">
        <v>0.15770000000000001</v>
      </c>
      <c r="N3589" s="2">
        <v>0.67559999999999998</v>
      </c>
      <c r="O3589" s="2">
        <v>0.71729999999999994</v>
      </c>
      <c r="P3589" s="2" t="s">
        <v>4792</v>
      </c>
      <c r="Q3589" s="5">
        <v>12948</v>
      </c>
      <c r="R3589" s="5" t="s">
        <v>4791</v>
      </c>
      <c r="S3589" s="5">
        <v>18</v>
      </c>
      <c r="T3589" s="5">
        <v>139.01760889712696</v>
      </c>
      <c r="U3589" s="5">
        <v>0</v>
      </c>
      <c r="V3589" s="5">
        <v>0</v>
      </c>
      <c r="W3589" s="5">
        <v>5</v>
      </c>
      <c r="X3589" s="5">
        <v>38.61600247142416</v>
      </c>
      <c r="Y3589" s="5">
        <v>2</v>
      </c>
      <c r="Z3589" s="5">
        <v>15.446400988569664</v>
      </c>
      <c r="AA3589" s="5">
        <v>11</v>
      </c>
      <c r="AB3589" s="5">
        <v>84.955205437133145</v>
      </c>
      <c r="AC3589" s="225">
        <v>153</v>
      </c>
      <c r="AD3589" s="5">
        <v>1181.6496756255792</v>
      </c>
      <c r="AE3589" s="5">
        <v>15</v>
      </c>
      <c r="AF3589" s="5">
        <v>115.84800741427246</v>
      </c>
      <c r="AG3589" s="5">
        <v>118</v>
      </c>
      <c r="AH3589" s="5">
        <v>911.33765832561005</v>
      </c>
      <c r="AI3589" s="5">
        <v>20</v>
      </c>
      <c r="AJ3589" s="5">
        <v>154.46400988569664</v>
      </c>
    </row>
    <row r="3590" spans="1:36" x14ac:dyDescent="0.25">
      <c r="A3590">
        <v>2017</v>
      </c>
      <c r="B3590" t="s">
        <v>49</v>
      </c>
      <c r="C3590" s="212" t="s">
        <v>6442</v>
      </c>
      <c r="D3590" s="47" t="s">
        <v>6318</v>
      </c>
      <c r="E3590" s="11">
        <v>20.399999999999999</v>
      </c>
      <c r="F3590" s="2">
        <v>0.25169999999999998</v>
      </c>
      <c r="G3590" s="2">
        <v>0.72040000000000004</v>
      </c>
      <c r="H3590" s="2">
        <v>-0.46870000000000006</v>
      </c>
      <c r="I3590" s="2">
        <v>0.26700000000000002</v>
      </c>
      <c r="J3590" s="2">
        <v>0.63400000000000001</v>
      </c>
      <c r="K3590" s="2">
        <v>-0.36699999999999999</v>
      </c>
      <c r="L3590" s="2">
        <v>0.2</v>
      </c>
      <c r="M3590" s="2">
        <v>0.77500000000000002</v>
      </c>
      <c r="N3590" s="2">
        <v>-0.57499999999999996</v>
      </c>
      <c r="O3590" s="2">
        <v>-0.47023333333333334</v>
      </c>
      <c r="P3590" s="2" t="s">
        <v>5900</v>
      </c>
      <c r="Q3590" s="5">
        <v>12948</v>
      </c>
      <c r="R3590" s="5">
        <v>634.70588235294122</v>
      </c>
      <c r="S3590" s="5">
        <v>193</v>
      </c>
      <c r="T3590" s="5">
        <v>1490.5776953969726</v>
      </c>
      <c r="U3590" s="5">
        <v>0</v>
      </c>
      <c r="V3590" s="5">
        <v>0</v>
      </c>
      <c r="W3590" s="5">
        <v>15</v>
      </c>
      <c r="X3590" s="5">
        <v>115.84800741427246</v>
      </c>
      <c r="Y3590" s="5">
        <v>11</v>
      </c>
      <c r="Z3590" s="5">
        <v>84.955205437133145</v>
      </c>
      <c r="AA3590" s="5">
        <v>167</v>
      </c>
      <c r="AB3590" s="5">
        <v>1289.7744825455668</v>
      </c>
      <c r="AC3590" s="225">
        <v>399</v>
      </c>
      <c r="AD3590" s="5">
        <v>3081.5569972196477</v>
      </c>
      <c r="AE3590" s="5">
        <v>115</v>
      </c>
      <c r="AF3590" s="5">
        <v>888.16805684275562</v>
      </c>
      <c r="AG3590" s="5">
        <v>280</v>
      </c>
      <c r="AH3590" s="5">
        <v>2162.4961383997529</v>
      </c>
      <c r="AI3590" s="5">
        <v>4</v>
      </c>
      <c r="AJ3590" s="5">
        <v>30.892801977139328</v>
      </c>
    </row>
    <row r="3591" spans="1:36" x14ac:dyDescent="0.25">
      <c r="A3591">
        <v>2018</v>
      </c>
      <c r="B3591" t="s">
        <v>71</v>
      </c>
      <c r="C3591" s="212" t="s">
        <v>4817</v>
      </c>
      <c r="D3591" s="47" t="s">
        <v>4816</v>
      </c>
      <c r="E3591" s="11">
        <v>0</v>
      </c>
      <c r="F3591" s="2">
        <v>0.63719999999999999</v>
      </c>
      <c r="G3591" s="2">
        <v>0.3488</v>
      </c>
      <c r="H3591" s="2">
        <v>0.28839999999999999</v>
      </c>
      <c r="I3591" s="2">
        <v>0.55910000000000004</v>
      </c>
      <c r="J3591" s="2">
        <v>0.40589999999999998</v>
      </c>
      <c r="K3591" s="2">
        <v>0.15320000000000006</v>
      </c>
      <c r="L3591" s="2">
        <v>0.55289999999999995</v>
      </c>
      <c r="M3591" s="2">
        <v>0.43809999999999999</v>
      </c>
      <c r="N3591" s="2">
        <v>0.11479999999999996</v>
      </c>
      <c r="O3591" s="2">
        <v>0.18546666666666667</v>
      </c>
      <c r="P3591" s="2" t="s">
        <v>4792</v>
      </c>
      <c r="Q3591" s="5">
        <v>12951</v>
      </c>
      <c r="R3591" s="5" t="s">
        <v>4791</v>
      </c>
      <c r="S3591" s="5">
        <v>40</v>
      </c>
      <c r="T3591" s="5">
        <v>308.85645896069803</v>
      </c>
      <c r="U3591" s="5">
        <v>1</v>
      </c>
      <c r="V3591" s="5">
        <v>7.72141147401745</v>
      </c>
      <c r="W3591" s="5">
        <v>0</v>
      </c>
      <c r="X3591" s="5">
        <v>0</v>
      </c>
      <c r="Y3591" s="5">
        <v>7</v>
      </c>
      <c r="Z3591" s="5">
        <v>54.049880318122156</v>
      </c>
      <c r="AA3591" s="5">
        <v>32</v>
      </c>
      <c r="AB3591" s="5">
        <v>247.0851671685584</v>
      </c>
      <c r="AC3591" s="225">
        <v>390</v>
      </c>
      <c r="AD3591" s="5">
        <v>3011.3504748668056</v>
      </c>
      <c r="AE3591" s="5">
        <v>91</v>
      </c>
      <c r="AF3591" s="5">
        <v>702.64844413558797</v>
      </c>
      <c r="AG3591" s="5">
        <v>297</v>
      </c>
      <c r="AH3591" s="5">
        <v>2293.2592077831828</v>
      </c>
      <c r="AI3591" s="5">
        <v>2</v>
      </c>
      <c r="AJ3591" s="5">
        <v>15.4428229480349</v>
      </c>
    </row>
    <row r="3592" spans="1:36" x14ac:dyDescent="0.25">
      <c r="A3592">
        <v>2018</v>
      </c>
      <c r="B3592" t="s">
        <v>71</v>
      </c>
      <c r="C3592" s="212" t="s">
        <v>4817</v>
      </c>
      <c r="D3592" s="47" t="s">
        <v>4816</v>
      </c>
      <c r="E3592" s="11">
        <v>0</v>
      </c>
      <c r="F3592" s="2">
        <v>0.63719999999999999</v>
      </c>
      <c r="G3592" s="2">
        <v>0.3488</v>
      </c>
      <c r="H3592" s="2">
        <v>0.28839999999999999</v>
      </c>
      <c r="I3592" s="2">
        <v>0.55910000000000004</v>
      </c>
      <c r="J3592" s="2">
        <v>0.40589999999999998</v>
      </c>
      <c r="K3592" s="2">
        <v>0.15320000000000006</v>
      </c>
      <c r="L3592" s="2">
        <v>0.55289999999999995</v>
      </c>
      <c r="M3592" s="2">
        <v>0.43809999999999999</v>
      </c>
      <c r="N3592" s="2">
        <v>0.11479999999999996</v>
      </c>
      <c r="O3592" s="2">
        <v>0.18546666666666667</v>
      </c>
      <c r="P3592" s="2" t="s">
        <v>4792</v>
      </c>
      <c r="Q3592" s="5">
        <v>12951</v>
      </c>
      <c r="R3592" s="5" t="s">
        <v>4791</v>
      </c>
      <c r="S3592" s="5">
        <v>40</v>
      </c>
      <c r="T3592" s="5">
        <v>308.85645896069803</v>
      </c>
      <c r="U3592" s="5">
        <v>1</v>
      </c>
      <c r="V3592" s="5">
        <v>7.72141147401745</v>
      </c>
      <c r="W3592" s="5">
        <v>0</v>
      </c>
      <c r="X3592" s="5">
        <v>0</v>
      </c>
      <c r="Y3592" s="5">
        <v>7</v>
      </c>
      <c r="Z3592" s="5">
        <v>54.049880318122156</v>
      </c>
      <c r="AA3592" s="5">
        <v>32</v>
      </c>
      <c r="AB3592" s="5">
        <v>247.0851671685584</v>
      </c>
      <c r="AC3592" s="225">
        <v>390</v>
      </c>
      <c r="AD3592" s="5">
        <v>3011.3504748668056</v>
      </c>
      <c r="AE3592" s="5">
        <v>91</v>
      </c>
      <c r="AF3592" s="5">
        <v>702.64844413558797</v>
      </c>
      <c r="AG3592" s="5">
        <v>297</v>
      </c>
      <c r="AH3592" s="5">
        <v>2293.2592077831828</v>
      </c>
      <c r="AI3592" s="5">
        <v>2</v>
      </c>
      <c r="AJ3592" s="5">
        <v>15.4428229480349</v>
      </c>
    </row>
    <row r="3593" spans="1:36" x14ac:dyDescent="0.25">
      <c r="A3593">
        <v>2019</v>
      </c>
      <c r="B3593" t="s">
        <v>41</v>
      </c>
      <c r="C3593" s="212" t="s">
        <v>5652</v>
      </c>
      <c r="D3593" s="47" t="s">
        <v>1045</v>
      </c>
      <c r="E3593" s="11">
        <v>10.25</v>
      </c>
      <c r="F3593" s="2">
        <v>0.5544</v>
      </c>
      <c r="G3593" s="2">
        <v>0.42170000000000002</v>
      </c>
      <c r="H3593" s="2">
        <v>0.13269999999999998</v>
      </c>
      <c r="I3593" s="2">
        <v>0.54900000000000004</v>
      </c>
      <c r="J3593" s="2">
        <v>0.39400000000000002</v>
      </c>
      <c r="K3593" s="2">
        <v>0.15500000000000003</v>
      </c>
      <c r="L3593" s="2">
        <v>0.49490000000000001</v>
      </c>
      <c r="M3593" s="2">
        <v>0.48110000000000003</v>
      </c>
      <c r="N3593" s="2">
        <v>1.3799999999999979E-2</v>
      </c>
      <c r="O3593" s="2">
        <v>0.10049999999999999</v>
      </c>
      <c r="P3593" s="2" t="s">
        <v>4792</v>
      </c>
      <c r="Q3593" s="5">
        <v>12958</v>
      </c>
      <c r="R3593" s="5">
        <v>1264.1951219512196</v>
      </c>
      <c r="S3593" s="5">
        <v>4</v>
      </c>
      <c r="T3593" s="5">
        <v>30.86896125945362</v>
      </c>
      <c r="U3593" s="5">
        <v>0</v>
      </c>
      <c r="V3593" s="5">
        <v>0</v>
      </c>
      <c r="W3593" s="5">
        <v>0</v>
      </c>
      <c r="X3593" s="5">
        <v>0</v>
      </c>
      <c r="Y3593" s="5">
        <v>0</v>
      </c>
      <c r="Z3593" s="5">
        <v>0</v>
      </c>
      <c r="AA3593" s="5">
        <v>4</v>
      </c>
      <c r="AB3593" s="5">
        <v>30.86896125945362</v>
      </c>
      <c r="AC3593" s="225">
        <v>85</v>
      </c>
      <c r="AD3593" s="5">
        <v>655.96542676338936</v>
      </c>
      <c r="AE3593" s="5">
        <v>8</v>
      </c>
      <c r="AF3593" s="5">
        <v>61.73792251890724</v>
      </c>
      <c r="AG3593" s="5">
        <v>69</v>
      </c>
      <c r="AH3593" s="5">
        <v>532.48958172557502</v>
      </c>
      <c r="AI3593" s="5">
        <v>8</v>
      </c>
      <c r="AJ3593" s="5">
        <v>61.73792251890724</v>
      </c>
    </row>
    <row r="3594" spans="1:36" x14ac:dyDescent="0.25">
      <c r="A3594">
        <v>2017</v>
      </c>
      <c r="B3594" t="s">
        <v>41</v>
      </c>
      <c r="C3594" s="212" t="s">
        <v>5652</v>
      </c>
      <c r="D3594" s="47" t="s">
        <v>1045</v>
      </c>
      <c r="E3594" s="11">
        <v>10.25</v>
      </c>
      <c r="F3594" s="2">
        <v>0.5544</v>
      </c>
      <c r="G3594" s="2">
        <v>0.42170000000000002</v>
      </c>
      <c r="H3594" s="2">
        <v>0.13269999999999998</v>
      </c>
      <c r="I3594" s="2">
        <v>0.54900000000000004</v>
      </c>
      <c r="J3594" s="2">
        <v>0.39400000000000002</v>
      </c>
      <c r="K3594" s="2">
        <v>0.15500000000000003</v>
      </c>
      <c r="L3594" s="2">
        <v>0.49490000000000001</v>
      </c>
      <c r="M3594" s="2">
        <v>0.48110000000000003</v>
      </c>
      <c r="N3594" s="2">
        <v>1.3799999999999979E-2</v>
      </c>
      <c r="O3594" s="2">
        <v>0.10049999999999999</v>
      </c>
      <c r="P3594" s="2" t="s">
        <v>4792</v>
      </c>
      <c r="Q3594" s="5">
        <v>12984</v>
      </c>
      <c r="R3594" s="5">
        <v>1266.7317073170732</v>
      </c>
      <c r="S3594" s="5">
        <v>7</v>
      </c>
      <c r="T3594" s="5">
        <v>53.912507701786808</v>
      </c>
      <c r="U3594" s="5">
        <v>1</v>
      </c>
      <c r="V3594" s="5">
        <v>7.7017868145409736</v>
      </c>
      <c r="W3594" s="5">
        <v>0</v>
      </c>
      <c r="X3594" s="5">
        <v>0</v>
      </c>
      <c r="Y3594" s="5">
        <v>3</v>
      </c>
      <c r="Z3594" s="5">
        <v>23.105360443622921</v>
      </c>
      <c r="AA3594" s="5">
        <v>3</v>
      </c>
      <c r="AB3594" s="5">
        <v>23.105360443622921</v>
      </c>
      <c r="AC3594" s="225">
        <v>90</v>
      </c>
      <c r="AD3594" s="5">
        <v>693.16081330868758</v>
      </c>
      <c r="AE3594" s="5">
        <v>16</v>
      </c>
      <c r="AF3594" s="5">
        <v>123.22858903265558</v>
      </c>
      <c r="AG3594" s="5">
        <v>70</v>
      </c>
      <c r="AH3594" s="5">
        <v>539.12507701786819</v>
      </c>
      <c r="AI3594" s="5">
        <v>4</v>
      </c>
      <c r="AJ3594" s="5">
        <v>30.807147258163894</v>
      </c>
    </row>
    <row r="3595" spans="1:36" x14ac:dyDescent="0.25">
      <c r="A3595">
        <v>2018</v>
      </c>
      <c r="B3595" t="s">
        <v>41</v>
      </c>
      <c r="C3595" s="212" t="s">
        <v>5652</v>
      </c>
      <c r="D3595" s="47" t="s">
        <v>1045</v>
      </c>
      <c r="E3595" s="11">
        <v>10.25</v>
      </c>
      <c r="F3595" s="2">
        <v>0.5544</v>
      </c>
      <c r="G3595" s="2">
        <v>0.42170000000000002</v>
      </c>
      <c r="H3595" s="2">
        <v>0.13269999999999998</v>
      </c>
      <c r="I3595" s="2">
        <v>0.54900000000000004</v>
      </c>
      <c r="J3595" s="2">
        <v>0.39400000000000002</v>
      </c>
      <c r="K3595" s="2">
        <v>0.15500000000000003</v>
      </c>
      <c r="L3595" s="2">
        <v>0.49490000000000001</v>
      </c>
      <c r="M3595" s="2">
        <v>0.48110000000000003</v>
      </c>
      <c r="N3595" s="2">
        <v>1.3799999999999979E-2</v>
      </c>
      <c r="O3595" s="2">
        <v>0.10049999999999999</v>
      </c>
      <c r="P3595" s="2" t="s">
        <v>4792</v>
      </c>
      <c r="Q3595" s="5">
        <v>12991</v>
      </c>
      <c r="R3595" s="5">
        <v>1267.4146341463415</v>
      </c>
      <c r="S3595" s="5">
        <v>9</v>
      </c>
      <c r="T3595" s="5">
        <v>69.278731429451156</v>
      </c>
      <c r="U3595" s="5">
        <v>0</v>
      </c>
      <c r="V3595" s="5">
        <v>0</v>
      </c>
      <c r="W3595" s="5">
        <v>0</v>
      </c>
      <c r="X3595" s="5">
        <v>0</v>
      </c>
      <c r="Y3595" s="5">
        <v>0</v>
      </c>
      <c r="Z3595" s="5">
        <v>0</v>
      </c>
      <c r="AA3595" s="5">
        <v>9</v>
      </c>
      <c r="AB3595" s="5">
        <v>69.278731429451156</v>
      </c>
      <c r="AC3595" s="225">
        <v>129</v>
      </c>
      <c r="AD3595" s="5">
        <v>992.99515048879994</v>
      </c>
      <c r="AE3595" s="5">
        <v>14</v>
      </c>
      <c r="AF3595" s="5">
        <v>107.76691555692403</v>
      </c>
      <c r="AG3595" s="5">
        <v>114</v>
      </c>
      <c r="AH3595" s="5">
        <v>877.53059810638138</v>
      </c>
      <c r="AI3595" s="5">
        <v>1</v>
      </c>
      <c r="AJ3595" s="5">
        <v>7.6976368254945733</v>
      </c>
    </row>
    <row r="3596" spans="1:36" x14ac:dyDescent="0.25">
      <c r="A3596">
        <v>2019</v>
      </c>
      <c r="B3596" t="s">
        <v>70</v>
      </c>
      <c r="C3596" s="212" t="s">
        <v>616</v>
      </c>
      <c r="D3596" s="47" t="s">
        <v>5300</v>
      </c>
      <c r="E3596" s="11">
        <v>14.28</v>
      </c>
      <c r="F3596" s="2">
        <v>0.68500000000000005</v>
      </c>
      <c r="G3596" s="2">
        <v>0.29880000000000001</v>
      </c>
      <c r="H3596" s="2">
        <v>0.38620000000000004</v>
      </c>
      <c r="I3596" s="2">
        <v>0.70109999999999995</v>
      </c>
      <c r="J3596" s="2">
        <v>0.254</v>
      </c>
      <c r="K3596" s="2">
        <v>0.44709999999999994</v>
      </c>
      <c r="L3596" s="2">
        <v>0.70379999999999998</v>
      </c>
      <c r="M3596" s="2">
        <v>0.28420000000000001</v>
      </c>
      <c r="N3596" s="2">
        <v>0.41959999999999997</v>
      </c>
      <c r="O3596" s="2">
        <v>0.4176333333333333</v>
      </c>
      <c r="P3596" s="5" t="s">
        <v>4792</v>
      </c>
      <c r="Q3596" s="5">
        <v>12995</v>
      </c>
      <c r="R3596" s="5">
        <v>910.0140056022409</v>
      </c>
      <c r="S3596" s="5">
        <v>41</v>
      </c>
      <c r="T3596" s="5">
        <v>315.5059638322432</v>
      </c>
      <c r="U3596" s="5">
        <v>0</v>
      </c>
      <c r="V3596" s="5">
        <v>0</v>
      </c>
      <c r="W3596" s="5">
        <v>4</v>
      </c>
      <c r="X3596" s="5">
        <v>30.781069642170063</v>
      </c>
      <c r="Y3596" s="5">
        <v>7</v>
      </c>
      <c r="Z3596" s="5">
        <v>53.866871873797614</v>
      </c>
      <c r="AA3596" s="5">
        <v>30</v>
      </c>
      <c r="AB3596" s="5">
        <v>230.85802231627551</v>
      </c>
      <c r="AC3596" s="225">
        <v>235</v>
      </c>
      <c r="AD3596" s="5">
        <v>1808.3878414774913</v>
      </c>
      <c r="AE3596" s="5">
        <v>41</v>
      </c>
      <c r="AF3596" s="5">
        <v>315.5059638322432</v>
      </c>
      <c r="AG3596" s="5">
        <v>166</v>
      </c>
      <c r="AH3596" s="5">
        <v>1277.4143901500577</v>
      </c>
      <c r="AI3596" s="5">
        <v>28</v>
      </c>
      <c r="AJ3596" s="5">
        <v>215.46748749519045</v>
      </c>
    </row>
    <row r="3597" spans="1:36" x14ac:dyDescent="0.25">
      <c r="A3597">
        <v>2017</v>
      </c>
      <c r="B3597" t="s">
        <v>71</v>
      </c>
      <c r="C3597" s="212" t="s">
        <v>4819</v>
      </c>
      <c r="D3597" s="47" t="s">
        <v>4818</v>
      </c>
      <c r="E3597" s="11">
        <v>0</v>
      </c>
      <c r="F3597" s="2">
        <v>0.5323</v>
      </c>
      <c r="G3597" s="2">
        <v>0.45150000000000001</v>
      </c>
      <c r="H3597" s="2">
        <v>8.0799999999999983E-2</v>
      </c>
      <c r="I3597" s="2">
        <v>0.57130000000000003</v>
      </c>
      <c r="J3597" s="2">
        <v>0.37130000000000002</v>
      </c>
      <c r="K3597" s="2">
        <v>0.2</v>
      </c>
      <c r="L3597" s="2">
        <v>0.64910000000000001</v>
      </c>
      <c r="M3597" s="2">
        <v>0.33350000000000002</v>
      </c>
      <c r="N3597" s="2">
        <v>0.31559999999999999</v>
      </c>
      <c r="O3597" s="2">
        <v>0.1988</v>
      </c>
      <c r="P3597" s="2" t="s">
        <v>4792</v>
      </c>
      <c r="Q3597" s="5">
        <v>12999</v>
      </c>
      <c r="R3597" s="5" t="s">
        <v>4791</v>
      </c>
      <c r="S3597" s="5">
        <v>2</v>
      </c>
      <c r="T3597" s="5">
        <v>15.385798907608278</v>
      </c>
      <c r="U3597" s="5">
        <v>0</v>
      </c>
      <c r="V3597" s="5">
        <v>0</v>
      </c>
      <c r="W3597" s="5">
        <v>0</v>
      </c>
      <c r="X3597" s="5">
        <v>0</v>
      </c>
      <c r="Y3597" s="5">
        <v>1</v>
      </c>
      <c r="Z3597" s="5">
        <v>7.6928994538041389</v>
      </c>
      <c r="AA3597" s="5">
        <v>1</v>
      </c>
      <c r="AB3597" s="5">
        <v>7.6928994538041389</v>
      </c>
      <c r="AC3597" s="225">
        <v>88</v>
      </c>
      <c r="AD3597" s="5">
        <v>676.9751519347642</v>
      </c>
      <c r="AE3597" s="5">
        <v>8</v>
      </c>
      <c r="AF3597" s="5">
        <v>61.543195630433111</v>
      </c>
      <c r="AG3597" s="5">
        <v>72</v>
      </c>
      <c r="AH3597" s="5">
        <v>553.88876067389799</v>
      </c>
      <c r="AI3597" s="5">
        <v>8</v>
      </c>
      <c r="AJ3597" s="5">
        <v>61.543195630433111</v>
      </c>
    </row>
    <row r="3598" spans="1:36" x14ac:dyDescent="0.25">
      <c r="A3598">
        <v>2018</v>
      </c>
      <c r="B3598" t="s">
        <v>71</v>
      </c>
      <c r="C3598" s="212" t="s">
        <v>4931</v>
      </c>
      <c r="D3598" s="47" t="s">
        <v>4928</v>
      </c>
      <c r="E3598" s="11">
        <v>0</v>
      </c>
      <c r="F3598" s="2">
        <v>0.68149999999999999</v>
      </c>
      <c r="G3598" s="2">
        <v>0.30449999999999999</v>
      </c>
      <c r="H3598" s="2">
        <v>0.377</v>
      </c>
      <c r="I3598" s="2">
        <v>0.71220000000000006</v>
      </c>
      <c r="J3598" s="2">
        <v>0.2417</v>
      </c>
      <c r="K3598" s="2">
        <v>0.47050000000000003</v>
      </c>
      <c r="L3598" s="2">
        <v>0.75990000000000002</v>
      </c>
      <c r="M3598" s="2">
        <v>0.2276</v>
      </c>
      <c r="N3598" s="2">
        <v>0.5323</v>
      </c>
      <c r="O3598" s="2">
        <v>0.45993333333333331</v>
      </c>
      <c r="P3598" s="2" t="s">
        <v>4792</v>
      </c>
      <c r="Q3598" s="5">
        <v>13003</v>
      </c>
      <c r="R3598" s="5" t="s">
        <v>4791</v>
      </c>
      <c r="S3598" s="5">
        <v>9</v>
      </c>
      <c r="T3598" s="5">
        <v>69.214796585403363</v>
      </c>
      <c r="U3598" s="5">
        <v>0</v>
      </c>
      <c r="V3598" s="5">
        <v>0</v>
      </c>
      <c r="W3598" s="5">
        <v>3</v>
      </c>
      <c r="X3598" s="5">
        <v>23.071598861801125</v>
      </c>
      <c r="Y3598" s="5">
        <v>0</v>
      </c>
      <c r="Z3598" s="5">
        <v>0</v>
      </c>
      <c r="AA3598" s="5">
        <v>6</v>
      </c>
      <c r="AB3598" s="5">
        <v>46.143197723602249</v>
      </c>
      <c r="AC3598" s="225">
        <v>63</v>
      </c>
      <c r="AD3598" s="5">
        <v>484.50357609782355</v>
      </c>
      <c r="AE3598" s="5">
        <v>6</v>
      </c>
      <c r="AF3598" s="5">
        <v>46.143197723602249</v>
      </c>
      <c r="AG3598" s="5">
        <v>50</v>
      </c>
      <c r="AH3598" s="5">
        <v>384.52664769668542</v>
      </c>
      <c r="AI3598" s="5">
        <v>7</v>
      </c>
      <c r="AJ3598" s="5">
        <v>53.833730677535954</v>
      </c>
    </row>
    <row r="3599" spans="1:36" x14ac:dyDescent="0.25">
      <c r="A3599">
        <v>2018</v>
      </c>
      <c r="B3599" t="s">
        <v>71</v>
      </c>
      <c r="C3599" s="212" t="s">
        <v>4931</v>
      </c>
      <c r="D3599" s="47" t="s">
        <v>4928</v>
      </c>
      <c r="E3599" s="11">
        <v>0</v>
      </c>
      <c r="F3599" s="2">
        <v>0.68149999999999999</v>
      </c>
      <c r="G3599" s="2">
        <v>0.30449999999999999</v>
      </c>
      <c r="H3599" s="2">
        <v>0.377</v>
      </c>
      <c r="I3599" s="2">
        <v>0.71220000000000006</v>
      </c>
      <c r="J3599" s="2">
        <v>0.2417</v>
      </c>
      <c r="K3599" s="2">
        <v>0.47050000000000003</v>
      </c>
      <c r="L3599" s="2">
        <v>0.75990000000000002</v>
      </c>
      <c r="M3599" s="2">
        <v>0.2276</v>
      </c>
      <c r="N3599" s="2">
        <v>0.5323</v>
      </c>
      <c r="O3599" s="2">
        <v>0.45993333333333331</v>
      </c>
      <c r="P3599" s="2" t="s">
        <v>4792</v>
      </c>
      <c r="Q3599" s="5">
        <v>13003</v>
      </c>
      <c r="R3599" s="5" t="s">
        <v>4791</v>
      </c>
      <c r="S3599" s="5">
        <v>9</v>
      </c>
      <c r="T3599" s="5">
        <v>69.214796585403363</v>
      </c>
      <c r="U3599" s="5">
        <v>0</v>
      </c>
      <c r="V3599" s="5">
        <v>0</v>
      </c>
      <c r="W3599" s="5">
        <v>3</v>
      </c>
      <c r="X3599" s="5">
        <v>23.071598861801125</v>
      </c>
      <c r="Y3599" s="5">
        <v>0</v>
      </c>
      <c r="Z3599" s="5">
        <v>0</v>
      </c>
      <c r="AA3599" s="5">
        <v>6</v>
      </c>
      <c r="AB3599" s="5">
        <v>46.143197723602249</v>
      </c>
      <c r="AC3599" s="225">
        <v>63</v>
      </c>
      <c r="AD3599" s="5">
        <v>484.50357609782355</v>
      </c>
      <c r="AE3599" s="5">
        <v>6</v>
      </c>
      <c r="AF3599" s="5">
        <v>46.143197723602249</v>
      </c>
      <c r="AG3599" s="5">
        <v>50</v>
      </c>
      <c r="AH3599" s="5">
        <v>384.52664769668542</v>
      </c>
      <c r="AI3599" s="5">
        <v>7</v>
      </c>
      <c r="AJ3599" s="5">
        <v>53.833730677535954</v>
      </c>
    </row>
    <row r="3600" spans="1:36" x14ac:dyDescent="0.25">
      <c r="A3600">
        <v>2017</v>
      </c>
      <c r="B3600" t="s">
        <v>41</v>
      </c>
      <c r="C3600" s="212" t="s">
        <v>5634</v>
      </c>
      <c r="D3600" s="47" t="s">
        <v>5291</v>
      </c>
      <c r="E3600" s="11">
        <v>9.673</v>
      </c>
      <c r="F3600" s="2">
        <v>0.67759999999999998</v>
      </c>
      <c r="G3600" s="2">
        <v>0.30330000000000001</v>
      </c>
      <c r="H3600" s="2">
        <v>0.37429999999999997</v>
      </c>
      <c r="I3600" s="2">
        <v>0.68379999999999996</v>
      </c>
      <c r="J3600" s="2">
        <v>0.27200000000000002</v>
      </c>
      <c r="K3600" s="2">
        <v>0.41179999999999994</v>
      </c>
      <c r="L3600" s="2">
        <v>0.61219999999999997</v>
      </c>
      <c r="M3600" s="2">
        <v>0.36399999999999999</v>
      </c>
      <c r="N3600" s="2">
        <v>0.24819999999999998</v>
      </c>
      <c r="O3600" s="2">
        <v>0.34476666666666667</v>
      </c>
      <c r="P3600" s="2" t="s">
        <v>4792</v>
      </c>
      <c r="Q3600" s="5">
        <v>13020</v>
      </c>
      <c r="R3600" s="5">
        <v>1346.014680037217</v>
      </c>
      <c r="S3600" s="5">
        <v>30</v>
      </c>
      <c r="T3600" s="5">
        <v>230.41474654377879</v>
      </c>
      <c r="U3600" s="5">
        <v>1</v>
      </c>
      <c r="V3600" s="5">
        <v>7.6804915514592933</v>
      </c>
      <c r="W3600" s="5">
        <v>4</v>
      </c>
      <c r="X3600" s="5">
        <v>30.721966205837173</v>
      </c>
      <c r="Y3600" s="5">
        <v>12</v>
      </c>
      <c r="Z3600" s="5">
        <v>92.165898617511516</v>
      </c>
      <c r="AA3600" s="5">
        <v>13</v>
      </c>
      <c r="AB3600" s="5">
        <v>99.846390168970814</v>
      </c>
      <c r="AC3600" s="225">
        <v>478</v>
      </c>
      <c r="AD3600" s="5">
        <v>3671.2749615975417</v>
      </c>
      <c r="AE3600" s="5">
        <v>135</v>
      </c>
      <c r="AF3600" s="5">
        <v>1036.8663594470047</v>
      </c>
      <c r="AG3600" s="5">
        <v>304</v>
      </c>
      <c r="AH3600" s="5">
        <v>2334.8694316436254</v>
      </c>
      <c r="AI3600" s="5">
        <v>39</v>
      </c>
      <c r="AJ3600" s="5">
        <v>299.53917050691246</v>
      </c>
    </row>
    <row r="3601" spans="1:36" x14ac:dyDescent="0.25">
      <c r="A3601">
        <v>2019</v>
      </c>
      <c r="B3601" t="s">
        <v>71</v>
      </c>
      <c r="C3601" s="212" t="s">
        <v>4819</v>
      </c>
      <c r="D3601" s="47" t="s">
        <v>4818</v>
      </c>
      <c r="E3601" s="11">
        <v>0</v>
      </c>
      <c r="F3601" s="2">
        <v>0.5323</v>
      </c>
      <c r="G3601" s="2">
        <v>0.45150000000000001</v>
      </c>
      <c r="H3601" s="2">
        <v>8.0799999999999983E-2</v>
      </c>
      <c r="I3601" s="2">
        <v>0.57130000000000003</v>
      </c>
      <c r="J3601" s="2">
        <v>0.37130000000000002</v>
      </c>
      <c r="K3601" s="2">
        <v>0.2</v>
      </c>
      <c r="L3601" s="2">
        <v>0.64910000000000001</v>
      </c>
      <c r="M3601" s="2">
        <v>0.33350000000000002</v>
      </c>
      <c r="N3601" s="2">
        <v>0.31559999999999999</v>
      </c>
      <c r="O3601" s="2">
        <v>0.1988</v>
      </c>
      <c r="P3601" s="2" t="s">
        <v>4792</v>
      </c>
      <c r="Q3601" s="5">
        <v>13031</v>
      </c>
      <c r="R3601" s="5" t="s">
        <v>4791</v>
      </c>
      <c r="S3601" s="5">
        <v>1</v>
      </c>
      <c r="T3601" s="5">
        <v>7.6740081344486226</v>
      </c>
      <c r="U3601" s="5">
        <v>0</v>
      </c>
      <c r="V3601" s="5">
        <v>0</v>
      </c>
      <c r="W3601" s="5">
        <v>0</v>
      </c>
      <c r="X3601" s="5">
        <v>0</v>
      </c>
      <c r="Y3601" s="5">
        <v>1</v>
      </c>
      <c r="Z3601" s="5">
        <v>7.6740081344486226</v>
      </c>
      <c r="AA3601" s="5">
        <v>0</v>
      </c>
      <c r="AB3601" s="5">
        <v>0</v>
      </c>
      <c r="AC3601" s="225">
        <v>64</v>
      </c>
      <c r="AD3601" s="5">
        <v>491.13652060471185</v>
      </c>
      <c r="AE3601" s="5">
        <v>12</v>
      </c>
      <c r="AF3601" s="5">
        <v>92.088097613383468</v>
      </c>
      <c r="AG3601" s="5">
        <v>49</v>
      </c>
      <c r="AH3601" s="5">
        <v>376.0263985879825</v>
      </c>
      <c r="AI3601" s="5">
        <v>3</v>
      </c>
      <c r="AJ3601" s="5">
        <v>23.022024403345867</v>
      </c>
    </row>
    <row r="3602" spans="1:36" x14ac:dyDescent="0.25">
      <c r="A3602">
        <v>2019</v>
      </c>
      <c r="B3602" t="s">
        <v>71</v>
      </c>
      <c r="C3602" s="212" t="s">
        <v>5832</v>
      </c>
      <c r="D3602" s="47" t="s">
        <v>5817</v>
      </c>
      <c r="E3602" s="11">
        <v>0</v>
      </c>
      <c r="F3602" s="2">
        <v>0.4909</v>
      </c>
      <c r="G3602" s="2">
        <v>0.49309999999999998</v>
      </c>
      <c r="H3602" s="2">
        <v>-2.1999999999999797E-3</v>
      </c>
      <c r="I3602" s="2">
        <v>0.51739999999999997</v>
      </c>
      <c r="J3602" s="2">
        <v>0.43140000000000001</v>
      </c>
      <c r="K3602" s="2">
        <v>8.5999999999999965E-2</v>
      </c>
      <c r="L3602" s="2">
        <v>0.57120000000000004</v>
      </c>
      <c r="M3602" s="2">
        <v>0.4143</v>
      </c>
      <c r="N3602" s="2">
        <v>0.15690000000000004</v>
      </c>
      <c r="O3602" s="2">
        <v>8.0233333333333337E-2</v>
      </c>
      <c r="P3602" s="2" t="s">
        <v>5765</v>
      </c>
      <c r="Q3602" s="5">
        <v>13034</v>
      </c>
      <c r="R3602" s="5" t="s">
        <v>4791</v>
      </c>
      <c r="S3602" s="5">
        <v>36</v>
      </c>
      <c r="T3602" s="5">
        <v>276.20070584624824</v>
      </c>
      <c r="U3602" s="5">
        <v>4</v>
      </c>
      <c r="V3602" s="5">
        <v>30.688967316249808</v>
      </c>
      <c r="W3602" s="5">
        <v>1</v>
      </c>
      <c r="X3602" s="5">
        <v>7.6722418290624521</v>
      </c>
      <c r="Y3602" s="5">
        <v>18</v>
      </c>
      <c r="Z3602" s="5">
        <v>138.10035292312412</v>
      </c>
      <c r="AA3602" s="5">
        <v>13</v>
      </c>
      <c r="AB3602" s="5">
        <v>99.739143777811876</v>
      </c>
      <c r="AC3602" s="225">
        <v>413</v>
      </c>
      <c r="AD3602" s="5">
        <v>3168.6358754027929</v>
      </c>
      <c r="AE3602" s="5">
        <v>73</v>
      </c>
      <c r="AF3602" s="5">
        <v>560.07365352155898</v>
      </c>
      <c r="AG3602" s="5">
        <v>278</v>
      </c>
      <c r="AH3602" s="5">
        <v>2132.8832284793616</v>
      </c>
      <c r="AI3602" s="5">
        <v>62</v>
      </c>
      <c r="AJ3602" s="5">
        <v>475.67899340187199</v>
      </c>
    </row>
    <row r="3603" spans="1:36" x14ac:dyDescent="0.25">
      <c r="A3603">
        <v>2018</v>
      </c>
      <c r="B3603" t="s">
        <v>71</v>
      </c>
      <c r="C3603" s="212" t="s">
        <v>5832</v>
      </c>
      <c r="D3603" s="47" t="s">
        <v>5817</v>
      </c>
      <c r="E3603" s="11">
        <v>0</v>
      </c>
      <c r="F3603" s="2">
        <v>0.4909</v>
      </c>
      <c r="G3603" s="2">
        <v>0.49309999999999998</v>
      </c>
      <c r="H3603" s="2">
        <v>-2.1999999999999797E-3</v>
      </c>
      <c r="I3603" s="2">
        <v>0.51739999999999997</v>
      </c>
      <c r="J3603" s="2">
        <v>0.43140000000000001</v>
      </c>
      <c r="K3603" s="2">
        <v>8.5999999999999965E-2</v>
      </c>
      <c r="L3603" s="2">
        <v>0.57120000000000004</v>
      </c>
      <c r="M3603" s="2">
        <v>0.4143</v>
      </c>
      <c r="N3603" s="2">
        <v>0.15690000000000004</v>
      </c>
      <c r="O3603" s="2">
        <v>8.0233333333333337E-2</v>
      </c>
      <c r="P3603" s="2" t="s">
        <v>5765</v>
      </c>
      <c r="Q3603" s="5">
        <v>13037</v>
      </c>
      <c r="R3603" s="5" t="s">
        <v>4791</v>
      </c>
      <c r="S3603" s="5">
        <v>54</v>
      </c>
      <c r="T3603" s="5">
        <v>414.20572217534709</v>
      </c>
      <c r="U3603" s="5">
        <v>2</v>
      </c>
      <c r="V3603" s="5">
        <v>15.340952673161004</v>
      </c>
      <c r="W3603" s="5">
        <v>5</v>
      </c>
      <c r="X3603" s="5">
        <v>38.352381682902511</v>
      </c>
      <c r="Y3603" s="5">
        <v>23</v>
      </c>
      <c r="Z3603" s="5">
        <v>176.42095574135155</v>
      </c>
      <c r="AA3603" s="5">
        <v>24</v>
      </c>
      <c r="AB3603" s="5">
        <v>184.09143207793204</v>
      </c>
      <c r="AC3603" s="225">
        <v>403</v>
      </c>
      <c r="AD3603" s="5">
        <v>3091.2019636419423</v>
      </c>
      <c r="AE3603" s="5">
        <v>67</v>
      </c>
      <c r="AF3603" s="5">
        <v>513.92191455089358</v>
      </c>
      <c r="AG3603" s="5">
        <v>261</v>
      </c>
      <c r="AH3603" s="5">
        <v>2001.9943238475109</v>
      </c>
      <c r="AI3603" s="5">
        <v>75</v>
      </c>
      <c r="AJ3603" s="5">
        <v>575.28572524353763</v>
      </c>
    </row>
    <row r="3604" spans="1:36" x14ac:dyDescent="0.25">
      <c r="A3604">
        <v>2018</v>
      </c>
      <c r="B3604" t="s">
        <v>71</v>
      </c>
      <c r="C3604" s="212" t="s">
        <v>5832</v>
      </c>
      <c r="D3604" s="47" t="s">
        <v>5817</v>
      </c>
      <c r="E3604" s="11">
        <v>0</v>
      </c>
      <c r="F3604" s="2">
        <v>0.4909</v>
      </c>
      <c r="G3604" s="2">
        <v>0.49309999999999998</v>
      </c>
      <c r="H3604" s="2">
        <v>-2.1999999999999797E-3</v>
      </c>
      <c r="I3604" s="2">
        <v>0.51739999999999997</v>
      </c>
      <c r="J3604" s="2">
        <v>0.43140000000000001</v>
      </c>
      <c r="K3604" s="2">
        <v>8.5999999999999965E-2</v>
      </c>
      <c r="L3604" s="2">
        <v>0.57120000000000004</v>
      </c>
      <c r="M3604" s="2">
        <v>0.4143</v>
      </c>
      <c r="N3604" s="2">
        <v>0.15690000000000004</v>
      </c>
      <c r="O3604" s="2">
        <v>8.0233333333333337E-2</v>
      </c>
      <c r="P3604" s="2" t="s">
        <v>5765</v>
      </c>
      <c r="Q3604" s="5">
        <v>13037</v>
      </c>
      <c r="R3604" s="5" t="s">
        <v>4791</v>
      </c>
      <c r="S3604" s="5">
        <v>54</v>
      </c>
      <c r="T3604" s="5">
        <v>414.20572217534709</v>
      </c>
      <c r="U3604" s="5">
        <v>2</v>
      </c>
      <c r="V3604" s="5">
        <v>15.340952673161004</v>
      </c>
      <c r="W3604" s="5">
        <v>5</v>
      </c>
      <c r="X3604" s="5">
        <v>38.352381682902511</v>
      </c>
      <c r="Y3604" s="5">
        <v>23</v>
      </c>
      <c r="Z3604" s="5">
        <v>176.42095574135155</v>
      </c>
      <c r="AA3604" s="5">
        <v>24</v>
      </c>
      <c r="AB3604" s="5">
        <v>184.09143207793204</v>
      </c>
      <c r="AC3604" s="225">
        <v>403</v>
      </c>
      <c r="AD3604" s="5">
        <v>3091.2019636419423</v>
      </c>
      <c r="AE3604" s="5">
        <v>67</v>
      </c>
      <c r="AF3604" s="5">
        <v>513.92191455089358</v>
      </c>
      <c r="AG3604" s="5">
        <v>261</v>
      </c>
      <c r="AH3604" s="5">
        <v>2001.9943238475109</v>
      </c>
      <c r="AI3604" s="5">
        <v>75</v>
      </c>
      <c r="AJ3604" s="5">
        <v>575.28572524353763</v>
      </c>
    </row>
    <row r="3605" spans="1:36" x14ac:dyDescent="0.25">
      <c r="A3605">
        <v>2018</v>
      </c>
      <c r="B3605" t="s">
        <v>41</v>
      </c>
      <c r="C3605" s="212" t="s">
        <v>5563</v>
      </c>
      <c r="D3605" s="47" t="s">
        <v>5562</v>
      </c>
      <c r="E3605" s="11">
        <v>7.2930000000000001</v>
      </c>
      <c r="F3605" s="2">
        <v>0.56189999999999996</v>
      </c>
      <c r="G3605" s="2">
        <v>0.41880000000000001</v>
      </c>
      <c r="H3605" s="2">
        <v>0.14309999999999995</v>
      </c>
      <c r="I3605" s="2">
        <v>0.54259999999999997</v>
      </c>
      <c r="J3605" s="2">
        <v>0.39729999999999999</v>
      </c>
      <c r="K3605" s="2">
        <v>0.14529999999999998</v>
      </c>
      <c r="L3605" s="2">
        <v>0.49209999999999998</v>
      </c>
      <c r="M3605" s="2">
        <v>0.48820000000000002</v>
      </c>
      <c r="N3605" s="2">
        <v>3.8999999999999591E-3</v>
      </c>
      <c r="O3605" s="2">
        <v>9.7433333333333302E-2</v>
      </c>
      <c r="P3605" s="2" t="s">
        <v>4792</v>
      </c>
      <c r="Q3605" s="5">
        <v>13038</v>
      </c>
      <c r="R3605" s="5">
        <v>1787.7416700946112</v>
      </c>
      <c r="S3605" s="5">
        <v>31</v>
      </c>
      <c r="T3605" s="5">
        <v>237.76652860868234</v>
      </c>
      <c r="U3605" s="5">
        <v>1</v>
      </c>
      <c r="V3605" s="5">
        <v>7.6698880196349135</v>
      </c>
      <c r="W3605" s="5">
        <v>22</v>
      </c>
      <c r="X3605" s="5">
        <v>168.7375364319681</v>
      </c>
      <c r="Y3605" s="5">
        <v>1</v>
      </c>
      <c r="Z3605" s="5">
        <v>7.6698880196349135</v>
      </c>
      <c r="AA3605" s="5">
        <v>7</v>
      </c>
      <c r="AB3605" s="5">
        <v>53.689216137444397</v>
      </c>
      <c r="AC3605" s="225">
        <v>302</v>
      </c>
      <c r="AD3605" s="5">
        <v>2316.3061819297436</v>
      </c>
      <c r="AE3605" s="5">
        <v>25</v>
      </c>
      <c r="AF3605" s="5">
        <v>191.74720049087284</v>
      </c>
      <c r="AG3605" s="5">
        <v>270</v>
      </c>
      <c r="AH3605" s="5">
        <v>2070.8697653014265</v>
      </c>
      <c r="AI3605" s="5">
        <v>7</v>
      </c>
      <c r="AJ3605" s="5">
        <v>53.689216137444397</v>
      </c>
    </row>
    <row r="3606" spans="1:36" x14ac:dyDescent="0.25">
      <c r="A3606">
        <v>2017</v>
      </c>
      <c r="B3606" t="s">
        <v>49</v>
      </c>
      <c r="C3606" s="212" t="s">
        <v>6416</v>
      </c>
      <c r="D3606" s="47" t="s">
        <v>5760</v>
      </c>
      <c r="E3606" s="11">
        <v>9.9</v>
      </c>
      <c r="F3606" s="2">
        <v>0.34110000000000001</v>
      </c>
      <c r="G3606" s="2">
        <v>0.62929999999999997</v>
      </c>
      <c r="H3606" s="2">
        <v>-0.28819999999999996</v>
      </c>
      <c r="I3606" s="2">
        <v>0.498</v>
      </c>
      <c r="J3606" s="2">
        <v>0.42099999999999999</v>
      </c>
      <c r="K3606" s="2">
        <v>7.7000000000000013E-2</v>
      </c>
      <c r="L3606" s="2">
        <v>0.60899999999999999</v>
      </c>
      <c r="M3606" s="2">
        <v>0.38200000000000001</v>
      </c>
      <c r="N3606" s="2">
        <v>0.22699999999999998</v>
      </c>
      <c r="O3606" s="2">
        <v>5.266666666666679E-3</v>
      </c>
      <c r="P3606" s="2" t="s">
        <v>5765</v>
      </c>
      <c r="Q3606" s="5">
        <v>13042</v>
      </c>
      <c r="R3606" s="5">
        <v>1317.3737373737374</v>
      </c>
      <c r="S3606" s="5">
        <v>7</v>
      </c>
      <c r="T3606" s="5">
        <v>53.67274957828554</v>
      </c>
      <c r="U3606" s="5">
        <v>0</v>
      </c>
      <c r="V3606" s="5">
        <v>0</v>
      </c>
      <c r="W3606" s="5">
        <v>0</v>
      </c>
      <c r="X3606" s="5">
        <v>0</v>
      </c>
      <c r="Y3606" s="5">
        <v>2</v>
      </c>
      <c r="Z3606" s="5">
        <v>15.335071308081583</v>
      </c>
      <c r="AA3606" s="5">
        <v>5</v>
      </c>
      <c r="AB3606" s="5">
        <v>38.337678270203959</v>
      </c>
      <c r="AC3606" s="225">
        <v>104</v>
      </c>
      <c r="AD3606" s="5">
        <v>797.42370802024232</v>
      </c>
      <c r="AE3606" s="5">
        <v>5</v>
      </c>
      <c r="AF3606" s="5">
        <v>38.337678270203959</v>
      </c>
      <c r="AG3606" s="5">
        <v>93</v>
      </c>
      <c r="AH3606" s="5">
        <v>713.08081582579359</v>
      </c>
      <c r="AI3606" s="5">
        <v>6</v>
      </c>
      <c r="AJ3606" s="5">
        <v>46.005213924244742</v>
      </c>
    </row>
    <row r="3607" spans="1:36" x14ac:dyDescent="0.25">
      <c r="A3607">
        <v>2017</v>
      </c>
      <c r="B3607" t="s">
        <v>71</v>
      </c>
      <c r="C3607" s="212" t="s">
        <v>5832</v>
      </c>
      <c r="D3607" s="47" t="s">
        <v>5817</v>
      </c>
      <c r="E3607" s="11">
        <v>0</v>
      </c>
      <c r="F3607" s="2">
        <v>0.4909</v>
      </c>
      <c r="G3607" s="2">
        <v>0.49309999999999998</v>
      </c>
      <c r="H3607" s="2">
        <v>-2.1999999999999797E-3</v>
      </c>
      <c r="I3607" s="2">
        <v>0.51739999999999997</v>
      </c>
      <c r="J3607" s="2">
        <v>0.43140000000000001</v>
      </c>
      <c r="K3607" s="2">
        <v>8.5999999999999965E-2</v>
      </c>
      <c r="L3607" s="2">
        <v>0.57120000000000004</v>
      </c>
      <c r="M3607" s="2">
        <v>0.4143</v>
      </c>
      <c r="N3607" s="2">
        <v>0.15690000000000004</v>
      </c>
      <c r="O3607" s="2">
        <v>8.0233333333333337E-2</v>
      </c>
      <c r="P3607" s="2" t="s">
        <v>5765</v>
      </c>
      <c r="Q3607" s="5">
        <v>13044</v>
      </c>
      <c r="R3607" s="5" t="s">
        <v>4791</v>
      </c>
      <c r="S3607" s="5">
        <v>62</v>
      </c>
      <c r="T3607" s="5">
        <v>475.31432076050294</v>
      </c>
      <c r="U3607" s="5">
        <v>1</v>
      </c>
      <c r="V3607" s="5">
        <v>7.6663600122661766</v>
      </c>
      <c r="W3607" s="5">
        <v>2</v>
      </c>
      <c r="X3607" s="5">
        <v>15.332720024532353</v>
      </c>
      <c r="Y3607" s="5">
        <v>30</v>
      </c>
      <c r="Z3607" s="5">
        <v>229.99080036798526</v>
      </c>
      <c r="AA3607" s="5">
        <v>29</v>
      </c>
      <c r="AB3607" s="5">
        <v>222.32444035571913</v>
      </c>
      <c r="AC3607" s="225">
        <v>375</v>
      </c>
      <c r="AD3607" s="5">
        <v>2874.8850045998161</v>
      </c>
      <c r="AE3607" s="5">
        <v>43</v>
      </c>
      <c r="AF3607" s="5">
        <v>329.65348052744559</v>
      </c>
      <c r="AG3607" s="5">
        <v>296</v>
      </c>
      <c r="AH3607" s="5">
        <v>2269.242563630788</v>
      </c>
      <c r="AI3607" s="5">
        <v>36</v>
      </c>
      <c r="AJ3607" s="5">
        <v>275.98896044158238</v>
      </c>
    </row>
    <row r="3608" spans="1:36" x14ac:dyDescent="0.25">
      <c r="A3608">
        <v>2017</v>
      </c>
      <c r="B3608" t="s">
        <v>41</v>
      </c>
      <c r="C3608" s="212" t="s">
        <v>5563</v>
      </c>
      <c r="D3608" s="47" t="s">
        <v>5562</v>
      </c>
      <c r="E3608" s="11">
        <v>7.2930000000000001</v>
      </c>
      <c r="F3608" s="2">
        <v>0.56189999999999996</v>
      </c>
      <c r="G3608" s="2">
        <v>0.41880000000000001</v>
      </c>
      <c r="H3608" s="2">
        <v>0.14309999999999995</v>
      </c>
      <c r="I3608" s="2">
        <v>0.54259999999999997</v>
      </c>
      <c r="J3608" s="2">
        <v>0.39729999999999999</v>
      </c>
      <c r="K3608" s="2">
        <v>0.14529999999999998</v>
      </c>
      <c r="L3608" s="2">
        <v>0.49209999999999998</v>
      </c>
      <c r="M3608" s="2">
        <v>0.48820000000000002</v>
      </c>
      <c r="N3608" s="2">
        <v>3.8999999999999591E-3</v>
      </c>
      <c r="O3608" s="2">
        <v>9.7433333333333302E-2</v>
      </c>
      <c r="P3608" s="2" t="s">
        <v>4792</v>
      </c>
      <c r="Q3608" s="5">
        <v>13049</v>
      </c>
      <c r="R3608" s="5">
        <v>1789.249965720554</v>
      </c>
      <c r="S3608" s="5">
        <v>36</v>
      </c>
      <c r="T3608" s="5">
        <v>275.88320944133648</v>
      </c>
      <c r="U3608" s="5">
        <v>0</v>
      </c>
      <c r="V3608" s="5">
        <v>0</v>
      </c>
      <c r="W3608" s="5">
        <v>22</v>
      </c>
      <c r="X3608" s="5">
        <v>168.59529465859453</v>
      </c>
      <c r="Y3608" s="5">
        <v>1</v>
      </c>
      <c r="Z3608" s="5">
        <v>7.6634224844815702</v>
      </c>
      <c r="AA3608" s="5">
        <v>13</v>
      </c>
      <c r="AB3608" s="5">
        <v>99.624492298260407</v>
      </c>
      <c r="AC3608" s="225">
        <v>348</v>
      </c>
      <c r="AD3608" s="5">
        <v>2666.8710245995862</v>
      </c>
      <c r="AE3608" s="5">
        <v>35</v>
      </c>
      <c r="AF3608" s="5">
        <v>268.21978695685493</v>
      </c>
      <c r="AG3608" s="5">
        <v>293</v>
      </c>
      <c r="AH3608" s="5">
        <v>2245.3827879531</v>
      </c>
      <c r="AI3608" s="5">
        <v>20</v>
      </c>
      <c r="AJ3608" s="5">
        <v>153.26844968963138</v>
      </c>
    </row>
    <row r="3609" spans="1:36" x14ac:dyDescent="0.25">
      <c r="A3609">
        <v>2019</v>
      </c>
      <c r="B3609" t="s">
        <v>71</v>
      </c>
      <c r="C3609" s="212" t="s">
        <v>5163</v>
      </c>
      <c r="D3609" s="47" t="s">
        <v>5160</v>
      </c>
      <c r="E3609" s="11">
        <v>0</v>
      </c>
      <c r="F3609" s="2">
        <v>0.86329999999999996</v>
      </c>
      <c r="G3609" s="2">
        <v>0.12570000000000001</v>
      </c>
      <c r="H3609" s="2">
        <v>0.73759999999999992</v>
      </c>
      <c r="I3609" s="2">
        <v>0.86070000000000002</v>
      </c>
      <c r="J3609" s="2">
        <v>0.122</v>
      </c>
      <c r="K3609" s="2">
        <v>0.73870000000000002</v>
      </c>
      <c r="L3609" s="2">
        <v>0.83330000000000004</v>
      </c>
      <c r="M3609" s="2">
        <v>0.15770000000000001</v>
      </c>
      <c r="N3609" s="2">
        <v>0.67559999999999998</v>
      </c>
      <c r="O3609" s="2">
        <v>0.71729999999999994</v>
      </c>
      <c r="P3609" s="2" t="s">
        <v>4792</v>
      </c>
      <c r="Q3609" s="5">
        <v>13084</v>
      </c>
      <c r="R3609" s="5" t="s">
        <v>4791</v>
      </c>
      <c r="S3609" s="5">
        <v>22</v>
      </c>
      <c r="T3609" s="5">
        <v>168.14429837970039</v>
      </c>
      <c r="U3609" s="5">
        <v>1</v>
      </c>
      <c r="V3609" s="5">
        <v>7.6429226536227448</v>
      </c>
      <c r="W3609" s="5">
        <v>2</v>
      </c>
      <c r="X3609" s="5">
        <v>15.28584530724549</v>
      </c>
      <c r="Y3609" s="5">
        <v>1</v>
      </c>
      <c r="Z3609" s="5">
        <v>7.6429226536227448</v>
      </c>
      <c r="AA3609" s="5">
        <v>18</v>
      </c>
      <c r="AB3609" s="5">
        <v>137.57260776520943</v>
      </c>
      <c r="AC3609" s="225">
        <v>151</v>
      </c>
      <c r="AD3609" s="5">
        <v>1154.0813206970345</v>
      </c>
      <c r="AE3609" s="5">
        <v>18</v>
      </c>
      <c r="AF3609" s="5">
        <v>137.57260776520943</v>
      </c>
      <c r="AG3609" s="5">
        <v>122</v>
      </c>
      <c r="AH3609" s="5">
        <v>932.43656374197496</v>
      </c>
      <c r="AI3609" s="5">
        <v>11</v>
      </c>
      <c r="AJ3609" s="5">
        <v>84.072149189850194</v>
      </c>
    </row>
    <row r="3610" spans="1:36" x14ac:dyDescent="0.25">
      <c r="A3610">
        <v>2018</v>
      </c>
      <c r="B3610" t="s">
        <v>71</v>
      </c>
      <c r="C3610" s="212" t="s">
        <v>4819</v>
      </c>
      <c r="D3610" s="47" t="s">
        <v>4818</v>
      </c>
      <c r="E3610" s="11">
        <v>0</v>
      </c>
      <c r="F3610" s="2">
        <v>0.5323</v>
      </c>
      <c r="G3610" s="2">
        <v>0.45150000000000001</v>
      </c>
      <c r="H3610" s="2">
        <v>8.0799999999999983E-2</v>
      </c>
      <c r="I3610" s="2">
        <v>0.57130000000000003</v>
      </c>
      <c r="J3610" s="2">
        <v>0.37130000000000002</v>
      </c>
      <c r="K3610" s="2">
        <v>0.2</v>
      </c>
      <c r="L3610" s="2">
        <v>0.64910000000000001</v>
      </c>
      <c r="M3610" s="2">
        <v>0.33350000000000002</v>
      </c>
      <c r="N3610" s="2">
        <v>0.31559999999999999</v>
      </c>
      <c r="O3610" s="2">
        <v>0.1988</v>
      </c>
      <c r="P3610" s="2" t="s">
        <v>4792</v>
      </c>
      <c r="Q3610" s="5">
        <v>13090</v>
      </c>
      <c r="R3610" s="5" t="s">
        <v>4791</v>
      </c>
      <c r="S3610" s="5">
        <v>2</v>
      </c>
      <c r="T3610" s="5">
        <v>15.278838808250573</v>
      </c>
      <c r="U3610" s="5">
        <v>0</v>
      </c>
      <c r="V3610" s="5">
        <v>0</v>
      </c>
      <c r="W3610" s="5">
        <v>1</v>
      </c>
      <c r="X3610" s="5">
        <v>7.6394194041252863</v>
      </c>
      <c r="Y3610" s="5">
        <v>1</v>
      </c>
      <c r="Z3610" s="5">
        <v>7.6394194041252863</v>
      </c>
      <c r="AA3610" s="5">
        <v>0</v>
      </c>
      <c r="AB3610" s="5">
        <v>0</v>
      </c>
      <c r="AC3610" s="225">
        <v>69</v>
      </c>
      <c r="AD3610" s="5">
        <v>527.11993888464474</v>
      </c>
      <c r="AE3610" s="5">
        <v>5</v>
      </c>
      <c r="AF3610" s="5">
        <v>38.19709702062643</v>
      </c>
      <c r="AG3610" s="5">
        <v>58</v>
      </c>
      <c r="AH3610" s="5">
        <v>443.0863254392666</v>
      </c>
      <c r="AI3610" s="5">
        <v>6</v>
      </c>
      <c r="AJ3610" s="5">
        <v>45.836516424751721</v>
      </c>
    </row>
    <row r="3611" spans="1:36" x14ac:dyDescent="0.25">
      <c r="A3611">
        <v>2018</v>
      </c>
      <c r="B3611" t="s">
        <v>71</v>
      </c>
      <c r="C3611" s="212" t="s">
        <v>4819</v>
      </c>
      <c r="D3611" s="47" t="s">
        <v>4818</v>
      </c>
      <c r="E3611" s="11">
        <v>0</v>
      </c>
      <c r="F3611" s="2">
        <v>0.5323</v>
      </c>
      <c r="G3611" s="2">
        <v>0.45150000000000001</v>
      </c>
      <c r="H3611" s="2">
        <v>8.0799999999999983E-2</v>
      </c>
      <c r="I3611" s="2">
        <v>0.57130000000000003</v>
      </c>
      <c r="J3611" s="2">
        <v>0.37130000000000002</v>
      </c>
      <c r="K3611" s="2">
        <v>0.2</v>
      </c>
      <c r="L3611" s="2">
        <v>0.64910000000000001</v>
      </c>
      <c r="M3611" s="2">
        <v>0.33350000000000002</v>
      </c>
      <c r="N3611" s="2">
        <v>0.31559999999999999</v>
      </c>
      <c r="O3611" s="2">
        <v>0.1988</v>
      </c>
      <c r="P3611" s="2" t="s">
        <v>4792</v>
      </c>
      <c r="Q3611" s="5">
        <v>13090</v>
      </c>
      <c r="R3611" s="5" t="s">
        <v>4791</v>
      </c>
      <c r="S3611" s="5">
        <v>2</v>
      </c>
      <c r="T3611" s="5">
        <v>15.278838808250573</v>
      </c>
      <c r="U3611" s="5">
        <v>0</v>
      </c>
      <c r="V3611" s="5">
        <v>0</v>
      </c>
      <c r="W3611" s="5">
        <v>1</v>
      </c>
      <c r="X3611" s="5">
        <v>7.6394194041252863</v>
      </c>
      <c r="Y3611" s="5">
        <v>1</v>
      </c>
      <c r="Z3611" s="5">
        <v>7.6394194041252863</v>
      </c>
      <c r="AA3611" s="5">
        <v>0</v>
      </c>
      <c r="AB3611" s="5">
        <v>0</v>
      </c>
      <c r="AC3611" s="225">
        <v>69</v>
      </c>
      <c r="AD3611" s="5">
        <v>527.11993888464474</v>
      </c>
      <c r="AE3611" s="5">
        <v>5</v>
      </c>
      <c r="AF3611" s="5">
        <v>38.19709702062643</v>
      </c>
      <c r="AG3611" s="5">
        <v>58</v>
      </c>
      <c r="AH3611" s="5">
        <v>443.0863254392666</v>
      </c>
      <c r="AI3611" s="5">
        <v>6</v>
      </c>
      <c r="AJ3611" s="5">
        <v>45.836516424751721</v>
      </c>
    </row>
    <row r="3612" spans="1:36" x14ac:dyDescent="0.25">
      <c r="A3612">
        <v>2017</v>
      </c>
      <c r="B3612" t="s">
        <v>41</v>
      </c>
      <c r="C3612" s="212" t="s">
        <v>6191</v>
      </c>
      <c r="D3612" s="47" t="s">
        <v>6146</v>
      </c>
      <c r="E3612" s="11">
        <v>11.032</v>
      </c>
      <c r="F3612" s="2">
        <v>0.44619999999999999</v>
      </c>
      <c r="G3612" s="2">
        <v>0.53339999999999999</v>
      </c>
      <c r="H3612" s="2">
        <v>-8.72E-2</v>
      </c>
      <c r="I3612" s="2">
        <v>0.44350000000000001</v>
      </c>
      <c r="J3612" s="2">
        <v>0.50029999999999997</v>
      </c>
      <c r="K3612" s="2">
        <v>-5.6799999999999962E-2</v>
      </c>
      <c r="L3612" s="2">
        <v>0.41830000000000001</v>
      </c>
      <c r="M3612" s="2">
        <v>0.5615</v>
      </c>
      <c r="N3612" s="2">
        <v>-0.14319999999999999</v>
      </c>
      <c r="O3612" s="2">
        <v>-9.5733333333333323E-2</v>
      </c>
      <c r="P3612" s="2" t="s">
        <v>5900</v>
      </c>
      <c r="Q3612" s="5">
        <v>13094</v>
      </c>
      <c r="R3612" s="5">
        <v>1186.9108049311094</v>
      </c>
      <c r="S3612" s="5">
        <v>15</v>
      </c>
      <c r="T3612" s="5">
        <v>114.5562853215213</v>
      </c>
      <c r="U3612" s="5">
        <v>1</v>
      </c>
      <c r="V3612" s="5">
        <v>7.6370856881014202</v>
      </c>
      <c r="W3612" s="5">
        <v>5</v>
      </c>
      <c r="X3612" s="5">
        <v>38.185428440507103</v>
      </c>
      <c r="Y3612" s="5">
        <v>2</v>
      </c>
      <c r="Z3612" s="5">
        <v>15.27417137620284</v>
      </c>
      <c r="AA3612" s="5">
        <v>7</v>
      </c>
      <c r="AB3612" s="5">
        <v>53.459599816709947</v>
      </c>
      <c r="AC3612" s="225">
        <v>174</v>
      </c>
      <c r="AD3612" s="5">
        <v>1328.8529097296471</v>
      </c>
      <c r="AE3612" s="5">
        <v>51</v>
      </c>
      <c r="AF3612" s="5">
        <v>389.49137009317246</v>
      </c>
      <c r="AG3612" s="5">
        <v>119</v>
      </c>
      <c r="AH3612" s="5">
        <v>908.81319688406904</v>
      </c>
      <c r="AI3612" s="5">
        <v>4</v>
      </c>
      <c r="AJ3612" s="5">
        <v>30.548342752405681</v>
      </c>
    </row>
    <row r="3613" spans="1:36" x14ac:dyDescent="0.25">
      <c r="A3613">
        <v>2018</v>
      </c>
      <c r="B3613" t="s">
        <v>71</v>
      </c>
      <c r="C3613" s="212" t="s">
        <v>1959</v>
      </c>
      <c r="D3613" s="47" t="s">
        <v>4920</v>
      </c>
      <c r="E3613" s="11">
        <v>0</v>
      </c>
      <c r="F3613" s="2">
        <v>0.66190000000000004</v>
      </c>
      <c r="G3613" s="2">
        <v>0.32169999999999999</v>
      </c>
      <c r="H3613" s="2">
        <v>0.34020000000000006</v>
      </c>
      <c r="I3613" s="2">
        <v>0.70579999999999998</v>
      </c>
      <c r="J3613" s="2">
        <v>0.25530000000000003</v>
      </c>
      <c r="K3613" s="2">
        <v>0.45049999999999996</v>
      </c>
      <c r="L3613" s="2">
        <v>0.73080000000000001</v>
      </c>
      <c r="M3613" s="2">
        <v>0.25629999999999997</v>
      </c>
      <c r="N3613" s="2">
        <v>0.47450000000000003</v>
      </c>
      <c r="O3613" s="2">
        <v>0.42173333333333335</v>
      </c>
      <c r="P3613" s="2" t="s">
        <v>4792</v>
      </c>
      <c r="Q3613" s="5">
        <v>13095</v>
      </c>
      <c r="R3613" s="5" t="s">
        <v>4791</v>
      </c>
      <c r="S3613" s="5">
        <v>22</v>
      </c>
      <c r="T3613" s="5">
        <v>168.00305460099275</v>
      </c>
      <c r="U3613" s="5">
        <v>0</v>
      </c>
      <c r="V3613" s="5">
        <v>0</v>
      </c>
      <c r="W3613" s="5">
        <v>0</v>
      </c>
      <c r="X3613" s="5">
        <v>0</v>
      </c>
      <c r="Y3613" s="5">
        <v>9</v>
      </c>
      <c r="Z3613" s="5">
        <v>68.728522336769771</v>
      </c>
      <c r="AA3613" s="5">
        <v>13</v>
      </c>
      <c r="AB3613" s="5">
        <v>99.274532264222998</v>
      </c>
      <c r="AC3613" s="225">
        <v>336</v>
      </c>
      <c r="AD3613" s="5">
        <v>2565.864833906071</v>
      </c>
      <c r="AE3613" s="5">
        <v>59</v>
      </c>
      <c r="AF3613" s="5">
        <v>450.5536464299351</v>
      </c>
      <c r="AG3613" s="5">
        <v>257</v>
      </c>
      <c r="AH3613" s="5">
        <v>1962.5811378388698</v>
      </c>
      <c r="AI3613" s="5">
        <v>20</v>
      </c>
      <c r="AJ3613" s="5">
        <v>152.73004963726615</v>
      </c>
    </row>
    <row r="3614" spans="1:36" x14ac:dyDescent="0.25">
      <c r="A3614">
        <v>2018</v>
      </c>
      <c r="B3614" t="s">
        <v>71</v>
      </c>
      <c r="C3614" s="212" t="s">
        <v>1959</v>
      </c>
      <c r="D3614" s="47" t="s">
        <v>4920</v>
      </c>
      <c r="E3614" s="11">
        <v>0</v>
      </c>
      <c r="F3614" s="2">
        <v>0.66190000000000004</v>
      </c>
      <c r="G3614" s="2">
        <v>0.32169999999999999</v>
      </c>
      <c r="H3614" s="2">
        <v>0.34020000000000006</v>
      </c>
      <c r="I3614" s="2">
        <v>0.70579999999999998</v>
      </c>
      <c r="J3614" s="2">
        <v>0.25530000000000003</v>
      </c>
      <c r="K3614" s="2">
        <v>0.45049999999999996</v>
      </c>
      <c r="L3614" s="2">
        <v>0.73080000000000001</v>
      </c>
      <c r="M3614" s="2">
        <v>0.25629999999999997</v>
      </c>
      <c r="N3614" s="2">
        <v>0.47450000000000003</v>
      </c>
      <c r="O3614" s="2">
        <v>0.42173333333333335</v>
      </c>
      <c r="P3614" s="2" t="s">
        <v>4792</v>
      </c>
      <c r="Q3614" s="5">
        <v>13095</v>
      </c>
      <c r="R3614" s="5" t="s">
        <v>4791</v>
      </c>
      <c r="S3614" s="5">
        <v>22</v>
      </c>
      <c r="T3614" s="5">
        <v>168.00305460099275</v>
      </c>
      <c r="U3614" s="5">
        <v>0</v>
      </c>
      <c r="V3614" s="5">
        <v>0</v>
      </c>
      <c r="W3614" s="5">
        <v>0</v>
      </c>
      <c r="X3614" s="5">
        <v>0</v>
      </c>
      <c r="Y3614" s="5">
        <v>9</v>
      </c>
      <c r="Z3614" s="5">
        <v>68.728522336769771</v>
      </c>
      <c r="AA3614" s="5">
        <v>13</v>
      </c>
      <c r="AB3614" s="5">
        <v>99.274532264222998</v>
      </c>
      <c r="AC3614" s="225">
        <v>336</v>
      </c>
      <c r="AD3614" s="5">
        <v>2565.864833906071</v>
      </c>
      <c r="AE3614" s="5">
        <v>59</v>
      </c>
      <c r="AF3614" s="5">
        <v>450.5536464299351</v>
      </c>
      <c r="AG3614" s="5">
        <v>257</v>
      </c>
      <c r="AH3614" s="5">
        <v>1962.5811378388698</v>
      </c>
      <c r="AI3614" s="5">
        <v>20</v>
      </c>
      <c r="AJ3614" s="5">
        <v>152.73004963726615</v>
      </c>
    </row>
    <row r="3615" spans="1:36" x14ac:dyDescent="0.25">
      <c r="A3615">
        <v>2019</v>
      </c>
      <c r="B3615" t="s">
        <v>41</v>
      </c>
      <c r="C3615" s="212" t="s">
        <v>5563</v>
      </c>
      <c r="D3615" s="47" t="s">
        <v>5562</v>
      </c>
      <c r="E3615" s="11">
        <v>7.2930000000000001</v>
      </c>
      <c r="F3615" s="2">
        <v>0.56189999999999996</v>
      </c>
      <c r="G3615" s="2">
        <v>0.41880000000000001</v>
      </c>
      <c r="H3615" s="2">
        <v>0.14309999999999995</v>
      </c>
      <c r="I3615" s="2">
        <v>0.54259999999999997</v>
      </c>
      <c r="J3615" s="2">
        <v>0.39729999999999999</v>
      </c>
      <c r="K3615" s="2">
        <v>0.14529999999999998</v>
      </c>
      <c r="L3615" s="2">
        <v>0.49209999999999998</v>
      </c>
      <c r="M3615" s="2">
        <v>0.48820000000000002</v>
      </c>
      <c r="N3615" s="2">
        <v>3.8999999999999591E-3</v>
      </c>
      <c r="O3615" s="2">
        <v>9.7433333333333302E-2</v>
      </c>
      <c r="P3615" s="2" t="s">
        <v>4792</v>
      </c>
      <c r="Q3615" s="5">
        <v>13100</v>
      </c>
      <c r="R3615" s="5">
        <v>1796.2429727135609</v>
      </c>
      <c r="S3615" s="5">
        <v>36</v>
      </c>
      <c r="T3615" s="5">
        <v>274.80916030534354</v>
      </c>
      <c r="U3615" s="5">
        <v>0</v>
      </c>
      <c r="V3615" s="5">
        <v>0</v>
      </c>
      <c r="W3615" s="5">
        <v>31</v>
      </c>
      <c r="X3615" s="5">
        <v>236.64122137404581</v>
      </c>
      <c r="Y3615" s="5">
        <v>1</v>
      </c>
      <c r="Z3615" s="5">
        <v>7.6335877862595423</v>
      </c>
      <c r="AA3615" s="5">
        <v>4</v>
      </c>
      <c r="AB3615" s="5">
        <v>30.534351145038169</v>
      </c>
      <c r="AC3615" s="225">
        <v>271</v>
      </c>
      <c r="AD3615" s="5">
        <v>2068.7022900763359</v>
      </c>
      <c r="AE3615" s="5">
        <v>16</v>
      </c>
      <c r="AF3615" s="5">
        <v>122.13740458015268</v>
      </c>
      <c r="AG3615" s="5">
        <v>248</v>
      </c>
      <c r="AH3615" s="5">
        <v>1893.1297709923665</v>
      </c>
      <c r="AI3615" s="5">
        <v>7</v>
      </c>
      <c r="AJ3615" s="5">
        <v>53.435114503816799</v>
      </c>
    </row>
    <row r="3616" spans="1:36" x14ac:dyDescent="0.25">
      <c r="A3616">
        <v>2018</v>
      </c>
      <c r="B3616" t="s">
        <v>71</v>
      </c>
      <c r="C3616" s="212" t="s">
        <v>4929</v>
      </c>
      <c r="D3616" s="47" t="s">
        <v>4928</v>
      </c>
      <c r="E3616" s="11">
        <v>0</v>
      </c>
      <c r="F3616" s="2">
        <v>0.68149999999999999</v>
      </c>
      <c r="G3616" s="2">
        <v>0.30449999999999999</v>
      </c>
      <c r="H3616" s="2">
        <v>0.377</v>
      </c>
      <c r="I3616" s="2">
        <v>0.71220000000000006</v>
      </c>
      <c r="J3616" s="2">
        <v>0.2417</v>
      </c>
      <c r="K3616" s="2">
        <v>0.47050000000000003</v>
      </c>
      <c r="L3616" s="2">
        <v>0.75990000000000002</v>
      </c>
      <c r="M3616" s="2">
        <v>0.2276</v>
      </c>
      <c r="N3616" s="2">
        <v>0.5323</v>
      </c>
      <c r="O3616" s="2">
        <v>0.45993333333333331</v>
      </c>
      <c r="P3616" s="2" t="s">
        <v>4792</v>
      </c>
      <c r="Q3616" s="5">
        <v>13104</v>
      </c>
      <c r="R3616" s="5" t="s">
        <v>4791</v>
      </c>
      <c r="S3616" s="5">
        <v>20</v>
      </c>
      <c r="T3616" s="5">
        <v>152.62515262515262</v>
      </c>
      <c r="U3616" s="5">
        <v>0</v>
      </c>
      <c r="V3616" s="5">
        <v>0</v>
      </c>
      <c r="W3616" s="5">
        <v>3</v>
      </c>
      <c r="X3616" s="5">
        <v>22.893772893772894</v>
      </c>
      <c r="Y3616" s="5">
        <v>1</v>
      </c>
      <c r="Z3616" s="5">
        <v>7.6312576312576317</v>
      </c>
      <c r="AA3616" s="5">
        <v>16</v>
      </c>
      <c r="AB3616" s="5">
        <v>122.10012210012211</v>
      </c>
      <c r="AC3616" s="225">
        <v>129</v>
      </c>
      <c r="AD3616" s="5">
        <v>984.4322344322344</v>
      </c>
      <c r="AE3616" s="5">
        <v>17</v>
      </c>
      <c r="AF3616" s="5">
        <v>129.73137973137972</v>
      </c>
      <c r="AG3616" s="5">
        <v>101</v>
      </c>
      <c r="AH3616" s="5">
        <v>770.75702075702077</v>
      </c>
      <c r="AI3616" s="5">
        <v>11</v>
      </c>
      <c r="AJ3616" s="5">
        <v>83.943833943833951</v>
      </c>
    </row>
    <row r="3617" spans="1:36" x14ac:dyDescent="0.25">
      <c r="A3617">
        <v>2018</v>
      </c>
      <c r="B3617" t="s">
        <v>71</v>
      </c>
      <c r="C3617" s="212" t="s">
        <v>4929</v>
      </c>
      <c r="D3617" s="47" t="s">
        <v>4928</v>
      </c>
      <c r="E3617" s="11">
        <v>0</v>
      </c>
      <c r="F3617" s="2">
        <v>0.68149999999999999</v>
      </c>
      <c r="G3617" s="2">
        <v>0.30449999999999999</v>
      </c>
      <c r="H3617" s="2">
        <v>0.377</v>
      </c>
      <c r="I3617" s="2">
        <v>0.71220000000000006</v>
      </c>
      <c r="J3617" s="2">
        <v>0.2417</v>
      </c>
      <c r="K3617" s="2">
        <v>0.47050000000000003</v>
      </c>
      <c r="L3617" s="2">
        <v>0.75990000000000002</v>
      </c>
      <c r="M3617" s="2">
        <v>0.2276</v>
      </c>
      <c r="N3617" s="2">
        <v>0.5323</v>
      </c>
      <c r="O3617" s="2">
        <v>0.45993333333333331</v>
      </c>
      <c r="P3617" s="2" t="s">
        <v>4792</v>
      </c>
      <c r="Q3617" s="5">
        <v>13104</v>
      </c>
      <c r="R3617" s="5" t="s">
        <v>4791</v>
      </c>
      <c r="S3617" s="5">
        <v>20</v>
      </c>
      <c r="T3617" s="5">
        <v>152.62515262515262</v>
      </c>
      <c r="U3617" s="5">
        <v>0</v>
      </c>
      <c r="V3617" s="5">
        <v>0</v>
      </c>
      <c r="W3617" s="5">
        <v>3</v>
      </c>
      <c r="X3617" s="5">
        <v>22.893772893772894</v>
      </c>
      <c r="Y3617" s="5">
        <v>1</v>
      </c>
      <c r="Z3617" s="5">
        <v>7.6312576312576317</v>
      </c>
      <c r="AA3617" s="5">
        <v>16</v>
      </c>
      <c r="AB3617" s="5">
        <v>122.10012210012211</v>
      </c>
      <c r="AC3617" s="225">
        <v>129</v>
      </c>
      <c r="AD3617" s="5">
        <v>984.4322344322344</v>
      </c>
      <c r="AE3617" s="5">
        <v>17</v>
      </c>
      <c r="AF3617" s="5">
        <v>129.73137973137972</v>
      </c>
      <c r="AG3617" s="5">
        <v>101</v>
      </c>
      <c r="AH3617" s="5">
        <v>770.75702075702077</v>
      </c>
      <c r="AI3617" s="5">
        <v>11</v>
      </c>
      <c r="AJ3617" s="5">
        <v>83.943833943833951</v>
      </c>
    </row>
    <row r="3618" spans="1:36" x14ac:dyDescent="0.25">
      <c r="A3618">
        <v>2018</v>
      </c>
      <c r="B3618" t="s">
        <v>49</v>
      </c>
      <c r="C3618" s="212" t="s">
        <v>6416</v>
      </c>
      <c r="D3618" s="47" t="s">
        <v>5760</v>
      </c>
      <c r="E3618" s="11">
        <v>9.9</v>
      </c>
      <c r="F3618" s="2">
        <v>0.34110000000000001</v>
      </c>
      <c r="G3618" s="2">
        <v>0.62929999999999997</v>
      </c>
      <c r="H3618" s="2">
        <v>-0.28819999999999996</v>
      </c>
      <c r="I3618" s="2">
        <v>0.498</v>
      </c>
      <c r="J3618" s="2">
        <v>0.42099999999999999</v>
      </c>
      <c r="K3618" s="2">
        <v>7.7000000000000013E-2</v>
      </c>
      <c r="L3618" s="2">
        <v>0.60899999999999999</v>
      </c>
      <c r="M3618" s="2">
        <v>0.38200000000000001</v>
      </c>
      <c r="N3618" s="2">
        <v>0.22699999999999998</v>
      </c>
      <c r="O3618" s="2">
        <v>5.266666666666679E-3</v>
      </c>
      <c r="P3618" s="2" t="s">
        <v>5765</v>
      </c>
      <c r="Q3618" s="5">
        <v>13130</v>
      </c>
      <c r="R3618" s="5">
        <v>1326.2626262626263</v>
      </c>
      <c r="S3618" s="5">
        <v>2</v>
      </c>
      <c r="T3618" s="5">
        <v>15.232292460015231</v>
      </c>
      <c r="U3618" s="5">
        <v>0</v>
      </c>
      <c r="V3618" s="5">
        <v>0</v>
      </c>
      <c r="W3618" s="5">
        <v>0</v>
      </c>
      <c r="X3618" s="5">
        <v>0</v>
      </c>
      <c r="Y3618" s="5">
        <v>0</v>
      </c>
      <c r="Z3618" s="5">
        <v>0</v>
      </c>
      <c r="AA3618" s="5">
        <v>2</v>
      </c>
      <c r="AB3618" s="5">
        <v>15.232292460015231</v>
      </c>
      <c r="AC3618" s="225">
        <v>77</v>
      </c>
      <c r="AD3618" s="5">
        <v>586.4432597105864</v>
      </c>
      <c r="AE3618" s="5">
        <v>8</v>
      </c>
      <c r="AF3618" s="5">
        <v>60.929169840060922</v>
      </c>
      <c r="AG3618" s="5">
        <v>68</v>
      </c>
      <c r="AH3618" s="5">
        <v>517.89794364051784</v>
      </c>
      <c r="AI3618" s="5">
        <v>1</v>
      </c>
      <c r="AJ3618" s="5">
        <v>7.6161462300076153</v>
      </c>
    </row>
    <row r="3619" spans="1:36" x14ac:dyDescent="0.25">
      <c r="A3619">
        <v>2018</v>
      </c>
      <c r="B3619" t="s">
        <v>49</v>
      </c>
      <c r="C3619" s="212" t="s">
        <v>6416</v>
      </c>
      <c r="D3619" s="47" t="s">
        <v>5760</v>
      </c>
      <c r="E3619" s="11">
        <v>9.9</v>
      </c>
      <c r="F3619" s="2">
        <v>0.34110000000000001</v>
      </c>
      <c r="G3619" s="2">
        <v>0.62929999999999997</v>
      </c>
      <c r="H3619" s="2">
        <v>-0.28819999999999996</v>
      </c>
      <c r="I3619" s="2">
        <v>0.498</v>
      </c>
      <c r="J3619" s="2">
        <v>0.42099999999999999</v>
      </c>
      <c r="K3619" s="2">
        <v>7.7000000000000013E-2</v>
      </c>
      <c r="L3619" s="2">
        <v>0.60899999999999999</v>
      </c>
      <c r="M3619" s="2">
        <v>0.38200000000000001</v>
      </c>
      <c r="N3619" s="2">
        <v>0.22699999999999998</v>
      </c>
      <c r="O3619" s="2">
        <v>5.266666666666679E-3</v>
      </c>
      <c r="P3619" s="2" t="s">
        <v>5765</v>
      </c>
      <c r="Q3619" s="5">
        <v>13141</v>
      </c>
      <c r="R3619" s="5">
        <v>1327.3737373737374</v>
      </c>
      <c r="S3619" s="5">
        <v>4</v>
      </c>
      <c r="T3619" s="5">
        <v>30.439083783578116</v>
      </c>
      <c r="U3619" s="5">
        <v>0</v>
      </c>
      <c r="V3619" s="5">
        <v>0</v>
      </c>
      <c r="W3619" s="5">
        <v>1</v>
      </c>
      <c r="X3619" s="5">
        <v>7.6097709458945291</v>
      </c>
      <c r="Y3619" s="5">
        <v>1</v>
      </c>
      <c r="Z3619" s="5">
        <v>7.6097709458945291</v>
      </c>
      <c r="AA3619" s="5">
        <v>2</v>
      </c>
      <c r="AB3619" s="5">
        <v>15.219541891789058</v>
      </c>
      <c r="AC3619" s="225">
        <v>93</v>
      </c>
      <c r="AD3619" s="5">
        <v>707.70869796819113</v>
      </c>
      <c r="AE3619" s="5">
        <v>4</v>
      </c>
      <c r="AF3619" s="5">
        <v>30.439083783578116</v>
      </c>
      <c r="AG3619" s="5">
        <v>86</v>
      </c>
      <c r="AH3619" s="5">
        <v>654.44030134692946</v>
      </c>
      <c r="AI3619" s="5">
        <v>3</v>
      </c>
      <c r="AJ3619" s="5">
        <v>22.829312837683585</v>
      </c>
    </row>
    <row r="3620" spans="1:36" x14ac:dyDescent="0.25">
      <c r="A3620">
        <v>2019</v>
      </c>
      <c r="B3620" t="s">
        <v>41</v>
      </c>
      <c r="C3620" s="212" t="s">
        <v>653</v>
      </c>
      <c r="D3620" s="47" t="s">
        <v>6109</v>
      </c>
      <c r="E3620" s="11">
        <v>15.622</v>
      </c>
      <c r="F3620" s="2">
        <v>0.44950000000000001</v>
      </c>
      <c r="G3620" s="2">
        <v>0.53290000000000004</v>
      </c>
      <c r="H3620" s="2">
        <v>-8.340000000000003E-2</v>
      </c>
      <c r="I3620" s="2">
        <v>0.44180000000000003</v>
      </c>
      <c r="J3620" s="2">
        <v>0.50580000000000003</v>
      </c>
      <c r="K3620" s="2">
        <v>-6.4000000000000001E-2</v>
      </c>
      <c r="L3620" s="2">
        <v>0.46360000000000001</v>
      </c>
      <c r="M3620" s="2">
        <v>0.51849999999999996</v>
      </c>
      <c r="N3620" s="2">
        <v>-5.4899999999999949E-2</v>
      </c>
      <c r="O3620" s="2">
        <v>-6.7433333333333331E-2</v>
      </c>
      <c r="P3620" s="2" t="s">
        <v>5900</v>
      </c>
      <c r="Q3620" s="5">
        <v>13146</v>
      </c>
      <c r="R3620" s="5">
        <v>841.50556906926136</v>
      </c>
      <c r="S3620" s="5">
        <v>7</v>
      </c>
      <c r="T3620" s="5">
        <v>53.248136315228969</v>
      </c>
      <c r="U3620" s="5">
        <v>0</v>
      </c>
      <c r="V3620" s="5">
        <v>0</v>
      </c>
      <c r="W3620" s="5">
        <v>2</v>
      </c>
      <c r="X3620" s="5">
        <v>15.213753232922562</v>
      </c>
      <c r="Y3620" s="5">
        <v>1</v>
      </c>
      <c r="Z3620" s="5">
        <v>7.6068766164612809</v>
      </c>
      <c r="AA3620" s="5">
        <v>4</v>
      </c>
      <c r="AB3620" s="5">
        <v>30.427506465845124</v>
      </c>
      <c r="AC3620" s="225">
        <v>79</v>
      </c>
      <c r="AD3620" s="5">
        <v>600.94325270044112</v>
      </c>
      <c r="AE3620" s="5">
        <v>8</v>
      </c>
      <c r="AF3620" s="5">
        <v>60.855012931690247</v>
      </c>
      <c r="AG3620" s="5">
        <v>65</v>
      </c>
      <c r="AH3620" s="5">
        <v>494.44698006998328</v>
      </c>
      <c r="AI3620" s="5">
        <v>6</v>
      </c>
      <c r="AJ3620" s="5">
        <v>45.641259698767684</v>
      </c>
    </row>
    <row r="3621" spans="1:36" x14ac:dyDescent="0.25">
      <c r="A3621">
        <v>2019</v>
      </c>
      <c r="B3621" t="s">
        <v>41</v>
      </c>
      <c r="C3621" s="212" t="s">
        <v>6085</v>
      </c>
      <c r="D3621" s="47" t="s">
        <v>6005</v>
      </c>
      <c r="E3621" s="11">
        <v>3.5750000000000002</v>
      </c>
      <c r="F3621" s="2">
        <v>0.24049999999999999</v>
      </c>
      <c r="G3621" s="2">
        <v>0.74350000000000005</v>
      </c>
      <c r="H3621" s="2">
        <v>-0.50300000000000011</v>
      </c>
      <c r="I3621" s="2">
        <v>0.2102</v>
      </c>
      <c r="J3621" s="2">
        <v>0.74750000000000005</v>
      </c>
      <c r="K3621" s="2">
        <v>-0.53730000000000011</v>
      </c>
      <c r="L3621" s="2">
        <v>0.24629999999999999</v>
      </c>
      <c r="M3621" s="2">
        <v>0.74</v>
      </c>
      <c r="N3621" s="2">
        <v>-0.49370000000000003</v>
      </c>
      <c r="O3621" s="2">
        <v>-0.51133333333333342</v>
      </c>
      <c r="P3621" s="2" t="s">
        <v>5900</v>
      </c>
      <c r="Q3621" s="5">
        <v>13161</v>
      </c>
      <c r="R3621" s="5">
        <v>3681.3986013986014</v>
      </c>
      <c r="S3621" s="5">
        <v>114</v>
      </c>
      <c r="T3621" s="5">
        <v>866.19557784362883</v>
      </c>
      <c r="U3621" s="5">
        <v>4</v>
      </c>
      <c r="V3621" s="5">
        <v>30.392827292758909</v>
      </c>
      <c r="W3621" s="5">
        <v>11</v>
      </c>
      <c r="X3621" s="5">
        <v>83.580275055087</v>
      </c>
      <c r="Y3621" s="5">
        <v>50</v>
      </c>
      <c r="Z3621" s="5">
        <v>379.91034115948634</v>
      </c>
      <c r="AA3621" s="5">
        <v>49</v>
      </c>
      <c r="AB3621" s="5">
        <v>372.31213433629665</v>
      </c>
      <c r="AC3621" s="225">
        <v>354</v>
      </c>
      <c r="AD3621" s="5">
        <v>2689.7652154091634</v>
      </c>
      <c r="AE3621" s="5">
        <v>93</v>
      </c>
      <c r="AF3621" s="5">
        <v>706.63323455664454</v>
      </c>
      <c r="AG3621" s="5">
        <v>189</v>
      </c>
      <c r="AH3621" s="5">
        <v>1436.0610895828584</v>
      </c>
      <c r="AI3621" s="5">
        <v>72</v>
      </c>
      <c r="AJ3621" s="5">
        <v>547.07089126966036</v>
      </c>
    </row>
    <row r="3622" spans="1:36" x14ac:dyDescent="0.25">
      <c r="A3622">
        <v>2018</v>
      </c>
      <c r="B3622" t="s">
        <v>41</v>
      </c>
      <c r="C3622" s="212" t="s">
        <v>6191</v>
      </c>
      <c r="D3622" s="47" t="s">
        <v>6146</v>
      </c>
      <c r="E3622" s="11">
        <v>11.032</v>
      </c>
      <c r="F3622" s="2">
        <v>0.44619999999999999</v>
      </c>
      <c r="G3622" s="2">
        <v>0.53339999999999999</v>
      </c>
      <c r="H3622" s="2">
        <v>-8.72E-2</v>
      </c>
      <c r="I3622" s="2">
        <v>0.44350000000000001</v>
      </c>
      <c r="J3622" s="2">
        <v>0.50029999999999997</v>
      </c>
      <c r="K3622" s="2">
        <v>-5.6799999999999962E-2</v>
      </c>
      <c r="L3622" s="2">
        <v>0.41830000000000001</v>
      </c>
      <c r="M3622" s="2">
        <v>0.5615</v>
      </c>
      <c r="N3622" s="2">
        <v>-0.14319999999999999</v>
      </c>
      <c r="O3622" s="2">
        <v>-9.5733333333333323E-2</v>
      </c>
      <c r="P3622" s="2" t="s">
        <v>5900</v>
      </c>
      <c r="Q3622" s="5">
        <v>13167</v>
      </c>
      <c r="R3622" s="5">
        <v>1193.5279187817259</v>
      </c>
      <c r="S3622" s="5">
        <v>22</v>
      </c>
      <c r="T3622" s="5">
        <v>167.08437761069339</v>
      </c>
      <c r="U3622" s="5">
        <v>0</v>
      </c>
      <c r="V3622" s="5">
        <v>0</v>
      </c>
      <c r="W3622" s="5">
        <v>12</v>
      </c>
      <c r="X3622" s="5">
        <v>91.136933242196392</v>
      </c>
      <c r="Y3622" s="5">
        <v>4</v>
      </c>
      <c r="Z3622" s="5">
        <v>30.378977747398803</v>
      </c>
      <c r="AA3622" s="5">
        <v>6</v>
      </c>
      <c r="AB3622" s="5">
        <v>45.568466621098196</v>
      </c>
      <c r="AC3622" s="225">
        <v>159</v>
      </c>
      <c r="AD3622" s="5">
        <v>1207.5643654591022</v>
      </c>
      <c r="AE3622" s="5">
        <v>32</v>
      </c>
      <c r="AF3622" s="5">
        <v>243.03182197919043</v>
      </c>
      <c r="AG3622" s="5">
        <v>121</v>
      </c>
      <c r="AH3622" s="5">
        <v>918.96407685881366</v>
      </c>
      <c r="AI3622" s="5">
        <v>6</v>
      </c>
      <c r="AJ3622" s="5">
        <v>45.568466621098196</v>
      </c>
    </row>
    <row r="3623" spans="1:36" x14ac:dyDescent="0.25">
      <c r="A3623">
        <v>2019</v>
      </c>
      <c r="B3623" t="s">
        <v>41</v>
      </c>
      <c r="C3623" s="212" t="s">
        <v>6191</v>
      </c>
      <c r="D3623" s="47" t="s">
        <v>6146</v>
      </c>
      <c r="E3623" s="11">
        <v>11.032</v>
      </c>
      <c r="F3623" s="2">
        <v>0.44619999999999999</v>
      </c>
      <c r="G3623" s="2">
        <v>0.53339999999999999</v>
      </c>
      <c r="H3623" s="2">
        <v>-8.72E-2</v>
      </c>
      <c r="I3623" s="2">
        <v>0.44350000000000001</v>
      </c>
      <c r="J3623" s="2">
        <v>0.50029999999999997</v>
      </c>
      <c r="K3623" s="2">
        <v>-5.6799999999999962E-2</v>
      </c>
      <c r="L3623" s="2">
        <v>0.41830000000000001</v>
      </c>
      <c r="M3623" s="2">
        <v>0.5615</v>
      </c>
      <c r="N3623" s="2">
        <v>-0.14319999999999999</v>
      </c>
      <c r="O3623" s="2">
        <v>-9.5733333333333323E-2</v>
      </c>
      <c r="P3623" s="2" t="s">
        <v>5900</v>
      </c>
      <c r="Q3623" s="5">
        <v>13177</v>
      </c>
      <c r="R3623" s="5">
        <v>1194.4343727338651</v>
      </c>
      <c r="S3623" s="5">
        <v>13</v>
      </c>
      <c r="T3623" s="5">
        <v>98.65675039842148</v>
      </c>
      <c r="U3623" s="5">
        <v>0</v>
      </c>
      <c r="V3623" s="5">
        <v>0</v>
      </c>
      <c r="W3623" s="5">
        <v>3</v>
      </c>
      <c r="X3623" s="5">
        <v>22.766942399635727</v>
      </c>
      <c r="Y3623" s="5">
        <v>2</v>
      </c>
      <c r="Z3623" s="5">
        <v>15.177961599757152</v>
      </c>
      <c r="AA3623" s="5">
        <v>8</v>
      </c>
      <c r="AB3623" s="5">
        <v>60.711846399028609</v>
      </c>
      <c r="AC3623" s="225">
        <v>189</v>
      </c>
      <c r="AD3623" s="5">
        <v>1434.317371177051</v>
      </c>
      <c r="AE3623" s="5">
        <v>14</v>
      </c>
      <c r="AF3623" s="5">
        <v>106.24573119830008</v>
      </c>
      <c r="AG3623" s="5">
        <v>167</v>
      </c>
      <c r="AH3623" s="5">
        <v>1267.3597935797222</v>
      </c>
      <c r="AI3623" s="5">
        <v>8</v>
      </c>
      <c r="AJ3623" s="5">
        <v>60.711846399028609</v>
      </c>
    </row>
    <row r="3624" spans="1:36" x14ac:dyDescent="0.25">
      <c r="A3624">
        <v>2019</v>
      </c>
      <c r="B3624" t="s">
        <v>71</v>
      </c>
      <c r="C3624" s="212" t="s">
        <v>1897</v>
      </c>
      <c r="D3624" s="47" t="s">
        <v>5028</v>
      </c>
      <c r="E3624" s="11">
        <v>0</v>
      </c>
      <c r="F3624" s="2">
        <v>0.77339999999999998</v>
      </c>
      <c r="G3624" s="2">
        <v>0.2165</v>
      </c>
      <c r="H3624" s="2">
        <v>0.55689999999999995</v>
      </c>
      <c r="I3624" s="2">
        <v>0.77259999999999995</v>
      </c>
      <c r="J3624" s="2">
        <v>0.2072</v>
      </c>
      <c r="K3624" s="2">
        <v>0.5653999999999999</v>
      </c>
      <c r="L3624" s="2">
        <v>0.75080000000000002</v>
      </c>
      <c r="M3624" s="2">
        <v>0.24</v>
      </c>
      <c r="N3624" s="2">
        <v>0.51080000000000003</v>
      </c>
      <c r="O3624" s="2">
        <v>0.54436666666666655</v>
      </c>
      <c r="P3624" s="2" t="s">
        <v>4792</v>
      </c>
      <c r="Q3624" s="5">
        <v>13226</v>
      </c>
      <c r="R3624" s="5" t="s">
        <v>4791</v>
      </c>
      <c r="S3624" s="5">
        <v>74</v>
      </c>
      <c r="T3624" s="5">
        <v>559.50400725843042</v>
      </c>
      <c r="U3624" s="5">
        <v>4</v>
      </c>
      <c r="V3624" s="5">
        <v>30.243459851807046</v>
      </c>
      <c r="W3624" s="5">
        <v>8</v>
      </c>
      <c r="X3624" s="5">
        <v>60.486919703614092</v>
      </c>
      <c r="Y3624" s="5">
        <v>3</v>
      </c>
      <c r="Z3624" s="5">
        <v>22.682594888855284</v>
      </c>
      <c r="AA3624" s="5">
        <v>59</v>
      </c>
      <c r="AB3624" s="5">
        <v>446.09103281415395</v>
      </c>
      <c r="AC3624" s="225">
        <v>512</v>
      </c>
      <c r="AD3624" s="5">
        <v>3871.1628610313019</v>
      </c>
      <c r="AE3624" s="5">
        <v>60</v>
      </c>
      <c r="AF3624" s="5">
        <v>453.65189777710566</v>
      </c>
      <c r="AG3624" s="5">
        <v>428</v>
      </c>
      <c r="AH3624" s="5">
        <v>3236.0502041433542</v>
      </c>
      <c r="AI3624" s="5">
        <v>24</v>
      </c>
      <c r="AJ3624" s="5">
        <v>181.46075911084228</v>
      </c>
    </row>
    <row r="3625" spans="1:36" x14ac:dyDescent="0.25">
      <c r="A3625">
        <v>2018</v>
      </c>
      <c r="B3625" t="s">
        <v>71</v>
      </c>
      <c r="C3625" s="212" t="s">
        <v>1897</v>
      </c>
      <c r="D3625" s="47" t="s">
        <v>5028</v>
      </c>
      <c r="E3625" s="11">
        <v>0</v>
      </c>
      <c r="F3625" s="2">
        <v>0.77339999999999998</v>
      </c>
      <c r="G3625" s="2">
        <v>0.2165</v>
      </c>
      <c r="H3625" s="2">
        <v>0.55689999999999995</v>
      </c>
      <c r="I3625" s="2">
        <v>0.77259999999999995</v>
      </c>
      <c r="J3625" s="2">
        <v>0.2072</v>
      </c>
      <c r="K3625" s="2">
        <v>0.5653999999999999</v>
      </c>
      <c r="L3625" s="2">
        <v>0.75080000000000002</v>
      </c>
      <c r="M3625" s="2">
        <v>0.24</v>
      </c>
      <c r="N3625" s="2">
        <v>0.51080000000000003</v>
      </c>
      <c r="O3625" s="2">
        <v>0.54436666666666655</v>
      </c>
      <c r="P3625" s="2" t="s">
        <v>4792</v>
      </c>
      <c r="Q3625" s="5">
        <v>13241</v>
      </c>
      <c r="R3625" s="5" t="s">
        <v>4791</v>
      </c>
      <c r="S3625" s="5">
        <v>86</v>
      </c>
      <c r="T3625" s="5">
        <v>649.49777207159582</v>
      </c>
      <c r="U3625" s="5">
        <v>0</v>
      </c>
      <c r="V3625" s="5">
        <v>0</v>
      </c>
      <c r="W3625" s="5">
        <v>4</v>
      </c>
      <c r="X3625" s="5">
        <v>30.209198701004453</v>
      </c>
      <c r="Y3625" s="5">
        <v>10</v>
      </c>
      <c r="Z3625" s="5">
        <v>75.522996752511148</v>
      </c>
      <c r="AA3625" s="5">
        <v>72</v>
      </c>
      <c r="AB3625" s="5">
        <v>543.76557661808022</v>
      </c>
      <c r="AC3625" s="225">
        <v>516</v>
      </c>
      <c r="AD3625" s="5">
        <v>3896.9866324295749</v>
      </c>
      <c r="AE3625" s="5">
        <v>62</v>
      </c>
      <c r="AF3625" s="5">
        <v>468.24257986556904</v>
      </c>
      <c r="AG3625" s="5">
        <v>426</v>
      </c>
      <c r="AH3625" s="5">
        <v>3217.2796616569744</v>
      </c>
      <c r="AI3625" s="5">
        <v>28</v>
      </c>
      <c r="AJ3625" s="5">
        <v>211.4643909070312</v>
      </c>
    </row>
    <row r="3626" spans="1:36" x14ac:dyDescent="0.25">
      <c r="A3626">
        <v>2018</v>
      </c>
      <c r="B3626" t="s">
        <v>71</v>
      </c>
      <c r="C3626" s="212" t="s">
        <v>1897</v>
      </c>
      <c r="D3626" s="47" t="s">
        <v>5028</v>
      </c>
      <c r="E3626" s="11">
        <v>0</v>
      </c>
      <c r="F3626" s="2">
        <v>0.77339999999999998</v>
      </c>
      <c r="G3626" s="2">
        <v>0.2165</v>
      </c>
      <c r="H3626" s="2">
        <v>0.55689999999999995</v>
      </c>
      <c r="I3626" s="2">
        <v>0.77259999999999995</v>
      </c>
      <c r="J3626" s="2">
        <v>0.2072</v>
      </c>
      <c r="K3626" s="2">
        <v>0.5653999999999999</v>
      </c>
      <c r="L3626" s="2">
        <v>0.75080000000000002</v>
      </c>
      <c r="M3626" s="2">
        <v>0.24</v>
      </c>
      <c r="N3626" s="2">
        <v>0.51080000000000003</v>
      </c>
      <c r="O3626" s="2">
        <v>0.54436666666666655</v>
      </c>
      <c r="P3626" s="2" t="s">
        <v>4792</v>
      </c>
      <c r="Q3626" s="5">
        <v>13241</v>
      </c>
      <c r="R3626" s="5" t="s">
        <v>4791</v>
      </c>
      <c r="S3626" s="5">
        <v>86</v>
      </c>
      <c r="T3626" s="5">
        <v>649.49777207159582</v>
      </c>
      <c r="U3626" s="5">
        <v>0</v>
      </c>
      <c r="V3626" s="5">
        <v>0</v>
      </c>
      <c r="W3626" s="5">
        <v>4</v>
      </c>
      <c r="X3626" s="5">
        <v>30.209198701004453</v>
      </c>
      <c r="Y3626" s="5">
        <v>10</v>
      </c>
      <c r="Z3626" s="5">
        <v>75.522996752511148</v>
      </c>
      <c r="AA3626" s="5">
        <v>72</v>
      </c>
      <c r="AB3626" s="5">
        <v>543.76557661808022</v>
      </c>
      <c r="AC3626" s="225">
        <v>516</v>
      </c>
      <c r="AD3626" s="5">
        <v>3896.9866324295749</v>
      </c>
      <c r="AE3626" s="5">
        <v>62</v>
      </c>
      <c r="AF3626" s="5">
        <v>468.24257986556904</v>
      </c>
      <c r="AG3626" s="5">
        <v>426</v>
      </c>
      <c r="AH3626" s="5">
        <v>3217.2796616569744</v>
      </c>
      <c r="AI3626" s="5">
        <v>28</v>
      </c>
      <c r="AJ3626" s="5">
        <v>211.4643909070312</v>
      </c>
    </row>
    <row r="3627" spans="1:36" x14ac:dyDescent="0.25">
      <c r="A3627">
        <v>2017</v>
      </c>
      <c r="B3627" t="s">
        <v>41</v>
      </c>
      <c r="C3627" s="212" t="s">
        <v>6130</v>
      </c>
      <c r="D3627" s="47" t="s">
        <v>6020</v>
      </c>
      <c r="E3627" s="11">
        <v>5.46</v>
      </c>
      <c r="F3627" s="2">
        <v>0.39910000000000001</v>
      </c>
      <c r="G3627" s="2">
        <v>0.57979999999999998</v>
      </c>
      <c r="H3627" s="2">
        <v>-0.18069999999999997</v>
      </c>
      <c r="I3627" s="2">
        <v>0.39450000000000002</v>
      </c>
      <c r="J3627" s="2">
        <v>0.54200000000000004</v>
      </c>
      <c r="K3627" s="2">
        <v>-0.14750000000000002</v>
      </c>
      <c r="L3627" s="2">
        <v>0.48630000000000001</v>
      </c>
      <c r="M3627" s="2">
        <v>0.49730000000000002</v>
      </c>
      <c r="N3627" s="2">
        <v>-1.100000000000001E-2</v>
      </c>
      <c r="O3627" s="2">
        <v>-0.11306666666666666</v>
      </c>
      <c r="P3627" s="2" t="s">
        <v>5900</v>
      </c>
      <c r="Q3627" s="5">
        <v>13255</v>
      </c>
      <c r="R3627" s="5">
        <v>2427.6556776556777</v>
      </c>
      <c r="S3627" s="5">
        <v>8</v>
      </c>
      <c r="T3627" s="5">
        <v>60.354583176159942</v>
      </c>
      <c r="U3627" s="5">
        <v>0</v>
      </c>
      <c r="V3627" s="5">
        <v>0</v>
      </c>
      <c r="W3627" s="5">
        <v>4</v>
      </c>
      <c r="X3627" s="5">
        <v>30.177291588079971</v>
      </c>
      <c r="Y3627" s="5">
        <v>0</v>
      </c>
      <c r="Z3627" s="5">
        <v>0</v>
      </c>
      <c r="AA3627" s="5">
        <v>4</v>
      </c>
      <c r="AB3627" s="5">
        <v>30.177291588079971</v>
      </c>
      <c r="AC3627" s="225">
        <v>89</v>
      </c>
      <c r="AD3627" s="5">
        <v>671.44473783477929</v>
      </c>
      <c r="AE3627" s="5">
        <v>11</v>
      </c>
      <c r="AF3627" s="5">
        <v>82.987551867219921</v>
      </c>
      <c r="AG3627" s="5">
        <v>71</v>
      </c>
      <c r="AH3627" s="5">
        <v>535.6469256884194</v>
      </c>
      <c r="AI3627" s="5">
        <v>7</v>
      </c>
      <c r="AJ3627" s="5">
        <v>52.810260279139946</v>
      </c>
    </row>
    <row r="3628" spans="1:36" x14ac:dyDescent="0.25">
      <c r="A3628">
        <v>2019</v>
      </c>
      <c r="B3628" t="s">
        <v>41</v>
      </c>
      <c r="C3628" s="212" t="s">
        <v>6026</v>
      </c>
      <c r="D3628" s="47" t="s">
        <v>6005</v>
      </c>
      <c r="E3628" s="11">
        <v>2.2330000000000001</v>
      </c>
      <c r="F3628" s="2">
        <v>0.24049999999999999</v>
      </c>
      <c r="G3628" s="2">
        <v>0.74350000000000005</v>
      </c>
      <c r="H3628" s="2">
        <v>-0.50300000000000011</v>
      </c>
      <c r="I3628" s="2">
        <v>0.2102</v>
      </c>
      <c r="J3628" s="2">
        <v>0.74750000000000005</v>
      </c>
      <c r="K3628" s="2">
        <v>-0.53730000000000011</v>
      </c>
      <c r="L3628" s="2">
        <v>0.24629999999999999</v>
      </c>
      <c r="M3628" s="2">
        <v>0.74</v>
      </c>
      <c r="N3628" s="2">
        <v>-0.49370000000000003</v>
      </c>
      <c r="O3628" s="2">
        <v>-0.51133333333333342</v>
      </c>
      <c r="P3628" s="2" t="s">
        <v>5900</v>
      </c>
      <c r="Q3628" s="5">
        <v>13260</v>
      </c>
      <c r="R3628" s="5">
        <v>5938.1997313031798</v>
      </c>
      <c r="S3628" s="5">
        <v>6</v>
      </c>
      <c r="T3628" s="5">
        <v>45.248868778280546</v>
      </c>
      <c r="U3628" s="5">
        <v>0</v>
      </c>
      <c r="V3628" s="5">
        <v>0</v>
      </c>
      <c r="W3628" s="5">
        <v>0</v>
      </c>
      <c r="X3628" s="5">
        <v>0</v>
      </c>
      <c r="Y3628" s="5">
        <v>1</v>
      </c>
      <c r="Z3628" s="5">
        <v>7.5414781297134246</v>
      </c>
      <c r="AA3628" s="5">
        <v>5</v>
      </c>
      <c r="AB3628" s="5">
        <v>37.70739064856712</v>
      </c>
      <c r="AC3628" s="225">
        <v>81</v>
      </c>
      <c r="AD3628" s="5">
        <v>610.85972850678729</v>
      </c>
      <c r="AE3628" s="5">
        <v>12</v>
      </c>
      <c r="AF3628" s="5">
        <v>90.497737556561091</v>
      </c>
      <c r="AG3628" s="5">
        <v>68</v>
      </c>
      <c r="AH3628" s="5">
        <v>512.82051282051282</v>
      </c>
      <c r="AI3628" s="5">
        <v>1</v>
      </c>
      <c r="AJ3628" s="5">
        <v>7.5414781297134246</v>
      </c>
    </row>
    <row r="3629" spans="1:36" x14ac:dyDescent="0.25">
      <c r="A3629">
        <v>2017</v>
      </c>
      <c r="B3629" t="s">
        <v>70</v>
      </c>
      <c r="C3629" s="212" t="s">
        <v>5417</v>
      </c>
      <c r="D3629" s="47" t="s">
        <v>5145</v>
      </c>
      <c r="E3629" s="11">
        <v>23.44</v>
      </c>
      <c r="F3629" s="2">
        <v>0.5383</v>
      </c>
      <c r="G3629" s="2">
        <v>0.44140000000000001</v>
      </c>
      <c r="H3629" s="2">
        <v>9.6899999999999986E-2</v>
      </c>
      <c r="I3629" s="2">
        <v>0.55289999999999995</v>
      </c>
      <c r="J3629" s="2">
        <v>0.38840000000000002</v>
      </c>
      <c r="K3629" s="2">
        <v>0.16449999999999992</v>
      </c>
      <c r="L3629" s="2">
        <v>0.56620000000000004</v>
      </c>
      <c r="M3629" s="2">
        <v>0.41670000000000001</v>
      </c>
      <c r="N3629" s="2">
        <v>0.14950000000000002</v>
      </c>
      <c r="O3629" s="2">
        <v>0.13696666666666665</v>
      </c>
      <c r="P3629" s="5" t="s">
        <v>4792</v>
      </c>
      <c r="Q3629" s="5">
        <v>13264</v>
      </c>
      <c r="R3629" s="5">
        <v>565.87030716723541</v>
      </c>
      <c r="S3629" s="5">
        <v>27</v>
      </c>
      <c r="T3629" s="5">
        <v>203.55850422195417</v>
      </c>
      <c r="U3629" s="5">
        <v>0</v>
      </c>
      <c r="V3629" s="5">
        <v>0</v>
      </c>
      <c r="W3629" s="5">
        <v>3</v>
      </c>
      <c r="X3629" s="5">
        <v>22.61761158021713</v>
      </c>
      <c r="Y3629" s="5">
        <v>2</v>
      </c>
      <c r="Z3629" s="5">
        <v>15.078407720144751</v>
      </c>
      <c r="AA3629" s="5">
        <v>22</v>
      </c>
      <c r="AB3629" s="5">
        <v>165.86248492159228</v>
      </c>
      <c r="AC3629" s="225">
        <v>307</v>
      </c>
      <c r="AD3629" s="5">
        <v>2314.5355850422193</v>
      </c>
      <c r="AE3629" s="5">
        <v>70</v>
      </c>
      <c r="AF3629" s="5">
        <v>527.7442702050663</v>
      </c>
      <c r="AG3629" s="5">
        <v>211</v>
      </c>
      <c r="AH3629" s="5">
        <v>1590.7720144752714</v>
      </c>
      <c r="AI3629" s="5">
        <v>26</v>
      </c>
      <c r="AJ3629" s="5">
        <v>196.01930036188176</v>
      </c>
    </row>
    <row r="3630" spans="1:36" x14ac:dyDescent="0.25">
      <c r="A3630">
        <v>2019</v>
      </c>
      <c r="B3630" t="s">
        <v>41</v>
      </c>
      <c r="C3630" s="212" t="s">
        <v>6130</v>
      </c>
      <c r="D3630" s="47" t="s">
        <v>6020</v>
      </c>
      <c r="E3630" s="11">
        <v>5.46</v>
      </c>
      <c r="F3630" s="2">
        <v>0.39910000000000001</v>
      </c>
      <c r="G3630" s="2">
        <v>0.57979999999999998</v>
      </c>
      <c r="H3630" s="2">
        <v>-0.18069999999999997</v>
      </c>
      <c r="I3630" s="2">
        <v>0.39450000000000002</v>
      </c>
      <c r="J3630" s="2">
        <v>0.54200000000000004</v>
      </c>
      <c r="K3630" s="2">
        <v>-0.14750000000000002</v>
      </c>
      <c r="L3630" s="2">
        <v>0.48630000000000001</v>
      </c>
      <c r="M3630" s="2">
        <v>0.49730000000000002</v>
      </c>
      <c r="N3630" s="2">
        <v>-1.100000000000001E-2</v>
      </c>
      <c r="O3630" s="2">
        <v>-0.11306666666666666</v>
      </c>
      <c r="P3630" s="2" t="s">
        <v>5900</v>
      </c>
      <c r="Q3630" s="5">
        <v>13268</v>
      </c>
      <c r="R3630" s="5">
        <v>2430.03663003663</v>
      </c>
      <c r="S3630" s="5">
        <v>10</v>
      </c>
      <c r="T3630" s="5">
        <v>75.369309617123903</v>
      </c>
      <c r="U3630" s="5">
        <v>0</v>
      </c>
      <c r="V3630" s="5">
        <v>0</v>
      </c>
      <c r="W3630" s="5">
        <v>2</v>
      </c>
      <c r="X3630" s="5">
        <v>15.073861923424781</v>
      </c>
      <c r="Y3630" s="5">
        <v>7</v>
      </c>
      <c r="Z3630" s="5">
        <v>52.758516731986738</v>
      </c>
      <c r="AA3630" s="5">
        <v>1</v>
      </c>
      <c r="AB3630" s="5">
        <v>7.5369309617123905</v>
      </c>
      <c r="AC3630" s="225">
        <v>90</v>
      </c>
      <c r="AD3630" s="5">
        <v>678.32378655411515</v>
      </c>
      <c r="AE3630" s="5">
        <v>14</v>
      </c>
      <c r="AF3630" s="5">
        <v>105.51703346397348</v>
      </c>
      <c r="AG3630" s="5">
        <v>70</v>
      </c>
      <c r="AH3630" s="5">
        <v>527.58516731986742</v>
      </c>
      <c r="AI3630" s="5">
        <v>6</v>
      </c>
      <c r="AJ3630" s="5">
        <v>45.221585770274345</v>
      </c>
    </row>
    <row r="3631" spans="1:36" x14ac:dyDescent="0.25">
      <c r="A3631">
        <v>2018</v>
      </c>
      <c r="B3631" t="s">
        <v>41</v>
      </c>
      <c r="C3631" s="212" t="s">
        <v>6130</v>
      </c>
      <c r="D3631" s="47" t="s">
        <v>6020</v>
      </c>
      <c r="E3631" s="11">
        <v>5.46</v>
      </c>
      <c r="F3631" s="2">
        <v>0.39910000000000001</v>
      </c>
      <c r="G3631" s="2">
        <v>0.57979999999999998</v>
      </c>
      <c r="H3631" s="2">
        <v>-0.18069999999999997</v>
      </c>
      <c r="I3631" s="2">
        <v>0.39450000000000002</v>
      </c>
      <c r="J3631" s="2">
        <v>0.54200000000000004</v>
      </c>
      <c r="K3631" s="2">
        <v>-0.14750000000000002</v>
      </c>
      <c r="L3631" s="2">
        <v>0.48630000000000001</v>
      </c>
      <c r="M3631" s="2">
        <v>0.49730000000000002</v>
      </c>
      <c r="N3631" s="2">
        <v>-1.100000000000001E-2</v>
      </c>
      <c r="O3631" s="2">
        <v>-0.11306666666666666</v>
      </c>
      <c r="P3631" s="2" t="s">
        <v>5900</v>
      </c>
      <c r="Q3631" s="5">
        <v>13280</v>
      </c>
      <c r="R3631" s="5">
        <v>2432.2344322344325</v>
      </c>
      <c r="S3631" s="5">
        <v>13</v>
      </c>
      <c r="T3631" s="5">
        <v>97.891566265060248</v>
      </c>
      <c r="U3631" s="5">
        <v>0</v>
      </c>
      <c r="V3631" s="5">
        <v>0</v>
      </c>
      <c r="W3631" s="5">
        <v>6</v>
      </c>
      <c r="X3631" s="5">
        <v>45.180722891566269</v>
      </c>
      <c r="Y3631" s="5">
        <v>2</v>
      </c>
      <c r="Z3631" s="5">
        <v>15.060240963855422</v>
      </c>
      <c r="AA3631" s="5">
        <v>5</v>
      </c>
      <c r="AB3631" s="5">
        <v>37.650602409638559</v>
      </c>
      <c r="AC3631" s="225">
        <v>108</v>
      </c>
      <c r="AD3631" s="5">
        <v>813.25301204819277</v>
      </c>
      <c r="AE3631" s="5">
        <v>11</v>
      </c>
      <c r="AF3631" s="5">
        <v>82.831325301204814</v>
      </c>
      <c r="AG3631" s="5">
        <v>92</v>
      </c>
      <c r="AH3631" s="5">
        <v>692.77108433734941</v>
      </c>
      <c r="AI3631" s="5">
        <v>5</v>
      </c>
      <c r="AJ3631" s="5">
        <v>37.650602409638559</v>
      </c>
    </row>
    <row r="3632" spans="1:36" x14ac:dyDescent="0.25">
      <c r="A3632">
        <v>2017</v>
      </c>
      <c r="B3632" t="s">
        <v>71</v>
      </c>
      <c r="C3632" s="212" t="s">
        <v>4817</v>
      </c>
      <c r="D3632" s="47" t="s">
        <v>4816</v>
      </c>
      <c r="E3632" s="11">
        <v>0</v>
      </c>
      <c r="F3632" s="2">
        <v>0.63719999999999999</v>
      </c>
      <c r="G3632" s="2">
        <v>0.3488</v>
      </c>
      <c r="H3632" s="2">
        <v>0.28839999999999999</v>
      </c>
      <c r="I3632" s="2">
        <v>0.55910000000000004</v>
      </c>
      <c r="J3632" s="2">
        <v>0.40589999999999998</v>
      </c>
      <c r="K3632" s="2">
        <v>0.15320000000000006</v>
      </c>
      <c r="L3632" s="2">
        <v>0.55289999999999995</v>
      </c>
      <c r="M3632" s="2">
        <v>0.43809999999999999</v>
      </c>
      <c r="N3632" s="2">
        <v>0.11479999999999996</v>
      </c>
      <c r="O3632" s="2">
        <v>0.18546666666666667</v>
      </c>
      <c r="P3632" s="2" t="s">
        <v>4792</v>
      </c>
      <c r="Q3632" s="5">
        <v>13317</v>
      </c>
      <c r="R3632" s="5" t="s">
        <v>4791</v>
      </c>
      <c r="S3632" s="5">
        <v>33</v>
      </c>
      <c r="T3632" s="5">
        <v>247.80355936021627</v>
      </c>
      <c r="U3632" s="5">
        <v>1</v>
      </c>
      <c r="V3632" s="5">
        <v>7.5091987684914017</v>
      </c>
      <c r="W3632" s="5">
        <v>1</v>
      </c>
      <c r="X3632" s="5">
        <v>7.5091987684914017</v>
      </c>
      <c r="Y3632" s="5">
        <v>0</v>
      </c>
      <c r="Z3632" s="5">
        <v>0</v>
      </c>
      <c r="AA3632" s="5">
        <v>31</v>
      </c>
      <c r="AB3632" s="5">
        <v>232.78516182323349</v>
      </c>
      <c r="AC3632" s="225">
        <v>301</v>
      </c>
      <c r="AD3632" s="5">
        <v>2260.2688293159122</v>
      </c>
      <c r="AE3632" s="5">
        <v>90</v>
      </c>
      <c r="AF3632" s="5">
        <v>675.82788916422624</v>
      </c>
      <c r="AG3632" s="5">
        <v>203</v>
      </c>
      <c r="AH3632" s="5">
        <v>1524.3673500037546</v>
      </c>
      <c r="AI3632" s="5">
        <v>8</v>
      </c>
      <c r="AJ3632" s="5">
        <v>60.073590147931213</v>
      </c>
    </row>
    <row r="3633" spans="1:36" x14ac:dyDescent="0.25">
      <c r="A3633">
        <v>2018</v>
      </c>
      <c r="B3633" t="s">
        <v>41</v>
      </c>
      <c r="C3633" s="212" t="s">
        <v>6085</v>
      </c>
      <c r="D3633" s="47" t="s">
        <v>6005</v>
      </c>
      <c r="E3633" s="11">
        <v>3.5750000000000002</v>
      </c>
      <c r="F3633" s="2">
        <v>0.24049999999999999</v>
      </c>
      <c r="G3633" s="2">
        <v>0.74350000000000005</v>
      </c>
      <c r="H3633" s="2">
        <v>-0.50300000000000011</v>
      </c>
      <c r="I3633" s="2">
        <v>0.2102</v>
      </c>
      <c r="J3633" s="2">
        <v>0.74750000000000005</v>
      </c>
      <c r="K3633" s="2">
        <v>-0.53730000000000011</v>
      </c>
      <c r="L3633" s="2">
        <v>0.24629999999999999</v>
      </c>
      <c r="M3633" s="2">
        <v>0.74</v>
      </c>
      <c r="N3633" s="2">
        <v>-0.49370000000000003</v>
      </c>
      <c r="O3633" s="2">
        <v>-0.51133333333333342</v>
      </c>
      <c r="P3633" s="2" t="s">
        <v>5900</v>
      </c>
      <c r="Q3633" s="5">
        <v>13322</v>
      </c>
      <c r="R3633" s="5">
        <v>3726.4335664335663</v>
      </c>
      <c r="S3633" s="5">
        <v>99</v>
      </c>
      <c r="T3633" s="5">
        <v>743.13166191262576</v>
      </c>
      <c r="U3633" s="5">
        <v>5</v>
      </c>
      <c r="V3633" s="5">
        <v>37.53190211679928</v>
      </c>
      <c r="W3633" s="5">
        <v>11</v>
      </c>
      <c r="X3633" s="5">
        <v>82.570184656958418</v>
      </c>
      <c r="Y3633" s="5">
        <v>41</v>
      </c>
      <c r="Z3633" s="5">
        <v>307.76159735775406</v>
      </c>
      <c r="AA3633" s="5">
        <v>42</v>
      </c>
      <c r="AB3633" s="5">
        <v>315.26797778111393</v>
      </c>
      <c r="AC3633" s="225">
        <v>377</v>
      </c>
      <c r="AD3633" s="5">
        <v>2829.9054196066659</v>
      </c>
      <c r="AE3633" s="5">
        <v>88</v>
      </c>
      <c r="AF3633" s="5">
        <v>660.56147725566734</v>
      </c>
      <c r="AG3633" s="5">
        <v>237</v>
      </c>
      <c r="AH3633" s="5">
        <v>1779.0121603362859</v>
      </c>
      <c r="AI3633" s="5">
        <v>52</v>
      </c>
      <c r="AJ3633" s="5">
        <v>390.33178201471253</v>
      </c>
    </row>
    <row r="3634" spans="1:36" x14ac:dyDescent="0.25">
      <c r="A3634">
        <v>2017</v>
      </c>
      <c r="B3634" t="s">
        <v>71</v>
      </c>
      <c r="C3634" s="212" t="s">
        <v>738</v>
      </c>
      <c r="D3634" s="47" t="s">
        <v>4840</v>
      </c>
      <c r="E3634" s="11">
        <v>0</v>
      </c>
      <c r="F3634" s="2">
        <v>0.60560000000000003</v>
      </c>
      <c r="G3634" s="2">
        <v>0.3795</v>
      </c>
      <c r="H3634" s="2">
        <v>0.22610000000000002</v>
      </c>
      <c r="I3634" s="2">
        <v>0.60009999999999997</v>
      </c>
      <c r="J3634" s="2">
        <v>0.35520000000000002</v>
      </c>
      <c r="K3634" s="2">
        <v>0.24489999999999995</v>
      </c>
      <c r="L3634" s="2">
        <v>0.62739999999999996</v>
      </c>
      <c r="M3634" s="2">
        <v>0.3589</v>
      </c>
      <c r="N3634" s="2">
        <v>0.26849999999999996</v>
      </c>
      <c r="O3634" s="2">
        <v>0.24649999999999997</v>
      </c>
      <c r="P3634" s="2" t="s">
        <v>4792</v>
      </c>
      <c r="Q3634" s="5">
        <v>13347</v>
      </c>
      <c r="R3634" s="5" t="s">
        <v>4791</v>
      </c>
      <c r="S3634" s="5">
        <v>12</v>
      </c>
      <c r="T3634" s="5">
        <v>89.907844459429086</v>
      </c>
      <c r="U3634" s="5">
        <v>0</v>
      </c>
      <c r="V3634" s="5">
        <v>0</v>
      </c>
      <c r="W3634" s="5">
        <v>3</v>
      </c>
      <c r="X3634" s="5">
        <v>22.476961114857271</v>
      </c>
      <c r="Y3634" s="5">
        <v>3</v>
      </c>
      <c r="Z3634" s="5">
        <v>22.476961114857271</v>
      </c>
      <c r="AA3634" s="5">
        <v>6</v>
      </c>
      <c r="AB3634" s="5">
        <v>44.953922229714543</v>
      </c>
      <c r="AC3634" s="225">
        <v>179</v>
      </c>
      <c r="AD3634" s="5">
        <v>1341.1253465198172</v>
      </c>
      <c r="AE3634" s="5">
        <v>42</v>
      </c>
      <c r="AF3634" s="5">
        <v>314.67745560800182</v>
      </c>
      <c r="AG3634" s="5">
        <v>119</v>
      </c>
      <c r="AH3634" s="5">
        <v>891.58612422267186</v>
      </c>
      <c r="AI3634" s="5">
        <v>18</v>
      </c>
      <c r="AJ3634" s="5">
        <v>134.86176668914362</v>
      </c>
    </row>
    <row r="3635" spans="1:36" x14ac:dyDescent="0.25">
      <c r="A3635">
        <v>2017</v>
      </c>
      <c r="B3635" t="s">
        <v>71</v>
      </c>
      <c r="C3635" s="212" t="s">
        <v>1897</v>
      </c>
      <c r="D3635" s="47" t="s">
        <v>5028</v>
      </c>
      <c r="E3635" s="11">
        <v>0</v>
      </c>
      <c r="F3635" s="2">
        <v>0.77339999999999998</v>
      </c>
      <c r="G3635" s="2">
        <v>0.2165</v>
      </c>
      <c r="H3635" s="2">
        <v>0.55689999999999995</v>
      </c>
      <c r="I3635" s="2">
        <v>0.77259999999999995</v>
      </c>
      <c r="J3635" s="2">
        <v>0.2072</v>
      </c>
      <c r="K3635" s="2">
        <v>0.5653999999999999</v>
      </c>
      <c r="L3635" s="2">
        <v>0.75080000000000002</v>
      </c>
      <c r="M3635" s="2">
        <v>0.24</v>
      </c>
      <c r="N3635" s="2">
        <v>0.51080000000000003</v>
      </c>
      <c r="O3635" s="2">
        <v>0.54436666666666655</v>
      </c>
      <c r="P3635" s="2" t="s">
        <v>4792</v>
      </c>
      <c r="Q3635" s="5">
        <v>13366</v>
      </c>
      <c r="R3635" s="5" t="s">
        <v>4791</v>
      </c>
      <c r="S3635" s="5">
        <v>94</v>
      </c>
      <c r="T3635" s="5">
        <v>703.27697142002103</v>
      </c>
      <c r="U3635" s="5">
        <v>0</v>
      </c>
      <c r="V3635" s="5">
        <v>0</v>
      </c>
      <c r="W3635" s="5">
        <v>6</v>
      </c>
      <c r="X3635" s="5">
        <v>44.890019452341761</v>
      </c>
      <c r="Y3635" s="5">
        <v>6</v>
      </c>
      <c r="Z3635" s="5">
        <v>44.890019452341761</v>
      </c>
      <c r="AA3635" s="5">
        <v>82</v>
      </c>
      <c r="AB3635" s="5">
        <v>613.49693251533745</v>
      </c>
      <c r="AC3635" s="225">
        <v>489</v>
      </c>
      <c r="AD3635" s="5">
        <v>3658.5365853658536</v>
      </c>
      <c r="AE3635" s="5">
        <v>52</v>
      </c>
      <c r="AF3635" s="5">
        <v>389.04683525362861</v>
      </c>
      <c r="AG3635" s="5">
        <v>421</v>
      </c>
      <c r="AH3635" s="5">
        <v>3149.7830315726469</v>
      </c>
      <c r="AI3635" s="5">
        <v>16</v>
      </c>
      <c r="AJ3635" s="5">
        <v>119.70671853957803</v>
      </c>
    </row>
    <row r="3636" spans="1:36" x14ac:dyDescent="0.25">
      <c r="A3636">
        <v>2017</v>
      </c>
      <c r="B3636" t="s">
        <v>41</v>
      </c>
      <c r="C3636" s="212" t="s">
        <v>6085</v>
      </c>
      <c r="D3636" s="47" t="s">
        <v>6005</v>
      </c>
      <c r="E3636" s="11">
        <v>3.5750000000000002</v>
      </c>
      <c r="F3636" s="2">
        <v>0.24049999999999999</v>
      </c>
      <c r="G3636" s="2">
        <v>0.74350000000000005</v>
      </c>
      <c r="H3636" s="2">
        <v>-0.50300000000000011</v>
      </c>
      <c r="I3636" s="2">
        <v>0.2102</v>
      </c>
      <c r="J3636" s="2">
        <v>0.74750000000000005</v>
      </c>
      <c r="K3636" s="2">
        <v>-0.53730000000000011</v>
      </c>
      <c r="L3636" s="2">
        <v>0.24629999999999999</v>
      </c>
      <c r="M3636" s="2">
        <v>0.74</v>
      </c>
      <c r="N3636" s="2">
        <v>-0.49370000000000003</v>
      </c>
      <c r="O3636" s="2">
        <v>-0.51133333333333342</v>
      </c>
      <c r="P3636" s="2" t="s">
        <v>5900</v>
      </c>
      <c r="Q3636" s="5">
        <v>13371</v>
      </c>
      <c r="R3636" s="5">
        <v>3740.13986013986</v>
      </c>
      <c r="S3636" s="5">
        <v>120</v>
      </c>
      <c r="T3636" s="5">
        <v>897.46466232892078</v>
      </c>
      <c r="U3636" s="5">
        <v>2</v>
      </c>
      <c r="V3636" s="5">
        <v>14.95774437214868</v>
      </c>
      <c r="W3636" s="5">
        <v>8</v>
      </c>
      <c r="X3636" s="5">
        <v>59.830977488594719</v>
      </c>
      <c r="Y3636" s="5">
        <v>76</v>
      </c>
      <c r="Z3636" s="5">
        <v>568.39428614164979</v>
      </c>
      <c r="AA3636" s="5">
        <v>34</v>
      </c>
      <c r="AB3636" s="5">
        <v>254.28165432652756</v>
      </c>
      <c r="AC3636" s="225">
        <v>341</v>
      </c>
      <c r="AD3636" s="5">
        <v>2550.29541545135</v>
      </c>
      <c r="AE3636" s="5">
        <v>104</v>
      </c>
      <c r="AF3636" s="5">
        <v>777.80270735173133</v>
      </c>
      <c r="AG3636" s="5">
        <v>188</v>
      </c>
      <c r="AH3636" s="5">
        <v>1406.0279709819758</v>
      </c>
      <c r="AI3636" s="5">
        <v>49</v>
      </c>
      <c r="AJ3636" s="5">
        <v>366.46473711764264</v>
      </c>
    </row>
    <row r="3637" spans="1:36" x14ac:dyDescent="0.25">
      <c r="A3637">
        <v>2018</v>
      </c>
      <c r="B3637" t="s">
        <v>71</v>
      </c>
      <c r="C3637" s="212" t="s">
        <v>5951</v>
      </c>
      <c r="D3637" s="47" t="s">
        <v>610</v>
      </c>
      <c r="E3637" s="11">
        <v>0</v>
      </c>
      <c r="F3637" s="2">
        <v>0.33289999999999997</v>
      </c>
      <c r="G3637" s="2">
        <v>0.64890000000000003</v>
      </c>
      <c r="H3637" s="2">
        <v>-0.31600000000000006</v>
      </c>
      <c r="I3637" s="2">
        <v>0.34639999999999999</v>
      </c>
      <c r="J3637" s="2">
        <v>0.60750000000000004</v>
      </c>
      <c r="K3637" s="2">
        <v>-0.26110000000000005</v>
      </c>
      <c r="L3637" s="2">
        <v>0.41660000000000003</v>
      </c>
      <c r="M3637" s="2">
        <v>0.57110000000000005</v>
      </c>
      <c r="N3637" s="2">
        <v>-0.15450000000000003</v>
      </c>
      <c r="O3637" s="2">
        <v>-0.24386666666666676</v>
      </c>
      <c r="P3637" s="2" t="s">
        <v>5900</v>
      </c>
      <c r="Q3637" s="5">
        <v>13375</v>
      </c>
      <c r="R3637" s="5" t="s">
        <v>4791</v>
      </c>
      <c r="S3637" s="5">
        <v>35</v>
      </c>
      <c r="T3637" s="5">
        <v>261.68224299065423</v>
      </c>
      <c r="U3637" s="5">
        <v>0</v>
      </c>
      <c r="V3637" s="5">
        <v>0</v>
      </c>
      <c r="W3637" s="5">
        <v>7</v>
      </c>
      <c r="X3637" s="5">
        <v>52.336448598130836</v>
      </c>
      <c r="Y3637" s="5">
        <v>8</v>
      </c>
      <c r="Z3637" s="5">
        <v>59.813084112149539</v>
      </c>
      <c r="AA3637" s="5">
        <v>20</v>
      </c>
      <c r="AB3637" s="5">
        <v>149.53271028037383</v>
      </c>
      <c r="AC3637" s="225">
        <v>209</v>
      </c>
      <c r="AD3637" s="5">
        <v>1562.6168224299065</v>
      </c>
      <c r="AE3637" s="5">
        <v>60</v>
      </c>
      <c r="AF3637" s="5">
        <v>448.59813084112147</v>
      </c>
      <c r="AG3637" s="5">
        <v>130</v>
      </c>
      <c r="AH3637" s="5">
        <v>971.96261682242994</v>
      </c>
      <c r="AI3637" s="5">
        <v>19</v>
      </c>
      <c r="AJ3637" s="5">
        <v>142.05607476635515</v>
      </c>
    </row>
    <row r="3638" spans="1:36" x14ac:dyDescent="0.25">
      <c r="A3638">
        <v>2018</v>
      </c>
      <c r="B3638" t="s">
        <v>71</v>
      </c>
      <c r="C3638" s="212" t="s">
        <v>5951</v>
      </c>
      <c r="D3638" s="47" t="s">
        <v>610</v>
      </c>
      <c r="E3638" s="11">
        <v>0</v>
      </c>
      <c r="F3638" s="2">
        <v>0.33289999999999997</v>
      </c>
      <c r="G3638" s="2">
        <v>0.64890000000000003</v>
      </c>
      <c r="H3638" s="2">
        <v>-0.31600000000000006</v>
      </c>
      <c r="I3638" s="2">
        <v>0.34639999999999999</v>
      </c>
      <c r="J3638" s="2">
        <v>0.60750000000000004</v>
      </c>
      <c r="K3638" s="2">
        <v>-0.26110000000000005</v>
      </c>
      <c r="L3638" s="2">
        <v>0.41660000000000003</v>
      </c>
      <c r="M3638" s="2">
        <v>0.57110000000000005</v>
      </c>
      <c r="N3638" s="2">
        <v>-0.15450000000000003</v>
      </c>
      <c r="O3638" s="2">
        <v>-0.24386666666666676</v>
      </c>
      <c r="P3638" s="2" t="s">
        <v>5900</v>
      </c>
      <c r="Q3638" s="5">
        <v>13375</v>
      </c>
      <c r="R3638" s="5" t="s">
        <v>4791</v>
      </c>
      <c r="S3638" s="5">
        <v>35</v>
      </c>
      <c r="T3638" s="5">
        <v>261.68224299065423</v>
      </c>
      <c r="U3638" s="5">
        <v>0</v>
      </c>
      <c r="V3638" s="5">
        <v>0</v>
      </c>
      <c r="W3638" s="5">
        <v>7</v>
      </c>
      <c r="X3638" s="5">
        <v>52.336448598130836</v>
      </c>
      <c r="Y3638" s="5">
        <v>8</v>
      </c>
      <c r="Z3638" s="5">
        <v>59.813084112149539</v>
      </c>
      <c r="AA3638" s="5">
        <v>20</v>
      </c>
      <c r="AB3638" s="5">
        <v>149.53271028037383</v>
      </c>
      <c r="AC3638" s="225">
        <v>209</v>
      </c>
      <c r="AD3638" s="5">
        <v>1562.6168224299065</v>
      </c>
      <c r="AE3638" s="5">
        <v>60</v>
      </c>
      <c r="AF3638" s="5">
        <v>448.59813084112147</v>
      </c>
      <c r="AG3638" s="5">
        <v>130</v>
      </c>
      <c r="AH3638" s="5">
        <v>971.96261682242994</v>
      </c>
      <c r="AI3638" s="5">
        <v>19</v>
      </c>
      <c r="AJ3638" s="5">
        <v>142.05607476635515</v>
      </c>
    </row>
    <row r="3639" spans="1:36" x14ac:dyDescent="0.25">
      <c r="A3639">
        <v>2019</v>
      </c>
      <c r="B3639" t="s">
        <v>41</v>
      </c>
      <c r="C3639" s="212" t="s">
        <v>6108</v>
      </c>
      <c r="D3639" s="47" t="s">
        <v>6005</v>
      </c>
      <c r="E3639" s="11">
        <v>4.3920000000000003</v>
      </c>
      <c r="F3639" s="2">
        <v>0.24049999999999999</v>
      </c>
      <c r="G3639" s="2">
        <v>0.74350000000000005</v>
      </c>
      <c r="H3639" s="2">
        <v>-0.50300000000000011</v>
      </c>
      <c r="I3639" s="2">
        <v>0.2102</v>
      </c>
      <c r="J3639" s="2">
        <v>0.74750000000000005</v>
      </c>
      <c r="K3639" s="2">
        <v>-0.53730000000000011</v>
      </c>
      <c r="L3639" s="2">
        <v>0.24629999999999999</v>
      </c>
      <c r="M3639" s="2">
        <v>0.74</v>
      </c>
      <c r="N3639" s="2">
        <v>-0.49370000000000003</v>
      </c>
      <c r="O3639" s="2">
        <v>-0.51133333333333342</v>
      </c>
      <c r="P3639" s="2" t="s">
        <v>5900</v>
      </c>
      <c r="Q3639" s="5">
        <v>13375</v>
      </c>
      <c r="R3639" s="5">
        <v>3045.3096539162111</v>
      </c>
      <c r="S3639" s="5">
        <v>60</v>
      </c>
      <c r="T3639" s="5">
        <v>448.59813084112147</v>
      </c>
      <c r="U3639" s="5">
        <v>0</v>
      </c>
      <c r="V3639" s="5">
        <v>0</v>
      </c>
      <c r="W3639" s="5">
        <v>13</v>
      </c>
      <c r="X3639" s="5">
        <v>97.196261682242991</v>
      </c>
      <c r="Y3639" s="5">
        <v>21</v>
      </c>
      <c r="Z3639" s="5">
        <v>157.00934579439252</v>
      </c>
      <c r="AA3639" s="5">
        <v>26</v>
      </c>
      <c r="AB3639" s="5">
        <v>194.39252336448598</v>
      </c>
      <c r="AC3639" s="225">
        <v>295</v>
      </c>
      <c r="AD3639" s="5">
        <v>2205.6074766355141</v>
      </c>
      <c r="AE3639" s="5">
        <v>35</v>
      </c>
      <c r="AF3639" s="5">
        <v>261.68224299065423</v>
      </c>
      <c r="AG3639" s="5">
        <v>227</v>
      </c>
      <c r="AH3639" s="5">
        <v>1697.1962616822429</v>
      </c>
      <c r="AI3639" s="5">
        <v>33</v>
      </c>
      <c r="AJ3639" s="5">
        <v>246.72897196261681</v>
      </c>
    </row>
    <row r="3640" spans="1:36" x14ac:dyDescent="0.25">
      <c r="A3640">
        <v>2018</v>
      </c>
      <c r="B3640" t="s">
        <v>49</v>
      </c>
      <c r="C3640" s="212" t="s">
        <v>6425</v>
      </c>
      <c r="D3640" s="47" t="s">
        <v>726</v>
      </c>
      <c r="E3640" s="11">
        <v>11.5</v>
      </c>
      <c r="F3640" s="2">
        <v>0.30480000000000002</v>
      </c>
      <c r="G3640" s="2">
        <v>0.66490000000000005</v>
      </c>
      <c r="H3640" s="2">
        <v>-0.36010000000000003</v>
      </c>
      <c r="I3640" s="2">
        <v>0.378</v>
      </c>
      <c r="J3640" s="2">
        <v>0.51400000000000001</v>
      </c>
      <c r="K3640" s="2">
        <v>-0.13600000000000001</v>
      </c>
      <c r="L3640" s="2">
        <v>0.48699999999999999</v>
      </c>
      <c r="M3640" s="2">
        <v>0.5</v>
      </c>
      <c r="N3640" s="2">
        <v>-1.3000000000000012E-2</v>
      </c>
      <c r="O3640" s="2">
        <v>-0.16970000000000005</v>
      </c>
      <c r="P3640" s="2" t="s">
        <v>5900</v>
      </c>
      <c r="Q3640" s="5">
        <v>13405</v>
      </c>
      <c r="R3640" s="5">
        <v>1165.6521739130435</v>
      </c>
      <c r="S3640" s="5">
        <v>6</v>
      </c>
      <c r="T3640" s="5">
        <v>44.759418127564345</v>
      </c>
      <c r="U3640" s="5">
        <v>0</v>
      </c>
      <c r="V3640" s="5">
        <v>0</v>
      </c>
      <c r="W3640" s="5">
        <v>0</v>
      </c>
      <c r="X3640" s="5">
        <v>0</v>
      </c>
      <c r="Y3640" s="5">
        <v>0</v>
      </c>
      <c r="Z3640" s="5">
        <v>0</v>
      </c>
      <c r="AA3640" s="5">
        <v>6</v>
      </c>
      <c r="AB3640" s="5">
        <v>44.759418127564345</v>
      </c>
      <c r="AC3640" s="225">
        <v>27</v>
      </c>
      <c r="AD3640" s="5">
        <v>201.41738157403955</v>
      </c>
      <c r="AE3640" s="5">
        <v>6</v>
      </c>
      <c r="AF3640" s="5">
        <v>44.759418127564345</v>
      </c>
      <c r="AG3640" s="5">
        <v>21</v>
      </c>
      <c r="AH3640" s="5">
        <v>156.65796344647521</v>
      </c>
      <c r="AI3640" s="5">
        <v>0</v>
      </c>
      <c r="AJ3640" s="5">
        <v>0</v>
      </c>
    </row>
    <row r="3641" spans="1:36" x14ac:dyDescent="0.25">
      <c r="A3641">
        <v>2018</v>
      </c>
      <c r="B3641" t="s">
        <v>49</v>
      </c>
      <c r="C3641" s="212" t="s">
        <v>6425</v>
      </c>
      <c r="D3641" s="47" t="s">
        <v>726</v>
      </c>
      <c r="E3641" s="11">
        <v>11.5</v>
      </c>
      <c r="F3641" s="2">
        <v>0.30480000000000002</v>
      </c>
      <c r="G3641" s="2">
        <v>0.66490000000000005</v>
      </c>
      <c r="H3641" s="2">
        <v>-0.36010000000000003</v>
      </c>
      <c r="I3641" s="2">
        <v>0.378</v>
      </c>
      <c r="J3641" s="2">
        <v>0.51400000000000001</v>
      </c>
      <c r="K3641" s="2">
        <v>-0.13600000000000001</v>
      </c>
      <c r="L3641" s="2">
        <v>0.48699999999999999</v>
      </c>
      <c r="M3641" s="2">
        <v>0.5</v>
      </c>
      <c r="N3641" s="2">
        <v>-1.3000000000000012E-2</v>
      </c>
      <c r="O3641" s="2">
        <v>-0.16970000000000005</v>
      </c>
      <c r="P3641" s="2" t="s">
        <v>5900</v>
      </c>
      <c r="Q3641" s="5">
        <v>13406</v>
      </c>
      <c r="R3641" s="5">
        <v>1165.7391304347825</v>
      </c>
      <c r="S3641" s="5">
        <v>21</v>
      </c>
      <c r="T3641" s="5">
        <v>156.64627778606592</v>
      </c>
      <c r="U3641" s="5">
        <v>0</v>
      </c>
      <c r="V3641" s="5">
        <v>0</v>
      </c>
      <c r="W3641" s="5">
        <v>4</v>
      </c>
      <c r="X3641" s="5">
        <v>29.837386244964939</v>
      </c>
      <c r="Y3641" s="5">
        <v>1</v>
      </c>
      <c r="Z3641" s="5">
        <v>7.4593465612412349</v>
      </c>
      <c r="AA3641" s="5">
        <v>16</v>
      </c>
      <c r="AB3641" s="5">
        <v>119.34954497985976</v>
      </c>
      <c r="AC3641" s="225">
        <v>73</v>
      </c>
      <c r="AD3641" s="5">
        <v>544.53229897061021</v>
      </c>
      <c r="AE3641" s="5">
        <v>7</v>
      </c>
      <c r="AF3641" s="5">
        <v>52.215425928688646</v>
      </c>
      <c r="AG3641" s="5">
        <v>64</v>
      </c>
      <c r="AH3641" s="5">
        <v>477.39817991943903</v>
      </c>
      <c r="AI3641" s="5">
        <v>2</v>
      </c>
      <c r="AJ3641" s="5">
        <v>14.91869312248247</v>
      </c>
    </row>
    <row r="3642" spans="1:36" x14ac:dyDescent="0.25">
      <c r="A3642">
        <v>2017</v>
      </c>
      <c r="B3642" t="s">
        <v>49</v>
      </c>
      <c r="C3642" s="212" t="s">
        <v>6425</v>
      </c>
      <c r="D3642" s="47" t="s">
        <v>726</v>
      </c>
      <c r="E3642" s="11">
        <v>11.5</v>
      </c>
      <c r="F3642" s="2">
        <v>0.30480000000000002</v>
      </c>
      <c r="G3642" s="2">
        <v>0.66490000000000005</v>
      </c>
      <c r="H3642" s="2">
        <v>-0.36010000000000003</v>
      </c>
      <c r="I3642" s="2">
        <v>0.378</v>
      </c>
      <c r="J3642" s="2">
        <v>0.51400000000000001</v>
      </c>
      <c r="K3642" s="2">
        <v>-0.13600000000000001</v>
      </c>
      <c r="L3642" s="2">
        <v>0.48699999999999999</v>
      </c>
      <c r="M3642" s="2">
        <v>0.5</v>
      </c>
      <c r="N3642" s="2">
        <v>-1.3000000000000012E-2</v>
      </c>
      <c r="O3642" s="2">
        <v>-0.16970000000000005</v>
      </c>
      <c r="P3642" s="2" t="s">
        <v>5900</v>
      </c>
      <c r="Q3642" s="5">
        <v>13407</v>
      </c>
      <c r="R3642" s="5">
        <v>1165.8260869565217</v>
      </c>
      <c r="S3642" s="5">
        <v>6</v>
      </c>
      <c r="T3642" s="5">
        <v>44.752741105392701</v>
      </c>
      <c r="U3642" s="5">
        <v>0</v>
      </c>
      <c r="V3642" s="5">
        <v>0</v>
      </c>
      <c r="W3642" s="5">
        <v>2</v>
      </c>
      <c r="X3642" s="5">
        <v>14.917580368464236</v>
      </c>
      <c r="Y3642" s="5">
        <v>0</v>
      </c>
      <c r="Z3642" s="5">
        <v>0</v>
      </c>
      <c r="AA3642" s="5">
        <v>4</v>
      </c>
      <c r="AB3642" s="5">
        <v>29.835160736928472</v>
      </c>
      <c r="AC3642" s="225">
        <v>53</v>
      </c>
      <c r="AD3642" s="5">
        <v>395.31587976430222</v>
      </c>
      <c r="AE3642" s="5">
        <v>12</v>
      </c>
      <c r="AF3642" s="5">
        <v>89.505482210785402</v>
      </c>
      <c r="AG3642" s="5">
        <v>38</v>
      </c>
      <c r="AH3642" s="5">
        <v>283.43402700082044</v>
      </c>
      <c r="AI3642" s="5">
        <v>3</v>
      </c>
      <c r="AJ3642" s="5">
        <v>22.376370552696351</v>
      </c>
    </row>
    <row r="3643" spans="1:36" x14ac:dyDescent="0.25">
      <c r="A3643">
        <v>2019</v>
      </c>
      <c r="B3643" t="s">
        <v>70</v>
      </c>
      <c r="C3643" s="212" t="s">
        <v>5310</v>
      </c>
      <c r="D3643" s="47" t="s">
        <v>928</v>
      </c>
      <c r="E3643" s="11">
        <v>9.9</v>
      </c>
      <c r="F3643" s="2">
        <v>0.79959999999999998</v>
      </c>
      <c r="G3643" s="2">
        <v>0.18490000000000001</v>
      </c>
      <c r="H3643" s="2">
        <v>0.61470000000000002</v>
      </c>
      <c r="I3643" s="2">
        <v>0.80149999999999999</v>
      </c>
      <c r="J3643" s="2">
        <v>0.1638</v>
      </c>
      <c r="K3643" s="2">
        <v>0.63769999999999993</v>
      </c>
      <c r="L3643" s="2">
        <v>0.752</v>
      </c>
      <c r="M3643" s="2">
        <v>0.23230000000000001</v>
      </c>
      <c r="N3643" s="2">
        <v>0.51970000000000005</v>
      </c>
      <c r="O3643" s="2">
        <v>0.5907</v>
      </c>
      <c r="P3643" s="5" t="s">
        <v>4792</v>
      </c>
      <c r="Q3643" s="5">
        <v>13409</v>
      </c>
      <c r="R3643" s="5">
        <v>1354.4444444444443</v>
      </c>
      <c r="S3643" s="5">
        <v>81</v>
      </c>
      <c r="T3643" s="5">
        <v>604.07189201282722</v>
      </c>
      <c r="U3643" s="5">
        <v>0</v>
      </c>
      <c r="V3643" s="5">
        <v>0</v>
      </c>
      <c r="W3643" s="5">
        <v>5</v>
      </c>
      <c r="X3643" s="5">
        <v>37.288388395853531</v>
      </c>
      <c r="Y3643" s="5">
        <v>1</v>
      </c>
      <c r="Z3643" s="5">
        <v>7.4576776791707058</v>
      </c>
      <c r="AA3643" s="5">
        <v>75</v>
      </c>
      <c r="AB3643" s="5">
        <v>559.32582593780296</v>
      </c>
      <c r="AC3643" s="225">
        <v>639</v>
      </c>
      <c r="AD3643" s="5">
        <v>4765.456036990081</v>
      </c>
      <c r="AE3643" s="5">
        <v>103</v>
      </c>
      <c r="AF3643" s="5">
        <v>768.1408009545828</v>
      </c>
      <c r="AG3643" s="5">
        <v>471</v>
      </c>
      <c r="AH3643" s="5">
        <v>3512.5661868894031</v>
      </c>
      <c r="AI3643" s="5">
        <v>65</v>
      </c>
      <c r="AJ3643" s="5">
        <v>484.7490491460959</v>
      </c>
    </row>
    <row r="3644" spans="1:36" x14ac:dyDescent="0.25">
      <c r="A3644">
        <v>2018</v>
      </c>
      <c r="B3644" t="s">
        <v>41</v>
      </c>
      <c r="C3644" s="212" t="s">
        <v>6026</v>
      </c>
      <c r="D3644" s="47" t="s">
        <v>6005</v>
      </c>
      <c r="E3644" s="11">
        <v>2.2330000000000001</v>
      </c>
      <c r="F3644" s="2">
        <v>0.24049999999999999</v>
      </c>
      <c r="G3644" s="2">
        <v>0.74350000000000005</v>
      </c>
      <c r="H3644" s="2">
        <v>-0.50300000000000011</v>
      </c>
      <c r="I3644" s="2">
        <v>0.2102</v>
      </c>
      <c r="J3644" s="2">
        <v>0.74750000000000005</v>
      </c>
      <c r="K3644" s="2">
        <v>-0.53730000000000011</v>
      </c>
      <c r="L3644" s="2">
        <v>0.24629999999999999</v>
      </c>
      <c r="M3644" s="2">
        <v>0.74</v>
      </c>
      <c r="N3644" s="2">
        <v>-0.49370000000000003</v>
      </c>
      <c r="O3644" s="2">
        <v>-0.51133333333333342</v>
      </c>
      <c r="P3644" s="2" t="s">
        <v>5900</v>
      </c>
      <c r="Q3644" s="5">
        <v>13411</v>
      </c>
      <c r="R3644" s="5">
        <v>6005.821764442454</v>
      </c>
      <c r="S3644" s="5">
        <v>5</v>
      </c>
      <c r="T3644" s="5">
        <v>37.282827529639846</v>
      </c>
      <c r="U3644" s="5">
        <v>0</v>
      </c>
      <c r="V3644" s="5">
        <v>0</v>
      </c>
      <c r="W3644" s="5">
        <v>0</v>
      </c>
      <c r="X3644" s="5">
        <v>0</v>
      </c>
      <c r="Y3644" s="5">
        <v>2</v>
      </c>
      <c r="Z3644" s="5">
        <v>14.913131011855938</v>
      </c>
      <c r="AA3644" s="5">
        <v>3</v>
      </c>
      <c r="AB3644" s="5">
        <v>22.369696517783908</v>
      </c>
      <c r="AC3644" s="225">
        <v>62</v>
      </c>
      <c r="AD3644" s="5">
        <v>462.30706136753412</v>
      </c>
      <c r="AE3644" s="5">
        <v>16</v>
      </c>
      <c r="AF3644" s="5">
        <v>119.30504809484751</v>
      </c>
      <c r="AG3644" s="5">
        <v>46</v>
      </c>
      <c r="AH3644" s="5">
        <v>343.00201327268661</v>
      </c>
      <c r="AI3644" s="5">
        <v>0</v>
      </c>
      <c r="AJ3644" s="5">
        <v>0</v>
      </c>
    </row>
    <row r="3645" spans="1:36" x14ac:dyDescent="0.25">
      <c r="A3645">
        <v>2019</v>
      </c>
      <c r="B3645" t="s">
        <v>71</v>
      </c>
      <c r="C3645" s="212" t="s">
        <v>1959</v>
      </c>
      <c r="D3645" s="47" t="s">
        <v>4920</v>
      </c>
      <c r="E3645" s="11">
        <v>0</v>
      </c>
      <c r="F3645" s="2">
        <v>0.66190000000000004</v>
      </c>
      <c r="G3645" s="2">
        <v>0.32169999999999999</v>
      </c>
      <c r="H3645" s="2">
        <v>0.34020000000000006</v>
      </c>
      <c r="I3645" s="2">
        <v>0.70579999999999998</v>
      </c>
      <c r="J3645" s="2">
        <v>0.25530000000000003</v>
      </c>
      <c r="K3645" s="2">
        <v>0.45049999999999996</v>
      </c>
      <c r="L3645" s="2">
        <v>0.73080000000000001</v>
      </c>
      <c r="M3645" s="2">
        <v>0.25629999999999997</v>
      </c>
      <c r="N3645" s="2">
        <v>0.47450000000000003</v>
      </c>
      <c r="O3645" s="2">
        <v>0.42173333333333335</v>
      </c>
      <c r="P3645" s="2" t="s">
        <v>4792</v>
      </c>
      <c r="Q3645" s="5">
        <v>13429</v>
      </c>
      <c r="R3645" s="5" t="s">
        <v>4791</v>
      </c>
      <c r="S3645" s="5">
        <v>17</v>
      </c>
      <c r="T3645" s="5">
        <v>126.5917045200685</v>
      </c>
      <c r="U3645" s="5">
        <v>0</v>
      </c>
      <c r="V3645" s="5">
        <v>0</v>
      </c>
      <c r="W3645" s="5">
        <v>0</v>
      </c>
      <c r="X3645" s="5">
        <v>0</v>
      </c>
      <c r="Y3645" s="5">
        <v>9</v>
      </c>
      <c r="Z3645" s="5">
        <v>67.019137687095096</v>
      </c>
      <c r="AA3645" s="5">
        <v>8</v>
      </c>
      <c r="AB3645" s="5">
        <v>59.572566832973422</v>
      </c>
      <c r="AC3645" s="225">
        <v>307</v>
      </c>
      <c r="AD3645" s="5">
        <v>2286.0972522153552</v>
      </c>
      <c r="AE3645" s="5">
        <v>77</v>
      </c>
      <c r="AF3645" s="5">
        <v>573.38595576736907</v>
      </c>
      <c r="AG3645" s="5">
        <v>210</v>
      </c>
      <c r="AH3645" s="5">
        <v>1563.779879365552</v>
      </c>
      <c r="AI3645" s="5">
        <v>20</v>
      </c>
      <c r="AJ3645" s="5">
        <v>148.93141708243354</v>
      </c>
    </row>
    <row r="3646" spans="1:36" x14ac:dyDescent="0.25">
      <c r="A3646">
        <v>2019</v>
      </c>
      <c r="B3646" t="s">
        <v>41</v>
      </c>
      <c r="C3646" s="212" t="s">
        <v>6147</v>
      </c>
      <c r="D3646" s="47" t="s">
        <v>6146</v>
      </c>
      <c r="E3646" s="11">
        <v>6.4770000000000003</v>
      </c>
      <c r="F3646" s="2">
        <v>0.44619999999999999</v>
      </c>
      <c r="G3646" s="2">
        <v>0.53339999999999999</v>
      </c>
      <c r="H3646" s="2">
        <v>-8.72E-2</v>
      </c>
      <c r="I3646" s="2">
        <v>0.44350000000000001</v>
      </c>
      <c r="J3646" s="2">
        <v>0.50029999999999997</v>
      </c>
      <c r="K3646" s="2">
        <v>-5.6799999999999962E-2</v>
      </c>
      <c r="L3646" s="2">
        <v>0.41830000000000001</v>
      </c>
      <c r="M3646" s="2">
        <v>0.5615</v>
      </c>
      <c r="N3646" s="2">
        <v>-0.14319999999999999</v>
      </c>
      <c r="O3646" s="2">
        <v>-9.5733333333333323E-2</v>
      </c>
      <c r="P3646" s="2" t="s">
        <v>5900</v>
      </c>
      <c r="Q3646" s="5">
        <v>13432</v>
      </c>
      <c r="R3646" s="5">
        <v>2073.7995985795892</v>
      </c>
      <c r="S3646" s="5">
        <v>20</v>
      </c>
      <c r="T3646" s="5">
        <v>148.89815366289457</v>
      </c>
      <c r="U3646" s="5">
        <v>0</v>
      </c>
      <c r="V3646" s="5">
        <v>0</v>
      </c>
      <c r="W3646" s="5">
        <v>7</v>
      </c>
      <c r="X3646" s="5">
        <v>52.114353782013104</v>
      </c>
      <c r="Y3646" s="5">
        <v>6</v>
      </c>
      <c r="Z3646" s="5">
        <v>44.66944609886837</v>
      </c>
      <c r="AA3646" s="5">
        <v>7</v>
      </c>
      <c r="AB3646" s="5">
        <v>52.114353782013104</v>
      </c>
      <c r="AC3646" s="225">
        <v>216</v>
      </c>
      <c r="AD3646" s="5">
        <v>1608.1000595592616</v>
      </c>
      <c r="AE3646" s="5">
        <v>27</v>
      </c>
      <c r="AF3646" s="5">
        <v>201.0125074449077</v>
      </c>
      <c r="AG3646" s="5">
        <v>174</v>
      </c>
      <c r="AH3646" s="5">
        <v>1295.4139368671829</v>
      </c>
      <c r="AI3646" s="5">
        <v>15</v>
      </c>
      <c r="AJ3646" s="5">
        <v>111.67361524717094</v>
      </c>
    </row>
    <row r="3647" spans="1:36" x14ac:dyDescent="0.25">
      <c r="A3647">
        <v>2019</v>
      </c>
      <c r="B3647" t="s">
        <v>41</v>
      </c>
      <c r="C3647" s="212" t="s">
        <v>6047</v>
      </c>
      <c r="D3647" s="47" t="s">
        <v>6005</v>
      </c>
      <c r="E3647" s="11">
        <v>2.7850000000000001</v>
      </c>
      <c r="F3647" s="2">
        <v>0.24049999999999999</v>
      </c>
      <c r="G3647" s="2">
        <v>0.74350000000000005</v>
      </c>
      <c r="H3647" s="2">
        <v>-0.50300000000000011</v>
      </c>
      <c r="I3647" s="2">
        <v>0.2102</v>
      </c>
      <c r="J3647" s="2">
        <v>0.74750000000000005</v>
      </c>
      <c r="K3647" s="2">
        <v>-0.53730000000000011</v>
      </c>
      <c r="L3647" s="2">
        <v>0.24629999999999999</v>
      </c>
      <c r="M3647" s="2">
        <v>0.74</v>
      </c>
      <c r="N3647" s="2">
        <v>-0.49370000000000003</v>
      </c>
      <c r="O3647" s="2">
        <v>-0.51133333333333342</v>
      </c>
      <c r="P3647" s="2" t="s">
        <v>5900</v>
      </c>
      <c r="Q3647" s="5">
        <v>13460</v>
      </c>
      <c r="R3647" s="5">
        <v>4833.0341113105924</v>
      </c>
      <c r="S3647" s="5">
        <v>3</v>
      </c>
      <c r="T3647" s="5">
        <v>22.288261515601782</v>
      </c>
      <c r="U3647" s="5">
        <v>0</v>
      </c>
      <c r="V3647" s="5">
        <v>0</v>
      </c>
      <c r="W3647" s="5">
        <v>0</v>
      </c>
      <c r="X3647" s="5">
        <v>0</v>
      </c>
      <c r="Y3647" s="5">
        <v>0</v>
      </c>
      <c r="Z3647" s="5">
        <v>0</v>
      </c>
      <c r="AA3647" s="5">
        <v>3</v>
      </c>
      <c r="AB3647" s="5">
        <v>22.288261515601782</v>
      </c>
      <c r="AC3647" s="225">
        <v>131</v>
      </c>
      <c r="AD3647" s="5">
        <v>973.2540861812779</v>
      </c>
      <c r="AE3647" s="5">
        <v>14</v>
      </c>
      <c r="AF3647" s="5">
        <v>104.01188707280832</v>
      </c>
      <c r="AG3647" s="5">
        <v>112</v>
      </c>
      <c r="AH3647" s="5">
        <v>832.09509658246657</v>
      </c>
      <c r="AI3647" s="5">
        <v>5</v>
      </c>
      <c r="AJ3647" s="5">
        <v>37.147102526002968</v>
      </c>
    </row>
    <row r="3648" spans="1:36" x14ac:dyDescent="0.25">
      <c r="A3648">
        <v>2017</v>
      </c>
      <c r="B3648" t="s">
        <v>41</v>
      </c>
      <c r="C3648" s="212" t="s">
        <v>6047</v>
      </c>
      <c r="D3648" s="47" t="s">
        <v>6005</v>
      </c>
      <c r="E3648" s="11">
        <v>2.7850000000000001</v>
      </c>
      <c r="F3648" s="2">
        <v>0.24049999999999999</v>
      </c>
      <c r="G3648" s="2">
        <v>0.74350000000000005</v>
      </c>
      <c r="H3648" s="2">
        <v>-0.50300000000000011</v>
      </c>
      <c r="I3648" s="2">
        <v>0.2102</v>
      </c>
      <c r="J3648" s="2">
        <v>0.74750000000000005</v>
      </c>
      <c r="K3648" s="2">
        <v>-0.53730000000000011</v>
      </c>
      <c r="L3648" s="2">
        <v>0.24629999999999999</v>
      </c>
      <c r="M3648" s="2">
        <v>0.74</v>
      </c>
      <c r="N3648" s="2">
        <v>-0.49370000000000003</v>
      </c>
      <c r="O3648" s="2">
        <v>-0.51133333333333342</v>
      </c>
      <c r="P3648" s="2" t="s">
        <v>5900</v>
      </c>
      <c r="Q3648" s="5">
        <v>13464</v>
      </c>
      <c r="R3648" s="5">
        <v>4834.4703770197484</v>
      </c>
      <c r="S3648" s="5">
        <v>6</v>
      </c>
      <c r="T3648" s="5">
        <v>44.563279857397504</v>
      </c>
      <c r="U3648" s="5">
        <v>0</v>
      </c>
      <c r="V3648" s="5">
        <v>0</v>
      </c>
      <c r="W3648" s="5">
        <v>0</v>
      </c>
      <c r="X3648" s="5">
        <v>0</v>
      </c>
      <c r="Y3648" s="5">
        <v>3</v>
      </c>
      <c r="Z3648" s="5">
        <v>22.281639928698752</v>
      </c>
      <c r="AA3648" s="5">
        <v>3</v>
      </c>
      <c r="AB3648" s="5">
        <v>22.281639928698752</v>
      </c>
      <c r="AC3648" s="225">
        <v>101</v>
      </c>
      <c r="AD3648" s="5">
        <v>750.14854426619138</v>
      </c>
      <c r="AE3648" s="5">
        <v>8</v>
      </c>
      <c r="AF3648" s="5">
        <v>59.417706476530007</v>
      </c>
      <c r="AG3648" s="5">
        <v>88</v>
      </c>
      <c r="AH3648" s="5">
        <v>653.59477124183013</v>
      </c>
      <c r="AI3648" s="5">
        <v>5</v>
      </c>
      <c r="AJ3648" s="5">
        <v>37.136066547831255</v>
      </c>
    </row>
    <row r="3649" spans="1:36" x14ac:dyDescent="0.25">
      <c r="A3649">
        <v>2017</v>
      </c>
      <c r="B3649" t="s">
        <v>41</v>
      </c>
      <c r="C3649" s="212" t="s">
        <v>6026</v>
      </c>
      <c r="D3649" s="47" t="s">
        <v>6005</v>
      </c>
      <c r="E3649" s="11">
        <v>2.2330000000000001</v>
      </c>
      <c r="F3649" s="2">
        <v>0.24049999999999999</v>
      </c>
      <c r="G3649" s="2">
        <v>0.74350000000000005</v>
      </c>
      <c r="H3649" s="2">
        <v>-0.50300000000000011</v>
      </c>
      <c r="I3649" s="2">
        <v>0.2102</v>
      </c>
      <c r="J3649" s="2">
        <v>0.74750000000000005</v>
      </c>
      <c r="K3649" s="2">
        <v>-0.53730000000000011</v>
      </c>
      <c r="L3649" s="2">
        <v>0.24629999999999999</v>
      </c>
      <c r="M3649" s="2">
        <v>0.74</v>
      </c>
      <c r="N3649" s="2">
        <v>-0.49370000000000003</v>
      </c>
      <c r="O3649" s="2">
        <v>-0.51133333333333342</v>
      </c>
      <c r="P3649" s="2" t="s">
        <v>5900</v>
      </c>
      <c r="Q3649" s="5">
        <v>13465</v>
      </c>
      <c r="R3649" s="5">
        <v>6030.0044782803398</v>
      </c>
      <c r="S3649" s="5">
        <v>7</v>
      </c>
      <c r="T3649" s="5">
        <v>51.986632008911997</v>
      </c>
      <c r="U3649" s="5">
        <v>0</v>
      </c>
      <c r="V3649" s="5">
        <v>0</v>
      </c>
      <c r="W3649" s="5">
        <v>0</v>
      </c>
      <c r="X3649" s="5">
        <v>0</v>
      </c>
      <c r="Y3649" s="5">
        <v>1</v>
      </c>
      <c r="Z3649" s="5">
        <v>7.4266617155588568</v>
      </c>
      <c r="AA3649" s="5">
        <v>6</v>
      </c>
      <c r="AB3649" s="5">
        <v>44.559970293353139</v>
      </c>
      <c r="AC3649" s="225">
        <v>58</v>
      </c>
      <c r="AD3649" s="5">
        <v>430.74637950241367</v>
      </c>
      <c r="AE3649" s="5">
        <v>9</v>
      </c>
      <c r="AF3649" s="5">
        <v>66.839955440029698</v>
      </c>
      <c r="AG3649" s="5">
        <v>45</v>
      </c>
      <c r="AH3649" s="5">
        <v>334.19977720014856</v>
      </c>
      <c r="AI3649" s="5">
        <v>4</v>
      </c>
      <c r="AJ3649" s="5">
        <v>29.706646862235427</v>
      </c>
    </row>
    <row r="3650" spans="1:36" x14ac:dyDescent="0.25">
      <c r="A3650">
        <v>2017</v>
      </c>
      <c r="B3650" t="s">
        <v>41</v>
      </c>
      <c r="C3650" s="212" t="s">
        <v>6147</v>
      </c>
      <c r="D3650" s="47" t="s">
        <v>6146</v>
      </c>
      <c r="E3650" s="11">
        <v>6.4770000000000003</v>
      </c>
      <c r="F3650" s="2">
        <v>0.44619999999999999</v>
      </c>
      <c r="G3650" s="2">
        <v>0.53339999999999999</v>
      </c>
      <c r="H3650" s="2">
        <v>-8.72E-2</v>
      </c>
      <c r="I3650" s="2">
        <v>0.44350000000000001</v>
      </c>
      <c r="J3650" s="2">
        <v>0.50029999999999997</v>
      </c>
      <c r="K3650" s="2">
        <v>-5.6799999999999962E-2</v>
      </c>
      <c r="L3650" s="2">
        <v>0.41830000000000001</v>
      </c>
      <c r="M3650" s="2">
        <v>0.5615</v>
      </c>
      <c r="N3650" s="2">
        <v>-0.14319999999999999</v>
      </c>
      <c r="O3650" s="2">
        <v>-9.5733333333333323E-2</v>
      </c>
      <c r="P3650" s="2" t="s">
        <v>5900</v>
      </c>
      <c r="Q3650" s="5">
        <v>13484</v>
      </c>
      <c r="R3650" s="5">
        <v>2081.8280067932683</v>
      </c>
      <c r="S3650" s="5">
        <v>25</v>
      </c>
      <c r="T3650" s="5">
        <v>185.40492435479086</v>
      </c>
      <c r="U3650" s="5">
        <v>0</v>
      </c>
      <c r="V3650" s="5">
        <v>0</v>
      </c>
      <c r="W3650" s="5">
        <v>13</v>
      </c>
      <c r="X3650" s="5">
        <v>96.410560664491257</v>
      </c>
      <c r="Y3650" s="5">
        <v>3</v>
      </c>
      <c r="Z3650" s="5">
        <v>22.248590922574905</v>
      </c>
      <c r="AA3650" s="5">
        <v>9</v>
      </c>
      <c r="AB3650" s="5">
        <v>66.745772767724716</v>
      </c>
      <c r="AC3650" s="225">
        <v>179</v>
      </c>
      <c r="AD3650" s="5">
        <v>1327.4992583803025</v>
      </c>
      <c r="AE3650" s="5">
        <v>32</v>
      </c>
      <c r="AF3650" s="5">
        <v>237.31830317413232</v>
      </c>
      <c r="AG3650" s="5">
        <v>130</v>
      </c>
      <c r="AH3650" s="5">
        <v>964.10560664491243</v>
      </c>
      <c r="AI3650" s="5">
        <v>17</v>
      </c>
      <c r="AJ3650" s="5">
        <v>126.07534856125778</v>
      </c>
    </row>
    <row r="3651" spans="1:36" x14ac:dyDescent="0.25">
      <c r="A3651">
        <v>2018</v>
      </c>
      <c r="B3651" t="s">
        <v>41</v>
      </c>
      <c r="C3651" s="212" t="s">
        <v>6108</v>
      </c>
      <c r="D3651" s="47" t="s">
        <v>6005</v>
      </c>
      <c r="E3651" s="11">
        <v>4.3920000000000003</v>
      </c>
      <c r="F3651" s="2">
        <v>0.24049999999999999</v>
      </c>
      <c r="G3651" s="2">
        <v>0.74350000000000005</v>
      </c>
      <c r="H3651" s="2">
        <v>-0.50300000000000011</v>
      </c>
      <c r="I3651" s="2">
        <v>0.2102</v>
      </c>
      <c r="J3651" s="2">
        <v>0.74750000000000005</v>
      </c>
      <c r="K3651" s="2">
        <v>-0.53730000000000011</v>
      </c>
      <c r="L3651" s="2">
        <v>0.24629999999999999</v>
      </c>
      <c r="M3651" s="2">
        <v>0.74</v>
      </c>
      <c r="N3651" s="2">
        <v>-0.49370000000000003</v>
      </c>
      <c r="O3651" s="2">
        <v>-0.51133333333333342</v>
      </c>
      <c r="P3651" s="2" t="s">
        <v>5900</v>
      </c>
      <c r="Q3651" s="5">
        <v>13485</v>
      </c>
      <c r="R3651" s="5">
        <v>3070.3551912568305</v>
      </c>
      <c r="S3651" s="5">
        <v>55</v>
      </c>
      <c r="T3651" s="5">
        <v>407.86058583611418</v>
      </c>
      <c r="U3651" s="5">
        <v>0</v>
      </c>
      <c r="V3651" s="5">
        <v>0</v>
      </c>
      <c r="W3651" s="5">
        <v>7</v>
      </c>
      <c r="X3651" s="5">
        <v>51.909529106414539</v>
      </c>
      <c r="Y3651" s="5">
        <v>27</v>
      </c>
      <c r="Z3651" s="5">
        <v>200.22246941045606</v>
      </c>
      <c r="AA3651" s="5">
        <v>21</v>
      </c>
      <c r="AB3651" s="5">
        <v>155.72858731924359</v>
      </c>
      <c r="AC3651" s="225">
        <v>331</v>
      </c>
      <c r="AD3651" s="5">
        <v>2454.5791620318873</v>
      </c>
      <c r="AE3651" s="5">
        <v>40</v>
      </c>
      <c r="AF3651" s="5">
        <v>296.62588060808304</v>
      </c>
      <c r="AG3651" s="5">
        <v>235</v>
      </c>
      <c r="AH3651" s="5">
        <v>1742.6770485724878</v>
      </c>
      <c r="AI3651" s="5">
        <v>56</v>
      </c>
      <c r="AJ3651" s="5">
        <v>415.27623285131631</v>
      </c>
    </row>
    <row r="3652" spans="1:36" x14ac:dyDescent="0.25">
      <c r="A3652">
        <v>2018</v>
      </c>
      <c r="B3652" t="s">
        <v>41</v>
      </c>
      <c r="C3652" s="212" t="s">
        <v>6147</v>
      </c>
      <c r="D3652" s="47" t="s">
        <v>6146</v>
      </c>
      <c r="E3652" s="11">
        <v>6.4770000000000003</v>
      </c>
      <c r="F3652" s="2">
        <v>0.44619999999999999</v>
      </c>
      <c r="G3652" s="2">
        <v>0.53339999999999999</v>
      </c>
      <c r="H3652" s="2">
        <v>-8.72E-2</v>
      </c>
      <c r="I3652" s="2">
        <v>0.44350000000000001</v>
      </c>
      <c r="J3652" s="2">
        <v>0.50029999999999997</v>
      </c>
      <c r="K3652" s="2">
        <v>-5.6799999999999962E-2</v>
      </c>
      <c r="L3652" s="2">
        <v>0.41830000000000001</v>
      </c>
      <c r="M3652" s="2">
        <v>0.5615</v>
      </c>
      <c r="N3652" s="2">
        <v>-0.14319999999999999</v>
      </c>
      <c r="O3652" s="2">
        <v>-9.5733333333333323E-2</v>
      </c>
      <c r="P3652" s="2" t="s">
        <v>5900</v>
      </c>
      <c r="Q3652" s="5">
        <v>13506</v>
      </c>
      <c r="R3652" s="5">
        <v>2085.2246410375174</v>
      </c>
      <c r="S3652" s="5">
        <v>14</v>
      </c>
      <c r="T3652" s="5">
        <v>103.65763364430624</v>
      </c>
      <c r="U3652" s="5">
        <v>1</v>
      </c>
      <c r="V3652" s="5">
        <v>7.4041166888790171</v>
      </c>
      <c r="W3652" s="5">
        <v>2</v>
      </c>
      <c r="X3652" s="5">
        <v>14.808233377758034</v>
      </c>
      <c r="Y3652" s="5">
        <v>4</v>
      </c>
      <c r="Z3652" s="5">
        <v>29.616466755516068</v>
      </c>
      <c r="AA3652" s="5">
        <v>7</v>
      </c>
      <c r="AB3652" s="5">
        <v>51.828816822153122</v>
      </c>
      <c r="AC3652" s="225">
        <v>192</v>
      </c>
      <c r="AD3652" s="5">
        <v>1421.5904042647712</v>
      </c>
      <c r="AE3652" s="5">
        <v>38</v>
      </c>
      <c r="AF3652" s="5">
        <v>281.35643417740266</v>
      </c>
      <c r="AG3652" s="5">
        <v>145</v>
      </c>
      <c r="AH3652" s="5">
        <v>1073.5969198874575</v>
      </c>
      <c r="AI3652" s="5">
        <v>9</v>
      </c>
      <c r="AJ3652" s="5">
        <v>66.637050199911158</v>
      </c>
    </row>
    <row r="3653" spans="1:36" x14ac:dyDescent="0.25">
      <c r="A3653">
        <v>2019</v>
      </c>
      <c r="B3653" t="s">
        <v>71</v>
      </c>
      <c r="C3653" s="212" t="s">
        <v>5951</v>
      </c>
      <c r="D3653" s="47" t="s">
        <v>610</v>
      </c>
      <c r="E3653" s="11">
        <v>0</v>
      </c>
      <c r="F3653" s="2">
        <v>0.33289999999999997</v>
      </c>
      <c r="G3653" s="2">
        <v>0.64890000000000003</v>
      </c>
      <c r="H3653" s="2">
        <v>-0.31600000000000006</v>
      </c>
      <c r="I3653" s="2">
        <v>0.34639999999999999</v>
      </c>
      <c r="J3653" s="2">
        <v>0.60750000000000004</v>
      </c>
      <c r="K3653" s="2">
        <v>-0.26110000000000005</v>
      </c>
      <c r="L3653" s="2">
        <v>0.41660000000000003</v>
      </c>
      <c r="M3653" s="2">
        <v>0.57110000000000005</v>
      </c>
      <c r="N3653" s="2">
        <v>-0.15450000000000003</v>
      </c>
      <c r="O3653" s="2">
        <v>-0.24386666666666676</v>
      </c>
      <c r="P3653" s="2" t="s">
        <v>5900</v>
      </c>
      <c r="Q3653" s="5">
        <v>13520</v>
      </c>
      <c r="R3653" s="5" t="s">
        <v>4791</v>
      </c>
      <c r="S3653" s="5">
        <v>45</v>
      </c>
      <c r="T3653" s="5">
        <v>332.84023668639054</v>
      </c>
      <c r="U3653" s="5">
        <v>0</v>
      </c>
      <c r="V3653" s="5">
        <v>0</v>
      </c>
      <c r="W3653" s="5">
        <v>2</v>
      </c>
      <c r="X3653" s="5">
        <v>14.792899408284024</v>
      </c>
      <c r="Y3653" s="5">
        <v>10</v>
      </c>
      <c r="Z3653" s="5">
        <v>73.964497041420117</v>
      </c>
      <c r="AA3653" s="5">
        <v>33</v>
      </c>
      <c r="AB3653" s="5">
        <v>244.08284023668637</v>
      </c>
      <c r="AC3653" s="225">
        <v>249</v>
      </c>
      <c r="AD3653" s="5">
        <v>1841.7159763313609</v>
      </c>
      <c r="AE3653" s="5">
        <v>54</v>
      </c>
      <c r="AF3653" s="5">
        <v>399.40828402366861</v>
      </c>
      <c r="AG3653" s="5">
        <v>179</v>
      </c>
      <c r="AH3653" s="5">
        <v>1323.9644970414201</v>
      </c>
      <c r="AI3653" s="5">
        <v>16</v>
      </c>
      <c r="AJ3653" s="5">
        <v>118.34319526627219</v>
      </c>
    </row>
    <row r="3654" spans="1:36" x14ac:dyDescent="0.25">
      <c r="A3654">
        <v>2017</v>
      </c>
      <c r="B3654" t="s">
        <v>49</v>
      </c>
      <c r="C3654" s="212" t="s">
        <v>6352</v>
      </c>
      <c r="D3654" s="47" t="s">
        <v>618</v>
      </c>
      <c r="E3654" s="11">
        <v>42.5</v>
      </c>
      <c r="F3654" s="2">
        <v>0.3947</v>
      </c>
      <c r="G3654" s="2">
        <v>0.57199999999999995</v>
      </c>
      <c r="H3654" s="2">
        <v>-0.17729999999999996</v>
      </c>
      <c r="I3654" s="2">
        <v>0.52500000000000002</v>
      </c>
      <c r="J3654" s="2">
        <v>0.36899999999999999</v>
      </c>
      <c r="K3654" s="2">
        <v>0.15600000000000003</v>
      </c>
      <c r="L3654" s="2">
        <v>0.54600000000000004</v>
      </c>
      <c r="M3654" s="2">
        <v>0.434</v>
      </c>
      <c r="N3654" s="2">
        <v>0.11200000000000004</v>
      </c>
      <c r="O3654" s="2">
        <v>3.0233333333333372E-2</v>
      </c>
      <c r="P3654" s="2" t="s">
        <v>5765</v>
      </c>
      <c r="Q3654" s="5">
        <v>13523</v>
      </c>
      <c r="R3654" s="5">
        <v>318.18823529411765</v>
      </c>
      <c r="S3654" s="5">
        <v>19</v>
      </c>
      <c r="T3654" s="5">
        <v>140.50136803963616</v>
      </c>
      <c r="U3654" s="5">
        <v>0</v>
      </c>
      <c r="V3654" s="5">
        <v>0</v>
      </c>
      <c r="W3654" s="5">
        <v>4</v>
      </c>
      <c r="X3654" s="5">
        <v>29.57923537676551</v>
      </c>
      <c r="Y3654" s="5">
        <v>2</v>
      </c>
      <c r="Z3654" s="5">
        <v>14.789617688382755</v>
      </c>
      <c r="AA3654" s="5">
        <v>13</v>
      </c>
      <c r="AB3654" s="5">
        <v>96.132514974487904</v>
      </c>
      <c r="AC3654" s="225">
        <v>89</v>
      </c>
      <c r="AD3654" s="5">
        <v>658.13798713303265</v>
      </c>
      <c r="AE3654" s="5">
        <v>10</v>
      </c>
      <c r="AF3654" s="5">
        <v>73.948088441913782</v>
      </c>
      <c r="AG3654" s="5">
        <v>71</v>
      </c>
      <c r="AH3654" s="5">
        <v>525.03142793758786</v>
      </c>
      <c r="AI3654" s="5">
        <v>8</v>
      </c>
      <c r="AJ3654" s="5">
        <v>59.15847075353102</v>
      </c>
    </row>
    <row r="3655" spans="1:36" x14ac:dyDescent="0.25">
      <c r="A3655">
        <v>2019</v>
      </c>
      <c r="B3655" t="s">
        <v>71</v>
      </c>
      <c r="C3655" s="212" t="s">
        <v>5090</v>
      </c>
      <c r="D3655" s="47" t="s">
        <v>5089</v>
      </c>
      <c r="E3655" s="11">
        <v>0</v>
      </c>
      <c r="F3655" s="2">
        <v>0.80689999999999995</v>
      </c>
      <c r="G3655" s="2">
        <v>0.183</v>
      </c>
      <c r="H3655" s="2">
        <v>0.6238999999999999</v>
      </c>
      <c r="I3655" s="2">
        <v>0.79459999999999997</v>
      </c>
      <c r="J3655" s="2">
        <v>0.17230000000000001</v>
      </c>
      <c r="K3655" s="2">
        <v>0.62229999999999996</v>
      </c>
      <c r="L3655" s="2">
        <v>0.77739999999999998</v>
      </c>
      <c r="M3655" s="2">
        <v>0.20830000000000001</v>
      </c>
      <c r="N3655" s="2">
        <v>0.56909999999999994</v>
      </c>
      <c r="O3655" s="2">
        <v>0.60509999999999997</v>
      </c>
      <c r="P3655" s="2" t="s">
        <v>4792</v>
      </c>
      <c r="Q3655" s="5">
        <v>13530</v>
      </c>
      <c r="R3655" s="5" t="s">
        <v>4791</v>
      </c>
      <c r="S3655" s="5">
        <v>140</v>
      </c>
      <c r="T3655" s="5">
        <v>1034.7376201034738</v>
      </c>
      <c r="U3655" s="5">
        <v>2</v>
      </c>
      <c r="V3655" s="5">
        <v>14.781966001478196</v>
      </c>
      <c r="W3655" s="5">
        <v>22</v>
      </c>
      <c r="X3655" s="5">
        <v>162.60162601626016</v>
      </c>
      <c r="Y3655" s="5">
        <v>8</v>
      </c>
      <c r="Z3655" s="5">
        <v>59.127864005912784</v>
      </c>
      <c r="AA3655" s="5">
        <v>108</v>
      </c>
      <c r="AB3655" s="5">
        <v>798.22616407982264</v>
      </c>
      <c r="AC3655" s="225">
        <v>405</v>
      </c>
      <c r="AD3655" s="5">
        <v>2993.3481152993349</v>
      </c>
      <c r="AE3655" s="5">
        <v>113</v>
      </c>
      <c r="AF3655" s="5">
        <v>835.18107908351817</v>
      </c>
      <c r="AG3655" s="5">
        <v>269</v>
      </c>
      <c r="AH3655" s="5">
        <v>1988.1744271988175</v>
      </c>
      <c r="AI3655" s="5">
        <v>23</v>
      </c>
      <c r="AJ3655" s="5">
        <v>169.99260901699927</v>
      </c>
    </row>
    <row r="3656" spans="1:36" x14ac:dyDescent="0.25">
      <c r="A3656">
        <v>2019</v>
      </c>
      <c r="B3656" t="s">
        <v>71</v>
      </c>
      <c r="C3656" s="212" t="s">
        <v>4929</v>
      </c>
      <c r="D3656" s="47" t="s">
        <v>4928</v>
      </c>
      <c r="E3656" s="11">
        <v>0</v>
      </c>
      <c r="F3656" s="2">
        <v>0.68149999999999999</v>
      </c>
      <c r="G3656" s="2">
        <v>0.30449999999999999</v>
      </c>
      <c r="H3656" s="2">
        <v>0.377</v>
      </c>
      <c r="I3656" s="2">
        <v>0.71220000000000006</v>
      </c>
      <c r="J3656" s="2">
        <v>0.2417</v>
      </c>
      <c r="K3656" s="2">
        <v>0.47050000000000003</v>
      </c>
      <c r="L3656" s="2">
        <v>0.75990000000000002</v>
      </c>
      <c r="M3656" s="2">
        <v>0.2276</v>
      </c>
      <c r="N3656" s="2">
        <v>0.5323</v>
      </c>
      <c r="O3656" s="2">
        <v>0.45993333333333331</v>
      </c>
      <c r="P3656" s="2" t="s">
        <v>4792</v>
      </c>
      <c r="Q3656" s="5">
        <v>13539</v>
      </c>
      <c r="R3656" s="5" t="s">
        <v>4791</v>
      </c>
      <c r="S3656" s="5">
        <v>22</v>
      </c>
      <c r="T3656" s="5">
        <v>162.49353718886181</v>
      </c>
      <c r="U3656" s="5">
        <v>2</v>
      </c>
      <c r="V3656" s="5">
        <v>14.772139744441981</v>
      </c>
      <c r="W3656" s="5">
        <v>7</v>
      </c>
      <c r="X3656" s="5">
        <v>51.702489105546938</v>
      </c>
      <c r="Y3656" s="5">
        <v>1</v>
      </c>
      <c r="Z3656" s="5">
        <v>7.3860698722209905</v>
      </c>
      <c r="AA3656" s="5">
        <v>12</v>
      </c>
      <c r="AB3656" s="5">
        <v>88.63283846665189</v>
      </c>
      <c r="AC3656" s="225">
        <v>168</v>
      </c>
      <c r="AD3656" s="5">
        <v>1240.8597385331266</v>
      </c>
      <c r="AE3656" s="5">
        <v>15</v>
      </c>
      <c r="AF3656" s="5">
        <v>110.79104808331486</v>
      </c>
      <c r="AG3656" s="5">
        <v>134</v>
      </c>
      <c r="AH3656" s="5">
        <v>989.73336287761276</v>
      </c>
      <c r="AI3656" s="5">
        <v>19</v>
      </c>
      <c r="AJ3656" s="5">
        <v>140.33532757219885</v>
      </c>
    </row>
    <row r="3657" spans="1:36" x14ac:dyDescent="0.25">
      <c r="A3657">
        <v>2017</v>
      </c>
      <c r="B3657" t="s">
        <v>41</v>
      </c>
      <c r="C3657" s="212" t="s">
        <v>6108</v>
      </c>
      <c r="D3657" s="47" t="s">
        <v>6005</v>
      </c>
      <c r="E3657" s="11">
        <v>4.3920000000000003</v>
      </c>
      <c r="F3657" s="2">
        <v>0.24049999999999999</v>
      </c>
      <c r="G3657" s="2">
        <v>0.74350000000000005</v>
      </c>
      <c r="H3657" s="2">
        <v>-0.50300000000000011</v>
      </c>
      <c r="I3657" s="2">
        <v>0.2102</v>
      </c>
      <c r="J3657" s="2">
        <v>0.74750000000000005</v>
      </c>
      <c r="K3657" s="2">
        <v>-0.53730000000000011</v>
      </c>
      <c r="L3657" s="2">
        <v>0.24629999999999999</v>
      </c>
      <c r="M3657" s="2">
        <v>0.74</v>
      </c>
      <c r="N3657" s="2">
        <v>-0.49370000000000003</v>
      </c>
      <c r="O3657" s="2">
        <v>-0.51133333333333342</v>
      </c>
      <c r="P3657" s="2" t="s">
        <v>5900</v>
      </c>
      <c r="Q3657" s="5">
        <v>13542</v>
      </c>
      <c r="R3657" s="5">
        <v>3083.333333333333</v>
      </c>
      <c r="S3657" s="5">
        <v>41</v>
      </c>
      <c r="T3657" s="5">
        <v>302.76177817161425</v>
      </c>
      <c r="U3657" s="5">
        <v>0</v>
      </c>
      <c r="V3657" s="5">
        <v>0</v>
      </c>
      <c r="W3657" s="5">
        <v>6</v>
      </c>
      <c r="X3657" s="5">
        <v>44.306601683650861</v>
      </c>
      <c r="Y3657" s="5">
        <v>23</v>
      </c>
      <c r="Z3657" s="5">
        <v>169.84197312066163</v>
      </c>
      <c r="AA3657" s="5">
        <v>12</v>
      </c>
      <c r="AB3657" s="5">
        <v>88.613203367301722</v>
      </c>
      <c r="AC3657" s="225">
        <v>369</v>
      </c>
      <c r="AD3657" s="5">
        <v>2724.856003544528</v>
      </c>
      <c r="AE3657" s="5">
        <v>60</v>
      </c>
      <c r="AF3657" s="5">
        <v>443.0660168365086</v>
      </c>
      <c r="AG3657" s="5">
        <v>269</v>
      </c>
      <c r="AH3657" s="5">
        <v>1986.412642150347</v>
      </c>
      <c r="AI3657" s="5">
        <v>40</v>
      </c>
      <c r="AJ3657" s="5">
        <v>295.37734455767242</v>
      </c>
    </row>
    <row r="3658" spans="1:36" x14ac:dyDescent="0.25">
      <c r="A3658">
        <v>2018</v>
      </c>
      <c r="B3658" t="s">
        <v>41</v>
      </c>
      <c r="C3658" s="212" t="s">
        <v>6047</v>
      </c>
      <c r="D3658" s="47" t="s">
        <v>6005</v>
      </c>
      <c r="E3658" s="11">
        <v>2.7850000000000001</v>
      </c>
      <c r="F3658" s="2">
        <v>0.24049999999999999</v>
      </c>
      <c r="G3658" s="2">
        <v>0.74350000000000005</v>
      </c>
      <c r="H3658" s="2">
        <v>-0.50300000000000011</v>
      </c>
      <c r="I3658" s="2">
        <v>0.2102</v>
      </c>
      <c r="J3658" s="2">
        <v>0.74750000000000005</v>
      </c>
      <c r="K3658" s="2">
        <v>-0.53730000000000011</v>
      </c>
      <c r="L3658" s="2">
        <v>0.24629999999999999</v>
      </c>
      <c r="M3658" s="2">
        <v>0.74</v>
      </c>
      <c r="N3658" s="2">
        <v>-0.49370000000000003</v>
      </c>
      <c r="O3658" s="2">
        <v>-0.51133333333333342</v>
      </c>
      <c r="P3658" s="2" t="s">
        <v>5900</v>
      </c>
      <c r="Q3658" s="5">
        <v>13554</v>
      </c>
      <c r="R3658" s="5">
        <v>4866.7863554757623</v>
      </c>
      <c r="S3658" s="5">
        <v>2</v>
      </c>
      <c r="T3658" s="5">
        <v>14.755791648221928</v>
      </c>
      <c r="U3658" s="5">
        <v>0</v>
      </c>
      <c r="V3658" s="5">
        <v>0</v>
      </c>
      <c r="W3658" s="5">
        <v>0</v>
      </c>
      <c r="X3658" s="5">
        <v>0</v>
      </c>
      <c r="Y3658" s="5">
        <v>1</v>
      </c>
      <c r="Z3658" s="5">
        <v>7.377895824110964</v>
      </c>
      <c r="AA3658" s="5">
        <v>1</v>
      </c>
      <c r="AB3658" s="5">
        <v>7.377895824110964</v>
      </c>
      <c r="AC3658" s="225">
        <v>154</v>
      </c>
      <c r="AD3658" s="5">
        <v>1136.1959569130884</v>
      </c>
      <c r="AE3658" s="5">
        <v>13</v>
      </c>
      <c r="AF3658" s="5">
        <v>95.912645713442529</v>
      </c>
      <c r="AG3658" s="5">
        <v>139</v>
      </c>
      <c r="AH3658" s="5">
        <v>1025.5275195514239</v>
      </c>
      <c r="AI3658" s="5">
        <v>2</v>
      </c>
      <c r="AJ3658" s="5">
        <v>14.755791648221928</v>
      </c>
    </row>
    <row r="3659" spans="1:36" x14ac:dyDescent="0.25">
      <c r="A3659">
        <v>2018</v>
      </c>
      <c r="B3659" t="s">
        <v>71</v>
      </c>
      <c r="C3659" s="212" t="s">
        <v>866</v>
      </c>
      <c r="D3659" s="47" t="s">
        <v>4805</v>
      </c>
      <c r="E3659" s="11">
        <v>0</v>
      </c>
      <c r="F3659" s="2">
        <v>0.51259999999999994</v>
      </c>
      <c r="G3659" s="2">
        <v>0.46920000000000001</v>
      </c>
      <c r="H3659" s="2">
        <v>4.3399999999999939E-2</v>
      </c>
      <c r="I3659" s="2">
        <v>0.55620000000000003</v>
      </c>
      <c r="J3659" s="2">
        <v>0.3891</v>
      </c>
      <c r="K3659" s="2">
        <v>0.16710000000000003</v>
      </c>
      <c r="L3659" s="2">
        <v>0.6502</v>
      </c>
      <c r="M3659" s="2">
        <v>0.33489999999999998</v>
      </c>
      <c r="N3659" s="2">
        <v>0.31530000000000002</v>
      </c>
      <c r="O3659" s="2">
        <v>0.17526666666666668</v>
      </c>
      <c r="P3659" s="2" t="s">
        <v>4792</v>
      </c>
      <c r="Q3659" s="5">
        <v>13579</v>
      </c>
      <c r="R3659" s="5" t="s">
        <v>4791</v>
      </c>
      <c r="S3659" s="5">
        <v>16</v>
      </c>
      <c r="T3659" s="5">
        <v>117.82900066278812</v>
      </c>
      <c r="U3659" s="5">
        <v>0</v>
      </c>
      <c r="V3659" s="5">
        <v>0</v>
      </c>
      <c r="W3659" s="5">
        <v>3</v>
      </c>
      <c r="X3659" s="5">
        <v>22.092937624272775</v>
      </c>
      <c r="Y3659" s="5">
        <v>2</v>
      </c>
      <c r="Z3659" s="5">
        <v>14.728625082848515</v>
      </c>
      <c r="AA3659" s="5">
        <v>11</v>
      </c>
      <c r="AB3659" s="5">
        <v>81.00743795566683</v>
      </c>
      <c r="AC3659" s="225">
        <v>174</v>
      </c>
      <c r="AD3659" s="5">
        <v>1281.3903822078209</v>
      </c>
      <c r="AE3659" s="5">
        <v>22</v>
      </c>
      <c r="AF3659" s="5">
        <v>162.01487591133366</v>
      </c>
      <c r="AG3659" s="5">
        <v>140</v>
      </c>
      <c r="AH3659" s="5">
        <v>1031.003755799396</v>
      </c>
      <c r="AI3659" s="5">
        <v>12</v>
      </c>
      <c r="AJ3659" s="5">
        <v>88.371750497091099</v>
      </c>
    </row>
    <row r="3660" spans="1:36" x14ac:dyDescent="0.25">
      <c r="A3660">
        <v>2018</v>
      </c>
      <c r="B3660" t="s">
        <v>71</v>
      </c>
      <c r="C3660" s="212" t="s">
        <v>866</v>
      </c>
      <c r="D3660" s="47" t="s">
        <v>4805</v>
      </c>
      <c r="E3660" s="11">
        <v>0</v>
      </c>
      <c r="F3660" s="2">
        <v>0.51259999999999994</v>
      </c>
      <c r="G3660" s="2">
        <v>0.46920000000000001</v>
      </c>
      <c r="H3660" s="2">
        <v>4.3399999999999939E-2</v>
      </c>
      <c r="I3660" s="2">
        <v>0.55620000000000003</v>
      </c>
      <c r="J3660" s="2">
        <v>0.3891</v>
      </c>
      <c r="K3660" s="2">
        <v>0.16710000000000003</v>
      </c>
      <c r="L3660" s="2">
        <v>0.6502</v>
      </c>
      <c r="M3660" s="2">
        <v>0.33489999999999998</v>
      </c>
      <c r="N3660" s="2">
        <v>0.31530000000000002</v>
      </c>
      <c r="O3660" s="2">
        <v>0.17526666666666668</v>
      </c>
      <c r="P3660" s="2" t="s">
        <v>4792</v>
      </c>
      <c r="Q3660" s="5">
        <v>13579</v>
      </c>
      <c r="R3660" s="5" t="s">
        <v>4791</v>
      </c>
      <c r="S3660" s="5">
        <v>16</v>
      </c>
      <c r="T3660" s="5">
        <v>117.82900066278812</v>
      </c>
      <c r="U3660" s="5">
        <v>0</v>
      </c>
      <c r="V3660" s="5">
        <v>0</v>
      </c>
      <c r="W3660" s="5">
        <v>3</v>
      </c>
      <c r="X3660" s="5">
        <v>22.092937624272775</v>
      </c>
      <c r="Y3660" s="5">
        <v>2</v>
      </c>
      <c r="Z3660" s="5">
        <v>14.728625082848515</v>
      </c>
      <c r="AA3660" s="5">
        <v>11</v>
      </c>
      <c r="AB3660" s="5">
        <v>81.00743795566683</v>
      </c>
      <c r="AC3660" s="225">
        <v>174</v>
      </c>
      <c r="AD3660" s="5">
        <v>1281.3903822078209</v>
      </c>
      <c r="AE3660" s="5">
        <v>22</v>
      </c>
      <c r="AF3660" s="5">
        <v>162.01487591133366</v>
      </c>
      <c r="AG3660" s="5">
        <v>140</v>
      </c>
      <c r="AH3660" s="5">
        <v>1031.003755799396</v>
      </c>
      <c r="AI3660" s="5">
        <v>12</v>
      </c>
      <c r="AJ3660" s="5">
        <v>88.371750497091099</v>
      </c>
    </row>
    <row r="3661" spans="1:36" x14ac:dyDescent="0.25">
      <c r="A3661">
        <v>2019</v>
      </c>
      <c r="B3661" t="s">
        <v>41</v>
      </c>
      <c r="C3661" s="212" t="s">
        <v>754</v>
      </c>
      <c r="D3661" s="47" t="s">
        <v>5526</v>
      </c>
      <c r="E3661" s="11">
        <v>6.2469999999999999</v>
      </c>
      <c r="F3661" s="2">
        <v>0.68720000000000003</v>
      </c>
      <c r="G3661" s="2">
        <v>0.28889999999999999</v>
      </c>
      <c r="H3661" s="2">
        <v>0.39830000000000004</v>
      </c>
      <c r="I3661" s="2">
        <v>0.67259999999999998</v>
      </c>
      <c r="J3661" s="2">
        <v>0.27239999999999998</v>
      </c>
      <c r="K3661" s="2">
        <v>0.4002</v>
      </c>
      <c r="L3661" s="2">
        <v>0.65080000000000005</v>
      </c>
      <c r="M3661" s="2">
        <v>0.33</v>
      </c>
      <c r="N3661" s="2">
        <v>0.32080000000000003</v>
      </c>
      <c r="O3661" s="2">
        <v>0.37309999999999999</v>
      </c>
      <c r="P3661" s="2" t="s">
        <v>4792</v>
      </c>
      <c r="Q3661" s="5">
        <v>13584</v>
      </c>
      <c r="R3661" s="5">
        <v>2174.4837522010566</v>
      </c>
      <c r="S3661" s="5">
        <v>44</v>
      </c>
      <c r="T3661" s="5">
        <v>323.91048292108366</v>
      </c>
      <c r="U3661" s="5">
        <v>0</v>
      </c>
      <c r="V3661" s="5">
        <v>0</v>
      </c>
      <c r="W3661" s="5">
        <v>7</v>
      </c>
      <c r="X3661" s="5">
        <v>51.531213191990574</v>
      </c>
      <c r="Y3661" s="5">
        <v>2</v>
      </c>
      <c r="Z3661" s="5">
        <v>14.723203769140163</v>
      </c>
      <c r="AA3661" s="5">
        <v>35</v>
      </c>
      <c r="AB3661" s="5">
        <v>257.65606595995291</v>
      </c>
      <c r="AC3661" s="225">
        <v>240</v>
      </c>
      <c r="AD3661" s="5">
        <v>1766.7844522968198</v>
      </c>
      <c r="AE3661" s="5">
        <v>29</v>
      </c>
      <c r="AF3661" s="5">
        <v>213.48645465253239</v>
      </c>
      <c r="AG3661" s="5">
        <v>198</v>
      </c>
      <c r="AH3661" s="5">
        <v>1457.5971731448763</v>
      </c>
      <c r="AI3661" s="5">
        <v>13</v>
      </c>
      <c r="AJ3661" s="5">
        <v>95.70082449941107</v>
      </c>
    </row>
    <row r="3662" spans="1:36" x14ac:dyDescent="0.25">
      <c r="A3662">
        <v>2018</v>
      </c>
      <c r="B3662" t="s">
        <v>71</v>
      </c>
      <c r="C3662" s="212" t="s">
        <v>738</v>
      </c>
      <c r="D3662" s="47" t="s">
        <v>4840</v>
      </c>
      <c r="E3662" s="11">
        <v>0</v>
      </c>
      <c r="F3662" s="2">
        <v>0.60560000000000003</v>
      </c>
      <c r="G3662" s="2">
        <v>0.3795</v>
      </c>
      <c r="H3662" s="2">
        <v>0.22610000000000002</v>
      </c>
      <c r="I3662" s="2">
        <v>0.60009999999999997</v>
      </c>
      <c r="J3662" s="2">
        <v>0.35520000000000002</v>
      </c>
      <c r="K3662" s="2">
        <v>0.24489999999999995</v>
      </c>
      <c r="L3662" s="2">
        <v>0.62739999999999996</v>
      </c>
      <c r="M3662" s="2">
        <v>0.3589</v>
      </c>
      <c r="N3662" s="2">
        <v>0.26849999999999996</v>
      </c>
      <c r="O3662" s="2">
        <v>0.24649999999999997</v>
      </c>
      <c r="P3662" s="2" t="s">
        <v>4792</v>
      </c>
      <c r="Q3662" s="5">
        <v>13600</v>
      </c>
      <c r="R3662" s="5" t="s">
        <v>4791</v>
      </c>
      <c r="S3662" s="5">
        <v>17</v>
      </c>
      <c r="T3662" s="5">
        <v>125</v>
      </c>
      <c r="U3662" s="5">
        <v>0</v>
      </c>
      <c r="V3662" s="5">
        <v>0</v>
      </c>
      <c r="W3662" s="5">
        <v>7</v>
      </c>
      <c r="X3662" s="5">
        <v>51.470588235294123</v>
      </c>
      <c r="Y3662" s="5">
        <v>4</v>
      </c>
      <c r="Z3662" s="5">
        <v>29.411764705882351</v>
      </c>
      <c r="AA3662" s="5">
        <v>6</v>
      </c>
      <c r="AB3662" s="5">
        <v>44.117647058823529</v>
      </c>
      <c r="AC3662" s="225">
        <v>171</v>
      </c>
      <c r="AD3662" s="5">
        <v>1257.3529411764705</v>
      </c>
      <c r="AE3662" s="5">
        <v>45</v>
      </c>
      <c r="AF3662" s="5">
        <v>330.88235294117646</v>
      </c>
      <c r="AG3662" s="5">
        <v>108</v>
      </c>
      <c r="AH3662" s="5">
        <v>794.11764705882342</v>
      </c>
      <c r="AI3662" s="5">
        <v>18</v>
      </c>
      <c r="AJ3662" s="5">
        <v>132.35294117647058</v>
      </c>
    </row>
    <row r="3663" spans="1:36" x14ac:dyDescent="0.25">
      <c r="A3663">
        <v>2018</v>
      </c>
      <c r="B3663" t="s">
        <v>71</v>
      </c>
      <c r="C3663" s="212" t="s">
        <v>738</v>
      </c>
      <c r="D3663" s="47" t="s">
        <v>4840</v>
      </c>
      <c r="E3663" s="11">
        <v>0</v>
      </c>
      <c r="F3663" s="2">
        <v>0.60560000000000003</v>
      </c>
      <c r="G3663" s="2">
        <v>0.3795</v>
      </c>
      <c r="H3663" s="2">
        <v>0.22610000000000002</v>
      </c>
      <c r="I3663" s="2">
        <v>0.60009999999999997</v>
      </c>
      <c r="J3663" s="2">
        <v>0.35520000000000002</v>
      </c>
      <c r="K3663" s="2">
        <v>0.24489999999999995</v>
      </c>
      <c r="L3663" s="2">
        <v>0.62739999999999996</v>
      </c>
      <c r="M3663" s="2">
        <v>0.3589</v>
      </c>
      <c r="N3663" s="2">
        <v>0.26849999999999996</v>
      </c>
      <c r="O3663" s="2">
        <v>0.24649999999999997</v>
      </c>
      <c r="P3663" s="2" t="s">
        <v>4792</v>
      </c>
      <c r="Q3663" s="5">
        <v>13600</v>
      </c>
      <c r="R3663" s="5" t="s">
        <v>4791</v>
      </c>
      <c r="S3663" s="5">
        <v>17</v>
      </c>
      <c r="T3663" s="5">
        <v>125</v>
      </c>
      <c r="U3663" s="5">
        <v>0</v>
      </c>
      <c r="V3663" s="5">
        <v>0</v>
      </c>
      <c r="W3663" s="5">
        <v>7</v>
      </c>
      <c r="X3663" s="5">
        <v>51.470588235294123</v>
      </c>
      <c r="Y3663" s="5">
        <v>4</v>
      </c>
      <c r="Z3663" s="5">
        <v>29.411764705882351</v>
      </c>
      <c r="AA3663" s="5">
        <v>6</v>
      </c>
      <c r="AB3663" s="5">
        <v>44.117647058823529</v>
      </c>
      <c r="AC3663" s="225">
        <v>171</v>
      </c>
      <c r="AD3663" s="5">
        <v>1257.3529411764705</v>
      </c>
      <c r="AE3663" s="5">
        <v>45</v>
      </c>
      <c r="AF3663" s="5">
        <v>330.88235294117646</v>
      </c>
      <c r="AG3663" s="5">
        <v>108</v>
      </c>
      <c r="AH3663" s="5">
        <v>794.11764705882342</v>
      </c>
      <c r="AI3663" s="5">
        <v>18</v>
      </c>
      <c r="AJ3663" s="5">
        <v>132.35294117647058</v>
      </c>
    </row>
    <row r="3664" spans="1:36" x14ac:dyDescent="0.25">
      <c r="A3664">
        <v>2019</v>
      </c>
      <c r="B3664" t="s">
        <v>41</v>
      </c>
      <c r="C3664" s="212" t="s">
        <v>5142</v>
      </c>
      <c r="D3664" s="47" t="s">
        <v>5228</v>
      </c>
      <c r="E3664" s="11">
        <v>7.8579999999999997</v>
      </c>
      <c r="F3664" s="2">
        <v>0.59160000000000001</v>
      </c>
      <c r="G3664" s="2">
        <v>0.38990000000000002</v>
      </c>
      <c r="H3664" s="2">
        <v>0.20169999999999999</v>
      </c>
      <c r="I3664" s="2">
        <v>0.54279999999999995</v>
      </c>
      <c r="J3664" s="2">
        <v>0.39200000000000002</v>
      </c>
      <c r="K3664" s="2">
        <v>0.15079999999999993</v>
      </c>
      <c r="L3664" s="2">
        <v>0.43030000000000002</v>
      </c>
      <c r="M3664" s="2">
        <v>0.54039999999999999</v>
      </c>
      <c r="N3664" s="2">
        <v>-0.11009999999999998</v>
      </c>
      <c r="O3664" s="2">
        <v>8.0799999999999983E-2</v>
      </c>
      <c r="P3664" s="2" t="s">
        <v>4792</v>
      </c>
      <c r="Q3664" s="5">
        <v>13600</v>
      </c>
      <c r="R3664" s="5">
        <v>1730.7202850598117</v>
      </c>
      <c r="S3664" s="5">
        <v>39</v>
      </c>
      <c r="T3664" s="5">
        <v>286.76470588235293</v>
      </c>
      <c r="U3664" s="5">
        <v>0</v>
      </c>
      <c r="V3664" s="5">
        <v>0</v>
      </c>
      <c r="W3664" s="5">
        <v>11</v>
      </c>
      <c r="X3664" s="5">
        <v>80.882352941176478</v>
      </c>
      <c r="Y3664" s="5">
        <v>1</v>
      </c>
      <c r="Z3664" s="5">
        <v>7.3529411764705879</v>
      </c>
      <c r="AA3664" s="5">
        <v>27</v>
      </c>
      <c r="AB3664" s="5">
        <v>198.52941176470586</v>
      </c>
      <c r="AC3664" s="225">
        <v>130</v>
      </c>
      <c r="AD3664" s="5">
        <v>955.88235294117658</v>
      </c>
      <c r="AE3664" s="5">
        <v>64</v>
      </c>
      <c r="AF3664" s="5">
        <v>470.58823529411762</v>
      </c>
      <c r="AG3664" s="5">
        <v>57</v>
      </c>
      <c r="AH3664" s="5">
        <v>419.11764705882354</v>
      </c>
      <c r="AI3664" s="5">
        <v>9</v>
      </c>
      <c r="AJ3664" s="5">
        <v>66.17647058823529</v>
      </c>
    </row>
    <row r="3665" spans="1:36" x14ac:dyDescent="0.25">
      <c r="A3665">
        <v>2017</v>
      </c>
      <c r="B3665" t="s">
        <v>49</v>
      </c>
      <c r="C3665" s="212" t="s">
        <v>5388</v>
      </c>
      <c r="D3665" s="47" t="s">
        <v>6314</v>
      </c>
      <c r="E3665" s="11">
        <v>18.600000000000001</v>
      </c>
      <c r="F3665" s="2">
        <v>0.39889999999999998</v>
      </c>
      <c r="G3665" s="2">
        <v>0.57140000000000002</v>
      </c>
      <c r="H3665" s="2">
        <v>-0.17250000000000004</v>
      </c>
      <c r="I3665" s="2">
        <v>0.46300000000000002</v>
      </c>
      <c r="J3665" s="2">
        <v>0.44900000000000001</v>
      </c>
      <c r="K3665" s="2">
        <v>1.4000000000000012E-2</v>
      </c>
      <c r="L3665" s="2">
        <v>0.53500000000000003</v>
      </c>
      <c r="M3665" s="2">
        <v>0.45600000000000002</v>
      </c>
      <c r="N3665" s="2">
        <v>7.9000000000000015E-2</v>
      </c>
      <c r="O3665" s="2">
        <v>-2.6500000000000006E-2</v>
      </c>
      <c r="P3665" s="2" t="s">
        <v>5765</v>
      </c>
      <c r="Q3665" s="5">
        <v>13615</v>
      </c>
      <c r="R3665" s="5">
        <v>731.98924731182785</v>
      </c>
      <c r="S3665" s="5">
        <v>27</v>
      </c>
      <c r="T3665" s="5">
        <v>198.31068674256335</v>
      </c>
      <c r="U3665" s="5">
        <v>0</v>
      </c>
      <c r="V3665" s="5">
        <v>0</v>
      </c>
      <c r="W3665" s="5">
        <v>2</v>
      </c>
      <c r="X3665" s="5">
        <v>14.689680499449137</v>
      </c>
      <c r="Y3665" s="5">
        <v>3</v>
      </c>
      <c r="Z3665" s="5">
        <v>22.034520749173705</v>
      </c>
      <c r="AA3665" s="5">
        <v>22</v>
      </c>
      <c r="AB3665" s="5">
        <v>161.5864854939405</v>
      </c>
      <c r="AC3665" s="225">
        <v>162</v>
      </c>
      <c r="AD3665" s="5">
        <v>1189.8641204553801</v>
      </c>
      <c r="AE3665" s="5">
        <v>28</v>
      </c>
      <c r="AF3665" s="5">
        <v>205.65552699228789</v>
      </c>
      <c r="AG3665" s="5">
        <v>129</v>
      </c>
      <c r="AH3665" s="5">
        <v>947.48439221446938</v>
      </c>
      <c r="AI3665" s="5">
        <v>5</v>
      </c>
      <c r="AJ3665" s="5">
        <v>36.72420124862284</v>
      </c>
    </row>
    <row r="3666" spans="1:36" x14ac:dyDescent="0.25">
      <c r="A3666">
        <v>2017</v>
      </c>
      <c r="B3666" t="s">
        <v>49</v>
      </c>
      <c r="C3666" s="212" t="s">
        <v>6430</v>
      </c>
      <c r="D3666" s="47" t="s">
        <v>618</v>
      </c>
      <c r="E3666" s="11">
        <v>15.7</v>
      </c>
      <c r="F3666" s="2">
        <v>0.3947</v>
      </c>
      <c r="G3666" s="2">
        <v>0.57199999999999995</v>
      </c>
      <c r="H3666" s="2">
        <v>-0.17729999999999996</v>
      </c>
      <c r="I3666" s="2">
        <v>0.47299999999999998</v>
      </c>
      <c r="J3666" s="2">
        <v>0.434</v>
      </c>
      <c r="K3666" s="2">
        <v>3.8999999999999979E-2</v>
      </c>
      <c r="L3666" s="2">
        <v>0.48099999999999998</v>
      </c>
      <c r="M3666" s="2">
        <v>0.503</v>
      </c>
      <c r="N3666" s="2">
        <v>-2.200000000000002E-2</v>
      </c>
      <c r="O3666" s="2">
        <v>-5.3433333333333333E-2</v>
      </c>
      <c r="P3666" s="2" t="s">
        <v>5900</v>
      </c>
      <c r="Q3666" s="5">
        <v>13626</v>
      </c>
      <c r="R3666" s="5">
        <v>867.89808917197456</v>
      </c>
      <c r="S3666" s="5">
        <v>21</v>
      </c>
      <c r="T3666" s="5">
        <v>154.11712901805373</v>
      </c>
      <c r="U3666" s="5">
        <v>0</v>
      </c>
      <c r="V3666" s="5">
        <v>0</v>
      </c>
      <c r="W3666" s="5">
        <v>4</v>
      </c>
      <c r="X3666" s="5">
        <v>29.355643622486422</v>
      </c>
      <c r="Y3666" s="5">
        <v>1</v>
      </c>
      <c r="Z3666" s="5">
        <v>7.3389109056216055</v>
      </c>
      <c r="AA3666" s="5">
        <v>16</v>
      </c>
      <c r="AB3666" s="5">
        <v>117.42257448994569</v>
      </c>
      <c r="AC3666" s="225">
        <v>166</v>
      </c>
      <c r="AD3666" s="5">
        <v>1218.2592103331867</v>
      </c>
      <c r="AE3666" s="5">
        <v>19</v>
      </c>
      <c r="AF3666" s="5">
        <v>139.4393072068105</v>
      </c>
      <c r="AG3666" s="5">
        <v>137</v>
      </c>
      <c r="AH3666" s="5">
        <v>1005.43079407016</v>
      </c>
      <c r="AI3666" s="5">
        <v>10</v>
      </c>
      <c r="AJ3666" s="5">
        <v>73.389109056216057</v>
      </c>
    </row>
    <row r="3667" spans="1:36" x14ac:dyDescent="0.25">
      <c r="A3667">
        <v>2018</v>
      </c>
      <c r="B3667" t="s">
        <v>70</v>
      </c>
      <c r="C3667" s="212" t="s">
        <v>731</v>
      </c>
      <c r="D3667" s="47" t="s">
        <v>5321</v>
      </c>
      <c r="E3667" s="11">
        <v>13.98</v>
      </c>
      <c r="F3667" s="2">
        <v>0.79659999999999997</v>
      </c>
      <c r="G3667" s="2">
        <v>0.19089999999999999</v>
      </c>
      <c r="H3667" s="2">
        <v>0.60570000000000002</v>
      </c>
      <c r="I3667" s="2">
        <v>0.7833</v>
      </c>
      <c r="J3667" s="2">
        <v>0.18720000000000001</v>
      </c>
      <c r="K3667" s="2">
        <v>0.59609999999999996</v>
      </c>
      <c r="L3667" s="2">
        <v>0.72709999999999997</v>
      </c>
      <c r="M3667" s="2">
        <v>0.25840000000000002</v>
      </c>
      <c r="N3667" s="2">
        <v>0.46869999999999995</v>
      </c>
      <c r="O3667" s="2">
        <v>0.55683333333333329</v>
      </c>
      <c r="P3667" s="5" t="s">
        <v>4792</v>
      </c>
      <c r="Q3667" s="5">
        <v>13627</v>
      </c>
      <c r="R3667" s="5">
        <v>974.74964234620882</v>
      </c>
      <c r="S3667" s="5">
        <v>119</v>
      </c>
      <c r="T3667" s="5">
        <v>873.26630953254573</v>
      </c>
      <c r="U3667" s="5">
        <v>0</v>
      </c>
      <c r="V3667" s="5">
        <v>0</v>
      </c>
      <c r="W3667" s="5">
        <v>7</v>
      </c>
      <c r="X3667" s="5">
        <v>51.368606443090925</v>
      </c>
      <c r="Y3667" s="5">
        <v>12</v>
      </c>
      <c r="Z3667" s="5">
        <v>88.060468188155866</v>
      </c>
      <c r="AA3667" s="5">
        <v>100</v>
      </c>
      <c r="AB3667" s="5">
        <v>733.83723490129887</v>
      </c>
      <c r="AC3667" s="225">
        <v>1043</v>
      </c>
      <c r="AD3667" s="5">
        <v>7653.9223600205469</v>
      </c>
      <c r="AE3667" s="5">
        <v>187</v>
      </c>
      <c r="AF3667" s="5">
        <v>1372.275629265429</v>
      </c>
      <c r="AG3667" s="5">
        <v>792</v>
      </c>
      <c r="AH3667" s="5">
        <v>5811.9909004182873</v>
      </c>
      <c r="AI3667" s="5">
        <v>64</v>
      </c>
      <c r="AJ3667" s="5">
        <v>469.65583033683129</v>
      </c>
    </row>
    <row r="3668" spans="1:36" x14ac:dyDescent="0.25">
      <c r="A3668">
        <v>2018</v>
      </c>
      <c r="B3668" t="s">
        <v>71</v>
      </c>
      <c r="C3668" s="212" t="s">
        <v>5090</v>
      </c>
      <c r="D3668" s="47" t="s">
        <v>5089</v>
      </c>
      <c r="E3668" s="11">
        <v>0</v>
      </c>
      <c r="F3668" s="2">
        <v>0.80689999999999995</v>
      </c>
      <c r="G3668" s="2">
        <v>0.183</v>
      </c>
      <c r="H3668" s="2">
        <v>0.6238999999999999</v>
      </c>
      <c r="I3668" s="2">
        <v>0.79459999999999997</v>
      </c>
      <c r="J3668" s="2">
        <v>0.17230000000000001</v>
      </c>
      <c r="K3668" s="2">
        <v>0.62229999999999996</v>
      </c>
      <c r="L3668" s="2">
        <v>0.77739999999999998</v>
      </c>
      <c r="M3668" s="2">
        <v>0.20830000000000001</v>
      </c>
      <c r="N3668" s="2">
        <v>0.56909999999999994</v>
      </c>
      <c r="O3668" s="2">
        <v>0.60509999999999997</v>
      </c>
      <c r="P3668" s="2" t="s">
        <v>4792</v>
      </c>
      <c r="Q3668" s="5">
        <v>13646</v>
      </c>
      <c r="R3668" s="5" t="s">
        <v>4791</v>
      </c>
      <c r="S3668" s="5">
        <v>124</v>
      </c>
      <c r="T3668" s="5">
        <v>908.69119155796568</v>
      </c>
      <c r="U3668" s="5">
        <v>1</v>
      </c>
      <c r="V3668" s="5">
        <v>7.328154770628756</v>
      </c>
      <c r="W3668" s="5">
        <v>23</v>
      </c>
      <c r="X3668" s="5">
        <v>168.54755972446139</v>
      </c>
      <c r="Y3668" s="5">
        <v>3</v>
      </c>
      <c r="Z3668" s="5">
        <v>21.984464311886267</v>
      </c>
      <c r="AA3668" s="5">
        <v>97</v>
      </c>
      <c r="AB3668" s="5">
        <v>710.83101275098932</v>
      </c>
      <c r="AC3668" s="225">
        <v>426</v>
      </c>
      <c r="AD3668" s="5">
        <v>3121.7939322878497</v>
      </c>
      <c r="AE3668" s="5">
        <v>120</v>
      </c>
      <c r="AF3668" s="5">
        <v>879.37857247545071</v>
      </c>
      <c r="AG3668" s="5">
        <v>275</v>
      </c>
      <c r="AH3668" s="5">
        <v>2015.242561922908</v>
      </c>
      <c r="AI3668" s="5">
        <v>31</v>
      </c>
      <c r="AJ3668" s="5">
        <v>227.17279788949142</v>
      </c>
    </row>
    <row r="3669" spans="1:36" x14ac:dyDescent="0.25">
      <c r="A3669">
        <v>2018</v>
      </c>
      <c r="B3669" t="s">
        <v>71</v>
      </c>
      <c r="C3669" s="212" t="s">
        <v>5090</v>
      </c>
      <c r="D3669" s="47" t="s">
        <v>5089</v>
      </c>
      <c r="E3669" s="11">
        <v>0</v>
      </c>
      <c r="F3669" s="2">
        <v>0.80689999999999995</v>
      </c>
      <c r="G3669" s="2">
        <v>0.183</v>
      </c>
      <c r="H3669" s="2">
        <v>0.6238999999999999</v>
      </c>
      <c r="I3669" s="2">
        <v>0.79459999999999997</v>
      </c>
      <c r="J3669" s="2">
        <v>0.17230000000000001</v>
      </c>
      <c r="K3669" s="2">
        <v>0.62229999999999996</v>
      </c>
      <c r="L3669" s="2">
        <v>0.77739999999999998</v>
      </c>
      <c r="M3669" s="2">
        <v>0.20830000000000001</v>
      </c>
      <c r="N3669" s="2">
        <v>0.56909999999999994</v>
      </c>
      <c r="O3669" s="2">
        <v>0.60509999999999997</v>
      </c>
      <c r="P3669" s="2" t="s">
        <v>4792</v>
      </c>
      <c r="Q3669" s="5">
        <v>13646</v>
      </c>
      <c r="R3669" s="5" t="s">
        <v>4791</v>
      </c>
      <c r="S3669" s="5">
        <v>124</v>
      </c>
      <c r="T3669" s="5">
        <v>908.69119155796568</v>
      </c>
      <c r="U3669" s="5">
        <v>1</v>
      </c>
      <c r="V3669" s="5">
        <v>7.328154770628756</v>
      </c>
      <c r="W3669" s="5">
        <v>23</v>
      </c>
      <c r="X3669" s="5">
        <v>168.54755972446139</v>
      </c>
      <c r="Y3669" s="5">
        <v>3</v>
      </c>
      <c r="Z3669" s="5">
        <v>21.984464311886267</v>
      </c>
      <c r="AA3669" s="5">
        <v>97</v>
      </c>
      <c r="AB3669" s="5">
        <v>710.83101275098932</v>
      </c>
      <c r="AC3669" s="225">
        <v>426</v>
      </c>
      <c r="AD3669" s="5">
        <v>3121.7939322878497</v>
      </c>
      <c r="AE3669" s="5">
        <v>120</v>
      </c>
      <c r="AF3669" s="5">
        <v>879.37857247545071</v>
      </c>
      <c r="AG3669" s="5">
        <v>275</v>
      </c>
      <c r="AH3669" s="5">
        <v>2015.242561922908</v>
      </c>
      <c r="AI3669" s="5">
        <v>31</v>
      </c>
      <c r="AJ3669" s="5">
        <v>227.17279788949142</v>
      </c>
    </row>
    <row r="3670" spans="1:36" x14ac:dyDescent="0.25">
      <c r="A3670">
        <v>2018</v>
      </c>
      <c r="B3670" t="s">
        <v>49</v>
      </c>
      <c r="C3670" s="212" t="s">
        <v>6352</v>
      </c>
      <c r="D3670" s="47" t="s">
        <v>618</v>
      </c>
      <c r="E3670" s="11">
        <v>42.5</v>
      </c>
      <c r="F3670" s="2">
        <v>0.3947</v>
      </c>
      <c r="G3670" s="2">
        <v>0.57199999999999995</v>
      </c>
      <c r="H3670" s="2">
        <v>-0.17729999999999996</v>
      </c>
      <c r="I3670" s="2">
        <v>0.52500000000000002</v>
      </c>
      <c r="J3670" s="2">
        <v>0.36899999999999999</v>
      </c>
      <c r="K3670" s="2">
        <v>0.15600000000000003</v>
      </c>
      <c r="L3670" s="2">
        <v>0.54600000000000004</v>
      </c>
      <c r="M3670" s="2">
        <v>0.434</v>
      </c>
      <c r="N3670" s="2">
        <v>0.11200000000000004</v>
      </c>
      <c r="O3670" s="2">
        <v>3.0233333333333372E-2</v>
      </c>
      <c r="P3670" s="2" t="s">
        <v>5765</v>
      </c>
      <c r="Q3670" s="5">
        <v>13652</v>
      </c>
      <c r="R3670" s="5">
        <v>321.22352941176473</v>
      </c>
      <c r="S3670" s="5">
        <v>13</v>
      </c>
      <c r="T3670" s="5">
        <v>95.224142982713147</v>
      </c>
      <c r="U3670" s="5">
        <v>0</v>
      </c>
      <c r="V3670" s="5">
        <v>0</v>
      </c>
      <c r="W3670" s="5">
        <v>0</v>
      </c>
      <c r="X3670" s="5">
        <v>0</v>
      </c>
      <c r="Y3670" s="5">
        <v>1</v>
      </c>
      <c r="Z3670" s="5">
        <v>7.3249340755933199</v>
      </c>
      <c r="AA3670" s="5">
        <v>12</v>
      </c>
      <c r="AB3670" s="5">
        <v>87.899208907119828</v>
      </c>
      <c r="AC3670" s="225">
        <v>88</v>
      </c>
      <c r="AD3670" s="5">
        <v>644.59419865221207</v>
      </c>
      <c r="AE3670" s="5">
        <v>11</v>
      </c>
      <c r="AF3670" s="5">
        <v>80.574274831526509</v>
      </c>
      <c r="AG3670" s="5">
        <v>69</v>
      </c>
      <c r="AH3670" s="5">
        <v>505.42045121593907</v>
      </c>
      <c r="AI3670" s="5">
        <v>8</v>
      </c>
      <c r="AJ3670" s="5">
        <v>58.599472604746559</v>
      </c>
    </row>
    <row r="3671" spans="1:36" x14ac:dyDescent="0.25">
      <c r="A3671">
        <v>2019</v>
      </c>
      <c r="B3671" t="s">
        <v>41</v>
      </c>
      <c r="C3671" s="212" t="s">
        <v>6076</v>
      </c>
      <c r="D3671" s="47" t="s">
        <v>6005</v>
      </c>
      <c r="E3671" s="11">
        <v>3.3969999999999998</v>
      </c>
      <c r="F3671" s="2">
        <v>0.24049999999999999</v>
      </c>
      <c r="G3671" s="2">
        <v>0.74350000000000005</v>
      </c>
      <c r="H3671" s="2">
        <v>-0.50300000000000011</v>
      </c>
      <c r="I3671" s="2">
        <v>0.2102</v>
      </c>
      <c r="J3671" s="2">
        <v>0.74750000000000005</v>
      </c>
      <c r="K3671" s="2">
        <v>-0.53730000000000011</v>
      </c>
      <c r="L3671" s="2">
        <v>0.24629999999999999</v>
      </c>
      <c r="M3671" s="2">
        <v>0.74</v>
      </c>
      <c r="N3671" s="2">
        <v>-0.49370000000000003</v>
      </c>
      <c r="O3671" s="2">
        <v>-0.51133333333333342</v>
      </c>
      <c r="P3671" s="2" t="s">
        <v>5900</v>
      </c>
      <c r="Q3671" s="5">
        <v>13654</v>
      </c>
      <c r="R3671" s="5">
        <v>4019.4289078598767</v>
      </c>
      <c r="S3671" s="5">
        <v>61</v>
      </c>
      <c r="T3671" s="5">
        <v>446.75552951516045</v>
      </c>
      <c r="U3671" s="5">
        <v>1</v>
      </c>
      <c r="V3671" s="5">
        <v>7.3238611395927933</v>
      </c>
      <c r="W3671" s="5">
        <v>10</v>
      </c>
      <c r="X3671" s="5">
        <v>73.238611395927933</v>
      </c>
      <c r="Y3671" s="5">
        <v>18</v>
      </c>
      <c r="Z3671" s="5">
        <v>131.82950051267028</v>
      </c>
      <c r="AA3671" s="5">
        <v>32</v>
      </c>
      <c r="AB3671" s="5">
        <v>234.36355646696938</v>
      </c>
      <c r="AC3671" s="225">
        <v>492</v>
      </c>
      <c r="AD3671" s="5">
        <v>3603.3396806796541</v>
      </c>
      <c r="AE3671" s="5">
        <v>64</v>
      </c>
      <c r="AF3671" s="5">
        <v>468.72711293393877</v>
      </c>
      <c r="AG3671" s="5">
        <v>336</v>
      </c>
      <c r="AH3671" s="5">
        <v>2460.8173429031785</v>
      </c>
      <c r="AI3671" s="5">
        <v>92</v>
      </c>
      <c r="AJ3671" s="5">
        <v>673.79522484253698</v>
      </c>
    </row>
    <row r="3672" spans="1:36" x14ac:dyDescent="0.25">
      <c r="A3672">
        <v>2018</v>
      </c>
      <c r="B3672" t="s">
        <v>70</v>
      </c>
      <c r="C3672" s="212" t="s">
        <v>5310</v>
      </c>
      <c r="D3672" s="47" t="s">
        <v>928</v>
      </c>
      <c r="E3672" s="11">
        <v>9.9</v>
      </c>
      <c r="F3672" s="2">
        <v>0.79959999999999998</v>
      </c>
      <c r="G3672" s="2">
        <v>0.18490000000000001</v>
      </c>
      <c r="H3672" s="2">
        <v>0.61470000000000002</v>
      </c>
      <c r="I3672" s="2">
        <v>0.80149999999999999</v>
      </c>
      <c r="J3672" s="2">
        <v>0.1638</v>
      </c>
      <c r="K3672" s="2">
        <v>0.63769999999999993</v>
      </c>
      <c r="L3672" s="2">
        <v>0.752</v>
      </c>
      <c r="M3672" s="2">
        <v>0.23230000000000001</v>
      </c>
      <c r="N3672" s="2">
        <v>0.51970000000000005</v>
      </c>
      <c r="O3672" s="2">
        <v>0.5907</v>
      </c>
      <c r="P3672" s="5" t="s">
        <v>4792</v>
      </c>
      <c r="Q3672" s="5">
        <v>13657</v>
      </c>
      <c r="R3672" s="5">
        <v>1379.4949494949494</v>
      </c>
      <c r="S3672" s="5">
        <v>62</v>
      </c>
      <c r="T3672" s="5">
        <v>453.97964413853708</v>
      </c>
      <c r="U3672" s="5">
        <v>0</v>
      </c>
      <c r="V3672" s="5">
        <v>0</v>
      </c>
      <c r="W3672" s="5">
        <v>0</v>
      </c>
      <c r="X3672" s="5">
        <v>0</v>
      </c>
      <c r="Y3672" s="5">
        <v>8</v>
      </c>
      <c r="Z3672" s="5">
        <v>58.578018598520906</v>
      </c>
      <c r="AA3672" s="5">
        <v>54</v>
      </c>
      <c r="AB3672" s="5">
        <v>395.40162554001614</v>
      </c>
      <c r="AC3672" s="225">
        <v>680</v>
      </c>
      <c r="AD3672" s="5">
        <v>4979.1315808742766</v>
      </c>
      <c r="AE3672" s="5">
        <v>121</v>
      </c>
      <c r="AF3672" s="5">
        <v>885.99253130262866</v>
      </c>
      <c r="AG3672" s="5">
        <v>510</v>
      </c>
      <c r="AH3672" s="5">
        <v>3734.3486856557079</v>
      </c>
      <c r="AI3672" s="5">
        <v>49</v>
      </c>
      <c r="AJ3672" s="5">
        <v>358.79036391594053</v>
      </c>
    </row>
    <row r="3673" spans="1:36" x14ac:dyDescent="0.25">
      <c r="A3673">
        <v>2019</v>
      </c>
      <c r="B3673" t="s">
        <v>71</v>
      </c>
      <c r="C3673" s="212" t="s">
        <v>738</v>
      </c>
      <c r="D3673" s="47" t="s">
        <v>4840</v>
      </c>
      <c r="E3673" s="11">
        <v>0</v>
      </c>
      <c r="F3673" s="2">
        <v>0.60560000000000003</v>
      </c>
      <c r="G3673" s="2">
        <v>0.3795</v>
      </c>
      <c r="H3673" s="2">
        <v>0.22610000000000002</v>
      </c>
      <c r="I3673" s="2">
        <v>0.60009999999999997</v>
      </c>
      <c r="J3673" s="2">
        <v>0.35520000000000002</v>
      </c>
      <c r="K3673" s="2">
        <v>0.24489999999999995</v>
      </c>
      <c r="L3673" s="2">
        <v>0.62739999999999996</v>
      </c>
      <c r="M3673" s="2">
        <v>0.3589</v>
      </c>
      <c r="N3673" s="2">
        <v>0.26849999999999996</v>
      </c>
      <c r="O3673" s="2">
        <v>0.24649999999999997</v>
      </c>
      <c r="P3673" s="2" t="s">
        <v>4792</v>
      </c>
      <c r="Q3673" s="5">
        <v>13657</v>
      </c>
      <c r="R3673" s="5" t="s">
        <v>4791</v>
      </c>
      <c r="S3673" s="5">
        <v>15</v>
      </c>
      <c r="T3673" s="5">
        <v>109.8337848722267</v>
      </c>
      <c r="U3673" s="5">
        <v>0</v>
      </c>
      <c r="V3673" s="5">
        <v>0</v>
      </c>
      <c r="W3673" s="5">
        <v>5</v>
      </c>
      <c r="X3673" s="5">
        <v>36.611261624075567</v>
      </c>
      <c r="Y3673" s="5">
        <v>4</v>
      </c>
      <c r="Z3673" s="5">
        <v>29.289009299260453</v>
      </c>
      <c r="AA3673" s="5">
        <v>6</v>
      </c>
      <c r="AB3673" s="5">
        <v>43.933513948890678</v>
      </c>
      <c r="AC3673" s="225">
        <v>127</v>
      </c>
      <c r="AD3673" s="5">
        <v>929.92604525151944</v>
      </c>
      <c r="AE3673" s="5">
        <v>21</v>
      </c>
      <c r="AF3673" s="5">
        <v>153.76729882111738</v>
      </c>
      <c r="AG3673" s="5">
        <v>89</v>
      </c>
      <c r="AH3673" s="5">
        <v>651.68045690854512</v>
      </c>
      <c r="AI3673" s="5">
        <v>17</v>
      </c>
      <c r="AJ3673" s="5">
        <v>124.47828952185692</v>
      </c>
    </row>
    <row r="3674" spans="1:36" x14ac:dyDescent="0.25">
      <c r="A3674">
        <v>2017</v>
      </c>
      <c r="B3674" t="s">
        <v>71</v>
      </c>
      <c r="C3674" s="212" t="s">
        <v>4804</v>
      </c>
      <c r="D3674" s="47" t="s">
        <v>4802</v>
      </c>
      <c r="E3674" s="11">
        <v>0</v>
      </c>
      <c r="F3674" s="2">
        <v>0.53639999999999999</v>
      </c>
      <c r="G3674" s="2">
        <v>0.4456</v>
      </c>
      <c r="H3674" s="2">
        <v>9.0799999999999992E-2</v>
      </c>
      <c r="I3674" s="2">
        <v>0.55330000000000001</v>
      </c>
      <c r="J3674" s="2">
        <v>0.39650000000000002</v>
      </c>
      <c r="K3674" s="2">
        <v>0.15679999999999999</v>
      </c>
      <c r="L3674" s="2">
        <v>0.54400000000000004</v>
      </c>
      <c r="M3674" s="2">
        <v>0.43290000000000001</v>
      </c>
      <c r="N3674" s="2">
        <v>0.11110000000000003</v>
      </c>
      <c r="O3674" s="2">
        <v>0.11956666666666667</v>
      </c>
      <c r="P3674" s="2" t="s">
        <v>4792</v>
      </c>
      <c r="Q3674" s="5">
        <v>13662</v>
      </c>
      <c r="R3674" s="5" t="s">
        <v>4791</v>
      </c>
      <c r="S3674" s="5">
        <v>35</v>
      </c>
      <c r="T3674" s="5">
        <v>256.18503879373446</v>
      </c>
      <c r="U3674" s="5">
        <v>0</v>
      </c>
      <c r="V3674" s="5">
        <v>0</v>
      </c>
      <c r="W3674" s="5">
        <v>3</v>
      </c>
      <c r="X3674" s="5">
        <v>21.958717610891526</v>
      </c>
      <c r="Y3674" s="5">
        <v>5</v>
      </c>
      <c r="Z3674" s="5">
        <v>36.597862684819205</v>
      </c>
      <c r="AA3674" s="5">
        <v>27</v>
      </c>
      <c r="AB3674" s="5">
        <v>197.62845849802369</v>
      </c>
      <c r="AC3674" s="225">
        <v>278</v>
      </c>
      <c r="AD3674" s="5">
        <v>2034.8411652759478</v>
      </c>
      <c r="AE3674" s="5">
        <v>34</v>
      </c>
      <c r="AF3674" s="5">
        <v>248.86546625677059</v>
      </c>
      <c r="AG3674" s="5">
        <v>226</v>
      </c>
      <c r="AH3674" s="5">
        <v>1654.2233933538282</v>
      </c>
      <c r="AI3674" s="5">
        <v>18</v>
      </c>
      <c r="AJ3674" s="5">
        <v>131.75230566534916</v>
      </c>
    </row>
    <row r="3675" spans="1:36" x14ac:dyDescent="0.25">
      <c r="A3675">
        <v>2018</v>
      </c>
      <c r="B3675" t="s">
        <v>70</v>
      </c>
      <c r="C3675" s="212" t="s">
        <v>5318</v>
      </c>
      <c r="D3675" s="47" t="s">
        <v>419</v>
      </c>
      <c r="E3675" s="11">
        <v>11.07</v>
      </c>
      <c r="F3675" s="2">
        <v>0.74019999999999997</v>
      </c>
      <c r="G3675" s="2">
        <v>0.24510000000000001</v>
      </c>
      <c r="H3675" s="2">
        <v>0.49509999999999998</v>
      </c>
      <c r="I3675" s="2">
        <v>0.70089999999999997</v>
      </c>
      <c r="J3675" s="2">
        <v>0.25969999999999999</v>
      </c>
      <c r="K3675" s="2">
        <v>0.44119999999999998</v>
      </c>
      <c r="L3675" s="2">
        <v>0.61539999999999995</v>
      </c>
      <c r="M3675" s="2">
        <v>0.36509999999999998</v>
      </c>
      <c r="N3675" s="2">
        <v>0.25029999999999997</v>
      </c>
      <c r="O3675" s="2">
        <v>0.39553333333333329</v>
      </c>
      <c r="P3675" s="5" t="s">
        <v>4792</v>
      </c>
      <c r="Q3675" s="5">
        <v>13668</v>
      </c>
      <c r="R3675" s="5">
        <v>1234.6883468834687</v>
      </c>
      <c r="S3675" s="5">
        <v>86</v>
      </c>
      <c r="T3675" s="5">
        <v>629.20690664325434</v>
      </c>
      <c r="U3675" s="5">
        <v>1</v>
      </c>
      <c r="V3675" s="5">
        <v>7.3163593795727246</v>
      </c>
      <c r="W3675" s="5">
        <v>12</v>
      </c>
      <c r="X3675" s="5">
        <v>87.796312554872699</v>
      </c>
      <c r="Y3675" s="5">
        <v>8</v>
      </c>
      <c r="Z3675" s="5">
        <v>58.530875036581797</v>
      </c>
      <c r="AA3675" s="5">
        <v>65</v>
      </c>
      <c r="AB3675" s="5">
        <v>475.56335967222708</v>
      </c>
      <c r="AC3675" s="225">
        <v>489</v>
      </c>
      <c r="AD3675" s="5">
        <v>3577.6997366110627</v>
      </c>
      <c r="AE3675" s="5">
        <v>113</v>
      </c>
      <c r="AF3675" s="5">
        <v>826.74860989171793</v>
      </c>
      <c r="AG3675" s="5">
        <v>334</v>
      </c>
      <c r="AH3675" s="5">
        <v>2443.6640327772902</v>
      </c>
      <c r="AI3675" s="5">
        <v>42</v>
      </c>
      <c r="AJ3675" s="5">
        <v>307.28709394205447</v>
      </c>
    </row>
    <row r="3676" spans="1:36" x14ac:dyDescent="0.25">
      <c r="A3676">
        <v>2018</v>
      </c>
      <c r="B3676" t="s">
        <v>49</v>
      </c>
      <c r="C3676" s="212" t="s">
        <v>6352</v>
      </c>
      <c r="D3676" s="47" t="s">
        <v>618</v>
      </c>
      <c r="E3676" s="11">
        <v>42.5</v>
      </c>
      <c r="F3676" s="2">
        <v>0.3947</v>
      </c>
      <c r="G3676" s="2">
        <v>0.57199999999999995</v>
      </c>
      <c r="H3676" s="2">
        <v>-0.17729999999999996</v>
      </c>
      <c r="I3676" s="2">
        <v>0.52500000000000002</v>
      </c>
      <c r="J3676" s="2">
        <v>0.36899999999999999</v>
      </c>
      <c r="K3676" s="2">
        <v>0.15600000000000003</v>
      </c>
      <c r="L3676" s="2">
        <v>0.54600000000000004</v>
      </c>
      <c r="M3676" s="2">
        <v>0.434</v>
      </c>
      <c r="N3676" s="2">
        <v>0.11200000000000004</v>
      </c>
      <c r="O3676" s="2">
        <v>3.0233333333333372E-2</v>
      </c>
      <c r="P3676" s="2" t="s">
        <v>5765</v>
      </c>
      <c r="Q3676" s="5">
        <v>13679</v>
      </c>
      <c r="R3676" s="5">
        <v>321.85882352941178</v>
      </c>
      <c r="S3676" s="5">
        <v>8</v>
      </c>
      <c r="T3676" s="5">
        <v>58.483807295854966</v>
      </c>
      <c r="U3676" s="5">
        <v>0</v>
      </c>
      <c r="V3676" s="5">
        <v>0</v>
      </c>
      <c r="W3676" s="5">
        <v>2</v>
      </c>
      <c r="X3676" s="5">
        <v>14.620951823963741</v>
      </c>
      <c r="Y3676" s="5">
        <v>0</v>
      </c>
      <c r="Z3676" s="5">
        <v>0</v>
      </c>
      <c r="AA3676" s="5">
        <v>6</v>
      </c>
      <c r="AB3676" s="5">
        <v>43.862855471891216</v>
      </c>
      <c r="AC3676" s="225">
        <v>55</v>
      </c>
      <c r="AD3676" s="5">
        <v>402.07617515900284</v>
      </c>
      <c r="AE3676" s="5">
        <v>16</v>
      </c>
      <c r="AF3676" s="5">
        <v>116.96761459170993</v>
      </c>
      <c r="AG3676" s="5">
        <v>36</v>
      </c>
      <c r="AH3676" s="5">
        <v>263.17713283134736</v>
      </c>
      <c r="AI3676" s="5">
        <v>3</v>
      </c>
      <c r="AJ3676" s="5">
        <v>21.931427735945608</v>
      </c>
    </row>
    <row r="3677" spans="1:36" x14ac:dyDescent="0.25">
      <c r="A3677">
        <v>2019</v>
      </c>
      <c r="B3677" t="s">
        <v>71</v>
      </c>
      <c r="C3677" s="212" t="s">
        <v>5838</v>
      </c>
      <c r="D3677" s="47" t="s">
        <v>5817</v>
      </c>
      <c r="E3677" s="11">
        <v>0</v>
      </c>
      <c r="F3677" s="2">
        <v>0.4909</v>
      </c>
      <c r="G3677" s="2">
        <v>0.49309999999999998</v>
      </c>
      <c r="H3677" s="2">
        <v>-2.1999999999999797E-3</v>
      </c>
      <c r="I3677" s="2">
        <v>0.51739999999999997</v>
      </c>
      <c r="J3677" s="2">
        <v>0.43140000000000001</v>
      </c>
      <c r="K3677" s="2">
        <v>8.5999999999999965E-2</v>
      </c>
      <c r="L3677" s="2">
        <v>0.57120000000000004</v>
      </c>
      <c r="M3677" s="2">
        <v>0.4143</v>
      </c>
      <c r="N3677" s="2">
        <v>0.15690000000000004</v>
      </c>
      <c r="O3677" s="2">
        <v>8.0233333333333337E-2</v>
      </c>
      <c r="P3677" s="2" t="s">
        <v>5765</v>
      </c>
      <c r="Q3677" s="5">
        <v>13691</v>
      </c>
      <c r="R3677" s="5" t="s">
        <v>4791</v>
      </c>
      <c r="S3677" s="5">
        <v>14</v>
      </c>
      <c r="T3677" s="5">
        <v>102.25695712511869</v>
      </c>
      <c r="U3677" s="5">
        <v>0</v>
      </c>
      <c r="V3677" s="5">
        <v>0</v>
      </c>
      <c r="W3677" s="5">
        <v>0</v>
      </c>
      <c r="X3677" s="5">
        <v>0</v>
      </c>
      <c r="Y3677" s="5">
        <v>4</v>
      </c>
      <c r="Z3677" s="5">
        <v>29.216273464319627</v>
      </c>
      <c r="AA3677" s="5">
        <v>10</v>
      </c>
      <c r="AB3677" s="5">
        <v>73.040683660799061</v>
      </c>
      <c r="AC3677" s="225">
        <v>236</v>
      </c>
      <c r="AD3677" s="5">
        <v>1723.7601343948579</v>
      </c>
      <c r="AE3677" s="5">
        <v>41</v>
      </c>
      <c r="AF3677" s="5">
        <v>299.46680300927619</v>
      </c>
      <c r="AG3677" s="5">
        <v>177</v>
      </c>
      <c r="AH3677" s="5">
        <v>1292.8201007961434</v>
      </c>
      <c r="AI3677" s="5">
        <v>18</v>
      </c>
      <c r="AJ3677" s="5">
        <v>131.47323058943832</v>
      </c>
    </row>
    <row r="3678" spans="1:36" x14ac:dyDescent="0.25">
      <c r="A3678">
        <v>2019</v>
      </c>
      <c r="B3678" t="s">
        <v>70</v>
      </c>
      <c r="C3678" s="212" t="s">
        <v>5318</v>
      </c>
      <c r="D3678" s="47" t="s">
        <v>419</v>
      </c>
      <c r="E3678" s="11">
        <v>11.07</v>
      </c>
      <c r="F3678" s="2">
        <v>0.74019999999999997</v>
      </c>
      <c r="G3678" s="2">
        <v>0.24510000000000001</v>
      </c>
      <c r="H3678" s="2">
        <v>0.49509999999999998</v>
      </c>
      <c r="I3678" s="2">
        <v>0.70089999999999997</v>
      </c>
      <c r="J3678" s="2">
        <v>0.25969999999999999</v>
      </c>
      <c r="K3678" s="2">
        <v>0.44119999999999998</v>
      </c>
      <c r="L3678" s="2">
        <v>0.61539999999999995</v>
      </c>
      <c r="M3678" s="2">
        <v>0.36509999999999998</v>
      </c>
      <c r="N3678" s="2">
        <v>0.25029999999999997</v>
      </c>
      <c r="O3678" s="2">
        <v>0.39553333333333329</v>
      </c>
      <c r="P3678" s="5" t="s">
        <v>4792</v>
      </c>
      <c r="Q3678" s="5">
        <v>13696</v>
      </c>
      <c r="R3678" s="5">
        <v>1237.2177055103884</v>
      </c>
      <c r="S3678" s="5">
        <v>130</v>
      </c>
      <c r="T3678" s="5">
        <v>949.18224299065412</v>
      </c>
      <c r="U3678" s="5">
        <v>2</v>
      </c>
      <c r="V3678" s="5">
        <v>14.602803738317755</v>
      </c>
      <c r="W3678" s="5">
        <v>13</v>
      </c>
      <c r="X3678" s="5">
        <v>94.918224299065415</v>
      </c>
      <c r="Y3678" s="5">
        <v>8</v>
      </c>
      <c r="Z3678" s="5">
        <v>58.411214953271021</v>
      </c>
      <c r="AA3678" s="5">
        <v>107</v>
      </c>
      <c r="AB3678" s="5">
        <v>781.25</v>
      </c>
      <c r="AC3678" s="225">
        <v>478</v>
      </c>
      <c r="AD3678" s="5">
        <v>3490.070093457944</v>
      </c>
      <c r="AE3678" s="5">
        <v>87</v>
      </c>
      <c r="AF3678" s="5">
        <v>635.22196261682245</v>
      </c>
      <c r="AG3678" s="5">
        <v>350</v>
      </c>
      <c r="AH3678" s="5">
        <v>2555.4906542056074</v>
      </c>
      <c r="AI3678" s="5">
        <v>41</v>
      </c>
      <c r="AJ3678" s="5">
        <v>299.35747663551399</v>
      </c>
    </row>
    <row r="3679" spans="1:36" x14ac:dyDescent="0.25">
      <c r="A3679">
        <v>2018</v>
      </c>
      <c r="B3679" t="s">
        <v>49</v>
      </c>
      <c r="C3679" s="212" t="s">
        <v>5388</v>
      </c>
      <c r="D3679" s="47" t="s">
        <v>6314</v>
      </c>
      <c r="E3679" s="11">
        <v>18.600000000000001</v>
      </c>
      <c r="F3679" s="2">
        <v>0.39889999999999998</v>
      </c>
      <c r="G3679" s="2">
        <v>0.57140000000000002</v>
      </c>
      <c r="H3679" s="2">
        <v>-0.17250000000000004</v>
      </c>
      <c r="I3679" s="2">
        <v>0.46300000000000002</v>
      </c>
      <c r="J3679" s="2">
        <v>0.44900000000000001</v>
      </c>
      <c r="K3679" s="2">
        <v>1.4000000000000012E-2</v>
      </c>
      <c r="L3679" s="2">
        <v>0.53500000000000003</v>
      </c>
      <c r="M3679" s="2">
        <v>0.45600000000000002</v>
      </c>
      <c r="N3679" s="2">
        <v>7.9000000000000015E-2</v>
      </c>
      <c r="O3679" s="2">
        <v>-2.6500000000000006E-2</v>
      </c>
      <c r="P3679" s="2" t="s">
        <v>5765</v>
      </c>
      <c r="Q3679" s="5">
        <v>13700</v>
      </c>
      <c r="R3679" s="5">
        <v>736.55913978494618</v>
      </c>
      <c r="S3679" s="5">
        <v>26</v>
      </c>
      <c r="T3679" s="5">
        <v>189.78102189781021</v>
      </c>
      <c r="U3679" s="5">
        <v>0</v>
      </c>
      <c r="V3679" s="5">
        <v>0</v>
      </c>
      <c r="W3679" s="5">
        <v>2</v>
      </c>
      <c r="X3679" s="5">
        <v>14.598540145985403</v>
      </c>
      <c r="Y3679" s="5">
        <v>1</v>
      </c>
      <c r="Z3679" s="5">
        <v>7.2992700729927016</v>
      </c>
      <c r="AA3679" s="5">
        <v>23</v>
      </c>
      <c r="AB3679" s="5">
        <v>167.88321167883211</v>
      </c>
      <c r="AC3679" s="225">
        <v>102</v>
      </c>
      <c r="AD3679" s="5">
        <v>744.52554744525548</v>
      </c>
      <c r="AE3679" s="5">
        <v>9</v>
      </c>
      <c r="AF3679" s="5">
        <v>65.693430656934297</v>
      </c>
      <c r="AG3679" s="5">
        <v>86</v>
      </c>
      <c r="AH3679" s="5">
        <v>627.73722627737232</v>
      </c>
      <c r="AI3679" s="5">
        <v>7</v>
      </c>
      <c r="AJ3679" s="5">
        <v>51.094890510948908</v>
      </c>
    </row>
    <row r="3680" spans="1:36" x14ac:dyDescent="0.25">
      <c r="A3680">
        <v>2019</v>
      </c>
      <c r="B3680" t="s">
        <v>41</v>
      </c>
      <c r="C3680" s="212" t="s">
        <v>6115</v>
      </c>
      <c r="D3680" s="47" t="s">
        <v>6020</v>
      </c>
      <c r="E3680" s="11">
        <v>4.7830000000000004</v>
      </c>
      <c r="F3680" s="2">
        <v>0.39910000000000001</v>
      </c>
      <c r="G3680" s="2">
        <v>0.57979999999999998</v>
      </c>
      <c r="H3680" s="2">
        <v>-0.18069999999999997</v>
      </c>
      <c r="I3680" s="2">
        <v>0.39450000000000002</v>
      </c>
      <c r="J3680" s="2">
        <v>0.54200000000000004</v>
      </c>
      <c r="K3680" s="2">
        <v>-0.14750000000000002</v>
      </c>
      <c r="L3680" s="2">
        <v>0.48630000000000001</v>
      </c>
      <c r="M3680" s="2">
        <v>0.49730000000000002</v>
      </c>
      <c r="N3680" s="2">
        <v>-1.100000000000001E-2</v>
      </c>
      <c r="O3680" s="2">
        <v>-0.11306666666666666</v>
      </c>
      <c r="P3680" s="2" t="s">
        <v>5900</v>
      </c>
      <c r="Q3680" s="5">
        <v>13709</v>
      </c>
      <c r="R3680" s="5">
        <v>2866.1927660464144</v>
      </c>
      <c r="S3680" s="5">
        <v>13</v>
      </c>
      <c r="T3680" s="5">
        <v>94.828215041213795</v>
      </c>
      <c r="U3680" s="5">
        <v>0</v>
      </c>
      <c r="V3680" s="5">
        <v>0</v>
      </c>
      <c r="W3680" s="5">
        <v>3</v>
      </c>
      <c r="X3680" s="5">
        <v>21.883434240280106</v>
      </c>
      <c r="Y3680" s="5">
        <v>3</v>
      </c>
      <c r="Z3680" s="5">
        <v>21.883434240280106</v>
      </c>
      <c r="AA3680" s="5">
        <v>7</v>
      </c>
      <c r="AB3680" s="5">
        <v>51.06134656065359</v>
      </c>
      <c r="AC3680" s="225">
        <v>204</v>
      </c>
      <c r="AD3680" s="5">
        <v>1488.0735283390472</v>
      </c>
      <c r="AE3680" s="5">
        <v>14</v>
      </c>
      <c r="AF3680" s="5">
        <v>102.12269312130718</v>
      </c>
      <c r="AG3680" s="5">
        <v>180</v>
      </c>
      <c r="AH3680" s="5">
        <v>1313.0060544168066</v>
      </c>
      <c r="AI3680" s="5">
        <v>10</v>
      </c>
      <c r="AJ3680" s="5">
        <v>72.944780800933685</v>
      </c>
    </row>
    <row r="3681" spans="1:36" x14ac:dyDescent="0.25">
      <c r="A3681">
        <v>2018</v>
      </c>
      <c r="B3681" t="s">
        <v>41</v>
      </c>
      <c r="C3681" s="212" t="s">
        <v>754</v>
      </c>
      <c r="D3681" s="47" t="s">
        <v>5526</v>
      </c>
      <c r="E3681" s="11">
        <v>6.2469999999999999</v>
      </c>
      <c r="F3681" s="2">
        <v>0.68720000000000003</v>
      </c>
      <c r="G3681" s="2">
        <v>0.28889999999999999</v>
      </c>
      <c r="H3681" s="2">
        <v>0.39830000000000004</v>
      </c>
      <c r="I3681" s="2">
        <v>0.67259999999999998</v>
      </c>
      <c r="J3681" s="2">
        <v>0.27239999999999998</v>
      </c>
      <c r="K3681" s="2">
        <v>0.4002</v>
      </c>
      <c r="L3681" s="2">
        <v>0.65080000000000005</v>
      </c>
      <c r="M3681" s="2">
        <v>0.33</v>
      </c>
      <c r="N3681" s="2">
        <v>0.32080000000000003</v>
      </c>
      <c r="O3681" s="2">
        <v>0.37309999999999999</v>
      </c>
      <c r="P3681" s="2" t="s">
        <v>4792</v>
      </c>
      <c r="Q3681" s="5">
        <v>13724</v>
      </c>
      <c r="R3681" s="5">
        <v>2196.8945093644952</v>
      </c>
      <c r="S3681" s="5">
        <v>52</v>
      </c>
      <c r="T3681" s="5">
        <v>378.89828038472751</v>
      </c>
      <c r="U3681" s="5">
        <v>0</v>
      </c>
      <c r="V3681" s="5">
        <v>0</v>
      </c>
      <c r="W3681" s="5">
        <v>5</v>
      </c>
      <c r="X3681" s="5">
        <v>36.43252696006995</v>
      </c>
      <c r="Y3681" s="5">
        <v>2</v>
      </c>
      <c r="Z3681" s="5">
        <v>14.573010784027982</v>
      </c>
      <c r="AA3681" s="5">
        <v>45</v>
      </c>
      <c r="AB3681" s="5">
        <v>327.89274264062959</v>
      </c>
      <c r="AC3681" s="225">
        <v>253</v>
      </c>
      <c r="AD3681" s="5">
        <v>1843.4858641795397</v>
      </c>
      <c r="AE3681" s="5">
        <v>38</v>
      </c>
      <c r="AF3681" s="5">
        <v>276.88720489653161</v>
      </c>
      <c r="AG3681" s="5">
        <v>204</v>
      </c>
      <c r="AH3681" s="5">
        <v>1486.447099970854</v>
      </c>
      <c r="AI3681" s="5">
        <v>11</v>
      </c>
      <c r="AJ3681" s="5">
        <v>80.151559312153893</v>
      </c>
    </row>
    <row r="3682" spans="1:36" x14ac:dyDescent="0.25">
      <c r="A3682">
        <v>2018</v>
      </c>
      <c r="B3682" t="s">
        <v>49</v>
      </c>
      <c r="C3682" s="212" t="s">
        <v>6365</v>
      </c>
      <c r="D3682" s="47" t="s">
        <v>6329</v>
      </c>
      <c r="E3682" s="11">
        <v>20.5</v>
      </c>
      <c r="F3682" s="2">
        <v>0.36499999999999999</v>
      </c>
      <c r="G3682" s="2">
        <v>0.60719999999999996</v>
      </c>
      <c r="H3682" s="2">
        <v>-0.24219999999999997</v>
      </c>
      <c r="I3682" s="2">
        <v>0.39800000000000002</v>
      </c>
      <c r="J3682" s="2">
        <v>0.51800000000000002</v>
      </c>
      <c r="K3682" s="2">
        <v>-0.12</v>
      </c>
      <c r="L3682" s="2">
        <v>0.45900000000000002</v>
      </c>
      <c r="M3682" s="2">
        <v>0.52900000000000003</v>
      </c>
      <c r="N3682" s="2">
        <v>-7.0000000000000007E-2</v>
      </c>
      <c r="O3682" s="2">
        <v>-0.14406666666666665</v>
      </c>
      <c r="P3682" s="2" t="s">
        <v>5900</v>
      </c>
      <c r="Q3682" s="5">
        <v>13738</v>
      </c>
      <c r="R3682" s="5">
        <v>670.14634146341461</v>
      </c>
      <c r="S3682" s="5">
        <v>88</v>
      </c>
      <c r="T3682" s="5">
        <v>640.55903333818605</v>
      </c>
      <c r="U3682" s="5">
        <v>0</v>
      </c>
      <c r="V3682" s="5">
        <v>0</v>
      </c>
      <c r="W3682" s="5">
        <v>17</v>
      </c>
      <c r="X3682" s="5">
        <v>123.74435871305867</v>
      </c>
      <c r="Y3682" s="5">
        <v>1</v>
      </c>
      <c r="Z3682" s="5">
        <v>7.2790799242975686</v>
      </c>
      <c r="AA3682" s="5">
        <v>70</v>
      </c>
      <c r="AB3682" s="5">
        <v>509.53559470082985</v>
      </c>
      <c r="AC3682" s="225">
        <v>194</v>
      </c>
      <c r="AD3682" s="5">
        <v>1412.1415053137282</v>
      </c>
      <c r="AE3682" s="5">
        <v>45</v>
      </c>
      <c r="AF3682" s="5">
        <v>327.55859659339058</v>
      </c>
      <c r="AG3682" s="5">
        <v>144</v>
      </c>
      <c r="AH3682" s="5">
        <v>1048.1875090988499</v>
      </c>
      <c r="AI3682" s="5">
        <v>5</v>
      </c>
      <c r="AJ3682" s="5">
        <v>36.39539962148784</v>
      </c>
    </row>
    <row r="3683" spans="1:36" x14ac:dyDescent="0.25">
      <c r="A3683">
        <v>2018</v>
      </c>
      <c r="B3683" t="s">
        <v>49</v>
      </c>
      <c r="C3683" s="212" t="s">
        <v>5388</v>
      </c>
      <c r="D3683" s="47" t="s">
        <v>6314</v>
      </c>
      <c r="E3683" s="11">
        <v>18.600000000000001</v>
      </c>
      <c r="F3683" s="2">
        <v>0.39889999999999998</v>
      </c>
      <c r="G3683" s="2">
        <v>0.57140000000000002</v>
      </c>
      <c r="H3683" s="2">
        <v>-0.17250000000000004</v>
      </c>
      <c r="I3683" s="2">
        <v>0.46300000000000002</v>
      </c>
      <c r="J3683" s="2">
        <v>0.44900000000000001</v>
      </c>
      <c r="K3683" s="2">
        <v>1.4000000000000012E-2</v>
      </c>
      <c r="L3683" s="2">
        <v>0.53500000000000003</v>
      </c>
      <c r="M3683" s="2">
        <v>0.45600000000000002</v>
      </c>
      <c r="N3683" s="2">
        <v>7.9000000000000015E-2</v>
      </c>
      <c r="O3683" s="2">
        <v>-2.6500000000000006E-2</v>
      </c>
      <c r="P3683" s="2" t="s">
        <v>5765</v>
      </c>
      <c r="Q3683" s="5">
        <v>13758</v>
      </c>
      <c r="R3683" s="5">
        <v>739.67741935483866</v>
      </c>
      <c r="S3683" s="5">
        <v>21</v>
      </c>
      <c r="T3683" s="5">
        <v>152.63846489315307</v>
      </c>
      <c r="U3683" s="5">
        <v>0</v>
      </c>
      <c r="V3683" s="5">
        <v>0</v>
      </c>
      <c r="W3683" s="5">
        <v>4</v>
      </c>
      <c r="X3683" s="5">
        <v>29.073993312981536</v>
      </c>
      <c r="Y3683" s="5">
        <v>3</v>
      </c>
      <c r="Z3683" s="5">
        <v>21.805494984736153</v>
      </c>
      <c r="AA3683" s="5">
        <v>14</v>
      </c>
      <c r="AB3683" s="5">
        <v>101.7589765954354</v>
      </c>
      <c r="AC3683" s="225">
        <v>108</v>
      </c>
      <c r="AD3683" s="5">
        <v>784.99781945050154</v>
      </c>
      <c r="AE3683" s="5">
        <v>8</v>
      </c>
      <c r="AF3683" s="5">
        <v>58.147986625963071</v>
      </c>
      <c r="AG3683" s="5">
        <v>96</v>
      </c>
      <c r="AH3683" s="5">
        <v>697.77583951155691</v>
      </c>
      <c r="AI3683" s="5">
        <v>4</v>
      </c>
      <c r="AJ3683" s="5">
        <v>29.073993312981536</v>
      </c>
    </row>
    <row r="3684" spans="1:36" x14ac:dyDescent="0.25">
      <c r="A3684">
        <v>2019</v>
      </c>
      <c r="B3684" t="s">
        <v>41</v>
      </c>
      <c r="C3684" s="212" t="s">
        <v>6028</v>
      </c>
      <c r="D3684" s="47" t="s">
        <v>6005</v>
      </c>
      <c r="E3684" s="11">
        <v>2.4020000000000001</v>
      </c>
      <c r="F3684" s="2">
        <v>0.24049999999999999</v>
      </c>
      <c r="G3684" s="2">
        <v>0.74350000000000005</v>
      </c>
      <c r="H3684" s="2">
        <v>-0.50300000000000011</v>
      </c>
      <c r="I3684" s="2">
        <v>0.2102</v>
      </c>
      <c r="J3684" s="2">
        <v>0.74750000000000005</v>
      </c>
      <c r="K3684" s="2">
        <v>-0.53730000000000011</v>
      </c>
      <c r="L3684" s="2">
        <v>0.24629999999999999</v>
      </c>
      <c r="M3684" s="2">
        <v>0.74</v>
      </c>
      <c r="N3684" s="2">
        <v>-0.49370000000000003</v>
      </c>
      <c r="O3684" s="2">
        <v>-0.51133333333333342</v>
      </c>
      <c r="P3684" s="2" t="s">
        <v>5900</v>
      </c>
      <c r="Q3684" s="5">
        <v>13761</v>
      </c>
      <c r="R3684" s="5">
        <v>5728.975853455453</v>
      </c>
      <c r="S3684" s="5">
        <v>60</v>
      </c>
      <c r="T3684" s="5">
        <v>436.01482450403313</v>
      </c>
      <c r="U3684" s="5">
        <v>1</v>
      </c>
      <c r="V3684" s="5">
        <v>7.2669137417338856</v>
      </c>
      <c r="W3684" s="5">
        <v>9</v>
      </c>
      <c r="X3684" s="5">
        <v>65.402223675604972</v>
      </c>
      <c r="Y3684" s="5">
        <v>23</v>
      </c>
      <c r="Z3684" s="5">
        <v>167.13901605987937</v>
      </c>
      <c r="AA3684" s="5">
        <v>27</v>
      </c>
      <c r="AB3684" s="5">
        <v>196.20667102681492</v>
      </c>
      <c r="AC3684" s="225">
        <v>571</v>
      </c>
      <c r="AD3684" s="5">
        <v>4149.4077465300488</v>
      </c>
      <c r="AE3684" s="5">
        <v>66</v>
      </c>
      <c r="AF3684" s="5">
        <v>479.61630695443642</v>
      </c>
      <c r="AG3684" s="5">
        <v>466</v>
      </c>
      <c r="AH3684" s="5">
        <v>3386.3818036479906</v>
      </c>
      <c r="AI3684" s="5">
        <v>39</v>
      </c>
      <c r="AJ3684" s="5">
        <v>283.40963592762154</v>
      </c>
    </row>
    <row r="3685" spans="1:36" x14ac:dyDescent="0.25">
      <c r="A3685">
        <v>2017</v>
      </c>
      <c r="B3685" t="s">
        <v>70</v>
      </c>
      <c r="C3685" s="212" t="s">
        <v>5310</v>
      </c>
      <c r="D3685" s="47" t="s">
        <v>928</v>
      </c>
      <c r="E3685" s="11">
        <v>9.9</v>
      </c>
      <c r="F3685" s="2">
        <v>0.79959999999999998</v>
      </c>
      <c r="G3685" s="2">
        <v>0.18490000000000001</v>
      </c>
      <c r="H3685" s="2">
        <v>0.61470000000000002</v>
      </c>
      <c r="I3685" s="2">
        <v>0.80149999999999999</v>
      </c>
      <c r="J3685" s="2">
        <v>0.1638</v>
      </c>
      <c r="K3685" s="2">
        <v>0.63769999999999993</v>
      </c>
      <c r="L3685" s="2">
        <v>0.752</v>
      </c>
      <c r="M3685" s="2">
        <v>0.23230000000000001</v>
      </c>
      <c r="N3685" s="2">
        <v>0.51970000000000005</v>
      </c>
      <c r="O3685" s="2">
        <v>0.5907</v>
      </c>
      <c r="P3685" s="5" t="s">
        <v>4792</v>
      </c>
      <c r="Q3685" s="5">
        <v>13771</v>
      </c>
      <c r="R3685" s="5">
        <v>1391.0101010101009</v>
      </c>
      <c r="S3685" s="5">
        <v>58</v>
      </c>
      <c r="T3685" s="5">
        <v>421.17493282985981</v>
      </c>
      <c r="U3685" s="5">
        <v>0</v>
      </c>
      <c r="V3685" s="5">
        <v>0</v>
      </c>
      <c r="W3685" s="5">
        <v>3</v>
      </c>
      <c r="X3685" s="5">
        <v>21.784910318785855</v>
      </c>
      <c r="Y3685" s="5">
        <v>8</v>
      </c>
      <c r="Z3685" s="5">
        <v>58.093094183428953</v>
      </c>
      <c r="AA3685" s="5">
        <v>47</v>
      </c>
      <c r="AB3685" s="5">
        <v>341.29692832764505</v>
      </c>
      <c r="AC3685" s="225">
        <v>814</v>
      </c>
      <c r="AD3685" s="5">
        <v>5910.9723331638952</v>
      </c>
      <c r="AE3685" s="5">
        <v>159</v>
      </c>
      <c r="AF3685" s="5">
        <v>1154.6002468956503</v>
      </c>
      <c r="AG3685" s="5">
        <v>618</v>
      </c>
      <c r="AH3685" s="5">
        <v>4487.6915256698858</v>
      </c>
      <c r="AI3685" s="5">
        <v>37</v>
      </c>
      <c r="AJ3685" s="5">
        <v>268.68056059835891</v>
      </c>
    </row>
    <row r="3686" spans="1:36" x14ac:dyDescent="0.25">
      <c r="A3686">
        <v>2017</v>
      </c>
      <c r="B3686" t="s">
        <v>70</v>
      </c>
      <c r="C3686" s="212" t="s">
        <v>731</v>
      </c>
      <c r="D3686" s="47" t="s">
        <v>5321</v>
      </c>
      <c r="E3686" s="11">
        <v>13.98</v>
      </c>
      <c r="F3686" s="2">
        <v>0.79659999999999997</v>
      </c>
      <c r="G3686" s="2">
        <v>0.19089999999999999</v>
      </c>
      <c r="H3686" s="2">
        <v>0.60570000000000002</v>
      </c>
      <c r="I3686" s="2">
        <v>0.7833</v>
      </c>
      <c r="J3686" s="2">
        <v>0.18720000000000001</v>
      </c>
      <c r="K3686" s="2">
        <v>0.59609999999999996</v>
      </c>
      <c r="L3686" s="2">
        <v>0.72709999999999997</v>
      </c>
      <c r="M3686" s="2">
        <v>0.25840000000000002</v>
      </c>
      <c r="N3686" s="2">
        <v>0.46869999999999995</v>
      </c>
      <c r="O3686" s="2">
        <v>0.55683333333333329</v>
      </c>
      <c r="P3686" s="5" t="s">
        <v>4792</v>
      </c>
      <c r="Q3686" s="5">
        <v>13783</v>
      </c>
      <c r="R3686" s="5">
        <v>985.90844062947065</v>
      </c>
      <c r="S3686" s="5">
        <v>123</v>
      </c>
      <c r="T3686" s="5">
        <v>892.403685699775</v>
      </c>
      <c r="U3686" s="5">
        <v>0</v>
      </c>
      <c r="V3686" s="5">
        <v>0</v>
      </c>
      <c r="W3686" s="5">
        <v>12</v>
      </c>
      <c r="X3686" s="5">
        <v>87.063774214612209</v>
      </c>
      <c r="Y3686" s="5">
        <v>15</v>
      </c>
      <c r="Z3686" s="5">
        <v>108.82971776826524</v>
      </c>
      <c r="AA3686" s="5">
        <v>96</v>
      </c>
      <c r="AB3686" s="5">
        <v>696.51019371689767</v>
      </c>
      <c r="AC3686" s="225">
        <v>937</v>
      </c>
      <c r="AD3686" s="5">
        <v>6798.2297032576353</v>
      </c>
      <c r="AE3686" s="5">
        <v>141</v>
      </c>
      <c r="AF3686" s="5">
        <v>1022.9993470216934</v>
      </c>
      <c r="AG3686" s="5">
        <v>719</v>
      </c>
      <c r="AH3686" s="5">
        <v>5216.5711383588477</v>
      </c>
      <c r="AI3686" s="5">
        <v>77</v>
      </c>
      <c r="AJ3686" s="5">
        <v>558.65921787709499</v>
      </c>
    </row>
    <row r="3687" spans="1:36" x14ac:dyDescent="0.25">
      <c r="A3687">
        <v>2017</v>
      </c>
      <c r="B3687" t="s">
        <v>70</v>
      </c>
      <c r="C3687" s="212" t="s">
        <v>5318</v>
      </c>
      <c r="D3687" s="47" t="s">
        <v>419</v>
      </c>
      <c r="E3687" s="11">
        <v>11.07</v>
      </c>
      <c r="F3687" s="2">
        <v>0.74019999999999997</v>
      </c>
      <c r="G3687" s="2">
        <v>0.24510000000000001</v>
      </c>
      <c r="H3687" s="2">
        <v>0.49509999999999998</v>
      </c>
      <c r="I3687" s="2">
        <v>0.70089999999999997</v>
      </c>
      <c r="J3687" s="2">
        <v>0.25969999999999999</v>
      </c>
      <c r="K3687" s="2">
        <v>0.44119999999999998</v>
      </c>
      <c r="L3687" s="2">
        <v>0.61539999999999995</v>
      </c>
      <c r="M3687" s="2">
        <v>0.36509999999999998</v>
      </c>
      <c r="N3687" s="2">
        <v>0.25029999999999997</v>
      </c>
      <c r="O3687" s="2">
        <v>0.39553333333333329</v>
      </c>
      <c r="P3687" s="5" t="s">
        <v>4792</v>
      </c>
      <c r="Q3687" s="5">
        <v>13786</v>
      </c>
      <c r="R3687" s="5">
        <v>1245.3477868112013</v>
      </c>
      <c r="S3687" s="5">
        <v>71</v>
      </c>
      <c r="T3687" s="5">
        <v>515.01523284491509</v>
      </c>
      <c r="U3687" s="5">
        <v>1</v>
      </c>
      <c r="V3687" s="5">
        <v>7.2537356738720442</v>
      </c>
      <c r="W3687" s="5">
        <v>5</v>
      </c>
      <c r="X3687" s="5">
        <v>36.268678369360224</v>
      </c>
      <c r="Y3687" s="5">
        <v>5</v>
      </c>
      <c r="Z3687" s="5">
        <v>36.268678369360224</v>
      </c>
      <c r="AA3687" s="5">
        <v>60</v>
      </c>
      <c r="AB3687" s="5">
        <v>435.22414043232266</v>
      </c>
      <c r="AC3687" s="225">
        <v>589</v>
      </c>
      <c r="AD3687" s="5">
        <v>4272.4503119106339</v>
      </c>
      <c r="AE3687" s="5">
        <v>107</v>
      </c>
      <c r="AF3687" s="5">
        <v>776.14971710430871</v>
      </c>
      <c r="AG3687" s="5">
        <v>440</v>
      </c>
      <c r="AH3687" s="5">
        <v>3191.6436965036996</v>
      </c>
      <c r="AI3687" s="5">
        <v>42</v>
      </c>
      <c r="AJ3687" s="5">
        <v>304.65689830262585</v>
      </c>
    </row>
    <row r="3688" spans="1:36" x14ac:dyDescent="0.25">
      <c r="A3688">
        <v>2018</v>
      </c>
      <c r="B3688" t="s">
        <v>71</v>
      </c>
      <c r="C3688" s="212" t="s">
        <v>5796</v>
      </c>
      <c r="D3688" s="47" t="s">
        <v>5790</v>
      </c>
      <c r="E3688" s="11">
        <v>0</v>
      </c>
      <c r="F3688" s="2">
        <v>0.44009999999999999</v>
      </c>
      <c r="G3688" s="2">
        <v>0.54569999999999996</v>
      </c>
      <c r="H3688" s="2">
        <v>-0.10559999999999997</v>
      </c>
      <c r="I3688" s="2">
        <v>0.4476</v>
      </c>
      <c r="J3688" s="2">
        <v>0.51390000000000002</v>
      </c>
      <c r="K3688" s="2">
        <v>-6.6300000000000026E-2</v>
      </c>
      <c r="L3688" s="2">
        <v>0.52910000000000001</v>
      </c>
      <c r="M3688" s="2">
        <v>0.46079999999999999</v>
      </c>
      <c r="N3688" s="2">
        <v>6.8300000000000027E-2</v>
      </c>
      <c r="O3688" s="2">
        <v>-3.4533333333333326E-2</v>
      </c>
      <c r="P3688" s="2" t="s">
        <v>5765</v>
      </c>
      <c r="Q3688" s="5">
        <v>13790</v>
      </c>
      <c r="R3688" s="5" t="s">
        <v>4791</v>
      </c>
      <c r="S3688" s="5">
        <v>2</v>
      </c>
      <c r="T3688" s="5">
        <v>14.503263234227701</v>
      </c>
      <c r="U3688" s="5">
        <v>0</v>
      </c>
      <c r="V3688" s="5">
        <v>0</v>
      </c>
      <c r="W3688" s="5">
        <v>0</v>
      </c>
      <c r="X3688" s="5">
        <v>0</v>
      </c>
      <c r="Y3688" s="5">
        <v>0</v>
      </c>
      <c r="Z3688" s="5">
        <v>0</v>
      </c>
      <c r="AA3688" s="5">
        <v>2</v>
      </c>
      <c r="AB3688" s="5">
        <v>14.503263234227701</v>
      </c>
      <c r="AC3688" s="225">
        <v>61</v>
      </c>
      <c r="AD3688" s="5">
        <v>442.34952864394489</v>
      </c>
      <c r="AE3688" s="5">
        <v>2</v>
      </c>
      <c r="AF3688" s="5">
        <v>14.503263234227701</v>
      </c>
      <c r="AG3688" s="5">
        <v>59</v>
      </c>
      <c r="AH3688" s="5">
        <v>427.84626540971715</v>
      </c>
      <c r="AI3688" s="5">
        <v>0</v>
      </c>
      <c r="AJ3688" s="5">
        <v>0</v>
      </c>
    </row>
    <row r="3689" spans="1:36" x14ac:dyDescent="0.25">
      <c r="A3689">
        <v>2018</v>
      </c>
      <c r="B3689" t="s">
        <v>71</v>
      </c>
      <c r="C3689" s="212" t="s">
        <v>5796</v>
      </c>
      <c r="D3689" s="47" t="s">
        <v>5790</v>
      </c>
      <c r="E3689" s="11">
        <v>0</v>
      </c>
      <c r="F3689" s="2">
        <v>0.44009999999999999</v>
      </c>
      <c r="G3689" s="2">
        <v>0.54569999999999996</v>
      </c>
      <c r="H3689" s="2">
        <v>-0.10559999999999997</v>
      </c>
      <c r="I3689" s="2">
        <v>0.4476</v>
      </c>
      <c r="J3689" s="2">
        <v>0.51390000000000002</v>
      </c>
      <c r="K3689" s="2">
        <v>-6.6300000000000026E-2</v>
      </c>
      <c r="L3689" s="2">
        <v>0.52910000000000001</v>
      </c>
      <c r="M3689" s="2">
        <v>0.46079999999999999</v>
      </c>
      <c r="N3689" s="2">
        <v>6.8300000000000027E-2</v>
      </c>
      <c r="O3689" s="2">
        <v>-3.4533333333333326E-2</v>
      </c>
      <c r="P3689" s="2" t="s">
        <v>5765</v>
      </c>
      <c r="Q3689" s="5">
        <v>13790</v>
      </c>
      <c r="R3689" s="5" t="s">
        <v>4791</v>
      </c>
      <c r="S3689" s="5">
        <v>2</v>
      </c>
      <c r="T3689" s="5">
        <v>14.503263234227701</v>
      </c>
      <c r="U3689" s="5">
        <v>0</v>
      </c>
      <c r="V3689" s="5">
        <v>0</v>
      </c>
      <c r="W3689" s="5">
        <v>0</v>
      </c>
      <c r="X3689" s="5">
        <v>0</v>
      </c>
      <c r="Y3689" s="5">
        <v>0</v>
      </c>
      <c r="Z3689" s="5">
        <v>0</v>
      </c>
      <c r="AA3689" s="5">
        <v>2</v>
      </c>
      <c r="AB3689" s="5">
        <v>14.503263234227701</v>
      </c>
      <c r="AC3689" s="225">
        <v>61</v>
      </c>
      <c r="AD3689" s="5">
        <v>442.34952864394489</v>
      </c>
      <c r="AE3689" s="5">
        <v>2</v>
      </c>
      <c r="AF3689" s="5">
        <v>14.503263234227701</v>
      </c>
      <c r="AG3689" s="5">
        <v>59</v>
      </c>
      <c r="AH3689" s="5">
        <v>427.84626540971715</v>
      </c>
      <c r="AI3689" s="5">
        <v>0</v>
      </c>
      <c r="AJ3689" s="5">
        <v>0</v>
      </c>
    </row>
    <row r="3690" spans="1:36" x14ac:dyDescent="0.25">
      <c r="A3690">
        <v>2018</v>
      </c>
      <c r="B3690" t="s">
        <v>41</v>
      </c>
      <c r="C3690" s="212" t="s">
        <v>6115</v>
      </c>
      <c r="D3690" s="47" t="s">
        <v>6020</v>
      </c>
      <c r="E3690" s="11">
        <v>4.7830000000000004</v>
      </c>
      <c r="F3690" s="2">
        <v>0.39910000000000001</v>
      </c>
      <c r="G3690" s="2">
        <v>0.57979999999999998</v>
      </c>
      <c r="H3690" s="2">
        <v>-0.18069999999999997</v>
      </c>
      <c r="I3690" s="2">
        <v>0.39450000000000002</v>
      </c>
      <c r="J3690" s="2">
        <v>0.54200000000000004</v>
      </c>
      <c r="K3690" s="2">
        <v>-0.14750000000000002</v>
      </c>
      <c r="L3690" s="2">
        <v>0.48630000000000001</v>
      </c>
      <c r="M3690" s="2">
        <v>0.49730000000000002</v>
      </c>
      <c r="N3690" s="2">
        <v>-1.100000000000001E-2</v>
      </c>
      <c r="O3690" s="2">
        <v>-0.11306666666666666</v>
      </c>
      <c r="P3690" s="2" t="s">
        <v>5900</v>
      </c>
      <c r="Q3690" s="5">
        <v>13800</v>
      </c>
      <c r="R3690" s="5">
        <v>2885.2184821241894</v>
      </c>
      <c r="S3690" s="5">
        <v>10</v>
      </c>
      <c r="T3690" s="5">
        <v>72.463768115942031</v>
      </c>
      <c r="U3690" s="5">
        <v>0</v>
      </c>
      <c r="V3690" s="5">
        <v>0</v>
      </c>
      <c r="W3690" s="5">
        <v>3</v>
      </c>
      <c r="X3690" s="5">
        <v>21.739130434782609</v>
      </c>
      <c r="Y3690" s="5">
        <v>3</v>
      </c>
      <c r="Z3690" s="5">
        <v>21.739130434782609</v>
      </c>
      <c r="AA3690" s="5">
        <v>4</v>
      </c>
      <c r="AB3690" s="5">
        <v>28.985507246376812</v>
      </c>
      <c r="AC3690" s="225">
        <v>191</v>
      </c>
      <c r="AD3690" s="5">
        <v>1384.0579710144928</v>
      </c>
      <c r="AE3690" s="5">
        <v>22</v>
      </c>
      <c r="AF3690" s="5">
        <v>159.42028985507247</v>
      </c>
      <c r="AG3690" s="5">
        <v>161</v>
      </c>
      <c r="AH3690" s="5">
        <v>1166.6666666666667</v>
      </c>
      <c r="AI3690" s="5">
        <v>8</v>
      </c>
      <c r="AJ3690" s="5">
        <v>57.971014492753625</v>
      </c>
    </row>
    <row r="3691" spans="1:36" x14ac:dyDescent="0.25">
      <c r="A3691">
        <v>2018</v>
      </c>
      <c r="B3691" t="s">
        <v>49</v>
      </c>
      <c r="C3691" s="212" t="s">
        <v>6430</v>
      </c>
      <c r="D3691" s="47" t="s">
        <v>618</v>
      </c>
      <c r="E3691" s="11">
        <v>15.7</v>
      </c>
      <c r="F3691" s="2">
        <v>0.3947</v>
      </c>
      <c r="G3691" s="2">
        <v>0.57199999999999995</v>
      </c>
      <c r="H3691" s="2">
        <v>-0.17729999999999996</v>
      </c>
      <c r="I3691" s="2">
        <v>0.47299999999999998</v>
      </c>
      <c r="J3691" s="2">
        <v>0.434</v>
      </c>
      <c r="K3691" s="2">
        <v>3.8999999999999979E-2</v>
      </c>
      <c r="L3691" s="2">
        <v>0.48099999999999998</v>
      </c>
      <c r="M3691" s="2">
        <v>0.503</v>
      </c>
      <c r="N3691" s="2">
        <v>-2.200000000000002E-2</v>
      </c>
      <c r="O3691" s="2">
        <v>-5.3433333333333333E-2</v>
      </c>
      <c r="P3691" s="2" t="s">
        <v>5900</v>
      </c>
      <c r="Q3691" s="5">
        <v>13802</v>
      </c>
      <c r="R3691" s="5">
        <v>879.10828025477713</v>
      </c>
      <c r="S3691" s="5">
        <v>19</v>
      </c>
      <c r="T3691" s="5">
        <v>137.66120852050429</v>
      </c>
      <c r="U3691" s="5">
        <v>0</v>
      </c>
      <c r="V3691" s="5">
        <v>0</v>
      </c>
      <c r="W3691" s="5">
        <v>1</v>
      </c>
      <c r="X3691" s="5">
        <v>7.2453267642370678</v>
      </c>
      <c r="Y3691" s="5">
        <v>1</v>
      </c>
      <c r="Z3691" s="5">
        <v>7.2453267642370678</v>
      </c>
      <c r="AA3691" s="5">
        <v>17</v>
      </c>
      <c r="AB3691" s="5">
        <v>123.17055499203013</v>
      </c>
      <c r="AC3691" s="225">
        <v>155</v>
      </c>
      <c r="AD3691" s="5">
        <v>1123.0256484567456</v>
      </c>
      <c r="AE3691" s="5">
        <v>22</v>
      </c>
      <c r="AF3691" s="5">
        <v>159.39718881321548</v>
      </c>
      <c r="AG3691" s="5">
        <v>124</v>
      </c>
      <c r="AH3691" s="5">
        <v>898.42051876539642</v>
      </c>
      <c r="AI3691" s="5">
        <v>9</v>
      </c>
      <c r="AJ3691" s="5">
        <v>65.207940878133599</v>
      </c>
    </row>
    <row r="3692" spans="1:36" x14ac:dyDescent="0.25">
      <c r="A3692">
        <v>2018</v>
      </c>
      <c r="B3692" t="s">
        <v>70</v>
      </c>
      <c r="C3692" s="212" t="s">
        <v>5417</v>
      </c>
      <c r="D3692" s="47" t="s">
        <v>5145</v>
      </c>
      <c r="E3692" s="11">
        <v>23.44</v>
      </c>
      <c r="F3692" s="2">
        <v>0.5383</v>
      </c>
      <c r="G3692" s="2">
        <v>0.44140000000000001</v>
      </c>
      <c r="H3692" s="2">
        <v>9.6899999999999986E-2</v>
      </c>
      <c r="I3692" s="2">
        <v>0.55289999999999995</v>
      </c>
      <c r="J3692" s="2">
        <v>0.38840000000000002</v>
      </c>
      <c r="K3692" s="2">
        <v>0.16449999999999992</v>
      </c>
      <c r="L3692" s="2">
        <v>0.56620000000000004</v>
      </c>
      <c r="M3692" s="2">
        <v>0.41670000000000001</v>
      </c>
      <c r="N3692" s="2">
        <v>0.14950000000000002</v>
      </c>
      <c r="O3692" s="2">
        <v>0.13696666666666665</v>
      </c>
      <c r="P3692" s="5" t="s">
        <v>4792</v>
      </c>
      <c r="Q3692" s="5">
        <v>13804</v>
      </c>
      <c r="R3692" s="5">
        <v>588.90784982935145</v>
      </c>
      <c r="S3692" s="5">
        <v>20</v>
      </c>
      <c r="T3692" s="5">
        <v>144.88554042306578</v>
      </c>
      <c r="U3692" s="5">
        <v>1</v>
      </c>
      <c r="V3692" s="5">
        <v>7.2442770211532892</v>
      </c>
      <c r="W3692" s="5">
        <v>1</v>
      </c>
      <c r="X3692" s="5">
        <v>7.2442770211532892</v>
      </c>
      <c r="Y3692" s="5">
        <v>4</v>
      </c>
      <c r="Z3692" s="5">
        <v>28.977108084613157</v>
      </c>
      <c r="AA3692" s="5">
        <v>14</v>
      </c>
      <c r="AB3692" s="5">
        <v>101.41987829614604</v>
      </c>
      <c r="AC3692" s="225">
        <v>316</v>
      </c>
      <c r="AD3692" s="5">
        <v>2289.1915386844394</v>
      </c>
      <c r="AE3692" s="5">
        <v>45</v>
      </c>
      <c r="AF3692" s="5">
        <v>325.992465951898</v>
      </c>
      <c r="AG3692" s="5">
        <v>232</v>
      </c>
      <c r="AH3692" s="5">
        <v>1680.672268907563</v>
      </c>
      <c r="AI3692" s="5">
        <v>39</v>
      </c>
      <c r="AJ3692" s="5">
        <v>282.52680382497829</v>
      </c>
    </row>
    <row r="3693" spans="1:36" x14ac:dyDescent="0.25">
      <c r="A3693">
        <v>2019</v>
      </c>
      <c r="B3693" t="s">
        <v>41</v>
      </c>
      <c r="C3693" s="212" t="s">
        <v>6043</v>
      </c>
      <c r="D3693" s="47" t="s">
        <v>6005</v>
      </c>
      <c r="E3693" s="11">
        <v>2.8439999999999999</v>
      </c>
      <c r="F3693" s="2">
        <v>0.24049999999999999</v>
      </c>
      <c r="G3693" s="2">
        <v>0.74350000000000005</v>
      </c>
      <c r="H3693" s="2">
        <v>-0.50300000000000011</v>
      </c>
      <c r="I3693" s="2">
        <v>0.2102</v>
      </c>
      <c r="J3693" s="2">
        <v>0.74750000000000005</v>
      </c>
      <c r="K3693" s="2">
        <v>-0.53730000000000011</v>
      </c>
      <c r="L3693" s="2">
        <v>0.24629999999999999</v>
      </c>
      <c r="M3693" s="2">
        <v>0.74</v>
      </c>
      <c r="N3693" s="2">
        <v>-0.49370000000000003</v>
      </c>
      <c r="O3693" s="2">
        <v>-0.51133333333333342</v>
      </c>
      <c r="P3693" s="2" t="s">
        <v>5900</v>
      </c>
      <c r="Q3693" s="5">
        <v>13806</v>
      </c>
      <c r="R3693" s="5">
        <v>4854.4303797468356</v>
      </c>
      <c r="S3693" s="5">
        <v>21</v>
      </c>
      <c r="T3693" s="5">
        <v>152.1077792264233</v>
      </c>
      <c r="U3693" s="5">
        <v>0</v>
      </c>
      <c r="V3693" s="5">
        <v>0</v>
      </c>
      <c r="W3693" s="5">
        <v>11</v>
      </c>
      <c r="X3693" s="5">
        <v>79.67550340431697</v>
      </c>
      <c r="Y3693" s="5">
        <v>6</v>
      </c>
      <c r="Z3693" s="5">
        <v>43.459365493263803</v>
      </c>
      <c r="AA3693" s="5">
        <v>4</v>
      </c>
      <c r="AB3693" s="5">
        <v>28.972910328842531</v>
      </c>
      <c r="AC3693" s="225">
        <v>193</v>
      </c>
      <c r="AD3693" s="5">
        <v>1397.9429233666522</v>
      </c>
      <c r="AE3693" s="5">
        <v>24</v>
      </c>
      <c r="AF3693" s="5">
        <v>173.83746197305521</v>
      </c>
      <c r="AG3693" s="5">
        <v>162</v>
      </c>
      <c r="AH3693" s="5">
        <v>1173.4028683181225</v>
      </c>
      <c r="AI3693" s="5">
        <v>7</v>
      </c>
      <c r="AJ3693" s="5">
        <v>50.702593075474439</v>
      </c>
    </row>
    <row r="3694" spans="1:36" x14ac:dyDescent="0.25">
      <c r="A3694">
        <v>2018</v>
      </c>
      <c r="B3694" t="s">
        <v>41</v>
      </c>
      <c r="C3694" s="212" t="s">
        <v>6076</v>
      </c>
      <c r="D3694" s="47" t="s">
        <v>6005</v>
      </c>
      <c r="E3694" s="11">
        <v>3.3969999999999998</v>
      </c>
      <c r="F3694" s="2">
        <v>0.24049999999999999</v>
      </c>
      <c r="G3694" s="2">
        <v>0.74350000000000005</v>
      </c>
      <c r="H3694" s="2">
        <v>-0.50300000000000011</v>
      </c>
      <c r="I3694" s="2">
        <v>0.2102</v>
      </c>
      <c r="J3694" s="2">
        <v>0.74750000000000005</v>
      </c>
      <c r="K3694" s="2">
        <v>-0.53730000000000011</v>
      </c>
      <c r="L3694" s="2">
        <v>0.24629999999999999</v>
      </c>
      <c r="M3694" s="2">
        <v>0.74</v>
      </c>
      <c r="N3694" s="2">
        <v>-0.49370000000000003</v>
      </c>
      <c r="O3694" s="2">
        <v>-0.51133333333333342</v>
      </c>
      <c r="P3694" s="2" t="s">
        <v>5900</v>
      </c>
      <c r="Q3694" s="5">
        <v>13811</v>
      </c>
      <c r="R3694" s="5">
        <v>4065.646158375037</v>
      </c>
      <c r="S3694" s="5">
        <v>52</v>
      </c>
      <c r="T3694" s="5">
        <v>376.51147635942363</v>
      </c>
      <c r="U3694" s="5">
        <v>2</v>
      </c>
      <c r="V3694" s="5">
        <v>14.481210629208602</v>
      </c>
      <c r="W3694" s="5">
        <v>7</v>
      </c>
      <c r="X3694" s="5">
        <v>50.684237202230108</v>
      </c>
      <c r="Y3694" s="5">
        <v>25</v>
      </c>
      <c r="Z3694" s="5">
        <v>181.01513286510752</v>
      </c>
      <c r="AA3694" s="5">
        <v>18</v>
      </c>
      <c r="AB3694" s="5">
        <v>130.33089566287742</v>
      </c>
      <c r="AC3694" s="225">
        <v>424</v>
      </c>
      <c r="AD3694" s="5">
        <v>3070.0166533922238</v>
      </c>
      <c r="AE3694" s="5">
        <v>85</v>
      </c>
      <c r="AF3694" s="5">
        <v>615.45145174136564</v>
      </c>
      <c r="AG3694" s="5">
        <v>273</v>
      </c>
      <c r="AH3694" s="5">
        <v>1976.6852508869742</v>
      </c>
      <c r="AI3694" s="5">
        <v>66</v>
      </c>
      <c r="AJ3694" s="5">
        <v>477.87995076388381</v>
      </c>
    </row>
    <row r="3695" spans="1:36" x14ac:dyDescent="0.25">
      <c r="A3695">
        <v>2017</v>
      </c>
      <c r="B3695" t="s">
        <v>41</v>
      </c>
      <c r="C3695" s="212" t="s">
        <v>6115</v>
      </c>
      <c r="D3695" s="47" t="s">
        <v>6020</v>
      </c>
      <c r="E3695" s="11">
        <v>4.7830000000000004</v>
      </c>
      <c r="F3695" s="2">
        <v>0.39910000000000001</v>
      </c>
      <c r="G3695" s="2">
        <v>0.57979999999999998</v>
      </c>
      <c r="H3695" s="2">
        <v>-0.18069999999999997</v>
      </c>
      <c r="I3695" s="2">
        <v>0.39450000000000002</v>
      </c>
      <c r="J3695" s="2">
        <v>0.54200000000000004</v>
      </c>
      <c r="K3695" s="2">
        <v>-0.14750000000000002</v>
      </c>
      <c r="L3695" s="2">
        <v>0.48630000000000001</v>
      </c>
      <c r="M3695" s="2">
        <v>0.49730000000000002</v>
      </c>
      <c r="N3695" s="2">
        <v>-1.100000000000001E-2</v>
      </c>
      <c r="O3695" s="2">
        <v>-0.11306666666666666</v>
      </c>
      <c r="P3695" s="2" t="s">
        <v>5900</v>
      </c>
      <c r="Q3695" s="5">
        <v>13817</v>
      </c>
      <c r="R3695" s="5">
        <v>2888.7727367760817</v>
      </c>
      <c r="S3695" s="5">
        <v>11</v>
      </c>
      <c r="T3695" s="5">
        <v>79.612072085112544</v>
      </c>
      <c r="U3695" s="5">
        <v>0</v>
      </c>
      <c r="V3695" s="5">
        <v>0</v>
      </c>
      <c r="W3695" s="5">
        <v>3</v>
      </c>
      <c r="X3695" s="5">
        <v>21.712383295939784</v>
      </c>
      <c r="Y3695" s="5">
        <v>5</v>
      </c>
      <c r="Z3695" s="5">
        <v>36.187305493232977</v>
      </c>
      <c r="AA3695" s="5">
        <v>3</v>
      </c>
      <c r="AB3695" s="5">
        <v>21.712383295939784</v>
      </c>
      <c r="AC3695" s="225">
        <v>193</v>
      </c>
      <c r="AD3695" s="5">
        <v>1396.8299920387926</v>
      </c>
      <c r="AE3695" s="5">
        <v>17</v>
      </c>
      <c r="AF3695" s="5">
        <v>123.03683867699212</v>
      </c>
      <c r="AG3695" s="5">
        <v>167</v>
      </c>
      <c r="AH3695" s="5">
        <v>1208.6560034739814</v>
      </c>
      <c r="AI3695" s="5">
        <v>9</v>
      </c>
      <c r="AJ3695" s="5">
        <v>65.137149887819348</v>
      </c>
    </row>
    <row r="3696" spans="1:36" x14ac:dyDescent="0.25">
      <c r="A3696">
        <v>2019</v>
      </c>
      <c r="B3696" t="s">
        <v>70</v>
      </c>
      <c r="C3696" s="212" t="s">
        <v>5417</v>
      </c>
      <c r="D3696" s="47" t="s">
        <v>5145</v>
      </c>
      <c r="E3696" s="11">
        <v>23.44</v>
      </c>
      <c r="F3696" s="2">
        <v>0.5383</v>
      </c>
      <c r="G3696" s="2">
        <v>0.44140000000000001</v>
      </c>
      <c r="H3696" s="2">
        <v>9.6899999999999986E-2</v>
      </c>
      <c r="I3696" s="2">
        <v>0.55289999999999995</v>
      </c>
      <c r="J3696" s="2">
        <v>0.38840000000000002</v>
      </c>
      <c r="K3696" s="2">
        <v>0.16449999999999992</v>
      </c>
      <c r="L3696" s="2">
        <v>0.56620000000000004</v>
      </c>
      <c r="M3696" s="2">
        <v>0.41670000000000001</v>
      </c>
      <c r="N3696" s="2">
        <v>0.14950000000000002</v>
      </c>
      <c r="O3696" s="2">
        <v>0.13696666666666665</v>
      </c>
      <c r="P3696" s="5" t="s">
        <v>4792</v>
      </c>
      <c r="Q3696" s="5">
        <v>13818</v>
      </c>
      <c r="R3696" s="5">
        <v>589.50511945392486</v>
      </c>
      <c r="S3696" s="5">
        <v>33</v>
      </c>
      <c r="T3696" s="5">
        <v>238.81893182805038</v>
      </c>
      <c r="U3696" s="5">
        <v>0</v>
      </c>
      <c r="V3696" s="5">
        <v>0</v>
      </c>
      <c r="W3696" s="5">
        <v>1</v>
      </c>
      <c r="X3696" s="5">
        <v>7.236937328122738</v>
      </c>
      <c r="Y3696" s="5">
        <v>2</v>
      </c>
      <c r="Z3696" s="5">
        <v>14.473874656245476</v>
      </c>
      <c r="AA3696" s="5">
        <v>30</v>
      </c>
      <c r="AB3696" s="5">
        <v>217.10811984368218</v>
      </c>
      <c r="AC3696" s="225">
        <v>339</v>
      </c>
      <c r="AD3696" s="5">
        <v>2453.3217542336083</v>
      </c>
      <c r="AE3696" s="5">
        <v>55</v>
      </c>
      <c r="AF3696" s="5">
        <v>398.03155304675056</v>
      </c>
      <c r="AG3696" s="5">
        <v>256</v>
      </c>
      <c r="AH3696" s="5">
        <v>1852.6559559994209</v>
      </c>
      <c r="AI3696" s="5">
        <v>28</v>
      </c>
      <c r="AJ3696" s="5">
        <v>202.6342451874367</v>
      </c>
    </row>
    <row r="3697" spans="1:36" x14ac:dyDescent="0.25">
      <c r="A3697">
        <v>2018</v>
      </c>
      <c r="B3697" t="s">
        <v>49</v>
      </c>
      <c r="C3697" s="212" t="s">
        <v>6430</v>
      </c>
      <c r="D3697" s="47" t="s">
        <v>618</v>
      </c>
      <c r="E3697" s="11">
        <v>15.7</v>
      </c>
      <c r="F3697" s="2">
        <v>0.3947</v>
      </c>
      <c r="G3697" s="2">
        <v>0.57199999999999995</v>
      </c>
      <c r="H3697" s="2">
        <v>-0.17729999999999996</v>
      </c>
      <c r="I3697" s="2">
        <v>0.47299999999999998</v>
      </c>
      <c r="J3697" s="2">
        <v>0.434</v>
      </c>
      <c r="K3697" s="2">
        <v>3.8999999999999979E-2</v>
      </c>
      <c r="L3697" s="2">
        <v>0.48099999999999998</v>
      </c>
      <c r="M3697" s="2">
        <v>0.503</v>
      </c>
      <c r="N3697" s="2">
        <v>-2.200000000000002E-2</v>
      </c>
      <c r="O3697" s="2">
        <v>-5.3433333333333333E-2</v>
      </c>
      <c r="P3697" s="2" t="s">
        <v>5900</v>
      </c>
      <c r="Q3697" s="5">
        <v>13837</v>
      </c>
      <c r="R3697" s="5">
        <v>881.33757961783442</v>
      </c>
      <c r="S3697" s="5">
        <v>24</v>
      </c>
      <c r="T3697" s="5">
        <v>173.44800173448002</v>
      </c>
      <c r="U3697" s="5">
        <v>0</v>
      </c>
      <c r="V3697" s="5">
        <v>0</v>
      </c>
      <c r="W3697" s="5">
        <v>2</v>
      </c>
      <c r="X3697" s="5">
        <v>14.45400014454</v>
      </c>
      <c r="Y3697" s="5">
        <v>1</v>
      </c>
      <c r="Z3697" s="5">
        <v>7.2270000722700001</v>
      </c>
      <c r="AA3697" s="5">
        <v>21</v>
      </c>
      <c r="AB3697" s="5">
        <v>151.76700151767002</v>
      </c>
      <c r="AC3697" s="225">
        <v>139</v>
      </c>
      <c r="AD3697" s="5">
        <v>1004.5530100455301</v>
      </c>
      <c r="AE3697" s="5">
        <v>13</v>
      </c>
      <c r="AF3697" s="5">
        <v>93.95100093951001</v>
      </c>
      <c r="AG3697" s="5">
        <v>115</v>
      </c>
      <c r="AH3697" s="5">
        <v>831.10500831105014</v>
      </c>
      <c r="AI3697" s="5">
        <v>11</v>
      </c>
      <c r="AJ3697" s="5">
        <v>79.497000794970006</v>
      </c>
    </row>
    <row r="3698" spans="1:36" x14ac:dyDescent="0.25">
      <c r="A3698">
        <v>2017</v>
      </c>
      <c r="B3698" t="s">
        <v>49</v>
      </c>
      <c r="C3698" s="212" t="s">
        <v>5367</v>
      </c>
      <c r="D3698" s="47" t="s">
        <v>618</v>
      </c>
      <c r="E3698" s="11">
        <v>5.7</v>
      </c>
      <c r="F3698" s="2">
        <v>0.3947</v>
      </c>
      <c r="G3698" s="2">
        <v>0.57199999999999995</v>
      </c>
      <c r="H3698" s="2">
        <v>-0.17729999999999996</v>
      </c>
      <c r="I3698" s="2">
        <v>0.38</v>
      </c>
      <c r="J3698" s="2">
        <v>0.52100000000000002</v>
      </c>
      <c r="K3698" s="2">
        <v>-0.14100000000000001</v>
      </c>
      <c r="L3698" s="2">
        <v>0.40400000000000003</v>
      </c>
      <c r="M3698" s="2">
        <v>0.57599999999999996</v>
      </c>
      <c r="N3698" s="2">
        <v>-0.17199999999999993</v>
      </c>
      <c r="O3698" s="2">
        <v>-0.16343333333333329</v>
      </c>
      <c r="P3698" s="2" t="s">
        <v>5900</v>
      </c>
      <c r="Q3698" s="5">
        <v>13839</v>
      </c>
      <c r="R3698" s="5">
        <v>2427.894736842105</v>
      </c>
      <c r="S3698" s="5">
        <v>6</v>
      </c>
      <c r="T3698" s="5">
        <v>43.355733795794492</v>
      </c>
      <c r="U3698" s="5">
        <v>0</v>
      </c>
      <c r="V3698" s="5">
        <v>0</v>
      </c>
      <c r="W3698" s="5">
        <v>0</v>
      </c>
      <c r="X3698" s="5">
        <v>0</v>
      </c>
      <c r="Y3698" s="5">
        <v>1</v>
      </c>
      <c r="Z3698" s="5">
        <v>7.2259556326324157</v>
      </c>
      <c r="AA3698" s="5">
        <v>5</v>
      </c>
      <c r="AB3698" s="5">
        <v>36.129778163162079</v>
      </c>
      <c r="AC3698" s="225">
        <v>34</v>
      </c>
      <c r="AD3698" s="5">
        <v>245.68249150950211</v>
      </c>
      <c r="AE3698" s="5">
        <v>5</v>
      </c>
      <c r="AF3698" s="5">
        <v>36.129778163162079</v>
      </c>
      <c r="AG3698" s="5">
        <v>26</v>
      </c>
      <c r="AH3698" s="5">
        <v>187.87484644844281</v>
      </c>
      <c r="AI3698" s="5">
        <v>3</v>
      </c>
      <c r="AJ3698" s="5">
        <v>21.677866897897246</v>
      </c>
    </row>
    <row r="3699" spans="1:36" x14ac:dyDescent="0.25">
      <c r="A3699">
        <v>2018</v>
      </c>
      <c r="B3699" t="s">
        <v>71</v>
      </c>
      <c r="C3699" s="212" t="s">
        <v>5088</v>
      </c>
      <c r="D3699" s="47" t="s">
        <v>5088</v>
      </c>
      <c r="E3699" s="11">
        <v>0</v>
      </c>
      <c r="F3699" s="2">
        <v>0.84309999999999996</v>
      </c>
      <c r="G3699" s="2">
        <v>0.14499999999999999</v>
      </c>
      <c r="H3699" s="2">
        <v>0.69809999999999994</v>
      </c>
      <c r="I3699" s="2">
        <v>0.79449999999999998</v>
      </c>
      <c r="J3699" s="2">
        <v>0.1691</v>
      </c>
      <c r="K3699" s="2">
        <v>0.62539999999999996</v>
      </c>
      <c r="L3699" s="2">
        <v>0.81189999999999996</v>
      </c>
      <c r="M3699" s="2">
        <v>0.1774</v>
      </c>
      <c r="N3699" s="2">
        <v>0.63449999999999995</v>
      </c>
      <c r="O3699" s="2">
        <v>0.65266666666666662</v>
      </c>
      <c r="P3699" s="2" t="s">
        <v>4792</v>
      </c>
      <c r="Q3699" s="5">
        <v>13845</v>
      </c>
      <c r="R3699" s="5" t="s">
        <v>4791</v>
      </c>
      <c r="S3699" s="5">
        <v>55</v>
      </c>
      <c r="T3699" s="5">
        <v>397.25532683279164</v>
      </c>
      <c r="U3699" s="5">
        <v>0</v>
      </c>
      <c r="V3699" s="5">
        <v>0</v>
      </c>
      <c r="W3699" s="5">
        <v>8</v>
      </c>
      <c r="X3699" s="5">
        <v>57.782592993860597</v>
      </c>
      <c r="Y3699" s="5">
        <v>1</v>
      </c>
      <c r="Z3699" s="5">
        <v>7.2228241242325746</v>
      </c>
      <c r="AA3699" s="5">
        <v>46</v>
      </c>
      <c r="AB3699" s="5">
        <v>332.24990971469845</v>
      </c>
      <c r="AC3699" s="225">
        <v>200</v>
      </c>
      <c r="AD3699" s="5">
        <v>1444.564824846515</v>
      </c>
      <c r="AE3699" s="5">
        <v>42</v>
      </c>
      <c r="AF3699" s="5">
        <v>303.35861321776815</v>
      </c>
      <c r="AG3699" s="5">
        <v>137</v>
      </c>
      <c r="AH3699" s="5">
        <v>989.52690501986285</v>
      </c>
      <c r="AI3699" s="5">
        <v>21</v>
      </c>
      <c r="AJ3699" s="5">
        <v>151.67930660888408</v>
      </c>
    </row>
    <row r="3700" spans="1:36" x14ac:dyDescent="0.25">
      <c r="A3700">
        <v>2018</v>
      </c>
      <c r="B3700" t="s">
        <v>71</v>
      </c>
      <c r="C3700" s="212" t="s">
        <v>5088</v>
      </c>
      <c r="D3700" s="47" t="s">
        <v>5088</v>
      </c>
      <c r="E3700" s="11">
        <v>0</v>
      </c>
      <c r="F3700" s="2">
        <v>0.84309999999999996</v>
      </c>
      <c r="G3700" s="2">
        <v>0.14499999999999999</v>
      </c>
      <c r="H3700" s="2">
        <v>0.69809999999999994</v>
      </c>
      <c r="I3700" s="2">
        <v>0.79449999999999998</v>
      </c>
      <c r="J3700" s="2">
        <v>0.1691</v>
      </c>
      <c r="K3700" s="2">
        <v>0.62539999999999996</v>
      </c>
      <c r="L3700" s="2">
        <v>0.81189999999999996</v>
      </c>
      <c r="M3700" s="2">
        <v>0.1774</v>
      </c>
      <c r="N3700" s="2">
        <v>0.63449999999999995</v>
      </c>
      <c r="O3700" s="2">
        <v>0.65266666666666662</v>
      </c>
      <c r="P3700" s="2" t="s">
        <v>4792</v>
      </c>
      <c r="Q3700" s="5">
        <v>13845</v>
      </c>
      <c r="R3700" s="5" t="s">
        <v>4791</v>
      </c>
      <c r="S3700" s="5">
        <v>55</v>
      </c>
      <c r="T3700" s="5">
        <v>397.25532683279164</v>
      </c>
      <c r="U3700" s="5">
        <v>0</v>
      </c>
      <c r="V3700" s="5">
        <v>0</v>
      </c>
      <c r="W3700" s="5">
        <v>8</v>
      </c>
      <c r="X3700" s="5">
        <v>57.782592993860597</v>
      </c>
      <c r="Y3700" s="5">
        <v>1</v>
      </c>
      <c r="Z3700" s="5">
        <v>7.2228241242325746</v>
      </c>
      <c r="AA3700" s="5">
        <v>46</v>
      </c>
      <c r="AB3700" s="5">
        <v>332.24990971469845</v>
      </c>
      <c r="AC3700" s="225">
        <v>200</v>
      </c>
      <c r="AD3700" s="5">
        <v>1444.564824846515</v>
      </c>
      <c r="AE3700" s="5">
        <v>42</v>
      </c>
      <c r="AF3700" s="5">
        <v>303.35861321776815</v>
      </c>
      <c r="AG3700" s="5">
        <v>137</v>
      </c>
      <c r="AH3700" s="5">
        <v>989.52690501986285</v>
      </c>
      <c r="AI3700" s="5">
        <v>21</v>
      </c>
      <c r="AJ3700" s="5">
        <v>151.67930660888408</v>
      </c>
    </row>
    <row r="3701" spans="1:36" x14ac:dyDescent="0.25">
      <c r="A3701">
        <v>2019</v>
      </c>
      <c r="B3701" t="s">
        <v>41</v>
      </c>
      <c r="C3701" s="212" t="s">
        <v>6181</v>
      </c>
      <c r="D3701" s="47" t="s">
        <v>6146</v>
      </c>
      <c r="E3701" s="11">
        <v>9.7530000000000001</v>
      </c>
      <c r="F3701" s="2">
        <v>0.44619999999999999</v>
      </c>
      <c r="G3701" s="2">
        <v>0.53339999999999999</v>
      </c>
      <c r="H3701" s="2">
        <v>-8.72E-2</v>
      </c>
      <c r="I3701" s="2">
        <v>0.44350000000000001</v>
      </c>
      <c r="J3701" s="2">
        <v>0.50029999999999997</v>
      </c>
      <c r="K3701" s="2">
        <v>-5.6799999999999962E-2</v>
      </c>
      <c r="L3701" s="2">
        <v>0.41830000000000001</v>
      </c>
      <c r="M3701" s="2">
        <v>0.5615</v>
      </c>
      <c r="N3701" s="2">
        <v>-0.14319999999999999</v>
      </c>
      <c r="O3701" s="2">
        <v>-9.5733333333333323E-2</v>
      </c>
      <c r="P3701" s="2" t="s">
        <v>5900</v>
      </c>
      <c r="Q3701" s="5">
        <v>13864</v>
      </c>
      <c r="R3701" s="5">
        <v>1421.5113298472265</v>
      </c>
      <c r="S3701" s="5">
        <v>83</v>
      </c>
      <c r="T3701" s="5">
        <v>598.67282169648013</v>
      </c>
      <c r="U3701" s="5">
        <v>3</v>
      </c>
      <c r="V3701" s="5">
        <v>21.638776687824581</v>
      </c>
      <c r="W3701" s="5">
        <v>15</v>
      </c>
      <c r="X3701" s="5">
        <v>108.1938834391229</v>
      </c>
      <c r="Y3701" s="5">
        <v>15</v>
      </c>
      <c r="Z3701" s="5">
        <v>108.1938834391229</v>
      </c>
      <c r="AA3701" s="5">
        <v>50</v>
      </c>
      <c r="AB3701" s="5">
        <v>360.64627813040971</v>
      </c>
      <c r="AC3701" s="225">
        <v>629</v>
      </c>
      <c r="AD3701" s="5">
        <v>4536.9301788805542</v>
      </c>
      <c r="AE3701" s="5">
        <v>195</v>
      </c>
      <c r="AF3701" s="5">
        <v>1406.5204847085977</v>
      </c>
      <c r="AG3701" s="5">
        <v>376</v>
      </c>
      <c r="AH3701" s="5">
        <v>2712.0600115406805</v>
      </c>
      <c r="AI3701" s="5">
        <v>58</v>
      </c>
      <c r="AJ3701" s="5">
        <v>418.34968263127524</v>
      </c>
    </row>
    <row r="3702" spans="1:36" x14ac:dyDescent="0.25">
      <c r="A3702">
        <v>2017</v>
      </c>
      <c r="B3702" t="s">
        <v>41</v>
      </c>
      <c r="C3702" s="212" t="s">
        <v>6076</v>
      </c>
      <c r="D3702" s="47" t="s">
        <v>6005</v>
      </c>
      <c r="E3702" s="11">
        <v>3.3969999999999998</v>
      </c>
      <c r="F3702" s="2">
        <v>0.24049999999999999</v>
      </c>
      <c r="G3702" s="2">
        <v>0.74350000000000005</v>
      </c>
      <c r="H3702" s="2">
        <v>-0.50300000000000011</v>
      </c>
      <c r="I3702" s="2">
        <v>0.2102</v>
      </c>
      <c r="J3702" s="2">
        <v>0.74750000000000005</v>
      </c>
      <c r="K3702" s="2">
        <v>-0.53730000000000011</v>
      </c>
      <c r="L3702" s="2">
        <v>0.24629999999999999</v>
      </c>
      <c r="M3702" s="2">
        <v>0.74</v>
      </c>
      <c r="N3702" s="2">
        <v>-0.49370000000000003</v>
      </c>
      <c r="O3702" s="2">
        <v>-0.51133333333333342</v>
      </c>
      <c r="P3702" s="2" t="s">
        <v>5900</v>
      </c>
      <c r="Q3702" s="5">
        <v>13871</v>
      </c>
      <c r="R3702" s="5">
        <v>4083.3088018840153</v>
      </c>
      <c r="S3702" s="5">
        <v>74</v>
      </c>
      <c r="T3702" s="5">
        <v>533.48713142527572</v>
      </c>
      <c r="U3702" s="5">
        <v>0</v>
      </c>
      <c r="V3702" s="5">
        <v>0</v>
      </c>
      <c r="W3702" s="5">
        <v>5</v>
      </c>
      <c r="X3702" s="5">
        <v>36.046427799005116</v>
      </c>
      <c r="Y3702" s="5">
        <v>53</v>
      </c>
      <c r="Z3702" s="5">
        <v>382.09213466945425</v>
      </c>
      <c r="AA3702" s="5">
        <v>16</v>
      </c>
      <c r="AB3702" s="5">
        <v>115.34856895681638</v>
      </c>
      <c r="AC3702" s="225">
        <v>333</v>
      </c>
      <c r="AD3702" s="5">
        <v>2400.6920914137409</v>
      </c>
      <c r="AE3702" s="5">
        <v>103</v>
      </c>
      <c r="AF3702" s="5">
        <v>742.55641265950544</v>
      </c>
      <c r="AG3702" s="5">
        <v>164</v>
      </c>
      <c r="AH3702" s="5">
        <v>1182.3228318073679</v>
      </c>
      <c r="AI3702" s="5">
        <v>66</v>
      </c>
      <c r="AJ3702" s="5">
        <v>475.81284694686752</v>
      </c>
    </row>
    <row r="3703" spans="1:36" x14ac:dyDescent="0.25">
      <c r="A3703">
        <v>2018</v>
      </c>
      <c r="B3703" t="s">
        <v>49</v>
      </c>
      <c r="C3703" s="212" t="s">
        <v>6365</v>
      </c>
      <c r="D3703" s="47" t="s">
        <v>6329</v>
      </c>
      <c r="E3703" s="11">
        <v>20.5</v>
      </c>
      <c r="F3703" s="2">
        <v>0.36499999999999999</v>
      </c>
      <c r="G3703" s="2">
        <v>0.60719999999999996</v>
      </c>
      <c r="H3703" s="2">
        <v>-0.24219999999999997</v>
      </c>
      <c r="I3703" s="2">
        <v>0.39800000000000002</v>
      </c>
      <c r="J3703" s="2">
        <v>0.51800000000000002</v>
      </c>
      <c r="K3703" s="2">
        <v>-0.12</v>
      </c>
      <c r="L3703" s="2">
        <v>0.45900000000000002</v>
      </c>
      <c r="M3703" s="2">
        <v>0.52900000000000003</v>
      </c>
      <c r="N3703" s="2">
        <v>-7.0000000000000007E-2</v>
      </c>
      <c r="O3703" s="2">
        <v>-0.14406666666666665</v>
      </c>
      <c r="P3703" s="2" t="s">
        <v>5900</v>
      </c>
      <c r="Q3703" s="5">
        <v>13872</v>
      </c>
      <c r="R3703" s="5">
        <v>676.68292682926824</v>
      </c>
      <c r="S3703" s="5">
        <v>63</v>
      </c>
      <c r="T3703" s="5">
        <v>454.15224913494814</v>
      </c>
      <c r="U3703" s="5">
        <v>0</v>
      </c>
      <c r="V3703" s="5">
        <v>0</v>
      </c>
      <c r="W3703" s="5">
        <v>8</v>
      </c>
      <c r="X3703" s="5">
        <v>57.670126874279127</v>
      </c>
      <c r="Y3703" s="5">
        <v>1</v>
      </c>
      <c r="Z3703" s="5">
        <v>7.2087658592848909</v>
      </c>
      <c r="AA3703" s="5">
        <v>54</v>
      </c>
      <c r="AB3703" s="5">
        <v>389.27335640138404</v>
      </c>
      <c r="AC3703" s="225">
        <v>231</v>
      </c>
      <c r="AD3703" s="5">
        <v>1665.2249134948095</v>
      </c>
      <c r="AE3703" s="5">
        <v>55</v>
      </c>
      <c r="AF3703" s="5">
        <v>396.48212226066897</v>
      </c>
      <c r="AG3703" s="5">
        <v>164</v>
      </c>
      <c r="AH3703" s="5">
        <v>1182.2376009227221</v>
      </c>
      <c r="AI3703" s="5">
        <v>12</v>
      </c>
      <c r="AJ3703" s="5">
        <v>86.505190311418687</v>
      </c>
    </row>
    <row r="3704" spans="1:36" x14ac:dyDescent="0.25">
      <c r="A3704">
        <v>2019</v>
      </c>
      <c r="B3704" t="s">
        <v>70</v>
      </c>
      <c r="C3704" s="212" t="s">
        <v>731</v>
      </c>
      <c r="D3704" s="47" t="s">
        <v>5321</v>
      </c>
      <c r="E3704" s="11">
        <v>13.98</v>
      </c>
      <c r="F3704" s="2">
        <v>0.79659999999999997</v>
      </c>
      <c r="G3704" s="2">
        <v>0.19089999999999999</v>
      </c>
      <c r="H3704" s="2">
        <v>0.60570000000000002</v>
      </c>
      <c r="I3704" s="2">
        <v>0.7833</v>
      </c>
      <c r="J3704" s="2">
        <v>0.18720000000000001</v>
      </c>
      <c r="K3704" s="2">
        <v>0.59609999999999996</v>
      </c>
      <c r="L3704" s="2">
        <v>0.72709999999999997</v>
      </c>
      <c r="M3704" s="2">
        <v>0.25840000000000002</v>
      </c>
      <c r="N3704" s="2">
        <v>0.46869999999999995</v>
      </c>
      <c r="O3704" s="2">
        <v>0.55683333333333329</v>
      </c>
      <c r="P3704" s="5" t="s">
        <v>4792</v>
      </c>
      <c r="Q3704" s="5">
        <v>13879</v>
      </c>
      <c r="R3704" s="5">
        <v>992.7753934191702</v>
      </c>
      <c r="S3704" s="5">
        <v>116</v>
      </c>
      <c r="T3704" s="5">
        <v>835.79508610130415</v>
      </c>
      <c r="U3704" s="5">
        <v>0</v>
      </c>
      <c r="V3704" s="5">
        <v>0</v>
      </c>
      <c r="W3704" s="5">
        <v>7</v>
      </c>
      <c r="X3704" s="5">
        <v>50.435910368182149</v>
      </c>
      <c r="Y3704" s="5">
        <v>9</v>
      </c>
      <c r="Z3704" s="5">
        <v>64.846170473377043</v>
      </c>
      <c r="AA3704" s="5">
        <v>100</v>
      </c>
      <c r="AB3704" s="5">
        <v>720.513005259745</v>
      </c>
      <c r="AC3704" s="225">
        <v>881</v>
      </c>
      <c r="AD3704" s="5">
        <v>6347.7195763383525</v>
      </c>
      <c r="AE3704" s="5">
        <v>120</v>
      </c>
      <c r="AF3704" s="5">
        <v>864.61560631169391</v>
      </c>
      <c r="AG3704" s="5">
        <v>688</v>
      </c>
      <c r="AH3704" s="5">
        <v>4957.1294761870449</v>
      </c>
      <c r="AI3704" s="5">
        <v>73</v>
      </c>
      <c r="AJ3704" s="5">
        <v>525.97449383961384</v>
      </c>
    </row>
    <row r="3705" spans="1:36" x14ac:dyDescent="0.25">
      <c r="A3705">
        <v>2018</v>
      </c>
      <c r="B3705" t="s">
        <v>49</v>
      </c>
      <c r="C3705" s="212" t="s">
        <v>6503</v>
      </c>
      <c r="D3705" s="47" t="s">
        <v>6316</v>
      </c>
      <c r="E3705" s="11">
        <v>15.2</v>
      </c>
      <c r="F3705" s="2">
        <v>0.2611</v>
      </c>
      <c r="G3705" s="2">
        <v>0.71</v>
      </c>
      <c r="H3705" s="2">
        <v>-0.44889999999999997</v>
      </c>
      <c r="I3705" s="2">
        <v>0.19600000000000001</v>
      </c>
      <c r="J3705" s="2">
        <v>0.71</v>
      </c>
      <c r="K3705" s="2">
        <v>-0.51400000000000001</v>
      </c>
      <c r="L3705" s="2">
        <v>0.36</v>
      </c>
      <c r="M3705" s="2">
        <v>0.624</v>
      </c>
      <c r="N3705" s="2">
        <v>-0.26400000000000001</v>
      </c>
      <c r="O3705" s="2">
        <v>-0.4089666666666667</v>
      </c>
      <c r="P3705" s="2" t="s">
        <v>5900</v>
      </c>
      <c r="Q3705" s="5">
        <v>13891</v>
      </c>
      <c r="R3705" s="5">
        <v>913.88157894736844</v>
      </c>
      <c r="S3705" s="5">
        <v>0</v>
      </c>
      <c r="T3705" s="5">
        <v>0</v>
      </c>
      <c r="U3705" s="5">
        <v>0</v>
      </c>
      <c r="V3705" s="5">
        <v>0</v>
      </c>
      <c r="W3705" s="5">
        <v>0</v>
      </c>
      <c r="X3705" s="5">
        <v>0</v>
      </c>
      <c r="Y3705" s="5">
        <v>0</v>
      </c>
      <c r="Z3705" s="5">
        <v>0</v>
      </c>
      <c r="AA3705" s="5">
        <v>0</v>
      </c>
      <c r="AB3705" s="5">
        <v>0</v>
      </c>
      <c r="AC3705" s="225">
        <v>1</v>
      </c>
      <c r="AD3705" s="5">
        <v>7.1989057663235192</v>
      </c>
      <c r="AE3705" s="5">
        <v>1</v>
      </c>
      <c r="AF3705" s="5">
        <v>7.1989057663235192</v>
      </c>
      <c r="AG3705" s="5">
        <v>0</v>
      </c>
      <c r="AH3705" s="5">
        <v>0</v>
      </c>
      <c r="AI3705" s="5">
        <v>0</v>
      </c>
      <c r="AJ3705" s="5">
        <v>0</v>
      </c>
    </row>
    <row r="3706" spans="1:36" x14ac:dyDescent="0.25">
      <c r="A3706">
        <v>2017</v>
      </c>
      <c r="B3706" t="s">
        <v>71</v>
      </c>
      <c r="C3706" s="212" t="s">
        <v>5090</v>
      </c>
      <c r="D3706" s="47" t="s">
        <v>5089</v>
      </c>
      <c r="E3706" s="11">
        <v>0</v>
      </c>
      <c r="F3706" s="2">
        <v>0.80689999999999995</v>
      </c>
      <c r="G3706" s="2">
        <v>0.183</v>
      </c>
      <c r="H3706" s="2">
        <v>0.6238999999999999</v>
      </c>
      <c r="I3706" s="2">
        <v>0.79459999999999997</v>
      </c>
      <c r="J3706" s="2">
        <v>0.17230000000000001</v>
      </c>
      <c r="K3706" s="2">
        <v>0.62229999999999996</v>
      </c>
      <c r="L3706" s="2">
        <v>0.77739999999999998</v>
      </c>
      <c r="M3706" s="2">
        <v>0.20830000000000001</v>
      </c>
      <c r="N3706" s="2">
        <v>0.56909999999999994</v>
      </c>
      <c r="O3706" s="2">
        <v>0.60509999999999997</v>
      </c>
      <c r="P3706" s="2" t="s">
        <v>4792</v>
      </c>
      <c r="Q3706" s="5">
        <v>13901</v>
      </c>
      <c r="R3706" s="5" t="s">
        <v>4791</v>
      </c>
      <c r="S3706" s="5">
        <v>121</v>
      </c>
      <c r="T3706" s="5">
        <v>870.44097546939065</v>
      </c>
      <c r="U3706" s="5">
        <v>0</v>
      </c>
      <c r="V3706" s="5">
        <v>0</v>
      </c>
      <c r="W3706" s="5">
        <v>19</v>
      </c>
      <c r="X3706" s="5">
        <v>136.68081432990431</v>
      </c>
      <c r="Y3706" s="5">
        <v>3</v>
      </c>
      <c r="Z3706" s="5">
        <v>21.581181209984894</v>
      </c>
      <c r="AA3706" s="5">
        <v>99</v>
      </c>
      <c r="AB3706" s="5">
        <v>712.17897992950145</v>
      </c>
      <c r="AC3706" s="225">
        <v>514</v>
      </c>
      <c r="AD3706" s="5">
        <v>3697.5757139774114</v>
      </c>
      <c r="AE3706" s="5">
        <v>117</v>
      </c>
      <c r="AF3706" s="5">
        <v>841.6660671894108</v>
      </c>
      <c r="AG3706" s="5">
        <v>366</v>
      </c>
      <c r="AH3706" s="5">
        <v>2632.904107618157</v>
      </c>
      <c r="AI3706" s="5">
        <v>31</v>
      </c>
      <c r="AJ3706" s="5">
        <v>223.00553916984387</v>
      </c>
    </row>
    <row r="3707" spans="1:36" x14ac:dyDescent="0.25">
      <c r="A3707">
        <v>2018</v>
      </c>
      <c r="B3707" t="s">
        <v>41</v>
      </c>
      <c r="C3707" s="212" t="s">
        <v>6028</v>
      </c>
      <c r="D3707" s="47" t="s">
        <v>6005</v>
      </c>
      <c r="E3707" s="11">
        <v>2.4020000000000001</v>
      </c>
      <c r="F3707" s="2">
        <v>0.24049999999999999</v>
      </c>
      <c r="G3707" s="2">
        <v>0.74350000000000005</v>
      </c>
      <c r="H3707" s="2">
        <v>-0.50300000000000011</v>
      </c>
      <c r="I3707" s="2">
        <v>0.2102</v>
      </c>
      <c r="J3707" s="2">
        <v>0.74750000000000005</v>
      </c>
      <c r="K3707" s="2">
        <v>-0.53730000000000011</v>
      </c>
      <c r="L3707" s="2">
        <v>0.24629999999999999</v>
      </c>
      <c r="M3707" s="2">
        <v>0.74</v>
      </c>
      <c r="N3707" s="2">
        <v>-0.49370000000000003</v>
      </c>
      <c r="O3707" s="2">
        <v>-0.51133333333333342</v>
      </c>
      <c r="P3707" s="2" t="s">
        <v>5900</v>
      </c>
      <c r="Q3707" s="5">
        <v>13919</v>
      </c>
      <c r="R3707" s="5">
        <v>5794.7543713572022</v>
      </c>
      <c r="S3707" s="5">
        <v>66</v>
      </c>
      <c r="T3707" s="5">
        <v>474.17199511459154</v>
      </c>
      <c r="U3707" s="5">
        <v>1</v>
      </c>
      <c r="V3707" s="5">
        <v>7.1844241684029031</v>
      </c>
      <c r="W3707" s="5">
        <v>6</v>
      </c>
      <c r="X3707" s="5">
        <v>43.106545010417413</v>
      </c>
      <c r="Y3707" s="5">
        <v>32</v>
      </c>
      <c r="Z3707" s="5">
        <v>229.9015733888929</v>
      </c>
      <c r="AA3707" s="5">
        <v>27</v>
      </c>
      <c r="AB3707" s="5">
        <v>193.97945254687835</v>
      </c>
      <c r="AC3707" s="225">
        <v>531</v>
      </c>
      <c r="AD3707" s="5">
        <v>3814.9292334219413</v>
      </c>
      <c r="AE3707" s="5">
        <v>70</v>
      </c>
      <c r="AF3707" s="5">
        <v>502.90969178820319</v>
      </c>
      <c r="AG3707" s="5">
        <v>415</v>
      </c>
      <c r="AH3707" s="5">
        <v>2981.5360298872042</v>
      </c>
      <c r="AI3707" s="5">
        <v>46</v>
      </c>
      <c r="AJ3707" s="5">
        <v>330.48351174653351</v>
      </c>
    </row>
    <row r="3708" spans="1:36" x14ac:dyDescent="0.25">
      <c r="A3708">
        <v>2018</v>
      </c>
      <c r="B3708" t="s">
        <v>41</v>
      </c>
      <c r="C3708" s="212" t="s">
        <v>6043</v>
      </c>
      <c r="D3708" s="47" t="s">
        <v>6005</v>
      </c>
      <c r="E3708" s="11">
        <v>2.8439999999999999</v>
      </c>
      <c r="F3708" s="2">
        <v>0.24049999999999999</v>
      </c>
      <c r="G3708" s="2">
        <v>0.74350000000000005</v>
      </c>
      <c r="H3708" s="2">
        <v>-0.50300000000000011</v>
      </c>
      <c r="I3708" s="2">
        <v>0.2102</v>
      </c>
      <c r="J3708" s="2">
        <v>0.74750000000000005</v>
      </c>
      <c r="K3708" s="2">
        <v>-0.53730000000000011</v>
      </c>
      <c r="L3708" s="2">
        <v>0.24629999999999999</v>
      </c>
      <c r="M3708" s="2">
        <v>0.74</v>
      </c>
      <c r="N3708" s="2">
        <v>-0.49370000000000003</v>
      </c>
      <c r="O3708" s="2">
        <v>-0.51133333333333342</v>
      </c>
      <c r="P3708" s="2" t="s">
        <v>5900</v>
      </c>
      <c r="Q3708" s="5">
        <v>13934</v>
      </c>
      <c r="R3708" s="5">
        <v>4899.43741209564</v>
      </c>
      <c r="S3708" s="5">
        <v>16</v>
      </c>
      <c r="T3708" s="5">
        <v>114.82704176833646</v>
      </c>
      <c r="U3708" s="5">
        <v>1</v>
      </c>
      <c r="V3708" s="5">
        <v>7.1766901105210286</v>
      </c>
      <c r="W3708" s="5">
        <v>2</v>
      </c>
      <c r="X3708" s="5">
        <v>14.353380221042057</v>
      </c>
      <c r="Y3708" s="5">
        <v>4</v>
      </c>
      <c r="Z3708" s="5">
        <v>28.706760442084114</v>
      </c>
      <c r="AA3708" s="5">
        <v>9</v>
      </c>
      <c r="AB3708" s="5">
        <v>64.590210994689244</v>
      </c>
      <c r="AC3708" s="225">
        <v>189</v>
      </c>
      <c r="AD3708" s="5">
        <v>1356.3944308884743</v>
      </c>
      <c r="AE3708" s="5">
        <v>20</v>
      </c>
      <c r="AF3708" s="5">
        <v>143.53380221042056</v>
      </c>
      <c r="AG3708" s="5">
        <v>157</v>
      </c>
      <c r="AH3708" s="5">
        <v>1126.7403473518013</v>
      </c>
      <c r="AI3708" s="5">
        <v>12</v>
      </c>
      <c r="AJ3708" s="5">
        <v>86.120281326252339</v>
      </c>
    </row>
    <row r="3709" spans="1:36" x14ac:dyDescent="0.25">
      <c r="A3709">
        <v>2018</v>
      </c>
      <c r="B3709" t="s">
        <v>71</v>
      </c>
      <c r="C3709" s="212" t="s">
        <v>4804</v>
      </c>
      <c r="D3709" s="47" t="s">
        <v>4802</v>
      </c>
      <c r="E3709" s="11">
        <v>0</v>
      </c>
      <c r="F3709" s="2">
        <v>0.53639999999999999</v>
      </c>
      <c r="G3709" s="2">
        <v>0.4456</v>
      </c>
      <c r="H3709" s="2">
        <v>9.0799999999999992E-2</v>
      </c>
      <c r="I3709" s="2">
        <v>0.55330000000000001</v>
      </c>
      <c r="J3709" s="2">
        <v>0.39650000000000002</v>
      </c>
      <c r="K3709" s="2">
        <v>0.15679999999999999</v>
      </c>
      <c r="L3709" s="2">
        <v>0.54400000000000004</v>
      </c>
      <c r="M3709" s="2">
        <v>0.43290000000000001</v>
      </c>
      <c r="N3709" s="2">
        <v>0.11110000000000003</v>
      </c>
      <c r="O3709" s="2">
        <v>0.11956666666666667</v>
      </c>
      <c r="P3709" s="2" t="s">
        <v>4792</v>
      </c>
      <c r="Q3709" s="5">
        <v>13944</v>
      </c>
      <c r="R3709" s="5" t="s">
        <v>4791</v>
      </c>
      <c r="S3709" s="5">
        <v>12</v>
      </c>
      <c r="T3709" s="5">
        <v>86.058519793459553</v>
      </c>
      <c r="U3709" s="5">
        <v>1</v>
      </c>
      <c r="V3709" s="5">
        <v>7.1715433161216291</v>
      </c>
      <c r="W3709" s="5">
        <v>1</v>
      </c>
      <c r="X3709" s="5">
        <v>7.1715433161216291</v>
      </c>
      <c r="Y3709" s="5">
        <v>0</v>
      </c>
      <c r="Z3709" s="5">
        <v>0</v>
      </c>
      <c r="AA3709" s="5">
        <v>10</v>
      </c>
      <c r="AB3709" s="5">
        <v>71.715433161216296</v>
      </c>
      <c r="AC3709" s="225">
        <v>171</v>
      </c>
      <c r="AD3709" s="5">
        <v>1226.3339070567988</v>
      </c>
      <c r="AE3709" s="5">
        <v>44</v>
      </c>
      <c r="AF3709" s="5">
        <v>315.5479059093517</v>
      </c>
      <c r="AG3709" s="5">
        <v>120</v>
      </c>
      <c r="AH3709" s="5">
        <v>860.5851979345955</v>
      </c>
      <c r="AI3709" s="5">
        <v>7</v>
      </c>
      <c r="AJ3709" s="5">
        <v>50.200803212851397</v>
      </c>
    </row>
    <row r="3710" spans="1:36" x14ac:dyDescent="0.25">
      <c r="A3710">
        <v>2018</v>
      </c>
      <c r="B3710" t="s">
        <v>71</v>
      </c>
      <c r="C3710" s="212" t="s">
        <v>4804</v>
      </c>
      <c r="D3710" s="47" t="s">
        <v>4802</v>
      </c>
      <c r="E3710" s="11">
        <v>0</v>
      </c>
      <c r="F3710" s="2">
        <v>0.53639999999999999</v>
      </c>
      <c r="G3710" s="2">
        <v>0.4456</v>
      </c>
      <c r="H3710" s="2">
        <v>9.0799999999999992E-2</v>
      </c>
      <c r="I3710" s="2">
        <v>0.55330000000000001</v>
      </c>
      <c r="J3710" s="2">
        <v>0.39650000000000002</v>
      </c>
      <c r="K3710" s="2">
        <v>0.15679999999999999</v>
      </c>
      <c r="L3710" s="2">
        <v>0.54400000000000004</v>
      </c>
      <c r="M3710" s="2">
        <v>0.43290000000000001</v>
      </c>
      <c r="N3710" s="2">
        <v>0.11110000000000003</v>
      </c>
      <c r="O3710" s="2">
        <v>0.11956666666666667</v>
      </c>
      <c r="P3710" s="2" t="s">
        <v>4792</v>
      </c>
      <c r="Q3710" s="5">
        <v>13944</v>
      </c>
      <c r="R3710" s="5" t="s">
        <v>4791</v>
      </c>
      <c r="S3710" s="5">
        <v>12</v>
      </c>
      <c r="T3710" s="5">
        <v>86.058519793459553</v>
      </c>
      <c r="U3710" s="5">
        <v>1</v>
      </c>
      <c r="V3710" s="5">
        <v>7.1715433161216291</v>
      </c>
      <c r="W3710" s="5">
        <v>1</v>
      </c>
      <c r="X3710" s="5">
        <v>7.1715433161216291</v>
      </c>
      <c r="Y3710" s="5">
        <v>0</v>
      </c>
      <c r="Z3710" s="5">
        <v>0</v>
      </c>
      <c r="AA3710" s="5">
        <v>10</v>
      </c>
      <c r="AB3710" s="5">
        <v>71.715433161216296</v>
      </c>
      <c r="AC3710" s="225">
        <v>171</v>
      </c>
      <c r="AD3710" s="5">
        <v>1226.3339070567988</v>
      </c>
      <c r="AE3710" s="5">
        <v>44</v>
      </c>
      <c r="AF3710" s="5">
        <v>315.5479059093517</v>
      </c>
      <c r="AG3710" s="5">
        <v>120</v>
      </c>
      <c r="AH3710" s="5">
        <v>860.5851979345955</v>
      </c>
      <c r="AI3710" s="5">
        <v>7</v>
      </c>
      <c r="AJ3710" s="5">
        <v>50.200803212851397</v>
      </c>
    </row>
    <row r="3711" spans="1:36" x14ac:dyDescent="0.25">
      <c r="A3711">
        <v>2017</v>
      </c>
      <c r="B3711" t="s">
        <v>41</v>
      </c>
      <c r="C3711" s="212" t="s">
        <v>6028</v>
      </c>
      <c r="D3711" s="47" t="s">
        <v>6005</v>
      </c>
      <c r="E3711" s="11">
        <v>2.4020000000000001</v>
      </c>
      <c r="F3711" s="2">
        <v>0.24049999999999999</v>
      </c>
      <c r="G3711" s="2">
        <v>0.74350000000000005</v>
      </c>
      <c r="H3711" s="2">
        <v>-0.50300000000000011</v>
      </c>
      <c r="I3711" s="2">
        <v>0.2102</v>
      </c>
      <c r="J3711" s="2">
        <v>0.74750000000000005</v>
      </c>
      <c r="K3711" s="2">
        <v>-0.53730000000000011</v>
      </c>
      <c r="L3711" s="2">
        <v>0.24629999999999999</v>
      </c>
      <c r="M3711" s="2">
        <v>0.74</v>
      </c>
      <c r="N3711" s="2">
        <v>-0.49370000000000003</v>
      </c>
      <c r="O3711" s="2">
        <v>-0.51133333333333342</v>
      </c>
      <c r="P3711" s="2" t="s">
        <v>5900</v>
      </c>
      <c r="Q3711" s="5">
        <v>13950</v>
      </c>
      <c r="R3711" s="5">
        <v>5807.6602830974189</v>
      </c>
      <c r="S3711" s="5">
        <v>75</v>
      </c>
      <c r="T3711" s="5">
        <v>537.63440860215053</v>
      </c>
      <c r="U3711" s="5">
        <v>1</v>
      </c>
      <c r="V3711" s="5">
        <v>7.1684587813620073</v>
      </c>
      <c r="W3711" s="5">
        <v>13</v>
      </c>
      <c r="X3711" s="5">
        <v>93.189964157706086</v>
      </c>
      <c r="Y3711" s="5">
        <v>32</v>
      </c>
      <c r="Z3711" s="5">
        <v>229.39068100358423</v>
      </c>
      <c r="AA3711" s="5">
        <v>29</v>
      </c>
      <c r="AB3711" s="5">
        <v>207.88530465949822</v>
      </c>
      <c r="AC3711" s="225">
        <v>455</v>
      </c>
      <c r="AD3711" s="5">
        <v>3261.648745519713</v>
      </c>
      <c r="AE3711" s="5">
        <v>62</v>
      </c>
      <c r="AF3711" s="5">
        <v>444.44444444444446</v>
      </c>
      <c r="AG3711" s="5">
        <v>321</v>
      </c>
      <c r="AH3711" s="5">
        <v>2301.0752688172042</v>
      </c>
      <c r="AI3711" s="5">
        <v>72</v>
      </c>
      <c r="AJ3711" s="5">
        <v>516.12903225806451</v>
      </c>
    </row>
    <row r="3712" spans="1:36" x14ac:dyDescent="0.25">
      <c r="A3712">
        <v>2017</v>
      </c>
      <c r="B3712" t="s">
        <v>49</v>
      </c>
      <c r="C3712" s="212" t="s">
        <v>6405</v>
      </c>
      <c r="D3712" s="47" t="s">
        <v>5760</v>
      </c>
      <c r="E3712" s="11">
        <v>32.1</v>
      </c>
      <c r="F3712" s="2">
        <v>0.34110000000000001</v>
      </c>
      <c r="G3712" s="2">
        <v>0.62929999999999997</v>
      </c>
      <c r="H3712" s="2">
        <v>-0.28819999999999996</v>
      </c>
      <c r="I3712" s="2">
        <v>0.34100000000000003</v>
      </c>
      <c r="J3712" s="2">
        <v>0.55800000000000005</v>
      </c>
      <c r="K3712" s="2">
        <v>-0.21700000000000003</v>
      </c>
      <c r="L3712" s="2">
        <v>0.45100000000000001</v>
      </c>
      <c r="M3712" s="2">
        <v>0.53200000000000003</v>
      </c>
      <c r="N3712" s="2">
        <v>-8.1000000000000016E-2</v>
      </c>
      <c r="O3712" s="2">
        <v>-0.19540000000000002</v>
      </c>
      <c r="P3712" s="2" t="s">
        <v>5900</v>
      </c>
      <c r="Q3712" s="5">
        <v>13951</v>
      </c>
      <c r="R3712" s="5">
        <v>434.61059190031153</v>
      </c>
      <c r="S3712" s="5">
        <v>9</v>
      </c>
      <c r="T3712" s="5">
        <v>64.511504551645046</v>
      </c>
      <c r="U3712" s="5">
        <v>0</v>
      </c>
      <c r="V3712" s="5">
        <v>0</v>
      </c>
      <c r="W3712" s="5">
        <v>1</v>
      </c>
      <c r="X3712" s="5">
        <v>7.1679449501827825</v>
      </c>
      <c r="Y3712" s="5">
        <v>0</v>
      </c>
      <c r="Z3712" s="5">
        <v>0</v>
      </c>
      <c r="AA3712" s="5">
        <v>8</v>
      </c>
      <c r="AB3712" s="5">
        <v>57.34355960146226</v>
      </c>
      <c r="AC3712" s="225">
        <v>80</v>
      </c>
      <c r="AD3712" s="5">
        <v>573.43559601462266</v>
      </c>
      <c r="AE3712" s="5">
        <v>15</v>
      </c>
      <c r="AF3712" s="5">
        <v>107.51917425274175</v>
      </c>
      <c r="AG3712" s="5">
        <v>62</v>
      </c>
      <c r="AH3712" s="5">
        <v>444.41258691133248</v>
      </c>
      <c r="AI3712" s="5">
        <v>3</v>
      </c>
      <c r="AJ3712" s="5">
        <v>21.503834850548348</v>
      </c>
    </row>
    <row r="3713" spans="1:36" x14ac:dyDescent="0.25">
      <c r="A3713">
        <v>2017</v>
      </c>
      <c r="B3713" t="s">
        <v>49</v>
      </c>
      <c r="C3713" s="212" t="s">
        <v>6455</v>
      </c>
      <c r="D3713" s="47" t="s">
        <v>618</v>
      </c>
      <c r="E3713" s="11">
        <v>26.6</v>
      </c>
      <c r="F3713" s="2">
        <v>0.3947</v>
      </c>
      <c r="G3713" s="2">
        <v>0.57199999999999995</v>
      </c>
      <c r="H3713" s="2">
        <v>-0.17729999999999996</v>
      </c>
      <c r="I3713" s="2">
        <v>0.50900000000000001</v>
      </c>
      <c r="J3713" s="2">
        <v>0.39100000000000001</v>
      </c>
      <c r="K3713" s="2">
        <v>0.11799999999999999</v>
      </c>
      <c r="L3713" s="2">
        <v>0.502</v>
      </c>
      <c r="M3713" s="2">
        <v>0.48099999999999998</v>
      </c>
      <c r="N3713" s="2">
        <v>2.1000000000000019E-2</v>
      </c>
      <c r="O3713" s="2">
        <v>-1.2766666666666648E-2</v>
      </c>
      <c r="P3713" s="2" t="s">
        <v>5765</v>
      </c>
      <c r="Q3713" s="5">
        <v>13955</v>
      </c>
      <c r="R3713" s="5">
        <v>524.62406015037595</v>
      </c>
      <c r="S3713" s="5">
        <v>21</v>
      </c>
      <c r="T3713" s="5">
        <v>150.48369759942673</v>
      </c>
      <c r="U3713" s="5">
        <v>0</v>
      </c>
      <c r="V3713" s="5">
        <v>0</v>
      </c>
      <c r="W3713" s="5">
        <v>1</v>
      </c>
      <c r="X3713" s="5">
        <v>7.1658903618774641</v>
      </c>
      <c r="Y3713" s="5">
        <v>2</v>
      </c>
      <c r="Z3713" s="5">
        <v>14.331780723754928</v>
      </c>
      <c r="AA3713" s="5">
        <v>18</v>
      </c>
      <c r="AB3713" s="5">
        <v>128.98602651379434</v>
      </c>
      <c r="AC3713" s="225">
        <v>143</v>
      </c>
      <c r="AD3713" s="5">
        <v>1024.7223217484773</v>
      </c>
      <c r="AE3713" s="5">
        <v>24</v>
      </c>
      <c r="AF3713" s="5">
        <v>171.98136868505912</v>
      </c>
      <c r="AG3713" s="5">
        <v>115</v>
      </c>
      <c r="AH3713" s="5">
        <v>824.07739161590825</v>
      </c>
      <c r="AI3713" s="5">
        <v>4</v>
      </c>
      <c r="AJ3713" s="5">
        <v>28.663561447509856</v>
      </c>
    </row>
    <row r="3714" spans="1:36" x14ac:dyDescent="0.25">
      <c r="A3714">
        <v>2017</v>
      </c>
      <c r="B3714" t="s">
        <v>71</v>
      </c>
      <c r="C3714" s="212" t="s">
        <v>5769</v>
      </c>
      <c r="D3714" s="47" t="s">
        <v>970</v>
      </c>
      <c r="E3714" s="11">
        <v>0</v>
      </c>
      <c r="F3714" s="2">
        <v>0.4269</v>
      </c>
      <c r="G3714" s="2">
        <v>0.55940000000000001</v>
      </c>
      <c r="H3714" s="2">
        <v>-0.13250000000000001</v>
      </c>
      <c r="I3714" s="2">
        <v>0.41610000000000003</v>
      </c>
      <c r="J3714" s="2">
        <v>0.53949999999999998</v>
      </c>
      <c r="K3714" s="2">
        <v>-0.12339999999999995</v>
      </c>
      <c r="L3714" s="2">
        <v>0.49309999999999998</v>
      </c>
      <c r="M3714" s="2">
        <v>0.49390000000000001</v>
      </c>
      <c r="N3714" s="2">
        <v>-8.0000000000002292E-4</v>
      </c>
      <c r="O3714" s="2">
        <v>-8.5566666666666666E-2</v>
      </c>
      <c r="P3714" s="2" t="s">
        <v>5765</v>
      </c>
      <c r="Q3714" s="5">
        <v>13958</v>
      </c>
      <c r="R3714" s="5" t="s">
        <v>4791</v>
      </c>
      <c r="S3714" s="5">
        <v>23</v>
      </c>
      <c r="T3714" s="5">
        <v>164.78005444906148</v>
      </c>
      <c r="U3714" s="5">
        <v>0</v>
      </c>
      <c r="V3714" s="5">
        <v>0</v>
      </c>
      <c r="W3714" s="5">
        <v>4</v>
      </c>
      <c r="X3714" s="5">
        <v>28.657400773749821</v>
      </c>
      <c r="Y3714" s="5">
        <v>8</v>
      </c>
      <c r="Z3714" s="5">
        <v>57.314801547499641</v>
      </c>
      <c r="AA3714" s="5">
        <v>11</v>
      </c>
      <c r="AB3714" s="5">
        <v>78.807852127812012</v>
      </c>
      <c r="AC3714" s="225">
        <v>142</v>
      </c>
      <c r="AD3714" s="5">
        <v>1017.3377274681187</v>
      </c>
      <c r="AE3714" s="5">
        <v>34</v>
      </c>
      <c r="AF3714" s="5">
        <v>243.58790657687348</v>
      </c>
      <c r="AG3714" s="5">
        <v>94</v>
      </c>
      <c r="AH3714" s="5">
        <v>673.44891818312078</v>
      </c>
      <c r="AI3714" s="5">
        <v>14</v>
      </c>
      <c r="AJ3714" s="5">
        <v>100.30090270812437</v>
      </c>
    </row>
    <row r="3715" spans="1:36" x14ac:dyDescent="0.25">
      <c r="A3715">
        <v>2018</v>
      </c>
      <c r="B3715" t="s">
        <v>71</v>
      </c>
      <c r="C3715" s="212" t="s">
        <v>5769</v>
      </c>
      <c r="D3715" s="47" t="s">
        <v>970</v>
      </c>
      <c r="E3715" s="11">
        <v>0</v>
      </c>
      <c r="F3715" s="2">
        <v>0.4269</v>
      </c>
      <c r="G3715" s="2">
        <v>0.55940000000000001</v>
      </c>
      <c r="H3715" s="2">
        <v>-0.13250000000000001</v>
      </c>
      <c r="I3715" s="2">
        <v>0.41610000000000003</v>
      </c>
      <c r="J3715" s="2">
        <v>0.53949999999999998</v>
      </c>
      <c r="K3715" s="2">
        <v>-0.12339999999999995</v>
      </c>
      <c r="L3715" s="2">
        <v>0.49309999999999998</v>
      </c>
      <c r="M3715" s="2">
        <v>0.49390000000000001</v>
      </c>
      <c r="N3715" s="2">
        <v>-8.0000000000002292E-4</v>
      </c>
      <c r="O3715" s="2">
        <v>-8.5566666666666666E-2</v>
      </c>
      <c r="P3715" s="2" t="s">
        <v>5765</v>
      </c>
      <c r="Q3715" s="5">
        <v>13958</v>
      </c>
      <c r="R3715" s="5" t="s">
        <v>4791</v>
      </c>
      <c r="S3715" s="5">
        <v>25</v>
      </c>
      <c r="T3715" s="5">
        <v>179.10875483593637</v>
      </c>
      <c r="U3715" s="5">
        <v>0</v>
      </c>
      <c r="V3715" s="5">
        <v>0</v>
      </c>
      <c r="W3715" s="5">
        <v>12</v>
      </c>
      <c r="X3715" s="5">
        <v>85.972202321249455</v>
      </c>
      <c r="Y3715" s="5">
        <v>2</v>
      </c>
      <c r="Z3715" s="5">
        <v>14.32870038687491</v>
      </c>
      <c r="AA3715" s="5">
        <v>11</v>
      </c>
      <c r="AB3715" s="5">
        <v>78.807852127812012</v>
      </c>
      <c r="AC3715" s="225">
        <v>144</v>
      </c>
      <c r="AD3715" s="5">
        <v>1031.6664278549936</v>
      </c>
      <c r="AE3715" s="5">
        <v>34</v>
      </c>
      <c r="AF3715" s="5">
        <v>243.58790657687348</v>
      </c>
      <c r="AG3715" s="5">
        <v>98</v>
      </c>
      <c r="AH3715" s="5">
        <v>702.10631895687061</v>
      </c>
      <c r="AI3715" s="5">
        <v>12</v>
      </c>
      <c r="AJ3715" s="5">
        <v>85.972202321249455</v>
      </c>
    </row>
    <row r="3716" spans="1:36" x14ac:dyDescent="0.25">
      <c r="A3716">
        <v>2018</v>
      </c>
      <c r="B3716" t="s">
        <v>71</v>
      </c>
      <c r="C3716" s="212" t="s">
        <v>5769</v>
      </c>
      <c r="D3716" s="47" t="s">
        <v>970</v>
      </c>
      <c r="E3716" s="11">
        <v>0</v>
      </c>
      <c r="F3716" s="2">
        <v>0.4269</v>
      </c>
      <c r="G3716" s="2">
        <v>0.55940000000000001</v>
      </c>
      <c r="H3716" s="2">
        <v>-0.13250000000000001</v>
      </c>
      <c r="I3716" s="2">
        <v>0.41610000000000003</v>
      </c>
      <c r="J3716" s="2">
        <v>0.53949999999999998</v>
      </c>
      <c r="K3716" s="2">
        <v>-0.12339999999999995</v>
      </c>
      <c r="L3716" s="2">
        <v>0.49309999999999998</v>
      </c>
      <c r="M3716" s="2">
        <v>0.49390000000000001</v>
      </c>
      <c r="N3716" s="2">
        <v>-8.0000000000002292E-4</v>
      </c>
      <c r="O3716" s="2">
        <v>-8.5566666666666666E-2</v>
      </c>
      <c r="P3716" s="2" t="s">
        <v>5765</v>
      </c>
      <c r="Q3716" s="5">
        <v>13958</v>
      </c>
      <c r="R3716" s="5" t="s">
        <v>4791</v>
      </c>
      <c r="S3716" s="5">
        <v>25</v>
      </c>
      <c r="T3716" s="5">
        <v>179.10875483593637</v>
      </c>
      <c r="U3716" s="5">
        <v>0</v>
      </c>
      <c r="V3716" s="5">
        <v>0</v>
      </c>
      <c r="W3716" s="5">
        <v>12</v>
      </c>
      <c r="X3716" s="5">
        <v>85.972202321249455</v>
      </c>
      <c r="Y3716" s="5">
        <v>2</v>
      </c>
      <c r="Z3716" s="5">
        <v>14.32870038687491</v>
      </c>
      <c r="AA3716" s="5">
        <v>11</v>
      </c>
      <c r="AB3716" s="5">
        <v>78.807852127812012</v>
      </c>
      <c r="AC3716" s="225">
        <v>144</v>
      </c>
      <c r="AD3716" s="5">
        <v>1031.6664278549936</v>
      </c>
      <c r="AE3716" s="5">
        <v>34</v>
      </c>
      <c r="AF3716" s="5">
        <v>243.58790657687348</v>
      </c>
      <c r="AG3716" s="5">
        <v>98</v>
      </c>
      <c r="AH3716" s="5">
        <v>702.10631895687061</v>
      </c>
      <c r="AI3716" s="5">
        <v>12</v>
      </c>
      <c r="AJ3716" s="5">
        <v>85.972202321249455</v>
      </c>
    </row>
    <row r="3717" spans="1:36" x14ac:dyDescent="0.25">
      <c r="A3717">
        <v>2018</v>
      </c>
      <c r="B3717" t="s">
        <v>49</v>
      </c>
      <c r="C3717" s="212" t="s">
        <v>5367</v>
      </c>
      <c r="D3717" s="47" t="s">
        <v>618</v>
      </c>
      <c r="E3717" s="11">
        <v>5.7</v>
      </c>
      <c r="F3717" s="2">
        <v>0.3947</v>
      </c>
      <c r="G3717" s="2">
        <v>0.57199999999999995</v>
      </c>
      <c r="H3717" s="2">
        <v>-0.17729999999999996</v>
      </c>
      <c r="I3717" s="2">
        <v>0.38</v>
      </c>
      <c r="J3717" s="2">
        <v>0.52100000000000002</v>
      </c>
      <c r="K3717" s="2">
        <v>-0.14100000000000001</v>
      </c>
      <c r="L3717" s="2">
        <v>0.40400000000000003</v>
      </c>
      <c r="M3717" s="2">
        <v>0.57599999999999996</v>
      </c>
      <c r="N3717" s="2">
        <v>-0.17199999999999993</v>
      </c>
      <c r="O3717" s="2">
        <v>-0.16343333333333329</v>
      </c>
      <c r="P3717" s="2" t="s">
        <v>5900</v>
      </c>
      <c r="Q3717" s="5">
        <v>13964</v>
      </c>
      <c r="R3717" s="5">
        <v>2449.8245614035086</v>
      </c>
      <c r="S3717" s="5">
        <v>4</v>
      </c>
      <c r="T3717" s="5">
        <v>28.645087367516471</v>
      </c>
      <c r="U3717" s="5">
        <v>1</v>
      </c>
      <c r="V3717" s="5">
        <v>7.1612718418791177</v>
      </c>
      <c r="W3717" s="5">
        <v>0</v>
      </c>
      <c r="X3717" s="5">
        <v>0</v>
      </c>
      <c r="Y3717" s="5">
        <v>0</v>
      </c>
      <c r="Z3717" s="5">
        <v>0</v>
      </c>
      <c r="AA3717" s="5">
        <v>3</v>
      </c>
      <c r="AB3717" s="5">
        <v>21.483815525637354</v>
      </c>
      <c r="AC3717" s="225">
        <v>14</v>
      </c>
      <c r="AD3717" s="5">
        <v>100.25780578630766</v>
      </c>
      <c r="AE3717" s="5">
        <v>1</v>
      </c>
      <c r="AF3717" s="5">
        <v>7.1612718418791177</v>
      </c>
      <c r="AG3717" s="5">
        <v>11</v>
      </c>
      <c r="AH3717" s="5">
        <v>78.773990260670303</v>
      </c>
      <c r="AI3717" s="5">
        <v>2</v>
      </c>
      <c r="AJ3717" s="5">
        <v>14.322543683758235</v>
      </c>
    </row>
    <row r="3718" spans="1:36" x14ac:dyDescent="0.25">
      <c r="A3718">
        <v>2019</v>
      </c>
      <c r="B3718" t="s">
        <v>71</v>
      </c>
      <c r="C3718" s="212" t="s">
        <v>5796</v>
      </c>
      <c r="D3718" s="47" t="s">
        <v>5790</v>
      </c>
      <c r="E3718" s="11">
        <v>0</v>
      </c>
      <c r="F3718" s="2">
        <v>0.44009999999999999</v>
      </c>
      <c r="G3718" s="2">
        <v>0.54569999999999996</v>
      </c>
      <c r="H3718" s="2">
        <v>-0.10559999999999997</v>
      </c>
      <c r="I3718" s="2">
        <v>0.4476</v>
      </c>
      <c r="J3718" s="2">
        <v>0.51390000000000002</v>
      </c>
      <c r="K3718" s="2">
        <v>-6.6300000000000026E-2</v>
      </c>
      <c r="L3718" s="2">
        <v>0.52910000000000001</v>
      </c>
      <c r="M3718" s="2">
        <v>0.46079999999999999</v>
      </c>
      <c r="N3718" s="2">
        <v>6.8300000000000027E-2</v>
      </c>
      <c r="O3718" s="2">
        <v>-3.4533333333333326E-2</v>
      </c>
      <c r="P3718" s="2" t="s">
        <v>5765</v>
      </c>
      <c r="Q3718" s="5">
        <v>13967</v>
      </c>
      <c r="R3718" s="5" t="s">
        <v>4791</v>
      </c>
      <c r="S3718" s="5">
        <v>0</v>
      </c>
      <c r="T3718" s="5">
        <v>0</v>
      </c>
      <c r="U3718" s="5">
        <v>0</v>
      </c>
      <c r="V3718" s="5">
        <v>0</v>
      </c>
      <c r="W3718" s="5">
        <v>0</v>
      </c>
      <c r="X3718" s="5">
        <v>0</v>
      </c>
      <c r="Y3718" s="5">
        <v>0</v>
      </c>
      <c r="Z3718" s="5">
        <v>0</v>
      </c>
      <c r="AA3718" s="5">
        <v>0</v>
      </c>
      <c r="AB3718" s="5">
        <v>0</v>
      </c>
      <c r="AC3718" s="225">
        <v>87</v>
      </c>
      <c r="AD3718" s="5">
        <v>622.89682823798955</v>
      </c>
      <c r="AE3718" s="5">
        <v>4</v>
      </c>
      <c r="AF3718" s="5">
        <v>28.638934631631706</v>
      </c>
      <c r="AG3718" s="5">
        <v>76</v>
      </c>
      <c r="AH3718" s="5">
        <v>544.13975800100229</v>
      </c>
      <c r="AI3718" s="5">
        <v>7</v>
      </c>
      <c r="AJ3718" s="5">
        <v>50.118135605355477</v>
      </c>
    </row>
    <row r="3719" spans="1:36" x14ac:dyDescent="0.25">
      <c r="A3719">
        <v>2018</v>
      </c>
      <c r="B3719" t="s">
        <v>49</v>
      </c>
      <c r="C3719" s="212" t="s">
        <v>6455</v>
      </c>
      <c r="D3719" s="47" t="s">
        <v>618</v>
      </c>
      <c r="E3719" s="11">
        <v>26.6</v>
      </c>
      <c r="F3719" s="2">
        <v>0.3947</v>
      </c>
      <c r="G3719" s="2">
        <v>0.57199999999999995</v>
      </c>
      <c r="H3719" s="2">
        <v>-0.17729999999999996</v>
      </c>
      <c r="I3719" s="2">
        <v>0.50900000000000001</v>
      </c>
      <c r="J3719" s="2">
        <v>0.39100000000000001</v>
      </c>
      <c r="K3719" s="2">
        <v>0.11799999999999999</v>
      </c>
      <c r="L3719" s="2">
        <v>0.502</v>
      </c>
      <c r="M3719" s="2">
        <v>0.48099999999999998</v>
      </c>
      <c r="N3719" s="2">
        <v>2.1000000000000019E-2</v>
      </c>
      <c r="O3719" s="2">
        <v>-1.2766666666666648E-2</v>
      </c>
      <c r="P3719" s="2" t="s">
        <v>5765</v>
      </c>
      <c r="Q3719" s="5">
        <v>13973</v>
      </c>
      <c r="R3719" s="5">
        <v>525.30075187969919</v>
      </c>
      <c r="S3719" s="5">
        <v>29</v>
      </c>
      <c r="T3719" s="5">
        <v>207.54311887211051</v>
      </c>
      <c r="U3719" s="5">
        <v>0</v>
      </c>
      <c r="V3719" s="5">
        <v>0</v>
      </c>
      <c r="W3719" s="5">
        <v>11</v>
      </c>
      <c r="X3719" s="5">
        <v>78.723251985972951</v>
      </c>
      <c r="Y3719" s="5">
        <v>0</v>
      </c>
      <c r="Z3719" s="5">
        <v>0</v>
      </c>
      <c r="AA3719" s="5">
        <v>18</v>
      </c>
      <c r="AB3719" s="5">
        <v>128.81986688613756</v>
      </c>
      <c r="AC3719" s="225">
        <v>162</v>
      </c>
      <c r="AD3719" s="5">
        <v>1159.3788019752378</v>
      </c>
      <c r="AE3719" s="5">
        <v>12</v>
      </c>
      <c r="AF3719" s="5">
        <v>85.879911257425036</v>
      </c>
      <c r="AG3719" s="5">
        <v>144</v>
      </c>
      <c r="AH3719" s="5">
        <v>1030.5589350891005</v>
      </c>
      <c r="AI3719" s="5">
        <v>6</v>
      </c>
      <c r="AJ3719" s="5">
        <v>42.939955628712518</v>
      </c>
    </row>
    <row r="3720" spans="1:36" x14ac:dyDescent="0.25">
      <c r="A3720">
        <v>2017</v>
      </c>
      <c r="B3720" t="s">
        <v>49</v>
      </c>
      <c r="C3720" s="212" t="s">
        <v>6365</v>
      </c>
      <c r="D3720" s="47" t="s">
        <v>6329</v>
      </c>
      <c r="E3720" s="11">
        <v>20.5</v>
      </c>
      <c r="F3720" s="2">
        <v>0.36499999999999999</v>
      </c>
      <c r="G3720" s="2">
        <v>0.60719999999999996</v>
      </c>
      <c r="H3720" s="2">
        <v>-0.24219999999999997</v>
      </c>
      <c r="I3720" s="2">
        <v>0.39800000000000002</v>
      </c>
      <c r="J3720" s="2">
        <v>0.51800000000000002</v>
      </c>
      <c r="K3720" s="2">
        <v>-0.12</v>
      </c>
      <c r="L3720" s="2">
        <v>0.45900000000000002</v>
      </c>
      <c r="M3720" s="2">
        <v>0.52900000000000003</v>
      </c>
      <c r="N3720" s="2">
        <v>-7.0000000000000007E-2</v>
      </c>
      <c r="O3720" s="2">
        <v>-0.14406666666666665</v>
      </c>
      <c r="P3720" s="2" t="s">
        <v>5900</v>
      </c>
      <c r="Q3720" s="5">
        <v>13976</v>
      </c>
      <c r="R3720" s="5">
        <v>681.7560975609756</v>
      </c>
      <c r="S3720" s="5">
        <v>58</v>
      </c>
      <c r="T3720" s="5">
        <v>414.99713795077281</v>
      </c>
      <c r="U3720" s="5">
        <v>0</v>
      </c>
      <c r="V3720" s="5">
        <v>0</v>
      </c>
      <c r="W3720" s="5">
        <v>7</v>
      </c>
      <c r="X3720" s="5">
        <v>50.085861476817406</v>
      </c>
      <c r="Y3720" s="5">
        <v>2</v>
      </c>
      <c r="Z3720" s="5">
        <v>14.310246136233541</v>
      </c>
      <c r="AA3720" s="5">
        <v>49</v>
      </c>
      <c r="AB3720" s="5">
        <v>350.60103033772185</v>
      </c>
      <c r="AC3720" s="225">
        <v>291</v>
      </c>
      <c r="AD3720" s="5">
        <v>2082.1408128219805</v>
      </c>
      <c r="AE3720" s="5">
        <v>86</v>
      </c>
      <c r="AF3720" s="5">
        <v>615.34058385804235</v>
      </c>
      <c r="AG3720" s="5">
        <v>191</v>
      </c>
      <c r="AH3720" s="5">
        <v>1366.6285060103035</v>
      </c>
      <c r="AI3720" s="5">
        <v>14</v>
      </c>
      <c r="AJ3720" s="5">
        <v>100.17172295363481</v>
      </c>
    </row>
    <row r="3721" spans="1:36" x14ac:dyDescent="0.25">
      <c r="A3721">
        <v>2017</v>
      </c>
      <c r="B3721" t="s">
        <v>49</v>
      </c>
      <c r="C3721" s="212" t="s">
        <v>6503</v>
      </c>
      <c r="D3721" s="47" t="s">
        <v>6316</v>
      </c>
      <c r="E3721" s="11">
        <v>15.2</v>
      </c>
      <c r="F3721" s="2">
        <v>0.2611</v>
      </c>
      <c r="G3721" s="2">
        <v>0.71</v>
      </c>
      <c r="H3721" s="2">
        <v>-0.44889999999999997</v>
      </c>
      <c r="I3721" s="2">
        <v>0.19600000000000001</v>
      </c>
      <c r="J3721" s="2">
        <v>0.71</v>
      </c>
      <c r="K3721" s="2">
        <v>-0.51400000000000001</v>
      </c>
      <c r="L3721" s="2">
        <v>0.36</v>
      </c>
      <c r="M3721" s="2">
        <v>0.624</v>
      </c>
      <c r="N3721" s="2">
        <v>-0.26400000000000001</v>
      </c>
      <c r="O3721" s="2">
        <v>-0.4089666666666667</v>
      </c>
      <c r="P3721" s="2" t="s">
        <v>5900</v>
      </c>
      <c r="Q3721" s="5">
        <v>13976</v>
      </c>
      <c r="R3721" s="5">
        <v>919.47368421052636</v>
      </c>
      <c r="S3721" s="5">
        <v>2</v>
      </c>
      <c r="T3721" s="5">
        <v>14.310246136233541</v>
      </c>
      <c r="U3721" s="5">
        <v>0</v>
      </c>
      <c r="V3721" s="5">
        <v>0</v>
      </c>
      <c r="W3721" s="5">
        <v>0</v>
      </c>
      <c r="X3721" s="5">
        <v>0</v>
      </c>
      <c r="Y3721" s="5">
        <v>0</v>
      </c>
      <c r="Z3721" s="5">
        <v>0</v>
      </c>
      <c r="AA3721" s="5">
        <v>2</v>
      </c>
      <c r="AB3721" s="5">
        <v>14.310246136233541</v>
      </c>
      <c r="AC3721" s="225">
        <v>9</v>
      </c>
      <c r="AD3721" s="5">
        <v>64.396107613050944</v>
      </c>
      <c r="AE3721" s="5">
        <v>5</v>
      </c>
      <c r="AF3721" s="5">
        <v>35.775615340583855</v>
      </c>
      <c r="AG3721" s="5">
        <v>1</v>
      </c>
      <c r="AH3721" s="5">
        <v>7.1551230681167706</v>
      </c>
      <c r="AI3721" s="5">
        <v>3</v>
      </c>
      <c r="AJ3721" s="5">
        <v>21.465369204350317</v>
      </c>
    </row>
    <row r="3722" spans="1:36" x14ac:dyDescent="0.25">
      <c r="A3722">
        <v>2019</v>
      </c>
      <c r="B3722" t="s">
        <v>71</v>
      </c>
      <c r="C3722" s="212" t="s">
        <v>4815</v>
      </c>
      <c r="D3722" s="47" t="s">
        <v>4805</v>
      </c>
      <c r="E3722" s="11">
        <v>0</v>
      </c>
      <c r="F3722" s="2">
        <v>0.51259999999999994</v>
      </c>
      <c r="G3722" s="2">
        <v>0.46920000000000001</v>
      </c>
      <c r="H3722" s="2">
        <v>4.3399999999999939E-2</v>
      </c>
      <c r="I3722" s="2">
        <v>0.55620000000000003</v>
      </c>
      <c r="J3722" s="2">
        <v>0.3891</v>
      </c>
      <c r="K3722" s="2">
        <v>0.16710000000000003</v>
      </c>
      <c r="L3722" s="2">
        <v>0.6502</v>
      </c>
      <c r="M3722" s="2">
        <v>0.33489999999999998</v>
      </c>
      <c r="N3722" s="2">
        <v>0.31530000000000002</v>
      </c>
      <c r="O3722" s="2">
        <v>0.17526666666666668</v>
      </c>
      <c r="P3722" s="2" t="s">
        <v>4792</v>
      </c>
      <c r="Q3722" s="5">
        <v>13977</v>
      </c>
      <c r="R3722" s="5" t="s">
        <v>4791</v>
      </c>
      <c r="S3722" s="5">
        <v>12</v>
      </c>
      <c r="T3722" s="5">
        <v>85.855333762610002</v>
      </c>
      <c r="U3722" s="5">
        <v>0</v>
      </c>
      <c r="V3722" s="5">
        <v>0</v>
      </c>
      <c r="W3722" s="5">
        <v>3</v>
      </c>
      <c r="X3722" s="5">
        <v>21.4638334406525</v>
      </c>
      <c r="Y3722" s="5">
        <v>0</v>
      </c>
      <c r="Z3722" s="5">
        <v>0</v>
      </c>
      <c r="AA3722" s="5">
        <v>9</v>
      </c>
      <c r="AB3722" s="5">
        <v>64.391500321957494</v>
      </c>
      <c r="AC3722" s="225">
        <v>93</v>
      </c>
      <c r="AD3722" s="5">
        <v>665.37883666022753</v>
      </c>
      <c r="AE3722" s="5">
        <v>17</v>
      </c>
      <c r="AF3722" s="5">
        <v>121.62838949703084</v>
      </c>
      <c r="AG3722" s="5">
        <v>69</v>
      </c>
      <c r="AH3722" s="5">
        <v>493.66816913500753</v>
      </c>
      <c r="AI3722" s="5">
        <v>7</v>
      </c>
      <c r="AJ3722" s="5">
        <v>50.082278028189165</v>
      </c>
    </row>
    <row r="3723" spans="1:36" x14ac:dyDescent="0.25">
      <c r="A3723">
        <v>2017</v>
      </c>
      <c r="B3723" t="s">
        <v>41</v>
      </c>
      <c r="C3723" s="212" t="s">
        <v>6043</v>
      </c>
      <c r="D3723" s="47" t="s">
        <v>6005</v>
      </c>
      <c r="E3723" s="11">
        <v>2.8439999999999999</v>
      </c>
      <c r="F3723" s="2">
        <v>0.24049999999999999</v>
      </c>
      <c r="G3723" s="2">
        <v>0.74350000000000005</v>
      </c>
      <c r="H3723" s="2">
        <v>-0.50300000000000011</v>
      </c>
      <c r="I3723" s="2">
        <v>0.2102</v>
      </c>
      <c r="J3723" s="2">
        <v>0.74750000000000005</v>
      </c>
      <c r="K3723" s="2">
        <v>-0.53730000000000011</v>
      </c>
      <c r="L3723" s="2">
        <v>0.24629999999999999</v>
      </c>
      <c r="M3723" s="2">
        <v>0.74</v>
      </c>
      <c r="N3723" s="2">
        <v>-0.49370000000000003</v>
      </c>
      <c r="O3723" s="2">
        <v>-0.51133333333333342</v>
      </c>
      <c r="P3723" s="2" t="s">
        <v>5900</v>
      </c>
      <c r="Q3723" s="5">
        <v>13980</v>
      </c>
      <c r="R3723" s="5">
        <v>4915.6118143459917</v>
      </c>
      <c r="S3723" s="5">
        <v>26</v>
      </c>
      <c r="T3723" s="5">
        <v>185.97997138769671</v>
      </c>
      <c r="U3723" s="5">
        <v>1</v>
      </c>
      <c r="V3723" s="5">
        <v>7.1530758226037205</v>
      </c>
      <c r="W3723" s="5">
        <v>9</v>
      </c>
      <c r="X3723" s="5">
        <v>64.377682403433482</v>
      </c>
      <c r="Y3723" s="5">
        <v>7</v>
      </c>
      <c r="Z3723" s="5">
        <v>50.071530758226032</v>
      </c>
      <c r="AA3723" s="5">
        <v>9</v>
      </c>
      <c r="AB3723" s="5">
        <v>64.377682403433482</v>
      </c>
      <c r="AC3723" s="225">
        <v>138</v>
      </c>
      <c r="AD3723" s="5">
        <v>987.12446351931339</v>
      </c>
      <c r="AE3723" s="5">
        <v>10</v>
      </c>
      <c r="AF3723" s="5">
        <v>71.530758226037193</v>
      </c>
      <c r="AG3723" s="5">
        <v>111</v>
      </c>
      <c r="AH3723" s="5">
        <v>793.99141630901295</v>
      </c>
      <c r="AI3723" s="5">
        <v>17</v>
      </c>
      <c r="AJ3723" s="5">
        <v>121.60228898426323</v>
      </c>
    </row>
    <row r="3724" spans="1:36" x14ac:dyDescent="0.25">
      <c r="A3724">
        <v>2017</v>
      </c>
      <c r="B3724" t="s">
        <v>41</v>
      </c>
      <c r="C3724" s="212" t="s">
        <v>5142</v>
      </c>
      <c r="D3724" s="47" t="s">
        <v>5228</v>
      </c>
      <c r="E3724" s="11">
        <v>7.8579999999999997</v>
      </c>
      <c r="F3724" s="2">
        <v>0.59160000000000001</v>
      </c>
      <c r="G3724" s="2">
        <v>0.38990000000000002</v>
      </c>
      <c r="H3724" s="2">
        <v>0.20169999999999999</v>
      </c>
      <c r="I3724" s="2">
        <v>0.54279999999999995</v>
      </c>
      <c r="J3724" s="2">
        <v>0.39200000000000002</v>
      </c>
      <c r="K3724" s="2">
        <v>0.15079999999999993</v>
      </c>
      <c r="L3724" s="2">
        <v>0.43030000000000002</v>
      </c>
      <c r="M3724" s="2">
        <v>0.54039999999999999</v>
      </c>
      <c r="N3724" s="2">
        <v>-0.11009999999999998</v>
      </c>
      <c r="O3724" s="2">
        <v>8.0799999999999983E-2</v>
      </c>
      <c r="P3724" s="2" t="s">
        <v>4792</v>
      </c>
      <c r="Q3724" s="5">
        <v>13996</v>
      </c>
      <c r="R3724" s="5">
        <v>1781.1147874777298</v>
      </c>
      <c r="S3724" s="5">
        <v>33</v>
      </c>
      <c r="T3724" s="5">
        <v>235.78165190054301</v>
      </c>
      <c r="U3724" s="5">
        <v>0</v>
      </c>
      <c r="V3724" s="5">
        <v>0</v>
      </c>
      <c r="W3724" s="5">
        <v>9</v>
      </c>
      <c r="X3724" s="5">
        <v>64.304086881966285</v>
      </c>
      <c r="Y3724" s="5">
        <v>2</v>
      </c>
      <c r="Z3724" s="5">
        <v>14.289797084881394</v>
      </c>
      <c r="AA3724" s="5">
        <v>22</v>
      </c>
      <c r="AB3724" s="5">
        <v>157.18776793369534</v>
      </c>
      <c r="AC3724" s="225">
        <v>243</v>
      </c>
      <c r="AD3724" s="5">
        <v>1736.2103458130894</v>
      </c>
      <c r="AE3724" s="5">
        <v>34</v>
      </c>
      <c r="AF3724" s="5">
        <v>242.92655044298371</v>
      </c>
      <c r="AG3724" s="5">
        <v>201</v>
      </c>
      <c r="AH3724" s="5">
        <v>1436.1246070305801</v>
      </c>
      <c r="AI3724" s="5">
        <v>8</v>
      </c>
      <c r="AJ3724" s="5">
        <v>57.159188339525578</v>
      </c>
    </row>
    <row r="3725" spans="1:36" x14ac:dyDescent="0.25">
      <c r="A3725">
        <v>2018</v>
      </c>
      <c r="B3725" t="s">
        <v>41</v>
      </c>
      <c r="C3725" s="212" t="s">
        <v>6181</v>
      </c>
      <c r="D3725" s="47" t="s">
        <v>6146</v>
      </c>
      <c r="E3725" s="11">
        <v>9.7530000000000001</v>
      </c>
      <c r="F3725" s="2">
        <v>0.44619999999999999</v>
      </c>
      <c r="G3725" s="2">
        <v>0.53339999999999999</v>
      </c>
      <c r="H3725" s="2">
        <v>-8.72E-2</v>
      </c>
      <c r="I3725" s="2">
        <v>0.44350000000000001</v>
      </c>
      <c r="J3725" s="2">
        <v>0.50029999999999997</v>
      </c>
      <c r="K3725" s="2">
        <v>-5.6799999999999962E-2</v>
      </c>
      <c r="L3725" s="2">
        <v>0.41830000000000001</v>
      </c>
      <c r="M3725" s="2">
        <v>0.5615</v>
      </c>
      <c r="N3725" s="2">
        <v>-0.14319999999999999</v>
      </c>
      <c r="O3725" s="2">
        <v>-9.5733333333333323E-2</v>
      </c>
      <c r="P3725" s="2" t="s">
        <v>5900</v>
      </c>
      <c r="Q3725" s="5">
        <v>14004</v>
      </c>
      <c r="R3725" s="5">
        <v>1435.8658874192556</v>
      </c>
      <c r="S3725" s="5">
        <v>75</v>
      </c>
      <c r="T3725" s="5">
        <v>535.5612682090831</v>
      </c>
      <c r="U3725" s="5">
        <v>2</v>
      </c>
      <c r="V3725" s="5">
        <v>14.281633818908883</v>
      </c>
      <c r="W3725" s="5">
        <v>14</v>
      </c>
      <c r="X3725" s="5">
        <v>99.971436732362193</v>
      </c>
      <c r="Y3725" s="5">
        <v>14</v>
      </c>
      <c r="Z3725" s="5">
        <v>99.971436732362193</v>
      </c>
      <c r="AA3725" s="5">
        <v>45</v>
      </c>
      <c r="AB3725" s="5">
        <v>321.33676092544988</v>
      </c>
      <c r="AC3725" s="225">
        <v>604</v>
      </c>
      <c r="AD3725" s="5">
        <v>4313.053413310482</v>
      </c>
      <c r="AE3725" s="5">
        <v>169</v>
      </c>
      <c r="AF3725" s="5">
        <v>1206.7980576978007</v>
      </c>
      <c r="AG3725" s="5">
        <v>383</v>
      </c>
      <c r="AH3725" s="5">
        <v>2734.932876321051</v>
      </c>
      <c r="AI3725" s="5">
        <v>52</v>
      </c>
      <c r="AJ3725" s="5">
        <v>371.32247929163094</v>
      </c>
    </row>
    <row r="3726" spans="1:36" x14ac:dyDescent="0.25">
      <c r="A3726">
        <v>2018</v>
      </c>
      <c r="B3726" t="s">
        <v>49</v>
      </c>
      <c r="C3726" s="212" t="s">
        <v>5367</v>
      </c>
      <c r="D3726" s="47" t="s">
        <v>618</v>
      </c>
      <c r="E3726" s="11">
        <v>5.7</v>
      </c>
      <c r="F3726" s="2">
        <v>0.3947</v>
      </c>
      <c r="G3726" s="2">
        <v>0.57199999999999995</v>
      </c>
      <c r="H3726" s="2">
        <v>-0.17729999999999996</v>
      </c>
      <c r="I3726" s="2">
        <v>0.38</v>
      </c>
      <c r="J3726" s="2">
        <v>0.52100000000000002</v>
      </c>
      <c r="K3726" s="2">
        <v>-0.14100000000000001</v>
      </c>
      <c r="L3726" s="2">
        <v>0.40400000000000003</v>
      </c>
      <c r="M3726" s="2">
        <v>0.57599999999999996</v>
      </c>
      <c r="N3726" s="2">
        <v>-0.17199999999999993</v>
      </c>
      <c r="O3726" s="2">
        <v>-0.16343333333333329</v>
      </c>
      <c r="P3726" s="2" t="s">
        <v>5900</v>
      </c>
      <c r="Q3726" s="5">
        <v>14009</v>
      </c>
      <c r="R3726" s="5">
        <v>2457.719298245614</v>
      </c>
      <c r="S3726" s="5">
        <v>10</v>
      </c>
      <c r="T3726" s="5">
        <v>71.382682561210657</v>
      </c>
      <c r="U3726" s="5">
        <v>0</v>
      </c>
      <c r="V3726" s="5">
        <v>0</v>
      </c>
      <c r="W3726" s="5">
        <v>0</v>
      </c>
      <c r="X3726" s="5">
        <v>0</v>
      </c>
      <c r="Y3726" s="5">
        <v>2</v>
      </c>
      <c r="Z3726" s="5">
        <v>14.27653651224213</v>
      </c>
      <c r="AA3726" s="5">
        <v>8</v>
      </c>
      <c r="AB3726" s="5">
        <v>57.106146048968519</v>
      </c>
      <c r="AC3726" s="225">
        <v>18</v>
      </c>
      <c r="AD3726" s="5">
        <v>128.48882861017916</v>
      </c>
      <c r="AE3726" s="5">
        <v>1</v>
      </c>
      <c r="AF3726" s="5">
        <v>7.1382682561210649</v>
      </c>
      <c r="AG3726" s="5">
        <v>17</v>
      </c>
      <c r="AH3726" s="5">
        <v>121.35056035405812</v>
      </c>
      <c r="AI3726" s="5">
        <v>0</v>
      </c>
      <c r="AJ3726" s="5">
        <v>0</v>
      </c>
    </row>
    <row r="3727" spans="1:36" x14ac:dyDescent="0.25">
      <c r="A3727">
        <v>2018</v>
      </c>
      <c r="B3727" t="s">
        <v>49</v>
      </c>
      <c r="C3727" s="212" t="s">
        <v>6455</v>
      </c>
      <c r="D3727" s="47" t="s">
        <v>618</v>
      </c>
      <c r="E3727" s="11">
        <v>26.6</v>
      </c>
      <c r="F3727" s="2">
        <v>0.3947</v>
      </c>
      <c r="G3727" s="2">
        <v>0.57199999999999995</v>
      </c>
      <c r="H3727" s="2">
        <v>-0.17729999999999996</v>
      </c>
      <c r="I3727" s="2">
        <v>0.50900000000000001</v>
      </c>
      <c r="J3727" s="2">
        <v>0.39100000000000001</v>
      </c>
      <c r="K3727" s="2">
        <v>0.11799999999999999</v>
      </c>
      <c r="L3727" s="2">
        <v>0.502</v>
      </c>
      <c r="M3727" s="2">
        <v>0.48099999999999998</v>
      </c>
      <c r="N3727" s="2">
        <v>2.1000000000000019E-2</v>
      </c>
      <c r="O3727" s="2">
        <v>-1.2766666666666648E-2</v>
      </c>
      <c r="P3727" s="2" t="s">
        <v>5765</v>
      </c>
      <c r="Q3727" s="5">
        <v>14015</v>
      </c>
      <c r="R3727" s="5">
        <v>526.87969924812023</v>
      </c>
      <c r="S3727" s="5">
        <v>33</v>
      </c>
      <c r="T3727" s="5">
        <v>235.46200499464857</v>
      </c>
      <c r="U3727" s="5">
        <v>0</v>
      </c>
      <c r="V3727" s="5">
        <v>0</v>
      </c>
      <c r="W3727" s="5">
        <v>7</v>
      </c>
      <c r="X3727" s="5">
        <v>49.946485907955761</v>
      </c>
      <c r="Y3727" s="5">
        <v>5</v>
      </c>
      <c r="Z3727" s="5">
        <v>35.676061362825543</v>
      </c>
      <c r="AA3727" s="5">
        <v>21</v>
      </c>
      <c r="AB3727" s="5">
        <v>149.83945772386727</v>
      </c>
      <c r="AC3727" s="225">
        <v>171</v>
      </c>
      <c r="AD3727" s="5">
        <v>1220.1212986086334</v>
      </c>
      <c r="AE3727" s="5">
        <v>10</v>
      </c>
      <c r="AF3727" s="5">
        <v>71.352122725651085</v>
      </c>
      <c r="AG3727" s="5">
        <v>151</v>
      </c>
      <c r="AH3727" s="5">
        <v>1077.4170531573313</v>
      </c>
      <c r="AI3727" s="5">
        <v>10</v>
      </c>
      <c r="AJ3727" s="5">
        <v>71.352122725651085</v>
      </c>
    </row>
    <row r="3728" spans="1:36" x14ac:dyDescent="0.25">
      <c r="A3728">
        <v>2019</v>
      </c>
      <c r="B3728" t="s">
        <v>41</v>
      </c>
      <c r="C3728" s="212" t="s">
        <v>6022</v>
      </c>
      <c r="D3728" s="47" t="s">
        <v>6005</v>
      </c>
      <c r="E3728" s="11">
        <v>2.2679999999999998</v>
      </c>
      <c r="F3728" s="2">
        <v>0.24049999999999999</v>
      </c>
      <c r="G3728" s="2">
        <v>0.74350000000000005</v>
      </c>
      <c r="H3728" s="2">
        <v>-0.50300000000000011</v>
      </c>
      <c r="I3728" s="2">
        <v>0.2102</v>
      </c>
      <c r="J3728" s="2">
        <v>0.74750000000000005</v>
      </c>
      <c r="K3728" s="2">
        <v>-0.53730000000000011</v>
      </c>
      <c r="L3728" s="2">
        <v>0.24629999999999999</v>
      </c>
      <c r="M3728" s="2">
        <v>0.74</v>
      </c>
      <c r="N3728" s="2">
        <v>-0.49370000000000003</v>
      </c>
      <c r="O3728" s="2">
        <v>-0.51133333333333342</v>
      </c>
      <c r="P3728" s="2" t="s">
        <v>5900</v>
      </c>
      <c r="Q3728" s="5">
        <v>14017</v>
      </c>
      <c r="R3728" s="5">
        <v>6180.3350970017646</v>
      </c>
      <c r="S3728" s="5">
        <v>17</v>
      </c>
      <c r="T3728" s="5">
        <v>121.28130127702075</v>
      </c>
      <c r="U3728" s="5">
        <v>0</v>
      </c>
      <c r="V3728" s="5">
        <v>0</v>
      </c>
      <c r="W3728" s="5">
        <v>4</v>
      </c>
      <c r="X3728" s="5">
        <v>28.53677677106371</v>
      </c>
      <c r="Y3728" s="5">
        <v>6</v>
      </c>
      <c r="Z3728" s="5">
        <v>42.805165156595564</v>
      </c>
      <c r="AA3728" s="5">
        <v>7</v>
      </c>
      <c r="AB3728" s="5">
        <v>49.939359349361496</v>
      </c>
      <c r="AC3728" s="225">
        <v>346</v>
      </c>
      <c r="AD3728" s="5">
        <v>2468.4311906970106</v>
      </c>
      <c r="AE3728" s="5">
        <v>31</v>
      </c>
      <c r="AF3728" s="5">
        <v>221.16001997574372</v>
      </c>
      <c r="AG3728" s="5">
        <v>302</v>
      </c>
      <c r="AH3728" s="5">
        <v>2154.5266462153099</v>
      </c>
      <c r="AI3728" s="5">
        <v>13</v>
      </c>
      <c r="AJ3728" s="5">
        <v>92.74452450595706</v>
      </c>
    </row>
    <row r="3729" spans="1:36" x14ac:dyDescent="0.25">
      <c r="A3729">
        <v>2017</v>
      </c>
      <c r="B3729" t="s">
        <v>71</v>
      </c>
      <c r="C3729" s="212" t="s">
        <v>5088</v>
      </c>
      <c r="D3729" s="47" t="s">
        <v>5088</v>
      </c>
      <c r="E3729" s="11">
        <v>0</v>
      </c>
      <c r="F3729" s="2">
        <v>0.84309999999999996</v>
      </c>
      <c r="G3729" s="2">
        <v>0.14499999999999999</v>
      </c>
      <c r="H3729" s="2">
        <v>0.69809999999999994</v>
      </c>
      <c r="I3729" s="2">
        <v>0.79449999999999998</v>
      </c>
      <c r="J3729" s="2">
        <v>0.1691</v>
      </c>
      <c r="K3729" s="2">
        <v>0.62539999999999996</v>
      </c>
      <c r="L3729" s="2">
        <v>0.81189999999999996</v>
      </c>
      <c r="M3729" s="2">
        <v>0.1774</v>
      </c>
      <c r="N3729" s="2">
        <v>0.63449999999999995</v>
      </c>
      <c r="O3729" s="2">
        <v>0.65266666666666662</v>
      </c>
      <c r="P3729" s="2" t="s">
        <v>4792</v>
      </c>
      <c r="Q3729" s="5">
        <v>14032</v>
      </c>
      <c r="R3729" s="5" t="s">
        <v>4791</v>
      </c>
      <c r="S3729" s="5">
        <v>50</v>
      </c>
      <c r="T3729" s="5">
        <v>356.32839224629419</v>
      </c>
      <c r="U3729" s="5">
        <v>0</v>
      </c>
      <c r="V3729" s="5">
        <v>0</v>
      </c>
      <c r="W3729" s="5">
        <v>8</v>
      </c>
      <c r="X3729" s="5">
        <v>57.012542759407069</v>
      </c>
      <c r="Y3729" s="5">
        <v>1</v>
      </c>
      <c r="Z3729" s="5">
        <v>7.1265678449258836</v>
      </c>
      <c r="AA3729" s="5">
        <v>41</v>
      </c>
      <c r="AB3729" s="5">
        <v>292.1892816419612</v>
      </c>
      <c r="AC3729" s="225">
        <v>175</v>
      </c>
      <c r="AD3729" s="5">
        <v>1247.1493728620296</v>
      </c>
      <c r="AE3729" s="5">
        <v>27</v>
      </c>
      <c r="AF3729" s="5">
        <v>192.41733181299887</v>
      </c>
      <c r="AG3729" s="5">
        <v>132</v>
      </c>
      <c r="AH3729" s="5">
        <v>940.70695553021665</v>
      </c>
      <c r="AI3729" s="5">
        <v>16</v>
      </c>
      <c r="AJ3729" s="5">
        <v>114.02508551881414</v>
      </c>
    </row>
    <row r="3730" spans="1:36" x14ac:dyDescent="0.25">
      <c r="A3730">
        <v>2017</v>
      </c>
      <c r="B3730" t="s">
        <v>49</v>
      </c>
      <c r="C3730" s="212" t="s">
        <v>6463</v>
      </c>
      <c r="D3730" s="47" t="s">
        <v>5371</v>
      </c>
      <c r="E3730" s="11">
        <v>20.5</v>
      </c>
      <c r="F3730" s="2">
        <v>0.42899999999999999</v>
      </c>
      <c r="G3730" s="2">
        <v>0.54510000000000003</v>
      </c>
      <c r="H3730" s="2">
        <v>-0.11610000000000004</v>
      </c>
      <c r="I3730" s="2">
        <v>0.48699999999999999</v>
      </c>
      <c r="J3730" s="2">
        <v>0.42599999999999999</v>
      </c>
      <c r="K3730" s="2">
        <v>6.0999999999999999E-2</v>
      </c>
      <c r="L3730" s="2">
        <v>0.52500000000000002</v>
      </c>
      <c r="M3730" s="2">
        <v>0.46200000000000002</v>
      </c>
      <c r="N3730" s="2">
        <v>6.3E-2</v>
      </c>
      <c r="O3730" s="2">
        <v>2.6333333333333209E-3</v>
      </c>
      <c r="P3730" s="2" t="s">
        <v>5765</v>
      </c>
      <c r="Q3730" s="5">
        <v>14048</v>
      </c>
      <c r="R3730" s="5">
        <v>685.26829268292681</v>
      </c>
      <c r="S3730" s="5">
        <v>34</v>
      </c>
      <c r="T3730" s="5">
        <v>242.02733485193625</v>
      </c>
      <c r="U3730" s="5">
        <v>0</v>
      </c>
      <c r="V3730" s="5">
        <v>0</v>
      </c>
      <c r="W3730" s="5">
        <v>6</v>
      </c>
      <c r="X3730" s="5">
        <v>42.710706150341686</v>
      </c>
      <c r="Y3730" s="5">
        <v>4</v>
      </c>
      <c r="Z3730" s="5">
        <v>28.473804100227788</v>
      </c>
      <c r="AA3730" s="5">
        <v>24</v>
      </c>
      <c r="AB3730" s="5">
        <v>170.84282460136674</v>
      </c>
      <c r="AC3730" s="225">
        <v>231</v>
      </c>
      <c r="AD3730" s="5">
        <v>1644.362186788155</v>
      </c>
      <c r="AE3730" s="5">
        <v>43</v>
      </c>
      <c r="AF3730" s="5">
        <v>306.09339407744875</v>
      </c>
      <c r="AG3730" s="5">
        <v>177</v>
      </c>
      <c r="AH3730" s="5">
        <v>1259.9658314350797</v>
      </c>
      <c r="AI3730" s="5">
        <v>11</v>
      </c>
      <c r="AJ3730" s="5">
        <v>78.302961275626416</v>
      </c>
    </row>
    <row r="3731" spans="1:36" x14ac:dyDescent="0.25">
      <c r="A3731">
        <v>2017</v>
      </c>
      <c r="B3731" t="s">
        <v>71</v>
      </c>
      <c r="C3731" s="212" t="s">
        <v>5914</v>
      </c>
      <c r="D3731" s="47" t="s">
        <v>5914</v>
      </c>
      <c r="E3731" s="11">
        <v>0</v>
      </c>
      <c r="F3731" s="2">
        <v>0.4098</v>
      </c>
      <c r="G3731" s="2">
        <v>0.58040000000000003</v>
      </c>
      <c r="H3731" s="2">
        <v>-0.17060000000000003</v>
      </c>
      <c r="I3731" s="2">
        <v>0.28050000000000003</v>
      </c>
      <c r="J3731" s="2">
        <v>0.68500000000000005</v>
      </c>
      <c r="K3731" s="2">
        <v>-0.40450000000000003</v>
      </c>
      <c r="L3731" s="2">
        <v>0.28649999999999998</v>
      </c>
      <c r="M3731" s="2">
        <v>0.70399999999999996</v>
      </c>
      <c r="N3731" s="2">
        <v>-0.41749999999999998</v>
      </c>
      <c r="O3731" s="2">
        <v>-0.3308666666666667</v>
      </c>
      <c r="P3731" s="2" t="s">
        <v>5900</v>
      </c>
      <c r="Q3731" s="5">
        <v>14048</v>
      </c>
      <c r="R3731" s="5" t="s">
        <v>4791</v>
      </c>
      <c r="S3731" s="5">
        <v>39</v>
      </c>
      <c r="T3731" s="5">
        <v>277.61958997722093</v>
      </c>
      <c r="U3731" s="5">
        <v>0</v>
      </c>
      <c r="V3731" s="5">
        <v>0</v>
      </c>
      <c r="W3731" s="5">
        <v>5</v>
      </c>
      <c r="X3731" s="5">
        <v>35.592255125284737</v>
      </c>
      <c r="Y3731" s="5">
        <v>3</v>
      </c>
      <c r="Z3731" s="5">
        <v>21.355353075170843</v>
      </c>
      <c r="AA3731" s="5">
        <v>31</v>
      </c>
      <c r="AB3731" s="5">
        <v>220.67198177676536</v>
      </c>
      <c r="AC3731" s="225">
        <v>216</v>
      </c>
      <c r="AD3731" s="5">
        <v>1537.5854214123008</v>
      </c>
      <c r="AE3731" s="5">
        <v>21</v>
      </c>
      <c r="AF3731" s="5">
        <v>149.48747152619589</v>
      </c>
      <c r="AG3731" s="5">
        <v>185</v>
      </c>
      <c r="AH3731" s="5">
        <v>1316.9134396355353</v>
      </c>
      <c r="AI3731" s="5">
        <v>10</v>
      </c>
      <c r="AJ3731" s="5">
        <v>71.184510250569474</v>
      </c>
    </row>
    <row r="3732" spans="1:36" x14ac:dyDescent="0.25">
      <c r="A3732">
        <v>2018</v>
      </c>
      <c r="B3732" t="s">
        <v>49</v>
      </c>
      <c r="C3732" s="212" t="s">
        <v>6543</v>
      </c>
      <c r="D3732" s="47" t="s">
        <v>618</v>
      </c>
      <c r="E3732" s="11">
        <v>29.5</v>
      </c>
      <c r="F3732" s="2">
        <v>0.3947</v>
      </c>
      <c r="G3732" s="2">
        <v>0.57199999999999995</v>
      </c>
      <c r="H3732" s="2">
        <v>-0.17729999999999996</v>
      </c>
      <c r="I3732" s="2">
        <v>0.47399999999999998</v>
      </c>
      <c r="J3732" s="2">
        <v>0.41899999999999998</v>
      </c>
      <c r="K3732" s="2">
        <v>5.4999999999999993E-2</v>
      </c>
      <c r="L3732" s="2">
        <v>0.51900000000000002</v>
      </c>
      <c r="M3732" s="2">
        <v>0.46300000000000002</v>
      </c>
      <c r="N3732" s="2">
        <v>5.5999999999999994E-2</v>
      </c>
      <c r="O3732" s="2">
        <v>-2.2099999999999991E-2</v>
      </c>
      <c r="P3732" s="2" t="s">
        <v>5765</v>
      </c>
      <c r="Q3732" s="5">
        <v>14066</v>
      </c>
      <c r="R3732" s="5">
        <v>476.81355932203388</v>
      </c>
      <c r="S3732" s="5">
        <v>20</v>
      </c>
      <c r="T3732" s="5">
        <v>142.18683349921798</v>
      </c>
      <c r="U3732" s="5">
        <v>0</v>
      </c>
      <c r="V3732" s="5">
        <v>0</v>
      </c>
      <c r="W3732" s="5">
        <v>3</v>
      </c>
      <c r="X3732" s="5">
        <v>21.328025024882695</v>
      </c>
      <c r="Y3732" s="5">
        <v>2</v>
      </c>
      <c r="Z3732" s="5">
        <v>14.218683349921799</v>
      </c>
      <c r="AA3732" s="5">
        <v>15</v>
      </c>
      <c r="AB3732" s="5">
        <v>106.64012512441349</v>
      </c>
      <c r="AC3732" s="225">
        <v>74</v>
      </c>
      <c r="AD3732" s="5">
        <v>526.09128394710649</v>
      </c>
      <c r="AE3732" s="5">
        <v>18</v>
      </c>
      <c r="AF3732" s="5">
        <v>127.96815014929616</v>
      </c>
      <c r="AG3732" s="5">
        <v>48</v>
      </c>
      <c r="AH3732" s="5">
        <v>341.24840039812312</v>
      </c>
      <c r="AI3732" s="5">
        <v>8</v>
      </c>
      <c r="AJ3732" s="5">
        <v>56.874733399687194</v>
      </c>
    </row>
    <row r="3733" spans="1:36" x14ac:dyDescent="0.25">
      <c r="A3733">
        <v>2019</v>
      </c>
      <c r="B3733" t="s">
        <v>71</v>
      </c>
      <c r="C3733" s="212" t="s">
        <v>4804</v>
      </c>
      <c r="D3733" s="47" t="s">
        <v>4802</v>
      </c>
      <c r="E3733" s="11">
        <v>0</v>
      </c>
      <c r="F3733" s="2">
        <v>0.53639999999999999</v>
      </c>
      <c r="G3733" s="2">
        <v>0.4456</v>
      </c>
      <c r="H3733" s="2">
        <v>9.0799999999999992E-2</v>
      </c>
      <c r="I3733" s="2">
        <v>0.55330000000000001</v>
      </c>
      <c r="J3733" s="2">
        <v>0.39650000000000002</v>
      </c>
      <c r="K3733" s="2">
        <v>0.15679999999999999</v>
      </c>
      <c r="L3733" s="2">
        <v>0.54400000000000004</v>
      </c>
      <c r="M3733" s="2">
        <v>0.43290000000000001</v>
      </c>
      <c r="N3733" s="2">
        <v>0.11110000000000003</v>
      </c>
      <c r="O3733" s="2">
        <v>0.11956666666666667</v>
      </c>
      <c r="P3733" s="2" t="s">
        <v>4792</v>
      </c>
      <c r="Q3733" s="5">
        <v>14079</v>
      </c>
      <c r="R3733" s="5" t="s">
        <v>4791</v>
      </c>
      <c r="S3733" s="5">
        <v>2</v>
      </c>
      <c r="T3733" s="5">
        <v>14.205554371759359</v>
      </c>
      <c r="U3733" s="5">
        <v>0</v>
      </c>
      <c r="V3733" s="5">
        <v>0</v>
      </c>
      <c r="W3733" s="5">
        <v>1</v>
      </c>
      <c r="X3733" s="5">
        <v>7.1027771858796793</v>
      </c>
      <c r="Y3733" s="5">
        <v>1</v>
      </c>
      <c r="Z3733" s="5">
        <v>7.1027771858796793</v>
      </c>
      <c r="AA3733" s="5">
        <v>0</v>
      </c>
      <c r="AB3733" s="5">
        <v>0</v>
      </c>
      <c r="AC3733" s="225">
        <v>154</v>
      </c>
      <c r="AD3733" s="5">
        <v>1093.8276866254705</v>
      </c>
      <c r="AE3733" s="5">
        <v>29</v>
      </c>
      <c r="AF3733" s="5">
        <v>205.9805383905107</v>
      </c>
      <c r="AG3733" s="5">
        <v>116</v>
      </c>
      <c r="AH3733" s="5">
        <v>823.92215356204281</v>
      </c>
      <c r="AI3733" s="5">
        <v>9</v>
      </c>
      <c r="AJ3733" s="5">
        <v>63.924994672917116</v>
      </c>
    </row>
    <row r="3734" spans="1:36" x14ac:dyDescent="0.25">
      <c r="A3734">
        <v>2018</v>
      </c>
      <c r="B3734" t="s">
        <v>49</v>
      </c>
      <c r="C3734" s="212" t="s">
        <v>6503</v>
      </c>
      <c r="D3734" s="47" t="s">
        <v>6316</v>
      </c>
      <c r="E3734" s="11">
        <v>15.2</v>
      </c>
      <c r="F3734" s="2">
        <v>0.2611</v>
      </c>
      <c r="G3734" s="2">
        <v>0.71</v>
      </c>
      <c r="H3734" s="2">
        <v>-0.44889999999999997</v>
      </c>
      <c r="I3734" s="2">
        <v>0.19600000000000001</v>
      </c>
      <c r="J3734" s="2">
        <v>0.71</v>
      </c>
      <c r="K3734" s="2">
        <v>-0.51400000000000001</v>
      </c>
      <c r="L3734" s="2">
        <v>0.36</v>
      </c>
      <c r="M3734" s="2">
        <v>0.624</v>
      </c>
      <c r="N3734" s="2">
        <v>-0.26400000000000001</v>
      </c>
      <c r="O3734" s="2">
        <v>-0.4089666666666667</v>
      </c>
      <c r="P3734" s="2" t="s">
        <v>5900</v>
      </c>
      <c r="Q3734" s="5">
        <v>14088</v>
      </c>
      <c r="R3734" s="5">
        <v>926.84210526315792</v>
      </c>
      <c r="S3734" s="5">
        <v>1</v>
      </c>
      <c r="T3734" s="5">
        <v>7.0982396365701304</v>
      </c>
      <c r="U3734" s="5">
        <v>0</v>
      </c>
      <c r="V3734" s="5">
        <v>0</v>
      </c>
      <c r="W3734" s="5">
        <v>0</v>
      </c>
      <c r="X3734" s="5">
        <v>0</v>
      </c>
      <c r="Y3734" s="5">
        <v>0</v>
      </c>
      <c r="Z3734" s="5">
        <v>0</v>
      </c>
      <c r="AA3734" s="5">
        <v>1</v>
      </c>
      <c r="AB3734" s="5">
        <v>7.0982396365701304</v>
      </c>
      <c r="AC3734" s="225">
        <v>1</v>
      </c>
      <c r="AD3734" s="5">
        <v>7.0982396365701304</v>
      </c>
      <c r="AE3734" s="5">
        <v>0</v>
      </c>
      <c r="AF3734" s="5">
        <v>0</v>
      </c>
      <c r="AG3734" s="5">
        <v>1</v>
      </c>
      <c r="AH3734" s="5">
        <v>7.0982396365701304</v>
      </c>
      <c r="AI3734" s="5">
        <v>0</v>
      </c>
      <c r="AJ3734" s="5">
        <v>0</v>
      </c>
    </row>
    <row r="3735" spans="1:36" x14ac:dyDescent="0.25">
      <c r="A3735">
        <v>2018</v>
      </c>
      <c r="B3735" t="s">
        <v>49</v>
      </c>
      <c r="C3735" s="212" t="s">
        <v>6421</v>
      </c>
      <c r="D3735" s="47" t="s">
        <v>6329</v>
      </c>
      <c r="E3735" s="11">
        <v>23.4</v>
      </c>
      <c r="F3735" s="2">
        <v>0.36499999999999999</v>
      </c>
      <c r="G3735" s="2">
        <v>0.60719999999999996</v>
      </c>
      <c r="H3735" s="2">
        <v>-0.24219999999999997</v>
      </c>
      <c r="I3735" s="2">
        <v>0.42699999999999999</v>
      </c>
      <c r="J3735" s="2">
        <v>0.495</v>
      </c>
      <c r="K3735" s="2">
        <v>-6.8000000000000005E-2</v>
      </c>
      <c r="L3735" s="2">
        <v>0.49</v>
      </c>
      <c r="M3735" s="2">
        <v>0.499</v>
      </c>
      <c r="N3735" s="2">
        <v>-9.000000000000008E-3</v>
      </c>
      <c r="O3735" s="2">
        <v>-0.10639999999999999</v>
      </c>
      <c r="P3735" s="2" t="s">
        <v>5900</v>
      </c>
      <c r="Q3735" s="5">
        <v>14094</v>
      </c>
      <c r="R3735" s="5">
        <v>602.30769230769238</v>
      </c>
      <c r="S3735" s="5">
        <v>39</v>
      </c>
      <c r="T3735" s="5">
        <v>276.71349510429968</v>
      </c>
      <c r="U3735" s="5">
        <v>0</v>
      </c>
      <c r="V3735" s="5">
        <v>0</v>
      </c>
      <c r="W3735" s="5">
        <v>6</v>
      </c>
      <c r="X3735" s="5">
        <v>42.571306939123033</v>
      </c>
      <c r="Y3735" s="5">
        <v>0</v>
      </c>
      <c r="Z3735" s="5">
        <v>0</v>
      </c>
      <c r="AA3735" s="5">
        <v>33</v>
      </c>
      <c r="AB3735" s="5">
        <v>234.14218816517666</v>
      </c>
      <c r="AC3735" s="225">
        <v>133</v>
      </c>
      <c r="AD3735" s="5">
        <v>943.66397048389388</v>
      </c>
      <c r="AE3735" s="5">
        <v>17</v>
      </c>
      <c r="AF3735" s="5">
        <v>120.61870299418193</v>
      </c>
      <c r="AG3735" s="5">
        <v>104</v>
      </c>
      <c r="AH3735" s="5">
        <v>737.90265361146589</v>
      </c>
      <c r="AI3735" s="5">
        <v>12</v>
      </c>
      <c r="AJ3735" s="5">
        <v>85.142613878246067</v>
      </c>
    </row>
    <row r="3736" spans="1:36" x14ac:dyDescent="0.25">
      <c r="A3736">
        <v>2018</v>
      </c>
      <c r="B3736" t="s">
        <v>49</v>
      </c>
      <c r="C3736" s="212" t="s">
        <v>6405</v>
      </c>
      <c r="D3736" s="47" t="s">
        <v>5760</v>
      </c>
      <c r="E3736" s="11">
        <v>32.1</v>
      </c>
      <c r="F3736" s="2">
        <v>0.34110000000000001</v>
      </c>
      <c r="G3736" s="2">
        <v>0.62929999999999997</v>
      </c>
      <c r="H3736" s="2">
        <v>-0.28819999999999996</v>
      </c>
      <c r="I3736" s="2">
        <v>0.34100000000000003</v>
      </c>
      <c r="J3736" s="2">
        <v>0.55800000000000005</v>
      </c>
      <c r="K3736" s="2">
        <v>-0.21700000000000003</v>
      </c>
      <c r="L3736" s="2">
        <v>0.45100000000000001</v>
      </c>
      <c r="M3736" s="2">
        <v>0.53200000000000003</v>
      </c>
      <c r="N3736" s="2">
        <v>-8.1000000000000016E-2</v>
      </c>
      <c r="O3736" s="2">
        <v>-0.19540000000000002</v>
      </c>
      <c r="P3736" s="2" t="s">
        <v>5900</v>
      </c>
      <c r="Q3736" s="5">
        <v>14095</v>
      </c>
      <c r="R3736" s="5">
        <v>439.0965732087227</v>
      </c>
      <c r="S3736" s="5">
        <v>19</v>
      </c>
      <c r="T3736" s="5">
        <v>134.79957431713373</v>
      </c>
      <c r="U3736" s="5">
        <v>0</v>
      </c>
      <c r="V3736" s="5">
        <v>0</v>
      </c>
      <c r="W3736" s="5">
        <v>8</v>
      </c>
      <c r="X3736" s="5">
        <v>56.757715501951047</v>
      </c>
      <c r="Y3736" s="5">
        <v>2</v>
      </c>
      <c r="Z3736" s="5">
        <v>14.189428875487762</v>
      </c>
      <c r="AA3736" s="5">
        <v>9</v>
      </c>
      <c r="AB3736" s="5">
        <v>63.852429939694929</v>
      </c>
      <c r="AC3736" s="225">
        <v>46</v>
      </c>
      <c r="AD3736" s="5">
        <v>326.35686413621852</v>
      </c>
      <c r="AE3736" s="5">
        <v>6</v>
      </c>
      <c r="AF3736" s="5">
        <v>42.568286626463284</v>
      </c>
      <c r="AG3736" s="5">
        <v>33</v>
      </c>
      <c r="AH3736" s="5">
        <v>234.12557644554806</v>
      </c>
      <c r="AI3736" s="5">
        <v>7</v>
      </c>
      <c r="AJ3736" s="5">
        <v>49.663001064207158</v>
      </c>
    </row>
    <row r="3737" spans="1:36" x14ac:dyDescent="0.25">
      <c r="A3737">
        <v>2018</v>
      </c>
      <c r="B3737" t="s">
        <v>49</v>
      </c>
      <c r="C3737" s="212" t="s">
        <v>6405</v>
      </c>
      <c r="D3737" s="47" t="s">
        <v>5760</v>
      </c>
      <c r="E3737" s="11">
        <v>32.1</v>
      </c>
      <c r="F3737" s="2">
        <v>0.34110000000000001</v>
      </c>
      <c r="G3737" s="2">
        <v>0.62929999999999997</v>
      </c>
      <c r="H3737" s="2">
        <v>-0.28819999999999996</v>
      </c>
      <c r="I3737" s="2">
        <v>0.34100000000000003</v>
      </c>
      <c r="J3737" s="2">
        <v>0.55800000000000005</v>
      </c>
      <c r="K3737" s="2">
        <v>-0.21700000000000003</v>
      </c>
      <c r="L3737" s="2">
        <v>0.45100000000000001</v>
      </c>
      <c r="M3737" s="2">
        <v>0.53200000000000003</v>
      </c>
      <c r="N3737" s="2">
        <v>-8.1000000000000016E-2</v>
      </c>
      <c r="O3737" s="2">
        <v>-0.19540000000000002</v>
      </c>
      <c r="P3737" s="2" t="s">
        <v>5900</v>
      </c>
      <c r="Q3737" s="5">
        <v>14107</v>
      </c>
      <c r="R3737" s="5">
        <v>439.47040498442368</v>
      </c>
      <c r="S3737" s="5">
        <v>14</v>
      </c>
      <c r="T3737" s="5">
        <v>99.241511306443599</v>
      </c>
      <c r="U3737" s="5">
        <v>0</v>
      </c>
      <c r="V3737" s="5">
        <v>0</v>
      </c>
      <c r="W3737" s="5">
        <v>1</v>
      </c>
      <c r="X3737" s="5">
        <v>7.0886793790316869</v>
      </c>
      <c r="Y3737" s="5">
        <v>0</v>
      </c>
      <c r="Z3737" s="5">
        <v>0</v>
      </c>
      <c r="AA3737" s="5">
        <v>13</v>
      </c>
      <c r="AB3737" s="5">
        <v>92.152831927411924</v>
      </c>
      <c r="AC3737" s="225">
        <v>74</v>
      </c>
      <c r="AD3737" s="5">
        <v>524.56227404834476</v>
      </c>
      <c r="AE3737" s="5">
        <v>13</v>
      </c>
      <c r="AF3737" s="5">
        <v>92.152831927411924</v>
      </c>
      <c r="AG3737" s="5">
        <v>59</v>
      </c>
      <c r="AH3737" s="5">
        <v>418.23208336286956</v>
      </c>
      <c r="AI3737" s="5">
        <v>2</v>
      </c>
      <c r="AJ3737" s="5">
        <v>14.177358758063374</v>
      </c>
    </row>
    <row r="3738" spans="1:36" x14ac:dyDescent="0.25">
      <c r="A3738">
        <v>2019</v>
      </c>
      <c r="B3738" t="s">
        <v>71</v>
      </c>
      <c r="C3738" s="212" t="s">
        <v>5088</v>
      </c>
      <c r="D3738" s="47" t="s">
        <v>5088</v>
      </c>
      <c r="E3738" s="11">
        <v>0</v>
      </c>
      <c r="F3738" s="2">
        <v>0.84309999999999996</v>
      </c>
      <c r="G3738" s="2">
        <v>0.14499999999999999</v>
      </c>
      <c r="H3738" s="2">
        <v>0.69809999999999994</v>
      </c>
      <c r="I3738" s="2">
        <v>0.79449999999999998</v>
      </c>
      <c r="J3738" s="2">
        <v>0.1691</v>
      </c>
      <c r="K3738" s="2">
        <v>0.62539999999999996</v>
      </c>
      <c r="L3738" s="2">
        <v>0.81189999999999996</v>
      </c>
      <c r="M3738" s="2">
        <v>0.1774</v>
      </c>
      <c r="N3738" s="2">
        <v>0.63449999999999995</v>
      </c>
      <c r="O3738" s="2">
        <v>0.65266666666666662</v>
      </c>
      <c r="P3738" s="2" t="s">
        <v>4792</v>
      </c>
      <c r="Q3738" s="5">
        <v>14133</v>
      </c>
      <c r="R3738" s="5" t="s">
        <v>4791</v>
      </c>
      <c r="S3738" s="5">
        <v>59</v>
      </c>
      <c r="T3738" s="5">
        <v>417.46267600650958</v>
      </c>
      <c r="U3738" s="5">
        <v>0</v>
      </c>
      <c r="V3738" s="5">
        <v>0</v>
      </c>
      <c r="W3738" s="5">
        <v>10</v>
      </c>
      <c r="X3738" s="5">
        <v>70.756385763815189</v>
      </c>
      <c r="Y3738" s="5">
        <v>1</v>
      </c>
      <c r="Z3738" s="5">
        <v>7.0756385763815191</v>
      </c>
      <c r="AA3738" s="5">
        <v>48</v>
      </c>
      <c r="AB3738" s="5">
        <v>339.63065166631287</v>
      </c>
      <c r="AC3738" s="225">
        <v>219</v>
      </c>
      <c r="AD3738" s="5">
        <v>1549.5648482275526</v>
      </c>
      <c r="AE3738" s="5">
        <v>47</v>
      </c>
      <c r="AF3738" s="5">
        <v>332.55501308993138</v>
      </c>
      <c r="AG3738" s="5">
        <v>151</v>
      </c>
      <c r="AH3738" s="5">
        <v>1068.4214250336092</v>
      </c>
      <c r="AI3738" s="5">
        <v>21</v>
      </c>
      <c r="AJ3738" s="5">
        <v>148.58841010401187</v>
      </c>
    </row>
    <row r="3739" spans="1:36" x14ac:dyDescent="0.25">
      <c r="A3739">
        <v>2018</v>
      </c>
      <c r="B3739" t="s">
        <v>71</v>
      </c>
      <c r="C3739" s="212" t="s">
        <v>5914</v>
      </c>
      <c r="D3739" s="47" t="s">
        <v>5914</v>
      </c>
      <c r="E3739" s="11">
        <v>0</v>
      </c>
      <c r="F3739" s="2">
        <v>0.4098</v>
      </c>
      <c r="G3739" s="2">
        <v>0.58040000000000003</v>
      </c>
      <c r="H3739" s="2">
        <v>-0.17060000000000003</v>
      </c>
      <c r="I3739" s="2">
        <v>0.28050000000000003</v>
      </c>
      <c r="J3739" s="2">
        <v>0.68500000000000005</v>
      </c>
      <c r="K3739" s="2">
        <v>-0.40450000000000003</v>
      </c>
      <c r="L3739" s="2">
        <v>0.28649999999999998</v>
      </c>
      <c r="M3739" s="2">
        <v>0.70399999999999996</v>
      </c>
      <c r="N3739" s="2">
        <v>-0.41749999999999998</v>
      </c>
      <c r="O3739" s="2">
        <v>-0.3308666666666667</v>
      </c>
      <c r="P3739" s="2" t="s">
        <v>5900</v>
      </c>
      <c r="Q3739" s="5">
        <v>14133</v>
      </c>
      <c r="R3739" s="5" t="s">
        <v>4791</v>
      </c>
      <c r="S3739" s="5">
        <v>44</v>
      </c>
      <c r="T3739" s="5">
        <v>311.32809736078684</v>
      </c>
      <c r="U3739" s="5">
        <v>0</v>
      </c>
      <c r="V3739" s="5">
        <v>0</v>
      </c>
      <c r="W3739" s="5">
        <v>8</v>
      </c>
      <c r="X3739" s="5">
        <v>56.605108611052152</v>
      </c>
      <c r="Y3739" s="5">
        <v>1</v>
      </c>
      <c r="Z3739" s="5">
        <v>7.0756385763815191</v>
      </c>
      <c r="AA3739" s="5">
        <v>35</v>
      </c>
      <c r="AB3739" s="5">
        <v>247.64735017335315</v>
      </c>
      <c r="AC3739" s="225">
        <v>147</v>
      </c>
      <c r="AD3739" s="5">
        <v>1040.1188707280833</v>
      </c>
      <c r="AE3739" s="5">
        <v>18</v>
      </c>
      <c r="AF3739" s="5">
        <v>127.36149437486733</v>
      </c>
      <c r="AG3739" s="5">
        <v>118</v>
      </c>
      <c r="AH3739" s="5">
        <v>834.92535201301916</v>
      </c>
      <c r="AI3739" s="5">
        <v>11</v>
      </c>
      <c r="AJ3739" s="5">
        <v>77.83202434019671</v>
      </c>
    </row>
    <row r="3740" spans="1:36" x14ac:dyDescent="0.25">
      <c r="A3740">
        <v>2018</v>
      </c>
      <c r="B3740" t="s">
        <v>71</v>
      </c>
      <c r="C3740" s="212" t="s">
        <v>5914</v>
      </c>
      <c r="D3740" s="47" t="s">
        <v>5914</v>
      </c>
      <c r="E3740" s="11">
        <v>0</v>
      </c>
      <c r="F3740" s="2">
        <v>0.4098</v>
      </c>
      <c r="G3740" s="2">
        <v>0.58040000000000003</v>
      </c>
      <c r="H3740" s="2">
        <v>-0.17060000000000003</v>
      </c>
      <c r="I3740" s="2">
        <v>0.28050000000000003</v>
      </c>
      <c r="J3740" s="2">
        <v>0.68500000000000005</v>
      </c>
      <c r="K3740" s="2">
        <v>-0.40450000000000003</v>
      </c>
      <c r="L3740" s="2">
        <v>0.28649999999999998</v>
      </c>
      <c r="M3740" s="2">
        <v>0.70399999999999996</v>
      </c>
      <c r="N3740" s="2">
        <v>-0.41749999999999998</v>
      </c>
      <c r="O3740" s="2">
        <v>-0.3308666666666667</v>
      </c>
      <c r="P3740" s="2" t="s">
        <v>5900</v>
      </c>
      <c r="Q3740" s="5">
        <v>14133</v>
      </c>
      <c r="R3740" s="5" t="s">
        <v>4791</v>
      </c>
      <c r="S3740" s="5">
        <v>44</v>
      </c>
      <c r="T3740" s="5">
        <v>311.32809736078684</v>
      </c>
      <c r="U3740" s="5">
        <v>0</v>
      </c>
      <c r="V3740" s="5">
        <v>0</v>
      </c>
      <c r="W3740" s="5">
        <v>8</v>
      </c>
      <c r="X3740" s="5">
        <v>56.605108611052152</v>
      </c>
      <c r="Y3740" s="5">
        <v>1</v>
      </c>
      <c r="Z3740" s="5">
        <v>7.0756385763815191</v>
      </c>
      <c r="AA3740" s="5">
        <v>35</v>
      </c>
      <c r="AB3740" s="5">
        <v>247.64735017335315</v>
      </c>
      <c r="AC3740" s="225">
        <v>147</v>
      </c>
      <c r="AD3740" s="5">
        <v>1040.1188707280833</v>
      </c>
      <c r="AE3740" s="5">
        <v>18</v>
      </c>
      <c r="AF3740" s="5">
        <v>127.36149437486733</v>
      </c>
      <c r="AG3740" s="5">
        <v>118</v>
      </c>
      <c r="AH3740" s="5">
        <v>834.92535201301916</v>
      </c>
      <c r="AI3740" s="5">
        <v>11</v>
      </c>
      <c r="AJ3740" s="5">
        <v>77.83202434019671</v>
      </c>
    </row>
    <row r="3741" spans="1:36" x14ac:dyDescent="0.25">
      <c r="A3741">
        <v>2018</v>
      </c>
      <c r="B3741" t="s">
        <v>41</v>
      </c>
      <c r="C3741" s="212" t="s">
        <v>6022</v>
      </c>
      <c r="D3741" s="47" t="s">
        <v>6005</v>
      </c>
      <c r="E3741" s="11">
        <v>2.2679999999999998</v>
      </c>
      <c r="F3741" s="2">
        <v>0.24049999999999999</v>
      </c>
      <c r="G3741" s="2">
        <v>0.74350000000000005</v>
      </c>
      <c r="H3741" s="2">
        <v>-0.50300000000000011</v>
      </c>
      <c r="I3741" s="2">
        <v>0.2102</v>
      </c>
      <c r="J3741" s="2">
        <v>0.74750000000000005</v>
      </c>
      <c r="K3741" s="2">
        <v>-0.53730000000000011</v>
      </c>
      <c r="L3741" s="2">
        <v>0.24629999999999999</v>
      </c>
      <c r="M3741" s="2">
        <v>0.74</v>
      </c>
      <c r="N3741" s="2">
        <v>-0.49370000000000003</v>
      </c>
      <c r="O3741" s="2">
        <v>-0.51133333333333342</v>
      </c>
      <c r="P3741" s="2" t="s">
        <v>5900</v>
      </c>
      <c r="Q3741" s="5">
        <v>14167</v>
      </c>
      <c r="R3741" s="5">
        <v>6246.4726631393305</v>
      </c>
      <c r="S3741" s="5">
        <v>18</v>
      </c>
      <c r="T3741" s="5">
        <v>127.05583398037693</v>
      </c>
      <c r="U3741" s="5">
        <v>0</v>
      </c>
      <c r="V3741" s="5">
        <v>0</v>
      </c>
      <c r="W3741" s="5">
        <v>2</v>
      </c>
      <c r="X3741" s="5">
        <v>14.117314886708549</v>
      </c>
      <c r="Y3741" s="5">
        <v>9</v>
      </c>
      <c r="Z3741" s="5">
        <v>63.527916990188466</v>
      </c>
      <c r="AA3741" s="5">
        <v>7</v>
      </c>
      <c r="AB3741" s="5">
        <v>49.410602103479917</v>
      </c>
      <c r="AC3741" s="225">
        <v>358</v>
      </c>
      <c r="AD3741" s="5">
        <v>2526.9993647208303</v>
      </c>
      <c r="AE3741" s="5">
        <v>15</v>
      </c>
      <c r="AF3741" s="5">
        <v>105.87986165031411</v>
      </c>
      <c r="AG3741" s="5">
        <v>328</v>
      </c>
      <c r="AH3741" s="5">
        <v>2315.2396414202017</v>
      </c>
      <c r="AI3741" s="5">
        <v>15</v>
      </c>
      <c r="AJ3741" s="5">
        <v>105.87986165031411</v>
      </c>
    </row>
    <row r="3742" spans="1:36" x14ac:dyDescent="0.25">
      <c r="A3742">
        <v>2018</v>
      </c>
      <c r="B3742" t="s">
        <v>49</v>
      </c>
      <c r="C3742" s="212" t="s">
        <v>5323</v>
      </c>
      <c r="D3742" s="47" t="s">
        <v>6316</v>
      </c>
      <c r="E3742" s="11">
        <v>13.7</v>
      </c>
      <c r="F3742" s="2">
        <v>0.2611</v>
      </c>
      <c r="G3742" s="2">
        <v>0.71</v>
      </c>
      <c r="H3742" s="2">
        <v>-0.44889999999999997</v>
      </c>
      <c r="I3742" s="2">
        <v>0.27400000000000002</v>
      </c>
      <c r="J3742" s="2">
        <v>0.63</v>
      </c>
      <c r="K3742" s="2">
        <v>-0.35599999999999998</v>
      </c>
      <c r="L3742" s="2">
        <v>0.39900000000000002</v>
      </c>
      <c r="M3742" s="2">
        <v>0.58199999999999996</v>
      </c>
      <c r="N3742" s="2">
        <v>-0.18299999999999994</v>
      </c>
      <c r="O3742" s="2">
        <v>-0.32929999999999998</v>
      </c>
      <c r="P3742" s="2" t="s">
        <v>5900</v>
      </c>
      <c r="Q3742" s="5">
        <v>14193</v>
      </c>
      <c r="R3742" s="5">
        <v>1035.9854014598541</v>
      </c>
      <c r="S3742" s="5">
        <v>7</v>
      </c>
      <c r="T3742" s="5">
        <v>49.320087367011908</v>
      </c>
      <c r="U3742" s="5">
        <v>0</v>
      </c>
      <c r="V3742" s="5">
        <v>0</v>
      </c>
      <c r="W3742" s="5">
        <v>0</v>
      </c>
      <c r="X3742" s="5">
        <v>0</v>
      </c>
      <c r="Y3742" s="5">
        <v>1</v>
      </c>
      <c r="Z3742" s="5">
        <v>7.0457267667159877</v>
      </c>
      <c r="AA3742" s="5">
        <v>6</v>
      </c>
      <c r="AB3742" s="5">
        <v>42.274360600295921</v>
      </c>
      <c r="AC3742" s="225">
        <v>40</v>
      </c>
      <c r="AD3742" s="5">
        <v>281.82907066863947</v>
      </c>
      <c r="AE3742" s="5">
        <v>2</v>
      </c>
      <c r="AF3742" s="5">
        <v>14.091453533431975</v>
      </c>
      <c r="AG3742" s="5">
        <v>37</v>
      </c>
      <c r="AH3742" s="5">
        <v>260.6918903684915</v>
      </c>
      <c r="AI3742" s="5">
        <v>1</v>
      </c>
      <c r="AJ3742" s="5">
        <v>7.0457267667159877</v>
      </c>
    </row>
    <row r="3743" spans="1:36" x14ac:dyDescent="0.25">
      <c r="A3743">
        <v>2018</v>
      </c>
      <c r="B3743" t="s">
        <v>41</v>
      </c>
      <c r="C3743" s="212" t="s">
        <v>6161</v>
      </c>
      <c r="D3743" s="47" t="s">
        <v>5289</v>
      </c>
      <c r="E3743" s="11">
        <v>8.2129999999999992</v>
      </c>
      <c r="F3743" s="2">
        <v>0.36990000000000001</v>
      </c>
      <c r="G3743" s="2">
        <v>0.61060000000000003</v>
      </c>
      <c r="H3743" s="2">
        <v>-0.24070000000000003</v>
      </c>
      <c r="I3743" s="2">
        <v>0.36830000000000002</v>
      </c>
      <c r="J3743" s="2">
        <v>0.57410000000000005</v>
      </c>
      <c r="K3743" s="2">
        <v>-0.20580000000000004</v>
      </c>
      <c r="L3743" s="2">
        <v>0.45140000000000002</v>
      </c>
      <c r="M3743" s="2">
        <v>0.53480000000000005</v>
      </c>
      <c r="N3743" s="2">
        <v>-8.340000000000003E-2</v>
      </c>
      <c r="O3743" s="2">
        <v>-0.17663333333333334</v>
      </c>
      <c r="P3743" s="2" t="s">
        <v>5900</v>
      </c>
      <c r="Q3743" s="5">
        <v>14201</v>
      </c>
      <c r="R3743" s="5">
        <v>1729.0880311700964</v>
      </c>
      <c r="S3743" s="5">
        <v>20</v>
      </c>
      <c r="T3743" s="5">
        <v>140.83515245405255</v>
      </c>
      <c r="U3743" s="5">
        <v>0</v>
      </c>
      <c r="V3743" s="5">
        <v>0</v>
      </c>
      <c r="W3743" s="5">
        <v>8</v>
      </c>
      <c r="X3743" s="5">
        <v>56.334060981621015</v>
      </c>
      <c r="Y3743" s="5">
        <v>2</v>
      </c>
      <c r="Z3743" s="5">
        <v>14.083515245405254</v>
      </c>
      <c r="AA3743" s="5">
        <v>10</v>
      </c>
      <c r="AB3743" s="5">
        <v>70.417576227026274</v>
      </c>
      <c r="AC3743" s="225">
        <v>165</v>
      </c>
      <c r="AD3743" s="5">
        <v>1161.8900077459334</v>
      </c>
      <c r="AE3743" s="5">
        <v>12</v>
      </c>
      <c r="AF3743" s="5">
        <v>84.501091472431511</v>
      </c>
      <c r="AG3743" s="5">
        <v>150</v>
      </c>
      <c r="AH3743" s="5">
        <v>1056.2636434053941</v>
      </c>
      <c r="AI3743" s="5">
        <v>3</v>
      </c>
      <c r="AJ3743" s="5">
        <v>21.125272868107878</v>
      </c>
    </row>
    <row r="3744" spans="1:36" x14ac:dyDescent="0.25">
      <c r="A3744">
        <v>2018</v>
      </c>
      <c r="B3744" t="s">
        <v>49</v>
      </c>
      <c r="C3744" s="212" t="s">
        <v>6421</v>
      </c>
      <c r="D3744" s="47" t="s">
        <v>6329</v>
      </c>
      <c r="E3744" s="11">
        <v>23.4</v>
      </c>
      <c r="F3744" s="2">
        <v>0.36499999999999999</v>
      </c>
      <c r="G3744" s="2">
        <v>0.60719999999999996</v>
      </c>
      <c r="H3744" s="2">
        <v>-0.24219999999999997</v>
      </c>
      <c r="I3744" s="2">
        <v>0.42699999999999999</v>
      </c>
      <c r="J3744" s="2">
        <v>0.495</v>
      </c>
      <c r="K3744" s="2">
        <v>-6.8000000000000005E-2</v>
      </c>
      <c r="L3744" s="2">
        <v>0.49</v>
      </c>
      <c r="M3744" s="2">
        <v>0.499</v>
      </c>
      <c r="N3744" s="2">
        <v>-9.000000000000008E-3</v>
      </c>
      <c r="O3744" s="2">
        <v>-0.10639999999999999</v>
      </c>
      <c r="P3744" s="2" t="s">
        <v>5900</v>
      </c>
      <c r="Q3744" s="5">
        <v>14215</v>
      </c>
      <c r="R3744" s="5">
        <v>607.47863247863256</v>
      </c>
      <c r="S3744" s="5">
        <v>47</v>
      </c>
      <c r="T3744" s="5">
        <v>330.63665142455153</v>
      </c>
      <c r="U3744" s="5">
        <v>0</v>
      </c>
      <c r="V3744" s="5">
        <v>0</v>
      </c>
      <c r="W3744" s="5">
        <v>7</v>
      </c>
      <c r="X3744" s="5">
        <v>49.243756595145975</v>
      </c>
      <c r="Y3744" s="5">
        <v>2</v>
      </c>
      <c r="Z3744" s="5">
        <v>14.069644741470277</v>
      </c>
      <c r="AA3744" s="5">
        <v>38</v>
      </c>
      <c r="AB3744" s="5">
        <v>267.32325008793532</v>
      </c>
      <c r="AC3744" s="225">
        <v>134</v>
      </c>
      <c r="AD3744" s="5">
        <v>942.66619767850864</v>
      </c>
      <c r="AE3744" s="5">
        <v>12</v>
      </c>
      <c r="AF3744" s="5">
        <v>84.417868448821665</v>
      </c>
      <c r="AG3744" s="5">
        <v>119</v>
      </c>
      <c r="AH3744" s="5">
        <v>837.14386211748149</v>
      </c>
      <c r="AI3744" s="5">
        <v>3</v>
      </c>
      <c r="AJ3744" s="5">
        <v>21.104467112205416</v>
      </c>
    </row>
    <row r="3745" spans="1:36" x14ac:dyDescent="0.25">
      <c r="A3745">
        <v>2017</v>
      </c>
      <c r="B3745" t="s">
        <v>41</v>
      </c>
      <c r="C3745" s="212" t="s">
        <v>6022</v>
      </c>
      <c r="D3745" s="47" t="s">
        <v>6005</v>
      </c>
      <c r="E3745" s="11">
        <v>2.2679999999999998</v>
      </c>
      <c r="F3745" s="2">
        <v>0.24049999999999999</v>
      </c>
      <c r="G3745" s="2">
        <v>0.74350000000000005</v>
      </c>
      <c r="H3745" s="2">
        <v>-0.50300000000000011</v>
      </c>
      <c r="I3745" s="2">
        <v>0.2102</v>
      </c>
      <c r="J3745" s="2">
        <v>0.74750000000000005</v>
      </c>
      <c r="K3745" s="2">
        <v>-0.53730000000000011</v>
      </c>
      <c r="L3745" s="2">
        <v>0.24629999999999999</v>
      </c>
      <c r="M3745" s="2">
        <v>0.74</v>
      </c>
      <c r="N3745" s="2">
        <v>-0.49370000000000003</v>
      </c>
      <c r="O3745" s="2">
        <v>-0.51133333333333342</v>
      </c>
      <c r="P3745" s="2" t="s">
        <v>5900</v>
      </c>
      <c r="Q3745" s="5">
        <v>14222</v>
      </c>
      <c r="R3745" s="5">
        <v>6270.7231040564384</v>
      </c>
      <c r="S3745" s="5">
        <v>18</v>
      </c>
      <c r="T3745" s="5">
        <v>126.56447756996202</v>
      </c>
      <c r="U3745" s="5">
        <v>0</v>
      </c>
      <c r="V3745" s="5">
        <v>0</v>
      </c>
      <c r="W3745" s="5">
        <v>2</v>
      </c>
      <c r="X3745" s="5">
        <v>14.062719729995781</v>
      </c>
      <c r="Y3745" s="5">
        <v>5</v>
      </c>
      <c r="Z3745" s="5">
        <v>35.156799324989457</v>
      </c>
      <c r="AA3745" s="5">
        <v>11</v>
      </c>
      <c r="AB3745" s="5">
        <v>77.344958514976796</v>
      </c>
      <c r="AC3745" s="225">
        <v>452</v>
      </c>
      <c r="AD3745" s="5">
        <v>3178.1746589790464</v>
      </c>
      <c r="AE3745" s="5">
        <v>20</v>
      </c>
      <c r="AF3745" s="5">
        <v>140.62719729995783</v>
      </c>
      <c r="AG3745" s="5">
        <v>409</v>
      </c>
      <c r="AH3745" s="5">
        <v>2875.8261847841372</v>
      </c>
      <c r="AI3745" s="5">
        <v>23</v>
      </c>
      <c r="AJ3745" s="5">
        <v>161.72127689495147</v>
      </c>
    </row>
    <row r="3746" spans="1:36" x14ac:dyDescent="0.25">
      <c r="A3746">
        <v>2019</v>
      </c>
      <c r="B3746" t="s">
        <v>41</v>
      </c>
      <c r="C3746" s="212" t="s">
        <v>6161</v>
      </c>
      <c r="D3746" s="47" t="s">
        <v>5289</v>
      </c>
      <c r="E3746" s="11">
        <v>8.2129999999999992</v>
      </c>
      <c r="F3746" s="2">
        <v>0.36990000000000001</v>
      </c>
      <c r="G3746" s="2">
        <v>0.61060000000000003</v>
      </c>
      <c r="H3746" s="2">
        <v>-0.24070000000000003</v>
      </c>
      <c r="I3746" s="2">
        <v>0.36830000000000002</v>
      </c>
      <c r="J3746" s="2">
        <v>0.57410000000000005</v>
      </c>
      <c r="K3746" s="2">
        <v>-0.20580000000000004</v>
      </c>
      <c r="L3746" s="2">
        <v>0.45140000000000002</v>
      </c>
      <c r="M3746" s="2">
        <v>0.53480000000000005</v>
      </c>
      <c r="N3746" s="2">
        <v>-8.340000000000003E-2</v>
      </c>
      <c r="O3746" s="2">
        <v>-0.17663333333333334</v>
      </c>
      <c r="P3746" s="2" t="s">
        <v>5900</v>
      </c>
      <c r="Q3746" s="5">
        <v>14229</v>
      </c>
      <c r="R3746" s="5">
        <v>1732.4972604407649</v>
      </c>
      <c r="S3746" s="5">
        <v>17</v>
      </c>
      <c r="T3746" s="5">
        <v>119.47431302270012</v>
      </c>
      <c r="U3746" s="5">
        <v>0</v>
      </c>
      <c r="V3746" s="5">
        <v>0</v>
      </c>
      <c r="W3746" s="5">
        <v>2</v>
      </c>
      <c r="X3746" s="5">
        <v>14.055801532082368</v>
      </c>
      <c r="Y3746" s="5">
        <v>6</v>
      </c>
      <c r="Z3746" s="5">
        <v>42.167404596247103</v>
      </c>
      <c r="AA3746" s="5">
        <v>9</v>
      </c>
      <c r="AB3746" s="5">
        <v>63.25110689437065</v>
      </c>
      <c r="AC3746" s="225">
        <v>138</v>
      </c>
      <c r="AD3746" s="5">
        <v>969.85030571368327</v>
      </c>
      <c r="AE3746" s="5">
        <v>4</v>
      </c>
      <c r="AF3746" s="5">
        <v>28.111603064164736</v>
      </c>
      <c r="AG3746" s="5">
        <v>126</v>
      </c>
      <c r="AH3746" s="5">
        <v>885.51549652118922</v>
      </c>
      <c r="AI3746" s="5">
        <v>8</v>
      </c>
      <c r="AJ3746" s="5">
        <v>56.223206128329473</v>
      </c>
    </row>
    <row r="3747" spans="1:36" x14ac:dyDescent="0.25">
      <c r="A3747">
        <v>2017</v>
      </c>
      <c r="B3747" t="s">
        <v>41</v>
      </c>
      <c r="C3747" s="212" t="s">
        <v>6161</v>
      </c>
      <c r="D3747" s="47" t="s">
        <v>5289</v>
      </c>
      <c r="E3747" s="11">
        <v>8.2129999999999992</v>
      </c>
      <c r="F3747" s="2">
        <v>0.36990000000000001</v>
      </c>
      <c r="G3747" s="2">
        <v>0.61060000000000003</v>
      </c>
      <c r="H3747" s="2">
        <v>-0.24070000000000003</v>
      </c>
      <c r="I3747" s="2">
        <v>0.36830000000000002</v>
      </c>
      <c r="J3747" s="2">
        <v>0.57410000000000005</v>
      </c>
      <c r="K3747" s="2">
        <v>-0.20580000000000004</v>
      </c>
      <c r="L3747" s="2">
        <v>0.45140000000000002</v>
      </c>
      <c r="M3747" s="2">
        <v>0.53480000000000005</v>
      </c>
      <c r="N3747" s="2">
        <v>-8.340000000000003E-2</v>
      </c>
      <c r="O3747" s="2">
        <v>-0.17663333333333334</v>
      </c>
      <c r="P3747" s="2" t="s">
        <v>5900</v>
      </c>
      <c r="Q3747" s="5">
        <v>14242</v>
      </c>
      <c r="R3747" s="5">
        <v>1734.0801168878609</v>
      </c>
      <c r="S3747" s="5">
        <v>27</v>
      </c>
      <c r="T3747" s="5">
        <v>189.58011515236623</v>
      </c>
      <c r="U3747" s="5">
        <v>0</v>
      </c>
      <c r="V3747" s="5">
        <v>0</v>
      </c>
      <c r="W3747" s="5">
        <v>4</v>
      </c>
      <c r="X3747" s="5">
        <v>28.085942985535741</v>
      </c>
      <c r="Y3747" s="5">
        <v>5</v>
      </c>
      <c r="Z3747" s="5">
        <v>35.107428731919676</v>
      </c>
      <c r="AA3747" s="5">
        <v>18</v>
      </c>
      <c r="AB3747" s="5">
        <v>126.38674343491083</v>
      </c>
      <c r="AC3747" s="225">
        <v>190</v>
      </c>
      <c r="AD3747" s="5">
        <v>1334.0822918129475</v>
      </c>
      <c r="AE3747" s="5">
        <v>24</v>
      </c>
      <c r="AF3747" s="5">
        <v>168.51565791321443</v>
      </c>
      <c r="AG3747" s="5">
        <v>163</v>
      </c>
      <c r="AH3747" s="5">
        <v>1144.5021766605814</v>
      </c>
      <c r="AI3747" s="5">
        <v>3</v>
      </c>
      <c r="AJ3747" s="5">
        <v>21.064457239151803</v>
      </c>
    </row>
    <row r="3748" spans="1:36" x14ac:dyDescent="0.25">
      <c r="A3748">
        <v>2019</v>
      </c>
      <c r="B3748" t="s">
        <v>41</v>
      </c>
      <c r="C3748" s="212" t="s">
        <v>6014</v>
      </c>
      <c r="D3748" s="47" t="s">
        <v>6005</v>
      </c>
      <c r="E3748" s="11">
        <v>1.8080000000000001</v>
      </c>
      <c r="F3748" s="2">
        <v>0.24049999999999999</v>
      </c>
      <c r="G3748" s="2">
        <v>0.74350000000000005</v>
      </c>
      <c r="H3748" s="2">
        <v>-0.50300000000000011</v>
      </c>
      <c r="I3748" s="2">
        <v>0.2102</v>
      </c>
      <c r="J3748" s="2">
        <v>0.74750000000000005</v>
      </c>
      <c r="K3748" s="2">
        <v>-0.53730000000000011</v>
      </c>
      <c r="L3748" s="2">
        <v>0.24629999999999999</v>
      </c>
      <c r="M3748" s="2">
        <v>0.74</v>
      </c>
      <c r="N3748" s="2">
        <v>-0.49370000000000003</v>
      </c>
      <c r="O3748" s="2">
        <v>-0.51133333333333342</v>
      </c>
      <c r="P3748" s="2" t="s">
        <v>5900</v>
      </c>
      <c r="Q3748" s="5">
        <v>14244</v>
      </c>
      <c r="R3748" s="5">
        <v>7878.3185840707965</v>
      </c>
      <c r="S3748" s="5">
        <v>13</v>
      </c>
      <c r="T3748" s="5">
        <v>91.266498174670048</v>
      </c>
      <c r="U3748" s="5">
        <v>0</v>
      </c>
      <c r="V3748" s="5">
        <v>0</v>
      </c>
      <c r="W3748" s="5">
        <v>0</v>
      </c>
      <c r="X3748" s="5">
        <v>0</v>
      </c>
      <c r="Y3748" s="5">
        <v>4</v>
      </c>
      <c r="Z3748" s="5">
        <v>28.081999438360011</v>
      </c>
      <c r="AA3748" s="5">
        <v>9</v>
      </c>
      <c r="AB3748" s="5">
        <v>63.184498736310026</v>
      </c>
      <c r="AC3748" s="225">
        <v>402</v>
      </c>
      <c r="AD3748" s="5">
        <v>2822.2409435551808</v>
      </c>
      <c r="AE3748" s="5">
        <v>29</v>
      </c>
      <c r="AF3748" s="5">
        <v>203.59449592811006</v>
      </c>
      <c r="AG3748" s="5">
        <v>360</v>
      </c>
      <c r="AH3748" s="5">
        <v>2527.379949452401</v>
      </c>
      <c r="AI3748" s="5">
        <v>13</v>
      </c>
      <c r="AJ3748" s="5">
        <v>91.266498174670048</v>
      </c>
    </row>
    <row r="3749" spans="1:36" x14ac:dyDescent="0.25">
      <c r="A3749">
        <v>2017</v>
      </c>
      <c r="B3749" t="s">
        <v>49</v>
      </c>
      <c r="C3749" s="212" t="s">
        <v>6421</v>
      </c>
      <c r="D3749" s="47" t="s">
        <v>6329</v>
      </c>
      <c r="E3749" s="11">
        <v>23.4</v>
      </c>
      <c r="F3749" s="2">
        <v>0.36499999999999999</v>
      </c>
      <c r="G3749" s="2">
        <v>0.60719999999999996</v>
      </c>
      <c r="H3749" s="2">
        <v>-0.24219999999999997</v>
      </c>
      <c r="I3749" s="2">
        <v>0.42699999999999999</v>
      </c>
      <c r="J3749" s="2">
        <v>0.495</v>
      </c>
      <c r="K3749" s="2">
        <v>-6.8000000000000005E-2</v>
      </c>
      <c r="L3749" s="2">
        <v>0.49</v>
      </c>
      <c r="M3749" s="2">
        <v>0.499</v>
      </c>
      <c r="N3749" s="2">
        <v>-9.000000000000008E-3</v>
      </c>
      <c r="O3749" s="2">
        <v>-0.10639999999999999</v>
      </c>
      <c r="P3749" s="2" t="s">
        <v>5900</v>
      </c>
      <c r="Q3749" s="5">
        <v>14272</v>
      </c>
      <c r="R3749" s="5">
        <v>609.91452991452991</v>
      </c>
      <c r="S3749" s="5">
        <v>40</v>
      </c>
      <c r="T3749" s="5">
        <v>280.2690582959641</v>
      </c>
      <c r="U3749" s="5">
        <v>1</v>
      </c>
      <c r="V3749" s="5">
        <v>7.006726457399103</v>
      </c>
      <c r="W3749" s="5">
        <v>3</v>
      </c>
      <c r="X3749" s="5">
        <v>21.020179372197312</v>
      </c>
      <c r="Y3749" s="5">
        <v>2</v>
      </c>
      <c r="Z3749" s="5">
        <v>14.013452914798206</v>
      </c>
      <c r="AA3749" s="5">
        <v>34</v>
      </c>
      <c r="AB3749" s="5">
        <v>238.22869955156949</v>
      </c>
      <c r="AC3749" s="225">
        <v>185</v>
      </c>
      <c r="AD3749" s="5">
        <v>1296.2443946188339</v>
      </c>
      <c r="AE3749" s="5">
        <v>18</v>
      </c>
      <c r="AF3749" s="5">
        <v>126.12107623318386</v>
      </c>
      <c r="AG3749" s="5">
        <v>157</v>
      </c>
      <c r="AH3749" s="5">
        <v>1100.0560538116592</v>
      </c>
      <c r="AI3749" s="5">
        <v>10</v>
      </c>
      <c r="AJ3749" s="5">
        <v>70.067264573991025</v>
      </c>
    </row>
    <row r="3750" spans="1:36" x14ac:dyDescent="0.25">
      <c r="A3750">
        <v>2019</v>
      </c>
      <c r="B3750" t="s">
        <v>71</v>
      </c>
      <c r="C3750" s="212" t="s">
        <v>5914</v>
      </c>
      <c r="D3750" s="47" t="s">
        <v>5914</v>
      </c>
      <c r="E3750" s="11">
        <v>0</v>
      </c>
      <c r="F3750" s="2">
        <v>0.4098</v>
      </c>
      <c r="G3750" s="2">
        <v>0.58040000000000003</v>
      </c>
      <c r="H3750" s="2">
        <v>-0.17060000000000003</v>
      </c>
      <c r="I3750" s="2">
        <v>0.28050000000000003</v>
      </c>
      <c r="J3750" s="2">
        <v>0.68500000000000005</v>
      </c>
      <c r="K3750" s="2">
        <v>-0.40450000000000003</v>
      </c>
      <c r="L3750" s="2">
        <v>0.28649999999999998</v>
      </c>
      <c r="M3750" s="2">
        <v>0.70399999999999996</v>
      </c>
      <c r="N3750" s="2">
        <v>-0.41749999999999998</v>
      </c>
      <c r="O3750" s="2">
        <v>-0.3308666666666667</v>
      </c>
      <c r="P3750" s="2" t="s">
        <v>5900</v>
      </c>
      <c r="Q3750" s="5">
        <v>14281</v>
      </c>
      <c r="R3750" s="5" t="s">
        <v>4791</v>
      </c>
      <c r="S3750" s="5">
        <v>50</v>
      </c>
      <c r="T3750" s="5">
        <v>350.11553812758211</v>
      </c>
      <c r="U3750" s="5">
        <v>0</v>
      </c>
      <c r="V3750" s="5">
        <v>0</v>
      </c>
      <c r="W3750" s="5">
        <v>8</v>
      </c>
      <c r="X3750" s="5">
        <v>56.018486100413142</v>
      </c>
      <c r="Y3750" s="5">
        <v>0</v>
      </c>
      <c r="Z3750" s="5">
        <v>0</v>
      </c>
      <c r="AA3750" s="5">
        <v>42</v>
      </c>
      <c r="AB3750" s="5">
        <v>294.09705202716896</v>
      </c>
      <c r="AC3750" s="225">
        <v>125</v>
      </c>
      <c r="AD3750" s="5">
        <v>875.28884531895517</v>
      </c>
      <c r="AE3750" s="5">
        <v>14</v>
      </c>
      <c r="AF3750" s="5">
        <v>98.032350675722995</v>
      </c>
      <c r="AG3750" s="5">
        <v>103</v>
      </c>
      <c r="AH3750" s="5">
        <v>721.2380085428191</v>
      </c>
      <c r="AI3750" s="5">
        <v>8</v>
      </c>
      <c r="AJ3750" s="5">
        <v>56.018486100413142</v>
      </c>
    </row>
    <row r="3751" spans="1:36" x14ac:dyDescent="0.25">
      <c r="A3751">
        <v>2019</v>
      </c>
      <c r="B3751" t="s">
        <v>71</v>
      </c>
      <c r="C3751" s="212" t="s">
        <v>5005</v>
      </c>
      <c r="D3751" s="47" t="s">
        <v>631</v>
      </c>
      <c r="E3751" s="11">
        <v>0</v>
      </c>
      <c r="F3751" s="2">
        <v>0.79139999999999999</v>
      </c>
      <c r="G3751" s="2">
        <v>0.1928</v>
      </c>
      <c r="H3751" s="2">
        <v>0.59860000000000002</v>
      </c>
      <c r="I3751" s="2">
        <v>0.75260000000000005</v>
      </c>
      <c r="J3751" s="2">
        <v>0.20780000000000001</v>
      </c>
      <c r="K3751" s="2">
        <v>0.54480000000000006</v>
      </c>
      <c r="L3751" s="2">
        <v>0.79600000000000004</v>
      </c>
      <c r="M3751" s="2">
        <v>0.19339999999999999</v>
      </c>
      <c r="N3751" s="2">
        <v>0.60260000000000002</v>
      </c>
      <c r="O3751" s="2">
        <v>0.58200000000000007</v>
      </c>
      <c r="P3751" s="2" t="s">
        <v>4792</v>
      </c>
      <c r="Q3751" s="5">
        <v>14290</v>
      </c>
      <c r="R3751" s="5" t="s">
        <v>4791</v>
      </c>
      <c r="S3751" s="5">
        <v>25</v>
      </c>
      <c r="T3751" s="5">
        <v>174.94751574527643</v>
      </c>
      <c r="U3751" s="5">
        <v>1</v>
      </c>
      <c r="V3751" s="5">
        <v>6.9979006298110571</v>
      </c>
      <c r="W3751" s="5">
        <v>6</v>
      </c>
      <c r="X3751" s="5">
        <v>41.987403778866337</v>
      </c>
      <c r="Y3751" s="5">
        <v>1</v>
      </c>
      <c r="Z3751" s="5">
        <v>6.9979006298110571</v>
      </c>
      <c r="AA3751" s="5">
        <v>17</v>
      </c>
      <c r="AB3751" s="5">
        <v>118.96431070678797</v>
      </c>
      <c r="AC3751" s="225">
        <v>252</v>
      </c>
      <c r="AD3751" s="5">
        <v>1763.4709587123862</v>
      </c>
      <c r="AE3751" s="5">
        <v>35</v>
      </c>
      <c r="AF3751" s="5">
        <v>244.926522043387</v>
      </c>
      <c r="AG3751" s="5">
        <v>180</v>
      </c>
      <c r="AH3751" s="5">
        <v>1259.6221133659901</v>
      </c>
      <c r="AI3751" s="5">
        <v>37</v>
      </c>
      <c r="AJ3751" s="5">
        <v>258.92232330300914</v>
      </c>
    </row>
    <row r="3752" spans="1:36" x14ac:dyDescent="0.25">
      <c r="A3752">
        <v>2019</v>
      </c>
      <c r="B3752" t="s">
        <v>41</v>
      </c>
      <c r="C3752" s="212" t="s">
        <v>6106</v>
      </c>
      <c r="D3752" s="47" t="s">
        <v>5289</v>
      </c>
      <c r="E3752" s="11">
        <v>4.5270000000000001</v>
      </c>
      <c r="F3752" s="2">
        <v>0.36990000000000001</v>
      </c>
      <c r="G3752" s="2">
        <v>0.61060000000000003</v>
      </c>
      <c r="H3752" s="2">
        <v>-0.24070000000000003</v>
      </c>
      <c r="I3752" s="2">
        <v>0.36830000000000002</v>
      </c>
      <c r="J3752" s="2">
        <v>0.57410000000000005</v>
      </c>
      <c r="K3752" s="2">
        <v>-0.20580000000000004</v>
      </c>
      <c r="L3752" s="2">
        <v>0.45140000000000002</v>
      </c>
      <c r="M3752" s="2">
        <v>0.53480000000000005</v>
      </c>
      <c r="N3752" s="2">
        <v>-8.340000000000003E-2</v>
      </c>
      <c r="O3752" s="2">
        <v>-0.17663333333333334</v>
      </c>
      <c r="P3752" s="2" t="s">
        <v>5900</v>
      </c>
      <c r="Q3752" s="5">
        <v>14296</v>
      </c>
      <c r="R3752" s="5">
        <v>3157.9412414402473</v>
      </c>
      <c r="S3752" s="5">
        <v>5</v>
      </c>
      <c r="T3752" s="5">
        <v>34.974818130945721</v>
      </c>
      <c r="U3752" s="5">
        <v>0</v>
      </c>
      <c r="V3752" s="5">
        <v>0</v>
      </c>
      <c r="W3752" s="5">
        <v>4</v>
      </c>
      <c r="X3752" s="5">
        <v>27.979854504756577</v>
      </c>
      <c r="Y3752" s="5">
        <v>0</v>
      </c>
      <c r="Z3752" s="5">
        <v>0</v>
      </c>
      <c r="AA3752" s="5">
        <v>1</v>
      </c>
      <c r="AB3752" s="5">
        <v>6.9949636261891444</v>
      </c>
      <c r="AC3752" s="225">
        <v>42</v>
      </c>
      <c r="AD3752" s="5">
        <v>293.78847229994403</v>
      </c>
      <c r="AE3752" s="5">
        <v>2</v>
      </c>
      <c r="AF3752" s="5">
        <v>13.989927252378289</v>
      </c>
      <c r="AG3752" s="5">
        <v>39</v>
      </c>
      <c r="AH3752" s="5">
        <v>272.80358142137658</v>
      </c>
      <c r="AI3752" s="5">
        <v>1</v>
      </c>
      <c r="AJ3752" s="5">
        <v>6.9949636261891444</v>
      </c>
    </row>
    <row r="3753" spans="1:36" x14ac:dyDescent="0.25">
      <c r="A3753">
        <v>2018</v>
      </c>
      <c r="B3753" t="s">
        <v>49</v>
      </c>
      <c r="C3753" s="212" t="s">
        <v>5323</v>
      </c>
      <c r="D3753" s="47" t="s">
        <v>6316</v>
      </c>
      <c r="E3753" s="11">
        <v>13.7</v>
      </c>
      <c r="F3753" s="2">
        <v>0.2611</v>
      </c>
      <c r="G3753" s="2">
        <v>0.71</v>
      </c>
      <c r="H3753" s="2">
        <v>-0.44889999999999997</v>
      </c>
      <c r="I3753" s="2">
        <v>0.27400000000000002</v>
      </c>
      <c r="J3753" s="2">
        <v>0.63</v>
      </c>
      <c r="K3753" s="2">
        <v>-0.35599999999999998</v>
      </c>
      <c r="L3753" s="2">
        <v>0.39900000000000002</v>
      </c>
      <c r="M3753" s="2">
        <v>0.58199999999999996</v>
      </c>
      <c r="N3753" s="2">
        <v>-0.18299999999999994</v>
      </c>
      <c r="O3753" s="2">
        <v>-0.32929999999999998</v>
      </c>
      <c r="P3753" s="2" t="s">
        <v>5900</v>
      </c>
      <c r="Q3753" s="5">
        <v>14319</v>
      </c>
      <c r="R3753" s="5">
        <v>1045.182481751825</v>
      </c>
      <c r="S3753" s="5">
        <v>7</v>
      </c>
      <c r="T3753" s="5">
        <v>48.886095397723309</v>
      </c>
      <c r="U3753" s="5">
        <v>0</v>
      </c>
      <c r="V3753" s="5">
        <v>0</v>
      </c>
      <c r="W3753" s="5">
        <v>1</v>
      </c>
      <c r="X3753" s="5">
        <v>6.9837279139604718</v>
      </c>
      <c r="Y3753" s="5">
        <v>1</v>
      </c>
      <c r="Z3753" s="5">
        <v>6.9837279139604718</v>
      </c>
      <c r="AA3753" s="5">
        <v>5</v>
      </c>
      <c r="AB3753" s="5">
        <v>34.918639569802359</v>
      </c>
      <c r="AC3753" s="225">
        <v>58</v>
      </c>
      <c r="AD3753" s="5">
        <v>405.05621900970743</v>
      </c>
      <c r="AE3753" s="5">
        <v>9</v>
      </c>
      <c r="AF3753" s="5">
        <v>62.853551225644253</v>
      </c>
      <c r="AG3753" s="5">
        <v>48</v>
      </c>
      <c r="AH3753" s="5">
        <v>335.21893987010264</v>
      </c>
      <c r="AI3753" s="5">
        <v>1</v>
      </c>
      <c r="AJ3753" s="5">
        <v>6.9837279139604718</v>
      </c>
    </row>
    <row r="3754" spans="1:36" x14ac:dyDescent="0.25">
      <c r="A3754">
        <v>2018</v>
      </c>
      <c r="B3754" t="s">
        <v>49</v>
      </c>
      <c r="C3754" s="212" t="s">
        <v>6463</v>
      </c>
      <c r="D3754" s="47" t="s">
        <v>5371</v>
      </c>
      <c r="E3754" s="11">
        <v>20.5</v>
      </c>
      <c r="F3754" s="2">
        <v>0.42899999999999999</v>
      </c>
      <c r="G3754" s="2">
        <v>0.54510000000000003</v>
      </c>
      <c r="H3754" s="2">
        <v>-0.11610000000000004</v>
      </c>
      <c r="I3754" s="2">
        <v>0.48699999999999999</v>
      </c>
      <c r="J3754" s="2">
        <v>0.42599999999999999</v>
      </c>
      <c r="K3754" s="2">
        <v>6.0999999999999999E-2</v>
      </c>
      <c r="L3754" s="2">
        <v>0.52500000000000002</v>
      </c>
      <c r="M3754" s="2">
        <v>0.46200000000000002</v>
      </c>
      <c r="N3754" s="2">
        <v>6.3E-2</v>
      </c>
      <c r="O3754" s="2">
        <v>2.6333333333333209E-3</v>
      </c>
      <c r="P3754" s="2" t="s">
        <v>5765</v>
      </c>
      <c r="Q3754" s="5">
        <v>14320</v>
      </c>
      <c r="R3754" s="5">
        <v>698.53658536585363</v>
      </c>
      <c r="S3754" s="5">
        <v>27</v>
      </c>
      <c r="T3754" s="5">
        <v>188.54748603351956</v>
      </c>
      <c r="U3754" s="5">
        <v>0</v>
      </c>
      <c r="V3754" s="5">
        <v>0</v>
      </c>
      <c r="W3754" s="5">
        <v>1</v>
      </c>
      <c r="X3754" s="5">
        <v>6.983240223463687</v>
      </c>
      <c r="Y3754" s="5">
        <v>1</v>
      </c>
      <c r="Z3754" s="5">
        <v>6.983240223463687</v>
      </c>
      <c r="AA3754" s="5">
        <v>25</v>
      </c>
      <c r="AB3754" s="5">
        <v>174.58100558659217</v>
      </c>
      <c r="AC3754" s="225">
        <v>235</v>
      </c>
      <c r="AD3754" s="5">
        <v>1641.0614525139665</v>
      </c>
      <c r="AE3754" s="5">
        <v>20</v>
      </c>
      <c r="AF3754" s="5">
        <v>139.66480446927375</v>
      </c>
      <c r="AG3754" s="5">
        <v>198</v>
      </c>
      <c r="AH3754" s="5">
        <v>1382.68156424581</v>
      </c>
      <c r="AI3754" s="5">
        <v>17</v>
      </c>
      <c r="AJ3754" s="5">
        <v>118.71508379888269</v>
      </c>
    </row>
    <row r="3755" spans="1:36" x14ac:dyDescent="0.25">
      <c r="A3755">
        <v>2018</v>
      </c>
      <c r="B3755" t="s">
        <v>49</v>
      </c>
      <c r="C3755" s="212" t="s">
        <v>6463</v>
      </c>
      <c r="D3755" s="47" t="s">
        <v>5371</v>
      </c>
      <c r="E3755" s="11">
        <v>20.5</v>
      </c>
      <c r="F3755" s="2">
        <v>0.42899999999999999</v>
      </c>
      <c r="G3755" s="2">
        <v>0.54510000000000003</v>
      </c>
      <c r="H3755" s="2">
        <v>-0.11610000000000004</v>
      </c>
      <c r="I3755" s="2">
        <v>0.48699999999999999</v>
      </c>
      <c r="J3755" s="2">
        <v>0.42599999999999999</v>
      </c>
      <c r="K3755" s="2">
        <v>6.0999999999999999E-2</v>
      </c>
      <c r="L3755" s="2">
        <v>0.52500000000000002</v>
      </c>
      <c r="M3755" s="2">
        <v>0.46200000000000002</v>
      </c>
      <c r="N3755" s="2">
        <v>6.3E-2</v>
      </c>
      <c r="O3755" s="2">
        <v>2.6333333333333209E-3</v>
      </c>
      <c r="P3755" s="2" t="s">
        <v>5765</v>
      </c>
      <c r="Q3755" s="5">
        <v>14322</v>
      </c>
      <c r="R3755" s="5">
        <v>698.63414634146341</v>
      </c>
      <c r="S3755" s="5">
        <v>28</v>
      </c>
      <c r="T3755" s="5">
        <v>195.50342130987292</v>
      </c>
      <c r="U3755" s="5">
        <v>0</v>
      </c>
      <c r="V3755" s="5">
        <v>0</v>
      </c>
      <c r="W3755" s="5">
        <v>4</v>
      </c>
      <c r="X3755" s="5">
        <v>27.929060187124705</v>
      </c>
      <c r="Y3755" s="5">
        <v>4</v>
      </c>
      <c r="Z3755" s="5">
        <v>27.929060187124705</v>
      </c>
      <c r="AA3755" s="5">
        <v>20</v>
      </c>
      <c r="AB3755" s="5">
        <v>139.64530093562351</v>
      </c>
      <c r="AC3755" s="225">
        <v>210</v>
      </c>
      <c r="AD3755" s="5">
        <v>1466.2756598240469</v>
      </c>
      <c r="AE3755" s="5">
        <v>12</v>
      </c>
      <c r="AF3755" s="5">
        <v>83.787180561374115</v>
      </c>
      <c r="AG3755" s="5">
        <v>183</v>
      </c>
      <c r="AH3755" s="5">
        <v>1277.7545035609551</v>
      </c>
      <c r="AI3755" s="5">
        <v>15</v>
      </c>
      <c r="AJ3755" s="5">
        <v>104.73397570171764</v>
      </c>
    </row>
    <row r="3756" spans="1:36" x14ac:dyDescent="0.25">
      <c r="A3756">
        <v>2017</v>
      </c>
      <c r="B3756" t="s">
        <v>41</v>
      </c>
      <c r="C3756" s="212" t="s">
        <v>6106</v>
      </c>
      <c r="D3756" s="47" t="s">
        <v>5289</v>
      </c>
      <c r="E3756" s="11">
        <v>4.5270000000000001</v>
      </c>
      <c r="F3756" s="2">
        <v>0.36990000000000001</v>
      </c>
      <c r="G3756" s="2">
        <v>0.61060000000000003</v>
      </c>
      <c r="H3756" s="2">
        <v>-0.24070000000000003</v>
      </c>
      <c r="I3756" s="2">
        <v>0.36830000000000002</v>
      </c>
      <c r="J3756" s="2">
        <v>0.57410000000000005</v>
      </c>
      <c r="K3756" s="2">
        <v>-0.20580000000000004</v>
      </c>
      <c r="L3756" s="2">
        <v>0.45140000000000002</v>
      </c>
      <c r="M3756" s="2">
        <v>0.53480000000000005</v>
      </c>
      <c r="N3756" s="2">
        <v>-8.340000000000003E-2</v>
      </c>
      <c r="O3756" s="2">
        <v>-0.17663333333333334</v>
      </c>
      <c r="P3756" s="2" t="s">
        <v>5900</v>
      </c>
      <c r="Q3756" s="5">
        <v>14362</v>
      </c>
      <c r="R3756" s="5">
        <v>3172.5204329578087</v>
      </c>
      <c r="S3756" s="5">
        <v>14</v>
      </c>
      <c r="T3756" s="5">
        <v>97.479459685280602</v>
      </c>
      <c r="U3756" s="5">
        <v>0</v>
      </c>
      <c r="V3756" s="5">
        <v>0</v>
      </c>
      <c r="W3756" s="5">
        <v>10</v>
      </c>
      <c r="X3756" s="5">
        <v>69.628185489486143</v>
      </c>
      <c r="Y3756" s="5">
        <v>0</v>
      </c>
      <c r="Z3756" s="5">
        <v>0</v>
      </c>
      <c r="AA3756" s="5">
        <v>4</v>
      </c>
      <c r="AB3756" s="5">
        <v>27.85127419579446</v>
      </c>
      <c r="AC3756" s="225">
        <v>65</v>
      </c>
      <c r="AD3756" s="5">
        <v>452.58320568165999</v>
      </c>
      <c r="AE3756" s="5">
        <v>10</v>
      </c>
      <c r="AF3756" s="5">
        <v>69.628185489486143</v>
      </c>
      <c r="AG3756" s="5">
        <v>52</v>
      </c>
      <c r="AH3756" s="5">
        <v>362.06656454532794</v>
      </c>
      <c r="AI3756" s="5">
        <v>3</v>
      </c>
      <c r="AJ3756" s="5">
        <v>20.888455646845845</v>
      </c>
    </row>
    <row r="3757" spans="1:36" x14ac:dyDescent="0.25">
      <c r="A3757">
        <v>2018</v>
      </c>
      <c r="B3757" t="s">
        <v>41</v>
      </c>
      <c r="C3757" s="212" t="s">
        <v>6014</v>
      </c>
      <c r="D3757" s="47" t="s">
        <v>6005</v>
      </c>
      <c r="E3757" s="11">
        <v>1.8080000000000001</v>
      </c>
      <c r="F3757" s="2">
        <v>0.24049999999999999</v>
      </c>
      <c r="G3757" s="2">
        <v>0.74350000000000005</v>
      </c>
      <c r="H3757" s="2">
        <v>-0.50300000000000011</v>
      </c>
      <c r="I3757" s="2">
        <v>0.2102</v>
      </c>
      <c r="J3757" s="2">
        <v>0.74750000000000005</v>
      </c>
      <c r="K3757" s="2">
        <v>-0.53730000000000011</v>
      </c>
      <c r="L3757" s="2">
        <v>0.24629999999999999</v>
      </c>
      <c r="M3757" s="2">
        <v>0.74</v>
      </c>
      <c r="N3757" s="2">
        <v>-0.49370000000000003</v>
      </c>
      <c r="O3757" s="2">
        <v>-0.51133333333333342</v>
      </c>
      <c r="P3757" s="2" t="s">
        <v>5900</v>
      </c>
      <c r="Q3757" s="5">
        <v>14416</v>
      </c>
      <c r="R3757" s="5">
        <v>7973.4513274336277</v>
      </c>
      <c r="S3757" s="5">
        <v>20</v>
      </c>
      <c r="T3757" s="5">
        <v>138.73473917869035</v>
      </c>
      <c r="U3757" s="5">
        <v>0</v>
      </c>
      <c r="V3757" s="5">
        <v>0</v>
      </c>
      <c r="W3757" s="5">
        <v>0</v>
      </c>
      <c r="X3757" s="5">
        <v>0</v>
      </c>
      <c r="Y3757" s="5">
        <v>9</v>
      </c>
      <c r="Z3757" s="5">
        <v>62.430632630410663</v>
      </c>
      <c r="AA3757" s="5">
        <v>11</v>
      </c>
      <c r="AB3757" s="5">
        <v>76.304106548279691</v>
      </c>
      <c r="AC3757" s="225">
        <v>413</v>
      </c>
      <c r="AD3757" s="5">
        <v>2864.8723640399558</v>
      </c>
      <c r="AE3757" s="5">
        <v>26</v>
      </c>
      <c r="AF3757" s="5">
        <v>180.35516093229745</v>
      </c>
      <c r="AG3757" s="5">
        <v>373</v>
      </c>
      <c r="AH3757" s="5">
        <v>2587.4028856825748</v>
      </c>
      <c r="AI3757" s="5">
        <v>14</v>
      </c>
      <c r="AJ3757" s="5">
        <v>97.114317425083243</v>
      </c>
    </row>
    <row r="3758" spans="1:36" x14ac:dyDescent="0.25">
      <c r="A3758">
        <v>2019</v>
      </c>
      <c r="B3758" t="s">
        <v>41</v>
      </c>
      <c r="C3758" s="212" t="s">
        <v>752</v>
      </c>
      <c r="D3758" s="47" t="s">
        <v>6005</v>
      </c>
      <c r="E3758" s="11">
        <v>2.819</v>
      </c>
      <c r="F3758" s="2">
        <v>0.24049999999999999</v>
      </c>
      <c r="G3758" s="2">
        <v>0.74350000000000005</v>
      </c>
      <c r="H3758" s="2">
        <v>-0.50300000000000011</v>
      </c>
      <c r="I3758" s="2">
        <v>0.2102</v>
      </c>
      <c r="J3758" s="2">
        <v>0.74750000000000005</v>
      </c>
      <c r="K3758" s="2">
        <v>-0.53730000000000011</v>
      </c>
      <c r="L3758" s="2">
        <v>0.24629999999999999</v>
      </c>
      <c r="M3758" s="2">
        <v>0.74</v>
      </c>
      <c r="N3758" s="2">
        <v>-0.49370000000000003</v>
      </c>
      <c r="O3758" s="2">
        <v>-0.51133333333333342</v>
      </c>
      <c r="P3758" s="2" t="s">
        <v>5900</v>
      </c>
      <c r="Q3758" s="5">
        <v>14433</v>
      </c>
      <c r="R3758" s="5">
        <v>5119.9006739978713</v>
      </c>
      <c r="S3758" s="5">
        <v>21</v>
      </c>
      <c r="T3758" s="5">
        <v>145.4998960715028</v>
      </c>
      <c r="U3758" s="5">
        <v>1</v>
      </c>
      <c r="V3758" s="5">
        <v>6.9285664795953714</v>
      </c>
      <c r="W3758" s="5">
        <v>1</v>
      </c>
      <c r="X3758" s="5">
        <v>6.9285664795953714</v>
      </c>
      <c r="Y3758" s="5">
        <v>11</v>
      </c>
      <c r="Z3758" s="5">
        <v>76.214231275549096</v>
      </c>
      <c r="AA3758" s="5">
        <v>8</v>
      </c>
      <c r="AB3758" s="5">
        <v>55.428531836762971</v>
      </c>
      <c r="AC3758" s="225">
        <v>295</v>
      </c>
      <c r="AD3758" s="5">
        <v>2043.9271114806347</v>
      </c>
      <c r="AE3758" s="5">
        <v>55</v>
      </c>
      <c r="AF3758" s="5">
        <v>381.07115637774547</v>
      </c>
      <c r="AG3758" s="5">
        <v>199</v>
      </c>
      <c r="AH3758" s="5">
        <v>1378.784729439479</v>
      </c>
      <c r="AI3758" s="5">
        <v>41</v>
      </c>
      <c r="AJ3758" s="5">
        <v>284.07122566341025</v>
      </c>
    </row>
    <row r="3759" spans="1:36" x14ac:dyDescent="0.25">
      <c r="A3759">
        <v>2017</v>
      </c>
      <c r="B3759" t="s">
        <v>71</v>
      </c>
      <c r="C3759" s="212" t="s">
        <v>4868</v>
      </c>
      <c r="D3759" s="47" t="s">
        <v>4863</v>
      </c>
      <c r="E3759" s="11">
        <v>0</v>
      </c>
      <c r="F3759" s="2">
        <v>0.60840000000000005</v>
      </c>
      <c r="G3759" s="2">
        <v>0.37490000000000001</v>
      </c>
      <c r="H3759" s="2">
        <v>0.23350000000000004</v>
      </c>
      <c r="I3759" s="2">
        <v>0.61029999999999995</v>
      </c>
      <c r="J3759" s="2">
        <v>0.3422</v>
      </c>
      <c r="K3759" s="2">
        <v>0.26809999999999995</v>
      </c>
      <c r="L3759" s="2">
        <v>0.64259999999999995</v>
      </c>
      <c r="M3759" s="2">
        <v>0.34470000000000001</v>
      </c>
      <c r="N3759" s="2">
        <v>0.29789999999999994</v>
      </c>
      <c r="O3759" s="2">
        <v>0.26650000000000001</v>
      </c>
      <c r="P3759" s="2" t="s">
        <v>4792</v>
      </c>
      <c r="Q3759" s="5">
        <v>14443</v>
      </c>
      <c r="R3759" s="5" t="s">
        <v>4791</v>
      </c>
      <c r="S3759" s="5">
        <v>18</v>
      </c>
      <c r="T3759" s="5">
        <v>124.62784740012462</v>
      </c>
      <c r="U3759" s="5">
        <v>0</v>
      </c>
      <c r="V3759" s="5">
        <v>0</v>
      </c>
      <c r="W3759" s="5">
        <v>4</v>
      </c>
      <c r="X3759" s="5">
        <v>27.695077200027693</v>
      </c>
      <c r="Y3759" s="5">
        <v>4</v>
      </c>
      <c r="Z3759" s="5">
        <v>27.695077200027693</v>
      </c>
      <c r="AA3759" s="5">
        <v>10</v>
      </c>
      <c r="AB3759" s="5">
        <v>69.237693000069243</v>
      </c>
      <c r="AC3759" s="225">
        <v>172</v>
      </c>
      <c r="AD3759" s="5">
        <v>1190.8883196011909</v>
      </c>
      <c r="AE3759" s="5">
        <v>32</v>
      </c>
      <c r="AF3759" s="5">
        <v>221.56061760022155</v>
      </c>
      <c r="AG3759" s="5">
        <v>132</v>
      </c>
      <c r="AH3759" s="5">
        <v>913.93754760091406</v>
      </c>
      <c r="AI3759" s="5">
        <v>8</v>
      </c>
      <c r="AJ3759" s="5">
        <v>55.390154400055387</v>
      </c>
    </row>
    <row r="3760" spans="1:36" x14ac:dyDescent="0.25">
      <c r="A3760">
        <v>2018</v>
      </c>
      <c r="B3760" t="s">
        <v>41</v>
      </c>
      <c r="C3760" s="212" t="s">
        <v>6106</v>
      </c>
      <c r="D3760" s="47" t="s">
        <v>5289</v>
      </c>
      <c r="E3760" s="11">
        <v>4.5270000000000001</v>
      </c>
      <c r="F3760" s="2">
        <v>0.36990000000000001</v>
      </c>
      <c r="G3760" s="2">
        <v>0.61060000000000003</v>
      </c>
      <c r="H3760" s="2">
        <v>-0.24070000000000003</v>
      </c>
      <c r="I3760" s="2">
        <v>0.36830000000000002</v>
      </c>
      <c r="J3760" s="2">
        <v>0.57410000000000005</v>
      </c>
      <c r="K3760" s="2">
        <v>-0.20580000000000004</v>
      </c>
      <c r="L3760" s="2">
        <v>0.45140000000000002</v>
      </c>
      <c r="M3760" s="2">
        <v>0.53480000000000005</v>
      </c>
      <c r="N3760" s="2">
        <v>-8.340000000000003E-2</v>
      </c>
      <c r="O3760" s="2">
        <v>-0.17663333333333334</v>
      </c>
      <c r="P3760" s="2" t="s">
        <v>5900</v>
      </c>
      <c r="Q3760" s="5">
        <v>14450</v>
      </c>
      <c r="R3760" s="5">
        <v>3191.9593549812239</v>
      </c>
      <c r="S3760" s="5">
        <v>13</v>
      </c>
      <c r="T3760" s="5">
        <v>89.965397923875443</v>
      </c>
      <c r="U3760" s="5">
        <v>1</v>
      </c>
      <c r="V3760" s="5">
        <v>6.9204152249134951</v>
      </c>
      <c r="W3760" s="5">
        <v>8</v>
      </c>
      <c r="X3760" s="5">
        <v>55.363321799307961</v>
      </c>
      <c r="Y3760" s="5">
        <v>1</v>
      </c>
      <c r="Z3760" s="5">
        <v>6.9204152249134951</v>
      </c>
      <c r="AA3760" s="5">
        <v>3</v>
      </c>
      <c r="AB3760" s="5">
        <v>20.761245674740486</v>
      </c>
      <c r="AC3760" s="225">
        <v>58</v>
      </c>
      <c r="AD3760" s="5">
        <v>401.38408304498273</v>
      </c>
      <c r="AE3760" s="5">
        <v>6</v>
      </c>
      <c r="AF3760" s="5">
        <v>41.522491349480973</v>
      </c>
      <c r="AG3760" s="5">
        <v>48</v>
      </c>
      <c r="AH3760" s="5">
        <v>332.17993079584778</v>
      </c>
      <c r="AI3760" s="5">
        <v>4</v>
      </c>
      <c r="AJ3760" s="5">
        <v>27.681660899653981</v>
      </c>
    </row>
    <row r="3761" spans="1:36" x14ac:dyDescent="0.25">
      <c r="A3761">
        <v>2018</v>
      </c>
      <c r="B3761" t="s">
        <v>49</v>
      </c>
      <c r="C3761" s="212" t="s">
        <v>6370</v>
      </c>
      <c r="D3761" s="47" t="s">
        <v>6314</v>
      </c>
      <c r="E3761" s="11">
        <v>17.2</v>
      </c>
      <c r="F3761" s="2">
        <v>0.39889999999999998</v>
      </c>
      <c r="G3761" s="2">
        <v>0.57140000000000002</v>
      </c>
      <c r="H3761" s="2">
        <v>-0.17250000000000004</v>
      </c>
      <c r="I3761" s="2">
        <v>0.50800000000000001</v>
      </c>
      <c r="J3761" s="2">
        <v>0.39600000000000002</v>
      </c>
      <c r="K3761" s="2">
        <v>0.11199999999999999</v>
      </c>
      <c r="L3761" s="2">
        <v>0.53</v>
      </c>
      <c r="M3761" s="2">
        <v>0.45800000000000002</v>
      </c>
      <c r="N3761" s="2">
        <v>7.2000000000000008E-2</v>
      </c>
      <c r="O3761" s="2">
        <v>3.8333333333333184E-3</v>
      </c>
      <c r="P3761" s="2" t="s">
        <v>5765</v>
      </c>
      <c r="Q3761" s="5">
        <v>14472</v>
      </c>
      <c r="R3761" s="5">
        <v>841.39534883720933</v>
      </c>
      <c r="S3761" s="5">
        <v>27</v>
      </c>
      <c r="T3761" s="5">
        <v>186.56716417910448</v>
      </c>
      <c r="U3761" s="5">
        <v>0</v>
      </c>
      <c r="V3761" s="5">
        <v>0</v>
      </c>
      <c r="W3761" s="5">
        <v>3</v>
      </c>
      <c r="X3761" s="5">
        <v>20.729684908789388</v>
      </c>
      <c r="Y3761" s="5">
        <v>2</v>
      </c>
      <c r="Z3761" s="5">
        <v>13.819789939192924</v>
      </c>
      <c r="AA3761" s="5">
        <v>22</v>
      </c>
      <c r="AB3761" s="5">
        <v>152.01768933112217</v>
      </c>
      <c r="AC3761" s="225">
        <v>64</v>
      </c>
      <c r="AD3761" s="5">
        <v>442.23327805417358</v>
      </c>
      <c r="AE3761" s="5">
        <v>12</v>
      </c>
      <c r="AF3761" s="5">
        <v>82.91873963515755</v>
      </c>
      <c r="AG3761" s="5">
        <v>46</v>
      </c>
      <c r="AH3761" s="5">
        <v>317.85516860143724</v>
      </c>
      <c r="AI3761" s="5">
        <v>6</v>
      </c>
      <c r="AJ3761" s="5">
        <v>41.459369817578775</v>
      </c>
    </row>
    <row r="3762" spans="1:36" x14ac:dyDescent="0.25">
      <c r="A3762">
        <v>2017</v>
      </c>
      <c r="B3762" t="s">
        <v>41</v>
      </c>
      <c r="C3762" s="212" t="s">
        <v>6014</v>
      </c>
      <c r="D3762" s="47" t="s">
        <v>6005</v>
      </c>
      <c r="E3762" s="11">
        <v>1.8080000000000001</v>
      </c>
      <c r="F3762" s="2">
        <v>0.24049999999999999</v>
      </c>
      <c r="G3762" s="2">
        <v>0.74350000000000005</v>
      </c>
      <c r="H3762" s="2">
        <v>-0.50300000000000011</v>
      </c>
      <c r="I3762" s="2">
        <v>0.2102</v>
      </c>
      <c r="J3762" s="2">
        <v>0.74750000000000005</v>
      </c>
      <c r="K3762" s="2">
        <v>-0.53730000000000011</v>
      </c>
      <c r="L3762" s="2">
        <v>0.24629999999999999</v>
      </c>
      <c r="M3762" s="2">
        <v>0.74</v>
      </c>
      <c r="N3762" s="2">
        <v>-0.49370000000000003</v>
      </c>
      <c r="O3762" s="2">
        <v>-0.51133333333333342</v>
      </c>
      <c r="P3762" s="2" t="s">
        <v>5900</v>
      </c>
      <c r="Q3762" s="5">
        <v>14484</v>
      </c>
      <c r="R3762" s="5">
        <v>8011.0619469026542</v>
      </c>
      <c r="S3762" s="5">
        <v>11</v>
      </c>
      <c r="T3762" s="5">
        <v>75.945871306268998</v>
      </c>
      <c r="U3762" s="5">
        <v>0</v>
      </c>
      <c r="V3762" s="5">
        <v>0</v>
      </c>
      <c r="W3762" s="5">
        <v>0</v>
      </c>
      <c r="X3762" s="5">
        <v>0</v>
      </c>
      <c r="Y3762" s="5">
        <v>6</v>
      </c>
      <c r="Z3762" s="5">
        <v>41.425020712510353</v>
      </c>
      <c r="AA3762" s="5">
        <v>5</v>
      </c>
      <c r="AB3762" s="5">
        <v>34.520850593758631</v>
      </c>
      <c r="AC3762" s="225">
        <v>303</v>
      </c>
      <c r="AD3762" s="5">
        <v>2091.9635459817732</v>
      </c>
      <c r="AE3762" s="5">
        <v>37</v>
      </c>
      <c r="AF3762" s="5">
        <v>255.45429439381385</v>
      </c>
      <c r="AG3762" s="5">
        <v>255</v>
      </c>
      <c r="AH3762" s="5">
        <v>1760.5633802816901</v>
      </c>
      <c r="AI3762" s="5">
        <v>11</v>
      </c>
      <c r="AJ3762" s="5">
        <v>75.945871306268998</v>
      </c>
    </row>
    <row r="3763" spans="1:36" x14ac:dyDescent="0.25">
      <c r="A3763">
        <v>2018</v>
      </c>
      <c r="B3763" t="s">
        <v>49</v>
      </c>
      <c r="C3763" s="212" t="s">
        <v>6395</v>
      </c>
      <c r="D3763" s="47" t="s">
        <v>6314</v>
      </c>
      <c r="E3763" s="11">
        <v>15.6</v>
      </c>
      <c r="F3763" s="2">
        <v>0.39889999999999998</v>
      </c>
      <c r="G3763" s="2">
        <v>0.57140000000000002</v>
      </c>
      <c r="H3763" s="2">
        <v>-0.17250000000000004</v>
      </c>
      <c r="I3763" s="2">
        <v>0.48299999999999998</v>
      </c>
      <c r="J3763" s="2">
        <v>0.42399999999999999</v>
      </c>
      <c r="K3763" s="2">
        <v>5.8999999999999997E-2</v>
      </c>
      <c r="L3763" s="2">
        <v>0.59</v>
      </c>
      <c r="M3763" s="2">
        <v>0.40200000000000002</v>
      </c>
      <c r="N3763" s="2">
        <v>0.18799999999999994</v>
      </c>
      <c r="O3763" s="2">
        <v>2.4833333333333301E-2</v>
      </c>
      <c r="P3763" s="2" t="s">
        <v>5765</v>
      </c>
      <c r="Q3763" s="5">
        <v>14485</v>
      </c>
      <c r="R3763" s="5">
        <v>928.52564102564099</v>
      </c>
      <c r="S3763" s="5">
        <v>3</v>
      </c>
      <c r="T3763" s="5">
        <v>20.711080428028996</v>
      </c>
      <c r="U3763" s="5">
        <v>0</v>
      </c>
      <c r="V3763" s="5">
        <v>0</v>
      </c>
      <c r="W3763" s="5">
        <v>0</v>
      </c>
      <c r="X3763" s="5">
        <v>0</v>
      </c>
      <c r="Y3763" s="5">
        <v>0</v>
      </c>
      <c r="Z3763" s="5">
        <v>0</v>
      </c>
      <c r="AA3763" s="5">
        <v>3</v>
      </c>
      <c r="AB3763" s="5">
        <v>20.711080428028996</v>
      </c>
      <c r="AC3763" s="225">
        <v>121</v>
      </c>
      <c r="AD3763" s="5">
        <v>835.34691059716954</v>
      </c>
      <c r="AE3763" s="5">
        <v>4</v>
      </c>
      <c r="AF3763" s="5">
        <v>27.614773904038657</v>
      </c>
      <c r="AG3763" s="5">
        <v>116</v>
      </c>
      <c r="AH3763" s="5">
        <v>800.82844321712116</v>
      </c>
      <c r="AI3763" s="5">
        <v>1</v>
      </c>
      <c r="AJ3763" s="5">
        <v>6.9036934760096642</v>
      </c>
    </row>
    <row r="3764" spans="1:36" x14ac:dyDescent="0.25">
      <c r="A3764">
        <v>2019</v>
      </c>
      <c r="B3764" t="s">
        <v>41</v>
      </c>
      <c r="C3764" s="212" t="s">
        <v>5862</v>
      </c>
      <c r="D3764" s="47" t="s">
        <v>5861</v>
      </c>
      <c r="E3764" s="11">
        <v>5.7910000000000004</v>
      </c>
      <c r="F3764" s="2">
        <v>0.53069999999999995</v>
      </c>
      <c r="G3764" s="2">
        <v>0.4476</v>
      </c>
      <c r="H3764" s="2">
        <v>8.3099999999999952E-2</v>
      </c>
      <c r="I3764" s="2">
        <v>0.49930000000000002</v>
      </c>
      <c r="J3764" s="2">
        <v>0.43680000000000002</v>
      </c>
      <c r="K3764" s="2">
        <v>6.25E-2</v>
      </c>
      <c r="L3764" s="2">
        <v>0.40450000000000003</v>
      </c>
      <c r="M3764" s="2">
        <v>0.57430000000000003</v>
      </c>
      <c r="N3764" s="2">
        <v>-0.16980000000000001</v>
      </c>
      <c r="O3764" s="2">
        <v>-8.0666666666666855E-3</v>
      </c>
      <c r="P3764" s="2" t="s">
        <v>5765</v>
      </c>
      <c r="Q3764" s="5">
        <v>14510</v>
      </c>
      <c r="R3764" s="5">
        <v>2505.6121567950267</v>
      </c>
      <c r="S3764" s="5">
        <v>26</v>
      </c>
      <c r="T3764" s="5">
        <v>179.1867677463818</v>
      </c>
      <c r="U3764" s="5">
        <v>1</v>
      </c>
      <c r="V3764" s="5">
        <v>6.8917987594762229</v>
      </c>
      <c r="W3764" s="5">
        <v>13</v>
      </c>
      <c r="X3764" s="5">
        <v>89.593383873190902</v>
      </c>
      <c r="Y3764" s="5">
        <v>3</v>
      </c>
      <c r="Z3764" s="5">
        <v>20.675396278428671</v>
      </c>
      <c r="AA3764" s="5">
        <v>9</v>
      </c>
      <c r="AB3764" s="5">
        <v>62.026188835286014</v>
      </c>
      <c r="AC3764" s="225">
        <v>491</v>
      </c>
      <c r="AD3764" s="5">
        <v>3383.8731909028261</v>
      </c>
      <c r="AE3764" s="5">
        <v>45</v>
      </c>
      <c r="AF3764" s="5">
        <v>310.13094417643003</v>
      </c>
      <c r="AG3764" s="5">
        <v>416</v>
      </c>
      <c r="AH3764" s="5">
        <v>2866.9882839421089</v>
      </c>
      <c r="AI3764" s="5">
        <v>30</v>
      </c>
      <c r="AJ3764" s="5">
        <v>206.7539627842867</v>
      </c>
    </row>
    <row r="3765" spans="1:36" x14ac:dyDescent="0.25">
      <c r="A3765">
        <v>2018</v>
      </c>
      <c r="B3765" t="s">
        <v>49</v>
      </c>
      <c r="C3765" s="212" t="s">
        <v>6395</v>
      </c>
      <c r="D3765" s="47" t="s">
        <v>6314</v>
      </c>
      <c r="E3765" s="11">
        <v>15.6</v>
      </c>
      <c r="F3765" s="2">
        <v>0.39889999999999998</v>
      </c>
      <c r="G3765" s="2">
        <v>0.57140000000000002</v>
      </c>
      <c r="H3765" s="2">
        <v>-0.17250000000000004</v>
      </c>
      <c r="I3765" s="2">
        <v>0.48299999999999998</v>
      </c>
      <c r="J3765" s="2">
        <v>0.42399999999999999</v>
      </c>
      <c r="K3765" s="2">
        <v>5.8999999999999997E-2</v>
      </c>
      <c r="L3765" s="2">
        <v>0.59</v>
      </c>
      <c r="M3765" s="2">
        <v>0.40200000000000002</v>
      </c>
      <c r="N3765" s="2">
        <v>0.18799999999999994</v>
      </c>
      <c r="O3765" s="2">
        <v>2.4833333333333301E-2</v>
      </c>
      <c r="P3765" s="2" t="s">
        <v>5765</v>
      </c>
      <c r="Q3765" s="5">
        <v>14521</v>
      </c>
      <c r="R3765" s="5">
        <v>930.83333333333337</v>
      </c>
      <c r="S3765" s="5">
        <v>2</v>
      </c>
      <c r="T3765" s="5">
        <v>13.773156118724605</v>
      </c>
      <c r="U3765" s="5">
        <v>0</v>
      </c>
      <c r="V3765" s="5">
        <v>0</v>
      </c>
      <c r="W3765" s="5">
        <v>1</v>
      </c>
      <c r="X3765" s="5">
        <v>6.8865780593623027</v>
      </c>
      <c r="Y3765" s="5">
        <v>0</v>
      </c>
      <c r="Z3765" s="5">
        <v>0</v>
      </c>
      <c r="AA3765" s="5">
        <v>1</v>
      </c>
      <c r="AB3765" s="5">
        <v>6.8865780593623027</v>
      </c>
      <c r="AC3765" s="225">
        <v>120</v>
      </c>
      <c r="AD3765" s="5">
        <v>826.3893671234764</v>
      </c>
      <c r="AE3765" s="5">
        <v>6</v>
      </c>
      <c r="AF3765" s="5">
        <v>41.319468356173815</v>
      </c>
      <c r="AG3765" s="5">
        <v>110</v>
      </c>
      <c r="AH3765" s="5">
        <v>757.52358652985333</v>
      </c>
      <c r="AI3765" s="5">
        <v>4</v>
      </c>
      <c r="AJ3765" s="5">
        <v>27.546312237449211</v>
      </c>
    </row>
    <row r="3766" spans="1:36" x14ac:dyDescent="0.25">
      <c r="A3766">
        <v>2018</v>
      </c>
      <c r="B3766" t="s">
        <v>71</v>
      </c>
      <c r="C3766" s="212" t="s">
        <v>4868</v>
      </c>
      <c r="D3766" s="47" t="s">
        <v>4863</v>
      </c>
      <c r="E3766" s="11">
        <v>0</v>
      </c>
      <c r="F3766" s="2">
        <v>0.60840000000000005</v>
      </c>
      <c r="G3766" s="2">
        <v>0.37490000000000001</v>
      </c>
      <c r="H3766" s="2">
        <v>0.23350000000000004</v>
      </c>
      <c r="I3766" s="2">
        <v>0.61029999999999995</v>
      </c>
      <c r="J3766" s="2">
        <v>0.3422</v>
      </c>
      <c r="K3766" s="2">
        <v>0.26809999999999995</v>
      </c>
      <c r="L3766" s="2">
        <v>0.64259999999999995</v>
      </c>
      <c r="M3766" s="2">
        <v>0.34470000000000001</v>
      </c>
      <c r="N3766" s="2">
        <v>0.29789999999999994</v>
      </c>
      <c r="O3766" s="2">
        <v>0.26650000000000001</v>
      </c>
      <c r="P3766" s="2" t="s">
        <v>4792</v>
      </c>
      <c r="Q3766" s="5">
        <v>14556</v>
      </c>
      <c r="R3766" s="5" t="s">
        <v>4791</v>
      </c>
      <c r="S3766" s="5">
        <v>18</v>
      </c>
      <c r="T3766" s="5">
        <v>123.66034624896949</v>
      </c>
      <c r="U3766" s="5">
        <v>1</v>
      </c>
      <c r="V3766" s="5">
        <v>6.870019236053861</v>
      </c>
      <c r="W3766" s="5">
        <v>7</v>
      </c>
      <c r="X3766" s="5">
        <v>48.090134652377031</v>
      </c>
      <c r="Y3766" s="5">
        <v>1</v>
      </c>
      <c r="Z3766" s="5">
        <v>6.870019236053861</v>
      </c>
      <c r="AA3766" s="5">
        <v>9</v>
      </c>
      <c r="AB3766" s="5">
        <v>61.830173124484745</v>
      </c>
      <c r="AC3766" s="225">
        <v>204</v>
      </c>
      <c r="AD3766" s="5">
        <v>1401.4839241549876</v>
      </c>
      <c r="AE3766" s="5">
        <v>31</v>
      </c>
      <c r="AF3766" s="5">
        <v>212.97059631766967</v>
      </c>
      <c r="AG3766" s="5">
        <v>171</v>
      </c>
      <c r="AH3766" s="5">
        <v>1174.7732893652103</v>
      </c>
      <c r="AI3766" s="5">
        <v>2</v>
      </c>
      <c r="AJ3766" s="5">
        <v>13.740038472107722</v>
      </c>
    </row>
    <row r="3767" spans="1:36" x14ac:dyDescent="0.25">
      <c r="A3767">
        <v>2018</v>
      </c>
      <c r="B3767" t="s">
        <v>71</v>
      </c>
      <c r="C3767" s="212" t="s">
        <v>4868</v>
      </c>
      <c r="D3767" s="47" t="s">
        <v>4863</v>
      </c>
      <c r="E3767" s="11">
        <v>0</v>
      </c>
      <c r="F3767" s="2">
        <v>0.60840000000000005</v>
      </c>
      <c r="G3767" s="2">
        <v>0.37490000000000001</v>
      </c>
      <c r="H3767" s="2">
        <v>0.23350000000000004</v>
      </c>
      <c r="I3767" s="2">
        <v>0.61029999999999995</v>
      </c>
      <c r="J3767" s="2">
        <v>0.3422</v>
      </c>
      <c r="K3767" s="2">
        <v>0.26809999999999995</v>
      </c>
      <c r="L3767" s="2">
        <v>0.64259999999999995</v>
      </c>
      <c r="M3767" s="2">
        <v>0.34470000000000001</v>
      </c>
      <c r="N3767" s="2">
        <v>0.29789999999999994</v>
      </c>
      <c r="O3767" s="2">
        <v>0.26650000000000001</v>
      </c>
      <c r="P3767" s="2" t="s">
        <v>4792</v>
      </c>
      <c r="Q3767" s="5">
        <v>14556</v>
      </c>
      <c r="R3767" s="5" t="s">
        <v>4791</v>
      </c>
      <c r="S3767" s="5">
        <v>18</v>
      </c>
      <c r="T3767" s="5">
        <v>123.66034624896949</v>
      </c>
      <c r="U3767" s="5">
        <v>1</v>
      </c>
      <c r="V3767" s="5">
        <v>6.870019236053861</v>
      </c>
      <c r="W3767" s="5">
        <v>7</v>
      </c>
      <c r="X3767" s="5">
        <v>48.090134652377031</v>
      </c>
      <c r="Y3767" s="5">
        <v>1</v>
      </c>
      <c r="Z3767" s="5">
        <v>6.870019236053861</v>
      </c>
      <c r="AA3767" s="5">
        <v>9</v>
      </c>
      <c r="AB3767" s="5">
        <v>61.830173124484745</v>
      </c>
      <c r="AC3767" s="225">
        <v>204</v>
      </c>
      <c r="AD3767" s="5">
        <v>1401.4839241549876</v>
      </c>
      <c r="AE3767" s="5">
        <v>31</v>
      </c>
      <c r="AF3767" s="5">
        <v>212.97059631766967</v>
      </c>
      <c r="AG3767" s="5">
        <v>171</v>
      </c>
      <c r="AH3767" s="5">
        <v>1174.7732893652103</v>
      </c>
      <c r="AI3767" s="5">
        <v>2</v>
      </c>
      <c r="AJ3767" s="5">
        <v>13.740038472107722</v>
      </c>
    </row>
    <row r="3768" spans="1:36" x14ac:dyDescent="0.25">
      <c r="A3768">
        <v>2018</v>
      </c>
      <c r="B3768" t="s">
        <v>49</v>
      </c>
      <c r="C3768" s="212" t="s">
        <v>6370</v>
      </c>
      <c r="D3768" s="47" t="s">
        <v>6314</v>
      </c>
      <c r="E3768" s="11">
        <v>17.2</v>
      </c>
      <c r="F3768" s="2">
        <v>0.39889999999999998</v>
      </c>
      <c r="G3768" s="2">
        <v>0.57140000000000002</v>
      </c>
      <c r="H3768" s="2">
        <v>-0.17250000000000004</v>
      </c>
      <c r="I3768" s="2">
        <v>0.50800000000000001</v>
      </c>
      <c r="J3768" s="2">
        <v>0.39600000000000002</v>
      </c>
      <c r="K3768" s="2">
        <v>0.11199999999999999</v>
      </c>
      <c r="L3768" s="2">
        <v>0.53</v>
      </c>
      <c r="M3768" s="2">
        <v>0.45800000000000002</v>
      </c>
      <c r="N3768" s="2">
        <v>7.2000000000000008E-2</v>
      </c>
      <c r="O3768" s="2">
        <v>3.8333333333333184E-3</v>
      </c>
      <c r="P3768" s="2" t="s">
        <v>5765</v>
      </c>
      <c r="Q3768" s="5">
        <v>14558</v>
      </c>
      <c r="R3768" s="5">
        <v>846.39534883720933</v>
      </c>
      <c r="S3768" s="5">
        <v>22</v>
      </c>
      <c r="T3768" s="5">
        <v>151.11965929385903</v>
      </c>
      <c r="U3768" s="5">
        <v>0</v>
      </c>
      <c r="V3768" s="5">
        <v>0</v>
      </c>
      <c r="W3768" s="5">
        <v>2</v>
      </c>
      <c r="X3768" s="5">
        <v>13.738150844896277</v>
      </c>
      <c r="Y3768" s="5">
        <v>1</v>
      </c>
      <c r="Z3768" s="5">
        <v>6.8690754224481383</v>
      </c>
      <c r="AA3768" s="5">
        <v>19</v>
      </c>
      <c r="AB3768" s="5">
        <v>130.51243302651463</v>
      </c>
      <c r="AC3768" s="225">
        <v>94</v>
      </c>
      <c r="AD3768" s="5">
        <v>645.69308971012504</v>
      </c>
      <c r="AE3768" s="5">
        <v>15</v>
      </c>
      <c r="AF3768" s="5">
        <v>103.03613133672206</v>
      </c>
      <c r="AG3768" s="5">
        <v>70</v>
      </c>
      <c r="AH3768" s="5">
        <v>480.83527957136971</v>
      </c>
      <c r="AI3768" s="5">
        <v>9</v>
      </c>
      <c r="AJ3768" s="5">
        <v>61.821678802033247</v>
      </c>
    </row>
    <row r="3769" spans="1:36" x14ac:dyDescent="0.25">
      <c r="A3769">
        <v>2017</v>
      </c>
      <c r="B3769" t="s">
        <v>49</v>
      </c>
      <c r="C3769" s="212" t="s">
        <v>6370</v>
      </c>
      <c r="D3769" s="47" t="s">
        <v>6314</v>
      </c>
      <c r="E3769" s="11">
        <v>17.2</v>
      </c>
      <c r="F3769" s="2">
        <v>0.39889999999999998</v>
      </c>
      <c r="G3769" s="2">
        <v>0.57140000000000002</v>
      </c>
      <c r="H3769" s="2">
        <v>-0.17250000000000004</v>
      </c>
      <c r="I3769" s="2">
        <v>0.50800000000000001</v>
      </c>
      <c r="J3769" s="2">
        <v>0.39600000000000002</v>
      </c>
      <c r="K3769" s="2">
        <v>0.11199999999999999</v>
      </c>
      <c r="L3769" s="2">
        <v>0.53</v>
      </c>
      <c r="M3769" s="2">
        <v>0.45800000000000002</v>
      </c>
      <c r="N3769" s="2">
        <v>7.2000000000000008E-2</v>
      </c>
      <c r="O3769" s="2">
        <v>3.8333333333333184E-3</v>
      </c>
      <c r="P3769" s="2" t="s">
        <v>5765</v>
      </c>
      <c r="Q3769" s="5">
        <v>14573</v>
      </c>
      <c r="R3769" s="5">
        <v>847.26744186046517</v>
      </c>
      <c r="S3769" s="5">
        <v>17</v>
      </c>
      <c r="T3769" s="5">
        <v>116.65408632402388</v>
      </c>
      <c r="U3769" s="5">
        <v>0</v>
      </c>
      <c r="V3769" s="5">
        <v>0</v>
      </c>
      <c r="W3769" s="5">
        <v>2</v>
      </c>
      <c r="X3769" s="5">
        <v>13.724010155767514</v>
      </c>
      <c r="Y3769" s="5">
        <v>0</v>
      </c>
      <c r="Z3769" s="5">
        <v>0</v>
      </c>
      <c r="AA3769" s="5">
        <v>15</v>
      </c>
      <c r="AB3769" s="5">
        <v>102.93007616825638</v>
      </c>
      <c r="AC3769" s="225">
        <v>133</v>
      </c>
      <c r="AD3769" s="5">
        <v>912.64667535853971</v>
      </c>
      <c r="AE3769" s="5">
        <v>16</v>
      </c>
      <c r="AF3769" s="5">
        <v>109.79208124614011</v>
      </c>
      <c r="AG3769" s="5">
        <v>112</v>
      </c>
      <c r="AH3769" s="5">
        <v>768.5445687229809</v>
      </c>
      <c r="AI3769" s="5">
        <v>5</v>
      </c>
      <c r="AJ3769" s="5">
        <v>34.31002538941879</v>
      </c>
    </row>
    <row r="3770" spans="1:36" x14ac:dyDescent="0.25">
      <c r="A3770">
        <v>2017</v>
      </c>
      <c r="B3770" t="s">
        <v>71</v>
      </c>
      <c r="C3770" s="212" t="s">
        <v>5976</v>
      </c>
      <c r="D3770" s="47" t="s">
        <v>5974</v>
      </c>
      <c r="E3770" s="11">
        <v>0</v>
      </c>
      <c r="F3770" s="2">
        <v>0.47060000000000002</v>
      </c>
      <c r="G3770" s="2">
        <v>0.52059999999999995</v>
      </c>
      <c r="H3770" s="2">
        <v>-4.9999999999999933E-2</v>
      </c>
      <c r="I3770" s="2">
        <v>0.18940000000000001</v>
      </c>
      <c r="J3770" s="2">
        <v>0.79120000000000001</v>
      </c>
      <c r="K3770" s="2">
        <v>-0.6018</v>
      </c>
      <c r="L3770" s="2">
        <v>0.13020000000000001</v>
      </c>
      <c r="M3770" s="2">
        <v>0.86339999999999995</v>
      </c>
      <c r="N3770" s="2">
        <v>-0.73319999999999996</v>
      </c>
      <c r="O3770" s="2">
        <v>-0.46166666666666661</v>
      </c>
      <c r="P3770" s="2" t="s">
        <v>5900</v>
      </c>
      <c r="Q3770" s="5">
        <v>14592</v>
      </c>
      <c r="R3770" s="5" t="s">
        <v>4791</v>
      </c>
      <c r="S3770" s="5">
        <v>25</v>
      </c>
      <c r="T3770" s="5">
        <v>171.3267543859649</v>
      </c>
      <c r="U3770" s="5">
        <v>0</v>
      </c>
      <c r="V3770" s="5">
        <v>0</v>
      </c>
      <c r="W3770" s="5">
        <v>1</v>
      </c>
      <c r="X3770" s="5">
        <v>6.8530701754385959</v>
      </c>
      <c r="Y3770" s="5">
        <v>4</v>
      </c>
      <c r="Z3770" s="5">
        <v>27.412280701754383</v>
      </c>
      <c r="AA3770" s="5">
        <v>20</v>
      </c>
      <c r="AB3770" s="5">
        <v>137.06140350877192</v>
      </c>
      <c r="AC3770" s="225">
        <v>191</v>
      </c>
      <c r="AD3770" s="5">
        <v>1308.9364035087719</v>
      </c>
      <c r="AE3770" s="5">
        <v>37</v>
      </c>
      <c r="AF3770" s="5">
        <v>253.56359649122808</v>
      </c>
      <c r="AG3770" s="5">
        <v>115</v>
      </c>
      <c r="AH3770" s="5">
        <v>788.10307017543857</v>
      </c>
      <c r="AI3770" s="5">
        <v>39</v>
      </c>
      <c r="AJ3770" s="5">
        <v>267.26973684210526</v>
      </c>
    </row>
    <row r="3771" spans="1:36" x14ac:dyDescent="0.25">
      <c r="A3771">
        <v>2017</v>
      </c>
      <c r="B3771" t="s">
        <v>49</v>
      </c>
      <c r="C3771" s="212" t="s">
        <v>6395</v>
      </c>
      <c r="D3771" s="47" t="s">
        <v>6314</v>
      </c>
      <c r="E3771" s="11">
        <v>15.6</v>
      </c>
      <c r="F3771" s="2">
        <v>0.39889999999999998</v>
      </c>
      <c r="G3771" s="2">
        <v>0.57140000000000002</v>
      </c>
      <c r="H3771" s="2">
        <v>-0.17250000000000004</v>
      </c>
      <c r="I3771" s="2">
        <v>0.48299999999999998</v>
      </c>
      <c r="J3771" s="2">
        <v>0.42399999999999999</v>
      </c>
      <c r="K3771" s="2">
        <v>5.8999999999999997E-2</v>
      </c>
      <c r="L3771" s="2">
        <v>0.59</v>
      </c>
      <c r="M3771" s="2">
        <v>0.40200000000000002</v>
      </c>
      <c r="N3771" s="2">
        <v>0.18799999999999994</v>
      </c>
      <c r="O3771" s="2">
        <v>2.4833333333333301E-2</v>
      </c>
      <c r="P3771" s="2" t="s">
        <v>5765</v>
      </c>
      <c r="Q3771" s="5">
        <v>14597</v>
      </c>
      <c r="R3771" s="5">
        <v>935.70512820512818</v>
      </c>
      <c r="S3771" s="5">
        <v>5</v>
      </c>
      <c r="T3771" s="5">
        <v>34.253613756251283</v>
      </c>
      <c r="U3771" s="5">
        <v>0</v>
      </c>
      <c r="V3771" s="5">
        <v>0</v>
      </c>
      <c r="W3771" s="5">
        <v>0</v>
      </c>
      <c r="X3771" s="5">
        <v>0</v>
      </c>
      <c r="Y3771" s="5">
        <v>0</v>
      </c>
      <c r="Z3771" s="5">
        <v>0</v>
      </c>
      <c r="AA3771" s="5">
        <v>5</v>
      </c>
      <c r="AB3771" s="5">
        <v>34.253613756251283</v>
      </c>
      <c r="AC3771" s="225">
        <v>102</v>
      </c>
      <c r="AD3771" s="5">
        <v>698.77372062752625</v>
      </c>
      <c r="AE3771" s="5">
        <v>10</v>
      </c>
      <c r="AF3771" s="5">
        <v>68.507227512502567</v>
      </c>
      <c r="AG3771" s="5">
        <v>82</v>
      </c>
      <c r="AH3771" s="5">
        <v>561.75926560252105</v>
      </c>
      <c r="AI3771" s="5">
        <v>10</v>
      </c>
      <c r="AJ3771" s="5">
        <v>68.507227512502567</v>
      </c>
    </row>
    <row r="3772" spans="1:36" x14ac:dyDescent="0.25">
      <c r="A3772">
        <v>2018</v>
      </c>
      <c r="B3772" t="s">
        <v>41</v>
      </c>
      <c r="C3772" s="212" t="s">
        <v>752</v>
      </c>
      <c r="D3772" s="47" t="s">
        <v>6005</v>
      </c>
      <c r="E3772" s="11">
        <v>2.819</v>
      </c>
      <c r="F3772" s="2">
        <v>0.24049999999999999</v>
      </c>
      <c r="G3772" s="2">
        <v>0.74350000000000005</v>
      </c>
      <c r="H3772" s="2">
        <v>-0.50300000000000011</v>
      </c>
      <c r="I3772" s="2">
        <v>0.2102</v>
      </c>
      <c r="J3772" s="2">
        <v>0.74750000000000005</v>
      </c>
      <c r="K3772" s="2">
        <v>-0.53730000000000011</v>
      </c>
      <c r="L3772" s="2">
        <v>0.24629999999999999</v>
      </c>
      <c r="M3772" s="2">
        <v>0.74</v>
      </c>
      <c r="N3772" s="2">
        <v>-0.49370000000000003</v>
      </c>
      <c r="O3772" s="2">
        <v>-0.51133333333333342</v>
      </c>
      <c r="P3772" s="2" t="s">
        <v>5900</v>
      </c>
      <c r="Q3772" s="5">
        <v>14607</v>
      </c>
      <c r="R3772" s="5">
        <v>5181.624689606243</v>
      </c>
      <c r="S3772" s="5">
        <v>26</v>
      </c>
      <c r="T3772" s="5">
        <v>177.99685082494693</v>
      </c>
      <c r="U3772" s="5">
        <v>1</v>
      </c>
      <c r="V3772" s="5">
        <v>6.8460327240364203</v>
      </c>
      <c r="W3772" s="5">
        <v>1</v>
      </c>
      <c r="X3772" s="5">
        <v>6.8460327240364203</v>
      </c>
      <c r="Y3772" s="5">
        <v>19</v>
      </c>
      <c r="Z3772" s="5">
        <v>130.07462175669201</v>
      </c>
      <c r="AA3772" s="5">
        <v>5</v>
      </c>
      <c r="AB3772" s="5">
        <v>34.230163620182104</v>
      </c>
      <c r="AC3772" s="225">
        <v>330</v>
      </c>
      <c r="AD3772" s="5">
        <v>2259.1907989320189</v>
      </c>
      <c r="AE3772" s="5">
        <v>64</v>
      </c>
      <c r="AF3772" s="5">
        <v>438.1460943383309</v>
      </c>
      <c r="AG3772" s="5">
        <v>236</v>
      </c>
      <c r="AH3772" s="5">
        <v>1615.6637228725954</v>
      </c>
      <c r="AI3772" s="5">
        <v>30</v>
      </c>
      <c r="AJ3772" s="5">
        <v>205.38098172109264</v>
      </c>
    </row>
    <row r="3773" spans="1:36" x14ac:dyDescent="0.25">
      <c r="A3773">
        <v>2019</v>
      </c>
      <c r="B3773" t="s">
        <v>71</v>
      </c>
      <c r="C3773" s="212" t="s">
        <v>5976</v>
      </c>
      <c r="D3773" s="47" t="s">
        <v>5974</v>
      </c>
      <c r="E3773" s="11">
        <v>0</v>
      </c>
      <c r="F3773" s="2">
        <v>0.47060000000000002</v>
      </c>
      <c r="G3773" s="2">
        <v>0.52059999999999995</v>
      </c>
      <c r="H3773" s="2">
        <v>-4.9999999999999933E-2</v>
      </c>
      <c r="I3773" s="2">
        <v>0.18940000000000001</v>
      </c>
      <c r="J3773" s="2">
        <v>0.79120000000000001</v>
      </c>
      <c r="K3773" s="2">
        <v>-0.6018</v>
      </c>
      <c r="L3773" s="2">
        <v>0.13020000000000001</v>
      </c>
      <c r="M3773" s="2">
        <v>0.86339999999999995</v>
      </c>
      <c r="N3773" s="2">
        <v>-0.73319999999999996</v>
      </c>
      <c r="O3773" s="2">
        <v>-0.46166666666666661</v>
      </c>
      <c r="P3773" s="2" t="s">
        <v>5900</v>
      </c>
      <c r="Q3773" s="5">
        <v>14607</v>
      </c>
      <c r="R3773" s="5" t="s">
        <v>4791</v>
      </c>
      <c r="S3773" s="5">
        <v>14</v>
      </c>
      <c r="T3773" s="5">
        <v>95.844458136509886</v>
      </c>
      <c r="U3773" s="5">
        <v>0</v>
      </c>
      <c r="V3773" s="5">
        <v>0</v>
      </c>
      <c r="W3773" s="5">
        <v>0</v>
      </c>
      <c r="X3773" s="5">
        <v>0</v>
      </c>
      <c r="Y3773" s="5">
        <v>0</v>
      </c>
      <c r="Z3773" s="5">
        <v>0</v>
      </c>
      <c r="AA3773" s="5">
        <v>14</v>
      </c>
      <c r="AB3773" s="5">
        <v>95.844458136509886</v>
      </c>
      <c r="AC3773" s="225">
        <v>269</v>
      </c>
      <c r="AD3773" s="5">
        <v>1841.5828027657972</v>
      </c>
      <c r="AE3773" s="5">
        <v>59</v>
      </c>
      <c r="AF3773" s="5">
        <v>403.91593071814884</v>
      </c>
      <c r="AG3773" s="5">
        <v>186</v>
      </c>
      <c r="AH3773" s="5">
        <v>1273.3620866707743</v>
      </c>
      <c r="AI3773" s="5">
        <v>24</v>
      </c>
      <c r="AJ3773" s="5">
        <v>164.30478537687409</v>
      </c>
    </row>
    <row r="3774" spans="1:36" x14ac:dyDescent="0.25">
      <c r="A3774">
        <v>2017</v>
      </c>
      <c r="B3774" t="s">
        <v>49</v>
      </c>
      <c r="C3774" s="212" t="s">
        <v>5323</v>
      </c>
      <c r="D3774" s="47" t="s">
        <v>6316</v>
      </c>
      <c r="E3774" s="11">
        <v>13.7</v>
      </c>
      <c r="F3774" s="2">
        <v>0.2611</v>
      </c>
      <c r="G3774" s="2">
        <v>0.71</v>
      </c>
      <c r="H3774" s="2">
        <v>-0.44889999999999997</v>
      </c>
      <c r="I3774" s="2">
        <v>0.27400000000000002</v>
      </c>
      <c r="J3774" s="2">
        <v>0.63</v>
      </c>
      <c r="K3774" s="2">
        <v>-0.35599999999999998</v>
      </c>
      <c r="L3774" s="2">
        <v>0.39900000000000002</v>
      </c>
      <c r="M3774" s="2">
        <v>0.58199999999999996</v>
      </c>
      <c r="N3774" s="2">
        <v>-0.18299999999999994</v>
      </c>
      <c r="O3774" s="2">
        <v>-0.32929999999999998</v>
      </c>
      <c r="P3774" s="2" t="s">
        <v>5900</v>
      </c>
      <c r="Q3774" s="5">
        <v>14607</v>
      </c>
      <c r="R3774" s="5">
        <v>1066.2043795620439</v>
      </c>
      <c r="S3774" s="5">
        <v>9</v>
      </c>
      <c r="T3774" s="5">
        <v>61.614294516327789</v>
      </c>
      <c r="U3774" s="5">
        <v>0</v>
      </c>
      <c r="V3774" s="5">
        <v>0</v>
      </c>
      <c r="W3774" s="5">
        <v>1</v>
      </c>
      <c r="X3774" s="5">
        <v>6.8460327240364203</v>
      </c>
      <c r="Y3774" s="5">
        <v>4</v>
      </c>
      <c r="Z3774" s="5">
        <v>27.384130896145681</v>
      </c>
      <c r="AA3774" s="5">
        <v>4</v>
      </c>
      <c r="AB3774" s="5">
        <v>27.384130896145681</v>
      </c>
      <c r="AC3774" s="225">
        <v>59</v>
      </c>
      <c r="AD3774" s="5">
        <v>403.91593071814884</v>
      </c>
      <c r="AE3774" s="5">
        <v>9</v>
      </c>
      <c r="AF3774" s="5">
        <v>61.614294516327789</v>
      </c>
      <c r="AG3774" s="5">
        <v>47</v>
      </c>
      <c r="AH3774" s="5">
        <v>321.76353802971181</v>
      </c>
      <c r="AI3774" s="5">
        <v>3</v>
      </c>
      <c r="AJ3774" s="5">
        <v>20.538098172109262</v>
      </c>
    </row>
    <row r="3775" spans="1:36" x14ac:dyDescent="0.25">
      <c r="A3775">
        <v>2019</v>
      </c>
      <c r="B3775" t="s">
        <v>71</v>
      </c>
      <c r="C3775" s="212" t="s">
        <v>5769</v>
      </c>
      <c r="D3775" s="47" t="s">
        <v>970</v>
      </c>
      <c r="E3775" s="11">
        <v>0</v>
      </c>
      <c r="F3775" s="2">
        <v>0.4269</v>
      </c>
      <c r="G3775" s="2">
        <v>0.55940000000000001</v>
      </c>
      <c r="H3775" s="2">
        <v>-0.13250000000000001</v>
      </c>
      <c r="I3775" s="2">
        <v>0.41610000000000003</v>
      </c>
      <c r="J3775" s="2">
        <v>0.53949999999999998</v>
      </c>
      <c r="K3775" s="2">
        <v>-0.12339999999999995</v>
      </c>
      <c r="L3775" s="2">
        <v>0.49309999999999998</v>
      </c>
      <c r="M3775" s="2">
        <v>0.49390000000000001</v>
      </c>
      <c r="N3775" s="2">
        <v>-8.0000000000002292E-4</v>
      </c>
      <c r="O3775" s="2">
        <v>-8.5566666666666666E-2</v>
      </c>
      <c r="P3775" s="2" t="s">
        <v>5765</v>
      </c>
      <c r="Q3775" s="5">
        <v>14611</v>
      </c>
      <c r="R3775" s="5" t="s">
        <v>4791</v>
      </c>
      <c r="S3775" s="5">
        <v>20</v>
      </c>
      <c r="T3775" s="5">
        <v>136.88317021422216</v>
      </c>
      <c r="U3775" s="5">
        <v>0</v>
      </c>
      <c r="V3775" s="5">
        <v>0</v>
      </c>
      <c r="W3775" s="5">
        <v>10</v>
      </c>
      <c r="X3775" s="5">
        <v>68.441585107111081</v>
      </c>
      <c r="Y3775" s="5">
        <v>2</v>
      </c>
      <c r="Z3775" s="5">
        <v>13.688317021422217</v>
      </c>
      <c r="AA3775" s="5">
        <v>8</v>
      </c>
      <c r="AB3775" s="5">
        <v>54.753268085688866</v>
      </c>
      <c r="AC3775" s="225">
        <v>198</v>
      </c>
      <c r="AD3775" s="5">
        <v>1355.1433851207994</v>
      </c>
      <c r="AE3775" s="5">
        <v>32</v>
      </c>
      <c r="AF3775" s="5">
        <v>219.01307234275546</v>
      </c>
      <c r="AG3775" s="5">
        <v>146</v>
      </c>
      <c r="AH3775" s="5">
        <v>999.24714256382185</v>
      </c>
      <c r="AI3775" s="5">
        <v>20</v>
      </c>
      <c r="AJ3775" s="5">
        <v>136.88317021422216</v>
      </c>
    </row>
    <row r="3776" spans="1:36" x14ac:dyDescent="0.25">
      <c r="A3776">
        <v>2018</v>
      </c>
      <c r="B3776" t="s">
        <v>71</v>
      </c>
      <c r="C3776" s="212" t="s">
        <v>5976</v>
      </c>
      <c r="D3776" s="47" t="s">
        <v>5974</v>
      </c>
      <c r="E3776" s="11">
        <v>0</v>
      </c>
      <c r="F3776" s="2">
        <v>0.47060000000000002</v>
      </c>
      <c r="G3776" s="2">
        <v>0.52059999999999995</v>
      </c>
      <c r="H3776" s="2">
        <v>-4.9999999999999933E-2</v>
      </c>
      <c r="I3776" s="2">
        <v>0.18940000000000001</v>
      </c>
      <c r="J3776" s="2">
        <v>0.79120000000000001</v>
      </c>
      <c r="K3776" s="2">
        <v>-0.6018</v>
      </c>
      <c r="L3776" s="2">
        <v>0.13020000000000001</v>
      </c>
      <c r="M3776" s="2">
        <v>0.86339999999999995</v>
      </c>
      <c r="N3776" s="2">
        <v>-0.73319999999999996</v>
      </c>
      <c r="O3776" s="2">
        <v>-0.46166666666666661</v>
      </c>
      <c r="P3776" s="2" t="s">
        <v>5900</v>
      </c>
      <c r="Q3776" s="5">
        <v>14617</v>
      </c>
      <c r="R3776" s="5" t="s">
        <v>4791</v>
      </c>
      <c r="S3776" s="5">
        <v>59</v>
      </c>
      <c r="T3776" s="5">
        <v>403.63959772867213</v>
      </c>
      <c r="U3776" s="5">
        <v>0</v>
      </c>
      <c r="V3776" s="5">
        <v>0</v>
      </c>
      <c r="W3776" s="5">
        <v>1</v>
      </c>
      <c r="X3776" s="5">
        <v>6.8413491140452907</v>
      </c>
      <c r="Y3776" s="5">
        <v>3</v>
      </c>
      <c r="Z3776" s="5">
        <v>20.524047342135869</v>
      </c>
      <c r="AA3776" s="5">
        <v>55</v>
      </c>
      <c r="AB3776" s="5">
        <v>376.27420127249093</v>
      </c>
      <c r="AC3776" s="225">
        <v>194</v>
      </c>
      <c r="AD3776" s="5">
        <v>1327.2217281247863</v>
      </c>
      <c r="AE3776" s="5">
        <v>29</v>
      </c>
      <c r="AF3776" s="5">
        <v>198.39912430731343</v>
      </c>
      <c r="AG3776" s="5">
        <v>151</v>
      </c>
      <c r="AH3776" s="5">
        <v>1033.0437162208386</v>
      </c>
      <c r="AI3776" s="5">
        <v>14</v>
      </c>
      <c r="AJ3776" s="5">
        <v>95.778887596634064</v>
      </c>
    </row>
    <row r="3777" spans="1:36" x14ac:dyDescent="0.25">
      <c r="A3777">
        <v>2018</v>
      </c>
      <c r="B3777" t="s">
        <v>71</v>
      </c>
      <c r="C3777" s="212" t="s">
        <v>5976</v>
      </c>
      <c r="D3777" s="47" t="s">
        <v>5974</v>
      </c>
      <c r="E3777" s="11">
        <v>0</v>
      </c>
      <c r="F3777" s="2">
        <v>0.47060000000000002</v>
      </c>
      <c r="G3777" s="2">
        <v>0.52059999999999995</v>
      </c>
      <c r="H3777" s="2">
        <v>-4.9999999999999933E-2</v>
      </c>
      <c r="I3777" s="2">
        <v>0.18940000000000001</v>
      </c>
      <c r="J3777" s="2">
        <v>0.79120000000000001</v>
      </c>
      <c r="K3777" s="2">
        <v>-0.6018</v>
      </c>
      <c r="L3777" s="2">
        <v>0.13020000000000001</v>
      </c>
      <c r="M3777" s="2">
        <v>0.86339999999999995</v>
      </c>
      <c r="N3777" s="2">
        <v>-0.73319999999999996</v>
      </c>
      <c r="O3777" s="2">
        <v>-0.46166666666666661</v>
      </c>
      <c r="P3777" s="2" t="s">
        <v>5900</v>
      </c>
      <c r="Q3777" s="5">
        <v>14617</v>
      </c>
      <c r="R3777" s="5" t="s">
        <v>4791</v>
      </c>
      <c r="S3777" s="5">
        <v>59</v>
      </c>
      <c r="T3777" s="5">
        <v>403.63959772867213</v>
      </c>
      <c r="U3777" s="5">
        <v>0</v>
      </c>
      <c r="V3777" s="5">
        <v>0</v>
      </c>
      <c r="W3777" s="5">
        <v>1</v>
      </c>
      <c r="X3777" s="5">
        <v>6.8413491140452907</v>
      </c>
      <c r="Y3777" s="5">
        <v>3</v>
      </c>
      <c r="Z3777" s="5">
        <v>20.524047342135869</v>
      </c>
      <c r="AA3777" s="5">
        <v>55</v>
      </c>
      <c r="AB3777" s="5">
        <v>376.27420127249093</v>
      </c>
      <c r="AC3777" s="225">
        <v>194</v>
      </c>
      <c r="AD3777" s="5">
        <v>1327.2217281247863</v>
      </c>
      <c r="AE3777" s="5">
        <v>29</v>
      </c>
      <c r="AF3777" s="5">
        <v>198.39912430731343</v>
      </c>
      <c r="AG3777" s="5">
        <v>151</v>
      </c>
      <c r="AH3777" s="5">
        <v>1033.0437162208386</v>
      </c>
      <c r="AI3777" s="5">
        <v>14</v>
      </c>
      <c r="AJ3777" s="5">
        <v>95.778887596634064</v>
      </c>
    </row>
    <row r="3778" spans="1:36" x14ac:dyDescent="0.25">
      <c r="A3778">
        <v>2018</v>
      </c>
      <c r="B3778" t="s">
        <v>41</v>
      </c>
      <c r="C3778" s="212" t="s">
        <v>5862</v>
      </c>
      <c r="D3778" s="47" t="s">
        <v>5861</v>
      </c>
      <c r="E3778" s="11">
        <v>5.7910000000000004</v>
      </c>
      <c r="F3778" s="2">
        <v>0.53069999999999995</v>
      </c>
      <c r="G3778" s="2">
        <v>0.4476</v>
      </c>
      <c r="H3778" s="2">
        <v>8.3099999999999952E-2</v>
      </c>
      <c r="I3778" s="2">
        <v>0.49930000000000002</v>
      </c>
      <c r="J3778" s="2">
        <v>0.43680000000000002</v>
      </c>
      <c r="K3778" s="2">
        <v>6.25E-2</v>
      </c>
      <c r="L3778" s="2">
        <v>0.40450000000000003</v>
      </c>
      <c r="M3778" s="2">
        <v>0.57430000000000003</v>
      </c>
      <c r="N3778" s="2">
        <v>-0.16980000000000001</v>
      </c>
      <c r="O3778" s="2">
        <v>-8.0666666666666855E-3</v>
      </c>
      <c r="P3778" s="2" t="s">
        <v>5765</v>
      </c>
      <c r="Q3778" s="5">
        <v>14674</v>
      </c>
      <c r="R3778" s="5">
        <v>2533.9319633914693</v>
      </c>
      <c r="S3778" s="5">
        <v>34</v>
      </c>
      <c r="T3778" s="5">
        <v>231.70233065285538</v>
      </c>
      <c r="U3778" s="5">
        <v>0</v>
      </c>
      <c r="V3778" s="5">
        <v>0</v>
      </c>
      <c r="W3778" s="5">
        <v>25</v>
      </c>
      <c r="X3778" s="5">
        <v>170.36936077415837</v>
      </c>
      <c r="Y3778" s="5">
        <v>3</v>
      </c>
      <c r="Z3778" s="5">
        <v>20.444323292899004</v>
      </c>
      <c r="AA3778" s="5">
        <v>6</v>
      </c>
      <c r="AB3778" s="5">
        <v>40.888646585798007</v>
      </c>
      <c r="AC3778" s="225">
        <v>436</v>
      </c>
      <c r="AD3778" s="5">
        <v>2971.2416519013218</v>
      </c>
      <c r="AE3778" s="5">
        <v>42</v>
      </c>
      <c r="AF3778" s="5">
        <v>286.22052610058608</v>
      </c>
      <c r="AG3778" s="5">
        <v>373</v>
      </c>
      <c r="AH3778" s="5">
        <v>2541.9108627504429</v>
      </c>
      <c r="AI3778" s="5">
        <v>21</v>
      </c>
      <c r="AJ3778" s="5">
        <v>143.11026305029304</v>
      </c>
    </row>
    <row r="3779" spans="1:36" x14ac:dyDescent="0.25">
      <c r="A3779">
        <v>2017</v>
      </c>
      <c r="B3779" t="s">
        <v>41</v>
      </c>
      <c r="C3779" s="212" t="s">
        <v>752</v>
      </c>
      <c r="D3779" s="47" t="s">
        <v>6005</v>
      </c>
      <c r="E3779" s="11">
        <v>2.819</v>
      </c>
      <c r="F3779" s="2">
        <v>0.24049999999999999</v>
      </c>
      <c r="G3779" s="2">
        <v>0.74350000000000005</v>
      </c>
      <c r="H3779" s="2">
        <v>-0.50300000000000011</v>
      </c>
      <c r="I3779" s="2">
        <v>0.2102</v>
      </c>
      <c r="J3779" s="2">
        <v>0.74750000000000005</v>
      </c>
      <c r="K3779" s="2">
        <v>-0.53730000000000011</v>
      </c>
      <c r="L3779" s="2">
        <v>0.24629999999999999</v>
      </c>
      <c r="M3779" s="2">
        <v>0.74</v>
      </c>
      <c r="N3779" s="2">
        <v>-0.49370000000000003</v>
      </c>
      <c r="O3779" s="2">
        <v>-0.51133333333333342</v>
      </c>
      <c r="P3779" s="2" t="s">
        <v>5900</v>
      </c>
      <c r="Q3779" s="5">
        <v>14678</v>
      </c>
      <c r="R3779" s="5">
        <v>5206.8109258602344</v>
      </c>
      <c r="S3779" s="5">
        <v>34</v>
      </c>
      <c r="T3779" s="5">
        <v>231.63918790025886</v>
      </c>
      <c r="U3779" s="5">
        <v>0</v>
      </c>
      <c r="V3779" s="5">
        <v>0</v>
      </c>
      <c r="W3779" s="5">
        <v>0</v>
      </c>
      <c r="X3779" s="5">
        <v>0</v>
      </c>
      <c r="Y3779" s="5">
        <v>19</v>
      </c>
      <c r="Z3779" s="5">
        <v>129.4454285324976</v>
      </c>
      <c r="AA3779" s="5">
        <v>15</v>
      </c>
      <c r="AB3779" s="5">
        <v>102.19375936776129</v>
      </c>
      <c r="AC3779" s="225">
        <v>343</v>
      </c>
      <c r="AD3779" s="5">
        <v>2336.8306308761412</v>
      </c>
      <c r="AE3779" s="5">
        <v>56</v>
      </c>
      <c r="AF3779" s="5">
        <v>381.52336830630878</v>
      </c>
      <c r="AG3779" s="5">
        <v>258</v>
      </c>
      <c r="AH3779" s="5">
        <v>1757.7326611254939</v>
      </c>
      <c r="AI3779" s="5">
        <v>29</v>
      </c>
      <c r="AJ3779" s="5">
        <v>197.5746014443385</v>
      </c>
    </row>
    <row r="3780" spans="1:36" x14ac:dyDescent="0.25">
      <c r="A3780">
        <v>2018</v>
      </c>
      <c r="B3780" t="s">
        <v>71</v>
      </c>
      <c r="C3780" s="212" t="s">
        <v>5103</v>
      </c>
      <c r="D3780" s="47" t="s">
        <v>5102</v>
      </c>
      <c r="E3780" s="11">
        <v>0</v>
      </c>
      <c r="F3780" s="2">
        <v>0.81499999999999995</v>
      </c>
      <c r="G3780" s="2">
        <v>0.1744</v>
      </c>
      <c r="H3780" s="2">
        <v>0.64059999999999995</v>
      </c>
      <c r="I3780" s="2">
        <v>0.80659999999999998</v>
      </c>
      <c r="J3780" s="2">
        <v>0.1663</v>
      </c>
      <c r="K3780" s="2">
        <v>0.64029999999999998</v>
      </c>
      <c r="L3780" s="2">
        <v>0.79179999999999995</v>
      </c>
      <c r="M3780" s="2">
        <v>0.19400000000000001</v>
      </c>
      <c r="N3780" s="2">
        <v>0.59779999999999989</v>
      </c>
      <c r="O3780" s="2">
        <v>0.62623333333333331</v>
      </c>
      <c r="P3780" s="2" t="s">
        <v>4792</v>
      </c>
      <c r="Q3780" s="5">
        <v>14729</v>
      </c>
      <c r="R3780" s="5" t="s">
        <v>4791</v>
      </c>
      <c r="S3780" s="5">
        <v>52</v>
      </c>
      <c r="T3780" s="5">
        <v>353.04501323918799</v>
      </c>
      <c r="U3780" s="5">
        <v>0</v>
      </c>
      <c r="V3780" s="5">
        <v>0</v>
      </c>
      <c r="W3780" s="5">
        <v>5</v>
      </c>
      <c r="X3780" s="5">
        <v>33.946635888383462</v>
      </c>
      <c r="Y3780" s="5">
        <v>10</v>
      </c>
      <c r="Z3780" s="5">
        <v>67.893271776766923</v>
      </c>
      <c r="AA3780" s="5">
        <v>37</v>
      </c>
      <c r="AB3780" s="5">
        <v>251.20510557403762</v>
      </c>
      <c r="AC3780" s="225">
        <v>396</v>
      </c>
      <c r="AD3780" s="5">
        <v>2688.5735623599699</v>
      </c>
      <c r="AE3780" s="5">
        <v>121</v>
      </c>
      <c r="AF3780" s="5">
        <v>821.50858849887982</v>
      </c>
      <c r="AG3780" s="5">
        <v>246</v>
      </c>
      <c r="AH3780" s="5">
        <v>1670.1744857084661</v>
      </c>
      <c r="AI3780" s="5">
        <v>29</v>
      </c>
      <c r="AJ3780" s="5">
        <v>196.8904881526241</v>
      </c>
    </row>
    <row r="3781" spans="1:36" x14ac:dyDescent="0.25">
      <c r="A3781">
        <v>2018</v>
      </c>
      <c r="B3781" t="s">
        <v>71</v>
      </c>
      <c r="C3781" s="212" t="s">
        <v>5103</v>
      </c>
      <c r="D3781" s="47" t="s">
        <v>5102</v>
      </c>
      <c r="E3781" s="11">
        <v>0</v>
      </c>
      <c r="F3781" s="2">
        <v>0.81499999999999995</v>
      </c>
      <c r="G3781" s="2">
        <v>0.1744</v>
      </c>
      <c r="H3781" s="2">
        <v>0.64059999999999995</v>
      </c>
      <c r="I3781" s="2">
        <v>0.80659999999999998</v>
      </c>
      <c r="J3781" s="2">
        <v>0.1663</v>
      </c>
      <c r="K3781" s="2">
        <v>0.64029999999999998</v>
      </c>
      <c r="L3781" s="2">
        <v>0.79179999999999995</v>
      </c>
      <c r="M3781" s="2">
        <v>0.19400000000000001</v>
      </c>
      <c r="N3781" s="2">
        <v>0.59779999999999989</v>
      </c>
      <c r="O3781" s="2">
        <v>0.62623333333333331</v>
      </c>
      <c r="P3781" s="2" t="s">
        <v>4792</v>
      </c>
      <c r="Q3781" s="5">
        <v>14729</v>
      </c>
      <c r="R3781" s="5" t="s">
        <v>4791</v>
      </c>
      <c r="S3781" s="5">
        <v>52</v>
      </c>
      <c r="T3781" s="5">
        <v>353.04501323918799</v>
      </c>
      <c r="U3781" s="5">
        <v>0</v>
      </c>
      <c r="V3781" s="5">
        <v>0</v>
      </c>
      <c r="W3781" s="5">
        <v>5</v>
      </c>
      <c r="X3781" s="5">
        <v>33.946635888383462</v>
      </c>
      <c r="Y3781" s="5">
        <v>10</v>
      </c>
      <c r="Z3781" s="5">
        <v>67.893271776766923</v>
      </c>
      <c r="AA3781" s="5">
        <v>37</v>
      </c>
      <c r="AB3781" s="5">
        <v>251.20510557403762</v>
      </c>
      <c r="AC3781" s="225">
        <v>396</v>
      </c>
      <c r="AD3781" s="5">
        <v>2688.5735623599699</v>
      </c>
      <c r="AE3781" s="5">
        <v>121</v>
      </c>
      <c r="AF3781" s="5">
        <v>821.50858849887982</v>
      </c>
      <c r="AG3781" s="5">
        <v>246</v>
      </c>
      <c r="AH3781" s="5">
        <v>1670.1744857084661</v>
      </c>
      <c r="AI3781" s="5">
        <v>29</v>
      </c>
      <c r="AJ3781" s="5">
        <v>196.8904881526241</v>
      </c>
    </row>
    <row r="3782" spans="1:36" x14ac:dyDescent="0.25">
      <c r="A3782">
        <v>2018</v>
      </c>
      <c r="B3782" t="s">
        <v>49</v>
      </c>
      <c r="C3782" s="212" t="s">
        <v>6519</v>
      </c>
      <c r="D3782" s="47" t="s">
        <v>6320</v>
      </c>
      <c r="E3782" s="11">
        <v>22.2</v>
      </c>
      <c r="F3782" s="2">
        <v>0.39539999999999997</v>
      </c>
      <c r="G3782" s="2">
        <v>0.57040000000000002</v>
      </c>
      <c r="H3782" s="2">
        <v>-0.17500000000000004</v>
      </c>
      <c r="I3782" s="2">
        <v>0.46600000000000003</v>
      </c>
      <c r="J3782" s="2">
        <v>0.435</v>
      </c>
      <c r="K3782" s="2">
        <v>3.1000000000000028E-2</v>
      </c>
      <c r="L3782" s="2">
        <v>0.52800000000000002</v>
      </c>
      <c r="M3782" s="2">
        <v>0.45600000000000002</v>
      </c>
      <c r="N3782" s="2">
        <v>7.2000000000000008E-2</v>
      </c>
      <c r="O3782" s="2">
        <v>-2.4000000000000004E-2</v>
      </c>
      <c r="P3782" s="2" t="s">
        <v>5765</v>
      </c>
      <c r="Q3782" s="5">
        <v>14730</v>
      </c>
      <c r="R3782" s="5">
        <v>663.51351351351354</v>
      </c>
      <c r="S3782" s="5">
        <v>21</v>
      </c>
      <c r="T3782" s="5">
        <v>142.56619144602851</v>
      </c>
      <c r="U3782" s="5">
        <v>0</v>
      </c>
      <c r="V3782" s="5">
        <v>0</v>
      </c>
      <c r="W3782" s="5">
        <v>1</v>
      </c>
      <c r="X3782" s="5">
        <v>6.7888662593346911</v>
      </c>
      <c r="Y3782" s="5">
        <v>0</v>
      </c>
      <c r="Z3782" s="5">
        <v>0</v>
      </c>
      <c r="AA3782" s="5">
        <v>20</v>
      </c>
      <c r="AB3782" s="5">
        <v>135.77732518669382</v>
      </c>
      <c r="AC3782" s="225">
        <v>220</v>
      </c>
      <c r="AD3782" s="5">
        <v>1493.550577053632</v>
      </c>
      <c r="AE3782" s="5">
        <v>58</v>
      </c>
      <c r="AF3782" s="5">
        <v>393.75424304141205</v>
      </c>
      <c r="AG3782" s="5">
        <v>155</v>
      </c>
      <c r="AH3782" s="5">
        <v>1052.2742701968771</v>
      </c>
      <c r="AI3782" s="5">
        <v>7</v>
      </c>
      <c r="AJ3782" s="5">
        <v>47.52206381534284</v>
      </c>
    </row>
    <row r="3783" spans="1:36" x14ac:dyDescent="0.25">
      <c r="A3783">
        <v>2019</v>
      </c>
      <c r="B3783" t="s">
        <v>71</v>
      </c>
      <c r="C3783" s="212" t="s">
        <v>4909</v>
      </c>
      <c r="D3783" s="47" t="s">
        <v>4908</v>
      </c>
      <c r="E3783" s="11">
        <v>0</v>
      </c>
      <c r="F3783" s="2">
        <v>0.71450000000000002</v>
      </c>
      <c r="G3783" s="2">
        <v>0.2742</v>
      </c>
      <c r="H3783" s="2">
        <v>0.44030000000000002</v>
      </c>
      <c r="I3783" s="2">
        <v>0.6905</v>
      </c>
      <c r="J3783" s="2">
        <v>0.28110000000000002</v>
      </c>
      <c r="K3783" s="2">
        <v>0.40939999999999999</v>
      </c>
      <c r="L3783" s="2">
        <v>0.70599999999999996</v>
      </c>
      <c r="M3783" s="2">
        <v>0.28749999999999998</v>
      </c>
      <c r="N3783" s="2">
        <v>0.41849999999999998</v>
      </c>
      <c r="O3783" s="2">
        <v>0.42273333333333335</v>
      </c>
      <c r="P3783" s="2" t="s">
        <v>4792</v>
      </c>
      <c r="Q3783" s="5">
        <v>14733</v>
      </c>
      <c r="R3783" s="5" t="s">
        <v>4791</v>
      </c>
      <c r="S3783" s="5">
        <v>81</v>
      </c>
      <c r="T3783" s="5">
        <v>549.78619425778857</v>
      </c>
      <c r="U3783" s="5">
        <v>0</v>
      </c>
      <c r="V3783" s="5">
        <v>0</v>
      </c>
      <c r="W3783" s="5">
        <v>1</v>
      </c>
      <c r="X3783" s="5">
        <v>6.7874838797257855</v>
      </c>
      <c r="Y3783" s="5">
        <v>5</v>
      </c>
      <c r="Z3783" s="5">
        <v>33.937419398628933</v>
      </c>
      <c r="AA3783" s="5">
        <v>75</v>
      </c>
      <c r="AB3783" s="5">
        <v>509.06129097943392</v>
      </c>
      <c r="AC3783" s="225">
        <v>310</v>
      </c>
      <c r="AD3783" s="5">
        <v>2104.1200027149935</v>
      </c>
      <c r="AE3783" s="5">
        <v>67</v>
      </c>
      <c r="AF3783" s="5">
        <v>454.76141994162759</v>
      </c>
      <c r="AG3783" s="5">
        <v>217</v>
      </c>
      <c r="AH3783" s="5">
        <v>1472.8840019004956</v>
      </c>
      <c r="AI3783" s="5">
        <v>26</v>
      </c>
      <c r="AJ3783" s="5">
        <v>176.47458087287043</v>
      </c>
    </row>
    <row r="3784" spans="1:36" x14ac:dyDescent="0.25">
      <c r="A3784">
        <v>2017</v>
      </c>
      <c r="B3784" t="s">
        <v>49</v>
      </c>
      <c r="C3784" s="212" t="s">
        <v>6403</v>
      </c>
      <c r="D3784" s="47" t="s">
        <v>6316</v>
      </c>
      <c r="E3784" s="11">
        <v>18.7</v>
      </c>
      <c r="F3784" s="2">
        <v>0.2611</v>
      </c>
      <c r="G3784" s="2">
        <v>0.71</v>
      </c>
      <c r="H3784" s="2">
        <v>-0.44889999999999997</v>
      </c>
      <c r="I3784" s="2">
        <v>0.29199999999999998</v>
      </c>
      <c r="J3784" s="2">
        <v>0.60399999999999998</v>
      </c>
      <c r="K3784" s="2">
        <v>-0.312</v>
      </c>
      <c r="L3784" s="2">
        <v>0.42399999999999999</v>
      </c>
      <c r="M3784" s="2">
        <v>0.55900000000000005</v>
      </c>
      <c r="N3784" s="2">
        <v>-0.13500000000000006</v>
      </c>
      <c r="O3784" s="2">
        <v>-0.29863333333333331</v>
      </c>
      <c r="P3784" s="2" t="s">
        <v>5900</v>
      </c>
      <c r="Q3784" s="5">
        <v>14736</v>
      </c>
      <c r="R3784" s="5">
        <v>788.02139037433153</v>
      </c>
      <c r="S3784" s="5">
        <v>8</v>
      </c>
      <c r="T3784" s="5">
        <v>54.28881650380022</v>
      </c>
      <c r="U3784" s="5">
        <v>0</v>
      </c>
      <c r="V3784" s="5">
        <v>0</v>
      </c>
      <c r="W3784" s="5">
        <v>1</v>
      </c>
      <c r="X3784" s="5">
        <v>6.7861020629750275</v>
      </c>
      <c r="Y3784" s="5">
        <v>2</v>
      </c>
      <c r="Z3784" s="5">
        <v>13.572204125950055</v>
      </c>
      <c r="AA3784" s="5">
        <v>5</v>
      </c>
      <c r="AB3784" s="5">
        <v>33.930510314875136</v>
      </c>
      <c r="AC3784" s="225">
        <v>30</v>
      </c>
      <c r="AD3784" s="5">
        <v>203.58306188925081</v>
      </c>
      <c r="AE3784" s="5">
        <v>2</v>
      </c>
      <c r="AF3784" s="5">
        <v>13.572204125950055</v>
      </c>
      <c r="AG3784" s="5">
        <v>28</v>
      </c>
      <c r="AH3784" s="5">
        <v>190.01085776330075</v>
      </c>
      <c r="AI3784" s="5">
        <v>0</v>
      </c>
      <c r="AJ3784" s="5">
        <v>0</v>
      </c>
    </row>
    <row r="3785" spans="1:36" x14ac:dyDescent="0.25">
      <c r="A3785">
        <v>2017</v>
      </c>
      <c r="B3785" t="s">
        <v>49</v>
      </c>
      <c r="C3785" s="212" t="s">
        <v>6519</v>
      </c>
      <c r="D3785" s="47" t="s">
        <v>6320</v>
      </c>
      <c r="E3785" s="11">
        <v>22.2</v>
      </c>
      <c r="F3785" s="2">
        <v>0.39539999999999997</v>
      </c>
      <c r="G3785" s="2">
        <v>0.57040000000000002</v>
      </c>
      <c r="H3785" s="2">
        <v>-0.17500000000000004</v>
      </c>
      <c r="I3785" s="2">
        <v>0.46600000000000003</v>
      </c>
      <c r="J3785" s="2">
        <v>0.435</v>
      </c>
      <c r="K3785" s="2">
        <v>3.1000000000000028E-2</v>
      </c>
      <c r="L3785" s="2">
        <v>0.52800000000000002</v>
      </c>
      <c r="M3785" s="2">
        <v>0.45600000000000002</v>
      </c>
      <c r="N3785" s="2">
        <v>7.2000000000000008E-2</v>
      </c>
      <c r="O3785" s="2">
        <v>-2.4000000000000004E-2</v>
      </c>
      <c r="P3785" s="2" t="s">
        <v>5765</v>
      </c>
      <c r="Q3785" s="5">
        <v>14749</v>
      </c>
      <c r="R3785" s="5">
        <v>664.36936936936934</v>
      </c>
      <c r="S3785" s="5">
        <v>13</v>
      </c>
      <c r="T3785" s="5">
        <v>88.141568919926769</v>
      </c>
      <c r="U3785" s="5">
        <v>0</v>
      </c>
      <c r="V3785" s="5">
        <v>0</v>
      </c>
      <c r="W3785" s="5">
        <v>4</v>
      </c>
      <c r="X3785" s="5">
        <v>27.120482744592856</v>
      </c>
      <c r="Y3785" s="5">
        <v>2</v>
      </c>
      <c r="Z3785" s="5">
        <v>13.560241372296428</v>
      </c>
      <c r="AA3785" s="5">
        <v>7</v>
      </c>
      <c r="AB3785" s="5">
        <v>47.460844803037496</v>
      </c>
      <c r="AC3785" s="225">
        <v>179</v>
      </c>
      <c r="AD3785" s="5">
        <v>1213.6416028205301</v>
      </c>
      <c r="AE3785" s="5">
        <v>42</v>
      </c>
      <c r="AF3785" s="5">
        <v>284.76506881822496</v>
      </c>
      <c r="AG3785" s="5">
        <v>126</v>
      </c>
      <c r="AH3785" s="5">
        <v>854.29520645467494</v>
      </c>
      <c r="AI3785" s="5">
        <v>11</v>
      </c>
      <c r="AJ3785" s="5">
        <v>74.581327547630352</v>
      </c>
    </row>
    <row r="3786" spans="1:36" x14ac:dyDescent="0.25">
      <c r="A3786">
        <v>2018</v>
      </c>
      <c r="B3786" t="s">
        <v>49</v>
      </c>
      <c r="C3786" s="212" t="s">
        <v>6519</v>
      </c>
      <c r="D3786" s="47" t="s">
        <v>6320</v>
      </c>
      <c r="E3786" s="11">
        <v>22.2</v>
      </c>
      <c r="F3786" s="2">
        <v>0.39539999999999997</v>
      </c>
      <c r="G3786" s="2">
        <v>0.57040000000000002</v>
      </c>
      <c r="H3786" s="2">
        <v>-0.17500000000000004</v>
      </c>
      <c r="I3786" s="2">
        <v>0.46600000000000003</v>
      </c>
      <c r="J3786" s="2">
        <v>0.435</v>
      </c>
      <c r="K3786" s="2">
        <v>3.1000000000000028E-2</v>
      </c>
      <c r="L3786" s="2">
        <v>0.52800000000000002</v>
      </c>
      <c r="M3786" s="2">
        <v>0.45600000000000002</v>
      </c>
      <c r="N3786" s="2">
        <v>7.2000000000000008E-2</v>
      </c>
      <c r="O3786" s="2">
        <v>-2.4000000000000004E-2</v>
      </c>
      <c r="P3786" s="2" t="s">
        <v>5765</v>
      </c>
      <c r="Q3786" s="5">
        <v>14760</v>
      </c>
      <c r="R3786" s="5">
        <v>664.8648648648649</v>
      </c>
      <c r="S3786" s="5">
        <v>22</v>
      </c>
      <c r="T3786" s="5">
        <v>149.05149051490514</v>
      </c>
      <c r="U3786" s="5">
        <v>0</v>
      </c>
      <c r="V3786" s="5">
        <v>0</v>
      </c>
      <c r="W3786" s="5">
        <v>5</v>
      </c>
      <c r="X3786" s="5">
        <v>33.875338753387531</v>
      </c>
      <c r="Y3786" s="5">
        <v>1</v>
      </c>
      <c r="Z3786" s="5">
        <v>6.7750677506775068</v>
      </c>
      <c r="AA3786" s="5">
        <v>16</v>
      </c>
      <c r="AB3786" s="5">
        <v>108.40108401084011</v>
      </c>
      <c r="AC3786" s="225">
        <v>170</v>
      </c>
      <c r="AD3786" s="5">
        <v>1151.7615176151762</v>
      </c>
      <c r="AE3786" s="5">
        <v>45</v>
      </c>
      <c r="AF3786" s="5">
        <v>304.8780487804878</v>
      </c>
      <c r="AG3786" s="5">
        <v>121</v>
      </c>
      <c r="AH3786" s="5">
        <v>819.78319783197833</v>
      </c>
      <c r="AI3786" s="5">
        <v>4</v>
      </c>
      <c r="AJ3786" s="5">
        <v>27.100271002710027</v>
      </c>
    </row>
    <row r="3787" spans="1:36" x14ac:dyDescent="0.25">
      <c r="A3787">
        <v>2018</v>
      </c>
      <c r="B3787" t="s">
        <v>71</v>
      </c>
      <c r="C3787" s="212" t="s">
        <v>5005</v>
      </c>
      <c r="D3787" s="47" t="s">
        <v>631</v>
      </c>
      <c r="E3787" s="11">
        <v>0</v>
      </c>
      <c r="F3787" s="2">
        <v>0.79139999999999999</v>
      </c>
      <c r="G3787" s="2">
        <v>0.1928</v>
      </c>
      <c r="H3787" s="2">
        <v>0.59860000000000002</v>
      </c>
      <c r="I3787" s="2">
        <v>0.75260000000000005</v>
      </c>
      <c r="J3787" s="2">
        <v>0.20780000000000001</v>
      </c>
      <c r="K3787" s="2">
        <v>0.54480000000000006</v>
      </c>
      <c r="L3787" s="2">
        <v>0.79600000000000004</v>
      </c>
      <c r="M3787" s="2">
        <v>0.19339999999999999</v>
      </c>
      <c r="N3787" s="2">
        <v>0.60260000000000002</v>
      </c>
      <c r="O3787" s="2">
        <v>0.58200000000000007</v>
      </c>
      <c r="P3787" s="2" t="s">
        <v>4792</v>
      </c>
      <c r="Q3787" s="5">
        <v>14790</v>
      </c>
      <c r="R3787" s="5" t="s">
        <v>4791</v>
      </c>
      <c r="S3787" s="5">
        <v>22</v>
      </c>
      <c r="T3787" s="5">
        <v>148.74915483434754</v>
      </c>
      <c r="U3787" s="5">
        <v>0</v>
      </c>
      <c r="V3787" s="5">
        <v>0</v>
      </c>
      <c r="W3787" s="5">
        <v>2</v>
      </c>
      <c r="X3787" s="5">
        <v>13.522650439486139</v>
      </c>
      <c r="Y3787" s="5">
        <v>1</v>
      </c>
      <c r="Z3787" s="5">
        <v>6.7613252197430693</v>
      </c>
      <c r="AA3787" s="5">
        <v>19</v>
      </c>
      <c r="AB3787" s="5">
        <v>128.46517917511832</v>
      </c>
      <c r="AC3787" s="225">
        <v>259</v>
      </c>
      <c r="AD3787" s="5">
        <v>1751.1832319134551</v>
      </c>
      <c r="AE3787" s="5">
        <v>29</v>
      </c>
      <c r="AF3787" s="5">
        <v>196.07843137254901</v>
      </c>
      <c r="AG3787" s="5">
        <v>199</v>
      </c>
      <c r="AH3787" s="5">
        <v>1345.5037187288708</v>
      </c>
      <c r="AI3787" s="5">
        <v>31</v>
      </c>
      <c r="AJ3787" s="5">
        <v>209.60108181203515</v>
      </c>
    </row>
    <row r="3788" spans="1:36" x14ac:dyDescent="0.25">
      <c r="A3788">
        <v>2018</v>
      </c>
      <c r="B3788" t="s">
        <v>71</v>
      </c>
      <c r="C3788" s="212" t="s">
        <v>5005</v>
      </c>
      <c r="D3788" s="47" t="s">
        <v>631</v>
      </c>
      <c r="E3788" s="11">
        <v>0</v>
      </c>
      <c r="F3788" s="2">
        <v>0.79139999999999999</v>
      </c>
      <c r="G3788" s="2">
        <v>0.1928</v>
      </c>
      <c r="H3788" s="2">
        <v>0.59860000000000002</v>
      </c>
      <c r="I3788" s="2">
        <v>0.75260000000000005</v>
      </c>
      <c r="J3788" s="2">
        <v>0.20780000000000001</v>
      </c>
      <c r="K3788" s="2">
        <v>0.54480000000000006</v>
      </c>
      <c r="L3788" s="2">
        <v>0.79600000000000004</v>
      </c>
      <c r="M3788" s="2">
        <v>0.19339999999999999</v>
      </c>
      <c r="N3788" s="2">
        <v>0.60260000000000002</v>
      </c>
      <c r="O3788" s="2">
        <v>0.58200000000000007</v>
      </c>
      <c r="P3788" s="2" t="s">
        <v>4792</v>
      </c>
      <c r="Q3788" s="5">
        <v>14790</v>
      </c>
      <c r="R3788" s="5" t="s">
        <v>4791</v>
      </c>
      <c r="S3788" s="5">
        <v>22</v>
      </c>
      <c r="T3788" s="5">
        <v>148.74915483434754</v>
      </c>
      <c r="U3788" s="5">
        <v>0</v>
      </c>
      <c r="V3788" s="5">
        <v>0</v>
      </c>
      <c r="W3788" s="5">
        <v>2</v>
      </c>
      <c r="X3788" s="5">
        <v>13.522650439486139</v>
      </c>
      <c r="Y3788" s="5">
        <v>1</v>
      </c>
      <c r="Z3788" s="5">
        <v>6.7613252197430693</v>
      </c>
      <c r="AA3788" s="5">
        <v>19</v>
      </c>
      <c r="AB3788" s="5">
        <v>128.46517917511832</v>
      </c>
      <c r="AC3788" s="225">
        <v>259</v>
      </c>
      <c r="AD3788" s="5">
        <v>1751.1832319134551</v>
      </c>
      <c r="AE3788" s="5">
        <v>29</v>
      </c>
      <c r="AF3788" s="5">
        <v>196.07843137254901</v>
      </c>
      <c r="AG3788" s="5">
        <v>199</v>
      </c>
      <c r="AH3788" s="5">
        <v>1345.5037187288708</v>
      </c>
      <c r="AI3788" s="5">
        <v>31</v>
      </c>
      <c r="AJ3788" s="5">
        <v>209.60108181203515</v>
      </c>
    </row>
    <row r="3789" spans="1:36" x14ac:dyDescent="0.25">
      <c r="A3789">
        <v>2018</v>
      </c>
      <c r="B3789" t="s">
        <v>41</v>
      </c>
      <c r="C3789" s="212" t="s">
        <v>4911</v>
      </c>
      <c r="D3789" s="47" t="s">
        <v>5485</v>
      </c>
      <c r="E3789" s="11">
        <v>9.9090000000000007</v>
      </c>
      <c r="F3789" s="2">
        <v>0.61909999999999998</v>
      </c>
      <c r="G3789" s="2">
        <v>0.36070000000000002</v>
      </c>
      <c r="H3789" s="2">
        <v>0.25839999999999996</v>
      </c>
      <c r="I3789" s="2">
        <v>0.58540000000000003</v>
      </c>
      <c r="J3789" s="2">
        <v>0.35089999999999999</v>
      </c>
      <c r="K3789" s="2">
        <v>0.23450000000000004</v>
      </c>
      <c r="L3789" s="2">
        <v>0.53220000000000001</v>
      </c>
      <c r="M3789" s="2">
        <v>0.44340000000000002</v>
      </c>
      <c r="N3789" s="2">
        <v>8.879999999999999E-2</v>
      </c>
      <c r="O3789" s="2">
        <v>0.19389999999999999</v>
      </c>
      <c r="P3789" s="2" t="s">
        <v>4792</v>
      </c>
      <c r="Q3789" s="5">
        <v>14798</v>
      </c>
      <c r="R3789" s="5">
        <v>1493.3898476132808</v>
      </c>
      <c r="S3789" s="5">
        <v>16</v>
      </c>
      <c r="T3789" s="5">
        <v>108.12271928639005</v>
      </c>
      <c r="U3789" s="5">
        <v>0</v>
      </c>
      <c r="V3789" s="5">
        <v>0</v>
      </c>
      <c r="W3789" s="5">
        <v>4</v>
      </c>
      <c r="X3789" s="5">
        <v>27.030679821597513</v>
      </c>
      <c r="Y3789" s="5">
        <v>5</v>
      </c>
      <c r="Z3789" s="5">
        <v>33.788349776996895</v>
      </c>
      <c r="AA3789" s="5">
        <v>7</v>
      </c>
      <c r="AB3789" s="5">
        <v>47.303689687795647</v>
      </c>
      <c r="AC3789" s="225">
        <v>238</v>
      </c>
      <c r="AD3789" s="5">
        <v>1608.325449385052</v>
      </c>
      <c r="AE3789" s="5">
        <v>13</v>
      </c>
      <c r="AF3789" s="5">
        <v>87.849709420191914</v>
      </c>
      <c r="AG3789" s="5">
        <v>212</v>
      </c>
      <c r="AH3789" s="5">
        <v>1432.6260305446683</v>
      </c>
      <c r="AI3789" s="5">
        <v>13</v>
      </c>
      <c r="AJ3789" s="5">
        <v>87.849709420191914</v>
      </c>
    </row>
    <row r="3790" spans="1:36" x14ac:dyDescent="0.25">
      <c r="A3790">
        <v>2019</v>
      </c>
      <c r="B3790" t="s">
        <v>41</v>
      </c>
      <c r="C3790" s="212" t="s">
        <v>5685</v>
      </c>
      <c r="D3790" s="47" t="s">
        <v>649</v>
      </c>
      <c r="E3790" s="11">
        <v>14.583</v>
      </c>
      <c r="F3790" s="2">
        <v>0.71679999999999999</v>
      </c>
      <c r="G3790" s="2">
        <v>0.26479999999999998</v>
      </c>
      <c r="H3790" s="2">
        <v>0.45200000000000001</v>
      </c>
      <c r="I3790" s="2">
        <v>0.69399999999999995</v>
      </c>
      <c r="J3790" s="2">
        <v>0.2626</v>
      </c>
      <c r="K3790" s="2">
        <v>0.43139999999999995</v>
      </c>
      <c r="L3790" s="2">
        <v>0.60119999999999996</v>
      </c>
      <c r="M3790" s="2">
        <v>0.37309999999999999</v>
      </c>
      <c r="N3790" s="2">
        <v>0.22809999999999997</v>
      </c>
      <c r="O3790" s="2">
        <v>0.3705</v>
      </c>
      <c r="P3790" s="2" t="s">
        <v>4792</v>
      </c>
      <c r="Q3790" s="5">
        <v>14802</v>
      </c>
      <c r="R3790" s="5">
        <v>1015.0174861139683</v>
      </c>
      <c r="S3790" s="5">
        <v>214</v>
      </c>
      <c r="T3790" s="5">
        <v>1445.7505742467233</v>
      </c>
      <c r="U3790" s="5">
        <v>3</v>
      </c>
      <c r="V3790" s="5">
        <v>20.267531414673691</v>
      </c>
      <c r="W3790" s="5">
        <v>18</v>
      </c>
      <c r="X3790" s="5">
        <v>121.60518848804216</v>
      </c>
      <c r="Y3790" s="5">
        <v>17</v>
      </c>
      <c r="Z3790" s="5">
        <v>114.84934468315093</v>
      </c>
      <c r="AA3790" s="5">
        <v>176</v>
      </c>
      <c r="AB3790" s="5">
        <v>1189.0285096608568</v>
      </c>
      <c r="AC3790" s="225">
        <v>731</v>
      </c>
      <c r="AD3790" s="5">
        <v>4938.5218213754897</v>
      </c>
      <c r="AE3790" s="5">
        <v>102</v>
      </c>
      <c r="AF3790" s="5">
        <v>689.09606809890556</v>
      </c>
      <c r="AG3790" s="5">
        <v>608</v>
      </c>
      <c r="AH3790" s="5">
        <v>4107.5530333738679</v>
      </c>
      <c r="AI3790" s="5">
        <v>21</v>
      </c>
      <c r="AJ3790" s="5">
        <v>141.87271990271586</v>
      </c>
    </row>
    <row r="3791" spans="1:36" x14ac:dyDescent="0.25">
      <c r="A3791">
        <v>2018</v>
      </c>
      <c r="B3791" t="s">
        <v>71</v>
      </c>
      <c r="C3791" s="212" t="s">
        <v>4909</v>
      </c>
      <c r="D3791" s="47" t="s">
        <v>4908</v>
      </c>
      <c r="E3791" s="11">
        <v>0</v>
      </c>
      <c r="F3791" s="2">
        <v>0.71450000000000002</v>
      </c>
      <c r="G3791" s="2">
        <v>0.2742</v>
      </c>
      <c r="H3791" s="2">
        <v>0.44030000000000002</v>
      </c>
      <c r="I3791" s="2">
        <v>0.6905</v>
      </c>
      <c r="J3791" s="2">
        <v>0.28110000000000002</v>
      </c>
      <c r="K3791" s="2">
        <v>0.40939999999999999</v>
      </c>
      <c r="L3791" s="2">
        <v>0.70599999999999996</v>
      </c>
      <c r="M3791" s="2">
        <v>0.28749999999999998</v>
      </c>
      <c r="N3791" s="2">
        <v>0.41849999999999998</v>
      </c>
      <c r="O3791" s="2">
        <v>0.42273333333333335</v>
      </c>
      <c r="P3791" s="2" t="s">
        <v>4792</v>
      </c>
      <c r="Q3791" s="5">
        <v>14812</v>
      </c>
      <c r="R3791" s="5" t="s">
        <v>4791</v>
      </c>
      <c r="S3791" s="5">
        <v>97</v>
      </c>
      <c r="T3791" s="5">
        <v>654.87442614096676</v>
      </c>
      <c r="U3791" s="5">
        <v>0</v>
      </c>
      <c r="V3791" s="5">
        <v>0</v>
      </c>
      <c r="W3791" s="5">
        <v>6</v>
      </c>
      <c r="X3791" s="5">
        <v>40.507696462327843</v>
      </c>
      <c r="Y3791" s="5">
        <v>15</v>
      </c>
      <c r="Z3791" s="5">
        <v>101.26924115581961</v>
      </c>
      <c r="AA3791" s="5">
        <v>76</v>
      </c>
      <c r="AB3791" s="5">
        <v>513.09748852281939</v>
      </c>
      <c r="AC3791" s="225">
        <v>348</v>
      </c>
      <c r="AD3791" s="5">
        <v>2349.4463948150151</v>
      </c>
      <c r="AE3791" s="5">
        <v>83</v>
      </c>
      <c r="AF3791" s="5">
        <v>560.35646772886844</v>
      </c>
      <c r="AG3791" s="5">
        <v>240</v>
      </c>
      <c r="AH3791" s="5">
        <v>1620.3078584931138</v>
      </c>
      <c r="AI3791" s="5">
        <v>25</v>
      </c>
      <c r="AJ3791" s="5">
        <v>168.78206859303268</v>
      </c>
    </row>
    <row r="3792" spans="1:36" x14ac:dyDescent="0.25">
      <c r="A3792">
        <v>2018</v>
      </c>
      <c r="B3792" t="s">
        <v>71</v>
      </c>
      <c r="C3792" s="212" t="s">
        <v>4909</v>
      </c>
      <c r="D3792" s="47" t="s">
        <v>4908</v>
      </c>
      <c r="E3792" s="11">
        <v>0</v>
      </c>
      <c r="F3792" s="2">
        <v>0.71450000000000002</v>
      </c>
      <c r="G3792" s="2">
        <v>0.2742</v>
      </c>
      <c r="H3792" s="2">
        <v>0.44030000000000002</v>
      </c>
      <c r="I3792" s="2">
        <v>0.6905</v>
      </c>
      <c r="J3792" s="2">
        <v>0.28110000000000002</v>
      </c>
      <c r="K3792" s="2">
        <v>0.40939999999999999</v>
      </c>
      <c r="L3792" s="2">
        <v>0.70599999999999996</v>
      </c>
      <c r="M3792" s="2">
        <v>0.28749999999999998</v>
      </c>
      <c r="N3792" s="2">
        <v>0.41849999999999998</v>
      </c>
      <c r="O3792" s="2">
        <v>0.42273333333333335</v>
      </c>
      <c r="P3792" s="2" t="s">
        <v>4792</v>
      </c>
      <c r="Q3792" s="5">
        <v>14812</v>
      </c>
      <c r="R3792" s="5" t="s">
        <v>4791</v>
      </c>
      <c r="S3792" s="5">
        <v>97</v>
      </c>
      <c r="T3792" s="5">
        <v>654.87442614096676</v>
      </c>
      <c r="U3792" s="5">
        <v>0</v>
      </c>
      <c r="V3792" s="5">
        <v>0</v>
      </c>
      <c r="W3792" s="5">
        <v>6</v>
      </c>
      <c r="X3792" s="5">
        <v>40.507696462327843</v>
      </c>
      <c r="Y3792" s="5">
        <v>15</v>
      </c>
      <c r="Z3792" s="5">
        <v>101.26924115581961</v>
      </c>
      <c r="AA3792" s="5">
        <v>76</v>
      </c>
      <c r="AB3792" s="5">
        <v>513.09748852281939</v>
      </c>
      <c r="AC3792" s="225">
        <v>348</v>
      </c>
      <c r="AD3792" s="5">
        <v>2349.4463948150151</v>
      </c>
      <c r="AE3792" s="5">
        <v>83</v>
      </c>
      <c r="AF3792" s="5">
        <v>560.35646772886844</v>
      </c>
      <c r="AG3792" s="5">
        <v>240</v>
      </c>
      <c r="AH3792" s="5">
        <v>1620.3078584931138</v>
      </c>
      <c r="AI3792" s="5">
        <v>25</v>
      </c>
      <c r="AJ3792" s="5">
        <v>168.78206859303268</v>
      </c>
    </row>
    <row r="3793" spans="1:36" x14ac:dyDescent="0.25">
      <c r="A3793">
        <v>2017</v>
      </c>
      <c r="B3793" t="s">
        <v>41</v>
      </c>
      <c r="C3793" s="212" t="s">
        <v>5862</v>
      </c>
      <c r="D3793" s="47" t="s">
        <v>5861</v>
      </c>
      <c r="E3793" s="11">
        <v>5.7910000000000004</v>
      </c>
      <c r="F3793" s="2">
        <v>0.53069999999999995</v>
      </c>
      <c r="G3793" s="2">
        <v>0.4476</v>
      </c>
      <c r="H3793" s="2">
        <v>8.3099999999999952E-2</v>
      </c>
      <c r="I3793" s="2">
        <v>0.49930000000000002</v>
      </c>
      <c r="J3793" s="2">
        <v>0.43680000000000002</v>
      </c>
      <c r="K3793" s="2">
        <v>6.25E-2</v>
      </c>
      <c r="L3793" s="2">
        <v>0.40450000000000003</v>
      </c>
      <c r="M3793" s="2">
        <v>0.57430000000000003</v>
      </c>
      <c r="N3793" s="2">
        <v>-0.16980000000000001</v>
      </c>
      <c r="O3793" s="2">
        <v>-8.0666666666666855E-3</v>
      </c>
      <c r="P3793" s="2" t="s">
        <v>5765</v>
      </c>
      <c r="Q3793" s="5">
        <v>14823</v>
      </c>
      <c r="R3793" s="5">
        <v>2559.6615437748228</v>
      </c>
      <c r="S3793" s="5">
        <v>33</v>
      </c>
      <c r="T3793" s="5">
        <v>222.62699858328273</v>
      </c>
      <c r="U3793" s="5">
        <v>0</v>
      </c>
      <c r="V3793" s="5">
        <v>0</v>
      </c>
      <c r="W3793" s="5">
        <v>14</v>
      </c>
      <c r="X3793" s="5">
        <v>94.447817580786605</v>
      </c>
      <c r="Y3793" s="5">
        <v>3</v>
      </c>
      <c r="Z3793" s="5">
        <v>20.238818053025703</v>
      </c>
      <c r="AA3793" s="5">
        <v>16</v>
      </c>
      <c r="AB3793" s="5">
        <v>107.94036294947043</v>
      </c>
      <c r="AC3793" s="225">
        <v>559</v>
      </c>
      <c r="AD3793" s="5">
        <v>3771.1664305471231</v>
      </c>
      <c r="AE3793" s="5">
        <v>74</v>
      </c>
      <c r="AF3793" s="5">
        <v>499.22417864130063</v>
      </c>
      <c r="AG3793" s="5">
        <v>454</v>
      </c>
      <c r="AH3793" s="5">
        <v>3062.8077986912231</v>
      </c>
      <c r="AI3793" s="5">
        <v>31</v>
      </c>
      <c r="AJ3793" s="5">
        <v>209.13445321459895</v>
      </c>
    </row>
    <row r="3794" spans="1:36" x14ac:dyDescent="0.25">
      <c r="A3794">
        <v>2017</v>
      </c>
      <c r="B3794" t="s">
        <v>71</v>
      </c>
      <c r="C3794" s="212" t="s">
        <v>4909</v>
      </c>
      <c r="D3794" s="47" t="s">
        <v>4908</v>
      </c>
      <c r="E3794" s="11">
        <v>0</v>
      </c>
      <c r="F3794" s="2">
        <v>0.71450000000000002</v>
      </c>
      <c r="G3794" s="2">
        <v>0.2742</v>
      </c>
      <c r="H3794" s="2">
        <v>0.44030000000000002</v>
      </c>
      <c r="I3794" s="2">
        <v>0.6905</v>
      </c>
      <c r="J3794" s="2">
        <v>0.28110000000000002</v>
      </c>
      <c r="K3794" s="2">
        <v>0.40939999999999999</v>
      </c>
      <c r="L3794" s="2">
        <v>0.70599999999999996</v>
      </c>
      <c r="M3794" s="2">
        <v>0.28749999999999998</v>
      </c>
      <c r="N3794" s="2">
        <v>0.41849999999999998</v>
      </c>
      <c r="O3794" s="2">
        <v>0.42273333333333335</v>
      </c>
      <c r="P3794" s="2" t="s">
        <v>4792</v>
      </c>
      <c r="Q3794" s="5">
        <v>14832</v>
      </c>
      <c r="R3794" s="5" t="s">
        <v>4791</v>
      </c>
      <c r="S3794" s="5">
        <v>58</v>
      </c>
      <c r="T3794" s="5">
        <v>391.04638619201728</v>
      </c>
      <c r="U3794" s="5">
        <v>0</v>
      </c>
      <c r="V3794" s="5">
        <v>0</v>
      </c>
      <c r="W3794" s="5">
        <v>3</v>
      </c>
      <c r="X3794" s="5">
        <v>20.226537216828479</v>
      </c>
      <c r="Y3794" s="5">
        <v>5</v>
      </c>
      <c r="Z3794" s="5">
        <v>33.7108953613808</v>
      </c>
      <c r="AA3794" s="5">
        <v>50</v>
      </c>
      <c r="AB3794" s="5">
        <v>337.10895361380801</v>
      </c>
      <c r="AC3794" s="225">
        <v>356</v>
      </c>
      <c r="AD3794" s="5">
        <v>2400.2157497303128</v>
      </c>
      <c r="AE3794" s="5">
        <v>69</v>
      </c>
      <c r="AF3794" s="5">
        <v>465.21035598705504</v>
      </c>
      <c r="AG3794" s="5">
        <v>263</v>
      </c>
      <c r="AH3794" s="5">
        <v>1773.1930960086299</v>
      </c>
      <c r="AI3794" s="5">
        <v>24</v>
      </c>
      <c r="AJ3794" s="5">
        <v>161.81229773462783</v>
      </c>
    </row>
    <row r="3795" spans="1:36" x14ac:dyDescent="0.25">
      <c r="A3795">
        <v>2018</v>
      </c>
      <c r="B3795" t="s">
        <v>70</v>
      </c>
      <c r="C3795" s="212" t="s">
        <v>5361</v>
      </c>
      <c r="D3795" s="47" t="s">
        <v>932</v>
      </c>
      <c r="E3795" s="11">
        <v>17.010000000000002</v>
      </c>
      <c r="F3795" s="2">
        <v>0.79249999999999998</v>
      </c>
      <c r="G3795" s="2">
        <v>0.18509999999999999</v>
      </c>
      <c r="H3795" s="2">
        <v>0.60739999999999994</v>
      </c>
      <c r="I3795" s="2">
        <v>0.78710000000000002</v>
      </c>
      <c r="J3795" s="2">
        <v>0.17879999999999999</v>
      </c>
      <c r="K3795" s="2">
        <v>0.60830000000000006</v>
      </c>
      <c r="L3795" s="2">
        <v>0.72189999999999999</v>
      </c>
      <c r="M3795" s="2">
        <v>0.2606</v>
      </c>
      <c r="N3795" s="2">
        <v>0.46129999999999999</v>
      </c>
      <c r="O3795" s="2">
        <v>0.55900000000000005</v>
      </c>
      <c r="P3795" s="5" t="s">
        <v>4792</v>
      </c>
      <c r="Q3795" s="5">
        <v>14867</v>
      </c>
      <c r="R3795" s="5">
        <v>874.01528512639618</v>
      </c>
      <c r="S3795" s="5">
        <v>65</v>
      </c>
      <c r="T3795" s="5">
        <v>437.20992802851953</v>
      </c>
      <c r="U3795" s="5">
        <v>1</v>
      </c>
      <c r="V3795" s="5">
        <v>6.7263065850541475</v>
      </c>
      <c r="W3795" s="5">
        <v>5</v>
      </c>
      <c r="X3795" s="5">
        <v>33.631532925270733</v>
      </c>
      <c r="Y3795" s="5">
        <v>1</v>
      </c>
      <c r="Z3795" s="5">
        <v>6.7263065850541475</v>
      </c>
      <c r="AA3795" s="5">
        <v>58</v>
      </c>
      <c r="AB3795" s="5">
        <v>390.1257819331405</v>
      </c>
      <c r="AC3795" s="225">
        <v>636</v>
      </c>
      <c r="AD3795" s="5">
        <v>4277.9309880944375</v>
      </c>
      <c r="AE3795" s="5">
        <v>73</v>
      </c>
      <c r="AF3795" s="5">
        <v>491.02038070895276</v>
      </c>
      <c r="AG3795" s="5">
        <v>493</v>
      </c>
      <c r="AH3795" s="5">
        <v>3316.0691464316947</v>
      </c>
      <c r="AI3795" s="5">
        <v>70</v>
      </c>
      <c r="AJ3795" s="5">
        <v>470.84146095379032</v>
      </c>
    </row>
    <row r="3796" spans="1:36" x14ac:dyDescent="0.25">
      <c r="A3796">
        <v>2019</v>
      </c>
      <c r="B3796" t="s">
        <v>71</v>
      </c>
      <c r="C3796" s="212" t="s">
        <v>5103</v>
      </c>
      <c r="D3796" s="47" t="s">
        <v>5102</v>
      </c>
      <c r="E3796" s="11">
        <v>0</v>
      </c>
      <c r="F3796" s="2">
        <v>0.81499999999999995</v>
      </c>
      <c r="G3796" s="2">
        <v>0.1744</v>
      </c>
      <c r="H3796" s="2">
        <v>0.64059999999999995</v>
      </c>
      <c r="I3796" s="2">
        <v>0.80659999999999998</v>
      </c>
      <c r="J3796" s="2">
        <v>0.1663</v>
      </c>
      <c r="K3796" s="2">
        <v>0.64029999999999998</v>
      </c>
      <c r="L3796" s="2">
        <v>0.79179999999999995</v>
      </c>
      <c r="M3796" s="2">
        <v>0.19400000000000001</v>
      </c>
      <c r="N3796" s="2">
        <v>0.59779999999999989</v>
      </c>
      <c r="O3796" s="2">
        <v>0.62623333333333331</v>
      </c>
      <c r="P3796" s="2" t="s">
        <v>4792</v>
      </c>
      <c r="Q3796" s="5">
        <v>14872</v>
      </c>
      <c r="R3796" s="5" t="s">
        <v>4791</v>
      </c>
      <c r="S3796" s="5">
        <v>22</v>
      </c>
      <c r="T3796" s="5">
        <v>147.92899408284023</v>
      </c>
      <c r="U3796" s="5">
        <v>1</v>
      </c>
      <c r="V3796" s="5">
        <v>6.7240451855836465</v>
      </c>
      <c r="W3796" s="5">
        <v>3</v>
      </c>
      <c r="X3796" s="5">
        <v>20.172135556750941</v>
      </c>
      <c r="Y3796" s="5">
        <v>3</v>
      </c>
      <c r="Z3796" s="5">
        <v>20.172135556750941</v>
      </c>
      <c r="AA3796" s="5">
        <v>15</v>
      </c>
      <c r="AB3796" s="5">
        <v>100.8606777837547</v>
      </c>
      <c r="AC3796" s="225">
        <v>457</v>
      </c>
      <c r="AD3796" s="5">
        <v>3072.8886498117267</v>
      </c>
      <c r="AE3796" s="5">
        <v>153</v>
      </c>
      <c r="AF3796" s="5">
        <v>1028.7789133942981</v>
      </c>
      <c r="AG3796" s="5">
        <v>274</v>
      </c>
      <c r="AH3796" s="5">
        <v>1842.3883808499193</v>
      </c>
      <c r="AI3796" s="5">
        <v>30</v>
      </c>
      <c r="AJ3796" s="5">
        <v>201.72135556750939</v>
      </c>
    </row>
    <row r="3797" spans="1:36" x14ac:dyDescent="0.25">
      <c r="A3797">
        <v>2019</v>
      </c>
      <c r="B3797" t="s">
        <v>70</v>
      </c>
      <c r="C3797" s="212" t="s">
        <v>5361</v>
      </c>
      <c r="D3797" s="47" t="s">
        <v>932</v>
      </c>
      <c r="E3797" s="11">
        <v>17.010000000000002</v>
      </c>
      <c r="F3797" s="2">
        <v>0.79249999999999998</v>
      </c>
      <c r="G3797" s="2">
        <v>0.18509999999999999</v>
      </c>
      <c r="H3797" s="2">
        <v>0.60739999999999994</v>
      </c>
      <c r="I3797" s="2">
        <v>0.78710000000000002</v>
      </c>
      <c r="J3797" s="2">
        <v>0.17879999999999999</v>
      </c>
      <c r="K3797" s="2">
        <v>0.60830000000000006</v>
      </c>
      <c r="L3797" s="2">
        <v>0.72189999999999999</v>
      </c>
      <c r="M3797" s="2">
        <v>0.2606</v>
      </c>
      <c r="N3797" s="2">
        <v>0.46129999999999999</v>
      </c>
      <c r="O3797" s="2">
        <v>0.55900000000000005</v>
      </c>
      <c r="P3797" s="5" t="s">
        <v>4792</v>
      </c>
      <c r="Q3797" s="5">
        <v>14881</v>
      </c>
      <c r="R3797" s="5">
        <v>874.83833039388583</v>
      </c>
      <c r="S3797" s="5">
        <v>50</v>
      </c>
      <c r="T3797" s="5">
        <v>335.99892480344062</v>
      </c>
      <c r="U3797" s="5">
        <v>1</v>
      </c>
      <c r="V3797" s="5">
        <v>6.7199784960688129</v>
      </c>
      <c r="W3797" s="5">
        <v>4</v>
      </c>
      <c r="X3797" s="5">
        <v>26.879913984275252</v>
      </c>
      <c r="Y3797" s="5">
        <v>1</v>
      </c>
      <c r="Z3797" s="5">
        <v>6.7199784960688129</v>
      </c>
      <c r="AA3797" s="5">
        <v>44</v>
      </c>
      <c r="AB3797" s="5">
        <v>295.67905382702776</v>
      </c>
      <c r="AC3797" s="225">
        <v>521</v>
      </c>
      <c r="AD3797" s="5">
        <v>3501.1087964518515</v>
      </c>
      <c r="AE3797" s="5">
        <v>51</v>
      </c>
      <c r="AF3797" s="5">
        <v>342.71890329950941</v>
      </c>
      <c r="AG3797" s="5">
        <v>405</v>
      </c>
      <c r="AH3797" s="5">
        <v>2721.5912909078693</v>
      </c>
      <c r="AI3797" s="5">
        <v>65</v>
      </c>
      <c r="AJ3797" s="5">
        <v>436.79860224447282</v>
      </c>
    </row>
    <row r="3798" spans="1:36" x14ac:dyDescent="0.25">
      <c r="A3798">
        <v>2018</v>
      </c>
      <c r="B3798" t="s">
        <v>41</v>
      </c>
      <c r="C3798" s="212" t="s">
        <v>5685</v>
      </c>
      <c r="D3798" s="47" t="s">
        <v>649</v>
      </c>
      <c r="E3798" s="11">
        <v>14.583</v>
      </c>
      <c r="F3798" s="2">
        <v>0.71679999999999999</v>
      </c>
      <c r="G3798" s="2">
        <v>0.26479999999999998</v>
      </c>
      <c r="H3798" s="2">
        <v>0.45200000000000001</v>
      </c>
      <c r="I3798" s="2">
        <v>0.69399999999999995</v>
      </c>
      <c r="J3798" s="2">
        <v>0.2626</v>
      </c>
      <c r="K3798" s="2">
        <v>0.43139999999999995</v>
      </c>
      <c r="L3798" s="2">
        <v>0.60119999999999996</v>
      </c>
      <c r="M3798" s="2">
        <v>0.37309999999999999</v>
      </c>
      <c r="N3798" s="2">
        <v>0.22809999999999997</v>
      </c>
      <c r="O3798" s="2">
        <v>0.3705</v>
      </c>
      <c r="P3798" s="2" t="s">
        <v>4792</v>
      </c>
      <c r="Q3798" s="5">
        <v>14914</v>
      </c>
      <c r="R3798" s="5">
        <v>1022.697661660838</v>
      </c>
      <c r="S3798" s="5">
        <v>228</v>
      </c>
      <c r="T3798" s="5">
        <v>1528.7649188681776</v>
      </c>
      <c r="U3798" s="5">
        <v>0</v>
      </c>
      <c r="V3798" s="5">
        <v>0</v>
      </c>
      <c r="W3798" s="5">
        <v>27</v>
      </c>
      <c r="X3798" s="5">
        <v>181.03795091859999</v>
      </c>
      <c r="Y3798" s="5">
        <v>18</v>
      </c>
      <c r="Z3798" s="5">
        <v>120.69196727906666</v>
      </c>
      <c r="AA3798" s="5">
        <v>183</v>
      </c>
      <c r="AB3798" s="5">
        <v>1227.035000670511</v>
      </c>
      <c r="AC3798" s="225">
        <v>773</v>
      </c>
      <c r="AD3798" s="5">
        <v>5183.0494837065844</v>
      </c>
      <c r="AE3798" s="5">
        <v>168</v>
      </c>
      <c r="AF3798" s="5">
        <v>1126.4583612712888</v>
      </c>
      <c r="AG3798" s="5">
        <v>585</v>
      </c>
      <c r="AH3798" s="5">
        <v>3922.4889365696658</v>
      </c>
      <c r="AI3798" s="5">
        <v>20</v>
      </c>
      <c r="AJ3798" s="5">
        <v>134.10218586562962</v>
      </c>
    </row>
    <row r="3799" spans="1:36" x14ac:dyDescent="0.25">
      <c r="A3799">
        <v>2018</v>
      </c>
      <c r="B3799" t="s">
        <v>49</v>
      </c>
      <c r="C3799" s="212" t="s">
        <v>6403</v>
      </c>
      <c r="D3799" s="47" t="s">
        <v>6316</v>
      </c>
      <c r="E3799" s="11">
        <v>18.7</v>
      </c>
      <c r="F3799" s="2">
        <v>0.2611</v>
      </c>
      <c r="G3799" s="2">
        <v>0.71</v>
      </c>
      <c r="H3799" s="2">
        <v>-0.44889999999999997</v>
      </c>
      <c r="I3799" s="2">
        <v>0.29199999999999998</v>
      </c>
      <c r="J3799" s="2">
        <v>0.60399999999999998</v>
      </c>
      <c r="K3799" s="2">
        <v>-0.312</v>
      </c>
      <c r="L3799" s="2">
        <v>0.42399999999999999</v>
      </c>
      <c r="M3799" s="2">
        <v>0.55900000000000005</v>
      </c>
      <c r="N3799" s="2">
        <v>-0.13500000000000006</v>
      </c>
      <c r="O3799" s="2">
        <v>-0.29863333333333331</v>
      </c>
      <c r="P3799" s="2" t="s">
        <v>5900</v>
      </c>
      <c r="Q3799" s="5">
        <v>14924</v>
      </c>
      <c r="R3799" s="5">
        <v>798.07486631016047</v>
      </c>
      <c r="S3799" s="5">
        <v>12</v>
      </c>
      <c r="T3799" s="5">
        <v>80.407397480568207</v>
      </c>
      <c r="U3799" s="5">
        <v>0</v>
      </c>
      <c r="V3799" s="5">
        <v>0</v>
      </c>
      <c r="W3799" s="5">
        <v>0</v>
      </c>
      <c r="X3799" s="5">
        <v>0</v>
      </c>
      <c r="Y3799" s="5">
        <v>0</v>
      </c>
      <c r="Z3799" s="5">
        <v>0</v>
      </c>
      <c r="AA3799" s="5">
        <v>12</v>
      </c>
      <c r="AB3799" s="5">
        <v>80.407397480568207</v>
      </c>
      <c r="AC3799" s="225">
        <v>40</v>
      </c>
      <c r="AD3799" s="5">
        <v>268.0246582685607</v>
      </c>
      <c r="AE3799" s="5">
        <v>5</v>
      </c>
      <c r="AF3799" s="5">
        <v>33.503082283570087</v>
      </c>
      <c r="AG3799" s="5">
        <v>35</v>
      </c>
      <c r="AH3799" s="5">
        <v>234.52157598499065</v>
      </c>
      <c r="AI3799" s="5">
        <v>0</v>
      </c>
      <c r="AJ3799" s="5">
        <v>0</v>
      </c>
    </row>
    <row r="3800" spans="1:36" x14ac:dyDescent="0.25">
      <c r="A3800">
        <v>2017</v>
      </c>
      <c r="B3800" t="s">
        <v>71</v>
      </c>
      <c r="C3800" s="212" t="s">
        <v>5005</v>
      </c>
      <c r="D3800" s="47" t="s">
        <v>631</v>
      </c>
      <c r="E3800" s="11">
        <v>0</v>
      </c>
      <c r="F3800" s="2">
        <v>0.79139999999999999</v>
      </c>
      <c r="G3800" s="2">
        <v>0.1928</v>
      </c>
      <c r="H3800" s="2">
        <v>0.59860000000000002</v>
      </c>
      <c r="I3800" s="2">
        <v>0.75260000000000005</v>
      </c>
      <c r="J3800" s="2">
        <v>0.20780000000000001</v>
      </c>
      <c r="K3800" s="2">
        <v>0.54480000000000006</v>
      </c>
      <c r="L3800" s="2">
        <v>0.79600000000000004</v>
      </c>
      <c r="M3800" s="2">
        <v>0.19339999999999999</v>
      </c>
      <c r="N3800" s="2">
        <v>0.60260000000000002</v>
      </c>
      <c r="O3800" s="2">
        <v>0.58200000000000007</v>
      </c>
      <c r="P3800" s="2" t="s">
        <v>4792</v>
      </c>
      <c r="Q3800" s="5">
        <v>14943</v>
      </c>
      <c r="R3800" s="5" t="s">
        <v>4791</v>
      </c>
      <c r="S3800" s="5">
        <v>36</v>
      </c>
      <c r="T3800" s="5">
        <v>240.91547881951416</v>
      </c>
      <c r="U3800" s="5">
        <v>1</v>
      </c>
      <c r="V3800" s="5">
        <v>6.6920966338753933</v>
      </c>
      <c r="W3800" s="5">
        <v>8</v>
      </c>
      <c r="X3800" s="5">
        <v>53.536773071003147</v>
      </c>
      <c r="Y3800" s="5">
        <v>2</v>
      </c>
      <c r="Z3800" s="5">
        <v>13.384193267750787</v>
      </c>
      <c r="AA3800" s="5">
        <v>25</v>
      </c>
      <c r="AB3800" s="5">
        <v>167.30241584688483</v>
      </c>
      <c r="AC3800" s="225">
        <v>303</v>
      </c>
      <c r="AD3800" s="5">
        <v>2027.7052800642441</v>
      </c>
      <c r="AE3800" s="5">
        <v>51</v>
      </c>
      <c r="AF3800" s="5">
        <v>341.29692832764505</v>
      </c>
      <c r="AG3800" s="5">
        <v>224</v>
      </c>
      <c r="AH3800" s="5">
        <v>1499.0296459880881</v>
      </c>
      <c r="AI3800" s="5">
        <v>28</v>
      </c>
      <c r="AJ3800" s="5">
        <v>187.37870574851101</v>
      </c>
    </row>
    <row r="3801" spans="1:36" x14ac:dyDescent="0.25">
      <c r="A3801">
        <v>2017</v>
      </c>
      <c r="B3801" t="s">
        <v>71</v>
      </c>
      <c r="C3801" s="212" t="s">
        <v>696</v>
      </c>
      <c r="D3801" s="47" t="s">
        <v>5027</v>
      </c>
      <c r="E3801" s="11">
        <v>0</v>
      </c>
      <c r="F3801" s="2">
        <v>0.77410000000000001</v>
      </c>
      <c r="G3801" s="2">
        <v>0.21579999999999999</v>
      </c>
      <c r="H3801" s="2">
        <v>0.55830000000000002</v>
      </c>
      <c r="I3801" s="2">
        <v>0.76939999999999997</v>
      </c>
      <c r="J3801" s="2">
        <v>0.20660000000000001</v>
      </c>
      <c r="K3801" s="2">
        <v>0.56279999999999997</v>
      </c>
      <c r="L3801" s="2">
        <v>0.75</v>
      </c>
      <c r="M3801" s="2">
        <v>0.24030000000000001</v>
      </c>
      <c r="N3801" s="2">
        <v>0.50970000000000004</v>
      </c>
      <c r="O3801" s="2">
        <v>0.54359999999999997</v>
      </c>
      <c r="P3801" s="2" t="s">
        <v>4792</v>
      </c>
      <c r="Q3801" s="5">
        <v>14955</v>
      </c>
      <c r="R3801" s="5" t="s">
        <v>4791</v>
      </c>
      <c r="S3801" s="5">
        <v>107</v>
      </c>
      <c r="T3801" s="5">
        <v>715.47977265128713</v>
      </c>
      <c r="U3801" s="5">
        <v>1</v>
      </c>
      <c r="V3801" s="5">
        <v>6.6867268472082912</v>
      </c>
      <c r="W3801" s="5">
        <v>8</v>
      </c>
      <c r="X3801" s="5">
        <v>53.49381477766633</v>
      </c>
      <c r="Y3801" s="5">
        <v>9</v>
      </c>
      <c r="Z3801" s="5">
        <v>60.180541624874628</v>
      </c>
      <c r="AA3801" s="5">
        <v>89</v>
      </c>
      <c r="AB3801" s="5">
        <v>595.11868940153795</v>
      </c>
      <c r="AC3801" s="225">
        <v>386</v>
      </c>
      <c r="AD3801" s="5">
        <v>2581.0765630224005</v>
      </c>
      <c r="AE3801" s="5">
        <v>100</v>
      </c>
      <c r="AF3801" s="5">
        <v>668.67268472082924</v>
      </c>
      <c r="AG3801" s="5">
        <v>270</v>
      </c>
      <c r="AH3801" s="5">
        <v>1805.4162487462388</v>
      </c>
      <c r="AI3801" s="5">
        <v>16</v>
      </c>
      <c r="AJ3801" s="5">
        <v>106.98762955533266</v>
      </c>
    </row>
    <row r="3802" spans="1:36" x14ac:dyDescent="0.25">
      <c r="A3802">
        <v>2018</v>
      </c>
      <c r="B3802" t="s">
        <v>71</v>
      </c>
      <c r="C3802" s="212" t="s">
        <v>696</v>
      </c>
      <c r="D3802" s="47" t="s">
        <v>5027</v>
      </c>
      <c r="E3802" s="11">
        <v>0</v>
      </c>
      <c r="F3802" s="2">
        <v>0.77410000000000001</v>
      </c>
      <c r="G3802" s="2">
        <v>0.21579999999999999</v>
      </c>
      <c r="H3802" s="2">
        <v>0.55830000000000002</v>
      </c>
      <c r="I3802" s="2">
        <v>0.76939999999999997</v>
      </c>
      <c r="J3802" s="2">
        <v>0.20660000000000001</v>
      </c>
      <c r="K3802" s="2">
        <v>0.56279999999999997</v>
      </c>
      <c r="L3802" s="2">
        <v>0.75</v>
      </c>
      <c r="M3802" s="2">
        <v>0.24030000000000001</v>
      </c>
      <c r="N3802" s="2">
        <v>0.50970000000000004</v>
      </c>
      <c r="O3802" s="2">
        <v>0.54359999999999997</v>
      </c>
      <c r="P3802" s="2" t="s">
        <v>4792</v>
      </c>
      <c r="Q3802" s="5">
        <v>14960</v>
      </c>
      <c r="R3802" s="5" t="s">
        <v>4791</v>
      </c>
      <c r="S3802" s="5">
        <v>77</v>
      </c>
      <c r="T3802" s="5">
        <v>514.70588235294122</v>
      </c>
      <c r="U3802" s="5">
        <v>1</v>
      </c>
      <c r="V3802" s="5">
        <v>6.6844919786096257</v>
      </c>
      <c r="W3802" s="5">
        <v>10</v>
      </c>
      <c r="X3802" s="5">
        <v>66.844919786096256</v>
      </c>
      <c r="Y3802" s="5">
        <v>4</v>
      </c>
      <c r="Z3802" s="5">
        <v>26.737967914438503</v>
      </c>
      <c r="AA3802" s="5">
        <v>62</v>
      </c>
      <c r="AB3802" s="5">
        <v>414.43850267379679</v>
      </c>
      <c r="AC3802" s="225">
        <v>375</v>
      </c>
      <c r="AD3802" s="5">
        <v>2506.6844919786095</v>
      </c>
      <c r="AE3802" s="5">
        <v>98</v>
      </c>
      <c r="AF3802" s="5">
        <v>655.08021390374336</v>
      </c>
      <c r="AG3802" s="5">
        <v>258</v>
      </c>
      <c r="AH3802" s="5">
        <v>1724.5989304812833</v>
      </c>
      <c r="AI3802" s="5">
        <v>19</v>
      </c>
      <c r="AJ3802" s="5">
        <v>127.00534759358288</v>
      </c>
    </row>
    <row r="3803" spans="1:36" x14ac:dyDescent="0.25">
      <c r="A3803">
        <v>2018</v>
      </c>
      <c r="B3803" t="s">
        <v>71</v>
      </c>
      <c r="C3803" s="212" t="s">
        <v>696</v>
      </c>
      <c r="D3803" s="47" t="s">
        <v>5027</v>
      </c>
      <c r="E3803" s="11">
        <v>0</v>
      </c>
      <c r="F3803" s="2">
        <v>0.77410000000000001</v>
      </c>
      <c r="G3803" s="2">
        <v>0.21579999999999999</v>
      </c>
      <c r="H3803" s="2">
        <v>0.55830000000000002</v>
      </c>
      <c r="I3803" s="2">
        <v>0.76939999999999997</v>
      </c>
      <c r="J3803" s="2">
        <v>0.20660000000000001</v>
      </c>
      <c r="K3803" s="2">
        <v>0.56279999999999997</v>
      </c>
      <c r="L3803" s="2">
        <v>0.75</v>
      </c>
      <c r="M3803" s="2">
        <v>0.24030000000000001</v>
      </c>
      <c r="N3803" s="2">
        <v>0.50970000000000004</v>
      </c>
      <c r="O3803" s="2">
        <v>0.54359999999999997</v>
      </c>
      <c r="P3803" s="2" t="s">
        <v>4792</v>
      </c>
      <c r="Q3803" s="5">
        <v>14960</v>
      </c>
      <c r="R3803" s="5" t="s">
        <v>4791</v>
      </c>
      <c r="S3803" s="5">
        <v>77</v>
      </c>
      <c r="T3803" s="5">
        <v>514.70588235294122</v>
      </c>
      <c r="U3803" s="5">
        <v>1</v>
      </c>
      <c r="V3803" s="5">
        <v>6.6844919786096257</v>
      </c>
      <c r="W3803" s="5">
        <v>10</v>
      </c>
      <c r="X3803" s="5">
        <v>66.844919786096256</v>
      </c>
      <c r="Y3803" s="5">
        <v>4</v>
      </c>
      <c r="Z3803" s="5">
        <v>26.737967914438503</v>
      </c>
      <c r="AA3803" s="5">
        <v>62</v>
      </c>
      <c r="AB3803" s="5">
        <v>414.43850267379679</v>
      </c>
      <c r="AC3803" s="225">
        <v>375</v>
      </c>
      <c r="AD3803" s="5">
        <v>2506.6844919786095</v>
      </c>
      <c r="AE3803" s="5">
        <v>98</v>
      </c>
      <c r="AF3803" s="5">
        <v>655.08021390374336</v>
      </c>
      <c r="AG3803" s="5">
        <v>258</v>
      </c>
      <c r="AH3803" s="5">
        <v>1724.5989304812833</v>
      </c>
      <c r="AI3803" s="5">
        <v>19</v>
      </c>
      <c r="AJ3803" s="5">
        <v>127.00534759358288</v>
      </c>
    </row>
    <row r="3804" spans="1:36" x14ac:dyDescent="0.25">
      <c r="A3804">
        <v>2018</v>
      </c>
      <c r="B3804" t="s">
        <v>71</v>
      </c>
      <c r="C3804" s="212" t="s">
        <v>4906</v>
      </c>
      <c r="D3804" s="47" t="s">
        <v>4903</v>
      </c>
      <c r="E3804" s="11">
        <v>0</v>
      </c>
      <c r="F3804" s="2">
        <v>0.67720000000000002</v>
      </c>
      <c r="G3804" s="2">
        <v>0.30840000000000001</v>
      </c>
      <c r="H3804" s="2">
        <v>0.36880000000000002</v>
      </c>
      <c r="I3804" s="2">
        <v>0.68899999999999995</v>
      </c>
      <c r="J3804" s="2">
        <v>0.2797</v>
      </c>
      <c r="K3804" s="2">
        <v>0.40929999999999994</v>
      </c>
      <c r="L3804" s="2">
        <v>0.6925</v>
      </c>
      <c r="M3804" s="2">
        <v>0.29870000000000002</v>
      </c>
      <c r="N3804" s="2">
        <v>0.39379999999999998</v>
      </c>
      <c r="O3804" s="2">
        <v>0.39063333333333333</v>
      </c>
      <c r="P3804" s="2" t="s">
        <v>4792</v>
      </c>
      <c r="Q3804" s="5">
        <v>14978</v>
      </c>
      <c r="R3804" s="5" t="s">
        <v>4791</v>
      </c>
      <c r="S3804" s="5">
        <v>42</v>
      </c>
      <c r="T3804" s="5">
        <v>280.41126986246496</v>
      </c>
      <c r="U3804" s="5">
        <v>0</v>
      </c>
      <c r="V3804" s="5">
        <v>0</v>
      </c>
      <c r="W3804" s="5">
        <v>6</v>
      </c>
      <c r="X3804" s="5">
        <v>40.058752837494993</v>
      </c>
      <c r="Y3804" s="5">
        <v>4</v>
      </c>
      <c r="Z3804" s="5">
        <v>26.705835224996665</v>
      </c>
      <c r="AA3804" s="5">
        <v>32</v>
      </c>
      <c r="AB3804" s="5">
        <v>213.64668179997332</v>
      </c>
      <c r="AC3804" s="225">
        <v>409</v>
      </c>
      <c r="AD3804" s="5">
        <v>2730.6716517559089</v>
      </c>
      <c r="AE3804" s="5">
        <v>80</v>
      </c>
      <c r="AF3804" s="5">
        <v>534.11670449993323</v>
      </c>
      <c r="AG3804" s="5">
        <v>292</v>
      </c>
      <c r="AH3804" s="5">
        <v>1949.5259714247566</v>
      </c>
      <c r="AI3804" s="5">
        <v>37</v>
      </c>
      <c r="AJ3804" s="5">
        <v>247.02897583121913</v>
      </c>
    </row>
    <row r="3805" spans="1:36" x14ac:dyDescent="0.25">
      <c r="A3805">
        <v>2018</v>
      </c>
      <c r="B3805" t="s">
        <v>71</v>
      </c>
      <c r="C3805" s="212" t="s">
        <v>4906</v>
      </c>
      <c r="D3805" s="47" t="s">
        <v>4903</v>
      </c>
      <c r="E3805" s="11">
        <v>0</v>
      </c>
      <c r="F3805" s="2">
        <v>0.67720000000000002</v>
      </c>
      <c r="G3805" s="2">
        <v>0.30840000000000001</v>
      </c>
      <c r="H3805" s="2">
        <v>0.36880000000000002</v>
      </c>
      <c r="I3805" s="2">
        <v>0.68899999999999995</v>
      </c>
      <c r="J3805" s="2">
        <v>0.2797</v>
      </c>
      <c r="K3805" s="2">
        <v>0.40929999999999994</v>
      </c>
      <c r="L3805" s="2">
        <v>0.6925</v>
      </c>
      <c r="M3805" s="2">
        <v>0.29870000000000002</v>
      </c>
      <c r="N3805" s="2">
        <v>0.39379999999999998</v>
      </c>
      <c r="O3805" s="2">
        <v>0.39063333333333333</v>
      </c>
      <c r="P3805" s="2" t="s">
        <v>4792</v>
      </c>
      <c r="Q3805" s="5">
        <v>14978</v>
      </c>
      <c r="R3805" s="5" t="s">
        <v>4791</v>
      </c>
      <c r="S3805" s="5">
        <v>42</v>
      </c>
      <c r="T3805" s="5">
        <v>280.41126986246496</v>
      </c>
      <c r="U3805" s="5">
        <v>0</v>
      </c>
      <c r="V3805" s="5">
        <v>0</v>
      </c>
      <c r="W3805" s="5">
        <v>6</v>
      </c>
      <c r="X3805" s="5">
        <v>40.058752837494993</v>
      </c>
      <c r="Y3805" s="5">
        <v>4</v>
      </c>
      <c r="Z3805" s="5">
        <v>26.705835224996665</v>
      </c>
      <c r="AA3805" s="5">
        <v>32</v>
      </c>
      <c r="AB3805" s="5">
        <v>213.64668179997332</v>
      </c>
      <c r="AC3805" s="225">
        <v>409</v>
      </c>
      <c r="AD3805" s="5">
        <v>2730.6716517559089</v>
      </c>
      <c r="AE3805" s="5">
        <v>80</v>
      </c>
      <c r="AF3805" s="5">
        <v>534.11670449993323</v>
      </c>
      <c r="AG3805" s="5">
        <v>292</v>
      </c>
      <c r="AH3805" s="5">
        <v>1949.5259714247566</v>
      </c>
      <c r="AI3805" s="5">
        <v>37</v>
      </c>
      <c r="AJ3805" s="5">
        <v>247.02897583121913</v>
      </c>
    </row>
    <row r="3806" spans="1:36" x14ac:dyDescent="0.25">
      <c r="A3806">
        <v>2018</v>
      </c>
      <c r="B3806" t="s">
        <v>49</v>
      </c>
      <c r="C3806" s="212" t="s">
        <v>6403</v>
      </c>
      <c r="D3806" s="47" t="s">
        <v>6316</v>
      </c>
      <c r="E3806" s="11">
        <v>18.7</v>
      </c>
      <c r="F3806" s="2">
        <v>0.2611</v>
      </c>
      <c r="G3806" s="2">
        <v>0.71</v>
      </c>
      <c r="H3806" s="2">
        <v>-0.44889999999999997</v>
      </c>
      <c r="I3806" s="2">
        <v>0.29199999999999998</v>
      </c>
      <c r="J3806" s="2">
        <v>0.60399999999999998</v>
      </c>
      <c r="K3806" s="2">
        <v>-0.312</v>
      </c>
      <c r="L3806" s="2">
        <v>0.42399999999999999</v>
      </c>
      <c r="M3806" s="2">
        <v>0.55900000000000005</v>
      </c>
      <c r="N3806" s="2">
        <v>-0.13500000000000006</v>
      </c>
      <c r="O3806" s="2">
        <v>-0.29863333333333331</v>
      </c>
      <c r="P3806" s="2" t="s">
        <v>5900</v>
      </c>
      <c r="Q3806" s="5">
        <v>14996</v>
      </c>
      <c r="R3806" s="5">
        <v>801.92513368983964</v>
      </c>
      <c r="S3806" s="5">
        <v>13</v>
      </c>
      <c r="T3806" s="5">
        <v>86.689783942384636</v>
      </c>
      <c r="U3806" s="5">
        <v>0</v>
      </c>
      <c r="V3806" s="5">
        <v>0</v>
      </c>
      <c r="W3806" s="5">
        <v>0</v>
      </c>
      <c r="X3806" s="5">
        <v>0</v>
      </c>
      <c r="Y3806" s="5">
        <v>1</v>
      </c>
      <c r="Z3806" s="5">
        <v>6.6684449186449717</v>
      </c>
      <c r="AA3806" s="5">
        <v>12</v>
      </c>
      <c r="AB3806" s="5">
        <v>80.021339023739671</v>
      </c>
      <c r="AC3806" s="225">
        <v>41</v>
      </c>
      <c r="AD3806" s="5">
        <v>273.40624166444383</v>
      </c>
      <c r="AE3806" s="5">
        <v>8</v>
      </c>
      <c r="AF3806" s="5">
        <v>53.347559349159773</v>
      </c>
      <c r="AG3806" s="5">
        <v>31</v>
      </c>
      <c r="AH3806" s="5">
        <v>206.72179247799414</v>
      </c>
      <c r="AI3806" s="5">
        <v>2</v>
      </c>
      <c r="AJ3806" s="5">
        <v>13.336889837289943</v>
      </c>
    </row>
    <row r="3807" spans="1:36" x14ac:dyDescent="0.25">
      <c r="A3807">
        <v>2017</v>
      </c>
      <c r="B3807" t="s">
        <v>49</v>
      </c>
      <c r="C3807" s="212" t="s">
        <v>6518</v>
      </c>
      <c r="D3807" s="47" t="s">
        <v>6314</v>
      </c>
      <c r="E3807" s="11">
        <v>7</v>
      </c>
      <c r="F3807" s="2">
        <v>0.39889999999999998</v>
      </c>
      <c r="G3807" s="2">
        <v>0.57140000000000002</v>
      </c>
      <c r="H3807" s="2">
        <v>-0.17250000000000004</v>
      </c>
      <c r="I3807" s="2">
        <v>0.47299999999999998</v>
      </c>
      <c r="J3807" s="2">
        <v>0.42099999999999999</v>
      </c>
      <c r="K3807" s="2">
        <v>5.1999999999999991E-2</v>
      </c>
      <c r="L3807" s="2">
        <v>0.49199999999999999</v>
      </c>
      <c r="M3807" s="2">
        <v>0.49199999999999999</v>
      </c>
      <c r="N3807" s="2">
        <v>0</v>
      </c>
      <c r="O3807" s="2">
        <v>-4.0166666666666684E-2</v>
      </c>
      <c r="P3807" s="2" t="s">
        <v>5765</v>
      </c>
      <c r="Q3807" s="5">
        <v>15000</v>
      </c>
      <c r="R3807" s="5">
        <v>2142.8571428571427</v>
      </c>
      <c r="S3807" s="5">
        <v>25</v>
      </c>
      <c r="T3807" s="5">
        <v>166.66666666666669</v>
      </c>
      <c r="U3807" s="5">
        <v>0</v>
      </c>
      <c r="V3807" s="5">
        <v>0</v>
      </c>
      <c r="W3807" s="5">
        <v>3</v>
      </c>
      <c r="X3807" s="5">
        <v>20</v>
      </c>
      <c r="Y3807" s="5">
        <v>0</v>
      </c>
      <c r="Z3807" s="5">
        <v>0</v>
      </c>
      <c r="AA3807" s="5">
        <v>22</v>
      </c>
      <c r="AB3807" s="5">
        <v>146.66666666666666</v>
      </c>
      <c r="AC3807" s="225">
        <v>96</v>
      </c>
      <c r="AD3807" s="5">
        <v>640</v>
      </c>
      <c r="AE3807" s="5">
        <v>15</v>
      </c>
      <c r="AF3807" s="5">
        <v>100</v>
      </c>
      <c r="AG3807" s="5">
        <v>76</v>
      </c>
      <c r="AH3807" s="5">
        <v>506.66666666666663</v>
      </c>
      <c r="AI3807" s="5">
        <v>5</v>
      </c>
      <c r="AJ3807" s="5">
        <v>33.333333333333336</v>
      </c>
    </row>
    <row r="3808" spans="1:36" x14ac:dyDescent="0.25">
      <c r="A3808">
        <v>2017</v>
      </c>
      <c r="B3808" t="s">
        <v>49</v>
      </c>
      <c r="C3808" s="212" t="s">
        <v>6488</v>
      </c>
      <c r="D3808" s="47" t="s">
        <v>5760</v>
      </c>
      <c r="E3808" s="11">
        <v>3.1</v>
      </c>
      <c r="F3808" s="2">
        <v>0.34110000000000001</v>
      </c>
      <c r="G3808" s="2">
        <v>0.62929999999999997</v>
      </c>
      <c r="H3808" s="2">
        <v>-0.28819999999999996</v>
      </c>
      <c r="I3808" s="2">
        <v>0.29099999999999998</v>
      </c>
      <c r="J3808" s="2">
        <v>0.625</v>
      </c>
      <c r="K3808" s="2">
        <v>-0.33400000000000002</v>
      </c>
      <c r="L3808" s="2">
        <v>0.39</v>
      </c>
      <c r="M3808" s="2">
        <v>0.59699999999999998</v>
      </c>
      <c r="N3808" s="2">
        <v>-0.20699999999999996</v>
      </c>
      <c r="O3808" s="2">
        <v>-0.27639999999999998</v>
      </c>
      <c r="P3808" s="2" t="s">
        <v>5900</v>
      </c>
      <c r="Q3808" s="5">
        <v>15016</v>
      </c>
      <c r="R3808" s="5">
        <v>4843.8709677419356</v>
      </c>
      <c r="S3808" s="5">
        <v>14</v>
      </c>
      <c r="T3808" s="5">
        <v>93.23388385721897</v>
      </c>
      <c r="U3808" s="5">
        <v>0</v>
      </c>
      <c r="V3808" s="5">
        <v>0</v>
      </c>
      <c r="W3808" s="5">
        <v>2</v>
      </c>
      <c r="X3808" s="5">
        <v>13.319126265316994</v>
      </c>
      <c r="Y3808" s="5">
        <v>1</v>
      </c>
      <c r="Z3808" s="5">
        <v>6.659563132658497</v>
      </c>
      <c r="AA3808" s="5">
        <v>11</v>
      </c>
      <c r="AB3808" s="5">
        <v>73.255194459243484</v>
      </c>
      <c r="AC3808" s="225">
        <v>181</v>
      </c>
      <c r="AD3808" s="5">
        <v>1205.3809270111881</v>
      </c>
      <c r="AE3808" s="5">
        <v>17</v>
      </c>
      <c r="AF3808" s="5">
        <v>113.21257325519446</v>
      </c>
      <c r="AG3808" s="5">
        <v>159</v>
      </c>
      <c r="AH3808" s="5">
        <v>1058.8705380927011</v>
      </c>
      <c r="AI3808" s="5">
        <v>5</v>
      </c>
      <c r="AJ3808" s="5">
        <v>33.297815663292489</v>
      </c>
    </row>
    <row r="3809" spans="1:36" x14ac:dyDescent="0.25">
      <c r="A3809">
        <v>2019</v>
      </c>
      <c r="B3809" t="s">
        <v>71</v>
      </c>
      <c r="C3809" s="212" t="s">
        <v>4868</v>
      </c>
      <c r="D3809" s="47" t="s">
        <v>4863</v>
      </c>
      <c r="E3809" s="11">
        <v>0</v>
      </c>
      <c r="F3809" s="2">
        <v>0.60840000000000005</v>
      </c>
      <c r="G3809" s="2">
        <v>0.37490000000000001</v>
      </c>
      <c r="H3809" s="2">
        <v>0.23350000000000004</v>
      </c>
      <c r="I3809" s="2">
        <v>0.61029999999999995</v>
      </c>
      <c r="J3809" s="2">
        <v>0.3422</v>
      </c>
      <c r="K3809" s="2">
        <v>0.26809999999999995</v>
      </c>
      <c r="L3809" s="2">
        <v>0.64259999999999995</v>
      </c>
      <c r="M3809" s="2">
        <v>0.34470000000000001</v>
      </c>
      <c r="N3809" s="2">
        <v>0.29789999999999994</v>
      </c>
      <c r="O3809" s="2">
        <v>0.26650000000000001</v>
      </c>
      <c r="P3809" s="2" t="s">
        <v>4792</v>
      </c>
      <c r="Q3809" s="5">
        <v>15019</v>
      </c>
      <c r="R3809" s="5" t="s">
        <v>4791</v>
      </c>
      <c r="S3809" s="5">
        <v>13</v>
      </c>
      <c r="T3809" s="5">
        <v>86.557027764831219</v>
      </c>
      <c r="U3809" s="5">
        <v>1</v>
      </c>
      <c r="V3809" s="5">
        <v>6.6582329049870159</v>
      </c>
      <c r="W3809" s="5">
        <v>3</v>
      </c>
      <c r="X3809" s="5">
        <v>19.97469871496105</v>
      </c>
      <c r="Y3809" s="5">
        <v>2</v>
      </c>
      <c r="Z3809" s="5">
        <v>13.316465809974032</v>
      </c>
      <c r="AA3809" s="5">
        <v>7</v>
      </c>
      <c r="AB3809" s="5">
        <v>46.607630334909111</v>
      </c>
      <c r="AC3809" s="225">
        <v>139</v>
      </c>
      <c r="AD3809" s="5">
        <v>925.49437379319534</v>
      </c>
      <c r="AE3809" s="5">
        <v>20</v>
      </c>
      <c r="AF3809" s="5">
        <v>133.16465809974034</v>
      </c>
      <c r="AG3809" s="5">
        <v>107</v>
      </c>
      <c r="AH3809" s="5">
        <v>712.4309208336108</v>
      </c>
      <c r="AI3809" s="5">
        <v>12</v>
      </c>
      <c r="AJ3809" s="5">
        <v>79.898794859844202</v>
      </c>
    </row>
    <row r="3810" spans="1:36" x14ac:dyDescent="0.25">
      <c r="A3810">
        <v>2019</v>
      </c>
      <c r="B3810" t="s">
        <v>71</v>
      </c>
      <c r="C3810" s="212" t="s">
        <v>4906</v>
      </c>
      <c r="D3810" s="47" t="s">
        <v>4903</v>
      </c>
      <c r="E3810" s="11">
        <v>0</v>
      </c>
      <c r="F3810" s="2">
        <v>0.67720000000000002</v>
      </c>
      <c r="G3810" s="2">
        <v>0.30840000000000001</v>
      </c>
      <c r="H3810" s="2">
        <v>0.36880000000000002</v>
      </c>
      <c r="I3810" s="2">
        <v>0.68899999999999995</v>
      </c>
      <c r="J3810" s="2">
        <v>0.2797</v>
      </c>
      <c r="K3810" s="2">
        <v>0.40929999999999994</v>
      </c>
      <c r="L3810" s="2">
        <v>0.6925</v>
      </c>
      <c r="M3810" s="2">
        <v>0.29870000000000002</v>
      </c>
      <c r="N3810" s="2">
        <v>0.39379999999999998</v>
      </c>
      <c r="O3810" s="2">
        <v>0.39063333333333333</v>
      </c>
      <c r="P3810" s="2" t="s">
        <v>4792</v>
      </c>
      <c r="Q3810" s="5">
        <v>15047</v>
      </c>
      <c r="R3810" s="5" t="s">
        <v>4791</v>
      </c>
      <c r="S3810" s="5">
        <v>46</v>
      </c>
      <c r="T3810" s="5">
        <v>305.70877915863628</v>
      </c>
      <c r="U3810" s="5">
        <v>2</v>
      </c>
      <c r="V3810" s="5">
        <v>13.291686050375491</v>
      </c>
      <c r="W3810" s="5">
        <v>6</v>
      </c>
      <c r="X3810" s="5">
        <v>39.875058151126474</v>
      </c>
      <c r="Y3810" s="5">
        <v>7</v>
      </c>
      <c r="Z3810" s="5">
        <v>46.520901176314219</v>
      </c>
      <c r="AA3810" s="5">
        <v>31</v>
      </c>
      <c r="AB3810" s="5">
        <v>206.02113378082009</v>
      </c>
      <c r="AC3810" s="225">
        <v>316</v>
      </c>
      <c r="AD3810" s="5">
        <v>2100.0863959593275</v>
      </c>
      <c r="AE3810" s="5">
        <v>59</v>
      </c>
      <c r="AF3810" s="5">
        <v>392.10473848607694</v>
      </c>
      <c r="AG3810" s="5">
        <v>231</v>
      </c>
      <c r="AH3810" s="5">
        <v>1535.1897388183691</v>
      </c>
      <c r="AI3810" s="5">
        <v>26</v>
      </c>
      <c r="AJ3810" s="5">
        <v>172.79191865488139</v>
      </c>
    </row>
    <row r="3811" spans="1:36" x14ac:dyDescent="0.25">
      <c r="A3811">
        <v>2017</v>
      </c>
      <c r="B3811" t="s">
        <v>70</v>
      </c>
      <c r="C3811" s="212" t="s">
        <v>5361</v>
      </c>
      <c r="D3811" s="47" t="s">
        <v>932</v>
      </c>
      <c r="E3811" s="11">
        <v>17.010000000000002</v>
      </c>
      <c r="F3811" s="2">
        <v>0.79249999999999998</v>
      </c>
      <c r="G3811" s="2">
        <v>0.18509999999999999</v>
      </c>
      <c r="H3811" s="2">
        <v>0.60739999999999994</v>
      </c>
      <c r="I3811" s="2">
        <v>0.78710000000000002</v>
      </c>
      <c r="J3811" s="2">
        <v>0.17879999999999999</v>
      </c>
      <c r="K3811" s="2">
        <v>0.60830000000000006</v>
      </c>
      <c r="L3811" s="2">
        <v>0.72189999999999999</v>
      </c>
      <c r="M3811" s="2">
        <v>0.2606</v>
      </c>
      <c r="N3811" s="2">
        <v>0.46129999999999999</v>
      </c>
      <c r="O3811" s="2">
        <v>0.55900000000000005</v>
      </c>
      <c r="P3811" s="5" t="s">
        <v>4792</v>
      </c>
      <c r="Q3811" s="5">
        <v>15065</v>
      </c>
      <c r="R3811" s="5">
        <v>885.65549676660783</v>
      </c>
      <c r="S3811" s="5">
        <v>78</v>
      </c>
      <c r="T3811" s="5">
        <v>517.75638898108207</v>
      </c>
      <c r="U3811" s="5">
        <v>0</v>
      </c>
      <c r="V3811" s="5">
        <v>0</v>
      </c>
      <c r="W3811" s="5">
        <v>1</v>
      </c>
      <c r="X3811" s="5">
        <v>6.6379024228343839</v>
      </c>
      <c r="Y3811" s="5">
        <v>5</v>
      </c>
      <c r="Z3811" s="5">
        <v>33.189512114171926</v>
      </c>
      <c r="AA3811" s="5">
        <v>72</v>
      </c>
      <c r="AB3811" s="5">
        <v>477.92897444407566</v>
      </c>
      <c r="AC3811" s="225">
        <v>546</v>
      </c>
      <c r="AD3811" s="5">
        <v>3624.2947228675735</v>
      </c>
      <c r="AE3811" s="5">
        <v>64</v>
      </c>
      <c r="AF3811" s="5">
        <v>424.82575506140057</v>
      </c>
      <c r="AG3811" s="5">
        <v>416</v>
      </c>
      <c r="AH3811" s="5">
        <v>2761.3674078991039</v>
      </c>
      <c r="AI3811" s="5">
        <v>66</v>
      </c>
      <c r="AJ3811" s="5">
        <v>438.10155990706937</v>
      </c>
    </row>
    <row r="3812" spans="1:36" x14ac:dyDescent="0.25">
      <c r="A3812">
        <v>2017</v>
      </c>
      <c r="B3812" t="s">
        <v>71</v>
      </c>
      <c r="C3812" s="212" t="s">
        <v>4906</v>
      </c>
      <c r="D3812" s="47" t="s">
        <v>4903</v>
      </c>
      <c r="E3812" s="11">
        <v>0</v>
      </c>
      <c r="F3812" s="2">
        <v>0.67720000000000002</v>
      </c>
      <c r="G3812" s="2">
        <v>0.30840000000000001</v>
      </c>
      <c r="H3812" s="2">
        <v>0.36880000000000002</v>
      </c>
      <c r="I3812" s="2">
        <v>0.68899999999999995</v>
      </c>
      <c r="J3812" s="2">
        <v>0.2797</v>
      </c>
      <c r="K3812" s="2">
        <v>0.40929999999999994</v>
      </c>
      <c r="L3812" s="2">
        <v>0.6925</v>
      </c>
      <c r="M3812" s="2">
        <v>0.29870000000000002</v>
      </c>
      <c r="N3812" s="2">
        <v>0.39379999999999998</v>
      </c>
      <c r="O3812" s="2">
        <v>0.39063333333333333</v>
      </c>
      <c r="P3812" s="2" t="s">
        <v>4792</v>
      </c>
      <c r="Q3812" s="5">
        <v>15074</v>
      </c>
      <c r="R3812" s="5" t="s">
        <v>4791</v>
      </c>
      <c r="S3812" s="5">
        <v>53</v>
      </c>
      <c r="T3812" s="5">
        <v>351.59877935518108</v>
      </c>
      <c r="U3812" s="5">
        <v>2</v>
      </c>
      <c r="V3812" s="5">
        <v>13.267878466233249</v>
      </c>
      <c r="W3812" s="5">
        <v>10</v>
      </c>
      <c r="X3812" s="5">
        <v>66.339392331166238</v>
      </c>
      <c r="Y3812" s="5">
        <v>0</v>
      </c>
      <c r="Z3812" s="5">
        <v>0</v>
      </c>
      <c r="AA3812" s="5">
        <v>41</v>
      </c>
      <c r="AB3812" s="5">
        <v>271.99150855778157</v>
      </c>
      <c r="AC3812" s="225">
        <v>422</v>
      </c>
      <c r="AD3812" s="5">
        <v>2799.5223563752156</v>
      </c>
      <c r="AE3812" s="5">
        <v>80</v>
      </c>
      <c r="AF3812" s="5">
        <v>530.7151386493299</v>
      </c>
      <c r="AG3812" s="5">
        <v>313</v>
      </c>
      <c r="AH3812" s="5">
        <v>2076.4229799655036</v>
      </c>
      <c r="AI3812" s="5">
        <v>29</v>
      </c>
      <c r="AJ3812" s="5">
        <v>192.38423776038212</v>
      </c>
    </row>
    <row r="3813" spans="1:36" x14ac:dyDescent="0.25">
      <c r="A3813">
        <v>2018</v>
      </c>
      <c r="B3813" t="s">
        <v>49</v>
      </c>
      <c r="C3813" s="212" t="s">
        <v>6447</v>
      </c>
      <c r="D3813" s="47" t="s">
        <v>618</v>
      </c>
      <c r="E3813" s="11">
        <v>18.5</v>
      </c>
      <c r="F3813" s="2">
        <v>0.3947</v>
      </c>
      <c r="G3813" s="2">
        <v>0.57199999999999995</v>
      </c>
      <c r="H3813" s="2">
        <v>-0.17729999999999996</v>
      </c>
      <c r="I3813" s="2">
        <v>0.32700000000000001</v>
      </c>
      <c r="J3813" s="2">
        <v>0.56599999999999995</v>
      </c>
      <c r="K3813" s="2">
        <v>-0.23899999999999993</v>
      </c>
      <c r="L3813" s="2">
        <v>0.46100000000000002</v>
      </c>
      <c r="M3813" s="2">
        <v>0.52300000000000002</v>
      </c>
      <c r="N3813" s="2">
        <v>-6.2E-2</v>
      </c>
      <c r="O3813" s="2">
        <v>-0.15943333333333329</v>
      </c>
      <c r="P3813" s="2" t="s">
        <v>5900</v>
      </c>
      <c r="Q3813" s="5">
        <v>15075</v>
      </c>
      <c r="R3813" s="5">
        <v>814.8648648648649</v>
      </c>
      <c r="S3813" s="5">
        <v>3</v>
      </c>
      <c r="T3813" s="5">
        <v>19.900497512437809</v>
      </c>
      <c r="U3813" s="5">
        <v>0</v>
      </c>
      <c r="V3813" s="5">
        <v>0</v>
      </c>
      <c r="W3813" s="5">
        <v>0</v>
      </c>
      <c r="X3813" s="5">
        <v>0</v>
      </c>
      <c r="Y3813" s="5">
        <v>0</v>
      </c>
      <c r="Z3813" s="5">
        <v>0</v>
      </c>
      <c r="AA3813" s="5">
        <v>3</v>
      </c>
      <c r="AB3813" s="5">
        <v>19.900497512437809</v>
      </c>
      <c r="AC3813" s="225">
        <v>88</v>
      </c>
      <c r="AD3813" s="5">
        <v>583.74792703150911</v>
      </c>
      <c r="AE3813" s="5">
        <v>12</v>
      </c>
      <c r="AF3813" s="5">
        <v>79.601990049751237</v>
      </c>
      <c r="AG3813" s="5">
        <v>76</v>
      </c>
      <c r="AH3813" s="5">
        <v>504.14593698175781</v>
      </c>
      <c r="AI3813" s="5">
        <v>0</v>
      </c>
      <c r="AJ3813" s="5">
        <v>0</v>
      </c>
    </row>
    <row r="3814" spans="1:36" x14ac:dyDescent="0.25">
      <c r="A3814">
        <v>2019</v>
      </c>
      <c r="B3814" t="s">
        <v>41</v>
      </c>
      <c r="C3814" s="212" t="s">
        <v>4911</v>
      </c>
      <c r="D3814" s="47" t="s">
        <v>5485</v>
      </c>
      <c r="E3814" s="11">
        <v>9.9090000000000007</v>
      </c>
      <c r="F3814" s="2">
        <v>0.61909999999999998</v>
      </c>
      <c r="G3814" s="2">
        <v>0.36070000000000002</v>
      </c>
      <c r="H3814" s="2">
        <v>0.25839999999999996</v>
      </c>
      <c r="I3814" s="2">
        <v>0.58540000000000003</v>
      </c>
      <c r="J3814" s="2">
        <v>0.35089999999999999</v>
      </c>
      <c r="K3814" s="2">
        <v>0.23450000000000004</v>
      </c>
      <c r="L3814" s="2">
        <v>0.53220000000000001</v>
      </c>
      <c r="M3814" s="2">
        <v>0.44340000000000002</v>
      </c>
      <c r="N3814" s="2">
        <v>8.879999999999999E-2</v>
      </c>
      <c r="O3814" s="2">
        <v>0.19389999999999999</v>
      </c>
      <c r="P3814" s="2" t="s">
        <v>4792</v>
      </c>
      <c r="Q3814" s="5">
        <v>15083</v>
      </c>
      <c r="R3814" s="5">
        <v>1522.1515793722876</v>
      </c>
      <c r="S3814" s="5">
        <v>17</v>
      </c>
      <c r="T3814" s="5">
        <v>112.7096731419479</v>
      </c>
      <c r="U3814" s="5">
        <v>1</v>
      </c>
      <c r="V3814" s="5">
        <v>6.6299807730557578</v>
      </c>
      <c r="W3814" s="5">
        <v>5</v>
      </c>
      <c r="X3814" s="5">
        <v>33.149903865278795</v>
      </c>
      <c r="Y3814" s="5">
        <v>3</v>
      </c>
      <c r="Z3814" s="5">
        <v>19.889942319167275</v>
      </c>
      <c r="AA3814" s="5">
        <v>8</v>
      </c>
      <c r="AB3814" s="5">
        <v>53.039846184446063</v>
      </c>
      <c r="AC3814" s="225">
        <v>284</v>
      </c>
      <c r="AD3814" s="5">
        <v>1882.9145395478354</v>
      </c>
      <c r="AE3814" s="5">
        <v>22</v>
      </c>
      <c r="AF3814" s="5">
        <v>145.85957700722668</v>
      </c>
      <c r="AG3814" s="5">
        <v>256</v>
      </c>
      <c r="AH3814" s="5">
        <v>1697.275077902274</v>
      </c>
      <c r="AI3814" s="5">
        <v>6</v>
      </c>
      <c r="AJ3814" s="5">
        <v>39.779884638334551</v>
      </c>
    </row>
    <row r="3815" spans="1:36" x14ac:dyDescent="0.25">
      <c r="A3815">
        <v>2018</v>
      </c>
      <c r="B3815" t="s">
        <v>49</v>
      </c>
      <c r="C3815" s="212" t="s">
        <v>6518</v>
      </c>
      <c r="D3815" s="47" t="s">
        <v>6314</v>
      </c>
      <c r="E3815" s="11">
        <v>7</v>
      </c>
      <c r="F3815" s="2">
        <v>0.39889999999999998</v>
      </c>
      <c r="G3815" s="2">
        <v>0.57140000000000002</v>
      </c>
      <c r="H3815" s="2">
        <v>-0.17250000000000004</v>
      </c>
      <c r="I3815" s="2">
        <v>0.47299999999999998</v>
      </c>
      <c r="J3815" s="2">
        <v>0.42099999999999999</v>
      </c>
      <c r="K3815" s="2">
        <v>5.1999999999999991E-2</v>
      </c>
      <c r="L3815" s="2">
        <v>0.49199999999999999</v>
      </c>
      <c r="M3815" s="2">
        <v>0.49199999999999999</v>
      </c>
      <c r="N3815" s="2">
        <v>0</v>
      </c>
      <c r="O3815" s="2">
        <v>-4.0166666666666684E-2</v>
      </c>
      <c r="P3815" s="2" t="s">
        <v>5765</v>
      </c>
      <c r="Q3815" s="5">
        <v>15093</v>
      </c>
      <c r="R3815" s="5">
        <v>2156.1428571428573</v>
      </c>
      <c r="S3815" s="5">
        <v>38</v>
      </c>
      <c r="T3815" s="5">
        <v>251.77234479560059</v>
      </c>
      <c r="U3815" s="5">
        <v>0</v>
      </c>
      <c r="V3815" s="5">
        <v>0</v>
      </c>
      <c r="W3815" s="5">
        <v>5</v>
      </c>
      <c r="X3815" s="5">
        <v>33.127940104684292</v>
      </c>
      <c r="Y3815" s="5">
        <v>2</v>
      </c>
      <c r="Z3815" s="5">
        <v>13.251176041873716</v>
      </c>
      <c r="AA3815" s="5">
        <v>31</v>
      </c>
      <c r="AB3815" s="5">
        <v>205.39322864904261</v>
      </c>
      <c r="AC3815" s="225">
        <v>111</v>
      </c>
      <c r="AD3815" s="5">
        <v>735.44027032399129</v>
      </c>
      <c r="AE3815" s="5">
        <v>15</v>
      </c>
      <c r="AF3815" s="5">
        <v>99.383820314052869</v>
      </c>
      <c r="AG3815" s="5">
        <v>87</v>
      </c>
      <c r="AH3815" s="5">
        <v>576.42615782150665</v>
      </c>
      <c r="AI3815" s="5">
        <v>9</v>
      </c>
      <c r="AJ3815" s="5">
        <v>59.630292188431717</v>
      </c>
    </row>
    <row r="3816" spans="1:36" x14ac:dyDescent="0.25">
      <c r="A3816">
        <v>2019</v>
      </c>
      <c r="B3816" t="s">
        <v>41</v>
      </c>
      <c r="C3816" s="212" t="s">
        <v>5548</v>
      </c>
      <c r="D3816" s="47" t="s">
        <v>480</v>
      </c>
      <c r="E3816" s="11">
        <v>7.7519999999999998</v>
      </c>
      <c r="F3816" s="2">
        <v>0.58730000000000004</v>
      </c>
      <c r="G3816" s="2">
        <v>0.39069999999999999</v>
      </c>
      <c r="H3816" s="2">
        <v>0.19660000000000005</v>
      </c>
      <c r="I3816" s="2">
        <v>0.56420000000000003</v>
      </c>
      <c r="J3816" s="2">
        <v>0.36220000000000002</v>
      </c>
      <c r="K3816" s="2">
        <v>0.20200000000000001</v>
      </c>
      <c r="L3816" s="2">
        <v>0.52510000000000001</v>
      </c>
      <c r="M3816" s="2">
        <v>0.45200000000000001</v>
      </c>
      <c r="N3816" s="2">
        <v>7.3099999999999998E-2</v>
      </c>
      <c r="O3816" s="2">
        <v>0.15723333333333336</v>
      </c>
      <c r="P3816" s="2" t="s">
        <v>4792</v>
      </c>
      <c r="Q3816" s="5">
        <v>15096</v>
      </c>
      <c r="R3816" s="5">
        <v>1947.3684210526317</v>
      </c>
      <c r="S3816" s="5">
        <v>37</v>
      </c>
      <c r="T3816" s="5">
        <v>245.09803921568627</v>
      </c>
      <c r="U3816" s="5">
        <v>1</v>
      </c>
      <c r="V3816" s="5">
        <v>6.6242713301536833</v>
      </c>
      <c r="W3816" s="5">
        <v>25</v>
      </c>
      <c r="X3816" s="5">
        <v>165.60678325384208</v>
      </c>
      <c r="Y3816" s="5">
        <v>2</v>
      </c>
      <c r="Z3816" s="5">
        <v>13.248542660307367</v>
      </c>
      <c r="AA3816" s="5">
        <v>9</v>
      </c>
      <c r="AB3816" s="5">
        <v>59.618441971383142</v>
      </c>
      <c r="AC3816" s="225">
        <v>278</v>
      </c>
      <c r="AD3816" s="5">
        <v>1841.5474297827241</v>
      </c>
      <c r="AE3816" s="5">
        <v>27</v>
      </c>
      <c r="AF3816" s="5">
        <v>178.85532591414946</v>
      </c>
      <c r="AG3816" s="5">
        <v>244</v>
      </c>
      <c r="AH3816" s="5">
        <v>1616.3222045574987</v>
      </c>
      <c r="AI3816" s="5">
        <v>7</v>
      </c>
      <c r="AJ3816" s="5">
        <v>46.369899311075784</v>
      </c>
    </row>
    <row r="3817" spans="1:36" x14ac:dyDescent="0.25">
      <c r="A3817">
        <v>2017</v>
      </c>
      <c r="B3817" t="s">
        <v>49</v>
      </c>
      <c r="C3817" s="212" t="s">
        <v>6331</v>
      </c>
      <c r="D3817" s="47" t="s">
        <v>6216</v>
      </c>
      <c r="E3817" s="11">
        <v>52.7</v>
      </c>
      <c r="F3817" s="2">
        <v>0.25219999999999998</v>
      </c>
      <c r="G3817" s="2">
        <v>0.71730000000000005</v>
      </c>
      <c r="H3817" s="2">
        <v>-0.46510000000000007</v>
      </c>
      <c r="I3817" s="2">
        <v>0.375</v>
      </c>
      <c r="J3817" s="2">
        <v>0.52400000000000002</v>
      </c>
      <c r="K3817" s="2">
        <v>-0.14900000000000002</v>
      </c>
      <c r="L3817" s="2">
        <v>0.38</v>
      </c>
      <c r="M3817" s="2">
        <v>0.59899999999999998</v>
      </c>
      <c r="N3817" s="2">
        <v>-0.21899999999999997</v>
      </c>
      <c r="O3817" s="2">
        <v>-0.2777</v>
      </c>
      <c r="P3817" s="2" t="s">
        <v>5900</v>
      </c>
      <c r="Q3817" s="5">
        <v>15097</v>
      </c>
      <c r="R3817" s="5">
        <v>286.47058823529409</v>
      </c>
      <c r="S3817" s="5">
        <v>25</v>
      </c>
      <c r="T3817" s="5">
        <v>165.59581373782871</v>
      </c>
      <c r="U3817" s="5">
        <v>0</v>
      </c>
      <c r="V3817" s="5">
        <v>0</v>
      </c>
      <c r="W3817" s="5">
        <v>5</v>
      </c>
      <c r="X3817" s="5">
        <v>33.119162747565738</v>
      </c>
      <c r="Y3817" s="5">
        <v>2</v>
      </c>
      <c r="Z3817" s="5">
        <v>13.247665099026296</v>
      </c>
      <c r="AA3817" s="5">
        <v>18</v>
      </c>
      <c r="AB3817" s="5">
        <v>119.22898589123666</v>
      </c>
      <c r="AC3817" s="225">
        <v>91</v>
      </c>
      <c r="AD3817" s="5">
        <v>602.76876200569654</v>
      </c>
      <c r="AE3817" s="5">
        <v>23</v>
      </c>
      <c r="AF3817" s="5">
        <v>152.34814863880243</v>
      </c>
      <c r="AG3817" s="5">
        <v>65</v>
      </c>
      <c r="AH3817" s="5">
        <v>430.54911571835464</v>
      </c>
      <c r="AI3817" s="5">
        <v>3</v>
      </c>
      <c r="AJ3817" s="5">
        <v>19.871497648539446</v>
      </c>
    </row>
    <row r="3818" spans="1:36" x14ac:dyDescent="0.25">
      <c r="A3818">
        <v>2017</v>
      </c>
      <c r="B3818" t="s">
        <v>49</v>
      </c>
      <c r="C3818" s="212" t="s">
        <v>6447</v>
      </c>
      <c r="D3818" s="47" t="s">
        <v>618</v>
      </c>
      <c r="E3818" s="11">
        <v>18.5</v>
      </c>
      <c r="F3818" s="2">
        <v>0.3947</v>
      </c>
      <c r="G3818" s="2">
        <v>0.57199999999999995</v>
      </c>
      <c r="H3818" s="2">
        <v>-0.17729999999999996</v>
      </c>
      <c r="I3818" s="2">
        <v>0.32700000000000001</v>
      </c>
      <c r="J3818" s="2">
        <v>0.56599999999999995</v>
      </c>
      <c r="K3818" s="2">
        <v>-0.23899999999999993</v>
      </c>
      <c r="L3818" s="2">
        <v>0.46100000000000002</v>
      </c>
      <c r="M3818" s="2">
        <v>0.52300000000000002</v>
      </c>
      <c r="N3818" s="2">
        <v>-6.2E-2</v>
      </c>
      <c r="O3818" s="2">
        <v>-0.15943333333333329</v>
      </c>
      <c r="P3818" s="2" t="s">
        <v>5900</v>
      </c>
      <c r="Q3818" s="5">
        <v>15109</v>
      </c>
      <c r="R3818" s="5">
        <v>816.70270270270271</v>
      </c>
      <c r="S3818" s="5">
        <v>3</v>
      </c>
      <c r="T3818" s="5">
        <v>19.855715136673506</v>
      </c>
      <c r="U3818" s="5">
        <v>0</v>
      </c>
      <c r="V3818" s="5">
        <v>0</v>
      </c>
      <c r="W3818" s="5">
        <v>3</v>
      </c>
      <c r="X3818" s="5">
        <v>19.855715136673506</v>
      </c>
      <c r="Y3818" s="5">
        <v>0</v>
      </c>
      <c r="Z3818" s="5">
        <v>0</v>
      </c>
      <c r="AA3818" s="5">
        <v>0</v>
      </c>
      <c r="AB3818" s="5">
        <v>0</v>
      </c>
      <c r="AC3818" s="225">
        <v>155</v>
      </c>
      <c r="AD3818" s="5">
        <v>1025.8786153947979</v>
      </c>
      <c r="AE3818" s="5">
        <v>4</v>
      </c>
      <c r="AF3818" s="5">
        <v>26.474286848898004</v>
      </c>
      <c r="AG3818" s="5">
        <v>148</v>
      </c>
      <c r="AH3818" s="5">
        <v>979.54861340922628</v>
      </c>
      <c r="AI3818" s="5">
        <v>3</v>
      </c>
      <c r="AJ3818" s="5">
        <v>19.855715136673506</v>
      </c>
    </row>
    <row r="3819" spans="1:36" x14ac:dyDescent="0.25">
      <c r="A3819">
        <v>2018</v>
      </c>
      <c r="B3819" t="s">
        <v>49</v>
      </c>
      <c r="C3819" s="212" t="s">
        <v>6447</v>
      </c>
      <c r="D3819" s="47" t="s">
        <v>618</v>
      </c>
      <c r="E3819" s="11">
        <v>18.5</v>
      </c>
      <c r="F3819" s="2">
        <v>0.3947</v>
      </c>
      <c r="G3819" s="2">
        <v>0.57199999999999995</v>
      </c>
      <c r="H3819" s="2">
        <v>-0.17729999999999996</v>
      </c>
      <c r="I3819" s="2">
        <v>0.32700000000000001</v>
      </c>
      <c r="J3819" s="2">
        <v>0.56599999999999995</v>
      </c>
      <c r="K3819" s="2">
        <v>-0.23899999999999993</v>
      </c>
      <c r="L3819" s="2">
        <v>0.46100000000000002</v>
      </c>
      <c r="M3819" s="2">
        <v>0.52300000000000002</v>
      </c>
      <c r="N3819" s="2">
        <v>-6.2E-2</v>
      </c>
      <c r="O3819" s="2">
        <v>-0.15943333333333329</v>
      </c>
      <c r="P3819" s="2" t="s">
        <v>5900</v>
      </c>
      <c r="Q3819" s="5">
        <v>15124</v>
      </c>
      <c r="R3819" s="5">
        <v>817.51351351351354</v>
      </c>
      <c r="S3819" s="5">
        <v>0</v>
      </c>
      <c r="T3819" s="5">
        <v>0</v>
      </c>
      <c r="U3819" s="5">
        <v>0</v>
      </c>
      <c r="V3819" s="5">
        <v>0</v>
      </c>
      <c r="W3819" s="5">
        <v>0</v>
      </c>
      <c r="X3819" s="5">
        <v>0</v>
      </c>
      <c r="Y3819" s="5">
        <v>0</v>
      </c>
      <c r="Z3819" s="5">
        <v>0</v>
      </c>
      <c r="AA3819" s="5">
        <v>0</v>
      </c>
      <c r="AB3819" s="5">
        <v>0</v>
      </c>
      <c r="AC3819" s="225">
        <v>111</v>
      </c>
      <c r="AD3819" s="5">
        <v>733.93282200476074</v>
      </c>
      <c r="AE3819" s="5">
        <v>5</v>
      </c>
      <c r="AF3819" s="5">
        <v>33.060037027241471</v>
      </c>
      <c r="AG3819" s="5">
        <v>103</v>
      </c>
      <c r="AH3819" s="5">
        <v>681.03676276117437</v>
      </c>
      <c r="AI3819" s="5">
        <v>3</v>
      </c>
      <c r="AJ3819" s="5">
        <v>19.836022216344883</v>
      </c>
    </row>
    <row r="3820" spans="1:36" x14ac:dyDescent="0.25">
      <c r="A3820">
        <v>2018</v>
      </c>
      <c r="B3820" t="s">
        <v>41</v>
      </c>
      <c r="C3820" s="212" t="s">
        <v>5548</v>
      </c>
      <c r="D3820" s="47" t="s">
        <v>480</v>
      </c>
      <c r="E3820" s="11">
        <v>7.7519999999999998</v>
      </c>
      <c r="F3820" s="2">
        <v>0.58730000000000004</v>
      </c>
      <c r="G3820" s="2">
        <v>0.39069999999999999</v>
      </c>
      <c r="H3820" s="2">
        <v>0.19660000000000005</v>
      </c>
      <c r="I3820" s="2">
        <v>0.56420000000000003</v>
      </c>
      <c r="J3820" s="2">
        <v>0.36220000000000002</v>
      </c>
      <c r="K3820" s="2">
        <v>0.20200000000000001</v>
      </c>
      <c r="L3820" s="2">
        <v>0.52510000000000001</v>
      </c>
      <c r="M3820" s="2">
        <v>0.45200000000000001</v>
      </c>
      <c r="N3820" s="2">
        <v>7.3099999999999998E-2</v>
      </c>
      <c r="O3820" s="2">
        <v>0.15723333333333336</v>
      </c>
      <c r="P3820" s="2" t="s">
        <v>4792</v>
      </c>
      <c r="Q3820" s="5">
        <v>15129</v>
      </c>
      <c r="R3820" s="5">
        <v>1951.6253869969041</v>
      </c>
      <c r="S3820" s="5">
        <v>32</v>
      </c>
      <c r="T3820" s="5">
        <v>211.51431026505387</v>
      </c>
      <c r="U3820" s="5">
        <v>0</v>
      </c>
      <c r="V3820" s="5">
        <v>0</v>
      </c>
      <c r="W3820" s="5">
        <v>23</v>
      </c>
      <c r="X3820" s="5">
        <v>152.02591050300745</v>
      </c>
      <c r="Y3820" s="5">
        <v>0</v>
      </c>
      <c r="Z3820" s="5">
        <v>0</v>
      </c>
      <c r="AA3820" s="5">
        <v>9</v>
      </c>
      <c r="AB3820" s="5">
        <v>59.488399762046406</v>
      </c>
      <c r="AC3820" s="225">
        <v>222</v>
      </c>
      <c r="AD3820" s="5">
        <v>1467.3805274638112</v>
      </c>
      <c r="AE3820" s="5">
        <v>22</v>
      </c>
      <c r="AF3820" s="5">
        <v>145.41608830722456</v>
      </c>
      <c r="AG3820" s="5">
        <v>196</v>
      </c>
      <c r="AH3820" s="5">
        <v>1295.5251503734551</v>
      </c>
      <c r="AI3820" s="5">
        <v>4</v>
      </c>
      <c r="AJ3820" s="5">
        <v>26.439288783131733</v>
      </c>
    </row>
    <row r="3821" spans="1:36" x14ac:dyDescent="0.25">
      <c r="A3821">
        <v>2018</v>
      </c>
      <c r="B3821" t="s">
        <v>49</v>
      </c>
      <c r="C3821" s="212" t="s">
        <v>6518</v>
      </c>
      <c r="D3821" s="47" t="s">
        <v>6314</v>
      </c>
      <c r="E3821" s="11">
        <v>7</v>
      </c>
      <c r="F3821" s="2">
        <v>0.39889999999999998</v>
      </c>
      <c r="G3821" s="2">
        <v>0.57140000000000002</v>
      </c>
      <c r="H3821" s="2">
        <v>-0.17250000000000004</v>
      </c>
      <c r="I3821" s="2">
        <v>0.47299999999999998</v>
      </c>
      <c r="J3821" s="2">
        <v>0.42099999999999999</v>
      </c>
      <c r="K3821" s="2">
        <v>5.1999999999999991E-2</v>
      </c>
      <c r="L3821" s="2">
        <v>0.49199999999999999</v>
      </c>
      <c r="M3821" s="2">
        <v>0.49199999999999999</v>
      </c>
      <c r="N3821" s="2">
        <v>0</v>
      </c>
      <c r="O3821" s="2">
        <v>-4.0166666666666684E-2</v>
      </c>
      <c r="P3821" s="2" t="s">
        <v>5765</v>
      </c>
      <c r="Q3821" s="5">
        <v>15134</v>
      </c>
      <c r="R3821" s="5">
        <v>2162</v>
      </c>
      <c r="S3821" s="5">
        <v>33</v>
      </c>
      <c r="T3821" s="5">
        <v>218.05206819082861</v>
      </c>
      <c r="U3821" s="5">
        <v>0</v>
      </c>
      <c r="V3821" s="5">
        <v>0</v>
      </c>
      <c r="W3821" s="5">
        <v>3</v>
      </c>
      <c r="X3821" s="5">
        <v>19.822915290075326</v>
      </c>
      <c r="Y3821" s="5">
        <v>3</v>
      </c>
      <c r="Z3821" s="5">
        <v>19.822915290075326</v>
      </c>
      <c r="AA3821" s="5">
        <v>27</v>
      </c>
      <c r="AB3821" s="5">
        <v>178.40623761067795</v>
      </c>
      <c r="AC3821" s="225">
        <v>104</v>
      </c>
      <c r="AD3821" s="5">
        <v>687.19439672261137</v>
      </c>
      <c r="AE3821" s="5">
        <v>21</v>
      </c>
      <c r="AF3821" s="5">
        <v>138.76040703052729</v>
      </c>
      <c r="AG3821" s="5">
        <v>76</v>
      </c>
      <c r="AH3821" s="5">
        <v>502.18052068190826</v>
      </c>
      <c r="AI3821" s="5">
        <v>7</v>
      </c>
      <c r="AJ3821" s="5">
        <v>46.253469010175763</v>
      </c>
    </row>
    <row r="3822" spans="1:36" x14ac:dyDescent="0.25">
      <c r="A3822">
        <v>2018</v>
      </c>
      <c r="B3822" t="s">
        <v>49</v>
      </c>
      <c r="C3822" s="212" t="s">
        <v>6331</v>
      </c>
      <c r="D3822" s="47" t="s">
        <v>6216</v>
      </c>
      <c r="E3822" s="11">
        <v>52.7</v>
      </c>
      <c r="F3822" s="2">
        <v>0.25219999999999998</v>
      </c>
      <c r="G3822" s="2">
        <v>0.71730000000000005</v>
      </c>
      <c r="H3822" s="2">
        <v>-0.46510000000000007</v>
      </c>
      <c r="I3822" s="2">
        <v>0.375</v>
      </c>
      <c r="J3822" s="2">
        <v>0.52400000000000002</v>
      </c>
      <c r="K3822" s="2">
        <v>-0.14900000000000002</v>
      </c>
      <c r="L3822" s="2">
        <v>0.38</v>
      </c>
      <c r="M3822" s="2">
        <v>0.59899999999999998</v>
      </c>
      <c r="N3822" s="2">
        <v>-0.21899999999999997</v>
      </c>
      <c r="O3822" s="2">
        <v>-0.2777</v>
      </c>
      <c r="P3822" s="2" t="s">
        <v>5900</v>
      </c>
      <c r="Q3822" s="5">
        <v>15165</v>
      </c>
      <c r="R3822" s="5">
        <v>287.76091081593927</v>
      </c>
      <c r="S3822" s="5">
        <v>25</v>
      </c>
      <c r="T3822" s="5">
        <v>164.85328058028355</v>
      </c>
      <c r="U3822" s="5">
        <v>0</v>
      </c>
      <c r="V3822" s="5">
        <v>0</v>
      </c>
      <c r="W3822" s="5">
        <v>3</v>
      </c>
      <c r="X3822" s="5">
        <v>19.782393669634025</v>
      </c>
      <c r="Y3822" s="5">
        <v>0</v>
      </c>
      <c r="Z3822" s="5">
        <v>0</v>
      </c>
      <c r="AA3822" s="5">
        <v>22</v>
      </c>
      <c r="AB3822" s="5">
        <v>145.07088691064953</v>
      </c>
      <c r="AC3822" s="225">
        <v>78</v>
      </c>
      <c r="AD3822" s="5">
        <v>514.3422354104847</v>
      </c>
      <c r="AE3822" s="5">
        <v>11</v>
      </c>
      <c r="AF3822" s="5">
        <v>72.535443455324767</v>
      </c>
      <c r="AG3822" s="5">
        <v>63</v>
      </c>
      <c r="AH3822" s="5">
        <v>415.4302670623145</v>
      </c>
      <c r="AI3822" s="5">
        <v>4</v>
      </c>
      <c r="AJ3822" s="5">
        <v>26.376524892845371</v>
      </c>
    </row>
    <row r="3823" spans="1:36" x14ac:dyDescent="0.25">
      <c r="A3823">
        <v>2017</v>
      </c>
      <c r="B3823" t="s">
        <v>71</v>
      </c>
      <c r="C3823" s="212" t="s">
        <v>5910</v>
      </c>
      <c r="D3823" s="47" t="s">
        <v>5904</v>
      </c>
      <c r="E3823" s="11">
        <v>0</v>
      </c>
      <c r="F3823" s="2">
        <v>0.26429999999999998</v>
      </c>
      <c r="G3823" s="2">
        <v>0.71409999999999996</v>
      </c>
      <c r="H3823" s="2">
        <v>-0.44979999999999998</v>
      </c>
      <c r="I3823" s="2">
        <v>0.27139999999999997</v>
      </c>
      <c r="J3823" s="2">
        <v>0.65769999999999995</v>
      </c>
      <c r="K3823" s="2">
        <v>-0.38629999999999998</v>
      </c>
      <c r="L3823" s="2">
        <v>0.36209999999999998</v>
      </c>
      <c r="M3823" s="2">
        <v>0.60140000000000005</v>
      </c>
      <c r="N3823" s="2">
        <v>-0.23930000000000007</v>
      </c>
      <c r="O3823" s="2">
        <v>-0.35846666666666671</v>
      </c>
      <c r="P3823" s="2" t="s">
        <v>5900</v>
      </c>
      <c r="Q3823" s="5">
        <v>15195</v>
      </c>
      <c r="R3823" s="5" t="s">
        <v>4791</v>
      </c>
      <c r="S3823" s="5">
        <v>20</v>
      </c>
      <c r="T3823" s="5">
        <v>131.62224415926292</v>
      </c>
      <c r="U3823" s="5">
        <v>0</v>
      </c>
      <c r="V3823" s="5">
        <v>0</v>
      </c>
      <c r="W3823" s="5">
        <v>3</v>
      </c>
      <c r="X3823" s="5">
        <v>19.743336623889437</v>
      </c>
      <c r="Y3823" s="5">
        <v>2</v>
      </c>
      <c r="Z3823" s="5">
        <v>13.162224415926293</v>
      </c>
      <c r="AA3823" s="5">
        <v>15</v>
      </c>
      <c r="AB3823" s="5">
        <v>98.716683119447183</v>
      </c>
      <c r="AC3823" s="225">
        <v>169</v>
      </c>
      <c r="AD3823" s="5">
        <v>1112.2079631457716</v>
      </c>
      <c r="AE3823" s="5">
        <v>13</v>
      </c>
      <c r="AF3823" s="5">
        <v>85.554458703520893</v>
      </c>
      <c r="AG3823" s="5">
        <v>148</v>
      </c>
      <c r="AH3823" s="5">
        <v>974.00460677854562</v>
      </c>
      <c r="AI3823" s="5">
        <v>8</v>
      </c>
      <c r="AJ3823" s="5">
        <v>52.648897663705171</v>
      </c>
    </row>
    <row r="3824" spans="1:36" x14ac:dyDescent="0.25">
      <c r="A3824">
        <v>2018</v>
      </c>
      <c r="B3824" t="s">
        <v>49</v>
      </c>
      <c r="C3824" s="212" t="s">
        <v>6331</v>
      </c>
      <c r="D3824" s="47" t="s">
        <v>6216</v>
      </c>
      <c r="E3824" s="11">
        <v>52.7</v>
      </c>
      <c r="F3824" s="2">
        <v>0.25219999999999998</v>
      </c>
      <c r="G3824" s="2">
        <v>0.71730000000000005</v>
      </c>
      <c r="H3824" s="2">
        <v>-0.46510000000000007</v>
      </c>
      <c r="I3824" s="2">
        <v>0.375</v>
      </c>
      <c r="J3824" s="2">
        <v>0.52400000000000002</v>
      </c>
      <c r="K3824" s="2">
        <v>-0.14900000000000002</v>
      </c>
      <c r="L3824" s="2">
        <v>0.38</v>
      </c>
      <c r="M3824" s="2">
        <v>0.59899999999999998</v>
      </c>
      <c r="N3824" s="2">
        <v>-0.21899999999999997</v>
      </c>
      <c r="O3824" s="2">
        <v>-0.2777</v>
      </c>
      <c r="P3824" s="2" t="s">
        <v>5900</v>
      </c>
      <c r="Q3824" s="5">
        <v>15195</v>
      </c>
      <c r="R3824" s="5">
        <v>288.3301707779886</v>
      </c>
      <c r="S3824" s="5">
        <v>16</v>
      </c>
      <c r="T3824" s="5">
        <v>105.29779532741034</v>
      </c>
      <c r="U3824" s="5">
        <v>0</v>
      </c>
      <c r="V3824" s="5">
        <v>0</v>
      </c>
      <c r="W3824" s="5">
        <v>1</v>
      </c>
      <c r="X3824" s="5">
        <v>6.5811122079631463</v>
      </c>
      <c r="Y3824" s="5">
        <v>1</v>
      </c>
      <c r="Z3824" s="5">
        <v>6.5811122079631463</v>
      </c>
      <c r="AA3824" s="5">
        <v>14</v>
      </c>
      <c r="AB3824" s="5">
        <v>92.135570911484038</v>
      </c>
      <c r="AC3824" s="225">
        <v>55</v>
      </c>
      <c r="AD3824" s="5">
        <v>361.96117143797301</v>
      </c>
      <c r="AE3824" s="5">
        <v>12</v>
      </c>
      <c r="AF3824" s="5">
        <v>78.973346495557749</v>
      </c>
      <c r="AG3824" s="5">
        <v>38</v>
      </c>
      <c r="AH3824" s="5">
        <v>250.08226390259955</v>
      </c>
      <c r="AI3824" s="5">
        <v>5</v>
      </c>
      <c r="AJ3824" s="5">
        <v>32.90556103981573</v>
      </c>
    </row>
    <row r="3825" spans="1:36" x14ac:dyDescent="0.25">
      <c r="A3825">
        <v>2019</v>
      </c>
      <c r="B3825" t="s">
        <v>41</v>
      </c>
      <c r="C3825" s="212" t="s">
        <v>5297</v>
      </c>
      <c r="D3825" s="47" t="s">
        <v>5525</v>
      </c>
      <c r="E3825" s="11">
        <v>6.9320000000000004</v>
      </c>
      <c r="F3825" s="2">
        <v>0.57179999999999997</v>
      </c>
      <c r="G3825" s="2">
        <v>0.40620000000000001</v>
      </c>
      <c r="H3825" s="2">
        <v>0.16559999999999997</v>
      </c>
      <c r="I3825" s="2">
        <v>0.5383</v>
      </c>
      <c r="J3825" s="2">
        <v>0.40639999999999998</v>
      </c>
      <c r="K3825" s="2">
        <v>0.13190000000000002</v>
      </c>
      <c r="L3825" s="2">
        <v>0.50680000000000003</v>
      </c>
      <c r="M3825" s="2">
        <v>0.47299999999999998</v>
      </c>
      <c r="N3825" s="2">
        <v>3.3800000000000052E-2</v>
      </c>
      <c r="O3825" s="2">
        <v>0.11043333333333334</v>
      </c>
      <c r="P3825" s="2" t="s">
        <v>4792</v>
      </c>
      <c r="Q3825" s="5">
        <v>15205</v>
      </c>
      <c r="R3825" s="5">
        <v>2193.4506635891516</v>
      </c>
      <c r="S3825" s="5">
        <v>41</v>
      </c>
      <c r="T3825" s="5">
        <v>269.64814205853338</v>
      </c>
      <c r="U3825" s="5">
        <v>0</v>
      </c>
      <c r="V3825" s="5">
        <v>0</v>
      </c>
      <c r="W3825" s="5">
        <v>1</v>
      </c>
      <c r="X3825" s="5">
        <v>6.5767839526471557</v>
      </c>
      <c r="Y3825" s="5">
        <v>14</v>
      </c>
      <c r="Z3825" s="5">
        <v>92.074975337060181</v>
      </c>
      <c r="AA3825" s="5">
        <v>26</v>
      </c>
      <c r="AB3825" s="5">
        <v>170.99638276882604</v>
      </c>
      <c r="AC3825" s="225">
        <v>500</v>
      </c>
      <c r="AD3825" s="5">
        <v>3288.3919763235776</v>
      </c>
      <c r="AE3825" s="5">
        <v>29</v>
      </c>
      <c r="AF3825" s="5">
        <v>190.72673462676752</v>
      </c>
      <c r="AG3825" s="5">
        <v>463</v>
      </c>
      <c r="AH3825" s="5">
        <v>3045.0509700756329</v>
      </c>
      <c r="AI3825" s="5">
        <v>8</v>
      </c>
      <c r="AJ3825" s="5">
        <v>52.614271621177245</v>
      </c>
    </row>
    <row r="3826" spans="1:36" x14ac:dyDescent="0.25">
      <c r="A3826">
        <v>2019</v>
      </c>
      <c r="B3826" t="s">
        <v>71</v>
      </c>
      <c r="C3826" s="212" t="s">
        <v>866</v>
      </c>
      <c r="D3826" s="47" t="s">
        <v>4805</v>
      </c>
      <c r="E3826" s="11">
        <v>0</v>
      </c>
      <c r="F3826" s="2">
        <v>0.51259999999999994</v>
      </c>
      <c r="G3826" s="2">
        <v>0.46920000000000001</v>
      </c>
      <c r="H3826" s="2">
        <v>4.3399999999999939E-2</v>
      </c>
      <c r="I3826" s="2">
        <v>0.55620000000000003</v>
      </c>
      <c r="J3826" s="2">
        <v>0.3891</v>
      </c>
      <c r="K3826" s="2">
        <v>0.16710000000000003</v>
      </c>
      <c r="L3826" s="2">
        <v>0.6502</v>
      </c>
      <c r="M3826" s="2">
        <v>0.33489999999999998</v>
      </c>
      <c r="N3826" s="2">
        <v>0.31530000000000002</v>
      </c>
      <c r="O3826" s="2">
        <v>0.17526666666666668</v>
      </c>
      <c r="P3826" s="2" t="s">
        <v>4792</v>
      </c>
      <c r="Q3826" s="5">
        <v>15253</v>
      </c>
      <c r="R3826" s="5" t="s">
        <v>4791</v>
      </c>
      <c r="S3826" s="5">
        <v>18</v>
      </c>
      <c r="T3826" s="5">
        <v>118.00957188749753</v>
      </c>
      <c r="U3826" s="5">
        <v>1</v>
      </c>
      <c r="V3826" s="5">
        <v>6.5560873270831967</v>
      </c>
      <c r="W3826" s="5">
        <v>3</v>
      </c>
      <c r="X3826" s="5">
        <v>19.668261981249589</v>
      </c>
      <c r="Y3826" s="5">
        <v>2</v>
      </c>
      <c r="Z3826" s="5">
        <v>13.112174654166393</v>
      </c>
      <c r="AA3826" s="5">
        <v>12</v>
      </c>
      <c r="AB3826" s="5">
        <v>78.673047924998357</v>
      </c>
      <c r="AC3826" s="225">
        <v>135</v>
      </c>
      <c r="AD3826" s="5">
        <v>885.0717891562316</v>
      </c>
      <c r="AE3826" s="5">
        <v>16</v>
      </c>
      <c r="AF3826" s="5">
        <v>104.89739723333115</v>
      </c>
      <c r="AG3826" s="5">
        <v>110</v>
      </c>
      <c r="AH3826" s="5">
        <v>721.1696059791517</v>
      </c>
      <c r="AI3826" s="5">
        <v>9</v>
      </c>
      <c r="AJ3826" s="5">
        <v>59.004785943748765</v>
      </c>
    </row>
    <row r="3827" spans="1:36" x14ac:dyDescent="0.25">
      <c r="A3827">
        <v>2018</v>
      </c>
      <c r="B3827" t="s">
        <v>41</v>
      </c>
      <c r="C3827" s="212" t="s">
        <v>5297</v>
      </c>
      <c r="D3827" s="47" t="s">
        <v>5525</v>
      </c>
      <c r="E3827" s="11">
        <v>6.9320000000000004</v>
      </c>
      <c r="F3827" s="2">
        <v>0.57179999999999997</v>
      </c>
      <c r="G3827" s="2">
        <v>0.40620000000000001</v>
      </c>
      <c r="H3827" s="2">
        <v>0.16559999999999997</v>
      </c>
      <c r="I3827" s="2">
        <v>0.5383</v>
      </c>
      <c r="J3827" s="2">
        <v>0.40639999999999998</v>
      </c>
      <c r="K3827" s="2">
        <v>0.13190000000000002</v>
      </c>
      <c r="L3827" s="2">
        <v>0.50680000000000003</v>
      </c>
      <c r="M3827" s="2">
        <v>0.47299999999999998</v>
      </c>
      <c r="N3827" s="2">
        <v>3.3800000000000052E-2</v>
      </c>
      <c r="O3827" s="2">
        <v>0.11043333333333334</v>
      </c>
      <c r="P3827" s="2" t="s">
        <v>4792</v>
      </c>
      <c r="Q3827" s="5">
        <v>15271</v>
      </c>
      <c r="R3827" s="5">
        <v>2202.9717253317945</v>
      </c>
      <c r="S3827" s="5">
        <v>17</v>
      </c>
      <c r="T3827" s="5">
        <v>111.32211381049046</v>
      </c>
      <c r="U3827" s="5">
        <v>0</v>
      </c>
      <c r="V3827" s="5">
        <v>0</v>
      </c>
      <c r="W3827" s="5">
        <v>3</v>
      </c>
      <c r="X3827" s="5">
        <v>19.645078907733613</v>
      </c>
      <c r="Y3827" s="5">
        <v>3</v>
      </c>
      <c r="Z3827" s="5">
        <v>19.645078907733613</v>
      </c>
      <c r="AA3827" s="5">
        <v>11</v>
      </c>
      <c r="AB3827" s="5">
        <v>72.031955995023239</v>
      </c>
      <c r="AC3827" s="225">
        <v>442</v>
      </c>
      <c r="AD3827" s="5">
        <v>2894.3749590727525</v>
      </c>
      <c r="AE3827" s="5">
        <v>31</v>
      </c>
      <c r="AF3827" s="5">
        <v>202.99914871324734</v>
      </c>
      <c r="AG3827" s="5">
        <v>403</v>
      </c>
      <c r="AH3827" s="5">
        <v>2638.988933272215</v>
      </c>
      <c r="AI3827" s="5">
        <v>8</v>
      </c>
      <c r="AJ3827" s="5">
        <v>52.386877087289633</v>
      </c>
    </row>
    <row r="3828" spans="1:36" x14ac:dyDescent="0.25">
      <c r="A3828">
        <v>2018</v>
      </c>
      <c r="B3828" t="s">
        <v>49</v>
      </c>
      <c r="C3828" s="212" t="s">
        <v>6488</v>
      </c>
      <c r="D3828" s="47" t="s">
        <v>5760</v>
      </c>
      <c r="E3828" s="11">
        <v>3.1</v>
      </c>
      <c r="F3828" s="2">
        <v>0.34110000000000001</v>
      </c>
      <c r="G3828" s="2">
        <v>0.62929999999999997</v>
      </c>
      <c r="H3828" s="2">
        <v>-0.28819999999999996</v>
      </c>
      <c r="I3828" s="2">
        <v>0.29099999999999998</v>
      </c>
      <c r="J3828" s="2">
        <v>0.625</v>
      </c>
      <c r="K3828" s="2">
        <v>-0.33400000000000002</v>
      </c>
      <c r="L3828" s="2">
        <v>0.39</v>
      </c>
      <c r="M3828" s="2">
        <v>0.59699999999999998</v>
      </c>
      <c r="N3828" s="2">
        <v>-0.20699999999999996</v>
      </c>
      <c r="O3828" s="2">
        <v>-0.27639999999999998</v>
      </c>
      <c r="P3828" s="2" t="s">
        <v>5900</v>
      </c>
      <c r="Q3828" s="5">
        <v>15296</v>
      </c>
      <c r="R3828" s="5">
        <v>4934.1935483870966</v>
      </c>
      <c r="S3828" s="5">
        <v>8</v>
      </c>
      <c r="T3828" s="5">
        <v>52.30125523012552</v>
      </c>
      <c r="U3828" s="5">
        <v>0</v>
      </c>
      <c r="V3828" s="5">
        <v>0</v>
      </c>
      <c r="W3828" s="5">
        <v>1</v>
      </c>
      <c r="X3828" s="5">
        <v>6.53765690376569</v>
      </c>
      <c r="Y3828" s="5">
        <v>1</v>
      </c>
      <c r="Z3828" s="5">
        <v>6.53765690376569</v>
      </c>
      <c r="AA3828" s="5">
        <v>6</v>
      </c>
      <c r="AB3828" s="5">
        <v>39.22594142259414</v>
      </c>
      <c r="AC3828" s="225">
        <v>113</v>
      </c>
      <c r="AD3828" s="5">
        <v>738.75523012552298</v>
      </c>
      <c r="AE3828" s="5">
        <v>12</v>
      </c>
      <c r="AF3828" s="5">
        <v>78.45188284518828</v>
      </c>
      <c r="AG3828" s="5">
        <v>100</v>
      </c>
      <c r="AH3828" s="5">
        <v>653.76569037656895</v>
      </c>
      <c r="AI3828" s="5">
        <v>1</v>
      </c>
      <c r="AJ3828" s="5">
        <v>6.53765690376569</v>
      </c>
    </row>
    <row r="3829" spans="1:36" x14ac:dyDescent="0.25">
      <c r="A3829">
        <v>2017</v>
      </c>
      <c r="B3829" t="s">
        <v>71</v>
      </c>
      <c r="C3829" s="212" t="s">
        <v>5835</v>
      </c>
      <c r="D3829" s="47" t="s">
        <v>5817</v>
      </c>
      <c r="E3829" s="11">
        <v>0</v>
      </c>
      <c r="F3829" s="2">
        <v>0.4909</v>
      </c>
      <c r="G3829" s="2">
        <v>0.49309999999999998</v>
      </c>
      <c r="H3829" s="2">
        <v>-2.1999999999999797E-3</v>
      </c>
      <c r="I3829" s="2">
        <v>0.51739999999999997</v>
      </c>
      <c r="J3829" s="2">
        <v>0.43140000000000001</v>
      </c>
      <c r="K3829" s="2">
        <v>8.5999999999999965E-2</v>
      </c>
      <c r="L3829" s="2">
        <v>0.57120000000000004</v>
      </c>
      <c r="M3829" s="2">
        <v>0.4143</v>
      </c>
      <c r="N3829" s="2">
        <v>0.15690000000000004</v>
      </c>
      <c r="O3829" s="2">
        <v>8.0233333333333337E-2</v>
      </c>
      <c r="P3829" s="2" t="s">
        <v>5765</v>
      </c>
      <c r="Q3829" s="5">
        <v>15340</v>
      </c>
      <c r="R3829" s="5" t="s">
        <v>4791</v>
      </c>
      <c r="S3829" s="5">
        <v>27</v>
      </c>
      <c r="T3829" s="5">
        <v>176.01043024771838</v>
      </c>
      <c r="U3829" s="5">
        <v>2</v>
      </c>
      <c r="V3829" s="5">
        <v>13.03780964797914</v>
      </c>
      <c r="W3829" s="5">
        <v>3</v>
      </c>
      <c r="X3829" s="5">
        <v>19.556714471968707</v>
      </c>
      <c r="Y3829" s="5">
        <v>6</v>
      </c>
      <c r="Z3829" s="5">
        <v>39.113428943937414</v>
      </c>
      <c r="AA3829" s="5">
        <v>16</v>
      </c>
      <c r="AB3829" s="5">
        <v>104.30247718383312</v>
      </c>
      <c r="AC3829" s="225">
        <v>310</v>
      </c>
      <c r="AD3829" s="5">
        <v>2020.8604954367665</v>
      </c>
      <c r="AE3829" s="5">
        <v>26</v>
      </c>
      <c r="AF3829" s="5">
        <v>169.4915254237288</v>
      </c>
      <c r="AG3829" s="5">
        <v>272</v>
      </c>
      <c r="AH3829" s="5">
        <v>1773.1421121251631</v>
      </c>
      <c r="AI3829" s="5">
        <v>12</v>
      </c>
      <c r="AJ3829" s="5">
        <v>78.226857887874829</v>
      </c>
    </row>
    <row r="3830" spans="1:36" x14ac:dyDescent="0.25">
      <c r="A3830">
        <v>2019</v>
      </c>
      <c r="B3830" t="s">
        <v>71</v>
      </c>
      <c r="C3830" s="212" t="s">
        <v>4931</v>
      </c>
      <c r="D3830" s="47" t="s">
        <v>4928</v>
      </c>
      <c r="E3830" s="11">
        <v>0</v>
      </c>
      <c r="F3830" s="2">
        <v>0.68149999999999999</v>
      </c>
      <c r="G3830" s="2">
        <v>0.30449999999999999</v>
      </c>
      <c r="H3830" s="2">
        <v>0.377</v>
      </c>
      <c r="I3830" s="2">
        <v>0.71220000000000006</v>
      </c>
      <c r="J3830" s="2">
        <v>0.2417</v>
      </c>
      <c r="K3830" s="2">
        <v>0.47050000000000003</v>
      </c>
      <c r="L3830" s="2">
        <v>0.75990000000000002</v>
      </c>
      <c r="M3830" s="2">
        <v>0.2276</v>
      </c>
      <c r="N3830" s="2">
        <v>0.5323</v>
      </c>
      <c r="O3830" s="2">
        <v>0.45993333333333331</v>
      </c>
      <c r="P3830" s="2" t="s">
        <v>4792</v>
      </c>
      <c r="Q3830" s="5">
        <v>15378</v>
      </c>
      <c r="R3830" s="5" t="s">
        <v>4791</v>
      </c>
      <c r="S3830" s="5">
        <v>6</v>
      </c>
      <c r="T3830" s="5">
        <v>39.016777214202108</v>
      </c>
      <c r="U3830" s="5">
        <v>0</v>
      </c>
      <c r="V3830" s="5">
        <v>0</v>
      </c>
      <c r="W3830" s="5">
        <v>2</v>
      </c>
      <c r="X3830" s="5">
        <v>13.005592404734037</v>
      </c>
      <c r="Y3830" s="5">
        <v>0</v>
      </c>
      <c r="Z3830" s="5">
        <v>0</v>
      </c>
      <c r="AA3830" s="5">
        <v>4</v>
      </c>
      <c r="AB3830" s="5">
        <v>26.011184809468073</v>
      </c>
      <c r="AC3830" s="225">
        <v>73</v>
      </c>
      <c r="AD3830" s="5">
        <v>474.70412277279229</v>
      </c>
      <c r="AE3830" s="5">
        <v>16</v>
      </c>
      <c r="AF3830" s="5">
        <v>104.04473923787229</v>
      </c>
      <c r="AG3830" s="5">
        <v>54</v>
      </c>
      <c r="AH3830" s="5">
        <v>351.150994927819</v>
      </c>
      <c r="AI3830" s="5">
        <v>3</v>
      </c>
      <c r="AJ3830" s="5">
        <v>19.508388607101054</v>
      </c>
    </row>
    <row r="3831" spans="1:36" x14ac:dyDescent="0.25">
      <c r="A3831">
        <v>2018</v>
      </c>
      <c r="B3831" t="s">
        <v>49</v>
      </c>
      <c r="C3831" s="212" t="s">
        <v>6488</v>
      </c>
      <c r="D3831" s="47" t="s">
        <v>5760</v>
      </c>
      <c r="E3831" s="11">
        <v>3.1</v>
      </c>
      <c r="F3831" s="2">
        <v>0.34110000000000001</v>
      </c>
      <c r="G3831" s="2">
        <v>0.62929999999999997</v>
      </c>
      <c r="H3831" s="2">
        <v>-0.28819999999999996</v>
      </c>
      <c r="I3831" s="2">
        <v>0.29099999999999998</v>
      </c>
      <c r="J3831" s="2">
        <v>0.625</v>
      </c>
      <c r="K3831" s="2">
        <v>-0.33400000000000002</v>
      </c>
      <c r="L3831" s="2">
        <v>0.39</v>
      </c>
      <c r="M3831" s="2">
        <v>0.59699999999999998</v>
      </c>
      <c r="N3831" s="2">
        <v>-0.20699999999999996</v>
      </c>
      <c r="O3831" s="2">
        <v>-0.27639999999999998</v>
      </c>
      <c r="P3831" s="2" t="s">
        <v>5900</v>
      </c>
      <c r="Q3831" s="5">
        <v>15380</v>
      </c>
      <c r="R3831" s="5">
        <v>4961.2903225806449</v>
      </c>
      <c r="S3831" s="5">
        <v>9</v>
      </c>
      <c r="T3831" s="5">
        <v>58.517555266579969</v>
      </c>
      <c r="U3831" s="5">
        <v>0</v>
      </c>
      <c r="V3831" s="5">
        <v>0</v>
      </c>
      <c r="W3831" s="5">
        <v>3</v>
      </c>
      <c r="X3831" s="5">
        <v>19.50585175552666</v>
      </c>
      <c r="Y3831" s="5">
        <v>1</v>
      </c>
      <c r="Z3831" s="5">
        <v>6.5019505851755524</v>
      </c>
      <c r="AA3831" s="5">
        <v>5</v>
      </c>
      <c r="AB3831" s="5">
        <v>32.509752925877763</v>
      </c>
      <c r="AC3831" s="225">
        <v>170</v>
      </c>
      <c r="AD3831" s="5">
        <v>1105.3315994798438</v>
      </c>
      <c r="AE3831" s="5">
        <v>25</v>
      </c>
      <c r="AF3831" s="5">
        <v>162.54876462938881</v>
      </c>
      <c r="AG3831" s="5">
        <v>138</v>
      </c>
      <c r="AH3831" s="5">
        <v>897.26918075422623</v>
      </c>
      <c r="AI3831" s="5">
        <v>7</v>
      </c>
      <c r="AJ3831" s="5">
        <v>45.513654096228869</v>
      </c>
    </row>
    <row r="3832" spans="1:36" x14ac:dyDescent="0.25">
      <c r="A3832">
        <v>2017</v>
      </c>
      <c r="B3832" t="s">
        <v>41</v>
      </c>
      <c r="C3832" s="212" t="s">
        <v>5297</v>
      </c>
      <c r="D3832" s="47" t="s">
        <v>5525</v>
      </c>
      <c r="E3832" s="11">
        <v>6.9320000000000004</v>
      </c>
      <c r="F3832" s="2">
        <v>0.57179999999999997</v>
      </c>
      <c r="G3832" s="2">
        <v>0.40620000000000001</v>
      </c>
      <c r="H3832" s="2">
        <v>0.16559999999999997</v>
      </c>
      <c r="I3832" s="2">
        <v>0.5383</v>
      </c>
      <c r="J3832" s="2">
        <v>0.40639999999999998</v>
      </c>
      <c r="K3832" s="2">
        <v>0.13190000000000002</v>
      </c>
      <c r="L3832" s="2">
        <v>0.50680000000000003</v>
      </c>
      <c r="M3832" s="2">
        <v>0.47299999999999998</v>
      </c>
      <c r="N3832" s="2">
        <v>3.3800000000000052E-2</v>
      </c>
      <c r="O3832" s="2">
        <v>0.11043333333333334</v>
      </c>
      <c r="P3832" s="2" t="s">
        <v>4792</v>
      </c>
      <c r="Q3832" s="5">
        <v>15405</v>
      </c>
      <c r="R3832" s="5">
        <v>2222.3023658395846</v>
      </c>
      <c r="S3832" s="5">
        <v>47</v>
      </c>
      <c r="T3832" s="5">
        <v>305.09574813372285</v>
      </c>
      <c r="U3832" s="5">
        <v>0</v>
      </c>
      <c r="V3832" s="5">
        <v>0</v>
      </c>
      <c r="W3832" s="5">
        <v>0</v>
      </c>
      <c r="X3832" s="5">
        <v>0</v>
      </c>
      <c r="Y3832" s="5">
        <v>12</v>
      </c>
      <c r="Z3832" s="5">
        <v>77.896786757546252</v>
      </c>
      <c r="AA3832" s="5">
        <v>35</v>
      </c>
      <c r="AB3832" s="5">
        <v>227.19896137617656</v>
      </c>
      <c r="AC3832" s="225">
        <v>465</v>
      </c>
      <c r="AD3832" s="5">
        <v>3018.5004868549172</v>
      </c>
      <c r="AE3832" s="5">
        <v>37</v>
      </c>
      <c r="AF3832" s="5">
        <v>240.18175916910093</v>
      </c>
      <c r="AG3832" s="5">
        <v>420</v>
      </c>
      <c r="AH3832" s="5">
        <v>2726.3875365141189</v>
      </c>
      <c r="AI3832" s="5">
        <v>8</v>
      </c>
      <c r="AJ3832" s="5">
        <v>51.931191171697499</v>
      </c>
    </row>
    <row r="3833" spans="1:36" x14ac:dyDescent="0.25">
      <c r="A3833">
        <v>2019</v>
      </c>
      <c r="B3833" t="s">
        <v>41</v>
      </c>
      <c r="C3833" s="212" t="s">
        <v>732</v>
      </c>
      <c r="D3833" s="47" t="s">
        <v>6005</v>
      </c>
      <c r="E3833" s="11">
        <v>2.5249999999999999</v>
      </c>
      <c r="F3833" s="2">
        <v>0.24049999999999999</v>
      </c>
      <c r="G3833" s="2">
        <v>0.74350000000000005</v>
      </c>
      <c r="H3833" s="2">
        <v>-0.50300000000000011</v>
      </c>
      <c r="I3833" s="2">
        <v>0.2102</v>
      </c>
      <c r="J3833" s="2">
        <v>0.74750000000000005</v>
      </c>
      <c r="K3833" s="2">
        <v>-0.53730000000000011</v>
      </c>
      <c r="L3833" s="2">
        <v>0.24629999999999999</v>
      </c>
      <c r="M3833" s="2">
        <v>0.74</v>
      </c>
      <c r="N3833" s="2">
        <v>-0.49370000000000003</v>
      </c>
      <c r="O3833" s="2">
        <v>-0.51133333333333342</v>
      </c>
      <c r="P3833" s="2" t="s">
        <v>5900</v>
      </c>
      <c r="Q3833" s="5">
        <v>15424</v>
      </c>
      <c r="R3833" s="5">
        <v>6108.5148514851489</v>
      </c>
      <c r="S3833" s="5">
        <v>10</v>
      </c>
      <c r="T3833" s="5">
        <v>64.834024896265561</v>
      </c>
      <c r="U3833" s="5">
        <v>0</v>
      </c>
      <c r="V3833" s="5">
        <v>0</v>
      </c>
      <c r="W3833" s="5">
        <v>0</v>
      </c>
      <c r="X3833" s="5">
        <v>0</v>
      </c>
      <c r="Y3833" s="5">
        <v>4</v>
      </c>
      <c r="Z3833" s="5">
        <v>25.933609958506224</v>
      </c>
      <c r="AA3833" s="5">
        <v>6</v>
      </c>
      <c r="AB3833" s="5">
        <v>38.900414937759336</v>
      </c>
      <c r="AC3833" s="225">
        <v>162</v>
      </c>
      <c r="AD3833" s="5">
        <v>1050.3112033195021</v>
      </c>
      <c r="AE3833" s="5">
        <v>20</v>
      </c>
      <c r="AF3833" s="5">
        <v>129.66804979253112</v>
      </c>
      <c r="AG3833" s="5">
        <v>139</v>
      </c>
      <c r="AH3833" s="5">
        <v>901.19294605809125</v>
      </c>
      <c r="AI3833" s="5">
        <v>3</v>
      </c>
      <c r="AJ3833" s="5">
        <v>19.450207468879668</v>
      </c>
    </row>
    <row r="3834" spans="1:36" x14ac:dyDescent="0.25">
      <c r="A3834">
        <v>2017</v>
      </c>
      <c r="B3834" t="s">
        <v>71</v>
      </c>
      <c r="C3834" s="212" t="s">
        <v>5097</v>
      </c>
      <c r="D3834" s="47" t="s">
        <v>5096</v>
      </c>
      <c r="E3834" s="11">
        <v>0</v>
      </c>
      <c r="F3834" s="2">
        <v>0.78539999999999999</v>
      </c>
      <c r="G3834" s="2">
        <v>0.19789999999999999</v>
      </c>
      <c r="H3834" s="2">
        <v>0.58750000000000002</v>
      </c>
      <c r="I3834" s="2">
        <v>0.80030000000000001</v>
      </c>
      <c r="J3834" s="2">
        <v>0.15409999999999999</v>
      </c>
      <c r="K3834" s="2">
        <v>0.6462</v>
      </c>
      <c r="L3834" s="2">
        <v>0.83399999999999996</v>
      </c>
      <c r="M3834" s="2">
        <v>0.15240000000000001</v>
      </c>
      <c r="N3834" s="2">
        <v>0.68159999999999998</v>
      </c>
      <c r="O3834" s="2">
        <v>0.6384333333333333</v>
      </c>
      <c r="P3834" s="2" t="s">
        <v>4792</v>
      </c>
      <c r="Q3834" s="5">
        <v>15458</v>
      </c>
      <c r="R3834" s="5" t="s">
        <v>4791</v>
      </c>
      <c r="S3834" s="5">
        <v>23</v>
      </c>
      <c r="T3834" s="5">
        <v>148.79027041014362</v>
      </c>
      <c r="U3834" s="5">
        <v>0</v>
      </c>
      <c r="V3834" s="5">
        <v>0</v>
      </c>
      <c r="W3834" s="5">
        <v>3</v>
      </c>
      <c r="X3834" s="5">
        <v>19.407426575236123</v>
      </c>
      <c r="Y3834" s="5">
        <v>0</v>
      </c>
      <c r="Z3834" s="5">
        <v>0</v>
      </c>
      <c r="AA3834" s="5">
        <v>20</v>
      </c>
      <c r="AB3834" s="5">
        <v>129.38284383490748</v>
      </c>
      <c r="AC3834" s="225">
        <v>95</v>
      </c>
      <c r="AD3834" s="5">
        <v>614.56850821581054</v>
      </c>
      <c r="AE3834" s="5">
        <v>10</v>
      </c>
      <c r="AF3834" s="5">
        <v>64.691421917453738</v>
      </c>
      <c r="AG3834" s="5">
        <v>75</v>
      </c>
      <c r="AH3834" s="5">
        <v>485.18566438090312</v>
      </c>
      <c r="AI3834" s="5">
        <v>10</v>
      </c>
      <c r="AJ3834" s="5">
        <v>64.691421917453738</v>
      </c>
    </row>
    <row r="3835" spans="1:36" x14ac:dyDescent="0.25">
      <c r="A3835">
        <v>2017</v>
      </c>
      <c r="B3835" t="s">
        <v>71</v>
      </c>
      <c r="C3835" s="212" t="s">
        <v>5054</v>
      </c>
      <c r="D3835" s="47" t="s">
        <v>5053</v>
      </c>
      <c r="E3835" s="11">
        <v>0</v>
      </c>
      <c r="F3835" s="2">
        <v>0.75919999999999999</v>
      </c>
      <c r="G3835" s="2">
        <v>0.2276</v>
      </c>
      <c r="H3835" s="2">
        <v>0.53159999999999996</v>
      </c>
      <c r="I3835" s="2">
        <v>0.78029999999999999</v>
      </c>
      <c r="J3835" s="2">
        <v>0.18110000000000001</v>
      </c>
      <c r="K3835" s="2">
        <v>0.59919999999999995</v>
      </c>
      <c r="L3835" s="2">
        <v>0.81579999999999997</v>
      </c>
      <c r="M3835" s="2">
        <v>0.1711</v>
      </c>
      <c r="N3835" s="2">
        <v>0.64469999999999994</v>
      </c>
      <c r="O3835" s="2">
        <v>0.59183333333333321</v>
      </c>
      <c r="P3835" s="2" t="s">
        <v>4792</v>
      </c>
      <c r="Q3835" s="5">
        <v>15521</v>
      </c>
      <c r="R3835" s="5" t="s">
        <v>4791</v>
      </c>
      <c r="S3835" s="5">
        <v>23</v>
      </c>
      <c r="T3835" s="5">
        <v>148.18632820050254</v>
      </c>
      <c r="U3835" s="5">
        <v>1</v>
      </c>
      <c r="V3835" s="5">
        <v>6.4428838348044595</v>
      </c>
      <c r="W3835" s="5">
        <v>12</v>
      </c>
      <c r="X3835" s="5">
        <v>77.314606017653503</v>
      </c>
      <c r="Y3835" s="5">
        <v>0</v>
      </c>
      <c r="Z3835" s="5">
        <v>0</v>
      </c>
      <c r="AA3835" s="5">
        <v>10</v>
      </c>
      <c r="AB3835" s="5">
        <v>64.428838348044593</v>
      </c>
      <c r="AC3835" s="225">
        <v>352</v>
      </c>
      <c r="AD3835" s="5">
        <v>2267.8951098511693</v>
      </c>
      <c r="AE3835" s="5">
        <v>21</v>
      </c>
      <c r="AF3835" s="5">
        <v>135.30056053089362</v>
      </c>
      <c r="AG3835" s="5">
        <v>302</v>
      </c>
      <c r="AH3835" s="5">
        <v>1945.7509181109465</v>
      </c>
      <c r="AI3835" s="5">
        <v>29</v>
      </c>
      <c r="AJ3835" s="5">
        <v>186.84363120932932</v>
      </c>
    </row>
    <row r="3836" spans="1:36" x14ac:dyDescent="0.25">
      <c r="A3836">
        <v>2017</v>
      </c>
      <c r="B3836" t="s">
        <v>49</v>
      </c>
      <c r="C3836" s="212" t="s">
        <v>6471</v>
      </c>
      <c r="D3836" s="47" t="s">
        <v>5371</v>
      </c>
      <c r="E3836" s="11">
        <v>18.2</v>
      </c>
      <c r="F3836" s="2">
        <v>0.42899999999999999</v>
      </c>
      <c r="G3836" s="2">
        <v>0.54510000000000003</v>
      </c>
      <c r="H3836" s="2">
        <v>-0.11610000000000004</v>
      </c>
      <c r="I3836" s="2">
        <v>0.45300000000000001</v>
      </c>
      <c r="J3836" s="2">
        <v>0.46500000000000002</v>
      </c>
      <c r="K3836" s="2">
        <v>-1.2000000000000011E-2</v>
      </c>
      <c r="L3836" s="2">
        <v>0.46500000000000002</v>
      </c>
      <c r="M3836" s="2">
        <v>0.51900000000000002</v>
      </c>
      <c r="N3836" s="2">
        <v>-5.3999999999999992E-2</v>
      </c>
      <c r="O3836" s="2">
        <v>-6.0700000000000011E-2</v>
      </c>
      <c r="P3836" s="2" t="s">
        <v>5900</v>
      </c>
      <c r="Q3836" s="5">
        <v>15521</v>
      </c>
      <c r="R3836" s="5">
        <v>852.80219780219784</v>
      </c>
      <c r="S3836" s="5">
        <v>24</v>
      </c>
      <c r="T3836" s="5">
        <v>154.62921203530701</v>
      </c>
      <c r="U3836" s="5">
        <v>0</v>
      </c>
      <c r="V3836" s="5">
        <v>0</v>
      </c>
      <c r="W3836" s="5">
        <v>2</v>
      </c>
      <c r="X3836" s="5">
        <v>12.885767669608919</v>
      </c>
      <c r="Y3836" s="5">
        <v>6</v>
      </c>
      <c r="Z3836" s="5">
        <v>38.657303008826752</v>
      </c>
      <c r="AA3836" s="5">
        <v>16</v>
      </c>
      <c r="AB3836" s="5">
        <v>103.08614135687135</v>
      </c>
      <c r="AC3836" s="225">
        <v>264</v>
      </c>
      <c r="AD3836" s="5">
        <v>1700.9213323883769</v>
      </c>
      <c r="AE3836" s="5">
        <v>22</v>
      </c>
      <c r="AF3836" s="5">
        <v>141.74344436569808</v>
      </c>
      <c r="AG3836" s="5">
        <v>225</v>
      </c>
      <c r="AH3836" s="5">
        <v>1449.648862831003</v>
      </c>
      <c r="AI3836" s="5">
        <v>17</v>
      </c>
      <c r="AJ3836" s="5">
        <v>109.52902519167579</v>
      </c>
    </row>
    <row r="3837" spans="1:36" x14ac:dyDescent="0.25">
      <c r="A3837">
        <v>2018</v>
      </c>
      <c r="B3837" t="s">
        <v>41</v>
      </c>
      <c r="C3837" s="212" t="s">
        <v>732</v>
      </c>
      <c r="D3837" s="47" t="s">
        <v>6005</v>
      </c>
      <c r="E3837" s="11">
        <v>2.5249999999999999</v>
      </c>
      <c r="F3837" s="2">
        <v>0.24049999999999999</v>
      </c>
      <c r="G3837" s="2">
        <v>0.74350000000000005</v>
      </c>
      <c r="H3837" s="2">
        <v>-0.50300000000000011</v>
      </c>
      <c r="I3837" s="2">
        <v>0.2102</v>
      </c>
      <c r="J3837" s="2">
        <v>0.74750000000000005</v>
      </c>
      <c r="K3837" s="2">
        <v>-0.53730000000000011</v>
      </c>
      <c r="L3837" s="2">
        <v>0.24629999999999999</v>
      </c>
      <c r="M3837" s="2">
        <v>0.74</v>
      </c>
      <c r="N3837" s="2">
        <v>-0.49370000000000003</v>
      </c>
      <c r="O3837" s="2">
        <v>-0.51133333333333342</v>
      </c>
      <c r="P3837" s="2" t="s">
        <v>5900</v>
      </c>
      <c r="Q3837" s="5">
        <v>15583</v>
      </c>
      <c r="R3837" s="5">
        <v>6171.485148514852</v>
      </c>
      <c r="S3837" s="5">
        <v>15</v>
      </c>
      <c r="T3837" s="5">
        <v>96.258743502534813</v>
      </c>
      <c r="U3837" s="5">
        <v>0</v>
      </c>
      <c r="V3837" s="5">
        <v>0</v>
      </c>
      <c r="W3837" s="5">
        <v>0</v>
      </c>
      <c r="X3837" s="5">
        <v>0</v>
      </c>
      <c r="Y3837" s="5">
        <v>5</v>
      </c>
      <c r="Z3837" s="5">
        <v>32.086247834178273</v>
      </c>
      <c r="AA3837" s="5">
        <v>10</v>
      </c>
      <c r="AB3837" s="5">
        <v>64.172495668356547</v>
      </c>
      <c r="AC3837" s="225">
        <v>153</v>
      </c>
      <c r="AD3837" s="5">
        <v>981.83918372585515</v>
      </c>
      <c r="AE3837" s="5">
        <v>16</v>
      </c>
      <c r="AF3837" s="5">
        <v>102.67599306937048</v>
      </c>
      <c r="AG3837" s="5">
        <v>134</v>
      </c>
      <c r="AH3837" s="5">
        <v>859.91144195597769</v>
      </c>
      <c r="AI3837" s="5">
        <v>3</v>
      </c>
      <c r="AJ3837" s="5">
        <v>19.251748700506965</v>
      </c>
    </row>
    <row r="3838" spans="1:36" x14ac:dyDescent="0.25">
      <c r="A3838">
        <v>2019</v>
      </c>
      <c r="B3838" t="s">
        <v>71</v>
      </c>
      <c r="C3838" s="212" t="s">
        <v>5810</v>
      </c>
      <c r="D3838" s="47" t="s">
        <v>649</v>
      </c>
      <c r="E3838" s="11">
        <v>0</v>
      </c>
      <c r="F3838" s="2">
        <v>0.502</v>
      </c>
      <c r="G3838" s="2">
        <v>0.48620000000000002</v>
      </c>
      <c r="H3838" s="2">
        <v>1.5799999999999981E-2</v>
      </c>
      <c r="I3838" s="2">
        <v>0.48920000000000002</v>
      </c>
      <c r="J3838" s="2">
        <v>0.4844</v>
      </c>
      <c r="K3838" s="2">
        <v>4.8000000000000265E-3</v>
      </c>
      <c r="L3838" s="2">
        <v>0.4879</v>
      </c>
      <c r="M3838" s="2">
        <v>0.504</v>
      </c>
      <c r="N3838" s="2">
        <v>-1.6100000000000003E-2</v>
      </c>
      <c r="O3838" s="2">
        <v>1.5000000000000013E-3</v>
      </c>
      <c r="P3838" s="2" t="s">
        <v>5765</v>
      </c>
      <c r="Q3838" s="5">
        <v>15601</v>
      </c>
      <c r="R3838" s="5" t="s">
        <v>4791</v>
      </c>
      <c r="S3838" s="5">
        <v>85</v>
      </c>
      <c r="T3838" s="5">
        <v>544.83686943144676</v>
      </c>
      <c r="U3838" s="5">
        <v>0</v>
      </c>
      <c r="V3838" s="5">
        <v>0</v>
      </c>
      <c r="W3838" s="5">
        <v>8</v>
      </c>
      <c r="X3838" s="5">
        <v>51.278764181783217</v>
      </c>
      <c r="Y3838" s="5">
        <v>9</v>
      </c>
      <c r="Z3838" s="5">
        <v>57.688609704506121</v>
      </c>
      <c r="AA3838" s="5">
        <v>68</v>
      </c>
      <c r="AB3838" s="5">
        <v>435.86949554515735</v>
      </c>
      <c r="AC3838" s="225">
        <v>304</v>
      </c>
      <c r="AD3838" s="5">
        <v>1948.5930389077623</v>
      </c>
      <c r="AE3838" s="5">
        <v>58</v>
      </c>
      <c r="AF3838" s="5">
        <v>371.77104031792834</v>
      </c>
      <c r="AG3838" s="5">
        <v>215</v>
      </c>
      <c r="AH3838" s="5">
        <v>1378.116787385424</v>
      </c>
      <c r="AI3838" s="5">
        <v>31</v>
      </c>
      <c r="AJ3838" s="5">
        <v>198.70521120440998</v>
      </c>
    </row>
    <row r="3839" spans="1:36" x14ac:dyDescent="0.25">
      <c r="A3839">
        <v>2018</v>
      </c>
      <c r="B3839" t="s">
        <v>71</v>
      </c>
      <c r="C3839" s="212" t="s">
        <v>5097</v>
      </c>
      <c r="D3839" s="47" t="s">
        <v>5096</v>
      </c>
      <c r="E3839" s="11">
        <v>0</v>
      </c>
      <c r="F3839" s="2">
        <v>0.78539999999999999</v>
      </c>
      <c r="G3839" s="2">
        <v>0.19789999999999999</v>
      </c>
      <c r="H3839" s="2">
        <v>0.58750000000000002</v>
      </c>
      <c r="I3839" s="2">
        <v>0.80030000000000001</v>
      </c>
      <c r="J3839" s="2">
        <v>0.15409999999999999</v>
      </c>
      <c r="K3839" s="2">
        <v>0.6462</v>
      </c>
      <c r="L3839" s="2">
        <v>0.83399999999999996</v>
      </c>
      <c r="M3839" s="2">
        <v>0.15240000000000001</v>
      </c>
      <c r="N3839" s="2">
        <v>0.68159999999999998</v>
      </c>
      <c r="O3839" s="2">
        <v>0.6384333333333333</v>
      </c>
      <c r="P3839" s="2" t="s">
        <v>4792</v>
      </c>
      <c r="Q3839" s="5">
        <v>15608</v>
      </c>
      <c r="R3839" s="5" t="s">
        <v>4791</v>
      </c>
      <c r="S3839" s="5">
        <v>14</v>
      </c>
      <c r="T3839" s="5">
        <v>89.697590978985133</v>
      </c>
      <c r="U3839" s="5">
        <v>0</v>
      </c>
      <c r="V3839" s="5">
        <v>0</v>
      </c>
      <c r="W3839" s="5">
        <v>2</v>
      </c>
      <c r="X3839" s="5">
        <v>12.813941568426447</v>
      </c>
      <c r="Y3839" s="5">
        <v>1</v>
      </c>
      <c r="Z3839" s="5">
        <v>6.4069707842132235</v>
      </c>
      <c r="AA3839" s="5">
        <v>11</v>
      </c>
      <c r="AB3839" s="5">
        <v>70.476678626345461</v>
      </c>
      <c r="AC3839" s="225">
        <v>120</v>
      </c>
      <c r="AD3839" s="5">
        <v>768.83649410558689</v>
      </c>
      <c r="AE3839" s="5">
        <v>14</v>
      </c>
      <c r="AF3839" s="5">
        <v>89.697590978985133</v>
      </c>
      <c r="AG3839" s="5">
        <v>100</v>
      </c>
      <c r="AH3839" s="5">
        <v>640.69707842132243</v>
      </c>
      <c r="AI3839" s="5">
        <v>6</v>
      </c>
      <c r="AJ3839" s="5">
        <v>38.441824705279345</v>
      </c>
    </row>
    <row r="3840" spans="1:36" x14ac:dyDescent="0.25">
      <c r="A3840">
        <v>2018</v>
      </c>
      <c r="B3840" t="s">
        <v>71</v>
      </c>
      <c r="C3840" s="212" t="s">
        <v>5097</v>
      </c>
      <c r="D3840" s="47" t="s">
        <v>5096</v>
      </c>
      <c r="E3840" s="11">
        <v>0</v>
      </c>
      <c r="F3840" s="2">
        <v>0.78539999999999999</v>
      </c>
      <c r="G3840" s="2">
        <v>0.19789999999999999</v>
      </c>
      <c r="H3840" s="2">
        <v>0.58750000000000002</v>
      </c>
      <c r="I3840" s="2">
        <v>0.80030000000000001</v>
      </c>
      <c r="J3840" s="2">
        <v>0.15409999999999999</v>
      </c>
      <c r="K3840" s="2">
        <v>0.6462</v>
      </c>
      <c r="L3840" s="2">
        <v>0.83399999999999996</v>
      </c>
      <c r="M3840" s="2">
        <v>0.15240000000000001</v>
      </c>
      <c r="N3840" s="2">
        <v>0.68159999999999998</v>
      </c>
      <c r="O3840" s="2">
        <v>0.6384333333333333</v>
      </c>
      <c r="P3840" s="2" t="s">
        <v>4792</v>
      </c>
      <c r="Q3840" s="5">
        <v>15608</v>
      </c>
      <c r="R3840" s="5" t="s">
        <v>4791</v>
      </c>
      <c r="S3840" s="5">
        <v>14</v>
      </c>
      <c r="T3840" s="5">
        <v>89.697590978985133</v>
      </c>
      <c r="U3840" s="5">
        <v>0</v>
      </c>
      <c r="V3840" s="5">
        <v>0</v>
      </c>
      <c r="W3840" s="5">
        <v>2</v>
      </c>
      <c r="X3840" s="5">
        <v>12.813941568426447</v>
      </c>
      <c r="Y3840" s="5">
        <v>1</v>
      </c>
      <c r="Z3840" s="5">
        <v>6.4069707842132235</v>
      </c>
      <c r="AA3840" s="5">
        <v>11</v>
      </c>
      <c r="AB3840" s="5">
        <v>70.476678626345461</v>
      </c>
      <c r="AC3840" s="225">
        <v>120</v>
      </c>
      <c r="AD3840" s="5">
        <v>768.83649410558689</v>
      </c>
      <c r="AE3840" s="5">
        <v>14</v>
      </c>
      <c r="AF3840" s="5">
        <v>89.697590978985133</v>
      </c>
      <c r="AG3840" s="5">
        <v>100</v>
      </c>
      <c r="AH3840" s="5">
        <v>640.69707842132243</v>
      </c>
      <c r="AI3840" s="5">
        <v>6</v>
      </c>
      <c r="AJ3840" s="5">
        <v>38.441824705279345</v>
      </c>
    </row>
    <row r="3841" spans="1:36" x14ac:dyDescent="0.25">
      <c r="A3841">
        <v>2017</v>
      </c>
      <c r="B3841" t="s">
        <v>41</v>
      </c>
      <c r="C3841" s="212" t="s">
        <v>732</v>
      </c>
      <c r="D3841" s="47" t="s">
        <v>6005</v>
      </c>
      <c r="E3841" s="11">
        <v>2.5249999999999999</v>
      </c>
      <c r="F3841" s="2">
        <v>0.24049999999999999</v>
      </c>
      <c r="G3841" s="2">
        <v>0.74350000000000005</v>
      </c>
      <c r="H3841" s="2">
        <v>-0.50300000000000011</v>
      </c>
      <c r="I3841" s="2">
        <v>0.2102</v>
      </c>
      <c r="J3841" s="2">
        <v>0.74750000000000005</v>
      </c>
      <c r="K3841" s="2">
        <v>-0.53730000000000011</v>
      </c>
      <c r="L3841" s="2">
        <v>0.24629999999999999</v>
      </c>
      <c r="M3841" s="2">
        <v>0.74</v>
      </c>
      <c r="N3841" s="2">
        <v>-0.49370000000000003</v>
      </c>
      <c r="O3841" s="2">
        <v>-0.51133333333333342</v>
      </c>
      <c r="P3841" s="2" t="s">
        <v>5900</v>
      </c>
      <c r="Q3841" s="5">
        <v>15617</v>
      </c>
      <c r="R3841" s="5">
        <v>6184.9504950495048</v>
      </c>
      <c r="S3841" s="5">
        <v>17</v>
      </c>
      <c r="T3841" s="5">
        <v>108.85573413587757</v>
      </c>
      <c r="U3841" s="5">
        <v>0</v>
      </c>
      <c r="V3841" s="5">
        <v>0</v>
      </c>
      <c r="W3841" s="5">
        <v>1</v>
      </c>
      <c r="X3841" s="5">
        <v>6.4032784785810337</v>
      </c>
      <c r="Y3841" s="5">
        <v>4</v>
      </c>
      <c r="Z3841" s="5">
        <v>25.613113914324135</v>
      </c>
      <c r="AA3841" s="5">
        <v>12</v>
      </c>
      <c r="AB3841" s="5">
        <v>76.839341742972408</v>
      </c>
      <c r="AC3841" s="225">
        <v>175</v>
      </c>
      <c r="AD3841" s="5">
        <v>1120.5737337516807</v>
      </c>
      <c r="AE3841" s="5">
        <v>17</v>
      </c>
      <c r="AF3841" s="5">
        <v>108.85573413587757</v>
      </c>
      <c r="AG3841" s="5">
        <v>153</v>
      </c>
      <c r="AH3841" s="5">
        <v>979.70160722289813</v>
      </c>
      <c r="AI3841" s="5">
        <v>5</v>
      </c>
      <c r="AJ3841" s="5">
        <v>32.016392392905168</v>
      </c>
    </row>
    <row r="3842" spans="1:36" x14ac:dyDescent="0.25">
      <c r="A3842">
        <v>2017</v>
      </c>
      <c r="B3842" t="s">
        <v>71</v>
      </c>
      <c r="C3842" s="212" t="s">
        <v>5775</v>
      </c>
      <c r="D3842" s="47" t="s">
        <v>970</v>
      </c>
      <c r="E3842" s="11">
        <v>0</v>
      </c>
      <c r="F3842" s="2">
        <v>0.4269</v>
      </c>
      <c r="G3842" s="2">
        <v>0.55940000000000001</v>
      </c>
      <c r="H3842" s="2">
        <v>-0.13250000000000001</v>
      </c>
      <c r="I3842" s="2">
        <v>0.41610000000000003</v>
      </c>
      <c r="J3842" s="2">
        <v>0.53949999999999998</v>
      </c>
      <c r="K3842" s="2">
        <v>-0.12339999999999995</v>
      </c>
      <c r="L3842" s="2">
        <v>0.49309999999999998</v>
      </c>
      <c r="M3842" s="2">
        <v>0.49390000000000001</v>
      </c>
      <c r="N3842" s="2">
        <v>-8.0000000000002292E-4</v>
      </c>
      <c r="O3842" s="2">
        <v>-8.5566666666666666E-2</v>
      </c>
      <c r="P3842" s="2" t="s">
        <v>5765</v>
      </c>
      <c r="Q3842" s="5">
        <v>15631</v>
      </c>
      <c r="R3842" s="5" t="s">
        <v>4791</v>
      </c>
      <c r="S3842" s="5">
        <v>147</v>
      </c>
      <c r="T3842" s="5">
        <v>940.43887147335431</v>
      </c>
      <c r="U3842" s="5">
        <v>1</v>
      </c>
      <c r="V3842" s="5">
        <v>6.3975433433561513</v>
      </c>
      <c r="W3842" s="5">
        <v>36</v>
      </c>
      <c r="X3842" s="5">
        <v>230.31156036082143</v>
      </c>
      <c r="Y3842" s="5">
        <v>61</v>
      </c>
      <c r="Z3842" s="5">
        <v>390.25014394472521</v>
      </c>
      <c r="AA3842" s="5">
        <v>49</v>
      </c>
      <c r="AB3842" s="5">
        <v>313.47962382445138</v>
      </c>
      <c r="AC3842" s="225">
        <v>1521</v>
      </c>
      <c r="AD3842" s="5">
        <v>9730.6634252447075</v>
      </c>
      <c r="AE3842" s="5">
        <v>136</v>
      </c>
      <c r="AF3842" s="5">
        <v>870.06589469643666</v>
      </c>
      <c r="AG3842" s="5">
        <v>1209</v>
      </c>
      <c r="AH3842" s="5">
        <v>7734.6299021175873</v>
      </c>
      <c r="AI3842" s="5">
        <v>176</v>
      </c>
      <c r="AJ3842" s="5">
        <v>1125.9676284306827</v>
      </c>
    </row>
    <row r="3843" spans="1:36" x14ac:dyDescent="0.25">
      <c r="A3843">
        <v>2017</v>
      </c>
      <c r="B3843" t="s">
        <v>70</v>
      </c>
      <c r="C3843" s="212" t="s">
        <v>5378</v>
      </c>
      <c r="D3843" s="47" t="s">
        <v>5378</v>
      </c>
      <c r="E3843" s="11">
        <v>20.03</v>
      </c>
      <c r="F3843" s="2">
        <v>0.72809999999999997</v>
      </c>
      <c r="G3843" s="2">
        <v>0.24829999999999999</v>
      </c>
      <c r="H3843" s="2">
        <v>0.4798</v>
      </c>
      <c r="I3843" s="2">
        <v>0.7077</v>
      </c>
      <c r="J3843" s="2">
        <v>0.2525</v>
      </c>
      <c r="K3843" s="2">
        <v>0.45519999999999999</v>
      </c>
      <c r="L3843" s="2">
        <v>0.63339999999999996</v>
      </c>
      <c r="M3843" s="2">
        <v>0.34949999999999998</v>
      </c>
      <c r="N3843" s="2">
        <v>0.28389999999999999</v>
      </c>
      <c r="O3843" s="2">
        <v>0.40630000000000005</v>
      </c>
      <c r="P3843" s="5" t="s">
        <v>4792</v>
      </c>
      <c r="Q3843" s="5">
        <v>15637</v>
      </c>
      <c r="R3843" s="5">
        <v>780.6789815277084</v>
      </c>
      <c r="S3843" s="5">
        <v>175</v>
      </c>
      <c r="T3843" s="5">
        <v>1119.1405000959264</v>
      </c>
      <c r="U3843" s="5">
        <v>1</v>
      </c>
      <c r="V3843" s="5">
        <v>6.3950885719767223</v>
      </c>
      <c r="W3843" s="5">
        <v>12</v>
      </c>
      <c r="X3843" s="5">
        <v>76.741062863720657</v>
      </c>
      <c r="Y3843" s="5">
        <v>12</v>
      </c>
      <c r="Z3843" s="5">
        <v>76.741062863720657</v>
      </c>
      <c r="AA3843" s="5">
        <v>150</v>
      </c>
      <c r="AB3843" s="5">
        <v>959.26328579650828</v>
      </c>
      <c r="AC3843" s="225">
        <v>936</v>
      </c>
      <c r="AD3843" s="5">
        <v>5985.8029033702114</v>
      </c>
      <c r="AE3843" s="5">
        <v>108</v>
      </c>
      <c r="AF3843" s="5">
        <v>690.66956577348594</v>
      </c>
      <c r="AG3843" s="5">
        <v>773</v>
      </c>
      <c r="AH3843" s="5">
        <v>4943.4034661380065</v>
      </c>
      <c r="AI3843" s="5">
        <v>55</v>
      </c>
      <c r="AJ3843" s="5">
        <v>351.72987145871969</v>
      </c>
    </row>
    <row r="3844" spans="1:36" x14ac:dyDescent="0.25">
      <c r="A3844">
        <v>2018</v>
      </c>
      <c r="B3844" t="s">
        <v>70</v>
      </c>
      <c r="C3844" s="212" t="s">
        <v>5378</v>
      </c>
      <c r="D3844" s="47" t="s">
        <v>5378</v>
      </c>
      <c r="E3844" s="11">
        <v>20.03</v>
      </c>
      <c r="F3844" s="2">
        <v>0.72809999999999997</v>
      </c>
      <c r="G3844" s="2">
        <v>0.24829999999999999</v>
      </c>
      <c r="H3844" s="2">
        <v>0.4798</v>
      </c>
      <c r="I3844" s="2">
        <v>0.7077</v>
      </c>
      <c r="J3844" s="2">
        <v>0.2525</v>
      </c>
      <c r="K3844" s="2">
        <v>0.45519999999999999</v>
      </c>
      <c r="L3844" s="2">
        <v>0.63339999999999996</v>
      </c>
      <c r="M3844" s="2">
        <v>0.34949999999999998</v>
      </c>
      <c r="N3844" s="2">
        <v>0.28389999999999999</v>
      </c>
      <c r="O3844" s="2">
        <v>0.40630000000000005</v>
      </c>
      <c r="P3844" s="5" t="s">
        <v>4792</v>
      </c>
      <c r="Q3844" s="5">
        <v>15637</v>
      </c>
      <c r="R3844" s="5">
        <v>780.6789815277084</v>
      </c>
      <c r="S3844" s="5">
        <v>133</v>
      </c>
      <c r="T3844" s="5">
        <v>850.54678007290397</v>
      </c>
      <c r="U3844" s="5">
        <v>0</v>
      </c>
      <c r="V3844" s="5">
        <v>0</v>
      </c>
      <c r="W3844" s="5">
        <v>12</v>
      </c>
      <c r="X3844" s="5">
        <v>76.741062863720657</v>
      </c>
      <c r="Y3844" s="5">
        <v>5</v>
      </c>
      <c r="Z3844" s="5">
        <v>31.975442859883611</v>
      </c>
      <c r="AA3844" s="5">
        <v>116</v>
      </c>
      <c r="AB3844" s="5">
        <v>741.83027434929966</v>
      </c>
      <c r="AC3844" s="225">
        <v>757</v>
      </c>
      <c r="AD3844" s="5">
        <v>4841.0820489863781</v>
      </c>
      <c r="AE3844" s="5">
        <v>82</v>
      </c>
      <c r="AF3844" s="5">
        <v>524.39726290209126</v>
      </c>
      <c r="AG3844" s="5">
        <v>624</v>
      </c>
      <c r="AH3844" s="5">
        <v>3990.5352689134747</v>
      </c>
      <c r="AI3844" s="5">
        <v>51</v>
      </c>
      <c r="AJ3844" s="5">
        <v>326.14951717081283</v>
      </c>
    </row>
    <row r="3845" spans="1:36" x14ac:dyDescent="0.25">
      <c r="A3845">
        <v>2017</v>
      </c>
      <c r="B3845" t="s">
        <v>71</v>
      </c>
      <c r="C3845" s="212" t="s">
        <v>5766</v>
      </c>
      <c r="D3845" s="47" t="s">
        <v>970</v>
      </c>
      <c r="E3845" s="11">
        <v>0</v>
      </c>
      <c r="F3845" s="2">
        <v>0.4269</v>
      </c>
      <c r="G3845" s="2">
        <v>0.55940000000000001</v>
      </c>
      <c r="H3845" s="2">
        <v>-0.13250000000000001</v>
      </c>
      <c r="I3845" s="2">
        <v>0.41610000000000003</v>
      </c>
      <c r="J3845" s="2">
        <v>0.53949999999999998</v>
      </c>
      <c r="K3845" s="2">
        <v>-0.12339999999999995</v>
      </c>
      <c r="L3845" s="2">
        <v>0.49309999999999998</v>
      </c>
      <c r="M3845" s="2">
        <v>0.49390000000000001</v>
      </c>
      <c r="N3845" s="2">
        <v>-8.0000000000002292E-4</v>
      </c>
      <c r="O3845" s="2">
        <v>-8.5566666666666666E-2</v>
      </c>
      <c r="P3845" s="2" t="s">
        <v>5765</v>
      </c>
      <c r="Q3845" s="5">
        <v>15676</v>
      </c>
      <c r="R3845" s="5" t="s">
        <v>4791</v>
      </c>
      <c r="S3845" s="5">
        <v>10</v>
      </c>
      <c r="T3845" s="5">
        <v>63.791783618269967</v>
      </c>
      <c r="U3845" s="5">
        <v>0</v>
      </c>
      <c r="V3845" s="5">
        <v>0</v>
      </c>
      <c r="W3845" s="5">
        <v>0</v>
      </c>
      <c r="X3845" s="5">
        <v>0</v>
      </c>
      <c r="Y3845" s="5">
        <v>9</v>
      </c>
      <c r="Z3845" s="5">
        <v>57.412605256442973</v>
      </c>
      <c r="AA3845" s="5">
        <v>1</v>
      </c>
      <c r="AB3845" s="5">
        <v>6.3791783618269964</v>
      </c>
      <c r="AC3845" s="225">
        <v>137</v>
      </c>
      <c r="AD3845" s="5">
        <v>873.94743557029847</v>
      </c>
      <c r="AE3845" s="5">
        <v>44</v>
      </c>
      <c r="AF3845" s="5">
        <v>280.68384792038785</v>
      </c>
      <c r="AG3845" s="5">
        <v>89</v>
      </c>
      <c r="AH3845" s="5">
        <v>567.74687420260273</v>
      </c>
      <c r="AI3845" s="5">
        <v>4</v>
      </c>
      <c r="AJ3845" s="5">
        <v>25.516713447307986</v>
      </c>
    </row>
    <row r="3846" spans="1:36" x14ac:dyDescent="0.25">
      <c r="A3846">
        <v>2018</v>
      </c>
      <c r="B3846" t="s">
        <v>49</v>
      </c>
      <c r="C3846" s="212" t="s">
        <v>6449</v>
      </c>
      <c r="D3846" s="47" t="s">
        <v>6316</v>
      </c>
      <c r="E3846" s="11">
        <v>13.3</v>
      </c>
      <c r="F3846" s="2">
        <v>0.2611</v>
      </c>
      <c r="G3846" s="2">
        <v>0.71</v>
      </c>
      <c r="H3846" s="2">
        <v>-0.44889999999999997</v>
      </c>
      <c r="I3846" s="2">
        <v>0.435</v>
      </c>
      <c r="J3846" s="2">
        <v>0.46800000000000003</v>
      </c>
      <c r="K3846" s="2">
        <v>-3.3000000000000029E-2</v>
      </c>
      <c r="L3846" s="2">
        <v>0.53100000000000003</v>
      </c>
      <c r="M3846" s="2">
        <v>0.45600000000000002</v>
      </c>
      <c r="N3846" s="2">
        <v>7.5000000000000011E-2</v>
      </c>
      <c r="O3846" s="2">
        <v>-0.13563333333333333</v>
      </c>
      <c r="P3846" s="2" t="s">
        <v>5900</v>
      </c>
      <c r="Q3846" s="5">
        <v>15687</v>
      </c>
      <c r="R3846" s="5">
        <v>1179.4736842105262</v>
      </c>
      <c r="S3846" s="5">
        <v>16</v>
      </c>
      <c r="T3846" s="5">
        <v>101.99528271817428</v>
      </c>
      <c r="U3846" s="5">
        <v>0</v>
      </c>
      <c r="V3846" s="5">
        <v>0</v>
      </c>
      <c r="W3846" s="5">
        <v>3</v>
      </c>
      <c r="X3846" s="5">
        <v>19.124115509657678</v>
      </c>
      <c r="Y3846" s="5">
        <v>1</v>
      </c>
      <c r="Z3846" s="5">
        <v>6.3747051698858925</v>
      </c>
      <c r="AA3846" s="5">
        <v>12</v>
      </c>
      <c r="AB3846" s="5">
        <v>76.49646203863071</v>
      </c>
      <c r="AC3846" s="225">
        <v>60</v>
      </c>
      <c r="AD3846" s="5">
        <v>382.48231019315352</v>
      </c>
      <c r="AE3846" s="5">
        <v>10</v>
      </c>
      <c r="AF3846" s="5">
        <v>63.747051698858932</v>
      </c>
      <c r="AG3846" s="5">
        <v>44</v>
      </c>
      <c r="AH3846" s="5">
        <v>280.4870274749793</v>
      </c>
      <c r="AI3846" s="5">
        <v>6</v>
      </c>
      <c r="AJ3846" s="5">
        <v>38.248231019315355</v>
      </c>
    </row>
    <row r="3847" spans="1:36" x14ac:dyDescent="0.25">
      <c r="A3847">
        <v>2017</v>
      </c>
      <c r="B3847" t="s">
        <v>71</v>
      </c>
      <c r="C3847" s="212" t="s">
        <v>5810</v>
      </c>
      <c r="D3847" s="47" t="s">
        <v>649</v>
      </c>
      <c r="E3847" s="11">
        <v>0</v>
      </c>
      <c r="F3847" s="2">
        <v>0.502</v>
      </c>
      <c r="G3847" s="2">
        <v>0.48620000000000002</v>
      </c>
      <c r="H3847" s="2">
        <v>1.5799999999999981E-2</v>
      </c>
      <c r="I3847" s="2">
        <v>0.48920000000000002</v>
      </c>
      <c r="J3847" s="2">
        <v>0.4844</v>
      </c>
      <c r="K3847" s="2">
        <v>4.8000000000000265E-3</v>
      </c>
      <c r="L3847" s="2">
        <v>0.4879</v>
      </c>
      <c r="M3847" s="2">
        <v>0.504</v>
      </c>
      <c r="N3847" s="2">
        <v>-1.6100000000000003E-2</v>
      </c>
      <c r="O3847" s="2">
        <v>1.5000000000000013E-3</v>
      </c>
      <c r="P3847" s="2" t="s">
        <v>5765</v>
      </c>
      <c r="Q3847" s="5">
        <v>15701</v>
      </c>
      <c r="R3847" s="5" t="s">
        <v>4791</v>
      </c>
      <c r="S3847" s="5">
        <v>79</v>
      </c>
      <c r="T3847" s="5">
        <v>503.1526654353226</v>
      </c>
      <c r="U3847" s="5">
        <v>0</v>
      </c>
      <c r="V3847" s="5">
        <v>0</v>
      </c>
      <c r="W3847" s="5">
        <v>13</v>
      </c>
      <c r="X3847" s="5">
        <v>82.797274058977138</v>
      </c>
      <c r="Y3847" s="5">
        <v>10</v>
      </c>
      <c r="Z3847" s="5">
        <v>63.690210814597791</v>
      </c>
      <c r="AA3847" s="5">
        <v>56</v>
      </c>
      <c r="AB3847" s="5">
        <v>356.66518056174766</v>
      </c>
      <c r="AC3847" s="225">
        <v>380</v>
      </c>
      <c r="AD3847" s="5">
        <v>2420.2280109547164</v>
      </c>
      <c r="AE3847" s="5">
        <v>85</v>
      </c>
      <c r="AF3847" s="5">
        <v>541.36679192408121</v>
      </c>
      <c r="AG3847" s="5">
        <v>266</v>
      </c>
      <c r="AH3847" s="5">
        <v>1694.1596076683013</v>
      </c>
      <c r="AI3847" s="5">
        <v>29</v>
      </c>
      <c r="AJ3847" s="5">
        <v>184.70161136233361</v>
      </c>
    </row>
    <row r="3848" spans="1:36" x14ac:dyDescent="0.25">
      <c r="A3848">
        <v>2019</v>
      </c>
      <c r="B3848" t="s">
        <v>70</v>
      </c>
      <c r="C3848" s="212" t="s">
        <v>5378</v>
      </c>
      <c r="D3848" s="47" t="s">
        <v>5378</v>
      </c>
      <c r="E3848" s="11">
        <v>20.03</v>
      </c>
      <c r="F3848" s="2">
        <v>0.72809999999999997</v>
      </c>
      <c r="G3848" s="2">
        <v>0.24829999999999999</v>
      </c>
      <c r="H3848" s="2">
        <v>0.4798</v>
      </c>
      <c r="I3848" s="2">
        <v>0.7077</v>
      </c>
      <c r="J3848" s="2">
        <v>0.2525</v>
      </c>
      <c r="K3848" s="2">
        <v>0.45519999999999999</v>
      </c>
      <c r="L3848" s="2">
        <v>0.63339999999999996</v>
      </c>
      <c r="M3848" s="2">
        <v>0.34949999999999998</v>
      </c>
      <c r="N3848" s="2">
        <v>0.28389999999999999</v>
      </c>
      <c r="O3848" s="2">
        <v>0.40630000000000005</v>
      </c>
      <c r="P3848" s="5" t="s">
        <v>4792</v>
      </c>
      <c r="Q3848" s="5">
        <v>15703</v>
      </c>
      <c r="R3848" s="5">
        <v>783.97403894158754</v>
      </c>
      <c r="S3848" s="5">
        <v>112</v>
      </c>
      <c r="T3848" s="5">
        <v>713.23950837419602</v>
      </c>
      <c r="U3848" s="5">
        <v>1</v>
      </c>
      <c r="V3848" s="5">
        <v>6.368209896198179</v>
      </c>
      <c r="W3848" s="5">
        <v>15</v>
      </c>
      <c r="X3848" s="5">
        <v>95.523148442972683</v>
      </c>
      <c r="Y3848" s="5">
        <v>4</v>
      </c>
      <c r="Z3848" s="5">
        <v>25.472839584792716</v>
      </c>
      <c r="AA3848" s="5">
        <v>92</v>
      </c>
      <c r="AB3848" s="5">
        <v>585.87531045023252</v>
      </c>
      <c r="AC3848" s="225">
        <v>672</v>
      </c>
      <c r="AD3848" s="5">
        <v>4279.4370502451757</v>
      </c>
      <c r="AE3848" s="5">
        <v>60</v>
      </c>
      <c r="AF3848" s="5">
        <v>382.09259377189073</v>
      </c>
      <c r="AG3848" s="5">
        <v>557</v>
      </c>
      <c r="AH3848" s="5">
        <v>3547.0929121823856</v>
      </c>
      <c r="AI3848" s="5">
        <v>55</v>
      </c>
      <c r="AJ3848" s="5">
        <v>350.25154429089986</v>
      </c>
    </row>
    <row r="3849" spans="1:36" x14ac:dyDescent="0.25">
      <c r="A3849">
        <v>2018</v>
      </c>
      <c r="B3849" t="s">
        <v>71</v>
      </c>
      <c r="C3849" s="212" t="s">
        <v>5810</v>
      </c>
      <c r="D3849" s="47" t="s">
        <v>649</v>
      </c>
      <c r="E3849" s="11">
        <v>0</v>
      </c>
      <c r="F3849" s="2">
        <v>0.502</v>
      </c>
      <c r="G3849" s="2">
        <v>0.48620000000000002</v>
      </c>
      <c r="H3849" s="2">
        <v>1.5799999999999981E-2</v>
      </c>
      <c r="I3849" s="2">
        <v>0.48920000000000002</v>
      </c>
      <c r="J3849" s="2">
        <v>0.4844</v>
      </c>
      <c r="K3849" s="2">
        <v>4.8000000000000265E-3</v>
      </c>
      <c r="L3849" s="2">
        <v>0.4879</v>
      </c>
      <c r="M3849" s="2">
        <v>0.504</v>
      </c>
      <c r="N3849" s="2">
        <v>-1.6100000000000003E-2</v>
      </c>
      <c r="O3849" s="2">
        <v>1.5000000000000013E-3</v>
      </c>
      <c r="P3849" s="2" t="s">
        <v>5765</v>
      </c>
      <c r="Q3849" s="5">
        <v>15722</v>
      </c>
      <c r="R3849" s="5" t="s">
        <v>4791</v>
      </c>
      <c r="S3849" s="5">
        <v>71</v>
      </c>
      <c r="T3849" s="5">
        <v>451.59648899631094</v>
      </c>
      <c r="U3849" s="5">
        <v>0</v>
      </c>
      <c r="V3849" s="5">
        <v>0</v>
      </c>
      <c r="W3849" s="5">
        <v>8</v>
      </c>
      <c r="X3849" s="5">
        <v>50.884111436204044</v>
      </c>
      <c r="Y3849" s="5">
        <v>13</v>
      </c>
      <c r="Z3849" s="5">
        <v>82.686681083831573</v>
      </c>
      <c r="AA3849" s="5">
        <v>50</v>
      </c>
      <c r="AB3849" s="5">
        <v>318.0256964762753</v>
      </c>
      <c r="AC3849" s="225">
        <v>307</v>
      </c>
      <c r="AD3849" s="5">
        <v>1952.6777763643304</v>
      </c>
      <c r="AE3849" s="5">
        <v>56</v>
      </c>
      <c r="AF3849" s="5">
        <v>356.18878005342833</v>
      </c>
      <c r="AG3849" s="5">
        <v>231</v>
      </c>
      <c r="AH3849" s="5">
        <v>1469.2787177203918</v>
      </c>
      <c r="AI3849" s="5">
        <v>20</v>
      </c>
      <c r="AJ3849" s="5">
        <v>127.21027859051011</v>
      </c>
    </row>
    <row r="3850" spans="1:36" x14ac:dyDescent="0.25">
      <c r="A3850">
        <v>2018</v>
      </c>
      <c r="B3850" t="s">
        <v>71</v>
      </c>
      <c r="C3850" s="212" t="s">
        <v>5810</v>
      </c>
      <c r="D3850" s="47" t="s">
        <v>649</v>
      </c>
      <c r="E3850" s="11">
        <v>0</v>
      </c>
      <c r="F3850" s="2">
        <v>0.502</v>
      </c>
      <c r="G3850" s="2">
        <v>0.48620000000000002</v>
      </c>
      <c r="H3850" s="2">
        <v>1.5799999999999981E-2</v>
      </c>
      <c r="I3850" s="2">
        <v>0.48920000000000002</v>
      </c>
      <c r="J3850" s="2">
        <v>0.4844</v>
      </c>
      <c r="K3850" s="2">
        <v>4.8000000000000265E-3</v>
      </c>
      <c r="L3850" s="2">
        <v>0.4879</v>
      </c>
      <c r="M3850" s="2">
        <v>0.504</v>
      </c>
      <c r="N3850" s="2">
        <v>-1.6100000000000003E-2</v>
      </c>
      <c r="O3850" s="2">
        <v>1.5000000000000013E-3</v>
      </c>
      <c r="P3850" s="2" t="s">
        <v>5765</v>
      </c>
      <c r="Q3850" s="5">
        <v>15722</v>
      </c>
      <c r="R3850" s="5" t="s">
        <v>4791</v>
      </c>
      <c r="S3850" s="5">
        <v>71</v>
      </c>
      <c r="T3850" s="5">
        <v>451.59648899631094</v>
      </c>
      <c r="U3850" s="5">
        <v>0</v>
      </c>
      <c r="V3850" s="5">
        <v>0</v>
      </c>
      <c r="W3850" s="5">
        <v>8</v>
      </c>
      <c r="X3850" s="5">
        <v>50.884111436204044</v>
      </c>
      <c r="Y3850" s="5">
        <v>13</v>
      </c>
      <c r="Z3850" s="5">
        <v>82.686681083831573</v>
      </c>
      <c r="AA3850" s="5">
        <v>50</v>
      </c>
      <c r="AB3850" s="5">
        <v>318.0256964762753</v>
      </c>
      <c r="AC3850" s="225">
        <v>307</v>
      </c>
      <c r="AD3850" s="5">
        <v>1952.6777763643304</v>
      </c>
      <c r="AE3850" s="5">
        <v>56</v>
      </c>
      <c r="AF3850" s="5">
        <v>356.18878005342833</v>
      </c>
      <c r="AG3850" s="5">
        <v>231</v>
      </c>
      <c r="AH3850" s="5">
        <v>1469.2787177203918</v>
      </c>
      <c r="AI3850" s="5">
        <v>20</v>
      </c>
      <c r="AJ3850" s="5">
        <v>127.21027859051011</v>
      </c>
    </row>
    <row r="3851" spans="1:36" x14ac:dyDescent="0.25">
      <c r="A3851">
        <v>2018</v>
      </c>
      <c r="B3851" t="s">
        <v>71</v>
      </c>
      <c r="C3851" s="212" t="s">
        <v>5910</v>
      </c>
      <c r="D3851" s="47" t="s">
        <v>5904</v>
      </c>
      <c r="E3851" s="11">
        <v>0</v>
      </c>
      <c r="F3851" s="2">
        <v>0.26429999999999998</v>
      </c>
      <c r="G3851" s="2">
        <v>0.71409999999999996</v>
      </c>
      <c r="H3851" s="2">
        <v>-0.44979999999999998</v>
      </c>
      <c r="I3851" s="2">
        <v>0.27139999999999997</v>
      </c>
      <c r="J3851" s="2">
        <v>0.65769999999999995</v>
      </c>
      <c r="K3851" s="2">
        <v>-0.38629999999999998</v>
      </c>
      <c r="L3851" s="2">
        <v>0.36209999999999998</v>
      </c>
      <c r="M3851" s="2">
        <v>0.60140000000000005</v>
      </c>
      <c r="N3851" s="2">
        <v>-0.23930000000000007</v>
      </c>
      <c r="O3851" s="2">
        <v>-0.35846666666666671</v>
      </c>
      <c r="P3851" s="2" t="s">
        <v>5900</v>
      </c>
      <c r="Q3851" s="5">
        <v>15722</v>
      </c>
      <c r="R3851" s="5" t="s">
        <v>4791</v>
      </c>
      <c r="S3851" s="5">
        <v>22</v>
      </c>
      <c r="T3851" s="5">
        <v>139.93130644956113</v>
      </c>
      <c r="U3851" s="5">
        <v>0</v>
      </c>
      <c r="V3851" s="5">
        <v>0</v>
      </c>
      <c r="W3851" s="5">
        <v>10</v>
      </c>
      <c r="X3851" s="5">
        <v>63.605139295255057</v>
      </c>
      <c r="Y3851" s="5">
        <v>1</v>
      </c>
      <c r="Z3851" s="5">
        <v>6.3605139295255055</v>
      </c>
      <c r="AA3851" s="5">
        <v>11</v>
      </c>
      <c r="AB3851" s="5">
        <v>69.965653224780567</v>
      </c>
      <c r="AC3851" s="225">
        <v>154</v>
      </c>
      <c r="AD3851" s="5">
        <v>979.51914514692783</v>
      </c>
      <c r="AE3851" s="5">
        <v>14</v>
      </c>
      <c r="AF3851" s="5">
        <v>89.047195013357083</v>
      </c>
      <c r="AG3851" s="5">
        <v>131</v>
      </c>
      <c r="AH3851" s="5">
        <v>833.2273247678412</v>
      </c>
      <c r="AI3851" s="5">
        <v>9</v>
      </c>
      <c r="AJ3851" s="5">
        <v>57.244625365729547</v>
      </c>
    </row>
    <row r="3852" spans="1:36" x14ac:dyDescent="0.25">
      <c r="A3852">
        <v>2018</v>
      </c>
      <c r="B3852" t="s">
        <v>71</v>
      </c>
      <c r="C3852" s="212" t="s">
        <v>5910</v>
      </c>
      <c r="D3852" s="47" t="s">
        <v>5904</v>
      </c>
      <c r="E3852" s="11">
        <v>0</v>
      </c>
      <c r="F3852" s="2">
        <v>0.26429999999999998</v>
      </c>
      <c r="G3852" s="2">
        <v>0.71409999999999996</v>
      </c>
      <c r="H3852" s="2">
        <v>-0.44979999999999998</v>
      </c>
      <c r="I3852" s="2">
        <v>0.27139999999999997</v>
      </c>
      <c r="J3852" s="2">
        <v>0.65769999999999995</v>
      </c>
      <c r="K3852" s="2">
        <v>-0.38629999999999998</v>
      </c>
      <c r="L3852" s="2">
        <v>0.36209999999999998</v>
      </c>
      <c r="M3852" s="2">
        <v>0.60140000000000005</v>
      </c>
      <c r="N3852" s="2">
        <v>-0.23930000000000007</v>
      </c>
      <c r="O3852" s="2">
        <v>-0.35846666666666671</v>
      </c>
      <c r="P3852" s="2" t="s">
        <v>5900</v>
      </c>
      <c r="Q3852" s="5">
        <v>15722</v>
      </c>
      <c r="R3852" s="5" t="s">
        <v>4791</v>
      </c>
      <c r="S3852" s="5">
        <v>22</v>
      </c>
      <c r="T3852" s="5">
        <v>139.93130644956113</v>
      </c>
      <c r="U3852" s="5">
        <v>0</v>
      </c>
      <c r="V3852" s="5">
        <v>0</v>
      </c>
      <c r="W3852" s="5">
        <v>10</v>
      </c>
      <c r="X3852" s="5">
        <v>63.605139295255057</v>
      </c>
      <c r="Y3852" s="5">
        <v>1</v>
      </c>
      <c r="Z3852" s="5">
        <v>6.3605139295255055</v>
      </c>
      <c r="AA3852" s="5">
        <v>11</v>
      </c>
      <c r="AB3852" s="5">
        <v>69.965653224780567</v>
      </c>
      <c r="AC3852" s="225">
        <v>154</v>
      </c>
      <c r="AD3852" s="5">
        <v>979.51914514692783</v>
      </c>
      <c r="AE3852" s="5">
        <v>14</v>
      </c>
      <c r="AF3852" s="5">
        <v>89.047195013357083</v>
      </c>
      <c r="AG3852" s="5">
        <v>131</v>
      </c>
      <c r="AH3852" s="5">
        <v>833.2273247678412</v>
      </c>
      <c r="AI3852" s="5">
        <v>9</v>
      </c>
      <c r="AJ3852" s="5">
        <v>57.244625365729547</v>
      </c>
    </row>
    <row r="3853" spans="1:36" x14ac:dyDescent="0.25">
      <c r="A3853">
        <v>2018</v>
      </c>
      <c r="B3853" t="s">
        <v>49</v>
      </c>
      <c r="C3853" s="212" t="s">
        <v>6412</v>
      </c>
      <c r="D3853" s="47" t="s">
        <v>6320</v>
      </c>
      <c r="E3853" s="11">
        <v>9.1</v>
      </c>
      <c r="F3853" s="2">
        <v>0.39539999999999997</v>
      </c>
      <c r="G3853" s="2">
        <v>0.57040000000000002</v>
      </c>
      <c r="H3853" s="2">
        <v>-0.17500000000000004</v>
      </c>
      <c r="I3853" s="2">
        <v>0.35899999999999999</v>
      </c>
      <c r="J3853" s="2">
        <v>0.55100000000000005</v>
      </c>
      <c r="K3853" s="2">
        <v>-0.19200000000000006</v>
      </c>
      <c r="L3853" s="2">
        <v>0.42499999999999999</v>
      </c>
      <c r="M3853" s="2">
        <v>0.56299999999999994</v>
      </c>
      <c r="N3853" s="2">
        <v>-0.13799999999999996</v>
      </c>
      <c r="O3853" s="2">
        <v>-0.16833333333333336</v>
      </c>
      <c r="P3853" s="2" t="s">
        <v>5900</v>
      </c>
      <c r="Q3853" s="5">
        <v>15737</v>
      </c>
      <c r="R3853" s="5">
        <v>1729.3406593406594</v>
      </c>
      <c r="S3853" s="5">
        <v>10</v>
      </c>
      <c r="T3853" s="5">
        <v>63.544512931308375</v>
      </c>
      <c r="U3853" s="5">
        <v>0</v>
      </c>
      <c r="V3853" s="5">
        <v>0</v>
      </c>
      <c r="W3853" s="5">
        <v>3</v>
      </c>
      <c r="X3853" s="5">
        <v>19.063353879392515</v>
      </c>
      <c r="Y3853" s="5">
        <v>0</v>
      </c>
      <c r="Z3853" s="5">
        <v>0</v>
      </c>
      <c r="AA3853" s="5">
        <v>7</v>
      </c>
      <c r="AB3853" s="5">
        <v>44.481159051915867</v>
      </c>
      <c r="AC3853" s="225">
        <v>120</v>
      </c>
      <c r="AD3853" s="5">
        <v>762.53415517570056</v>
      </c>
      <c r="AE3853" s="5">
        <v>28</v>
      </c>
      <c r="AF3853" s="5">
        <v>177.92463620766347</v>
      </c>
      <c r="AG3853" s="5">
        <v>82</v>
      </c>
      <c r="AH3853" s="5">
        <v>521.06500603672873</v>
      </c>
      <c r="AI3853" s="5">
        <v>10</v>
      </c>
      <c r="AJ3853" s="5">
        <v>63.544512931308375</v>
      </c>
    </row>
    <row r="3854" spans="1:36" x14ac:dyDescent="0.25">
      <c r="A3854">
        <v>2018</v>
      </c>
      <c r="B3854" t="s">
        <v>71</v>
      </c>
      <c r="C3854" s="212" t="s">
        <v>5766</v>
      </c>
      <c r="D3854" s="47" t="s">
        <v>970</v>
      </c>
      <c r="E3854" s="11">
        <v>0</v>
      </c>
      <c r="F3854" s="2">
        <v>0.4269</v>
      </c>
      <c r="G3854" s="2">
        <v>0.55940000000000001</v>
      </c>
      <c r="H3854" s="2">
        <v>-0.13250000000000001</v>
      </c>
      <c r="I3854" s="2">
        <v>0.41610000000000003</v>
      </c>
      <c r="J3854" s="2">
        <v>0.53949999999999998</v>
      </c>
      <c r="K3854" s="2">
        <v>-0.12339999999999995</v>
      </c>
      <c r="L3854" s="2">
        <v>0.49309999999999998</v>
      </c>
      <c r="M3854" s="2">
        <v>0.49390000000000001</v>
      </c>
      <c r="N3854" s="2">
        <v>-8.0000000000002292E-4</v>
      </c>
      <c r="O3854" s="2">
        <v>-8.5566666666666666E-2</v>
      </c>
      <c r="P3854" s="2" t="s">
        <v>5765</v>
      </c>
      <c r="Q3854" s="5">
        <v>15759</v>
      </c>
      <c r="R3854" s="5" t="s">
        <v>4791</v>
      </c>
      <c r="S3854" s="5">
        <v>2</v>
      </c>
      <c r="T3854" s="5">
        <v>12.691160606637478</v>
      </c>
      <c r="U3854" s="5">
        <v>0</v>
      </c>
      <c r="V3854" s="5">
        <v>0</v>
      </c>
      <c r="W3854" s="5">
        <v>1</v>
      </c>
      <c r="X3854" s="5">
        <v>6.345580303318739</v>
      </c>
      <c r="Y3854" s="5">
        <v>1</v>
      </c>
      <c r="Z3854" s="5">
        <v>6.345580303318739</v>
      </c>
      <c r="AA3854" s="5">
        <v>0</v>
      </c>
      <c r="AB3854" s="5">
        <v>0</v>
      </c>
      <c r="AC3854" s="225">
        <v>111</v>
      </c>
      <c r="AD3854" s="5">
        <v>704.35941366837994</v>
      </c>
      <c r="AE3854" s="5">
        <v>35</v>
      </c>
      <c r="AF3854" s="5">
        <v>222.09531061615587</v>
      </c>
      <c r="AG3854" s="5">
        <v>71</v>
      </c>
      <c r="AH3854" s="5">
        <v>450.53620153563043</v>
      </c>
      <c r="AI3854" s="5">
        <v>5</v>
      </c>
      <c r="AJ3854" s="5">
        <v>31.727901516593693</v>
      </c>
    </row>
    <row r="3855" spans="1:36" x14ac:dyDescent="0.25">
      <c r="A3855">
        <v>2018</v>
      </c>
      <c r="B3855" t="s">
        <v>71</v>
      </c>
      <c r="C3855" s="212" t="s">
        <v>5766</v>
      </c>
      <c r="D3855" s="47" t="s">
        <v>970</v>
      </c>
      <c r="E3855" s="11">
        <v>0</v>
      </c>
      <c r="F3855" s="2">
        <v>0.4269</v>
      </c>
      <c r="G3855" s="2">
        <v>0.55940000000000001</v>
      </c>
      <c r="H3855" s="2">
        <v>-0.13250000000000001</v>
      </c>
      <c r="I3855" s="2">
        <v>0.41610000000000003</v>
      </c>
      <c r="J3855" s="2">
        <v>0.53949999999999998</v>
      </c>
      <c r="K3855" s="2">
        <v>-0.12339999999999995</v>
      </c>
      <c r="L3855" s="2">
        <v>0.49309999999999998</v>
      </c>
      <c r="M3855" s="2">
        <v>0.49390000000000001</v>
      </c>
      <c r="N3855" s="2">
        <v>-8.0000000000002292E-4</v>
      </c>
      <c r="O3855" s="2">
        <v>-8.5566666666666666E-2</v>
      </c>
      <c r="P3855" s="2" t="s">
        <v>5765</v>
      </c>
      <c r="Q3855" s="5">
        <v>15759</v>
      </c>
      <c r="R3855" s="5" t="s">
        <v>4791</v>
      </c>
      <c r="S3855" s="5">
        <v>2</v>
      </c>
      <c r="T3855" s="5">
        <v>12.691160606637478</v>
      </c>
      <c r="U3855" s="5">
        <v>0</v>
      </c>
      <c r="V3855" s="5">
        <v>0</v>
      </c>
      <c r="W3855" s="5">
        <v>1</v>
      </c>
      <c r="X3855" s="5">
        <v>6.345580303318739</v>
      </c>
      <c r="Y3855" s="5">
        <v>1</v>
      </c>
      <c r="Z3855" s="5">
        <v>6.345580303318739</v>
      </c>
      <c r="AA3855" s="5">
        <v>0</v>
      </c>
      <c r="AB3855" s="5">
        <v>0</v>
      </c>
      <c r="AC3855" s="225">
        <v>111</v>
      </c>
      <c r="AD3855" s="5">
        <v>704.35941366837994</v>
      </c>
      <c r="AE3855" s="5">
        <v>35</v>
      </c>
      <c r="AF3855" s="5">
        <v>222.09531061615587</v>
      </c>
      <c r="AG3855" s="5">
        <v>71</v>
      </c>
      <c r="AH3855" s="5">
        <v>450.53620153563043</v>
      </c>
      <c r="AI3855" s="5">
        <v>5</v>
      </c>
      <c r="AJ3855" s="5">
        <v>31.727901516593693</v>
      </c>
    </row>
    <row r="3856" spans="1:36" x14ac:dyDescent="0.25">
      <c r="A3856">
        <v>2018</v>
      </c>
      <c r="B3856" t="s">
        <v>71</v>
      </c>
      <c r="C3856" s="212" t="s">
        <v>5835</v>
      </c>
      <c r="D3856" s="47" t="s">
        <v>5817</v>
      </c>
      <c r="E3856" s="11">
        <v>0</v>
      </c>
      <c r="F3856" s="2">
        <v>0.4909</v>
      </c>
      <c r="G3856" s="2">
        <v>0.49309999999999998</v>
      </c>
      <c r="H3856" s="2">
        <v>-2.1999999999999797E-3</v>
      </c>
      <c r="I3856" s="2">
        <v>0.51739999999999997</v>
      </c>
      <c r="J3856" s="2">
        <v>0.43140000000000001</v>
      </c>
      <c r="K3856" s="2">
        <v>8.5999999999999965E-2</v>
      </c>
      <c r="L3856" s="2">
        <v>0.57120000000000004</v>
      </c>
      <c r="M3856" s="2">
        <v>0.4143</v>
      </c>
      <c r="N3856" s="2">
        <v>0.15690000000000004</v>
      </c>
      <c r="O3856" s="2">
        <v>8.0233333333333337E-2</v>
      </c>
      <c r="P3856" s="2" t="s">
        <v>5765</v>
      </c>
      <c r="Q3856" s="5">
        <v>15777</v>
      </c>
      <c r="R3856" s="5" t="s">
        <v>4791</v>
      </c>
      <c r="S3856" s="5">
        <v>18</v>
      </c>
      <c r="T3856" s="5">
        <v>114.09013120365087</v>
      </c>
      <c r="U3856" s="5">
        <v>0</v>
      </c>
      <c r="V3856" s="5">
        <v>0</v>
      </c>
      <c r="W3856" s="5">
        <v>0</v>
      </c>
      <c r="X3856" s="5">
        <v>0</v>
      </c>
      <c r="Y3856" s="5">
        <v>5</v>
      </c>
      <c r="Z3856" s="5">
        <v>31.691703112125243</v>
      </c>
      <c r="AA3856" s="5">
        <v>13</v>
      </c>
      <c r="AB3856" s="5">
        <v>82.398428091525645</v>
      </c>
      <c r="AC3856" s="225">
        <v>378</v>
      </c>
      <c r="AD3856" s="5">
        <v>2395.8927552766686</v>
      </c>
      <c r="AE3856" s="5">
        <v>33</v>
      </c>
      <c r="AF3856" s="5">
        <v>209.16524054002662</v>
      </c>
      <c r="AG3856" s="5">
        <v>331</v>
      </c>
      <c r="AH3856" s="5">
        <v>2097.9907460226909</v>
      </c>
      <c r="AI3856" s="5">
        <v>14</v>
      </c>
      <c r="AJ3856" s="5">
        <v>88.736768713950681</v>
      </c>
    </row>
    <row r="3857" spans="1:36" x14ac:dyDescent="0.25">
      <c r="A3857">
        <v>2018</v>
      </c>
      <c r="B3857" t="s">
        <v>71</v>
      </c>
      <c r="C3857" s="212" t="s">
        <v>5835</v>
      </c>
      <c r="D3857" s="47" t="s">
        <v>5817</v>
      </c>
      <c r="E3857" s="11">
        <v>0</v>
      </c>
      <c r="F3857" s="2">
        <v>0.4909</v>
      </c>
      <c r="G3857" s="2">
        <v>0.49309999999999998</v>
      </c>
      <c r="H3857" s="2">
        <v>-2.1999999999999797E-3</v>
      </c>
      <c r="I3857" s="2">
        <v>0.51739999999999997</v>
      </c>
      <c r="J3857" s="2">
        <v>0.43140000000000001</v>
      </c>
      <c r="K3857" s="2">
        <v>8.5999999999999965E-2</v>
      </c>
      <c r="L3857" s="2">
        <v>0.57120000000000004</v>
      </c>
      <c r="M3857" s="2">
        <v>0.4143</v>
      </c>
      <c r="N3857" s="2">
        <v>0.15690000000000004</v>
      </c>
      <c r="O3857" s="2">
        <v>8.0233333333333337E-2</v>
      </c>
      <c r="P3857" s="2" t="s">
        <v>5765</v>
      </c>
      <c r="Q3857" s="5">
        <v>15777</v>
      </c>
      <c r="R3857" s="5" t="s">
        <v>4791</v>
      </c>
      <c r="S3857" s="5">
        <v>18</v>
      </c>
      <c r="T3857" s="5">
        <v>114.09013120365087</v>
      </c>
      <c r="U3857" s="5">
        <v>0</v>
      </c>
      <c r="V3857" s="5">
        <v>0</v>
      </c>
      <c r="W3857" s="5">
        <v>0</v>
      </c>
      <c r="X3857" s="5">
        <v>0</v>
      </c>
      <c r="Y3857" s="5">
        <v>5</v>
      </c>
      <c r="Z3857" s="5">
        <v>31.691703112125243</v>
      </c>
      <c r="AA3857" s="5">
        <v>13</v>
      </c>
      <c r="AB3857" s="5">
        <v>82.398428091525645</v>
      </c>
      <c r="AC3857" s="225">
        <v>378</v>
      </c>
      <c r="AD3857" s="5">
        <v>2395.8927552766686</v>
      </c>
      <c r="AE3857" s="5">
        <v>33</v>
      </c>
      <c r="AF3857" s="5">
        <v>209.16524054002662</v>
      </c>
      <c r="AG3857" s="5">
        <v>331</v>
      </c>
      <c r="AH3857" s="5">
        <v>2097.9907460226909</v>
      </c>
      <c r="AI3857" s="5">
        <v>14</v>
      </c>
      <c r="AJ3857" s="5">
        <v>88.736768713950681</v>
      </c>
    </row>
    <row r="3858" spans="1:36" x14ac:dyDescent="0.25">
      <c r="A3858">
        <v>2017</v>
      </c>
      <c r="B3858" t="s">
        <v>49</v>
      </c>
      <c r="C3858" s="212" t="s">
        <v>6449</v>
      </c>
      <c r="D3858" s="47" t="s">
        <v>6316</v>
      </c>
      <c r="E3858" s="11">
        <v>13.3</v>
      </c>
      <c r="F3858" s="2">
        <v>0.2611</v>
      </c>
      <c r="G3858" s="2">
        <v>0.71</v>
      </c>
      <c r="H3858" s="2">
        <v>-0.44889999999999997</v>
      </c>
      <c r="I3858" s="2">
        <v>0.435</v>
      </c>
      <c r="J3858" s="2">
        <v>0.46800000000000003</v>
      </c>
      <c r="K3858" s="2">
        <v>-3.3000000000000029E-2</v>
      </c>
      <c r="L3858" s="2">
        <v>0.53100000000000003</v>
      </c>
      <c r="M3858" s="2">
        <v>0.45600000000000002</v>
      </c>
      <c r="N3858" s="2">
        <v>7.5000000000000011E-2</v>
      </c>
      <c r="O3858" s="2">
        <v>-0.13563333333333333</v>
      </c>
      <c r="P3858" s="2" t="s">
        <v>5900</v>
      </c>
      <c r="Q3858" s="5">
        <v>15780</v>
      </c>
      <c r="R3858" s="5">
        <v>1186.4661654135339</v>
      </c>
      <c r="S3858" s="5">
        <v>24</v>
      </c>
      <c r="T3858" s="5">
        <v>152.09125475285171</v>
      </c>
      <c r="U3858" s="5">
        <v>0</v>
      </c>
      <c r="V3858" s="5">
        <v>0</v>
      </c>
      <c r="W3858" s="5">
        <v>6</v>
      </c>
      <c r="X3858" s="5">
        <v>38.022813688212928</v>
      </c>
      <c r="Y3858" s="5">
        <v>5</v>
      </c>
      <c r="Z3858" s="5">
        <v>31.685678073510772</v>
      </c>
      <c r="AA3858" s="5">
        <v>13</v>
      </c>
      <c r="AB3858" s="5">
        <v>82.382762991128004</v>
      </c>
      <c r="AC3858" s="225">
        <v>65</v>
      </c>
      <c r="AD3858" s="5">
        <v>411.91381495564008</v>
      </c>
      <c r="AE3858" s="5">
        <v>6</v>
      </c>
      <c r="AF3858" s="5">
        <v>38.022813688212928</v>
      </c>
      <c r="AG3858" s="5">
        <v>52</v>
      </c>
      <c r="AH3858" s="5">
        <v>329.53105196451202</v>
      </c>
      <c r="AI3858" s="5">
        <v>7</v>
      </c>
      <c r="AJ3858" s="5">
        <v>44.359949302915084</v>
      </c>
    </row>
    <row r="3859" spans="1:36" x14ac:dyDescent="0.25">
      <c r="A3859">
        <v>2017</v>
      </c>
      <c r="B3859" t="s">
        <v>71</v>
      </c>
      <c r="C3859" s="212" t="s">
        <v>5899</v>
      </c>
      <c r="D3859" s="47" t="s">
        <v>610</v>
      </c>
      <c r="E3859" s="11">
        <v>0</v>
      </c>
      <c r="F3859" s="2">
        <v>0.33289999999999997</v>
      </c>
      <c r="G3859" s="2">
        <v>0.64890000000000003</v>
      </c>
      <c r="H3859" s="2">
        <v>-0.31600000000000006</v>
      </c>
      <c r="I3859" s="2">
        <v>0.34639999999999999</v>
      </c>
      <c r="J3859" s="2">
        <v>0.60750000000000004</v>
      </c>
      <c r="K3859" s="2">
        <v>-0.26110000000000005</v>
      </c>
      <c r="L3859" s="2">
        <v>0.41660000000000003</v>
      </c>
      <c r="M3859" s="2">
        <v>0.57110000000000005</v>
      </c>
      <c r="N3859" s="2">
        <v>-0.15450000000000003</v>
      </c>
      <c r="O3859" s="2">
        <v>-0.24386666666666676</v>
      </c>
      <c r="P3859" s="2" t="s">
        <v>5900</v>
      </c>
      <c r="Q3859" s="5">
        <v>15795</v>
      </c>
      <c r="R3859" s="5" t="s">
        <v>4791</v>
      </c>
      <c r="S3859" s="5">
        <v>95</v>
      </c>
      <c r="T3859" s="5">
        <v>601.45615701171255</v>
      </c>
      <c r="U3859" s="5">
        <v>0</v>
      </c>
      <c r="V3859" s="5">
        <v>0</v>
      </c>
      <c r="W3859" s="5">
        <v>22</v>
      </c>
      <c r="X3859" s="5">
        <v>139.28458372902818</v>
      </c>
      <c r="Y3859" s="5">
        <v>16</v>
      </c>
      <c r="Z3859" s="5">
        <v>101.29787907565687</v>
      </c>
      <c r="AA3859" s="5">
        <v>57</v>
      </c>
      <c r="AB3859" s="5">
        <v>360.87369420702754</v>
      </c>
      <c r="AC3859" s="225">
        <v>773</v>
      </c>
      <c r="AD3859" s="5">
        <v>4893.953782842671</v>
      </c>
      <c r="AE3859" s="5">
        <v>111</v>
      </c>
      <c r="AF3859" s="5">
        <v>702.7540360873694</v>
      </c>
      <c r="AG3859" s="5">
        <v>565</v>
      </c>
      <c r="AH3859" s="5">
        <v>3577.0813548591323</v>
      </c>
      <c r="AI3859" s="5">
        <v>97</v>
      </c>
      <c r="AJ3859" s="5">
        <v>614.11839189616967</v>
      </c>
    </row>
    <row r="3860" spans="1:36" x14ac:dyDescent="0.25">
      <c r="A3860">
        <v>2019</v>
      </c>
      <c r="B3860" t="s">
        <v>71</v>
      </c>
      <c r="C3860" s="212" t="s">
        <v>5766</v>
      </c>
      <c r="D3860" s="47" t="s">
        <v>970</v>
      </c>
      <c r="E3860" s="11">
        <v>0</v>
      </c>
      <c r="F3860" s="2">
        <v>0.4269</v>
      </c>
      <c r="G3860" s="2">
        <v>0.55940000000000001</v>
      </c>
      <c r="H3860" s="2">
        <v>-0.13250000000000001</v>
      </c>
      <c r="I3860" s="2">
        <v>0.41610000000000003</v>
      </c>
      <c r="J3860" s="2">
        <v>0.53949999999999998</v>
      </c>
      <c r="K3860" s="2">
        <v>-0.12339999999999995</v>
      </c>
      <c r="L3860" s="2">
        <v>0.49309999999999998</v>
      </c>
      <c r="M3860" s="2">
        <v>0.49390000000000001</v>
      </c>
      <c r="N3860" s="2">
        <v>-8.0000000000002292E-4</v>
      </c>
      <c r="O3860" s="2">
        <v>-8.5566666666666666E-2</v>
      </c>
      <c r="P3860" s="2" t="s">
        <v>5765</v>
      </c>
      <c r="Q3860" s="5">
        <v>15818</v>
      </c>
      <c r="R3860" s="5" t="s">
        <v>4791</v>
      </c>
      <c r="S3860" s="5">
        <v>6</v>
      </c>
      <c r="T3860" s="5">
        <v>37.931470476672146</v>
      </c>
      <c r="U3860" s="5">
        <v>0</v>
      </c>
      <c r="V3860" s="5">
        <v>0</v>
      </c>
      <c r="W3860" s="5">
        <v>1</v>
      </c>
      <c r="X3860" s="5">
        <v>6.3219117461120238</v>
      </c>
      <c r="Y3860" s="5">
        <v>4</v>
      </c>
      <c r="Z3860" s="5">
        <v>25.287646984448095</v>
      </c>
      <c r="AA3860" s="5">
        <v>1</v>
      </c>
      <c r="AB3860" s="5">
        <v>6.3219117461120238</v>
      </c>
      <c r="AC3860" s="225">
        <v>124</v>
      </c>
      <c r="AD3860" s="5">
        <v>783.91705651789096</v>
      </c>
      <c r="AE3860" s="5">
        <v>49</v>
      </c>
      <c r="AF3860" s="5">
        <v>309.77367555948922</v>
      </c>
      <c r="AG3860" s="5">
        <v>68</v>
      </c>
      <c r="AH3860" s="5">
        <v>429.88999873561761</v>
      </c>
      <c r="AI3860" s="5">
        <v>7</v>
      </c>
      <c r="AJ3860" s="5">
        <v>44.253382222784168</v>
      </c>
    </row>
    <row r="3861" spans="1:36" x14ac:dyDescent="0.25">
      <c r="A3861">
        <v>2018</v>
      </c>
      <c r="B3861" t="s">
        <v>49</v>
      </c>
      <c r="C3861" s="212" t="s">
        <v>6471</v>
      </c>
      <c r="D3861" s="47" t="s">
        <v>5371</v>
      </c>
      <c r="E3861" s="11">
        <v>18.2</v>
      </c>
      <c r="F3861" s="2">
        <v>0.42899999999999999</v>
      </c>
      <c r="G3861" s="2">
        <v>0.54510000000000003</v>
      </c>
      <c r="H3861" s="2">
        <v>-0.11610000000000004</v>
      </c>
      <c r="I3861" s="2">
        <v>0.45300000000000001</v>
      </c>
      <c r="J3861" s="2">
        <v>0.46500000000000002</v>
      </c>
      <c r="K3861" s="2">
        <v>-1.2000000000000011E-2</v>
      </c>
      <c r="L3861" s="2">
        <v>0.46500000000000002</v>
      </c>
      <c r="M3861" s="2">
        <v>0.51900000000000002</v>
      </c>
      <c r="N3861" s="2">
        <v>-5.3999999999999992E-2</v>
      </c>
      <c r="O3861" s="2">
        <v>-6.0700000000000011E-2</v>
      </c>
      <c r="P3861" s="2" t="s">
        <v>5900</v>
      </c>
      <c r="Q3861" s="5">
        <v>15820</v>
      </c>
      <c r="R3861" s="5">
        <v>869.23076923076928</v>
      </c>
      <c r="S3861" s="5">
        <v>26</v>
      </c>
      <c r="T3861" s="5">
        <v>164.34892541087231</v>
      </c>
      <c r="U3861" s="5">
        <v>0</v>
      </c>
      <c r="V3861" s="5">
        <v>0</v>
      </c>
      <c r="W3861" s="5">
        <v>2</v>
      </c>
      <c r="X3861" s="5">
        <v>12.642225031605562</v>
      </c>
      <c r="Y3861" s="5">
        <v>3</v>
      </c>
      <c r="Z3861" s="5">
        <v>18.963337547408344</v>
      </c>
      <c r="AA3861" s="5">
        <v>21</v>
      </c>
      <c r="AB3861" s="5">
        <v>132.74336283185841</v>
      </c>
      <c r="AC3861" s="225">
        <v>267</v>
      </c>
      <c r="AD3861" s="5">
        <v>1687.7370417193424</v>
      </c>
      <c r="AE3861" s="5">
        <v>20</v>
      </c>
      <c r="AF3861" s="5">
        <v>126.42225031605564</v>
      </c>
      <c r="AG3861" s="5">
        <v>230</v>
      </c>
      <c r="AH3861" s="5">
        <v>1453.8558786346398</v>
      </c>
      <c r="AI3861" s="5">
        <v>17</v>
      </c>
      <c r="AJ3861" s="5">
        <v>107.45891276864728</v>
      </c>
    </row>
    <row r="3862" spans="1:36" x14ac:dyDescent="0.25">
      <c r="A3862">
        <v>2018</v>
      </c>
      <c r="B3862" t="s">
        <v>71</v>
      </c>
      <c r="C3862" s="212" t="s">
        <v>5899</v>
      </c>
      <c r="D3862" s="47" t="s">
        <v>610</v>
      </c>
      <c r="E3862" s="11">
        <v>0</v>
      </c>
      <c r="F3862" s="2">
        <v>0.33289999999999997</v>
      </c>
      <c r="G3862" s="2">
        <v>0.64890000000000003</v>
      </c>
      <c r="H3862" s="2">
        <v>-0.31600000000000006</v>
      </c>
      <c r="I3862" s="2">
        <v>0.34639999999999999</v>
      </c>
      <c r="J3862" s="2">
        <v>0.60750000000000004</v>
      </c>
      <c r="K3862" s="2">
        <v>-0.26110000000000005</v>
      </c>
      <c r="L3862" s="2">
        <v>0.41660000000000003</v>
      </c>
      <c r="M3862" s="2">
        <v>0.57110000000000005</v>
      </c>
      <c r="N3862" s="2">
        <v>-0.15450000000000003</v>
      </c>
      <c r="O3862" s="2">
        <v>-0.24386666666666676</v>
      </c>
      <c r="P3862" s="2" t="s">
        <v>5900</v>
      </c>
      <c r="Q3862" s="5">
        <v>15839</v>
      </c>
      <c r="R3862" s="5" t="s">
        <v>4791</v>
      </c>
      <c r="S3862" s="5">
        <v>72</v>
      </c>
      <c r="T3862" s="5">
        <v>454.57415240861161</v>
      </c>
      <c r="U3862" s="5">
        <v>0</v>
      </c>
      <c r="V3862" s="5">
        <v>0</v>
      </c>
      <c r="W3862" s="5">
        <v>13</v>
      </c>
      <c r="X3862" s="5">
        <v>82.075888629332653</v>
      </c>
      <c r="Y3862" s="5">
        <v>19</v>
      </c>
      <c r="Z3862" s="5">
        <v>119.95706799671697</v>
      </c>
      <c r="AA3862" s="5">
        <v>40</v>
      </c>
      <c r="AB3862" s="5">
        <v>252.54119578256206</v>
      </c>
      <c r="AC3862" s="225">
        <v>872</v>
      </c>
      <c r="AD3862" s="5">
        <v>5505.3980680598524</v>
      </c>
      <c r="AE3862" s="5">
        <v>78</v>
      </c>
      <c r="AF3862" s="5">
        <v>492.455331775996</v>
      </c>
      <c r="AG3862" s="5">
        <v>706</v>
      </c>
      <c r="AH3862" s="5">
        <v>4457.3521055622195</v>
      </c>
      <c r="AI3862" s="5">
        <v>88</v>
      </c>
      <c r="AJ3862" s="5">
        <v>555.59063072163644</v>
      </c>
    </row>
    <row r="3863" spans="1:36" x14ac:dyDescent="0.25">
      <c r="A3863">
        <v>2018</v>
      </c>
      <c r="B3863" t="s">
        <v>71</v>
      </c>
      <c r="C3863" s="212" t="s">
        <v>5899</v>
      </c>
      <c r="D3863" s="47" t="s">
        <v>610</v>
      </c>
      <c r="E3863" s="11">
        <v>0</v>
      </c>
      <c r="F3863" s="2">
        <v>0.33289999999999997</v>
      </c>
      <c r="G3863" s="2">
        <v>0.64890000000000003</v>
      </c>
      <c r="H3863" s="2">
        <v>-0.31600000000000006</v>
      </c>
      <c r="I3863" s="2">
        <v>0.34639999999999999</v>
      </c>
      <c r="J3863" s="2">
        <v>0.60750000000000004</v>
      </c>
      <c r="K3863" s="2">
        <v>-0.26110000000000005</v>
      </c>
      <c r="L3863" s="2">
        <v>0.41660000000000003</v>
      </c>
      <c r="M3863" s="2">
        <v>0.57110000000000005</v>
      </c>
      <c r="N3863" s="2">
        <v>-0.15450000000000003</v>
      </c>
      <c r="O3863" s="2">
        <v>-0.24386666666666676</v>
      </c>
      <c r="P3863" s="2" t="s">
        <v>5900</v>
      </c>
      <c r="Q3863" s="5">
        <v>15839</v>
      </c>
      <c r="R3863" s="5" t="s">
        <v>4791</v>
      </c>
      <c r="S3863" s="5">
        <v>72</v>
      </c>
      <c r="T3863" s="5">
        <v>454.57415240861161</v>
      </c>
      <c r="U3863" s="5">
        <v>0</v>
      </c>
      <c r="V3863" s="5">
        <v>0</v>
      </c>
      <c r="W3863" s="5">
        <v>13</v>
      </c>
      <c r="X3863" s="5">
        <v>82.075888629332653</v>
      </c>
      <c r="Y3863" s="5">
        <v>19</v>
      </c>
      <c r="Z3863" s="5">
        <v>119.95706799671697</v>
      </c>
      <c r="AA3863" s="5">
        <v>40</v>
      </c>
      <c r="AB3863" s="5">
        <v>252.54119578256206</v>
      </c>
      <c r="AC3863" s="225">
        <v>872</v>
      </c>
      <c r="AD3863" s="5">
        <v>5505.3980680598524</v>
      </c>
      <c r="AE3863" s="5">
        <v>78</v>
      </c>
      <c r="AF3863" s="5">
        <v>492.455331775996</v>
      </c>
      <c r="AG3863" s="5">
        <v>706</v>
      </c>
      <c r="AH3863" s="5">
        <v>4457.3521055622195</v>
      </c>
      <c r="AI3863" s="5">
        <v>88</v>
      </c>
      <c r="AJ3863" s="5">
        <v>555.59063072163644</v>
      </c>
    </row>
    <row r="3864" spans="1:36" x14ac:dyDescent="0.25">
      <c r="A3864">
        <v>2018</v>
      </c>
      <c r="B3864" t="s">
        <v>49</v>
      </c>
      <c r="C3864" s="212" t="s">
        <v>6471</v>
      </c>
      <c r="D3864" s="47" t="s">
        <v>5371</v>
      </c>
      <c r="E3864" s="11">
        <v>18.2</v>
      </c>
      <c r="F3864" s="2">
        <v>0.42899999999999999</v>
      </c>
      <c r="G3864" s="2">
        <v>0.54510000000000003</v>
      </c>
      <c r="H3864" s="2">
        <v>-0.11610000000000004</v>
      </c>
      <c r="I3864" s="2">
        <v>0.45300000000000001</v>
      </c>
      <c r="J3864" s="2">
        <v>0.46500000000000002</v>
      </c>
      <c r="K3864" s="2">
        <v>-1.2000000000000011E-2</v>
      </c>
      <c r="L3864" s="2">
        <v>0.46500000000000002</v>
      </c>
      <c r="M3864" s="2">
        <v>0.51900000000000002</v>
      </c>
      <c r="N3864" s="2">
        <v>-5.3999999999999992E-2</v>
      </c>
      <c r="O3864" s="2">
        <v>-6.0700000000000011E-2</v>
      </c>
      <c r="P3864" s="2" t="s">
        <v>5900</v>
      </c>
      <c r="Q3864" s="5">
        <v>15841</v>
      </c>
      <c r="R3864" s="5">
        <v>870.38461538461547</v>
      </c>
      <c r="S3864" s="5">
        <v>27</v>
      </c>
      <c r="T3864" s="5">
        <v>170.44378511457609</v>
      </c>
      <c r="U3864" s="5">
        <v>0</v>
      </c>
      <c r="V3864" s="5">
        <v>0</v>
      </c>
      <c r="W3864" s="5">
        <v>1</v>
      </c>
      <c r="X3864" s="5">
        <v>6.3127327820213361</v>
      </c>
      <c r="Y3864" s="5">
        <v>3</v>
      </c>
      <c r="Z3864" s="5">
        <v>18.938198346064013</v>
      </c>
      <c r="AA3864" s="5">
        <v>23</v>
      </c>
      <c r="AB3864" s="5">
        <v>145.19285398649075</v>
      </c>
      <c r="AC3864" s="225">
        <v>244</v>
      </c>
      <c r="AD3864" s="5">
        <v>1540.3067988132061</v>
      </c>
      <c r="AE3864" s="5">
        <v>27</v>
      </c>
      <c r="AF3864" s="5">
        <v>170.44378511457609</v>
      </c>
      <c r="AG3864" s="5">
        <v>206</v>
      </c>
      <c r="AH3864" s="5">
        <v>1300.4229530963955</v>
      </c>
      <c r="AI3864" s="5">
        <v>11</v>
      </c>
      <c r="AJ3864" s="5">
        <v>69.440060602234709</v>
      </c>
    </row>
    <row r="3865" spans="1:36" x14ac:dyDescent="0.25">
      <c r="A3865">
        <v>2017</v>
      </c>
      <c r="B3865" t="s">
        <v>49</v>
      </c>
      <c r="C3865" s="212" t="s">
        <v>6412</v>
      </c>
      <c r="D3865" s="47" t="s">
        <v>6320</v>
      </c>
      <c r="E3865" s="11">
        <v>9.1</v>
      </c>
      <c r="F3865" s="2">
        <v>0.39539999999999997</v>
      </c>
      <c r="G3865" s="2">
        <v>0.57040000000000002</v>
      </c>
      <c r="H3865" s="2">
        <v>-0.17500000000000004</v>
      </c>
      <c r="I3865" s="2">
        <v>0.35899999999999999</v>
      </c>
      <c r="J3865" s="2">
        <v>0.55100000000000005</v>
      </c>
      <c r="K3865" s="2">
        <v>-0.19200000000000006</v>
      </c>
      <c r="L3865" s="2">
        <v>0.42499999999999999</v>
      </c>
      <c r="M3865" s="2">
        <v>0.56299999999999994</v>
      </c>
      <c r="N3865" s="2">
        <v>-0.13799999999999996</v>
      </c>
      <c r="O3865" s="2">
        <v>-0.16833333333333336</v>
      </c>
      <c r="P3865" s="2" t="s">
        <v>5900</v>
      </c>
      <c r="Q3865" s="5">
        <v>15848</v>
      </c>
      <c r="R3865" s="5">
        <v>1741.5384615384617</v>
      </c>
      <c r="S3865" s="5">
        <v>6</v>
      </c>
      <c r="T3865" s="5">
        <v>37.859666834931851</v>
      </c>
      <c r="U3865" s="5">
        <v>0</v>
      </c>
      <c r="V3865" s="5">
        <v>0</v>
      </c>
      <c r="W3865" s="5">
        <v>2</v>
      </c>
      <c r="X3865" s="5">
        <v>12.619888944977284</v>
      </c>
      <c r="Y3865" s="5">
        <v>2</v>
      </c>
      <c r="Z3865" s="5">
        <v>12.619888944977284</v>
      </c>
      <c r="AA3865" s="5">
        <v>2</v>
      </c>
      <c r="AB3865" s="5">
        <v>12.619888944977284</v>
      </c>
      <c r="AC3865" s="225">
        <v>147</v>
      </c>
      <c r="AD3865" s="5">
        <v>927.56183745583041</v>
      </c>
      <c r="AE3865" s="5">
        <v>33</v>
      </c>
      <c r="AF3865" s="5">
        <v>208.22816759212517</v>
      </c>
      <c r="AG3865" s="5">
        <v>109</v>
      </c>
      <c r="AH3865" s="5">
        <v>687.78394750126199</v>
      </c>
      <c r="AI3865" s="5">
        <v>5</v>
      </c>
      <c r="AJ3865" s="5">
        <v>31.549722362443209</v>
      </c>
    </row>
    <row r="3866" spans="1:36" x14ac:dyDescent="0.25">
      <c r="A3866">
        <v>2018</v>
      </c>
      <c r="B3866" t="s">
        <v>49</v>
      </c>
      <c r="C3866" s="212" t="s">
        <v>6449</v>
      </c>
      <c r="D3866" s="47" t="s">
        <v>6316</v>
      </c>
      <c r="E3866" s="11">
        <v>13.3</v>
      </c>
      <c r="F3866" s="2">
        <v>0.2611</v>
      </c>
      <c r="G3866" s="2">
        <v>0.71</v>
      </c>
      <c r="H3866" s="2">
        <v>-0.44889999999999997</v>
      </c>
      <c r="I3866" s="2">
        <v>0.435</v>
      </c>
      <c r="J3866" s="2">
        <v>0.46800000000000003</v>
      </c>
      <c r="K3866" s="2">
        <v>-3.3000000000000029E-2</v>
      </c>
      <c r="L3866" s="2">
        <v>0.53100000000000003</v>
      </c>
      <c r="M3866" s="2">
        <v>0.45600000000000002</v>
      </c>
      <c r="N3866" s="2">
        <v>7.5000000000000011E-2</v>
      </c>
      <c r="O3866" s="2">
        <v>-0.13563333333333333</v>
      </c>
      <c r="P3866" s="2" t="s">
        <v>5900</v>
      </c>
      <c r="Q3866" s="5">
        <v>15849</v>
      </c>
      <c r="R3866" s="5">
        <v>1191.6541353383459</v>
      </c>
      <c r="S3866" s="5">
        <v>16</v>
      </c>
      <c r="T3866" s="5">
        <v>100.95274149788629</v>
      </c>
      <c r="U3866" s="5">
        <v>0</v>
      </c>
      <c r="V3866" s="5">
        <v>0</v>
      </c>
      <c r="W3866" s="5">
        <v>0</v>
      </c>
      <c r="X3866" s="5">
        <v>0</v>
      </c>
      <c r="Y3866" s="5">
        <v>1</v>
      </c>
      <c r="Z3866" s="5">
        <v>6.3095463436178933</v>
      </c>
      <c r="AA3866" s="5">
        <v>15</v>
      </c>
      <c r="AB3866" s="5">
        <v>94.643195154268412</v>
      </c>
      <c r="AC3866" s="225">
        <v>44</v>
      </c>
      <c r="AD3866" s="5">
        <v>277.62003911918731</v>
      </c>
      <c r="AE3866" s="5">
        <v>6</v>
      </c>
      <c r="AF3866" s="5">
        <v>37.857278061707362</v>
      </c>
      <c r="AG3866" s="5">
        <v>35</v>
      </c>
      <c r="AH3866" s="5">
        <v>220.83412202662626</v>
      </c>
      <c r="AI3866" s="5">
        <v>3</v>
      </c>
      <c r="AJ3866" s="5">
        <v>18.928639030853681</v>
      </c>
    </row>
    <row r="3867" spans="1:36" x14ac:dyDescent="0.25">
      <c r="A3867">
        <v>2018</v>
      </c>
      <c r="B3867" t="s">
        <v>49</v>
      </c>
      <c r="C3867" s="212" t="s">
        <v>6412</v>
      </c>
      <c r="D3867" s="47" t="s">
        <v>6320</v>
      </c>
      <c r="E3867" s="11">
        <v>9.1</v>
      </c>
      <c r="F3867" s="2">
        <v>0.39539999999999997</v>
      </c>
      <c r="G3867" s="2">
        <v>0.57040000000000002</v>
      </c>
      <c r="H3867" s="2">
        <v>-0.17500000000000004</v>
      </c>
      <c r="I3867" s="2">
        <v>0.35899999999999999</v>
      </c>
      <c r="J3867" s="2">
        <v>0.55100000000000005</v>
      </c>
      <c r="K3867" s="2">
        <v>-0.19200000000000006</v>
      </c>
      <c r="L3867" s="2">
        <v>0.42499999999999999</v>
      </c>
      <c r="M3867" s="2">
        <v>0.56299999999999994</v>
      </c>
      <c r="N3867" s="2">
        <v>-0.13799999999999996</v>
      </c>
      <c r="O3867" s="2">
        <v>-0.16833333333333336</v>
      </c>
      <c r="P3867" s="2" t="s">
        <v>5900</v>
      </c>
      <c r="Q3867" s="5">
        <v>15898</v>
      </c>
      <c r="R3867" s="5">
        <v>1747.032967032967</v>
      </c>
      <c r="S3867" s="5">
        <v>15</v>
      </c>
      <c r="T3867" s="5">
        <v>94.351490753553904</v>
      </c>
      <c r="U3867" s="5">
        <v>0</v>
      </c>
      <c r="V3867" s="5">
        <v>0</v>
      </c>
      <c r="W3867" s="5">
        <v>6</v>
      </c>
      <c r="X3867" s="5">
        <v>37.740596301421562</v>
      </c>
      <c r="Y3867" s="5">
        <v>0</v>
      </c>
      <c r="Z3867" s="5">
        <v>0</v>
      </c>
      <c r="AA3867" s="5">
        <v>9</v>
      </c>
      <c r="AB3867" s="5">
        <v>56.610894452132342</v>
      </c>
      <c r="AC3867" s="225">
        <v>183</v>
      </c>
      <c r="AD3867" s="5">
        <v>1151.0881871933577</v>
      </c>
      <c r="AE3867" s="5">
        <v>33</v>
      </c>
      <c r="AF3867" s="5">
        <v>207.5732796578186</v>
      </c>
      <c r="AG3867" s="5">
        <v>145</v>
      </c>
      <c r="AH3867" s="5">
        <v>912.06441061768771</v>
      </c>
      <c r="AI3867" s="5">
        <v>5</v>
      </c>
      <c r="AJ3867" s="5">
        <v>31.4504969178513</v>
      </c>
    </row>
    <row r="3868" spans="1:36" x14ac:dyDescent="0.25">
      <c r="A3868">
        <v>2017</v>
      </c>
      <c r="B3868" t="s">
        <v>49</v>
      </c>
      <c r="C3868" s="212" t="s">
        <v>6512</v>
      </c>
      <c r="D3868" s="47" t="s">
        <v>5371</v>
      </c>
      <c r="E3868" s="11">
        <v>50.1</v>
      </c>
      <c r="F3868" s="2">
        <v>0.42899999999999999</v>
      </c>
      <c r="G3868" s="2">
        <v>0.54510000000000003</v>
      </c>
      <c r="H3868" s="2">
        <v>-0.11610000000000004</v>
      </c>
      <c r="I3868" s="2">
        <v>0.45900000000000002</v>
      </c>
      <c r="J3868" s="2">
        <v>0.46899999999999997</v>
      </c>
      <c r="K3868" s="2">
        <v>-9.9999999999999534E-3</v>
      </c>
      <c r="L3868" s="2">
        <v>0.39300000000000002</v>
      </c>
      <c r="M3868" s="2">
        <v>0.59099999999999997</v>
      </c>
      <c r="N3868" s="2">
        <v>-0.19799999999999995</v>
      </c>
      <c r="O3868" s="2">
        <v>-0.10803333333333331</v>
      </c>
      <c r="P3868" s="2" t="s">
        <v>5900</v>
      </c>
      <c r="Q3868" s="5">
        <v>15919</v>
      </c>
      <c r="R3868" s="5">
        <v>317.74451097804388</v>
      </c>
      <c r="S3868" s="5">
        <v>23</v>
      </c>
      <c r="T3868" s="5">
        <v>144.48143727621081</v>
      </c>
      <c r="U3868" s="5">
        <v>0</v>
      </c>
      <c r="V3868" s="5">
        <v>0</v>
      </c>
      <c r="W3868" s="5">
        <v>7</v>
      </c>
      <c r="X3868" s="5">
        <v>43.972611344933725</v>
      </c>
      <c r="Y3868" s="5">
        <v>3</v>
      </c>
      <c r="Z3868" s="5">
        <v>18.845404862114457</v>
      </c>
      <c r="AA3868" s="5">
        <v>13</v>
      </c>
      <c r="AB3868" s="5">
        <v>81.663421069162638</v>
      </c>
      <c r="AC3868" s="225">
        <v>147</v>
      </c>
      <c r="AD3868" s="5">
        <v>923.42483824360829</v>
      </c>
      <c r="AE3868" s="5">
        <v>37</v>
      </c>
      <c r="AF3868" s="5">
        <v>232.42665996607826</v>
      </c>
      <c r="AG3868" s="5">
        <v>100</v>
      </c>
      <c r="AH3868" s="5">
        <v>628.18016207048186</v>
      </c>
      <c r="AI3868" s="5">
        <v>10</v>
      </c>
      <c r="AJ3868" s="5">
        <v>62.818016207048181</v>
      </c>
    </row>
    <row r="3869" spans="1:36" x14ac:dyDescent="0.25">
      <c r="A3869">
        <v>2018</v>
      </c>
      <c r="B3869" t="s">
        <v>49</v>
      </c>
      <c r="C3869" s="212" t="s">
        <v>6512</v>
      </c>
      <c r="D3869" s="47" t="s">
        <v>5371</v>
      </c>
      <c r="E3869" s="11">
        <v>50.1</v>
      </c>
      <c r="F3869" s="2">
        <v>0.42899999999999999</v>
      </c>
      <c r="G3869" s="2">
        <v>0.54510000000000003</v>
      </c>
      <c r="H3869" s="2">
        <v>-0.11610000000000004</v>
      </c>
      <c r="I3869" s="2">
        <v>0.45900000000000002</v>
      </c>
      <c r="J3869" s="2">
        <v>0.46899999999999997</v>
      </c>
      <c r="K3869" s="2">
        <v>-9.9999999999999534E-3</v>
      </c>
      <c r="L3869" s="2">
        <v>0.39300000000000002</v>
      </c>
      <c r="M3869" s="2">
        <v>0.59099999999999997</v>
      </c>
      <c r="N3869" s="2">
        <v>-0.19799999999999995</v>
      </c>
      <c r="O3869" s="2">
        <v>-0.10803333333333331</v>
      </c>
      <c r="P3869" s="2" t="s">
        <v>5900</v>
      </c>
      <c r="Q3869" s="5">
        <v>15920</v>
      </c>
      <c r="R3869" s="5">
        <v>317.76447105788424</v>
      </c>
      <c r="S3869" s="5">
        <v>21</v>
      </c>
      <c r="T3869" s="5">
        <v>131.90954773869345</v>
      </c>
      <c r="U3869" s="5">
        <v>0</v>
      </c>
      <c r="V3869" s="5">
        <v>0</v>
      </c>
      <c r="W3869" s="5">
        <v>4</v>
      </c>
      <c r="X3869" s="5">
        <v>25.125628140703519</v>
      </c>
      <c r="Y3869" s="5">
        <v>0</v>
      </c>
      <c r="Z3869" s="5">
        <v>0</v>
      </c>
      <c r="AA3869" s="5">
        <v>17</v>
      </c>
      <c r="AB3869" s="5">
        <v>106.78391959798995</v>
      </c>
      <c r="AC3869" s="225">
        <v>111</v>
      </c>
      <c r="AD3869" s="5">
        <v>697.2361809045226</v>
      </c>
      <c r="AE3869" s="5">
        <v>27</v>
      </c>
      <c r="AF3869" s="5">
        <v>169.59798994974872</v>
      </c>
      <c r="AG3869" s="5">
        <v>74</v>
      </c>
      <c r="AH3869" s="5">
        <v>464.82412060301505</v>
      </c>
      <c r="AI3869" s="5">
        <v>10</v>
      </c>
      <c r="AJ3869" s="5">
        <v>62.814070351758794</v>
      </c>
    </row>
    <row r="3870" spans="1:36" x14ac:dyDescent="0.25">
      <c r="A3870">
        <v>2018</v>
      </c>
      <c r="B3870" t="s">
        <v>49</v>
      </c>
      <c r="C3870" s="212" t="s">
        <v>6369</v>
      </c>
      <c r="D3870" s="47" t="s">
        <v>6314</v>
      </c>
      <c r="E3870" s="11">
        <v>23.8</v>
      </c>
      <c r="F3870" s="2">
        <v>0.39889999999999998</v>
      </c>
      <c r="G3870" s="2">
        <v>0.57140000000000002</v>
      </c>
      <c r="H3870" s="2">
        <v>-0.17250000000000004</v>
      </c>
      <c r="I3870" s="2">
        <v>0.38500000000000001</v>
      </c>
      <c r="J3870" s="2">
        <v>0.50900000000000001</v>
      </c>
      <c r="K3870" s="2">
        <v>-0.124</v>
      </c>
      <c r="L3870" s="2">
        <v>0.55200000000000005</v>
      </c>
      <c r="M3870" s="2">
        <v>0.439</v>
      </c>
      <c r="N3870" s="2">
        <v>0.11300000000000004</v>
      </c>
      <c r="O3870" s="2">
        <v>-6.1166666666666668E-2</v>
      </c>
      <c r="P3870" s="2" t="s">
        <v>5900</v>
      </c>
      <c r="Q3870" s="5">
        <v>15934</v>
      </c>
      <c r="R3870" s="5">
        <v>669.49579831932772</v>
      </c>
      <c r="S3870" s="5">
        <v>9</v>
      </c>
      <c r="T3870" s="5">
        <v>56.482992343416591</v>
      </c>
      <c r="U3870" s="5">
        <v>0</v>
      </c>
      <c r="V3870" s="5">
        <v>0</v>
      </c>
      <c r="W3870" s="5">
        <v>2</v>
      </c>
      <c r="X3870" s="5">
        <v>12.551776076314798</v>
      </c>
      <c r="Y3870" s="5">
        <v>0</v>
      </c>
      <c r="Z3870" s="5">
        <v>0</v>
      </c>
      <c r="AA3870" s="5">
        <v>7</v>
      </c>
      <c r="AB3870" s="5">
        <v>43.931216267101796</v>
      </c>
      <c r="AC3870" s="225">
        <v>57</v>
      </c>
      <c r="AD3870" s="5">
        <v>357.72561817497177</v>
      </c>
      <c r="AE3870" s="5">
        <v>9</v>
      </c>
      <c r="AF3870" s="5">
        <v>56.482992343416591</v>
      </c>
      <c r="AG3870" s="5">
        <v>47</v>
      </c>
      <c r="AH3870" s="5">
        <v>294.96673779339773</v>
      </c>
      <c r="AI3870" s="5">
        <v>1</v>
      </c>
      <c r="AJ3870" s="5">
        <v>6.2758880381573992</v>
      </c>
    </row>
    <row r="3871" spans="1:36" x14ac:dyDescent="0.25">
      <c r="A3871">
        <v>2018</v>
      </c>
      <c r="B3871" t="s">
        <v>49</v>
      </c>
      <c r="C3871" s="212" t="s">
        <v>6512</v>
      </c>
      <c r="D3871" s="47" t="s">
        <v>5371</v>
      </c>
      <c r="E3871" s="11">
        <v>50.1</v>
      </c>
      <c r="F3871" s="2">
        <v>0.42899999999999999</v>
      </c>
      <c r="G3871" s="2">
        <v>0.54510000000000003</v>
      </c>
      <c r="H3871" s="2">
        <v>-0.11610000000000004</v>
      </c>
      <c r="I3871" s="2">
        <v>0.45900000000000002</v>
      </c>
      <c r="J3871" s="2">
        <v>0.46899999999999997</v>
      </c>
      <c r="K3871" s="2">
        <v>-9.9999999999999534E-3</v>
      </c>
      <c r="L3871" s="2">
        <v>0.39300000000000002</v>
      </c>
      <c r="M3871" s="2">
        <v>0.59099999999999997</v>
      </c>
      <c r="N3871" s="2">
        <v>-0.19799999999999995</v>
      </c>
      <c r="O3871" s="2">
        <v>-0.10803333333333331</v>
      </c>
      <c r="P3871" s="2" t="s">
        <v>5900</v>
      </c>
      <c r="Q3871" s="5">
        <v>15959</v>
      </c>
      <c r="R3871" s="5">
        <v>318.54291417165666</v>
      </c>
      <c r="S3871" s="5">
        <v>33</v>
      </c>
      <c r="T3871" s="5">
        <v>206.77987342565322</v>
      </c>
      <c r="U3871" s="5">
        <v>0</v>
      </c>
      <c r="V3871" s="5">
        <v>0</v>
      </c>
      <c r="W3871" s="5">
        <v>7</v>
      </c>
      <c r="X3871" s="5">
        <v>43.862397393320386</v>
      </c>
      <c r="Y3871" s="5">
        <v>2</v>
      </c>
      <c r="Z3871" s="5">
        <v>12.53211354094868</v>
      </c>
      <c r="AA3871" s="5">
        <v>24</v>
      </c>
      <c r="AB3871" s="5">
        <v>150.38536249138417</v>
      </c>
      <c r="AC3871" s="225">
        <v>115</v>
      </c>
      <c r="AD3871" s="5">
        <v>720.59652860454923</v>
      </c>
      <c r="AE3871" s="5">
        <v>39</v>
      </c>
      <c r="AF3871" s="5">
        <v>244.37621404849929</v>
      </c>
      <c r="AG3871" s="5">
        <v>72</v>
      </c>
      <c r="AH3871" s="5">
        <v>451.15608747415251</v>
      </c>
      <c r="AI3871" s="5">
        <v>4</v>
      </c>
      <c r="AJ3871" s="5">
        <v>25.064227081897361</v>
      </c>
    </row>
    <row r="3872" spans="1:36" x14ac:dyDescent="0.25">
      <c r="A3872">
        <v>2018</v>
      </c>
      <c r="B3872" t="s">
        <v>49</v>
      </c>
      <c r="C3872" s="212" t="s">
        <v>6373</v>
      </c>
      <c r="D3872" s="47" t="s">
        <v>6216</v>
      </c>
      <c r="E3872" s="11">
        <v>13.3</v>
      </c>
      <c r="F3872" s="2">
        <v>0.25219999999999998</v>
      </c>
      <c r="G3872" s="2">
        <v>0.71730000000000005</v>
      </c>
      <c r="H3872" s="2">
        <v>-0.46510000000000007</v>
      </c>
      <c r="I3872" s="2">
        <v>0.26500000000000001</v>
      </c>
      <c r="J3872" s="2">
        <v>0.63400000000000001</v>
      </c>
      <c r="K3872" s="2">
        <v>-0.36899999999999999</v>
      </c>
      <c r="L3872" s="2">
        <v>0.27400000000000002</v>
      </c>
      <c r="M3872" s="2">
        <v>0.69799999999999995</v>
      </c>
      <c r="N3872" s="2">
        <v>-0.42399999999999993</v>
      </c>
      <c r="O3872" s="2">
        <v>-0.41936666666666667</v>
      </c>
      <c r="P3872" s="2" t="s">
        <v>5900</v>
      </c>
      <c r="Q3872" s="5">
        <v>15979</v>
      </c>
      <c r="R3872" s="5">
        <v>1201.4285714285713</v>
      </c>
      <c r="S3872" s="5">
        <v>37</v>
      </c>
      <c r="T3872" s="5">
        <v>231.55391451279806</v>
      </c>
      <c r="U3872" s="5">
        <v>0</v>
      </c>
      <c r="V3872" s="5">
        <v>0</v>
      </c>
      <c r="W3872" s="5">
        <v>7</v>
      </c>
      <c r="X3872" s="5">
        <v>43.80749734025909</v>
      </c>
      <c r="Y3872" s="5">
        <v>2</v>
      </c>
      <c r="Z3872" s="5">
        <v>12.516427811502597</v>
      </c>
      <c r="AA3872" s="5">
        <v>28</v>
      </c>
      <c r="AB3872" s="5">
        <v>175.22998936103636</v>
      </c>
      <c r="AC3872" s="225">
        <v>156</v>
      </c>
      <c r="AD3872" s="5">
        <v>976.28136929720256</v>
      </c>
      <c r="AE3872" s="5">
        <v>25</v>
      </c>
      <c r="AF3872" s="5">
        <v>156.45534764378246</v>
      </c>
      <c r="AG3872" s="5">
        <v>122</v>
      </c>
      <c r="AH3872" s="5">
        <v>763.50209650165846</v>
      </c>
      <c r="AI3872" s="5">
        <v>9</v>
      </c>
      <c r="AJ3872" s="5">
        <v>56.323925151761685</v>
      </c>
    </row>
    <row r="3873" spans="1:36" x14ac:dyDescent="0.25">
      <c r="A3873">
        <v>2019</v>
      </c>
      <c r="B3873" t="s">
        <v>41</v>
      </c>
      <c r="C3873" s="212" t="s">
        <v>6081</v>
      </c>
      <c r="D3873" s="47" t="s">
        <v>6005</v>
      </c>
      <c r="E3873" s="11">
        <v>4.2560000000000002</v>
      </c>
      <c r="F3873" s="2">
        <v>0.24049999999999999</v>
      </c>
      <c r="G3873" s="2">
        <v>0.74350000000000005</v>
      </c>
      <c r="H3873" s="2">
        <v>-0.50300000000000011</v>
      </c>
      <c r="I3873" s="2">
        <v>0.2102</v>
      </c>
      <c r="J3873" s="2">
        <v>0.74750000000000005</v>
      </c>
      <c r="K3873" s="2">
        <v>-0.53730000000000011</v>
      </c>
      <c r="L3873" s="2">
        <v>0.24629999999999999</v>
      </c>
      <c r="M3873" s="2">
        <v>0.74</v>
      </c>
      <c r="N3873" s="2">
        <v>-0.49370000000000003</v>
      </c>
      <c r="O3873" s="2">
        <v>-0.51133333333333342</v>
      </c>
      <c r="P3873" s="2" t="s">
        <v>5900</v>
      </c>
      <c r="Q3873" s="5">
        <v>15982</v>
      </c>
      <c r="R3873" s="5">
        <v>3755.1691729323306</v>
      </c>
      <c r="S3873" s="5">
        <v>17</v>
      </c>
      <c r="T3873" s="5">
        <v>106.36966587410836</v>
      </c>
      <c r="U3873" s="5">
        <v>1</v>
      </c>
      <c r="V3873" s="5">
        <v>6.2570391690651981</v>
      </c>
      <c r="W3873" s="5">
        <v>4</v>
      </c>
      <c r="X3873" s="5">
        <v>25.028156676260792</v>
      </c>
      <c r="Y3873" s="5">
        <v>1</v>
      </c>
      <c r="Z3873" s="5">
        <v>6.2570391690651981</v>
      </c>
      <c r="AA3873" s="5">
        <v>11</v>
      </c>
      <c r="AB3873" s="5">
        <v>68.827430859717182</v>
      </c>
      <c r="AC3873" s="225">
        <v>79</v>
      </c>
      <c r="AD3873" s="5">
        <v>494.30609435615065</v>
      </c>
      <c r="AE3873" s="5">
        <v>16</v>
      </c>
      <c r="AF3873" s="5">
        <v>100.11262670504317</v>
      </c>
      <c r="AG3873" s="5">
        <v>60</v>
      </c>
      <c r="AH3873" s="5">
        <v>375.4223501439119</v>
      </c>
      <c r="AI3873" s="5">
        <v>3</v>
      </c>
      <c r="AJ3873" s="5">
        <v>18.771117507195594</v>
      </c>
    </row>
    <row r="3874" spans="1:36" x14ac:dyDescent="0.25">
      <c r="A3874">
        <v>2018</v>
      </c>
      <c r="B3874" t="s">
        <v>49</v>
      </c>
      <c r="C3874" s="212" t="s">
        <v>6379</v>
      </c>
      <c r="D3874" s="47" t="s">
        <v>5371</v>
      </c>
      <c r="E3874" s="11">
        <v>12.4</v>
      </c>
      <c r="F3874" s="2">
        <v>0.42899999999999999</v>
      </c>
      <c r="G3874" s="2">
        <v>0.54510000000000003</v>
      </c>
      <c r="H3874" s="2">
        <v>-0.11610000000000004</v>
      </c>
      <c r="I3874" s="2">
        <v>0.437</v>
      </c>
      <c r="J3874" s="2">
        <v>0.48699999999999999</v>
      </c>
      <c r="K3874" s="2">
        <v>-4.9999999999999989E-2</v>
      </c>
      <c r="L3874" s="2">
        <v>0.373</v>
      </c>
      <c r="M3874" s="2">
        <v>0.60799999999999998</v>
      </c>
      <c r="N3874" s="2">
        <v>-0.23499999999999999</v>
      </c>
      <c r="O3874" s="2">
        <v>-0.13370000000000001</v>
      </c>
      <c r="P3874" s="2" t="s">
        <v>5900</v>
      </c>
      <c r="Q3874" s="5">
        <v>15996</v>
      </c>
      <c r="R3874" s="5">
        <v>1290</v>
      </c>
      <c r="S3874" s="5">
        <v>51</v>
      </c>
      <c r="T3874" s="5">
        <v>318.82970742685671</v>
      </c>
      <c r="U3874" s="5">
        <v>0</v>
      </c>
      <c r="V3874" s="5">
        <v>0</v>
      </c>
      <c r="W3874" s="5">
        <v>11</v>
      </c>
      <c r="X3874" s="5">
        <v>68.767191797949494</v>
      </c>
      <c r="Y3874" s="5">
        <v>2</v>
      </c>
      <c r="Z3874" s="5">
        <v>12.503125781445362</v>
      </c>
      <c r="AA3874" s="5">
        <v>38</v>
      </c>
      <c r="AB3874" s="5">
        <v>237.55938984746186</v>
      </c>
      <c r="AC3874" s="225">
        <v>214</v>
      </c>
      <c r="AD3874" s="5">
        <v>1337.8344586146536</v>
      </c>
      <c r="AE3874" s="5">
        <v>29</v>
      </c>
      <c r="AF3874" s="5">
        <v>181.29532383095773</v>
      </c>
      <c r="AG3874" s="5">
        <v>178</v>
      </c>
      <c r="AH3874" s="5">
        <v>1112.7781945486372</v>
      </c>
      <c r="AI3874" s="5">
        <v>7</v>
      </c>
      <c r="AJ3874" s="5">
        <v>43.760940235058762</v>
      </c>
    </row>
    <row r="3875" spans="1:36" x14ac:dyDescent="0.25">
      <c r="A3875">
        <v>2019</v>
      </c>
      <c r="B3875" t="s">
        <v>71</v>
      </c>
      <c r="C3875" s="212" t="s">
        <v>5835</v>
      </c>
      <c r="D3875" s="47" t="s">
        <v>5817</v>
      </c>
      <c r="E3875" s="11">
        <v>0</v>
      </c>
      <c r="F3875" s="2">
        <v>0.4909</v>
      </c>
      <c r="G3875" s="2">
        <v>0.49309999999999998</v>
      </c>
      <c r="H3875" s="2">
        <v>-2.1999999999999797E-3</v>
      </c>
      <c r="I3875" s="2">
        <v>0.51739999999999997</v>
      </c>
      <c r="J3875" s="2">
        <v>0.43140000000000001</v>
      </c>
      <c r="K3875" s="2">
        <v>8.5999999999999965E-2</v>
      </c>
      <c r="L3875" s="2">
        <v>0.57120000000000004</v>
      </c>
      <c r="M3875" s="2">
        <v>0.4143</v>
      </c>
      <c r="N3875" s="2">
        <v>0.15690000000000004</v>
      </c>
      <c r="O3875" s="2">
        <v>8.0233333333333337E-2</v>
      </c>
      <c r="P3875" s="2" t="s">
        <v>5765</v>
      </c>
      <c r="Q3875" s="5">
        <v>16027</v>
      </c>
      <c r="R3875" s="5" t="s">
        <v>4791</v>
      </c>
      <c r="S3875" s="5">
        <v>38</v>
      </c>
      <c r="T3875" s="5">
        <v>237.09989392899485</v>
      </c>
      <c r="U3875" s="5">
        <v>0</v>
      </c>
      <c r="V3875" s="5">
        <v>0</v>
      </c>
      <c r="W3875" s="5">
        <v>5</v>
      </c>
      <c r="X3875" s="5">
        <v>31.197354464341426</v>
      </c>
      <c r="Y3875" s="5">
        <v>6</v>
      </c>
      <c r="Z3875" s="5">
        <v>37.436825357209713</v>
      </c>
      <c r="AA3875" s="5">
        <v>27</v>
      </c>
      <c r="AB3875" s="5">
        <v>168.46571410744369</v>
      </c>
      <c r="AC3875" s="225">
        <v>418</v>
      </c>
      <c r="AD3875" s="5">
        <v>2608.0988332189431</v>
      </c>
      <c r="AE3875" s="5">
        <v>36</v>
      </c>
      <c r="AF3875" s="5">
        <v>224.62095214325822</v>
      </c>
      <c r="AG3875" s="5">
        <v>369</v>
      </c>
      <c r="AH3875" s="5">
        <v>2302.3647594683971</v>
      </c>
      <c r="AI3875" s="5">
        <v>13</v>
      </c>
      <c r="AJ3875" s="5">
        <v>81.113121607287695</v>
      </c>
    </row>
    <row r="3876" spans="1:36" x14ac:dyDescent="0.25">
      <c r="A3876">
        <v>2018</v>
      </c>
      <c r="B3876" t="s">
        <v>49</v>
      </c>
      <c r="C3876" s="212" t="s">
        <v>6369</v>
      </c>
      <c r="D3876" s="47" t="s">
        <v>6314</v>
      </c>
      <c r="E3876" s="11">
        <v>23.8</v>
      </c>
      <c r="F3876" s="2">
        <v>0.39889999999999998</v>
      </c>
      <c r="G3876" s="2">
        <v>0.57140000000000002</v>
      </c>
      <c r="H3876" s="2">
        <v>-0.17250000000000004</v>
      </c>
      <c r="I3876" s="2">
        <v>0.38500000000000001</v>
      </c>
      <c r="J3876" s="2">
        <v>0.50900000000000001</v>
      </c>
      <c r="K3876" s="2">
        <v>-0.124</v>
      </c>
      <c r="L3876" s="2">
        <v>0.55200000000000005</v>
      </c>
      <c r="M3876" s="2">
        <v>0.439</v>
      </c>
      <c r="N3876" s="2">
        <v>0.11300000000000004</v>
      </c>
      <c r="O3876" s="2">
        <v>-6.1166666666666668E-2</v>
      </c>
      <c r="P3876" s="2" t="s">
        <v>5900</v>
      </c>
      <c r="Q3876" s="5">
        <v>16049</v>
      </c>
      <c r="R3876" s="5">
        <v>674.32773109243692</v>
      </c>
      <c r="S3876" s="5">
        <v>7</v>
      </c>
      <c r="T3876" s="5">
        <v>43.61642469935822</v>
      </c>
      <c r="U3876" s="5">
        <v>0</v>
      </c>
      <c r="V3876" s="5">
        <v>0</v>
      </c>
      <c r="W3876" s="5">
        <v>0</v>
      </c>
      <c r="X3876" s="5">
        <v>0</v>
      </c>
      <c r="Y3876" s="5">
        <v>0</v>
      </c>
      <c r="Z3876" s="5">
        <v>0</v>
      </c>
      <c r="AA3876" s="5">
        <v>7</v>
      </c>
      <c r="AB3876" s="5">
        <v>43.61642469935822</v>
      </c>
      <c r="AC3876" s="225">
        <v>92</v>
      </c>
      <c r="AD3876" s="5">
        <v>573.24443890585087</v>
      </c>
      <c r="AE3876" s="5">
        <v>18</v>
      </c>
      <c r="AF3876" s="5">
        <v>112.15652065549254</v>
      </c>
      <c r="AG3876" s="5">
        <v>74</v>
      </c>
      <c r="AH3876" s="5">
        <v>461.08791825035826</v>
      </c>
      <c r="AI3876" s="5">
        <v>0</v>
      </c>
      <c r="AJ3876" s="5">
        <v>0</v>
      </c>
    </row>
    <row r="3877" spans="1:36" x14ac:dyDescent="0.25">
      <c r="A3877">
        <v>2018</v>
      </c>
      <c r="B3877" t="s">
        <v>49</v>
      </c>
      <c r="C3877" s="212" t="s">
        <v>6373</v>
      </c>
      <c r="D3877" s="47" t="s">
        <v>6216</v>
      </c>
      <c r="E3877" s="11">
        <v>13.3</v>
      </c>
      <c r="F3877" s="2">
        <v>0.25219999999999998</v>
      </c>
      <c r="G3877" s="2">
        <v>0.71730000000000005</v>
      </c>
      <c r="H3877" s="2">
        <v>-0.46510000000000007</v>
      </c>
      <c r="I3877" s="2">
        <v>0.26500000000000001</v>
      </c>
      <c r="J3877" s="2">
        <v>0.63400000000000001</v>
      </c>
      <c r="K3877" s="2">
        <v>-0.36899999999999999</v>
      </c>
      <c r="L3877" s="2">
        <v>0.27400000000000002</v>
      </c>
      <c r="M3877" s="2">
        <v>0.69799999999999995</v>
      </c>
      <c r="N3877" s="2">
        <v>-0.42399999999999993</v>
      </c>
      <c r="O3877" s="2">
        <v>-0.41936666666666667</v>
      </c>
      <c r="P3877" s="2" t="s">
        <v>5900</v>
      </c>
      <c r="Q3877" s="5">
        <v>16050</v>
      </c>
      <c r="R3877" s="5">
        <v>1206.7669172932331</v>
      </c>
      <c r="S3877" s="5">
        <v>34</v>
      </c>
      <c r="T3877" s="5">
        <v>211.8380062305296</v>
      </c>
      <c r="U3877" s="5">
        <v>0</v>
      </c>
      <c r="V3877" s="5">
        <v>0</v>
      </c>
      <c r="W3877" s="5">
        <v>5</v>
      </c>
      <c r="X3877" s="5">
        <v>31.152647975077883</v>
      </c>
      <c r="Y3877" s="5">
        <v>2</v>
      </c>
      <c r="Z3877" s="5">
        <v>12.461059190031152</v>
      </c>
      <c r="AA3877" s="5">
        <v>27</v>
      </c>
      <c r="AB3877" s="5">
        <v>168.22429906542055</v>
      </c>
      <c r="AC3877" s="225">
        <v>122</v>
      </c>
      <c r="AD3877" s="5">
        <v>760.12461059190036</v>
      </c>
      <c r="AE3877" s="5">
        <v>26</v>
      </c>
      <c r="AF3877" s="5">
        <v>161.99376947040497</v>
      </c>
      <c r="AG3877" s="5">
        <v>88</v>
      </c>
      <c r="AH3877" s="5">
        <v>548.28660436137079</v>
      </c>
      <c r="AI3877" s="5">
        <v>8</v>
      </c>
      <c r="AJ3877" s="5">
        <v>49.844236760124609</v>
      </c>
    </row>
    <row r="3878" spans="1:36" x14ac:dyDescent="0.25">
      <c r="A3878">
        <v>2017</v>
      </c>
      <c r="B3878" t="s">
        <v>49</v>
      </c>
      <c r="C3878" s="212" t="s">
        <v>6373</v>
      </c>
      <c r="D3878" s="47" t="s">
        <v>6216</v>
      </c>
      <c r="E3878" s="11">
        <v>13.3</v>
      </c>
      <c r="F3878" s="2">
        <v>0.25219999999999998</v>
      </c>
      <c r="G3878" s="2">
        <v>0.71730000000000005</v>
      </c>
      <c r="H3878" s="2">
        <v>-0.46510000000000007</v>
      </c>
      <c r="I3878" s="2">
        <v>0.26500000000000001</v>
      </c>
      <c r="J3878" s="2">
        <v>0.63400000000000001</v>
      </c>
      <c r="K3878" s="2">
        <v>-0.36899999999999999</v>
      </c>
      <c r="L3878" s="2">
        <v>0.27400000000000002</v>
      </c>
      <c r="M3878" s="2">
        <v>0.69799999999999995</v>
      </c>
      <c r="N3878" s="2">
        <v>-0.42399999999999993</v>
      </c>
      <c r="O3878" s="2">
        <v>-0.41936666666666667</v>
      </c>
      <c r="P3878" s="2" t="s">
        <v>5900</v>
      </c>
      <c r="Q3878" s="5">
        <v>16061</v>
      </c>
      <c r="R3878" s="5">
        <v>1207.593984962406</v>
      </c>
      <c r="S3878" s="5">
        <v>41</v>
      </c>
      <c r="T3878" s="5">
        <v>255.27675736255526</v>
      </c>
      <c r="U3878" s="5">
        <v>0</v>
      </c>
      <c r="V3878" s="5">
        <v>0</v>
      </c>
      <c r="W3878" s="5">
        <v>5</v>
      </c>
      <c r="X3878" s="5">
        <v>31.131311873482346</v>
      </c>
      <c r="Y3878" s="5">
        <v>3</v>
      </c>
      <c r="Z3878" s="5">
        <v>18.678787124089411</v>
      </c>
      <c r="AA3878" s="5">
        <v>33</v>
      </c>
      <c r="AB3878" s="5">
        <v>205.46665836498352</v>
      </c>
      <c r="AC3878" s="225">
        <v>170</v>
      </c>
      <c r="AD3878" s="5">
        <v>1058.4646036984</v>
      </c>
      <c r="AE3878" s="5">
        <v>34</v>
      </c>
      <c r="AF3878" s="5">
        <v>211.69292073967998</v>
      </c>
      <c r="AG3878" s="5">
        <v>125</v>
      </c>
      <c r="AH3878" s="5">
        <v>778.28279683705864</v>
      </c>
      <c r="AI3878" s="5">
        <v>11</v>
      </c>
      <c r="AJ3878" s="5">
        <v>68.488886121661167</v>
      </c>
    </row>
    <row r="3879" spans="1:36" x14ac:dyDescent="0.25">
      <c r="A3879">
        <v>2018</v>
      </c>
      <c r="B3879" t="s">
        <v>49</v>
      </c>
      <c r="C3879" s="212" t="s">
        <v>6379</v>
      </c>
      <c r="D3879" s="47" t="s">
        <v>5371</v>
      </c>
      <c r="E3879" s="11">
        <v>12.4</v>
      </c>
      <c r="F3879" s="2">
        <v>0.42899999999999999</v>
      </c>
      <c r="G3879" s="2">
        <v>0.54510000000000003</v>
      </c>
      <c r="H3879" s="2">
        <v>-0.11610000000000004</v>
      </c>
      <c r="I3879" s="2">
        <v>0.437</v>
      </c>
      <c r="J3879" s="2">
        <v>0.48699999999999999</v>
      </c>
      <c r="K3879" s="2">
        <v>-4.9999999999999989E-2</v>
      </c>
      <c r="L3879" s="2">
        <v>0.373</v>
      </c>
      <c r="M3879" s="2">
        <v>0.60799999999999998</v>
      </c>
      <c r="N3879" s="2">
        <v>-0.23499999999999999</v>
      </c>
      <c r="O3879" s="2">
        <v>-0.13370000000000001</v>
      </c>
      <c r="P3879" s="2" t="s">
        <v>5900</v>
      </c>
      <c r="Q3879" s="5">
        <v>16076</v>
      </c>
      <c r="R3879" s="5">
        <v>1296.4516129032259</v>
      </c>
      <c r="S3879" s="5">
        <v>55</v>
      </c>
      <c r="T3879" s="5">
        <v>342.12490669320727</v>
      </c>
      <c r="U3879" s="5">
        <v>0</v>
      </c>
      <c r="V3879" s="5">
        <v>0</v>
      </c>
      <c r="W3879" s="5">
        <v>8</v>
      </c>
      <c r="X3879" s="5">
        <v>49.763622791739238</v>
      </c>
      <c r="Y3879" s="5">
        <v>2</v>
      </c>
      <c r="Z3879" s="5">
        <v>12.440905697934809</v>
      </c>
      <c r="AA3879" s="5">
        <v>45</v>
      </c>
      <c r="AB3879" s="5">
        <v>279.92037820353318</v>
      </c>
      <c r="AC3879" s="225">
        <v>293</v>
      </c>
      <c r="AD3879" s="5">
        <v>1822.5926847474498</v>
      </c>
      <c r="AE3879" s="5">
        <v>53</v>
      </c>
      <c r="AF3879" s="5">
        <v>329.68400099527247</v>
      </c>
      <c r="AG3879" s="5">
        <v>229</v>
      </c>
      <c r="AH3879" s="5">
        <v>1424.4837024135356</v>
      </c>
      <c r="AI3879" s="5">
        <v>11</v>
      </c>
      <c r="AJ3879" s="5">
        <v>68.424981338641444</v>
      </c>
    </row>
    <row r="3880" spans="1:36" x14ac:dyDescent="0.25">
      <c r="A3880">
        <v>2017</v>
      </c>
      <c r="B3880" t="s">
        <v>49</v>
      </c>
      <c r="C3880" s="212" t="s">
        <v>6369</v>
      </c>
      <c r="D3880" s="47" t="s">
        <v>6314</v>
      </c>
      <c r="E3880" s="11">
        <v>23.8</v>
      </c>
      <c r="F3880" s="2">
        <v>0.39889999999999998</v>
      </c>
      <c r="G3880" s="2">
        <v>0.57140000000000002</v>
      </c>
      <c r="H3880" s="2">
        <v>-0.17250000000000004</v>
      </c>
      <c r="I3880" s="2">
        <v>0.38500000000000001</v>
      </c>
      <c r="J3880" s="2">
        <v>0.50900000000000001</v>
      </c>
      <c r="K3880" s="2">
        <v>-0.124</v>
      </c>
      <c r="L3880" s="2">
        <v>0.55200000000000005</v>
      </c>
      <c r="M3880" s="2">
        <v>0.439</v>
      </c>
      <c r="N3880" s="2">
        <v>0.11300000000000004</v>
      </c>
      <c r="O3880" s="2">
        <v>-6.1166666666666668E-2</v>
      </c>
      <c r="P3880" s="2" t="s">
        <v>5900</v>
      </c>
      <c r="Q3880" s="5">
        <v>16085</v>
      </c>
      <c r="R3880" s="5">
        <v>675.84033613445376</v>
      </c>
      <c r="S3880" s="5">
        <v>9</v>
      </c>
      <c r="T3880" s="5">
        <v>55.952751010258005</v>
      </c>
      <c r="U3880" s="5">
        <v>0</v>
      </c>
      <c r="V3880" s="5">
        <v>0</v>
      </c>
      <c r="W3880" s="5">
        <v>2</v>
      </c>
      <c r="X3880" s="5">
        <v>12.433944668946223</v>
      </c>
      <c r="Y3880" s="5">
        <v>1</v>
      </c>
      <c r="Z3880" s="5">
        <v>6.2169723344731116</v>
      </c>
      <c r="AA3880" s="5">
        <v>6</v>
      </c>
      <c r="AB3880" s="5">
        <v>37.301834006838668</v>
      </c>
      <c r="AC3880" s="225">
        <v>102</v>
      </c>
      <c r="AD3880" s="5">
        <v>634.13117811625739</v>
      </c>
      <c r="AE3880" s="5">
        <v>22</v>
      </c>
      <c r="AF3880" s="5">
        <v>136.77339135840845</v>
      </c>
      <c r="AG3880" s="5">
        <v>78</v>
      </c>
      <c r="AH3880" s="5">
        <v>484.92384208890275</v>
      </c>
      <c r="AI3880" s="5">
        <v>2</v>
      </c>
      <c r="AJ3880" s="5">
        <v>12.433944668946223</v>
      </c>
    </row>
    <row r="3881" spans="1:36" x14ac:dyDescent="0.25">
      <c r="A3881">
        <v>2018</v>
      </c>
      <c r="B3881" t="s">
        <v>71</v>
      </c>
      <c r="C3881" s="212" t="s">
        <v>5081</v>
      </c>
      <c r="D3881" s="47" t="s">
        <v>5080</v>
      </c>
      <c r="E3881" s="11">
        <v>0</v>
      </c>
      <c r="F3881" s="2">
        <v>0.79790000000000005</v>
      </c>
      <c r="G3881" s="2">
        <v>0.19109999999999999</v>
      </c>
      <c r="H3881" s="2">
        <v>0.60680000000000001</v>
      </c>
      <c r="I3881" s="2">
        <v>0.79090000000000005</v>
      </c>
      <c r="J3881" s="2">
        <v>0.18540000000000001</v>
      </c>
      <c r="K3881" s="2">
        <v>0.60550000000000004</v>
      </c>
      <c r="L3881" s="2">
        <v>0.77129999999999999</v>
      </c>
      <c r="M3881" s="2">
        <v>0.21779999999999999</v>
      </c>
      <c r="N3881" s="2">
        <v>0.55349999999999999</v>
      </c>
      <c r="O3881" s="2">
        <v>0.58860000000000001</v>
      </c>
      <c r="P3881" s="2" t="s">
        <v>4792</v>
      </c>
      <c r="Q3881" s="5">
        <v>16111</v>
      </c>
      <c r="R3881" s="5" t="s">
        <v>4791</v>
      </c>
      <c r="S3881" s="5">
        <v>37</v>
      </c>
      <c r="T3881" s="5">
        <v>229.65675625349138</v>
      </c>
      <c r="U3881" s="5">
        <v>2</v>
      </c>
      <c r="V3881" s="5">
        <v>12.413878716404943</v>
      </c>
      <c r="W3881" s="5">
        <v>6</v>
      </c>
      <c r="X3881" s="5">
        <v>37.24163614921482</v>
      </c>
      <c r="Y3881" s="5">
        <v>9</v>
      </c>
      <c r="Z3881" s="5">
        <v>55.862454223822226</v>
      </c>
      <c r="AA3881" s="5">
        <v>20</v>
      </c>
      <c r="AB3881" s="5">
        <v>124.1387871640494</v>
      </c>
      <c r="AC3881" s="225">
        <v>157</v>
      </c>
      <c r="AD3881" s="5">
        <v>974.48947923778792</v>
      </c>
      <c r="AE3881" s="5">
        <v>33</v>
      </c>
      <c r="AF3881" s="5">
        <v>204.82899882068153</v>
      </c>
      <c r="AG3881" s="5">
        <v>98</v>
      </c>
      <c r="AH3881" s="5">
        <v>608.28005710384207</v>
      </c>
      <c r="AI3881" s="5">
        <v>26</v>
      </c>
      <c r="AJ3881" s="5">
        <v>161.38042331326423</v>
      </c>
    </row>
    <row r="3882" spans="1:36" x14ac:dyDescent="0.25">
      <c r="A3882">
        <v>2018</v>
      </c>
      <c r="B3882" t="s">
        <v>71</v>
      </c>
      <c r="C3882" s="212" t="s">
        <v>5081</v>
      </c>
      <c r="D3882" s="47" t="s">
        <v>5080</v>
      </c>
      <c r="E3882" s="11">
        <v>0</v>
      </c>
      <c r="F3882" s="2">
        <v>0.79790000000000005</v>
      </c>
      <c r="G3882" s="2">
        <v>0.19109999999999999</v>
      </c>
      <c r="H3882" s="2">
        <v>0.60680000000000001</v>
      </c>
      <c r="I3882" s="2">
        <v>0.79090000000000005</v>
      </c>
      <c r="J3882" s="2">
        <v>0.18540000000000001</v>
      </c>
      <c r="K3882" s="2">
        <v>0.60550000000000004</v>
      </c>
      <c r="L3882" s="2">
        <v>0.77129999999999999</v>
      </c>
      <c r="M3882" s="2">
        <v>0.21779999999999999</v>
      </c>
      <c r="N3882" s="2">
        <v>0.55349999999999999</v>
      </c>
      <c r="O3882" s="2">
        <v>0.58860000000000001</v>
      </c>
      <c r="P3882" s="2" t="s">
        <v>4792</v>
      </c>
      <c r="Q3882" s="5">
        <v>16111</v>
      </c>
      <c r="R3882" s="5" t="s">
        <v>4791</v>
      </c>
      <c r="S3882" s="5">
        <v>37</v>
      </c>
      <c r="T3882" s="5">
        <v>229.65675625349138</v>
      </c>
      <c r="U3882" s="5">
        <v>2</v>
      </c>
      <c r="V3882" s="5">
        <v>12.413878716404943</v>
      </c>
      <c r="W3882" s="5">
        <v>6</v>
      </c>
      <c r="X3882" s="5">
        <v>37.24163614921482</v>
      </c>
      <c r="Y3882" s="5">
        <v>9</v>
      </c>
      <c r="Z3882" s="5">
        <v>55.862454223822226</v>
      </c>
      <c r="AA3882" s="5">
        <v>20</v>
      </c>
      <c r="AB3882" s="5">
        <v>124.1387871640494</v>
      </c>
      <c r="AC3882" s="225">
        <v>157</v>
      </c>
      <c r="AD3882" s="5">
        <v>974.48947923778792</v>
      </c>
      <c r="AE3882" s="5">
        <v>33</v>
      </c>
      <c r="AF3882" s="5">
        <v>204.82899882068153</v>
      </c>
      <c r="AG3882" s="5">
        <v>98</v>
      </c>
      <c r="AH3882" s="5">
        <v>608.28005710384207</v>
      </c>
      <c r="AI3882" s="5">
        <v>26</v>
      </c>
      <c r="AJ3882" s="5">
        <v>161.38042331326423</v>
      </c>
    </row>
    <row r="3883" spans="1:36" x14ac:dyDescent="0.25">
      <c r="A3883">
        <v>2018</v>
      </c>
      <c r="B3883" t="s">
        <v>71</v>
      </c>
      <c r="C3883" s="212" t="s">
        <v>5775</v>
      </c>
      <c r="D3883" s="47" t="s">
        <v>970</v>
      </c>
      <c r="E3883" s="11">
        <v>0</v>
      </c>
      <c r="F3883" s="2">
        <v>0.4269</v>
      </c>
      <c r="G3883" s="2">
        <v>0.55940000000000001</v>
      </c>
      <c r="H3883" s="2">
        <v>-0.13250000000000001</v>
      </c>
      <c r="I3883" s="2">
        <v>0.41610000000000003</v>
      </c>
      <c r="J3883" s="2">
        <v>0.53949999999999998</v>
      </c>
      <c r="K3883" s="2">
        <v>-0.12339999999999995</v>
      </c>
      <c r="L3883" s="2">
        <v>0.49309999999999998</v>
      </c>
      <c r="M3883" s="2">
        <v>0.49390000000000001</v>
      </c>
      <c r="N3883" s="2">
        <v>-8.0000000000002292E-4</v>
      </c>
      <c r="O3883" s="2">
        <v>-8.5566666666666666E-2</v>
      </c>
      <c r="P3883" s="2" t="s">
        <v>5765</v>
      </c>
      <c r="Q3883" s="5">
        <v>16122</v>
      </c>
      <c r="R3883" s="5" t="s">
        <v>4791</v>
      </c>
      <c r="S3883" s="5">
        <v>145</v>
      </c>
      <c r="T3883" s="5">
        <v>899.39213497084722</v>
      </c>
      <c r="U3883" s="5">
        <v>2</v>
      </c>
      <c r="V3883" s="5">
        <v>12.405408758218583</v>
      </c>
      <c r="W3883" s="5">
        <v>44</v>
      </c>
      <c r="X3883" s="5">
        <v>272.91899268080886</v>
      </c>
      <c r="Y3883" s="5">
        <v>55</v>
      </c>
      <c r="Z3883" s="5">
        <v>341.14874085101104</v>
      </c>
      <c r="AA3883" s="5">
        <v>44</v>
      </c>
      <c r="AB3883" s="5">
        <v>272.91899268080886</v>
      </c>
      <c r="AC3883" s="225">
        <v>1562</v>
      </c>
      <c r="AD3883" s="5">
        <v>9688.6242401687141</v>
      </c>
      <c r="AE3883" s="5">
        <v>155</v>
      </c>
      <c r="AF3883" s="5">
        <v>961.41917876194009</v>
      </c>
      <c r="AG3883" s="5">
        <v>1202</v>
      </c>
      <c r="AH3883" s="5">
        <v>7455.6506636893682</v>
      </c>
      <c r="AI3883" s="5">
        <v>205</v>
      </c>
      <c r="AJ3883" s="5">
        <v>1271.5543977174048</v>
      </c>
    </row>
    <row r="3884" spans="1:36" x14ac:dyDescent="0.25">
      <c r="A3884">
        <v>2018</v>
      </c>
      <c r="B3884" t="s">
        <v>71</v>
      </c>
      <c r="C3884" s="212" t="s">
        <v>5775</v>
      </c>
      <c r="D3884" s="47" t="s">
        <v>970</v>
      </c>
      <c r="E3884" s="11">
        <v>0</v>
      </c>
      <c r="F3884" s="2">
        <v>0.4269</v>
      </c>
      <c r="G3884" s="2">
        <v>0.55940000000000001</v>
      </c>
      <c r="H3884" s="2">
        <v>-0.13250000000000001</v>
      </c>
      <c r="I3884" s="2">
        <v>0.41610000000000003</v>
      </c>
      <c r="J3884" s="2">
        <v>0.53949999999999998</v>
      </c>
      <c r="K3884" s="2">
        <v>-0.12339999999999995</v>
      </c>
      <c r="L3884" s="2">
        <v>0.49309999999999998</v>
      </c>
      <c r="M3884" s="2">
        <v>0.49390000000000001</v>
      </c>
      <c r="N3884" s="2">
        <v>-8.0000000000002292E-4</v>
      </c>
      <c r="O3884" s="2">
        <v>-8.5566666666666666E-2</v>
      </c>
      <c r="P3884" s="2" t="s">
        <v>5765</v>
      </c>
      <c r="Q3884" s="5">
        <v>16122</v>
      </c>
      <c r="R3884" s="5" t="s">
        <v>4791</v>
      </c>
      <c r="S3884" s="5">
        <v>145</v>
      </c>
      <c r="T3884" s="5">
        <v>899.39213497084722</v>
      </c>
      <c r="U3884" s="5">
        <v>2</v>
      </c>
      <c r="V3884" s="5">
        <v>12.405408758218583</v>
      </c>
      <c r="W3884" s="5">
        <v>44</v>
      </c>
      <c r="X3884" s="5">
        <v>272.91899268080886</v>
      </c>
      <c r="Y3884" s="5">
        <v>55</v>
      </c>
      <c r="Z3884" s="5">
        <v>341.14874085101104</v>
      </c>
      <c r="AA3884" s="5">
        <v>44</v>
      </c>
      <c r="AB3884" s="5">
        <v>272.91899268080886</v>
      </c>
      <c r="AC3884" s="225">
        <v>1562</v>
      </c>
      <c r="AD3884" s="5">
        <v>9688.6242401687141</v>
      </c>
      <c r="AE3884" s="5">
        <v>155</v>
      </c>
      <c r="AF3884" s="5">
        <v>961.41917876194009</v>
      </c>
      <c r="AG3884" s="5">
        <v>1202</v>
      </c>
      <c r="AH3884" s="5">
        <v>7455.6506636893682</v>
      </c>
      <c r="AI3884" s="5">
        <v>205</v>
      </c>
      <c r="AJ3884" s="5">
        <v>1271.5543977174048</v>
      </c>
    </row>
    <row r="3885" spans="1:36" x14ac:dyDescent="0.25">
      <c r="A3885">
        <v>2019</v>
      </c>
      <c r="B3885" t="s">
        <v>41</v>
      </c>
      <c r="C3885" s="212" t="s">
        <v>6078</v>
      </c>
      <c r="D3885" s="47" t="s">
        <v>6005</v>
      </c>
      <c r="E3885" s="11">
        <v>4.133</v>
      </c>
      <c r="F3885" s="2">
        <v>0.24049999999999999</v>
      </c>
      <c r="G3885" s="2">
        <v>0.74350000000000005</v>
      </c>
      <c r="H3885" s="2">
        <v>-0.50300000000000011</v>
      </c>
      <c r="I3885" s="2">
        <v>0.2102</v>
      </c>
      <c r="J3885" s="2">
        <v>0.74750000000000005</v>
      </c>
      <c r="K3885" s="2">
        <v>-0.53730000000000011</v>
      </c>
      <c r="L3885" s="2">
        <v>0.24629999999999999</v>
      </c>
      <c r="M3885" s="2">
        <v>0.74</v>
      </c>
      <c r="N3885" s="2">
        <v>-0.49370000000000003</v>
      </c>
      <c r="O3885" s="2">
        <v>-0.51133333333333342</v>
      </c>
      <c r="P3885" s="2" t="s">
        <v>5900</v>
      </c>
      <c r="Q3885" s="5">
        <v>16153</v>
      </c>
      <c r="R3885" s="5">
        <v>3908.2990563755143</v>
      </c>
      <c r="S3885" s="5">
        <v>42</v>
      </c>
      <c r="T3885" s="5">
        <v>260.0136197610351</v>
      </c>
      <c r="U3885" s="5">
        <v>0</v>
      </c>
      <c r="V3885" s="5">
        <v>0</v>
      </c>
      <c r="W3885" s="5">
        <v>6</v>
      </c>
      <c r="X3885" s="5">
        <v>37.144802823005016</v>
      </c>
      <c r="Y3885" s="5">
        <v>12</v>
      </c>
      <c r="Z3885" s="5">
        <v>74.289605646010031</v>
      </c>
      <c r="AA3885" s="5">
        <v>24</v>
      </c>
      <c r="AB3885" s="5">
        <v>148.57921129202006</v>
      </c>
      <c r="AC3885" s="225">
        <v>315</v>
      </c>
      <c r="AD3885" s="5">
        <v>1950.1021482077631</v>
      </c>
      <c r="AE3885" s="5">
        <v>35</v>
      </c>
      <c r="AF3885" s="5">
        <v>216.67801646752926</v>
      </c>
      <c r="AG3885" s="5">
        <v>272</v>
      </c>
      <c r="AH3885" s="5">
        <v>1683.8977279762273</v>
      </c>
      <c r="AI3885" s="5">
        <v>8</v>
      </c>
      <c r="AJ3885" s="5">
        <v>49.526403764006687</v>
      </c>
    </row>
    <row r="3886" spans="1:36" x14ac:dyDescent="0.25">
      <c r="A3886">
        <v>2019</v>
      </c>
      <c r="B3886" t="s">
        <v>71</v>
      </c>
      <c r="C3886" s="212" t="s">
        <v>5775</v>
      </c>
      <c r="D3886" s="47" t="s">
        <v>970</v>
      </c>
      <c r="E3886" s="11">
        <v>0</v>
      </c>
      <c r="F3886" s="2">
        <v>0.4269</v>
      </c>
      <c r="G3886" s="2">
        <v>0.55940000000000001</v>
      </c>
      <c r="H3886" s="2">
        <v>-0.13250000000000001</v>
      </c>
      <c r="I3886" s="2">
        <v>0.41610000000000003</v>
      </c>
      <c r="J3886" s="2">
        <v>0.53949999999999998</v>
      </c>
      <c r="K3886" s="2">
        <v>-0.12339999999999995</v>
      </c>
      <c r="L3886" s="2">
        <v>0.49309999999999998</v>
      </c>
      <c r="M3886" s="2">
        <v>0.49390000000000001</v>
      </c>
      <c r="N3886" s="2">
        <v>-8.0000000000002292E-4</v>
      </c>
      <c r="O3886" s="2">
        <v>-8.5566666666666666E-2</v>
      </c>
      <c r="P3886" s="2" t="s">
        <v>5765</v>
      </c>
      <c r="Q3886" s="5">
        <v>16157</v>
      </c>
      <c r="R3886" s="5" t="s">
        <v>4791</v>
      </c>
      <c r="S3886" s="5">
        <v>189</v>
      </c>
      <c r="T3886" s="5">
        <v>1169.7716160178252</v>
      </c>
      <c r="U3886" s="5">
        <v>1</v>
      </c>
      <c r="V3886" s="5">
        <v>6.1892678096181228</v>
      </c>
      <c r="W3886" s="5">
        <v>34</v>
      </c>
      <c r="X3886" s="5">
        <v>210.43510552701616</v>
      </c>
      <c r="Y3886" s="5">
        <v>58</v>
      </c>
      <c r="Z3886" s="5">
        <v>358.97753295785105</v>
      </c>
      <c r="AA3886" s="5">
        <v>96</v>
      </c>
      <c r="AB3886" s="5">
        <v>594.16970972333979</v>
      </c>
      <c r="AC3886" s="225">
        <v>1681</v>
      </c>
      <c r="AD3886" s="5">
        <v>10404.159187968064</v>
      </c>
      <c r="AE3886" s="5">
        <v>110</v>
      </c>
      <c r="AF3886" s="5">
        <v>680.81945905799341</v>
      </c>
      <c r="AG3886" s="5">
        <v>1394</v>
      </c>
      <c r="AH3886" s="5">
        <v>8627.8393266076637</v>
      </c>
      <c r="AI3886" s="5">
        <v>177</v>
      </c>
      <c r="AJ3886" s="5">
        <v>1095.5004023024076</v>
      </c>
    </row>
    <row r="3887" spans="1:36" x14ac:dyDescent="0.25">
      <c r="A3887">
        <v>2018</v>
      </c>
      <c r="B3887" t="s">
        <v>41</v>
      </c>
      <c r="C3887" s="212" t="s">
        <v>6081</v>
      </c>
      <c r="D3887" s="47" t="s">
        <v>6005</v>
      </c>
      <c r="E3887" s="11">
        <v>4.2560000000000002</v>
      </c>
      <c r="F3887" s="2">
        <v>0.24049999999999999</v>
      </c>
      <c r="G3887" s="2">
        <v>0.74350000000000005</v>
      </c>
      <c r="H3887" s="2">
        <v>-0.50300000000000011</v>
      </c>
      <c r="I3887" s="2">
        <v>0.2102</v>
      </c>
      <c r="J3887" s="2">
        <v>0.74750000000000005</v>
      </c>
      <c r="K3887" s="2">
        <v>-0.53730000000000011</v>
      </c>
      <c r="L3887" s="2">
        <v>0.24629999999999999</v>
      </c>
      <c r="M3887" s="2">
        <v>0.74</v>
      </c>
      <c r="N3887" s="2">
        <v>-0.49370000000000003</v>
      </c>
      <c r="O3887" s="2">
        <v>-0.51133333333333342</v>
      </c>
      <c r="P3887" s="2" t="s">
        <v>5900</v>
      </c>
      <c r="Q3887" s="5">
        <v>16167</v>
      </c>
      <c r="R3887" s="5">
        <v>3798.6372180451126</v>
      </c>
      <c r="S3887" s="5">
        <v>25</v>
      </c>
      <c r="T3887" s="5">
        <v>154.63598688686832</v>
      </c>
      <c r="U3887" s="5">
        <v>0</v>
      </c>
      <c r="V3887" s="5">
        <v>0</v>
      </c>
      <c r="W3887" s="5">
        <v>5</v>
      </c>
      <c r="X3887" s="5">
        <v>30.927197377373663</v>
      </c>
      <c r="Y3887" s="5">
        <v>3</v>
      </c>
      <c r="Z3887" s="5">
        <v>18.556318426424198</v>
      </c>
      <c r="AA3887" s="5">
        <v>17</v>
      </c>
      <c r="AB3887" s="5">
        <v>105.15247108307045</v>
      </c>
      <c r="AC3887" s="225">
        <v>82</v>
      </c>
      <c r="AD3887" s="5">
        <v>507.20603698892802</v>
      </c>
      <c r="AE3887" s="5">
        <v>11</v>
      </c>
      <c r="AF3887" s="5">
        <v>68.039834230222056</v>
      </c>
      <c r="AG3887" s="5">
        <v>61</v>
      </c>
      <c r="AH3887" s="5">
        <v>377.31180800395867</v>
      </c>
      <c r="AI3887" s="5">
        <v>10</v>
      </c>
      <c r="AJ3887" s="5">
        <v>61.854394754747325</v>
      </c>
    </row>
    <row r="3888" spans="1:36" x14ac:dyDescent="0.25">
      <c r="A3888">
        <v>2017</v>
      </c>
      <c r="B3888" t="s">
        <v>49</v>
      </c>
      <c r="C3888" s="212" t="s">
        <v>6379</v>
      </c>
      <c r="D3888" s="47" t="s">
        <v>5371</v>
      </c>
      <c r="E3888" s="11">
        <v>12.4</v>
      </c>
      <c r="F3888" s="2">
        <v>0.42899999999999999</v>
      </c>
      <c r="G3888" s="2">
        <v>0.54510000000000003</v>
      </c>
      <c r="H3888" s="2">
        <v>-0.11610000000000004</v>
      </c>
      <c r="I3888" s="2">
        <v>0.437</v>
      </c>
      <c r="J3888" s="2">
        <v>0.48699999999999999</v>
      </c>
      <c r="K3888" s="2">
        <v>-4.9999999999999989E-2</v>
      </c>
      <c r="L3888" s="2">
        <v>0.373</v>
      </c>
      <c r="M3888" s="2">
        <v>0.60799999999999998</v>
      </c>
      <c r="N3888" s="2">
        <v>-0.23499999999999999</v>
      </c>
      <c r="O3888" s="2">
        <v>-0.13370000000000001</v>
      </c>
      <c r="P3888" s="2" t="s">
        <v>5900</v>
      </c>
      <c r="Q3888" s="5">
        <v>16188</v>
      </c>
      <c r="R3888" s="5">
        <v>1305.483870967742</v>
      </c>
      <c r="S3888" s="5">
        <v>40</v>
      </c>
      <c r="T3888" s="5">
        <v>247.09661477637758</v>
      </c>
      <c r="U3888" s="5">
        <v>1</v>
      </c>
      <c r="V3888" s="5">
        <v>6.1774153694094389</v>
      </c>
      <c r="W3888" s="5">
        <v>8</v>
      </c>
      <c r="X3888" s="5">
        <v>49.419322955275511</v>
      </c>
      <c r="Y3888" s="5">
        <v>1</v>
      </c>
      <c r="Z3888" s="5">
        <v>6.1774153694094389</v>
      </c>
      <c r="AA3888" s="5">
        <v>30</v>
      </c>
      <c r="AB3888" s="5">
        <v>185.32246108228316</v>
      </c>
      <c r="AC3888" s="225">
        <v>338</v>
      </c>
      <c r="AD3888" s="5">
        <v>2087.9663948603902</v>
      </c>
      <c r="AE3888" s="5">
        <v>44</v>
      </c>
      <c r="AF3888" s="5">
        <v>271.8062762540153</v>
      </c>
      <c r="AG3888" s="5">
        <v>276</v>
      </c>
      <c r="AH3888" s="5">
        <v>1704.9666419570051</v>
      </c>
      <c r="AI3888" s="5">
        <v>18</v>
      </c>
      <c r="AJ3888" s="5">
        <v>111.1934766493699</v>
      </c>
    </row>
    <row r="3889" spans="1:36" x14ac:dyDescent="0.25">
      <c r="A3889">
        <v>2018</v>
      </c>
      <c r="B3889" t="s">
        <v>49</v>
      </c>
      <c r="C3889" s="212" t="s">
        <v>6515</v>
      </c>
      <c r="D3889" s="47" t="s">
        <v>726</v>
      </c>
      <c r="E3889" s="11">
        <v>11</v>
      </c>
      <c r="F3889" s="2">
        <v>0.30480000000000002</v>
      </c>
      <c r="G3889" s="2">
        <v>0.66490000000000005</v>
      </c>
      <c r="H3889" s="2">
        <v>-0.36010000000000003</v>
      </c>
      <c r="I3889" s="2">
        <v>0.33900000000000002</v>
      </c>
      <c r="J3889" s="2">
        <v>0.56000000000000005</v>
      </c>
      <c r="K3889" s="2">
        <v>-0.22100000000000003</v>
      </c>
      <c r="L3889" s="2">
        <v>0.50600000000000001</v>
      </c>
      <c r="M3889" s="2">
        <v>0.48199999999999998</v>
      </c>
      <c r="N3889" s="2">
        <v>2.4000000000000021E-2</v>
      </c>
      <c r="O3889" s="2">
        <v>-0.1857</v>
      </c>
      <c r="P3889" s="2" t="s">
        <v>5900</v>
      </c>
      <c r="Q3889" s="5">
        <v>16199</v>
      </c>
      <c r="R3889" s="5">
        <v>1472.6363636363637</v>
      </c>
      <c r="S3889" s="5">
        <v>10</v>
      </c>
      <c r="T3889" s="5">
        <v>61.732205691709368</v>
      </c>
      <c r="U3889" s="5">
        <v>0</v>
      </c>
      <c r="V3889" s="5">
        <v>0</v>
      </c>
      <c r="W3889" s="5">
        <v>1</v>
      </c>
      <c r="X3889" s="5">
        <v>6.1732205691709368</v>
      </c>
      <c r="Y3889" s="5">
        <v>3</v>
      </c>
      <c r="Z3889" s="5">
        <v>18.51966170751281</v>
      </c>
      <c r="AA3889" s="5">
        <v>6</v>
      </c>
      <c r="AB3889" s="5">
        <v>37.039323415025621</v>
      </c>
      <c r="AC3889" s="225">
        <v>166</v>
      </c>
      <c r="AD3889" s="5">
        <v>1024.7546144823755</v>
      </c>
      <c r="AE3889" s="5">
        <v>14</v>
      </c>
      <c r="AF3889" s="5">
        <v>86.4250879683931</v>
      </c>
      <c r="AG3889" s="5">
        <v>148</v>
      </c>
      <c r="AH3889" s="5">
        <v>913.63664423729858</v>
      </c>
      <c r="AI3889" s="5">
        <v>4</v>
      </c>
      <c r="AJ3889" s="5">
        <v>24.692882276683747</v>
      </c>
    </row>
    <row r="3890" spans="1:36" x14ac:dyDescent="0.25">
      <c r="A3890">
        <v>2019</v>
      </c>
      <c r="B3890" t="s">
        <v>41</v>
      </c>
      <c r="C3890" s="212" t="s">
        <v>5651</v>
      </c>
      <c r="D3890" s="47" t="s">
        <v>5439</v>
      </c>
      <c r="E3890" s="11">
        <v>12.808</v>
      </c>
      <c r="F3890" s="2">
        <v>0.61570000000000003</v>
      </c>
      <c r="G3890" s="2">
        <v>0.3594</v>
      </c>
      <c r="H3890" s="2">
        <v>0.25630000000000003</v>
      </c>
      <c r="I3890" s="2">
        <v>0.60870000000000002</v>
      </c>
      <c r="J3890" s="2">
        <v>0.32529999999999998</v>
      </c>
      <c r="K3890" s="2">
        <v>0.28340000000000004</v>
      </c>
      <c r="L3890" s="2">
        <v>0.5766</v>
      </c>
      <c r="M3890" s="2">
        <v>0.39879999999999999</v>
      </c>
      <c r="N3890" s="2">
        <v>0.17780000000000001</v>
      </c>
      <c r="O3890" s="2">
        <v>0.23916666666666667</v>
      </c>
      <c r="P3890" s="2" t="s">
        <v>4792</v>
      </c>
      <c r="Q3890" s="5">
        <v>16209</v>
      </c>
      <c r="R3890" s="5">
        <v>1265.5371642723298</v>
      </c>
      <c r="S3890" s="5">
        <v>30</v>
      </c>
      <c r="T3890" s="5">
        <v>185.08236165093467</v>
      </c>
      <c r="U3890" s="5">
        <v>0</v>
      </c>
      <c r="V3890" s="5">
        <v>0</v>
      </c>
      <c r="W3890" s="5">
        <v>2</v>
      </c>
      <c r="X3890" s="5">
        <v>12.33882411006231</v>
      </c>
      <c r="Y3890" s="5">
        <v>2</v>
      </c>
      <c r="Z3890" s="5">
        <v>12.33882411006231</v>
      </c>
      <c r="AA3890" s="5">
        <v>26</v>
      </c>
      <c r="AB3890" s="5">
        <v>160.40471343081003</v>
      </c>
      <c r="AC3890" s="225">
        <v>77</v>
      </c>
      <c r="AD3890" s="5">
        <v>475.044728237399</v>
      </c>
      <c r="AE3890" s="5">
        <v>12</v>
      </c>
      <c r="AF3890" s="5">
        <v>74.032944660373872</v>
      </c>
      <c r="AG3890" s="5">
        <v>63</v>
      </c>
      <c r="AH3890" s="5">
        <v>388.67295946696282</v>
      </c>
      <c r="AI3890" s="5">
        <v>2</v>
      </c>
      <c r="AJ3890" s="5">
        <v>12.33882411006231</v>
      </c>
    </row>
    <row r="3891" spans="1:36" x14ac:dyDescent="0.25">
      <c r="A3891">
        <v>2017</v>
      </c>
      <c r="B3891" t="s">
        <v>41</v>
      </c>
      <c r="C3891" s="212" t="s">
        <v>6078</v>
      </c>
      <c r="D3891" s="47" t="s">
        <v>6005</v>
      </c>
      <c r="E3891" s="11">
        <v>4.133</v>
      </c>
      <c r="F3891" s="2">
        <v>0.24049999999999999</v>
      </c>
      <c r="G3891" s="2">
        <v>0.74350000000000005</v>
      </c>
      <c r="H3891" s="2">
        <v>-0.50300000000000011</v>
      </c>
      <c r="I3891" s="2">
        <v>0.2102</v>
      </c>
      <c r="J3891" s="2">
        <v>0.74750000000000005</v>
      </c>
      <c r="K3891" s="2">
        <v>-0.53730000000000011</v>
      </c>
      <c r="L3891" s="2">
        <v>0.24629999999999999</v>
      </c>
      <c r="M3891" s="2">
        <v>0.74</v>
      </c>
      <c r="N3891" s="2">
        <v>-0.49370000000000003</v>
      </c>
      <c r="O3891" s="2">
        <v>-0.51133333333333342</v>
      </c>
      <c r="P3891" s="2" t="s">
        <v>5900</v>
      </c>
      <c r="Q3891" s="5">
        <v>16213</v>
      </c>
      <c r="R3891" s="5">
        <v>3922.8163561577549</v>
      </c>
      <c r="S3891" s="5">
        <v>61</v>
      </c>
      <c r="T3891" s="5">
        <v>376.24128785542462</v>
      </c>
      <c r="U3891" s="5">
        <v>1</v>
      </c>
      <c r="V3891" s="5">
        <v>6.1678899648430274</v>
      </c>
      <c r="W3891" s="5">
        <v>9</v>
      </c>
      <c r="X3891" s="5">
        <v>55.511009683587247</v>
      </c>
      <c r="Y3891" s="5">
        <v>17</v>
      </c>
      <c r="Z3891" s="5">
        <v>104.85412940233147</v>
      </c>
      <c r="AA3891" s="5">
        <v>34</v>
      </c>
      <c r="AB3891" s="5">
        <v>209.70825880466293</v>
      </c>
      <c r="AC3891" s="225">
        <v>339</v>
      </c>
      <c r="AD3891" s="5">
        <v>2090.9146980817859</v>
      </c>
      <c r="AE3891" s="5">
        <v>27</v>
      </c>
      <c r="AF3891" s="5">
        <v>166.53302905076174</v>
      </c>
      <c r="AG3891" s="5">
        <v>291</v>
      </c>
      <c r="AH3891" s="5">
        <v>1794.855979769321</v>
      </c>
      <c r="AI3891" s="5">
        <v>21</v>
      </c>
      <c r="AJ3891" s="5">
        <v>129.52568926170358</v>
      </c>
    </row>
    <row r="3892" spans="1:36" x14ac:dyDescent="0.25">
      <c r="A3892">
        <v>2017</v>
      </c>
      <c r="B3892" t="s">
        <v>71</v>
      </c>
      <c r="C3892" s="212" t="s">
        <v>5252</v>
      </c>
      <c r="D3892" s="47" t="s">
        <v>5959</v>
      </c>
      <c r="E3892" s="11">
        <v>0</v>
      </c>
      <c r="F3892" s="2">
        <v>0.40050000000000002</v>
      </c>
      <c r="G3892" s="2">
        <v>0.58199999999999996</v>
      </c>
      <c r="H3892" s="2">
        <v>-0.18149999999999994</v>
      </c>
      <c r="I3892" s="2">
        <v>0.40760000000000002</v>
      </c>
      <c r="J3892" s="2">
        <v>0.54190000000000005</v>
      </c>
      <c r="K3892" s="2">
        <v>-0.13430000000000003</v>
      </c>
      <c r="L3892" s="2">
        <v>0.47039999999999998</v>
      </c>
      <c r="M3892" s="2">
        <v>0.51559999999999995</v>
      </c>
      <c r="N3892" s="2">
        <v>-4.5199999999999962E-2</v>
      </c>
      <c r="O3892" s="2">
        <v>-0.12033333333333331</v>
      </c>
      <c r="P3892" s="2" t="s">
        <v>5900</v>
      </c>
      <c r="Q3892" s="5">
        <v>16214</v>
      </c>
      <c r="R3892" s="5" t="s">
        <v>4791</v>
      </c>
      <c r="S3892" s="5">
        <v>31</v>
      </c>
      <c r="T3892" s="5">
        <v>191.19279634883435</v>
      </c>
      <c r="U3892" s="5">
        <v>0</v>
      </c>
      <c r="V3892" s="5">
        <v>0</v>
      </c>
      <c r="W3892" s="5">
        <v>9</v>
      </c>
      <c r="X3892" s="5">
        <v>55.507586036758354</v>
      </c>
      <c r="Y3892" s="5">
        <v>12</v>
      </c>
      <c r="Z3892" s="5">
        <v>74.010114715677815</v>
      </c>
      <c r="AA3892" s="5">
        <v>10</v>
      </c>
      <c r="AB3892" s="5">
        <v>61.675095596398172</v>
      </c>
      <c r="AC3892" s="225">
        <v>628</v>
      </c>
      <c r="AD3892" s="5">
        <v>3873.1960034538056</v>
      </c>
      <c r="AE3892" s="5">
        <v>35</v>
      </c>
      <c r="AF3892" s="5">
        <v>215.86283458739359</v>
      </c>
      <c r="AG3892" s="5">
        <v>554</v>
      </c>
      <c r="AH3892" s="5">
        <v>3416.8002960404592</v>
      </c>
      <c r="AI3892" s="5">
        <v>39</v>
      </c>
      <c r="AJ3892" s="5">
        <v>240.53287282595286</v>
      </c>
    </row>
    <row r="3893" spans="1:36" x14ac:dyDescent="0.25">
      <c r="A3893">
        <v>2019</v>
      </c>
      <c r="B3893" t="s">
        <v>71</v>
      </c>
      <c r="C3893" s="212" t="s">
        <v>5081</v>
      </c>
      <c r="D3893" s="47" t="s">
        <v>5080</v>
      </c>
      <c r="E3893" s="11">
        <v>0</v>
      </c>
      <c r="F3893" s="2">
        <v>0.79790000000000005</v>
      </c>
      <c r="G3893" s="2">
        <v>0.19109999999999999</v>
      </c>
      <c r="H3893" s="2">
        <v>0.60680000000000001</v>
      </c>
      <c r="I3893" s="2">
        <v>0.79090000000000005</v>
      </c>
      <c r="J3893" s="2">
        <v>0.18540000000000001</v>
      </c>
      <c r="K3893" s="2">
        <v>0.60550000000000004</v>
      </c>
      <c r="L3893" s="2">
        <v>0.77129999999999999</v>
      </c>
      <c r="M3893" s="2">
        <v>0.21779999999999999</v>
      </c>
      <c r="N3893" s="2">
        <v>0.55349999999999999</v>
      </c>
      <c r="O3893" s="2">
        <v>0.58860000000000001</v>
      </c>
      <c r="P3893" s="2" t="s">
        <v>4792</v>
      </c>
      <c r="Q3893" s="5">
        <v>16220</v>
      </c>
      <c r="R3893" s="5" t="s">
        <v>4791</v>
      </c>
      <c r="S3893" s="5">
        <v>33</v>
      </c>
      <c r="T3893" s="5">
        <v>203.4525277435265</v>
      </c>
      <c r="U3893" s="5">
        <v>0</v>
      </c>
      <c r="V3893" s="5">
        <v>0</v>
      </c>
      <c r="W3893" s="5">
        <v>6</v>
      </c>
      <c r="X3893" s="5">
        <v>36.991368680641187</v>
      </c>
      <c r="Y3893" s="5">
        <v>7</v>
      </c>
      <c r="Z3893" s="5">
        <v>43.156596794081381</v>
      </c>
      <c r="AA3893" s="5">
        <v>20</v>
      </c>
      <c r="AB3893" s="5">
        <v>123.30456226880395</v>
      </c>
      <c r="AC3893" s="225">
        <v>169</v>
      </c>
      <c r="AD3893" s="5">
        <v>1041.9235511713935</v>
      </c>
      <c r="AE3893" s="5">
        <v>20</v>
      </c>
      <c r="AF3893" s="5">
        <v>123.30456226880395</v>
      </c>
      <c r="AG3893" s="5">
        <v>118</v>
      </c>
      <c r="AH3893" s="5">
        <v>727.49691738594333</v>
      </c>
      <c r="AI3893" s="5">
        <v>31</v>
      </c>
      <c r="AJ3893" s="5">
        <v>191.12207151664612</v>
      </c>
    </row>
    <row r="3894" spans="1:36" x14ac:dyDescent="0.25">
      <c r="A3894">
        <v>2019</v>
      </c>
      <c r="B3894" t="s">
        <v>41</v>
      </c>
      <c r="C3894" s="212" t="s">
        <v>6059</v>
      </c>
      <c r="D3894" s="47" t="s">
        <v>6005</v>
      </c>
      <c r="E3894" s="11">
        <v>3.6859999999999999</v>
      </c>
      <c r="F3894" s="2">
        <v>0.24049999999999999</v>
      </c>
      <c r="G3894" s="2">
        <v>0.74350000000000005</v>
      </c>
      <c r="H3894" s="2">
        <v>-0.50300000000000011</v>
      </c>
      <c r="I3894" s="2">
        <v>0.2102</v>
      </c>
      <c r="J3894" s="2">
        <v>0.74750000000000005</v>
      </c>
      <c r="K3894" s="2">
        <v>-0.53730000000000011</v>
      </c>
      <c r="L3894" s="2">
        <v>0.24629999999999999</v>
      </c>
      <c r="M3894" s="2">
        <v>0.74</v>
      </c>
      <c r="N3894" s="2">
        <v>-0.49370000000000003</v>
      </c>
      <c r="O3894" s="2">
        <v>-0.51133333333333342</v>
      </c>
      <c r="P3894" s="2" t="s">
        <v>5900</v>
      </c>
      <c r="Q3894" s="5">
        <v>16224</v>
      </c>
      <c r="R3894" s="5">
        <v>4401.5192620727075</v>
      </c>
      <c r="S3894" s="5">
        <v>19</v>
      </c>
      <c r="T3894" s="5">
        <v>117.11045364891518</v>
      </c>
      <c r="U3894" s="5">
        <v>1</v>
      </c>
      <c r="V3894" s="5">
        <v>6.16370808678501</v>
      </c>
      <c r="W3894" s="5">
        <v>2</v>
      </c>
      <c r="X3894" s="5">
        <v>12.32741617357002</v>
      </c>
      <c r="Y3894" s="5">
        <v>5</v>
      </c>
      <c r="Z3894" s="5">
        <v>30.818540433925051</v>
      </c>
      <c r="AA3894" s="5">
        <v>11</v>
      </c>
      <c r="AB3894" s="5">
        <v>67.800788954635109</v>
      </c>
      <c r="AC3894" s="225">
        <v>148</v>
      </c>
      <c r="AD3894" s="5">
        <v>912.22879684418149</v>
      </c>
      <c r="AE3894" s="5">
        <v>43</v>
      </c>
      <c r="AF3894" s="5">
        <v>265.03944773175544</v>
      </c>
      <c r="AG3894" s="5">
        <v>105</v>
      </c>
      <c r="AH3894" s="5">
        <v>647.18934911242604</v>
      </c>
      <c r="AI3894" s="5">
        <v>0</v>
      </c>
      <c r="AJ3894" s="5">
        <v>0</v>
      </c>
    </row>
    <row r="3895" spans="1:36" x14ac:dyDescent="0.25">
      <c r="A3895">
        <v>2018</v>
      </c>
      <c r="B3895" t="s">
        <v>71</v>
      </c>
      <c r="C3895" s="212" t="s">
        <v>5252</v>
      </c>
      <c r="D3895" s="47" t="s">
        <v>5959</v>
      </c>
      <c r="E3895" s="11">
        <v>0</v>
      </c>
      <c r="F3895" s="2">
        <v>0.40050000000000002</v>
      </c>
      <c r="G3895" s="2">
        <v>0.58199999999999996</v>
      </c>
      <c r="H3895" s="2">
        <v>-0.18149999999999994</v>
      </c>
      <c r="I3895" s="2">
        <v>0.40760000000000002</v>
      </c>
      <c r="J3895" s="2">
        <v>0.54190000000000005</v>
      </c>
      <c r="K3895" s="2">
        <v>-0.13430000000000003</v>
      </c>
      <c r="L3895" s="2">
        <v>0.47039999999999998</v>
      </c>
      <c r="M3895" s="2">
        <v>0.51559999999999995</v>
      </c>
      <c r="N3895" s="2">
        <v>-4.5199999999999962E-2</v>
      </c>
      <c r="O3895" s="2">
        <v>-0.12033333333333331</v>
      </c>
      <c r="P3895" s="2" t="s">
        <v>5900</v>
      </c>
      <c r="Q3895" s="5">
        <v>16230</v>
      </c>
      <c r="R3895" s="5" t="s">
        <v>4791</v>
      </c>
      <c r="S3895" s="5">
        <v>42</v>
      </c>
      <c r="T3895" s="5">
        <v>258.78003696857672</v>
      </c>
      <c r="U3895" s="5">
        <v>0</v>
      </c>
      <c r="V3895" s="5">
        <v>0</v>
      </c>
      <c r="W3895" s="5">
        <v>10</v>
      </c>
      <c r="X3895" s="5">
        <v>61.614294516327789</v>
      </c>
      <c r="Y3895" s="5">
        <v>7</v>
      </c>
      <c r="Z3895" s="5">
        <v>43.130006161429449</v>
      </c>
      <c r="AA3895" s="5">
        <v>25</v>
      </c>
      <c r="AB3895" s="5">
        <v>154.03573629081947</v>
      </c>
      <c r="AC3895" s="225">
        <v>505</v>
      </c>
      <c r="AD3895" s="5">
        <v>3111.5218730745532</v>
      </c>
      <c r="AE3895" s="5">
        <v>38</v>
      </c>
      <c r="AF3895" s="5">
        <v>234.13431916204561</v>
      </c>
      <c r="AG3895" s="5">
        <v>428</v>
      </c>
      <c r="AH3895" s="5">
        <v>2637.0918052988295</v>
      </c>
      <c r="AI3895" s="5">
        <v>39</v>
      </c>
      <c r="AJ3895" s="5">
        <v>240.2957486136784</v>
      </c>
    </row>
    <row r="3896" spans="1:36" x14ac:dyDescent="0.25">
      <c r="A3896">
        <v>2018</v>
      </c>
      <c r="B3896" t="s">
        <v>71</v>
      </c>
      <c r="C3896" s="212" t="s">
        <v>5252</v>
      </c>
      <c r="D3896" s="47" t="s">
        <v>5959</v>
      </c>
      <c r="E3896" s="11">
        <v>0</v>
      </c>
      <c r="F3896" s="2">
        <v>0.40050000000000002</v>
      </c>
      <c r="G3896" s="2">
        <v>0.58199999999999996</v>
      </c>
      <c r="H3896" s="2">
        <v>-0.18149999999999994</v>
      </c>
      <c r="I3896" s="2">
        <v>0.40760000000000002</v>
      </c>
      <c r="J3896" s="2">
        <v>0.54190000000000005</v>
      </c>
      <c r="K3896" s="2">
        <v>-0.13430000000000003</v>
      </c>
      <c r="L3896" s="2">
        <v>0.47039999999999998</v>
      </c>
      <c r="M3896" s="2">
        <v>0.51559999999999995</v>
      </c>
      <c r="N3896" s="2">
        <v>-4.5199999999999962E-2</v>
      </c>
      <c r="O3896" s="2">
        <v>-0.12033333333333331</v>
      </c>
      <c r="P3896" s="2" t="s">
        <v>5900</v>
      </c>
      <c r="Q3896" s="5">
        <v>16230</v>
      </c>
      <c r="R3896" s="5" t="s">
        <v>4791</v>
      </c>
      <c r="S3896" s="5">
        <v>42</v>
      </c>
      <c r="T3896" s="5">
        <v>258.78003696857672</v>
      </c>
      <c r="U3896" s="5">
        <v>0</v>
      </c>
      <c r="V3896" s="5">
        <v>0</v>
      </c>
      <c r="W3896" s="5">
        <v>10</v>
      </c>
      <c r="X3896" s="5">
        <v>61.614294516327789</v>
      </c>
      <c r="Y3896" s="5">
        <v>7</v>
      </c>
      <c r="Z3896" s="5">
        <v>43.130006161429449</v>
      </c>
      <c r="AA3896" s="5">
        <v>25</v>
      </c>
      <c r="AB3896" s="5">
        <v>154.03573629081947</v>
      </c>
      <c r="AC3896" s="225">
        <v>505</v>
      </c>
      <c r="AD3896" s="5">
        <v>3111.5218730745532</v>
      </c>
      <c r="AE3896" s="5">
        <v>38</v>
      </c>
      <c r="AF3896" s="5">
        <v>234.13431916204561</v>
      </c>
      <c r="AG3896" s="5">
        <v>428</v>
      </c>
      <c r="AH3896" s="5">
        <v>2637.0918052988295</v>
      </c>
      <c r="AI3896" s="5">
        <v>39</v>
      </c>
      <c r="AJ3896" s="5">
        <v>240.2957486136784</v>
      </c>
    </row>
    <row r="3897" spans="1:36" x14ac:dyDescent="0.25">
      <c r="A3897">
        <v>2019</v>
      </c>
      <c r="B3897" t="s">
        <v>71</v>
      </c>
      <c r="C3897" s="212" t="s">
        <v>4793</v>
      </c>
      <c r="D3897" s="47" t="s">
        <v>4793</v>
      </c>
      <c r="E3897" s="11">
        <v>0</v>
      </c>
      <c r="F3897" s="2">
        <v>0.59689999999999999</v>
      </c>
      <c r="G3897" s="2">
        <v>0.39379999999999998</v>
      </c>
      <c r="H3897" s="2">
        <v>0.2031</v>
      </c>
      <c r="I3897" s="2">
        <v>0.53939999999999999</v>
      </c>
      <c r="J3897" s="2">
        <v>0.43140000000000001</v>
      </c>
      <c r="K3897" s="2">
        <v>0.10799999999999998</v>
      </c>
      <c r="L3897" s="2">
        <v>0.53690000000000004</v>
      </c>
      <c r="M3897" s="2">
        <v>0.45350000000000001</v>
      </c>
      <c r="N3897" s="2">
        <v>8.340000000000003E-2</v>
      </c>
      <c r="O3897" s="2">
        <v>0.13150000000000001</v>
      </c>
      <c r="P3897" s="2" t="s">
        <v>4792</v>
      </c>
      <c r="Q3897" s="5">
        <v>16233</v>
      </c>
      <c r="R3897" s="5" t="s">
        <v>4791</v>
      </c>
      <c r="S3897" s="5">
        <v>53</v>
      </c>
      <c r="T3897" s="5">
        <v>326.49541058337951</v>
      </c>
      <c r="U3897" s="5">
        <v>1</v>
      </c>
      <c r="V3897" s="5">
        <v>6.1602907657241426</v>
      </c>
      <c r="W3897" s="5">
        <v>10</v>
      </c>
      <c r="X3897" s="5">
        <v>61.602907657241424</v>
      </c>
      <c r="Y3897" s="5">
        <v>4</v>
      </c>
      <c r="Z3897" s="5">
        <v>24.64116306289657</v>
      </c>
      <c r="AA3897" s="5">
        <v>38</v>
      </c>
      <c r="AB3897" s="5">
        <v>234.09104909751741</v>
      </c>
      <c r="AC3897" s="225">
        <v>611</v>
      </c>
      <c r="AD3897" s="5">
        <v>3763.9376578574511</v>
      </c>
      <c r="AE3897" s="5">
        <v>69</v>
      </c>
      <c r="AF3897" s="5">
        <v>425.06006283496583</v>
      </c>
      <c r="AG3897" s="5">
        <v>528</v>
      </c>
      <c r="AH3897" s="5">
        <v>3252.6335243023473</v>
      </c>
      <c r="AI3897" s="5">
        <v>14</v>
      </c>
      <c r="AJ3897" s="5">
        <v>86.244070720137998</v>
      </c>
    </row>
    <row r="3898" spans="1:36" x14ac:dyDescent="0.25">
      <c r="A3898">
        <v>2017</v>
      </c>
      <c r="B3898" t="s">
        <v>41</v>
      </c>
      <c r="C3898" s="212" t="s">
        <v>6081</v>
      </c>
      <c r="D3898" s="47" t="s">
        <v>6005</v>
      </c>
      <c r="E3898" s="11">
        <v>4.2560000000000002</v>
      </c>
      <c r="F3898" s="2">
        <v>0.24049999999999999</v>
      </c>
      <c r="G3898" s="2">
        <v>0.74350000000000005</v>
      </c>
      <c r="H3898" s="2">
        <v>-0.50300000000000011</v>
      </c>
      <c r="I3898" s="2">
        <v>0.2102</v>
      </c>
      <c r="J3898" s="2">
        <v>0.74750000000000005</v>
      </c>
      <c r="K3898" s="2">
        <v>-0.53730000000000011</v>
      </c>
      <c r="L3898" s="2">
        <v>0.24629999999999999</v>
      </c>
      <c r="M3898" s="2">
        <v>0.74</v>
      </c>
      <c r="N3898" s="2">
        <v>-0.49370000000000003</v>
      </c>
      <c r="O3898" s="2">
        <v>-0.51133333333333342</v>
      </c>
      <c r="P3898" s="2" t="s">
        <v>5900</v>
      </c>
      <c r="Q3898" s="5">
        <v>16237</v>
      </c>
      <c r="R3898" s="5">
        <v>3815.0845864661651</v>
      </c>
      <c r="S3898" s="5">
        <v>16</v>
      </c>
      <c r="T3898" s="5">
        <v>98.540370758144974</v>
      </c>
      <c r="U3898" s="5">
        <v>0</v>
      </c>
      <c r="V3898" s="5">
        <v>0</v>
      </c>
      <c r="W3898" s="5">
        <v>2</v>
      </c>
      <c r="X3898" s="5">
        <v>12.317546344768122</v>
      </c>
      <c r="Y3898" s="5">
        <v>3</v>
      </c>
      <c r="Z3898" s="5">
        <v>18.476319517152184</v>
      </c>
      <c r="AA3898" s="5">
        <v>11</v>
      </c>
      <c r="AB3898" s="5">
        <v>67.746504896224678</v>
      </c>
      <c r="AC3898" s="225">
        <v>102</v>
      </c>
      <c r="AD3898" s="5">
        <v>628.1948635831742</v>
      </c>
      <c r="AE3898" s="5">
        <v>15</v>
      </c>
      <c r="AF3898" s="5">
        <v>92.381597585760915</v>
      </c>
      <c r="AG3898" s="5">
        <v>77</v>
      </c>
      <c r="AH3898" s="5">
        <v>474.22553427357269</v>
      </c>
      <c r="AI3898" s="5">
        <v>10</v>
      </c>
      <c r="AJ3898" s="5">
        <v>61.587731723840612</v>
      </c>
    </row>
    <row r="3899" spans="1:36" x14ac:dyDescent="0.25">
      <c r="A3899">
        <v>2019</v>
      </c>
      <c r="B3899" t="s">
        <v>71</v>
      </c>
      <c r="C3899" s="212" t="s">
        <v>5910</v>
      </c>
      <c r="D3899" s="47" t="s">
        <v>5904</v>
      </c>
      <c r="E3899" s="11">
        <v>0</v>
      </c>
      <c r="F3899" s="2">
        <v>0.26429999999999998</v>
      </c>
      <c r="G3899" s="2">
        <v>0.71409999999999996</v>
      </c>
      <c r="H3899" s="2">
        <v>-0.44979999999999998</v>
      </c>
      <c r="I3899" s="2">
        <v>0.27139999999999997</v>
      </c>
      <c r="J3899" s="2">
        <v>0.65769999999999995</v>
      </c>
      <c r="K3899" s="2">
        <v>-0.38629999999999998</v>
      </c>
      <c r="L3899" s="2">
        <v>0.36209999999999998</v>
      </c>
      <c r="M3899" s="2">
        <v>0.60140000000000005</v>
      </c>
      <c r="N3899" s="2">
        <v>-0.23930000000000007</v>
      </c>
      <c r="O3899" s="2">
        <v>-0.35846666666666671</v>
      </c>
      <c r="P3899" s="2" t="s">
        <v>5900</v>
      </c>
      <c r="Q3899" s="5">
        <v>16248</v>
      </c>
      <c r="R3899" s="5" t="s">
        <v>4791</v>
      </c>
      <c r="S3899" s="5">
        <v>9</v>
      </c>
      <c r="T3899" s="5">
        <v>55.391432791728214</v>
      </c>
      <c r="U3899" s="5">
        <v>0</v>
      </c>
      <c r="V3899" s="5">
        <v>0</v>
      </c>
      <c r="W3899" s="5">
        <v>1</v>
      </c>
      <c r="X3899" s="5">
        <v>6.1546036435253573</v>
      </c>
      <c r="Y3899" s="5">
        <v>3</v>
      </c>
      <c r="Z3899" s="5">
        <v>18.463810930576074</v>
      </c>
      <c r="AA3899" s="5">
        <v>5</v>
      </c>
      <c r="AB3899" s="5">
        <v>30.773018217626788</v>
      </c>
      <c r="AC3899" s="225">
        <v>146</v>
      </c>
      <c r="AD3899" s="5">
        <v>898.57213195470206</v>
      </c>
      <c r="AE3899" s="5">
        <v>21</v>
      </c>
      <c r="AF3899" s="5">
        <v>129.24667651403249</v>
      </c>
      <c r="AG3899" s="5">
        <v>120</v>
      </c>
      <c r="AH3899" s="5">
        <v>738.55243722304283</v>
      </c>
      <c r="AI3899" s="5">
        <v>5</v>
      </c>
      <c r="AJ3899" s="5">
        <v>30.773018217626788</v>
      </c>
    </row>
    <row r="3900" spans="1:36" x14ac:dyDescent="0.25">
      <c r="A3900">
        <v>2018</v>
      </c>
      <c r="B3900" t="s">
        <v>49</v>
      </c>
      <c r="C3900" s="212" t="s">
        <v>6515</v>
      </c>
      <c r="D3900" s="47" t="s">
        <v>726</v>
      </c>
      <c r="E3900" s="11">
        <v>11</v>
      </c>
      <c r="F3900" s="2">
        <v>0.30480000000000002</v>
      </c>
      <c r="G3900" s="2">
        <v>0.66490000000000005</v>
      </c>
      <c r="H3900" s="2">
        <v>-0.36010000000000003</v>
      </c>
      <c r="I3900" s="2">
        <v>0.33900000000000002</v>
      </c>
      <c r="J3900" s="2">
        <v>0.56000000000000005</v>
      </c>
      <c r="K3900" s="2">
        <v>-0.22100000000000003</v>
      </c>
      <c r="L3900" s="2">
        <v>0.50600000000000001</v>
      </c>
      <c r="M3900" s="2">
        <v>0.48199999999999998</v>
      </c>
      <c r="N3900" s="2">
        <v>2.4000000000000021E-2</v>
      </c>
      <c r="O3900" s="2">
        <v>-0.1857</v>
      </c>
      <c r="P3900" s="2" t="s">
        <v>5900</v>
      </c>
      <c r="Q3900" s="5">
        <v>16267</v>
      </c>
      <c r="R3900" s="5">
        <v>1478.8181818181818</v>
      </c>
      <c r="S3900" s="5">
        <v>10</v>
      </c>
      <c r="T3900" s="5">
        <v>61.474150119874594</v>
      </c>
      <c r="U3900" s="5">
        <v>0</v>
      </c>
      <c r="V3900" s="5">
        <v>0</v>
      </c>
      <c r="W3900" s="5">
        <v>3</v>
      </c>
      <c r="X3900" s="5">
        <v>18.44224503596238</v>
      </c>
      <c r="Y3900" s="5">
        <v>0</v>
      </c>
      <c r="Z3900" s="5">
        <v>0</v>
      </c>
      <c r="AA3900" s="5">
        <v>7</v>
      </c>
      <c r="AB3900" s="5">
        <v>43.031905083912214</v>
      </c>
      <c r="AC3900" s="225">
        <v>136</v>
      </c>
      <c r="AD3900" s="5">
        <v>836.04844163029452</v>
      </c>
      <c r="AE3900" s="5">
        <v>8</v>
      </c>
      <c r="AF3900" s="5">
        <v>49.179320095899676</v>
      </c>
      <c r="AG3900" s="5">
        <v>122</v>
      </c>
      <c r="AH3900" s="5">
        <v>749.98463146247002</v>
      </c>
      <c r="AI3900" s="5">
        <v>6</v>
      </c>
      <c r="AJ3900" s="5">
        <v>36.884490071924759</v>
      </c>
    </row>
    <row r="3901" spans="1:36" x14ac:dyDescent="0.25">
      <c r="A3901">
        <v>2018</v>
      </c>
      <c r="B3901" t="s">
        <v>49</v>
      </c>
      <c r="C3901" s="212" t="s">
        <v>6374</v>
      </c>
      <c r="D3901" s="47" t="s">
        <v>6320</v>
      </c>
      <c r="E3901" s="11">
        <v>13</v>
      </c>
      <c r="F3901" s="2">
        <v>0.39539999999999997</v>
      </c>
      <c r="G3901" s="2">
        <v>0.57040000000000002</v>
      </c>
      <c r="H3901" s="2">
        <v>-0.17500000000000004</v>
      </c>
      <c r="I3901" s="2">
        <v>0.47599999999999998</v>
      </c>
      <c r="J3901" s="2">
        <v>0.438</v>
      </c>
      <c r="K3901" s="2">
        <v>3.7999999999999978E-2</v>
      </c>
      <c r="L3901" s="2">
        <v>0.52</v>
      </c>
      <c r="M3901" s="2">
        <v>0.46899999999999997</v>
      </c>
      <c r="N3901" s="2">
        <v>5.1000000000000045E-2</v>
      </c>
      <c r="O3901" s="2">
        <v>-2.8666666666666674E-2</v>
      </c>
      <c r="P3901" s="2" t="s">
        <v>5765</v>
      </c>
      <c r="Q3901" s="5">
        <v>16269</v>
      </c>
      <c r="R3901" s="5">
        <v>1251.4615384615386</v>
      </c>
      <c r="S3901" s="5">
        <v>24</v>
      </c>
      <c r="T3901" s="5">
        <v>147.51982297621242</v>
      </c>
      <c r="U3901" s="5">
        <v>1</v>
      </c>
      <c r="V3901" s="5">
        <v>6.146659290675518</v>
      </c>
      <c r="W3901" s="5">
        <v>6</v>
      </c>
      <c r="X3901" s="5">
        <v>36.879955744053106</v>
      </c>
      <c r="Y3901" s="5">
        <v>6</v>
      </c>
      <c r="Z3901" s="5">
        <v>36.879955744053106</v>
      </c>
      <c r="AA3901" s="5">
        <v>11</v>
      </c>
      <c r="AB3901" s="5">
        <v>67.613252197430697</v>
      </c>
      <c r="AC3901" s="225">
        <v>172</v>
      </c>
      <c r="AD3901" s="5">
        <v>1057.225397996189</v>
      </c>
      <c r="AE3901" s="5">
        <v>28</v>
      </c>
      <c r="AF3901" s="5">
        <v>172.10646013891451</v>
      </c>
      <c r="AG3901" s="5">
        <v>132</v>
      </c>
      <c r="AH3901" s="5">
        <v>811.3590263691683</v>
      </c>
      <c r="AI3901" s="5">
        <v>12</v>
      </c>
      <c r="AJ3901" s="5">
        <v>73.759911488106212</v>
      </c>
    </row>
    <row r="3902" spans="1:36" x14ac:dyDescent="0.25">
      <c r="A3902">
        <v>2019</v>
      </c>
      <c r="B3902" t="s">
        <v>71</v>
      </c>
      <c r="C3902" s="212" t="s">
        <v>5252</v>
      </c>
      <c r="D3902" s="47" t="s">
        <v>5959</v>
      </c>
      <c r="E3902" s="11">
        <v>0</v>
      </c>
      <c r="F3902" s="2">
        <v>0.40050000000000002</v>
      </c>
      <c r="G3902" s="2">
        <v>0.58199999999999996</v>
      </c>
      <c r="H3902" s="2">
        <v>-0.18149999999999994</v>
      </c>
      <c r="I3902" s="2">
        <v>0.40760000000000002</v>
      </c>
      <c r="J3902" s="2">
        <v>0.54190000000000005</v>
      </c>
      <c r="K3902" s="2">
        <v>-0.13430000000000003</v>
      </c>
      <c r="L3902" s="2">
        <v>0.47039999999999998</v>
      </c>
      <c r="M3902" s="2">
        <v>0.51559999999999995</v>
      </c>
      <c r="N3902" s="2">
        <v>-4.5199999999999962E-2</v>
      </c>
      <c r="O3902" s="2">
        <v>-0.12033333333333331</v>
      </c>
      <c r="P3902" s="2" t="s">
        <v>5900</v>
      </c>
      <c r="Q3902" s="5">
        <v>16280</v>
      </c>
      <c r="R3902" s="5" t="s">
        <v>4791</v>
      </c>
      <c r="S3902" s="5">
        <v>33</v>
      </c>
      <c r="T3902" s="5">
        <v>202.70270270270271</v>
      </c>
      <c r="U3902" s="5">
        <v>0</v>
      </c>
      <c r="V3902" s="5">
        <v>0</v>
      </c>
      <c r="W3902" s="5">
        <v>2</v>
      </c>
      <c r="X3902" s="5">
        <v>12.285012285012284</v>
      </c>
      <c r="Y3902" s="5">
        <v>9</v>
      </c>
      <c r="Z3902" s="5">
        <v>55.282555282555286</v>
      </c>
      <c r="AA3902" s="5">
        <v>22</v>
      </c>
      <c r="AB3902" s="5">
        <v>135.13513513513513</v>
      </c>
      <c r="AC3902" s="225">
        <v>645</v>
      </c>
      <c r="AD3902" s="5">
        <v>3961.9164619164621</v>
      </c>
      <c r="AE3902" s="5">
        <v>41</v>
      </c>
      <c r="AF3902" s="5">
        <v>251.84275184275185</v>
      </c>
      <c r="AG3902" s="5">
        <v>570</v>
      </c>
      <c r="AH3902" s="5">
        <v>3501.228501228501</v>
      </c>
      <c r="AI3902" s="5">
        <v>34</v>
      </c>
      <c r="AJ3902" s="5">
        <v>208.84520884520882</v>
      </c>
    </row>
    <row r="3903" spans="1:36" x14ac:dyDescent="0.25">
      <c r="A3903">
        <v>2017</v>
      </c>
      <c r="B3903" t="s">
        <v>71</v>
      </c>
      <c r="C3903" s="212" t="s">
        <v>5081</v>
      </c>
      <c r="D3903" s="47" t="s">
        <v>5080</v>
      </c>
      <c r="E3903" s="11">
        <v>0</v>
      </c>
      <c r="F3903" s="2">
        <v>0.79790000000000005</v>
      </c>
      <c r="G3903" s="2">
        <v>0.19109999999999999</v>
      </c>
      <c r="H3903" s="2">
        <v>0.60680000000000001</v>
      </c>
      <c r="I3903" s="2">
        <v>0.79090000000000005</v>
      </c>
      <c r="J3903" s="2">
        <v>0.18540000000000001</v>
      </c>
      <c r="K3903" s="2">
        <v>0.60550000000000004</v>
      </c>
      <c r="L3903" s="2">
        <v>0.77129999999999999</v>
      </c>
      <c r="M3903" s="2">
        <v>0.21779999999999999</v>
      </c>
      <c r="N3903" s="2">
        <v>0.55349999999999999</v>
      </c>
      <c r="O3903" s="2">
        <v>0.58860000000000001</v>
      </c>
      <c r="P3903" s="2" t="s">
        <v>4792</v>
      </c>
      <c r="Q3903" s="5">
        <v>16281</v>
      </c>
      <c r="R3903" s="5" t="s">
        <v>4791</v>
      </c>
      <c r="S3903" s="5">
        <v>29</v>
      </c>
      <c r="T3903" s="5">
        <v>178.12173699404212</v>
      </c>
      <c r="U3903" s="5">
        <v>0</v>
      </c>
      <c r="V3903" s="5">
        <v>0</v>
      </c>
      <c r="W3903" s="5">
        <v>6</v>
      </c>
      <c r="X3903" s="5">
        <v>36.852773171181134</v>
      </c>
      <c r="Y3903" s="5">
        <v>4</v>
      </c>
      <c r="Z3903" s="5">
        <v>24.568515447454089</v>
      </c>
      <c r="AA3903" s="5">
        <v>19</v>
      </c>
      <c r="AB3903" s="5">
        <v>116.70044837540691</v>
      </c>
      <c r="AC3903" s="225">
        <v>166</v>
      </c>
      <c r="AD3903" s="5">
        <v>1019.5933910693446</v>
      </c>
      <c r="AE3903" s="5">
        <v>27</v>
      </c>
      <c r="AF3903" s="5">
        <v>165.8374792703151</v>
      </c>
      <c r="AG3903" s="5">
        <v>126</v>
      </c>
      <c r="AH3903" s="5">
        <v>773.90823659480384</v>
      </c>
      <c r="AI3903" s="5">
        <v>13</v>
      </c>
      <c r="AJ3903" s="5">
        <v>79.847675204225794</v>
      </c>
    </row>
    <row r="3904" spans="1:36" x14ac:dyDescent="0.25">
      <c r="A3904">
        <v>2017</v>
      </c>
      <c r="B3904" t="s">
        <v>41</v>
      </c>
      <c r="C3904" s="212" t="s">
        <v>5651</v>
      </c>
      <c r="D3904" s="47" t="s">
        <v>5439</v>
      </c>
      <c r="E3904" s="11">
        <v>12.808</v>
      </c>
      <c r="F3904" s="2">
        <v>0.61570000000000003</v>
      </c>
      <c r="G3904" s="2">
        <v>0.3594</v>
      </c>
      <c r="H3904" s="2">
        <v>0.25630000000000003</v>
      </c>
      <c r="I3904" s="2">
        <v>0.60870000000000002</v>
      </c>
      <c r="J3904" s="2">
        <v>0.32529999999999998</v>
      </c>
      <c r="K3904" s="2">
        <v>0.28340000000000004</v>
      </c>
      <c r="L3904" s="2">
        <v>0.5766</v>
      </c>
      <c r="M3904" s="2">
        <v>0.39879999999999999</v>
      </c>
      <c r="N3904" s="2">
        <v>0.17780000000000001</v>
      </c>
      <c r="O3904" s="2">
        <v>0.23916666666666667</v>
      </c>
      <c r="P3904" s="2" t="s">
        <v>4792</v>
      </c>
      <c r="Q3904" s="5">
        <v>16287</v>
      </c>
      <c r="R3904" s="5">
        <v>1271.6271080574641</v>
      </c>
      <c r="S3904" s="5">
        <v>22</v>
      </c>
      <c r="T3904" s="5">
        <v>135.07705532019403</v>
      </c>
      <c r="U3904" s="5">
        <v>0</v>
      </c>
      <c r="V3904" s="5">
        <v>0</v>
      </c>
      <c r="W3904" s="5">
        <v>9</v>
      </c>
      <c r="X3904" s="5">
        <v>55.258795358261189</v>
      </c>
      <c r="Y3904" s="5">
        <v>1</v>
      </c>
      <c r="Z3904" s="5">
        <v>6.1398661509179098</v>
      </c>
      <c r="AA3904" s="5">
        <v>12</v>
      </c>
      <c r="AB3904" s="5">
        <v>73.678393811014928</v>
      </c>
      <c r="AC3904" s="225">
        <v>144</v>
      </c>
      <c r="AD3904" s="5">
        <v>884.14072573217902</v>
      </c>
      <c r="AE3904" s="5">
        <v>54</v>
      </c>
      <c r="AF3904" s="5">
        <v>331.55277214956715</v>
      </c>
      <c r="AG3904" s="5">
        <v>82</v>
      </c>
      <c r="AH3904" s="5">
        <v>503.46902437526859</v>
      </c>
      <c r="AI3904" s="5">
        <v>8</v>
      </c>
      <c r="AJ3904" s="5">
        <v>49.118929207343278</v>
      </c>
    </row>
    <row r="3905" spans="1:36" x14ac:dyDescent="0.25">
      <c r="A3905">
        <v>2017</v>
      </c>
      <c r="B3905" t="s">
        <v>49</v>
      </c>
      <c r="C3905" s="212" t="s">
        <v>6374</v>
      </c>
      <c r="D3905" s="47" t="s">
        <v>6320</v>
      </c>
      <c r="E3905" s="11">
        <v>13</v>
      </c>
      <c r="F3905" s="2">
        <v>0.39539999999999997</v>
      </c>
      <c r="G3905" s="2">
        <v>0.57040000000000002</v>
      </c>
      <c r="H3905" s="2">
        <v>-0.17500000000000004</v>
      </c>
      <c r="I3905" s="2">
        <v>0.47599999999999998</v>
      </c>
      <c r="J3905" s="2">
        <v>0.438</v>
      </c>
      <c r="K3905" s="2">
        <v>3.7999999999999978E-2</v>
      </c>
      <c r="L3905" s="2">
        <v>0.52</v>
      </c>
      <c r="M3905" s="2">
        <v>0.46899999999999997</v>
      </c>
      <c r="N3905" s="2">
        <v>5.1000000000000045E-2</v>
      </c>
      <c r="O3905" s="2">
        <v>-2.8666666666666674E-2</v>
      </c>
      <c r="P3905" s="2" t="s">
        <v>5765</v>
      </c>
      <c r="Q3905" s="5">
        <v>16288</v>
      </c>
      <c r="R3905" s="5">
        <v>1252.9230769230769</v>
      </c>
      <c r="S3905" s="5">
        <v>24</v>
      </c>
      <c r="T3905" s="5">
        <v>147.34774066797644</v>
      </c>
      <c r="U3905" s="5">
        <v>0</v>
      </c>
      <c r="V3905" s="5">
        <v>0</v>
      </c>
      <c r="W3905" s="5">
        <v>4</v>
      </c>
      <c r="X3905" s="5">
        <v>24.557956777996068</v>
      </c>
      <c r="Y3905" s="5">
        <v>3</v>
      </c>
      <c r="Z3905" s="5">
        <v>18.418467583497055</v>
      </c>
      <c r="AA3905" s="5">
        <v>17</v>
      </c>
      <c r="AB3905" s="5">
        <v>104.37131630648331</v>
      </c>
      <c r="AC3905" s="225">
        <v>279</v>
      </c>
      <c r="AD3905" s="5">
        <v>1712.9174852652259</v>
      </c>
      <c r="AE3905" s="5">
        <v>51</v>
      </c>
      <c r="AF3905" s="5">
        <v>313.11394891944991</v>
      </c>
      <c r="AG3905" s="5">
        <v>214</v>
      </c>
      <c r="AH3905" s="5">
        <v>1313.8506876227898</v>
      </c>
      <c r="AI3905" s="5">
        <v>14</v>
      </c>
      <c r="AJ3905" s="5">
        <v>85.952848722986246</v>
      </c>
    </row>
    <row r="3906" spans="1:36" x14ac:dyDescent="0.25">
      <c r="A3906">
        <v>2017</v>
      </c>
      <c r="B3906" t="s">
        <v>71</v>
      </c>
      <c r="C3906" s="212" t="s">
        <v>5944</v>
      </c>
      <c r="D3906" s="47" t="s">
        <v>610</v>
      </c>
      <c r="E3906" s="11">
        <v>0</v>
      </c>
      <c r="F3906" s="2">
        <v>0.33289999999999997</v>
      </c>
      <c r="G3906" s="2">
        <v>0.64890000000000003</v>
      </c>
      <c r="H3906" s="2">
        <v>-0.31600000000000006</v>
      </c>
      <c r="I3906" s="2">
        <v>0.34639999999999999</v>
      </c>
      <c r="J3906" s="2">
        <v>0.60750000000000004</v>
      </c>
      <c r="K3906" s="2">
        <v>-0.26110000000000005</v>
      </c>
      <c r="L3906" s="2">
        <v>0.41660000000000003</v>
      </c>
      <c r="M3906" s="2">
        <v>0.57110000000000005</v>
      </c>
      <c r="N3906" s="2">
        <v>-0.15450000000000003</v>
      </c>
      <c r="O3906" s="2">
        <v>-0.24386666666666676</v>
      </c>
      <c r="P3906" s="2" t="s">
        <v>5900</v>
      </c>
      <c r="Q3906" s="5">
        <v>16290</v>
      </c>
      <c r="R3906" s="5" t="s">
        <v>4791</v>
      </c>
      <c r="S3906" s="5">
        <v>20</v>
      </c>
      <c r="T3906" s="5">
        <v>122.77470841006752</v>
      </c>
      <c r="U3906" s="5">
        <v>1</v>
      </c>
      <c r="V3906" s="5">
        <v>6.1387354205033766</v>
      </c>
      <c r="W3906" s="5">
        <v>0</v>
      </c>
      <c r="X3906" s="5">
        <v>0</v>
      </c>
      <c r="Y3906" s="5">
        <v>8</v>
      </c>
      <c r="Z3906" s="5">
        <v>49.109883364027013</v>
      </c>
      <c r="AA3906" s="5">
        <v>11</v>
      </c>
      <c r="AB3906" s="5">
        <v>67.526089625537139</v>
      </c>
      <c r="AC3906" s="225">
        <v>393</v>
      </c>
      <c r="AD3906" s="5">
        <v>2412.5230202578268</v>
      </c>
      <c r="AE3906" s="5">
        <v>69</v>
      </c>
      <c r="AF3906" s="5">
        <v>423.57274401473302</v>
      </c>
      <c r="AG3906" s="5">
        <v>245</v>
      </c>
      <c r="AH3906" s="5">
        <v>1503.9901780233272</v>
      </c>
      <c r="AI3906" s="5">
        <v>79</v>
      </c>
      <c r="AJ3906" s="5">
        <v>484.96009821976668</v>
      </c>
    </row>
    <row r="3907" spans="1:36" x14ac:dyDescent="0.25">
      <c r="A3907">
        <v>2018</v>
      </c>
      <c r="B3907" t="s">
        <v>71</v>
      </c>
      <c r="C3907" s="212" t="s">
        <v>4910</v>
      </c>
      <c r="D3907" s="47" t="s">
        <v>1015</v>
      </c>
      <c r="E3907" s="11">
        <v>0</v>
      </c>
      <c r="F3907" s="2">
        <v>0.71809999999999996</v>
      </c>
      <c r="G3907" s="2">
        <v>0.27089999999999997</v>
      </c>
      <c r="H3907" s="2">
        <v>0.44719999999999999</v>
      </c>
      <c r="I3907" s="2">
        <v>0.69130000000000003</v>
      </c>
      <c r="J3907" s="2">
        <v>0.2757</v>
      </c>
      <c r="K3907" s="2">
        <v>0.41560000000000002</v>
      </c>
      <c r="L3907" s="2">
        <v>0.68710000000000004</v>
      </c>
      <c r="M3907" s="2">
        <v>0.29909999999999998</v>
      </c>
      <c r="N3907" s="2">
        <v>0.38800000000000007</v>
      </c>
      <c r="O3907" s="2">
        <v>0.41693333333333338</v>
      </c>
      <c r="P3907" s="2" t="s">
        <v>4792</v>
      </c>
      <c r="Q3907" s="5">
        <v>16291</v>
      </c>
      <c r="R3907" s="5" t="s">
        <v>4791</v>
      </c>
      <c r="S3907" s="5">
        <v>63</v>
      </c>
      <c r="T3907" s="5">
        <v>386.71659198330366</v>
      </c>
      <c r="U3907" s="5">
        <v>1</v>
      </c>
      <c r="V3907" s="5">
        <v>6.138358602909582</v>
      </c>
      <c r="W3907" s="5">
        <v>14</v>
      </c>
      <c r="X3907" s="5">
        <v>85.937020440734145</v>
      </c>
      <c r="Y3907" s="5">
        <v>8</v>
      </c>
      <c r="Z3907" s="5">
        <v>49.106868823276656</v>
      </c>
      <c r="AA3907" s="5">
        <v>40</v>
      </c>
      <c r="AB3907" s="5">
        <v>245.53434411638329</v>
      </c>
      <c r="AC3907" s="225">
        <v>555</v>
      </c>
      <c r="AD3907" s="5">
        <v>3406.7890246148181</v>
      </c>
      <c r="AE3907" s="5">
        <v>72</v>
      </c>
      <c r="AF3907" s="5">
        <v>441.96181940948992</v>
      </c>
      <c r="AG3907" s="5">
        <v>460</v>
      </c>
      <c r="AH3907" s="5">
        <v>2823.6449573384075</v>
      </c>
      <c r="AI3907" s="5">
        <v>23</v>
      </c>
      <c r="AJ3907" s="5">
        <v>141.18224786692039</v>
      </c>
    </row>
    <row r="3908" spans="1:36" x14ac:dyDescent="0.25">
      <c r="A3908">
        <v>2018</v>
      </c>
      <c r="B3908" t="s">
        <v>71</v>
      </c>
      <c r="C3908" s="212" t="s">
        <v>4910</v>
      </c>
      <c r="D3908" s="47" t="s">
        <v>1015</v>
      </c>
      <c r="E3908" s="11">
        <v>0</v>
      </c>
      <c r="F3908" s="2">
        <v>0.71809999999999996</v>
      </c>
      <c r="G3908" s="2">
        <v>0.27089999999999997</v>
      </c>
      <c r="H3908" s="2">
        <v>0.44719999999999999</v>
      </c>
      <c r="I3908" s="2">
        <v>0.69130000000000003</v>
      </c>
      <c r="J3908" s="2">
        <v>0.2757</v>
      </c>
      <c r="K3908" s="2">
        <v>0.41560000000000002</v>
      </c>
      <c r="L3908" s="2">
        <v>0.68710000000000004</v>
      </c>
      <c r="M3908" s="2">
        <v>0.29909999999999998</v>
      </c>
      <c r="N3908" s="2">
        <v>0.38800000000000007</v>
      </c>
      <c r="O3908" s="2">
        <v>0.41693333333333338</v>
      </c>
      <c r="P3908" s="2" t="s">
        <v>4792</v>
      </c>
      <c r="Q3908" s="5">
        <v>16291</v>
      </c>
      <c r="R3908" s="5" t="s">
        <v>4791</v>
      </c>
      <c r="S3908" s="5">
        <v>63</v>
      </c>
      <c r="T3908" s="5">
        <v>386.71659198330366</v>
      </c>
      <c r="U3908" s="5">
        <v>1</v>
      </c>
      <c r="V3908" s="5">
        <v>6.138358602909582</v>
      </c>
      <c r="W3908" s="5">
        <v>14</v>
      </c>
      <c r="X3908" s="5">
        <v>85.937020440734145</v>
      </c>
      <c r="Y3908" s="5">
        <v>8</v>
      </c>
      <c r="Z3908" s="5">
        <v>49.106868823276656</v>
      </c>
      <c r="AA3908" s="5">
        <v>40</v>
      </c>
      <c r="AB3908" s="5">
        <v>245.53434411638329</v>
      </c>
      <c r="AC3908" s="225">
        <v>555</v>
      </c>
      <c r="AD3908" s="5">
        <v>3406.7890246148181</v>
      </c>
      <c r="AE3908" s="5">
        <v>72</v>
      </c>
      <c r="AF3908" s="5">
        <v>441.96181940948992</v>
      </c>
      <c r="AG3908" s="5">
        <v>460</v>
      </c>
      <c r="AH3908" s="5">
        <v>2823.6449573384075</v>
      </c>
      <c r="AI3908" s="5">
        <v>23</v>
      </c>
      <c r="AJ3908" s="5">
        <v>141.18224786692039</v>
      </c>
    </row>
    <row r="3909" spans="1:36" x14ac:dyDescent="0.25">
      <c r="A3909">
        <v>2019</v>
      </c>
      <c r="B3909" t="s">
        <v>70</v>
      </c>
      <c r="C3909" s="212" t="s">
        <v>5349</v>
      </c>
      <c r="D3909" s="47" t="s">
        <v>5347</v>
      </c>
      <c r="E3909" s="11">
        <v>17.47</v>
      </c>
      <c r="F3909" s="2">
        <v>0.78039999999999998</v>
      </c>
      <c r="G3909" s="2">
        <v>0.2094</v>
      </c>
      <c r="H3909" s="2">
        <v>0.57099999999999995</v>
      </c>
      <c r="I3909" s="2">
        <v>0.76329999999999998</v>
      </c>
      <c r="J3909" s="2">
        <v>0.2112</v>
      </c>
      <c r="K3909" s="2">
        <v>0.55210000000000004</v>
      </c>
      <c r="L3909" s="2">
        <v>0.71889999999999998</v>
      </c>
      <c r="M3909" s="2">
        <v>0.2722</v>
      </c>
      <c r="N3909" s="2">
        <v>0.44669999999999999</v>
      </c>
      <c r="O3909" s="2">
        <v>0.52326666666666666</v>
      </c>
      <c r="P3909" s="5" t="s">
        <v>4792</v>
      </c>
      <c r="Q3909" s="5">
        <v>16300</v>
      </c>
      <c r="R3909" s="5">
        <v>933.02804808242706</v>
      </c>
      <c r="S3909" s="5">
        <v>180</v>
      </c>
      <c r="T3909" s="5">
        <v>1104.2944785276075</v>
      </c>
      <c r="U3909" s="5">
        <v>3</v>
      </c>
      <c r="V3909" s="5">
        <v>18.404907975460123</v>
      </c>
      <c r="W3909" s="5">
        <v>7</v>
      </c>
      <c r="X3909" s="5">
        <v>42.944785276073624</v>
      </c>
      <c r="Y3909" s="5">
        <v>30</v>
      </c>
      <c r="Z3909" s="5">
        <v>184.04907975460122</v>
      </c>
      <c r="AA3909" s="5">
        <v>140</v>
      </c>
      <c r="AB3909" s="5">
        <v>858.89570552147245</v>
      </c>
      <c r="AC3909" s="225">
        <v>905</v>
      </c>
      <c r="AD3909" s="5">
        <v>5552.1472392638034</v>
      </c>
      <c r="AE3909" s="5">
        <v>235</v>
      </c>
      <c r="AF3909" s="5">
        <v>1441.717791411043</v>
      </c>
      <c r="AG3909" s="5">
        <v>618</v>
      </c>
      <c r="AH3909" s="5">
        <v>3791.4110429447851</v>
      </c>
      <c r="AI3909" s="5">
        <v>52</v>
      </c>
      <c r="AJ3909" s="5">
        <v>319.01840490797548</v>
      </c>
    </row>
    <row r="3910" spans="1:36" x14ac:dyDescent="0.25">
      <c r="A3910">
        <v>2018</v>
      </c>
      <c r="B3910" t="s">
        <v>41</v>
      </c>
      <c r="C3910" s="212" t="s">
        <v>5651</v>
      </c>
      <c r="D3910" s="47" t="s">
        <v>5439</v>
      </c>
      <c r="E3910" s="11">
        <v>12.808</v>
      </c>
      <c r="F3910" s="2">
        <v>0.61570000000000003</v>
      </c>
      <c r="G3910" s="2">
        <v>0.3594</v>
      </c>
      <c r="H3910" s="2">
        <v>0.25630000000000003</v>
      </c>
      <c r="I3910" s="2">
        <v>0.60870000000000002</v>
      </c>
      <c r="J3910" s="2">
        <v>0.32529999999999998</v>
      </c>
      <c r="K3910" s="2">
        <v>0.28340000000000004</v>
      </c>
      <c r="L3910" s="2">
        <v>0.5766</v>
      </c>
      <c r="M3910" s="2">
        <v>0.39879999999999999</v>
      </c>
      <c r="N3910" s="2">
        <v>0.17780000000000001</v>
      </c>
      <c r="O3910" s="2">
        <v>0.23916666666666667</v>
      </c>
      <c r="P3910" s="2" t="s">
        <v>4792</v>
      </c>
      <c r="Q3910" s="5">
        <v>16302</v>
      </c>
      <c r="R3910" s="5">
        <v>1272.7982510930669</v>
      </c>
      <c r="S3910" s="5">
        <v>18</v>
      </c>
      <c r="T3910" s="5">
        <v>110.41589988958411</v>
      </c>
      <c r="U3910" s="5">
        <v>0</v>
      </c>
      <c r="V3910" s="5">
        <v>0</v>
      </c>
      <c r="W3910" s="5">
        <v>4</v>
      </c>
      <c r="X3910" s="5">
        <v>24.536866642129802</v>
      </c>
      <c r="Y3910" s="5">
        <v>1</v>
      </c>
      <c r="Z3910" s="5">
        <v>6.1342166605324504</v>
      </c>
      <c r="AA3910" s="5">
        <v>13</v>
      </c>
      <c r="AB3910" s="5">
        <v>79.744816586921857</v>
      </c>
      <c r="AC3910" s="225">
        <v>103</v>
      </c>
      <c r="AD3910" s="5">
        <v>631.82431603484235</v>
      </c>
      <c r="AE3910" s="5">
        <v>27</v>
      </c>
      <c r="AF3910" s="5">
        <v>165.62384983437613</v>
      </c>
      <c r="AG3910" s="5">
        <v>74</v>
      </c>
      <c r="AH3910" s="5">
        <v>453.93203287940133</v>
      </c>
      <c r="AI3910" s="5">
        <v>2</v>
      </c>
      <c r="AJ3910" s="5">
        <v>12.268433321064901</v>
      </c>
    </row>
    <row r="3911" spans="1:36" x14ac:dyDescent="0.25">
      <c r="A3911">
        <v>2019</v>
      </c>
      <c r="B3911" t="s">
        <v>71</v>
      </c>
      <c r="C3911" s="212" t="s">
        <v>4910</v>
      </c>
      <c r="D3911" s="47" t="s">
        <v>1015</v>
      </c>
      <c r="E3911" s="11">
        <v>0</v>
      </c>
      <c r="F3911" s="2">
        <v>0.71809999999999996</v>
      </c>
      <c r="G3911" s="2">
        <v>0.27089999999999997</v>
      </c>
      <c r="H3911" s="2">
        <v>0.44719999999999999</v>
      </c>
      <c r="I3911" s="2">
        <v>0.69130000000000003</v>
      </c>
      <c r="J3911" s="2">
        <v>0.2757</v>
      </c>
      <c r="K3911" s="2">
        <v>0.41560000000000002</v>
      </c>
      <c r="L3911" s="2">
        <v>0.68710000000000004</v>
      </c>
      <c r="M3911" s="2">
        <v>0.29909999999999998</v>
      </c>
      <c r="N3911" s="2">
        <v>0.38800000000000007</v>
      </c>
      <c r="O3911" s="2">
        <v>0.41693333333333338</v>
      </c>
      <c r="P3911" s="2" t="s">
        <v>4792</v>
      </c>
      <c r="Q3911" s="5">
        <v>16307</v>
      </c>
      <c r="R3911" s="5" t="s">
        <v>4791</v>
      </c>
      <c r="S3911" s="5">
        <v>90</v>
      </c>
      <c r="T3911" s="5">
        <v>551.91022260378986</v>
      </c>
      <c r="U3911" s="5">
        <v>2</v>
      </c>
      <c r="V3911" s="5">
        <v>12.26467161341755</v>
      </c>
      <c r="W3911" s="5">
        <v>26</v>
      </c>
      <c r="X3911" s="5">
        <v>159.44073097442816</v>
      </c>
      <c r="Y3911" s="5">
        <v>11</v>
      </c>
      <c r="Z3911" s="5">
        <v>67.455693873796534</v>
      </c>
      <c r="AA3911" s="5">
        <v>51</v>
      </c>
      <c r="AB3911" s="5">
        <v>312.74912614214759</v>
      </c>
      <c r="AC3911" s="225">
        <v>465</v>
      </c>
      <c r="AD3911" s="5">
        <v>2851.5361501195807</v>
      </c>
      <c r="AE3911" s="5">
        <v>72</v>
      </c>
      <c r="AF3911" s="5">
        <v>441.52817808303178</v>
      </c>
      <c r="AG3911" s="5">
        <v>369</v>
      </c>
      <c r="AH3911" s="5">
        <v>2262.8319126755382</v>
      </c>
      <c r="AI3911" s="5">
        <v>24</v>
      </c>
      <c r="AJ3911" s="5">
        <v>147.1760593610106</v>
      </c>
    </row>
    <row r="3912" spans="1:36" x14ac:dyDescent="0.25">
      <c r="A3912">
        <v>2019</v>
      </c>
      <c r="B3912" t="s">
        <v>71</v>
      </c>
      <c r="C3912" s="212" t="s">
        <v>5097</v>
      </c>
      <c r="D3912" s="47" t="s">
        <v>5096</v>
      </c>
      <c r="E3912" s="11">
        <v>0</v>
      </c>
      <c r="F3912" s="2">
        <v>0.78539999999999999</v>
      </c>
      <c r="G3912" s="2">
        <v>0.19789999999999999</v>
      </c>
      <c r="H3912" s="2">
        <v>0.58750000000000002</v>
      </c>
      <c r="I3912" s="2">
        <v>0.80030000000000001</v>
      </c>
      <c r="J3912" s="2">
        <v>0.15409999999999999</v>
      </c>
      <c r="K3912" s="2">
        <v>0.6462</v>
      </c>
      <c r="L3912" s="2">
        <v>0.83399999999999996</v>
      </c>
      <c r="M3912" s="2">
        <v>0.15240000000000001</v>
      </c>
      <c r="N3912" s="2">
        <v>0.68159999999999998</v>
      </c>
      <c r="O3912" s="2">
        <v>0.6384333333333333</v>
      </c>
      <c r="P3912" s="2" t="s">
        <v>4792</v>
      </c>
      <c r="Q3912" s="5">
        <v>16312</v>
      </c>
      <c r="R3912" s="5" t="s">
        <v>4791</v>
      </c>
      <c r="S3912" s="5">
        <v>14</v>
      </c>
      <c r="T3912" s="5">
        <v>85.826385483079946</v>
      </c>
      <c r="U3912" s="5">
        <v>0</v>
      </c>
      <c r="V3912" s="5">
        <v>0</v>
      </c>
      <c r="W3912" s="5">
        <v>3</v>
      </c>
      <c r="X3912" s="5">
        <v>18.391368317802847</v>
      </c>
      <c r="Y3912" s="5">
        <v>3</v>
      </c>
      <c r="Z3912" s="5">
        <v>18.391368317802847</v>
      </c>
      <c r="AA3912" s="5">
        <v>8</v>
      </c>
      <c r="AB3912" s="5">
        <v>49.043648847474252</v>
      </c>
      <c r="AC3912" s="225">
        <v>153</v>
      </c>
      <c r="AD3912" s="5">
        <v>937.95978420794518</v>
      </c>
      <c r="AE3912" s="5">
        <v>35</v>
      </c>
      <c r="AF3912" s="5">
        <v>214.56596370769986</v>
      </c>
      <c r="AG3912" s="5">
        <v>113</v>
      </c>
      <c r="AH3912" s="5">
        <v>692.74153997057385</v>
      </c>
      <c r="AI3912" s="5">
        <v>5</v>
      </c>
      <c r="AJ3912" s="5">
        <v>30.652280529671408</v>
      </c>
    </row>
    <row r="3913" spans="1:36" x14ac:dyDescent="0.25">
      <c r="A3913">
        <v>2017</v>
      </c>
      <c r="B3913" t="s">
        <v>71</v>
      </c>
      <c r="C3913" s="212" t="s">
        <v>4910</v>
      </c>
      <c r="D3913" s="47" t="s">
        <v>1015</v>
      </c>
      <c r="E3913" s="11">
        <v>0</v>
      </c>
      <c r="F3913" s="2">
        <v>0.71809999999999996</v>
      </c>
      <c r="G3913" s="2">
        <v>0.27089999999999997</v>
      </c>
      <c r="H3913" s="2">
        <v>0.44719999999999999</v>
      </c>
      <c r="I3913" s="2">
        <v>0.69130000000000003</v>
      </c>
      <c r="J3913" s="2">
        <v>0.2757</v>
      </c>
      <c r="K3913" s="2">
        <v>0.41560000000000002</v>
      </c>
      <c r="L3913" s="2">
        <v>0.68710000000000004</v>
      </c>
      <c r="M3913" s="2">
        <v>0.29909999999999998</v>
      </c>
      <c r="N3913" s="2">
        <v>0.38800000000000007</v>
      </c>
      <c r="O3913" s="2">
        <v>0.41693333333333338</v>
      </c>
      <c r="P3913" s="2" t="s">
        <v>4792</v>
      </c>
      <c r="Q3913" s="5">
        <v>16316</v>
      </c>
      <c r="R3913" s="5" t="s">
        <v>4791</v>
      </c>
      <c r="S3913" s="5">
        <v>75</v>
      </c>
      <c r="T3913" s="5">
        <v>459.67148810983082</v>
      </c>
      <c r="U3913" s="5">
        <v>1</v>
      </c>
      <c r="V3913" s="5">
        <v>6.1289531747977444</v>
      </c>
      <c r="W3913" s="5">
        <v>23</v>
      </c>
      <c r="X3913" s="5">
        <v>140.96592302034813</v>
      </c>
      <c r="Y3913" s="5">
        <v>4</v>
      </c>
      <c r="Z3913" s="5">
        <v>24.515812699190977</v>
      </c>
      <c r="AA3913" s="5">
        <v>47</v>
      </c>
      <c r="AB3913" s="5">
        <v>288.060799215494</v>
      </c>
      <c r="AC3913" s="225">
        <v>580</v>
      </c>
      <c r="AD3913" s="5">
        <v>3554.7928413826917</v>
      </c>
      <c r="AE3913" s="5">
        <v>84</v>
      </c>
      <c r="AF3913" s="5">
        <v>514.83206668301057</v>
      </c>
      <c r="AG3913" s="5">
        <v>478</v>
      </c>
      <c r="AH3913" s="5">
        <v>2929.6396175533218</v>
      </c>
      <c r="AI3913" s="5">
        <v>18</v>
      </c>
      <c r="AJ3913" s="5">
        <v>110.32115714635941</v>
      </c>
    </row>
    <row r="3914" spans="1:36" x14ac:dyDescent="0.25">
      <c r="A3914">
        <v>2018</v>
      </c>
      <c r="B3914" t="s">
        <v>41</v>
      </c>
      <c r="C3914" s="212" t="s">
        <v>6078</v>
      </c>
      <c r="D3914" s="47" t="s">
        <v>6005</v>
      </c>
      <c r="E3914" s="11">
        <v>4.133</v>
      </c>
      <c r="F3914" s="2">
        <v>0.24049999999999999</v>
      </c>
      <c r="G3914" s="2">
        <v>0.74350000000000005</v>
      </c>
      <c r="H3914" s="2">
        <v>-0.50300000000000011</v>
      </c>
      <c r="I3914" s="2">
        <v>0.2102</v>
      </c>
      <c r="J3914" s="2">
        <v>0.74750000000000005</v>
      </c>
      <c r="K3914" s="2">
        <v>-0.53730000000000011</v>
      </c>
      <c r="L3914" s="2">
        <v>0.24629999999999999</v>
      </c>
      <c r="M3914" s="2">
        <v>0.74</v>
      </c>
      <c r="N3914" s="2">
        <v>-0.49370000000000003</v>
      </c>
      <c r="O3914" s="2">
        <v>-0.51133333333333342</v>
      </c>
      <c r="P3914" s="2" t="s">
        <v>5900</v>
      </c>
      <c r="Q3914" s="5">
        <v>16317</v>
      </c>
      <c r="R3914" s="5">
        <v>3947.9796757803047</v>
      </c>
      <c r="S3914" s="5">
        <v>30</v>
      </c>
      <c r="T3914" s="5">
        <v>183.85732671446956</v>
      </c>
      <c r="U3914" s="5">
        <v>0</v>
      </c>
      <c r="V3914" s="5">
        <v>0</v>
      </c>
      <c r="W3914" s="5">
        <v>3</v>
      </c>
      <c r="X3914" s="5">
        <v>18.385732671446959</v>
      </c>
      <c r="Y3914" s="5">
        <v>8</v>
      </c>
      <c r="Z3914" s="5">
        <v>49.028620457191892</v>
      </c>
      <c r="AA3914" s="5">
        <v>19</v>
      </c>
      <c r="AB3914" s="5">
        <v>116.44297358583073</v>
      </c>
      <c r="AC3914" s="225">
        <v>319</v>
      </c>
      <c r="AD3914" s="5">
        <v>1955.0162407305265</v>
      </c>
      <c r="AE3914" s="5">
        <v>31</v>
      </c>
      <c r="AF3914" s="5">
        <v>189.98590427161858</v>
      </c>
      <c r="AG3914" s="5">
        <v>270</v>
      </c>
      <c r="AH3914" s="5">
        <v>1654.7159404302261</v>
      </c>
      <c r="AI3914" s="5">
        <v>18</v>
      </c>
      <c r="AJ3914" s="5">
        <v>110.31439602868176</v>
      </c>
    </row>
    <row r="3915" spans="1:36" x14ac:dyDescent="0.25">
      <c r="A3915">
        <v>2019</v>
      </c>
      <c r="B3915" t="s">
        <v>71</v>
      </c>
      <c r="C3915" s="212" t="s">
        <v>5899</v>
      </c>
      <c r="D3915" s="47" t="s">
        <v>610</v>
      </c>
      <c r="E3915" s="11">
        <v>0</v>
      </c>
      <c r="F3915" s="2">
        <v>0.33289999999999997</v>
      </c>
      <c r="G3915" s="2">
        <v>0.64890000000000003</v>
      </c>
      <c r="H3915" s="2">
        <v>-0.31600000000000006</v>
      </c>
      <c r="I3915" s="2">
        <v>0.34639999999999999</v>
      </c>
      <c r="J3915" s="2">
        <v>0.60750000000000004</v>
      </c>
      <c r="K3915" s="2">
        <v>-0.26110000000000005</v>
      </c>
      <c r="L3915" s="2">
        <v>0.41660000000000003</v>
      </c>
      <c r="M3915" s="2">
        <v>0.57110000000000005</v>
      </c>
      <c r="N3915" s="2">
        <v>-0.15450000000000003</v>
      </c>
      <c r="O3915" s="2">
        <v>-0.24386666666666676</v>
      </c>
      <c r="P3915" s="2" t="s">
        <v>5900</v>
      </c>
      <c r="Q3915" s="5">
        <v>16339</v>
      </c>
      <c r="R3915" s="5" t="s">
        <v>4791</v>
      </c>
      <c r="S3915" s="5">
        <v>80</v>
      </c>
      <c r="T3915" s="5">
        <v>489.62604810575925</v>
      </c>
      <c r="U3915" s="5">
        <v>1</v>
      </c>
      <c r="V3915" s="5">
        <v>6.1203256013219907</v>
      </c>
      <c r="W3915" s="5">
        <v>10</v>
      </c>
      <c r="X3915" s="5">
        <v>61.203256013219907</v>
      </c>
      <c r="Y3915" s="5">
        <v>18</v>
      </c>
      <c r="Z3915" s="5">
        <v>110.16586082379582</v>
      </c>
      <c r="AA3915" s="5">
        <v>51</v>
      </c>
      <c r="AB3915" s="5">
        <v>312.13660566742152</v>
      </c>
      <c r="AC3915" s="225">
        <v>702</v>
      </c>
      <c r="AD3915" s="5">
        <v>4296.4685721280375</v>
      </c>
      <c r="AE3915" s="5">
        <v>89</v>
      </c>
      <c r="AF3915" s="5">
        <v>544.70897851765721</v>
      </c>
      <c r="AG3915" s="5">
        <v>499</v>
      </c>
      <c r="AH3915" s="5">
        <v>3054.0424750596731</v>
      </c>
      <c r="AI3915" s="5">
        <v>114</v>
      </c>
      <c r="AJ3915" s="5">
        <v>697.71711855070691</v>
      </c>
    </row>
    <row r="3916" spans="1:36" x14ac:dyDescent="0.25">
      <c r="A3916">
        <v>2017</v>
      </c>
      <c r="B3916" t="s">
        <v>49</v>
      </c>
      <c r="C3916" s="212" t="s">
        <v>6515</v>
      </c>
      <c r="D3916" s="47" t="s">
        <v>726</v>
      </c>
      <c r="E3916" s="11">
        <v>11</v>
      </c>
      <c r="F3916" s="2">
        <v>0.30480000000000002</v>
      </c>
      <c r="G3916" s="2">
        <v>0.66490000000000005</v>
      </c>
      <c r="H3916" s="2">
        <v>-0.36010000000000003</v>
      </c>
      <c r="I3916" s="2">
        <v>0.33900000000000002</v>
      </c>
      <c r="J3916" s="2">
        <v>0.56000000000000005</v>
      </c>
      <c r="K3916" s="2">
        <v>-0.22100000000000003</v>
      </c>
      <c r="L3916" s="2">
        <v>0.50600000000000001</v>
      </c>
      <c r="M3916" s="2">
        <v>0.48199999999999998</v>
      </c>
      <c r="N3916" s="2">
        <v>2.4000000000000021E-2</v>
      </c>
      <c r="O3916" s="2">
        <v>-0.1857</v>
      </c>
      <c r="P3916" s="2" t="s">
        <v>5900</v>
      </c>
      <c r="Q3916" s="5">
        <v>16347</v>
      </c>
      <c r="R3916" s="5">
        <v>1486.090909090909</v>
      </c>
      <c r="S3916" s="5">
        <v>19</v>
      </c>
      <c r="T3916" s="5">
        <v>116.22927754328012</v>
      </c>
      <c r="U3916" s="5">
        <v>0</v>
      </c>
      <c r="V3916" s="5">
        <v>0</v>
      </c>
      <c r="W3916" s="5">
        <v>6</v>
      </c>
      <c r="X3916" s="5">
        <v>36.703982382088455</v>
      </c>
      <c r="Y3916" s="5">
        <v>1</v>
      </c>
      <c r="Z3916" s="5">
        <v>6.1173303970147428</v>
      </c>
      <c r="AA3916" s="5">
        <v>12</v>
      </c>
      <c r="AB3916" s="5">
        <v>73.40796476417691</v>
      </c>
      <c r="AC3916" s="225">
        <v>165</v>
      </c>
      <c r="AD3916" s="5">
        <v>1009.3595155074325</v>
      </c>
      <c r="AE3916" s="5">
        <v>10</v>
      </c>
      <c r="AF3916" s="5">
        <v>61.173303970147423</v>
      </c>
      <c r="AG3916" s="5">
        <v>153</v>
      </c>
      <c r="AH3916" s="5">
        <v>935.95155074325567</v>
      </c>
      <c r="AI3916" s="5">
        <v>2</v>
      </c>
      <c r="AJ3916" s="5">
        <v>12.234660794029486</v>
      </c>
    </row>
    <row r="3917" spans="1:36" x14ac:dyDescent="0.25">
      <c r="A3917">
        <v>2019</v>
      </c>
      <c r="B3917" t="s">
        <v>41</v>
      </c>
      <c r="C3917" s="212" t="s">
        <v>6179</v>
      </c>
      <c r="D3917" s="47" t="s">
        <v>6146</v>
      </c>
      <c r="E3917" s="11">
        <v>11.430999999999999</v>
      </c>
      <c r="F3917" s="2">
        <v>0.44619999999999999</v>
      </c>
      <c r="G3917" s="2">
        <v>0.53339999999999999</v>
      </c>
      <c r="H3917" s="2">
        <v>-8.72E-2</v>
      </c>
      <c r="I3917" s="2">
        <v>0.44350000000000001</v>
      </c>
      <c r="J3917" s="2">
        <v>0.50029999999999997</v>
      </c>
      <c r="K3917" s="2">
        <v>-5.6799999999999962E-2</v>
      </c>
      <c r="L3917" s="2">
        <v>0.41830000000000001</v>
      </c>
      <c r="M3917" s="2">
        <v>0.5615</v>
      </c>
      <c r="N3917" s="2">
        <v>-0.14319999999999999</v>
      </c>
      <c r="O3917" s="2">
        <v>-9.5733333333333323E-2</v>
      </c>
      <c r="P3917" s="2" t="s">
        <v>5900</v>
      </c>
      <c r="Q3917" s="5">
        <v>16368</v>
      </c>
      <c r="R3917" s="5">
        <v>1431.8957221590413</v>
      </c>
      <c r="S3917" s="5">
        <v>41</v>
      </c>
      <c r="T3917" s="5">
        <v>250.48875855327466</v>
      </c>
      <c r="U3917" s="5">
        <v>0</v>
      </c>
      <c r="V3917" s="5">
        <v>0</v>
      </c>
      <c r="W3917" s="5">
        <v>8</v>
      </c>
      <c r="X3917" s="5">
        <v>48.87585532746823</v>
      </c>
      <c r="Y3917" s="5">
        <v>8</v>
      </c>
      <c r="Z3917" s="5">
        <v>48.87585532746823</v>
      </c>
      <c r="AA3917" s="5">
        <v>25</v>
      </c>
      <c r="AB3917" s="5">
        <v>152.7370478983382</v>
      </c>
      <c r="AC3917" s="225">
        <v>591</v>
      </c>
      <c r="AD3917" s="5">
        <v>3610.7038123167158</v>
      </c>
      <c r="AE3917" s="5">
        <v>45</v>
      </c>
      <c r="AF3917" s="5">
        <v>274.92668621700881</v>
      </c>
      <c r="AG3917" s="5">
        <v>516</v>
      </c>
      <c r="AH3917" s="5">
        <v>3152.4926686217009</v>
      </c>
      <c r="AI3917" s="5">
        <v>30</v>
      </c>
      <c r="AJ3917" s="5">
        <v>183.28445747800586</v>
      </c>
    </row>
    <row r="3918" spans="1:36" x14ac:dyDescent="0.25">
      <c r="A3918">
        <v>2017</v>
      </c>
      <c r="B3918" t="s">
        <v>49</v>
      </c>
      <c r="C3918" s="212" t="s">
        <v>6313</v>
      </c>
      <c r="D3918" s="47" t="s">
        <v>6314</v>
      </c>
      <c r="E3918" s="11">
        <v>9.6999999999999993</v>
      </c>
      <c r="F3918" s="2">
        <v>0.39889999999999998</v>
      </c>
      <c r="G3918" s="2">
        <v>0.57140000000000002</v>
      </c>
      <c r="H3918" s="2">
        <v>-0.17250000000000004</v>
      </c>
      <c r="I3918" s="2">
        <v>0.45100000000000001</v>
      </c>
      <c r="J3918" s="2">
        <v>0.46200000000000002</v>
      </c>
      <c r="K3918" s="2">
        <v>-1.100000000000001E-2</v>
      </c>
      <c r="L3918" s="2">
        <v>0.49099999999999999</v>
      </c>
      <c r="M3918" s="2">
        <v>0.498</v>
      </c>
      <c r="N3918" s="2">
        <v>-7.0000000000000062E-3</v>
      </c>
      <c r="O3918" s="2">
        <v>-6.3500000000000015E-2</v>
      </c>
      <c r="P3918" s="2" t="s">
        <v>5900</v>
      </c>
      <c r="Q3918" s="5">
        <v>16369</v>
      </c>
      <c r="R3918" s="5">
        <v>1687.5257731958764</v>
      </c>
      <c r="S3918" s="5">
        <v>33</v>
      </c>
      <c r="T3918" s="5">
        <v>201.60058647443338</v>
      </c>
      <c r="U3918" s="5">
        <v>0</v>
      </c>
      <c r="V3918" s="5">
        <v>0</v>
      </c>
      <c r="W3918" s="5">
        <v>4</v>
      </c>
      <c r="X3918" s="5">
        <v>24.436434724173743</v>
      </c>
      <c r="Y3918" s="5">
        <v>6</v>
      </c>
      <c r="Z3918" s="5">
        <v>36.654652086260612</v>
      </c>
      <c r="AA3918" s="5">
        <v>23</v>
      </c>
      <c r="AB3918" s="5">
        <v>140.50949966399904</v>
      </c>
      <c r="AC3918" s="225">
        <v>158</v>
      </c>
      <c r="AD3918" s="5">
        <v>965.2391716048628</v>
      </c>
      <c r="AE3918" s="5">
        <v>26</v>
      </c>
      <c r="AF3918" s="5">
        <v>158.83682570712932</v>
      </c>
      <c r="AG3918" s="5">
        <v>120</v>
      </c>
      <c r="AH3918" s="5">
        <v>733.09304172521229</v>
      </c>
      <c r="AI3918" s="5">
        <v>12</v>
      </c>
      <c r="AJ3918" s="5">
        <v>73.309304172521223</v>
      </c>
    </row>
    <row r="3919" spans="1:36" x14ac:dyDescent="0.25">
      <c r="A3919">
        <v>2017</v>
      </c>
      <c r="B3919" t="s">
        <v>71</v>
      </c>
      <c r="C3919" s="212" t="s">
        <v>728</v>
      </c>
      <c r="D3919" s="47" t="s">
        <v>5124</v>
      </c>
      <c r="E3919" s="11">
        <v>0</v>
      </c>
      <c r="F3919" s="2">
        <v>0.81979999999999997</v>
      </c>
      <c r="G3919" s="2">
        <v>0.16869999999999999</v>
      </c>
      <c r="H3919" s="2">
        <v>0.65110000000000001</v>
      </c>
      <c r="I3919" s="2">
        <v>0.82609999999999995</v>
      </c>
      <c r="J3919" s="2">
        <v>0.1474</v>
      </c>
      <c r="K3919" s="2">
        <v>0.67869999999999997</v>
      </c>
      <c r="L3919" s="2">
        <v>0.83279999999999998</v>
      </c>
      <c r="M3919" s="2">
        <v>0.1565</v>
      </c>
      <c r="N3919" s="2">
        <v>0.67630000000000001</v>
      </c>
      <c r="O3919" s="2">
        <v>0.66869999999999996</v>
      </c>
      <c r="P3919" s="2" t="s">
        <v>4792</v>
      </c>
      <c r="Q3919" s="5">
        <v>16372</v>
      </c>
      <c r="R3919" s="5" t="s">
        <v>4791</v>
      </c>
      <c r="S3919" s="5">
        <v>85</v>
      </c>
      <c r="T3919" s="5">
        <v>519.17908624480822</v>
      </c>
      <c r="U3919" s="5">
        <v>0</v>
      </c>
      <c r="V3919" s="5">
        <v>0</v>
      </c>
      <c r="W3919" s="5">
        <v>18</v>
      </c>
      <c r="X3919" s="5">
        <v>109.94380649890056</v>
      </c>
      <c r="Y3919" s="5">
        <v>13</v>
      </c>
      <c r="Z3919" s="5">
        <v>79.403860249205962</v>
      </c>
      <c r="AA3919" s="5">
        <v>54</v>
      </c>
      <c r="AB3919" s="5">
        <v>329.8314194967017</v>
      </c>
      <c r="AC3919" s="225">
        <v>528</v>
      </c>
      <c r="AD3919" s="5">
        <v>3225.0183239677494</v>
      </c>
      <c r="AE3919" s="5">
        <v>109</v>
      </c>
      <c r="AF3919" s="5">
        <v>665.77082824334229</v>
      </c>
      <c r="AG3919" s="5">
        <v>396</v>
      </c>
      <c r="AH3919" s="5">
        <v>2418.7637429758124</v>
      </c>
      <c r="AI3919" s="5">
        <v>23</v>
      </c>
      <c r="AJ3919" s="5">
        <v>140.48375274859515</v>
      </c>
    </row>
    <row r="3920" spans="1:36" x14ac:dyDescent="0.25">
      <c r="A3920">
        <v>2018</v>
      </c>
      <c r="B3920" t="s">
        <v>71</v>
      </c>
      <c r="C3920" s="212" t="s">
        <v>4793</v>
      </c>
      <c r="D3920" s="47" t="s">
        <v>4793</v>
      </c>
      <c r="E3920" s="11">
        <v>0</v>
      </c>
      <c r="F3920" s="2">
        <v>0.59689999999999999</v>
      </c>
      <c r="G3920" s="2">
        <v>0.39379999999999998</v>
      </c>
      <c r="H3920" s="2">
        <v>0.2031</v>
      </c>
      <c r="I3920" s="2">
        <v>0.53939999999999999</v>
      </c>
      <c r="J3920" s="2">
        <v>0.43140000000000001</v>
      </c>
      <c r="K3920" s="2">
        <v>0.10799999999999998</v>
      </c>
      <c r="L3920" s="2">
        <v>0.53690000000000004</v>
      </c>
      <c r="M3920" s="2">
        <v>0.45350000000000001</v>
      </c>
      <c r="N3920" s="2">
        <v>8.340000000000003E-2</v>
      </c>
      <c r="O3920" s="2">
        <v>0.13150000000000001</v>
      </c>
      <c r="P3920" s="2" t="s">
        <v>4792</v>
      </c>
      <c r="Q3920" s="5">
        <v>16375</v>
      </c>
      <c r="R3920" s="5" t="s">
        <v>4791</v>
      </c>
      <c r="S3920" s="5">
        <v>36</v>
      </c>
      <c r="T3920" s="5">
        <v>219.84732824427482</v>
      </c>
      <c r="U3920" s="5">
        <v>0</v>
      </c>
      <c r="V3920" s="5">
        <v>0</v>
      </c>
      <c r="W3920" s="5">
        <v>11</v>
      </c>
      <c r="X3920" s="5">
        <v>67.175572519083971</v>
      </c>
      <c r="Y3920" s="5">
        <v>7</v>
      </c>
      <c r="Z3920" s="5">
        <v>42.748091603053432</v>
      </c>
      <c r="AA3920" s="5">
        <v>18</v>
      </c>
      <c r="AB3920" s="5">
        <v>109.92366412213741</v>
      </c>
      <c r="AC3920" s="225">
        <v>621</v>
      </c>
      <c r="AD3920" s="5">
        <v>3792.3664122137407</v>
      </c>
      <c r="AE3920" s="5">
        <v>109</v>
      </c>
      <c r="AF3920" s="5">
        <v>665.64885496183206</v>
      </c>
      <c r="AG3920" s="5">
        <v>499</v>
      </c>
      <c r="AH3920" s="5">
        <v>3047.3282442748091</v>
      </c>
      <c r="AI3920" s="5">
        <v>13</v>
      </c>
      <c r="AJ3920" s="5">
        <v>79.389312977099237</v>
      </c>
    </row>
    <row r="3921" spans="1:36" x14ac:dyDescent="0.25">
      <c r="A3921">
        <v>2018</v>
      </c>
      <c r="B3921" t="s">
        <v>71</v>
      </c>
      <c r="C3921" s="212" t="s">
        <v>4793</v>
      </c>
      <c r="D3921" s="47" t="s">
        <v>4793</v>
      </c>
      <c r="E3921" s="11">
        <v>0</v>
      </c>
      <c r="F3921" s="2">
        <v>0.59689999999999999</v>
      </c>
      <c r="G3921" s="2">
        <v>0.39379999999999998</v>
      </c>
      <c r="H3921" s="2">
        <v>0.2031</v>
      </c>
      <c r="I3921" s="2">
        <v>0.53939999999999999</v>
      </c>
      <c r="J3921" s="2">
        <v>0.43140000000000001</v>
      </c>
      <c r="K3921" s="2">
        <v>0.10799999999999998</v>
      </c>
      <c r="L3921" s="2">
        <v>0.53690000000000004</v>
      </c>
      <c r="M3921" s="2">
        <v>0.45350000000000001</v>
      </c>
      <c r="N3921" s="2">
        <v>8.340000000000003E-2</v>
      </c>
      <c r="O3921" s="2">
        <v>0.13150000000000001</v>
      </c>
      <c r="P3921" s="2" t="s">
        <v>4792</v>
      </c>
      <c r="Q3921" s="5">
        <v>16375</v>
      </c>
      <c r="R3921" s="5" t="s">
        <v>4791</v>
      </c>
      <c r="S3921" s="5">
        <v>36</v>
      </c>
      <c r="T3921" s="5">
        <v>219.84732824427482</v>
      </c>
      <c r="U3921" s="5">
        <v>0</v>
      </c>
      <c r="V3921" s="5">
        <v>0</v>
      </c>
      <c r="W3921" s="5">
        <v>11</v>
      </c>
      <c r="X3921" s="5">
        <v>67.175572519083971</v>
      </c>
      <c r="Y3921" s="5">
        <v>7</v>
      </c>
      <c r="Z3921" s="5">
        <v>42.748091603053432</v>
      </c>
      <c r="AA3921" s="5">
        <v>18</v>
      </c>
      <c r="AB3921" s="5">
        <v>109.92366412213741</v>
      </c>
      <c r="AC3921" s="225">
        <v>621</v>
      </c>
      <c r="AD3921" s="5">
        <v>3792.3664122137407</v>
      </c>
      <c r="AE3921" s="5">
        <v>109</v>
      </c>
      <c r="AF3921" s="5">
        <v>665.64885496183206</v>
      </c>
      <c r="AG3921" s="5">
        <v>499</v>
      </c>
      <c r="AH3921" s="5">
        <v>3047.3282442748091</v>
      </c>
      <c r="AI3921" s="5">
        <v>13</v>
      </c>
      <c r="AJ3921" s="5">
        <v>79.389312977099237</v>
      </c>
    </row>
    <row r="3922" spans="1:36" x14ac:dyDescent="0.25">
      <c r="A3922">
        <v>2018</v>
      </c>
      <c r="B3922" t="s">
        <v>70</v>
      </c>
      <c r="C3922" s="212" t="s">
        <v>5349</v>
      </c>
      <c r="D3922" s="47" t="s">
        <v>5347</v>
      </c>
      <c r="E3922" s="11">
        <v>17.47</v>
      </c>
      <c r="F3922" s="2">
        <v>0.78039999999999998</v>
      </c>
      <c r="G3922" s="2">
        <v>0.2094</v>
      </c>
      <c r="H3922" s="2">
        <v>0.57099999999999995</v>
      </c>
      <c r="I3922" s="2">
        <v>0.76329999999999998</v>
      </c>
      <c r="J3922" s="2">
        <v>0.2112</v>
      </c>
      <c r="K3922" s="2">
        <v>0.55210000000000004</v>
      </c>
      <c r="L3922" s="2">
        <v>0.71889999999999998</v>
      </c>
      <c r="M3922" s="2">
        <v>0.2722</v>
      </c>
      <c r="N3922" s="2">
        <v>0.44669999999999999</v>
      </c>
      <c r="O3922" s="2">
        <v>0.52326666666666666</v>
      </c>
      <c r="P3922" s="5" t="s">
        <v>4792</v>
      </c>
      <c r="Q3922" s="5">
        <v>16382</v>
      </c>
      <c r="R3922" s="5">
        <v>937.72180881511167</v>
      </c>
      <c r="S3922" s="5">
        <v>204</v>
      </c>
      <c r="T3922" s="5">
        <v>1245.2691979001343</v>
      </c>
      <c r="U3922" s="5">
        <v>0</v>
      </c>
      <c r="V3922" s="5">
        <v>0</v>
      </c>
      <c r="W3922" s="5">
        <v>7</v>
      </c>
      <c r="X3922" s="5">
        <v>42.729825418141864</v>
      </c>
      <c r="Y3922" s="5">
        <v>16</v>
      </c>
      <c r="Z3922" s="5">
        <v>97.668172384324265</v>
      </c>
      <c r="AA3922" s="5">
        <v>181</v>
      </c>
      <c r="AB3922" s="5">
        <v>1104.8712000976682</v>
      </c>
      <c r="AC3922" s="225">
        <v>943</v>
      </c>
      <c r="AD3922" s="5">
        <v>5756.3179099011113</v>
      </c>
      <c r="AE3922" s="5">
        <v>216</v>
      </c>
      <c r="AF3922" s="5">
        <v>1318.5203271883775</v>
      </c>
      <c r="AG3922" s="5">
        <v>663</v>
      </c>
      <c r="AH3922" s="5">
        <v>4047.1248931754362</v>
      </c>
      <c r="AI3922" s="5">
        <v>64</v>
      </c>
      <c r="AJ3922" s="5">
        <v>390.67268953729706</v>
      </c>
    </row>
    <row r="3923" spans="1:36" x14ac:dyDescent="0.25">
      <c r="A3923">
        <v>2018</v>
      </c>
      <c r="B3923" t="s">
        <v>49</v>
      </c>
      <c r="C3923" s="212" t="s">
        <v>6374</v>
      </c>
      <c r="D3923" s="47" t="s">
        <v>6320</v>
      </c>
      <c r="E3923" s="11">
        <v>13</v>
      </c>
      <c r="F3923" s="2">
        <v>0.39539999999999997</v>
      </c>
      <c r="G3923" s="2">
        <v>0.57040000000000002</v>
      </c>
      <c r="H3923" s="2">
        <v>-0.17500000000000004</v>
      </c>
      <c r="I3923" s="2">
        <v>0.47599999999999998</v>
      </c>
      <c r="J3923" s="2">
        <v>0.438</v>
      </c>
      <c r="K3923" s="2">
        <v>3.7999999999999978E-2</v>
      </c>
      <c r="L3923" s="2">
        <v>0.52</v>
      </c>
      <c r="M3923" s="2">
        <v>0.46899999999999997</v>
      </c>
      <c r="N3923" s="2">
        <v>5.1000000000000045E-2</v>
      </c>
      <c r="O3923" s="2">
        <v>-2.8666666666666674E-2</v>
      </c>
      <c r="P3923" s="2" t="s">
        <v>5765</v>
      </c>
      <c r="Q3923" s="5">
        <v>16398</v>
      </c>
      <c r="R3923" s="5">
        <v>1261.3846153846155</v>
      </c>
      <c r="S3923" s="5">
        <v>28</v>
      </c>
      <c r="T3923" s="5">
        <v>170.75253079643858</v>
      </c>
      <c r="U3923" s="5">
        <v>0</v>
      </c>
      <c r="V3923" s="5">
        <v>0</v>
      </c>
      <c r="W3923" s="5">
        <v>4</v>
      </c>
      <c r="X3923" s="5">
        <v>24.393218685205515</v>
      </c>
      <c r="Y3923" s="5">
        <v>6</v>
      </c>
      <c r="Z3923" s="5">
        <v>36.589828027808267</v>
      </c>
      <c r="AA3923" s="5">
        <v>18</v>
      </c>
      <c r="AB3923" s="5">
        <v>109.76948408342481</v>
      </c>
      <c r="AC3923" s="225">
        <v>262</v>
      </c>
      <c r="AD3923" s="5">
        <v>1597.7558238809611</v>
      </c>
      <c r="AE3923" s="5">
        <v>40</v>
      </c>
      <c r="AF3923" s="5">
        <v>243.93218685205514</v>
      </c>
      <c r="AG3923" s="5">
        <v>212</v>
      </c>
      <c r="AH3923" s="5">
        <v>1292.8405903158921</v>
      </c>
      <c r="AI3923" s="5">
        <v>10</v>
      </c>
      <c r="AJ3923" s="5">
        <v>60.983046713013785</v>
      </c>
    </row>
    <row r="3924" spans="1:36" x14ac:dyDescent="0.25">
      <c r="A3924">
        <v>2018</v>
      </c>
      <c r="B3924" t="s">
        <v>41</v>
      </c>
      <c r="C3924" s="212" t="s">
        <v>6059</v>
      </c>
      <c r="D3924" s="47" t="s">
        <v>6005</v>
      </c>
      <c r="E3924" s="11">
        <v>3.6859999999999999</v>
      </c>
      <c r="F3924" s="2">
        <v>0.24049999999999999</v>
      </c>
      <c r="G3924" s="2">
        <v>0.74350000000000005</v>
      </c>
      <c r="H3924" s="2">
        <v>-0.50300000000000011</v>
      </c>
      <c r="I3924" s="2">
        <v>0.2102</v>
      </c>
      <c r="J3924" s="2">
        <v>0.74750000000000005</v>
      </c>
      <c r="K3924" s="2">
        <v>-0.53730000000000011</v>
      </c>
      <c r="L3924" s="2">
        <v>0.24629999999999999</v>
      </c>
      <c r="M3924" s="2">
        <v>0.74</v>
      </c>
      <c r="N3924" s="2">
        <v>-0.49370000000000003</v>
      </c>
      <c r="O3924" s="2">
        <v>-0.51133333333333342</v>
      </c>
      <c r="P3924" s="2" t="s">
        <v>5900</v>
      </c>
      <c r="Q3924" s="5">
        <v>16423</v>
      </c>
      <c r="R3924" s="5">
        <v>4455.5073250135647</v>
      </c>
      <c r="S3924" s="5">
        <v>19</v>
      </c>
      <c r="T3924" s="5">
        <v>115.69140839067163</v>
      </c>
      <c r="U3924" s="5">
        <v>0</v>
      </c>
      <c r="V3924" s="5">
        <v>0</v>
      </c>
      <c r="W3924" s="5">
        <v>2</v>
      </c>
      <c r="X3924" s="5">
        <v>12.178042988491748</v>
      </c>
      <c r="Y3924" s="5">
        <v>9</v>
      </c>
      <c r="Z3924" s="5">
        <v>54.801193448212878</v>
      </c>
      <c r="AA3924" s="5">
        <v>8</v>
      </c>
      <c r="AB3924" s="5">
        <v>48.712171953966994</v>
      </c>
      <c r="AC3924" s="225">
        <v>172</v>
      </c>
      <c r="AD3924" s="5">
        <v>1047.3116970102906</v>
      </c>
      <c r="AE3924" s="5">
        <v>41</v>
      </c>
      <c r="AF3924" s="5">
        <v>249.64988126408085</v>
      </c>
      <c r="AG3924" s="5">
        <v>126</v>
      </c>
      <c r="AH3924" s="5">
        <v>767.21670827498019</v>
      </c>
      <c r="AI3924" s="5">
        <v>5</v>
      </c>
      <c r="AJ3924" s="5">
        <v>30.44510747122937</v>
      </c>
    </row>
    <row r="3925" spans="1:36" x14ac:dyDescent="0.25">
      <c r="A3925">
        <v>2018</v>
      </c>
      <c r="B3925" t="s">
        <v>49</v>
      </c>
      <c r="C3925" s="212" t="s">
        <v>6313</v>
      </c>
      <c r="D3925" s="47" t="s">
        <v>6314</v>
      </c>
      <c r="E3925" s="11">
        <v>9.6999999999999993</v>
      </c>
      <c r="F3925" s="2">
        <v>0.39889999999999998</v>
      </c>
      <c r="G3925" s="2">
        <v>0.57140000000000002</v>
      </c>
      <c r="H3925" s="2">
        <v>-0.17250000000000004</v>
      </c>
      <c r="I3925" s="2">
        <v>0.45100000000000001</v>
      </c>
      <c r="J3925" s="2">
        <v>0.46200000000000002</v>
      </c>
      <c r="K3925" s="2">
        <v>-1.100000000000001E-2</v>
      </c>
      <c r="L3925" s="2">
        <v>0.49099999999999999</v>
      </c>
      <c r="M3925" s="2">
        <v>0.498</v>
      </c>
      <c r="N3925" s="2">
        <v>-7.0000000000000062E-3</v>
      </c>
      <c r="O3925" s="2">
        <v>-6.3500000000000015E-2</v>
      </c>
      <c r="P3925" s="2" t="s">
        <v>5900</v>
      </c>
      <c r="Q3925" s="5">
        <v>16443</v>
      </c>
      <c r="R3925" s="5">
        <v>1695.1546391752579</v>
      </c>
      <c r="S3925" s="5">
        <v>41</v>
      </c>
      <c r="T3925" s="5">
        <v>249.34622635772061</v>
      </c>
      <c r="U3925" s="5">
        <v>0</v>
      </c>
      <c r="V3925" s="5">
        <v>0</v>
      </c>
      <c r="W3925" s="5">
        <v>5</v>
      </c>
      <c r="X3925" s="5">
        <v>30.408076385087877</v>
      </c>
      <c r="Y3925" s="5">
        <v>3</v>
      </c>
      <c r="Z3925" s="5">
        <v>18.244845831052725</v>
      </c>
      <c r="AA3925" s="5">
        <v>33</v>
      </c>
      <c r="AB3925" s="5">
        <v>200.69330414157997</v>
      </c>
      <c r="AC3925" s="225">
        <v>147</v>
      </c>
      <c r="AD3925" s="5">
        <v>893.99744572158363</v>
      </c>
      <c r="AE3925" s="5">
        <v>18</v>
      </c>
      <c r="AF3925" s="5">
        <v>109.46907498631637</v>
      </c>
      <c r="AG3925" s="5">
        <v>107</v>
      </c>
      <c r="AH3925" s="5">
        <v>650.73283464088058</v>
      </c>
      <c r="AI3925" s="5">
        <v>22</v>
      </c>
      <c r="AJ3925" s="5">
        <v>133.79553609438668</v>
      </c>
    </row>
    <row r="3926" spans="1:36" x14ac:dyDescent="0.25">
      <c r="A3926">
        <v>2018</v>
      </c>
      <c r="B3926" t="s">
        <v>49</v>
      </c>
      <c r="C3926" s="212" t="s">
        <v>6313</v>
      </c>
      <c r="D3926" s="47" t="s">
        <v>6314</v>
      </c>
      <c r="E3926" s="11">
        <v>9.6999999999999993</v>
      </c>
      <c r="F3926" s="2">
        <v>0.39889999999999998</v>
      </c>
      <c r="G3926" s="2">
        <v>0.57140000000000002</v>
      </c>
      <c r="H3926" s="2">
        <v>-0.17250000000000004</v>
      </c>
      <c r="I3926" s="2">
        <v>0.45100000000000001</v>
      </c>
      <c r="J3926" s="2">
        <v>0.46200000000000002</v>
      </c>
      <c r="K3926" s="2">
        <v>-1.100000000000001E-2</v>
      </c>
      <c r="L3926" s="2">
        <v>0.49099999999999999</v>
      </c>
      <c r="M3926" s="2">
        <v>0.498</v>
      </c>
      <c r="N3926" s="2">
        <v>-7.0000000000000062E-3</v>
      </c>
      <c r="O3926" s="2">
        <v>-6.3500000000000015E-2</v>
      </c>
      <c r="P3926" s="2" t="s">
        <v>5900</v>
      </c>
      <c r="Q3926" s="5">
        <v>16448</v>
      </c>
      <c r="R3926" s="5">
        <v>1695.6701030927836</v>
      </c>
      <c r="S3926" s="5">
        <v>23</v>
      </c>
      <c r="T3926" s="5">
        <v>139.83463035019454</v>
      </c>
      <c r="U3926" s="5">
        <v>4</v>
      </c>
      <c r="V3926" s="5">
        <v>24.319066147859921</v>
      </c>
      <c r="W3926" s="5">
        <v>5</v>
      </c>
      <c r="X3926" s="5">
        <v>30.398832684824903</v>
      </c>
      <c r="Y3926" s="5">
        <v>3</v>
      </c>
      <c r="Z3926" s="5">
        <v>18.239299610894943</v>
      </c>
      <c r="AA3926" s="5">
        <v>11</v>
      </c>
      <c r="AB3926" s="5">
        <v>66.877431906614788</v>
      </c>
      <c r="AC3926" s="225">
        <v>153</v>
      </c>
      <c r="AD3926" s="5">
        <v>930.20428015564198</v>
      </c>
      <c r="AE3926" s="5">
        <v>23</v>
      </c>
      <c r="AF3926" s="5">
        <v>139.83463035019454</v>
      </c>
      <c r="AG3926" s="5">
        <v>122</v>
      </c>
      <c r="AH3926" s="5">
        <v>741.73151750972761</v>
      </c>
      <c r="AI3926" s="5">
        <v>8</v>
      </c>
      <c r="AJ3926" s="5">
        <v>48.638132295719842</v>
      </c>
    </row>
    <row r="3927" spans="1:36" x14ac:dyDescent="0.25">
      <c r="A3927">
        <v>2018</v>
      </c>
      <c r="B3927" t="s">
        <v>71</v>
      </c>
      <c r="C3927" s="212" t="s">
        <v>728</v>
      </c>
      <c r="D3927" s="47" t="s">
        <v>5124</v>
      </c>
      <c r="E3927" s="11">
        <v>0</v>
      </c>
      <c r="F3927" s="2">
        <v>0.81979999999999997</v>
      </c>
      <c r="G3927" s="2">
        <v>0.16869999999999999</v>
      </c>
      <c r="H3927" s="2">
        <v>0.65110000000000001</v>
      </c>
      <c r="I3927" s="2">
        <v>0.82609999999999995</v>
      </c>
      <c r="J3927" s="2">
        <v>0.1474</v>
      </c>
      <c r="K3927" s="2">
        <v>0.67869999999999997</v>
      </c>
      <c r="L3927" s="2">
        <v>0.83279999999999998</v>
      </c>
      <c r="M3927" s="2">
        <v>0.1565</v>
      </c>
      <c r="N3927" s="2">
        <v>0.67630000000000001</v>
      </c>
      <c r="O3927" s="2">
        <v>0.66869999999999996</v>
      </c>
      <c r="P3927" s="2" t="s">
        <v>4792</v>
      </c>
      <c r="Q3927" s="5">
        <v>16478</v>
      </c>
      <c r="R3927" s="5" t="s">
        <v>4791</v>
      </c>
      <c r="S3927" s="5">
        <v>95</v>
      </c>
      <c r="T3927" s="5">
        <v>576.52627746085693</v>
      </c>
      <c r="U3927" s="5">
        <v>0</v>
      </c>
      <c r="V3927" s="5">
        <v>0</v>
      </c>
      <c r="W3927" s="5">
        <v>20</v>
      </c>
      <c r="X3927" s="5">
        <v>121.3739531496541</v>
      </c>
      <c r="Y3927" s="5">
        <v>11</v>
      </c>
      <c r="Z3927" s="5">
        <v>66.755674232309744</v>
      </c>
      <c r="AA3927" s="5">
        <v>64</v>
      </c>
      <c r="AB3927" s="5">
        <v>388.39665007889306</v>
      </c>
      <c r="AC3927" s="225">
        <v>363</v>
      </c>
      <c r="AD3927" s="5">
        <v>2202.9372496662218</v>
      </c>
      <c r="AE3927" s="5">
        <v>75</v>
      </c>
      <c r="AF3927" s="5">
        <v>455.15232431120279</v>
      </c>
      <c r="AG3927" s="5">
        <v>270</v>
      </c>
      <c r="AH3927" s="5">
        <v>1638.5483675203302</v>
      </c>
      <c r="AI3927" s="5">
        <v>18</v>
      </c>
      <c r="AJ3927" s="5">
        <v>109.23655783468867</v>
      </c>
    </row>
    <row r="3928" spans="1:36" x14ac:dyDescent="0.25">
      <c r="A3928">
        <v>2018</v>
      </c>
      <c r="B3928" t="s">
        <v>71</v>
      </c>
      <c r="C3928" s="212" t="s">
        <v>728</v>
      </c>
      <c r="D3928" s="47" t="s">
        <v>5124</v>
      </c>
      <c r="E3928" s="11">
        <v>0</v>
      </c>
      <c r="F3928" s="2">
        <v>0.81979999999999997</v>
      </c>
      <c r="G3928" s="2">
        <v>0.16869999999999999</v>
      </c>
      <c r="H3928" s="2">
        <v>0.65110000000000001</v>
      </c>
      <c r="I3928" s="2">
        <v>0.82609999999999995</v>
      </c>
      <c r="J3928" s="2">
        <v>0.1474</v>
      </c>
      <c r="K3928" s="2">
        <v>0.67869999999999997</v>
      </c>
      <c r="L3928" s="2">
        <v>0.83279999999999998</v>
      </c>
      <c r="M3928" s="2">
        <v>0.1565</v>
      </c>
      <c r="N3928" s="2">
        <v>0.67630000000000001</v>
      </c>
      <c r="O3928" s="2">
        <v>0.66869999999999996</v>
      </c>
      <c r="P3928" s="2" t="s">
        <v>4792</v>
      </c>
      <c r="Q3928" s="5">
        <v>16478</v>
      </c>
      <c r="R3928" s="5" t="s">
        <v>4791</v>
      </c>
      <c r="S3928" s="5">
        <v>95</v>
      </c>
      <c r="T3928" s="5">
        <v>576.52627746085693</v>
      </c>
      <c r="U3928" s="5">
        <v>0</v>
      </c>
      <c r="V3928" s="5">
        <v>0</v>
      </c>
      <c r="W3928" s="5">
        <v>20</v>
      </c>
      <c r="X3928" s="5">
        <v>121.3739531496541</v>
      </c>
      <c r="Y3928" s="5">
        <v>11</v>
      </c>
      <c r="Z3928" s="5">
        <v>66.755674232309744</v>
      </c>
      <c r="AA3928" s="5">
        <v>64</v>
      </c>
      <c r="AB3928" s="5">
        <v>388.39665007889306</v>
      </c>
      <c r="AC3928" s="225">
        <v>363</v>
      </c>
      <c r="AD3928" s="5">
        <v>2202.9372496662218</v>
      </c>
      <c r="AE3928" s="5">
        <v>75</v>
      </c>
      <c r="AF3928" s="5">
        <v>455.15232431120279</v>
      </c>
      <c r="AG3928" s="5">
        <v>270</v>
      </c>
      <c r="AH3928" s="5">
        <v>1638.5483675203302</v>
      </c>
      <c r="AI3928" s="5">
        <v>18</v>
      </c>
      <c r="AJ3928" s="5">
        <v>109.23655783468867</v>
      </c>
    </row>
    <row r="3929" spans="1:36" x14ac:dyDescent="0.25">
      <c r="A3929">
        <v>2019</v>
      </c>
      <c r="B3929" t="s">
        <v>41</v>
      </c>
      <c r="C3929" s="212" t="s">
        <v>6097</v>
      </c>
      <c r="D3929" s="47" t="s">
        <v>6005</v>
      </c>
      <c r="E3929" s="11">
        <v>4.97</v>
      </c>
      <c r="F3929" s="2">
        <v>0.24049999999999999</v>
      </c>
      <c r="G3929" s="2">
        <v>0.74350000000000005</v>
      </c>
      <c r="H3929" s="2">
        <v>-0.50300000000000011</v>
      </c>
      <c r="I3929" s="2">
        <v>0.2102</v>
      </c>
      <c r="J3929" s="2">
        <v>0.74750000000000005</v>
      </c>
      <c r="K3929" s="2">
        <v>-0.53730000000000011</v>
      </c>
      <c r="L3929" s="2">
        <v>0.24629999999999999</v>
      </c>
      <c r="M3929" s="2">
        <v>0.74</v>
      </c>
      <c r="N3929" s="2">
        <v>-0.49370000000000003</v>
      </c>
      <c r="O3929" s="2">
        <v>-0.51133333333333342</v>
      </c>
      <c r="P3929" s="2" t="s">
        <v>5900</v>
      </c>
      <c r="Q3929" s="5">
        <v>16491</v>
      </c>
      <c r="R3929" s="5">
        <v>3318.1086519114688</v>
      </c>
      <c r="S3929" s="5">
        <v>44</v>
      </c>
      <c r="T3929" s="5">
        <v>266.81220059426357</v>
      </c>
      <c r="U3929" s="5">
        <v>0</v>
      </c>
      <c r="V3929" s="5">
        <v>0</v>
      </c>
      <c r="W3929" s="5">
        <v>8</v>
      </c>
      <c r="X3929" s="5">
        <v>48.511309198957008</v>
      </c>
      <c r="Y3929" s="5">
        <v>15</v>
      </c>
      <c r="Z3929" s="5">
        <v>90.958704748044383</v>
      </c>
      <c r="AA3929" s="5">
        <v>21</v>
      </c>
      <c r="AB3929" s="5">
        <v>127.34218664726214</v>
      </c>
      <c r="AC3929" s="225">
        <v>553</v>
      </c>
      <c r="AD3929" s="5">
        <v>3353.3442483779036</v>
      </c>
      <c r="AE3929" s="5">
        <v>31</v>
      </c>
      <c r="AF3929" s="5">
        <v>187.98132314595841</v>
      </c>
      <c r="AG3929" s="5">
        <v>471</v>
      </c>
      <c r="AH3929" s="5">
        <v>2856.1033290885935</v>
      </c>
      <c r="AI3929" s="5">
        <v>51</v>
      </c>
      <c r="AJ3929" s="5">
        <v>309.2595961433509</v>
      </c>
    </row>
    <row r="3930" spans="1:36" x14ac:dyDescent="0.25">
      <c r="A3930">
        <v>2018</v>
      </c>
      <c r="B3930" t="s">
        <v>41</v>
      </c>
      <c r="C3930" s="212" t="s">
        <v>6179</v>
      </c>
      <c r="D3930" s="47" t="s">
        <v>6146</v>
      </c>
      <c r="E3930" s="11">
        <v>11.430999999999999</v>
      </c>
      <c r="F3930" s="2">
        <v>0.44619999999999999</v>
      </c>
      <c r="G3930" s="2">
        <v>0.53339999999999999</v>
      </c>
      <c r="H3930" s="2">
        <v>-8.72E-2</v>
      </c>
      <c r="I3930" s="2">
        <v>0.44350000000000001</v>
      </c>
      <c r="J3930" s="2">
        <v>0.50029999999999997</v>
      </c>
      <c r="K3930" s="2">
        <v>-5.6799999999999962E-2</v>
      </c>
      <c r="L3930" s="2">
        <v>0.41830000000000001</v>
      </c>
      <c r="M3930" s="2">
        <v>0.5615</v>
      </c>
      <c r="N3930" s="2">
        <v>-0.14319999999999999</v>
      </c>
      <c r="O3930" s="2">
        <v>-9.5733333333333323E-2</v>
      </c>
      <c r="P3930" s="2" t="s">
        <v>5900</v>
      </c>
      <c r="Q3930" s="5">
        <v>16516</v>
      </c>
      <c r="R3930" s="5">
        <v>1444.8429708686906</v>
      </c>
      <c r="S3930" s="5">
        <v>67</v>
      </c>
      <c r="T3930" s="5">
        <v>405.66723177524824</v>
      </c>
      <c r="U3930" s="5">
        <v>1</v>
      </c>
      <c r="V3930" s="5">
        <v>6.0547348026156449</v>
      </c>
      <c r="W3930" s="5">
        <v>18</v>
      </c>
      <c r="X3930" s="5">
        <v>108.98522644708162</v>
      </c>
      <c r="Y3930" s="5">
        <v>6</v>
      </c>
      <c r="Z3930" s="5">
        <v>36.328408815693876</v>
      </c>
      <c r="AA3930" s="5">
        <v>42</v>
      </c>
      <c r="AB3930" s="5">
        <v>254.29886170985711</v>
      </c>
      <c r="AC3930" s="225">
        <v>695</v>
      </c>
      <c r="AD3930" s="5">
        <v>4208.0406878178737</v>
      </c>
      <c r="AE3930" s="5">
        <v>56</v>
      </c>
      <c r="AF3930" s="5">
        <v>339.06514894647614</v>
      </c>
      <c r="AG3930" s="5">
        <v>615</v>
      </c>
      <c r="AH3930" s="5">
        <v>3723.6619036086222</v>
      </c>
      <c r="AI3930" s="5">
        <v>24</v>
      </c>
      <c r="AJ3930" s="5">
        <v>145.31363526277551</v>
      </c>
    </row>
    <row r="3931" spans="1:36" x14ac:dyDescent="0.25">
      <c r="A3931">
        <v>2017</v>
      </c>
      <c r="B3931" t="s">
        <v>41</v>
      </c>
      <c r="C3931" s="212" t="s">
        <v>6059</v>
      </c>
      <c r="D3931" s="47" t="s">
        <v>6005</v>
      </c>
      <c r="E3931" s="11">
        <v>3.6859999999999999</v>
      </c>
      <c r="F3931" s="2">
        <v>0.24049999999999999</v>
      </c>
      <c r="G3931" s="2">
        <v>0.74350000000000005</v>
      </c>
      <c r="H3931" s="2">
        <v>-0.50300000000000011</v>
      </c>
      <c r="I3931" s="2">
        <v>0.2102</v>
      </c>
      <c r="J3931" s="2">
        <v>0.74750000000000005</v>
      </c>
      <c r="K3931" s="2">
        <v>-0.53730000000000011</v>
      </c>
      <c r="L3931" s="2">
        <v>0.24629999999999999</v>
      </c>
      <c r="M3931" s="2">
        <v>0.74</v>
      </c>
      <c r="N3931" s="2">
        <v>-0.49370000000000003</v>
      </c>
      <c r="O3931" s="2">
        <v>-0.51133333333333342</v>
      </c>
      <c r="P3931" s="2" t="s">
        <v>5900</v>
      </c>
      <c r="Q3931" s="5">
        <v>16536</v>
      </c>
      <c r="R3931" s="5">
        <v>4486.1638632664135</v>
      </c>
      <c r="S3931" s="5">
        <v>24</v>
      </c>
      <c r="T3931" s="5">
        <v>145.1378809869376</v>
      </c>
      <c r="U3931" s="5">
        <v>0</v>
      </c>
      <c r="V3931" s="5">
        <v>0</v>
      </c>
      <c r="W3931" s="5">
        <v>1</v>
      </c>
      <c r="X3931" s="5">
        <v>6.0474117077890659</v>
      </c>
      <c r="Y3931" s="5">
        <v>17</v>
      </c>
      <c r="Z3931" s="5">
        <v>102.80599903241412</v>
      </c>
      <c r="AA3931" s="5">
        <v>6</v>
      </c>
      <c r="AB3931" s="5">
        <v>36.284470246734401</v>
      </c>
      <c r="AC3931" s="225">
        <v>271</v>
      </c>
      <c r="AD3931" s="5">
        <v>1638.8485728108369</v>
      </c>
      <c r="AE3931" s="5">
        <v>69</v>
      </c>
      <c r="AF3931" s="5">
        <v>417.27140783744557</v>
      </c>
      <c r="AG3931" s="5">
        <v>193</v>
      </c>
      <c r="AH3931" s="5">
        <v>1167.1504596032898</v>
      </c>
      <c r="AI3931" s="5">
        <v>9</v>
      </c>
      <c r="AJ3931" s="5">
        <v>54.426705370101594</v>
      </c>
    </row>
    <row r="3932" spans="1:36" x14ac:dyDescent="0.25">
      <c r="A3932">
        <v>2017</v>
      </c>
      <c r="B3932" t="s">
        <v>49</v>
      </c>
      <c r="C3932" s="212" t="s">
        <v>2110</v>
      </c>
      <c r="D3932" s="47" t="s">
        <v>618</v>
      </c>
      <c r="E3932" s="11">
        <v>15.4</v>
      </c>
      <c r="F3932" s="2">
        <v>0.3947</v>
      </c>
      <c r="G3932" s="2">
        <v>0.57199999999999995</v>
      </c>
      <c r="H3932" s="2">
        <v>-0.17729999999999996</v>
      </c>
      <c r="I3932" s="2">
        <v>0.42299999999999999</v>
      </c>
      <c r="J3932" s="2">
        <v>0.47599999999999998</v>
      </c>
      <c r="K3932" s="2">
        <v>-5.2999999999999992E-2</v>
      </c>
      <c r="L3932" s="2">
        <v>0.46899999999999997</v>
      </c>
      <c r="M3932" s="2">
        <v>0.51200000000000001</v>
      </c>
      <c r="N3932" s="2">
        <v>-4.3000000000000038E-2</v>
      </c>
      <c r="O3932" s="2">
        <v>-9.11E-2</v>
      </c>
      <c r="P3932" s="2" t="s">
        <v>5900</v>
      </c>
      <c r="Q3932" s="5">
        <v>16563</v>
      </c>
      <c r="R3932" s="5">
        <v>1075.5194805194806</v>
      </c>
      <c r="S3932" s="5">
        <v>41</v>
      </c>
      <c r="T3932" s="5">
        <v>247.53969691481012</v>
      </c>
      <c r="U3932" s="5">
        <v>0</v>
      </c>
      <c r="V3932" s="5">
        <v>0</v>
      </c>
      <c r="W3932" s="5">
        <v>4</v>
      </c>
      <c r="X3932" s="5">
        <v>24.150214333152206</v>
      </c>
      <c r="Y3932" s="5">
        <v>2</v>
      </c>
      <c r="Z3932" s="5">
        <v>12.075107166576103</v>
      </c>
      <c r="AA3932" s="5">
        <v>35</v>
      </c>
      <c r="AB3932" s="5">
        <v>211.31437541508183</v>
      </c>
      <c r="AC3932" s="225">
        <v>347</v>
      </c>
      <c r="AD3932" s="5">
        <v>2095.031093400954</v>
      </c>
      <c r="AE3932" s="5">
        <v>33</v>
      </c>
      <c r="AF3932" s="5">
        <v>199.23926824850571</v>
      </c>
      <c r="AG3932" s="5">
        <v>301</v>
      </c>
      <c r="AH3932" s="5">
        <v>1817.3036285697035</v>
      </c>
      <c r="AI3932" s="5">
        <v>13</v>
      </c>
      <c r="AJ3932" s="5">
        <v>78.488196582744678</v>
      </c>
    </row>
    <row r="3933" spans="1:36" x14ac:dyDescent="0.25">
      <c r="A3933">
        <v>2018</v>
      </c>
      <c r="B3933" t="s">
        <v>41</v>
      </c>
      <c r="C3933" s="212" t="s">
        <v>6097</v>
      </c>
      <c r="D3933" s="47" t="s">
        <v>6005</v>
      </c>
      <c r="E3933" s="11">
        <v>4.97</v>
      </c>
      <c r="F3933" s="2">
        <v>0.24049999999999999</v>
      </c>
      <c r="G3933" s="2">
        <v>0.74350000000000005</v>
      </c>
      <c r="H3933" s="2">
        <v>-0.50300000000000011</v>
      </c>
      <c r="I3933" s="2">
        <v>0.2102</v>
      </c>
      <c r="J3933" s="2">
        <v>0.74750000000000005</v>
      </c>
      <c r="K3933" s="2">
        <v>-0.53730000000000011</v>
      </c>
      <c r="L3933" s="2">
        <v>0.24629999999999999</v>
      </c>
      <c r="M3933" s="2">
        <v>0.74</v>
      </c>
      <c r="N3933" s="2">
        <v>-0.49370000000000003</v>
      </c>
      <c r="O3933" s="2">
        <v>-0.51133333333333342</v>
      </c>
      <c r="P3933" s="2" t="s">
        <v>5900</v>
      </c>
      <c r="Q3933" s="5">
        <v>16565</v>
      </c>
      <c r="R3933" s="5">
        <v>3332.9979879275656</v>
      </c>
      <c r="S3933" s="5">
        <v>71</v>
      </c>
      <c r="T3933" s="5">
        <v>428.61454874735892</v>
      </c>
      <c r="U3933" s="5">
        <v>3</v>
      </c>
      <c r="V3933" s="5">
        <v>18.110473890733473</v>
      </c>
      <c r="W3933" s="5">
        <v>11</v>
      </c>
      <c r="X3933" s="5">
        <v>66.405070932689398</v>
      </c>
      <c r="Y3933" s="5">
        <v>21</v>
      </c>
      <c r="Z3933" s="5">
        <v>126.77331723513431</v>
      </c>
      <c r="AA3933" s="5">
        <v>36</v>
      </c>
      <c r="AB3933" s="5">
        <v>217.32568668880168</v>
      </c>
      <c r="AC3933" s="225">
        <v>589</v>
      </c>
      <c r="AD3933" s="5">
        <v>3555.6897072140055</v>
      </c>
      <c r="AE3933" s="5">
        <v>68</v>
      </c>
      <c r="AF3933" s="5">
        <v>410.50407485662538</v>
      </c>
      <c r="AG3933" s="5">
        <v>468</v>
      </c>
      <c r="AH3933" s="5">
        <v>2825.2339269544218</v>
      </c>
      <c r="AI3933" s="5">
        <v>53</v>
      </c>
      <c r="AJ3933" s="5">
        <v>319.95170540295805</v>
      </c>
    </row>
    <row r="3934" spans="1:36" x14ac:dyDescent="0.25">
      <c r="A3934">
        <v>2017</v>
      </c>
      <c r="B3934" t="s">
        <v>49</v>
      </c>
      <c r="C3934" s="212" t="s">
        <v>6147</v>
      </c>
      <c r="D3934" s="47" t="s">
        <v>5371</v>
      </c>
      <c r="E3934" s="11">
        <v>23.1</v>
      </c>
      <c r="F3934" s="2">
        <v>0.42899999999999999</v>
      </c>
      <c r="G3934" s="2">
        <v>0.54510000000000003</v>
      </c>
      <c r="H3934" s="2">
        <v>-0.11610000000000004</v>
      </c>
      <c r="I3934" s="2">
        <v>0.49</v>
      </c>
      <c r="J3934" s="2">
        <v>0.443</v>
      </c>
      <c r="K3934" s="2">
        <v>4.6999999999999986E-2</v>
      </c>
      <c r="L3934" s="2">
        <v>0.41499999999999998</v>
      </c>
      <c r="M3934" s="2">
        <v>0.57199999999999995</v>
      </c>
      <c r="N3934" s="2">
        <v>-0.15699999999999997</v>
      </c>
      <c r="O3934" s="2">
        <v>-7.5366666666666679E-2</v>
      </c>
      <c r="P3934" s="2" t="s">
        <v>5900</v>
      </c>
      <c r="Q3934" s="5">
        <v>16597</v>
      </c>
      <c r="R3934" s="5">
        <v>718.48484848484838</v>
      </c>
      <c r="S3934" s="5">
        <v>22</v>
      </c>
      <c r="T3934" s="5">
        <v>132.55407603783817</v>
      </c>
      <c r="U3934" s="5">
        <v>0</v>
      </c>
      <c r="V3934" s="5">
        <v>0</v>
      </c>
      <c r="W3934" s="5">
        <v>1</v>
      </c>
      <c r="X3934" s="5">
        <v>6.0251852744471899</v>
      </c>
      <c r="Y3934" s="5">
        <v>6</v>
      </c>
      <c r="Z3934" s="5">
        <v>36.151111646683134</v>
      </c>
      <c r="AA3934" s="5">
        <v>15</v>
      </c>
      <c r="AB3934" s="5">
        <v>90.377779116707842</v>
      </c>
      <c r="AC3934" s="225">
        <v>259</v>
      </c>
      <c r="AD3934" s="5">
        <v>1560.522986081822</v>
      </c>
      <c r="AE3934" s="5">
        <v>34</v>
      </c>
      <c r="AF3934" s="5">
        <v>204.85629933120444</v>
      </c>
      <c r="AG3934" s="5">
        <v>210</v>
      </c>
      <c r="AH3934" s="5">
        <v>1265.2889076339097</v>
      </c>
      <c r="AI3934" s="5">
        <v>15</v>
      </c>
      <c r="AJ3934" s="5">
        <v>90.377779116707842</v>
      </c>
    </row>
    <row r="3935" spans="1:36" x14ac:dyDescent="0.25">
      <c r="A3935">
        <v>2017</v>
      </c>
      <c r="B3935" t="s">
        <v>70</v>
      </c>
      <c r="C3935" s="212" t="s">
        <v>5349</v>
      </c>
      <c r="D3935" s="47" t="s">
        <v>5347</v>
      </c>
      <c r="E3935" s="11">
        <v>17.47</v>
      </c>
      <c r="F3935" s="2">
        <v>0.78039999999999998</v>
      </c>
      <c r="G3935" s="2">
        <v>0.2094</v>
      </c>
      <c r="H3935" s="2">
        <v>0.57099999999999995</v>
      </c>
      <c r="I3935" s="2">
        <v>0.76329999999999998</v>
      </c>
      <c r="J3935" s="2">
        <v>0.2112</v>
      </c>
      <c r="K3935" s="2">
        <v>0.55210000000000004</v>
      </c>
      <c r="L3935" s="2">
        <v>0.71889999999999998</v>
      </c>
      <c r="M3935" s="2">
        <v>0.2722</v>
      </c>
      <c r="N3935" s="2">
        <v>0.44669999999999999</v>
      </c>
      <c r="O3935" s="2">
        <v>0.52326666666666666</v>
      </c>
      <c r="P3935" s="5" t="s">
        <v>4792</v>
      </c>
      <c r="Q3935" s="5">
        <v>16612</v>
      </c>
      <c r="R3935" s="5">
        <v>950.88723526044657</v>
      </c>
      <c r="S3935" s="5">
        <v>187</v>
      </c>
      <c r="T3935" s="5">
        <v>1125.6922706477246</v>
      </c>
      <c r="U3935" s="5">
        <v>0</v>
      </c>
      <c r="V3935" s="5">
        <v>0</v>
      </c>
      <c r="W3935" s="5">
        <v>17</v>
      </c>
      <c r="X3935" s="5">
        <v>102.33566096797496</v>
      </c>
      <c r="Y3935" s="5">
        <v>24</v>
      </c>
      <c r="Z3935" s="5">
        <v>144.47387430772935</v>
      </c>
      <c r="AA3935" s="5">
        <v>146</v>
      </c>
      <c r="AB3935" s="5">
        <v>878.88273537202019</v>
      </c>
      <c r="AC3935" s="225">
        <v>995</v>
      </c>
      <c r="AD3935" s="5">
        <v>5989.6460390079465</v>
      </c>
      <c r="AE3935" s="5">
        <v>206</v>
      </c>
      <c r="AF3935" s="5">
        <v>1240.0674211413436</v>
      </c>
      <c r="AG3935" s="5">
        <v>745</v>
      </c>
      <c r="AH3935" s="5">
        <v>4484.709848302432</v>
      </c>
      <c r="AI3935" s="5">
        <v>44</v>
      </c>
      <c r="AJ3935" s="5">
        <v>264.86876956417046</v>
      </c>
    </row>
    <row r="3936" spans="1:36" x14ac:dyDescent="0.25">
      <c r="A3936">
        <v>2017</v>
      </c>
      <c r="B3936" t="s">
        <v>41</v>
      </c>
      <c r="C3936" s="212" t="s">
        <v>6179</v>
      </c>
      <c r="D3936" s="47" t="s">
        <v>6146</v>
      </c>
      <c r="E3936" s="11">
        <v>11.430999999999999</v>
      </c>
      <c r="F3936" s="2">
        <v>0.44619999999999999</v>
      </c>
      <c r="G3936" s="2">
        <v>0.53339999999999999</v>
      </c>
      <c r="H3936" s="2">
        <v>-8.72E-2</v>
      </c>
      <c r="I3936" s="2">
        <v>0.44350000000000001</v>
      </c>
      <c r="J3936" s="2">
        <v>0.50029999999999997</v>
      </c>
      <c r="K3936" s="2">
        <v>-5.6799999999999962E-2</v>
      </c>
      <c r="L3936" s="2">
        <v>0.41830000000000001</v>
      </c>
      <c r="M3936" s="2">
        <v>0.5615</v>
      </c>
      <c r="N3936" s="2">
        <v>-0.14319999999999999</v>
      </c>
      <c r="O3936" s="2">
        <v>-9.5733333333333323E-2</v>
      </c>
      <c r="P3936" s="2" t="s">
        <v>5900</v>
      </c>
      <c r="Q3936" s="5">
        <v>16618</v>
      </c>
      <c r="R3936" s="5">
        <v>1453.7660747091245</v>
      </c>
      <c r="S3936" s="5">
        <v>47</v>
      </c>
      <c r="T3936" s="5">
        <v>282.82585148634013</v>
      </c>
      <c r="U3936" s="5">
        <v>0</v>
      </c>
      <c r="V3936" s="5">
        <v>0</v>
      </c>
      <c r="W3936" s="5">
        <v>5</v>
      </c>
      <c r="X3936" s="5">
        <v>30.08785654110001</v>
      </c>
      <c r="Y3936" s="5">
        <v>5</v>
      </c>
      <c r="Z3936" s="5">
        <v>30.08785654110001</v>
      </c>
      <c r="AA3936" s="5">
        <v>37</v>
      </c>
      <c r="AB3936" s="5">
        <v>222.65013840414008</v>
      </c>
      <c r="AC3936" s="225">
        <v>720</v>
      </c>
      <c r="AD3936" s="5">
        <v>4332.6513419184021</v>
      </c>
      <c r="AE3936" s="5">
        <v>60</v>
      </c>
      <c r="AF3936" s="5">
        <v>361.05427849320012</v>
      </c>
      <c r="AG3936" s="5">
        <v>633</v>
      </c>
      <c r="AH3936" s="5">
        <v>3809.1226381032616</v>
      </c>
      <c r="AI3936" s="5">
        <v>27</v>
      </c>
      <c r="AJ3936" s="5">
        <v>162.47442532194009</v>
      </c>
    </row>
    <row r="3937" spans="1:36" x14ac:dyDescent="0.25">
      <c r="A3937">
        <v>2018</v>
      </c>
      <c r="B3937" t="s">
        <v>49</v>
      </c>
      <c r="C3937" s="212" t="s">
        <v>6147</v>
      </c>
      <c r="D3937" s="47" t="s">
        <v>5371</v>
      </c>
      <c r="E3937" s="11">
        <v>23.1</v>
      </c>
      <c r="F3937" s="2">
        <v>0.42899999999999999</v>
      </c>
      <c r="G3937" s="2">
        <v>0.54510000000000003</v>
      </c>
      <c r="H3937" s="2">
        <v>-0.11610000000000004</v>
      </c>
      <c r="I3937" s="2">
        <v>0.49</v>
      </c>
      <c r="J3937" s="2">
        <v>0.443</v>
      </c>
      <c r="K3937" s="2">
        <v>4.6999999999999986E-2</v>
      </c>
      <c r="L3937" s="2">
        <v>0.41499999999999998</v>
      </c>
      <c r="M3937" s="2">
        <v>0.57199999999999995</v>
      </c>
      <c r="N3937" s="2">
        <v>-0.15699999999999997</v>
      </c>
      <c r="O3937" s="2">
        <v>-7.5366666666666679E-2</v>
      </c>
      <c r="P3937" s="2" t="s">
        <v>5900</v>
      </c>
      <c r="Q3937" s="5">
        <v>16619</v>
      </c>
      <c r="R3937" s="5">
        <v>719.43722943722935</v>
      </c>
      <c r="S3937" s="5">
        <v>29</v>
      </c>
      <c r="T3937" s="5">
        <v>174.49906733257114</v>
      </c>
      <c r="U3937" s="5">
        <v>0</v>
      </c>
      <c r="V3937" s="5">
        <v>0</v>
      </c>
      <c r="W3937" s="5">
        <v>1</v>
      </c>
      <c r="X3937" s="5">
        <v>6.0172092183645223</v>
      </c>
      <c r="Y3937" s="5">
        <v>4</v>
      </c>
      <c r="Z3937" s="5">
        <v>24.068836873458089</v>
      </c>
      <c r="AA3937" s="5">
        <v>24</v>
      </c>
      <c r="AB3937" s="5">
        <v>144.41302124074852</v>
      </c>
      <c r="AC3937" s="225">
        <v>193</v>
      </c>
      <c r="AD3937" s="5">
        <v>1161.3213791443527</v>
      </c>
      <c r="AE3937" s="5">
        <v>20</v>
      </c>
      <c r="AF3937" s="5">
        <v>120.34418436729045</v>
      </c>
      <c r="AG3937" s="5">
        <v>157</v>
      </c>
      <c r="AH3937" s="5">
        <v>944.70184728323011</v>
      </c>
      <c r="AI3937" s="5">
        <v>16</v>
      </c>
      <c r="AJ3937" s="5">
        <v>96.275347493832356</v>
      </c>
    </row>
    <row r="3938" spans="1:36" x14ac:dyDescent="0.25">
      <c r="A3938">
        <v>2017</v>
      </c>
      <c r="B3938" t="s">
        <v>71</v>
      </c>
      <c r="C3938" s="212" t="s">
        <v>5922</v>
      </c>
      <c r="D3938" s="47" t="s">
        <v>5914</v>
      </c>
      <c r="E3938" s="11">
        <v>0</v>
      </c>
      <c r="F3938" s="2">
        <v>0.4098</v>
      </c>
      <c r="G3938" s="2">
        <v>0.58040000000000003</v>
      </c>
      <c r="H3938" s="2">
        <v>-0.17060000000000003</v>
      </c>
      <c r="I3938" s="2">
        <v>0.28050000000000003</v>
      </c>
      <c r="J3938" s="2">
        <v>0.68500000000000005</v>
      </c>
      <c r="K3938" s="2">
        <v>-0.40450000000000003</v>
      </c>
      <c r="L3938" s="2">
        <v>0.28649999999999998</v>
      </c>
      <c r="M3938" s="2">
        <v>0.70399999999999996</v>
      </c>
      <c r="N3938" s="2">
        <v>-0.41749999999999998</v>
      </c>
      <c r="O3938" s="2">
        <v>-0.3308666666666667</v>
      </c>
      <c r="P3938" s="2" t="s">
        <v>5900</v>
      </c>
      <c r="Q3938" s="5">
        <v>16641</v>
      </c>
      <c r="R3938" s="5" t="s">
        <v>4791</v>
      </c>
      <c r="S3938" s="5">
        <v>236</v>
      </c>
      <c r="T3938" s="5">
        <v>1418.1840033651824</v>
      </c>
      <c r="U3938" s="5">
        <v>0</v>
      </c>
      <c r="V3938" s="5">
        <v>0</v>
      </c>
      <c r="W3938" s="5">
        <v>33</v>
      </c>
      <c r="X3938" s="5">
        <v>198.30539030106365</v>
      </c>
      <c r="Y3938" s="5">
        <v>9</v>
      </c>
      <c r="Z3938" s="5">
        <v>54.083288263926448</v>
      </c>
      <c r="AA3938" s="5">
        <v>194</v>
      </c>
      <c r="AB3938" s="5">
        <v>1165.7953248001922</v>
      </c>
      <c r="AC3938" s="225">
        <v>920</v>
      </c>
      <c r="AD3938" s="5">
        <v>5528.5139114235926</v>
      </c>
      <c r="AE3938" s="5">
        <v>195</v>
      </c>
      <c r="AF3938" s="5">
        <v>1171.8045790517397</v>
      </c>
      <c r="AG3938" s="5">
        <v>678</v>
      </c>
      <c r="AH3938" s="5">
        <v>4074.2743825491257</v>
      </c>
      <c r="AI3938" s="5">
        <v>47</v>
      </c>
      <c r="AJ3938" s="5">
        <v>282.43494982272699</v>
      </c>
    </row>
    <row r="3939" spans="1:36" x14ac:dyDescent="0.25">
      <c r="A3939">
        <v>2017</v>
      </c>
      <c r="B3939" t="s">
        <v>41</v>
      </c>
      <c r="C3939" s="212" t="s">
        <v>6097</v>
      </c>
      <c r="D3939" s="47" t="s">
        <v>6005</v>
      </c>
      <c r="E3939" s="11">
        <v>4.97</v>
      </c>
      <c r="F3939" s="2">
        <v>0.24049999999999999</v>
      </c>
      <c r="G3939" s="2">
        <v>0.74350000000000005</v>
      </c>
      <c r="H3939" s="2">
        <v>-0.50300000000000011</v>
      </c>
      <c r="I3939" s="2">
        <v>0.2102</v>
      </c>
      <c r="J3939" s="2">
        <v>0.74750000000000005</v>
      </c>
      <c r="K3939" s="2">
        <v>-0.53730000000000011</v>
      </c>
      <c r="L3939" s="2">
        <v>0.24629999999999999</v>
      </c>
      <c r="M3939" s="2">
        <v>0.74</v>
      </c>
      <c r="N3939" s="2">
        <v>-0.49370000000000003</v>
      </c>
      <c r="O3939" s="2">
        <v>-0.51133333333333342</v>
      </c>
      <c r="P3939" s="2" t="s">
        <v>5900</v>
      </c>
      <c r="Q3939" s="5">
        <v>16651</v>
      </c>
      <c r="R3939" s="5">
        <v>3350.3018108651913</v>
      </c>
      <c r="S3939" s="5">
        <v>73</v>
      </c>
      <c r="T3939" s="5">
        <v>438.4121073809381</v>
      </c>
      <c r="U3939" s="5">
        <v>1</v>
      </c>
      <c r="V3939" s="5">
        <v>6.0056453065881925</v>
      </c>
      <c r="W3939" s="5">
        <v>9</v>
      </c>
      <c r="X3939" s="5">
        <v>54.05080775929374</v>
      </c>
      <c r="Y3939" s="5">
        <v>32</v>
      </c>
      <c r="Z3939" s="5">
        <v>192.18064981082216</v>
      </c>
      <c r="AA3939" s="5">
        <v>31</v>
      </c>
      <c r="AB3939" s="5">
        <v>186.17500450423398</v>
      </c>
      <c r="AC3939" s="225">
        <v>502</v>
      </c>
      <c r="AD3939" s="5">
        <v>3014.8339439072729</v>
      </c>
      <c r="AE3939" s="5">
        <v>61</v>
      </c>
      <c r="AF3939" s="5">
        <v>366.34436370187979</v>
      </c>
      <c r="AG3939" s="5">
        <v>403</v>
      </c>
      <c r="AH3939" s="5">
        <v>2420.2750585550416</v>
      </c>
      <c r="AI3939" s="5">
        <v>38</v>
      </c>
      <c r="AJ3939" s="5">
        <v>228.21452165035132</v>
      </c>
    </row>
    <row r="3940" spans="1:36" x14ac:dyDescent="0.25">
      <c r="A3940">
        <v>2017</v>
      </c>
      <c r="B3940" t="s">
        <v>71</v>
      </c>
      <c r="C3940" s="212" t="s">
        <v>4793</v>
      </c>
      <c r="D3940" s="47" t="s">
        <v>4793</v>
      </c>
      <c r="E3940" s="11">
        <v>0</v>
      </c>
      <c r="F3940" s="2">
        <v>0.59689999999999999</v>
      </c>
      <c r="G3940" s="2">
        <v>0.39379999999999998</v>
      </c>
      <c r="H3940" s="2">
        <v>0.2031</v>
      </c>
      <c r="I3940" s="2">
        <v>0.53939999999999999</v>
      </c>
      <c r="J3940" s="2">
        <v>0.43140000000000001</v>
      </c>
      <c r="K3940" s="2">
        <v>0.10799999999999998</v>
      </c>
      <c r="L3940" s="2">
        <v>0.53690000000000004</v>
      </c>
      <c r="M3940" s="2">
        <v>0.45350000000000001</v>
      </c>
      <c r="N3940" s="2">
        <v>8.340000000000003E-2</v>
      </c>
      <c r="O3940" s="2">
        <v>0.13150000000000001</v>
      </c>
      <c r="P3940" s="2" t="s">
        <v>4792</v>
      </c>
      <c r="Q3940" s="5">
        <v>16671</v>
      </c>
      <c r="R3940" s="5" t="s">
        <v>4791</v>
      </c>
      <c r="S3940" s="5">
        <v>39</v>
      </c>
      <c r="T3940" s="5">
        <v>233.93917581428829</v>
      </c>
      <c r="U3940" s="5">
        <v>1</v>
      </c>
      <c r="V3940" s="5">
        <v>5.9984404054945708</v>
      </c>
      <c r="W3940" s="5">
        <v>4</v>
      </c>
      <c r="X3940" s="5">
        <v>23.993761621978283</v>
      </c>
      <c r="Y3940" s="5">
        <v>11</v>
      </c>
      <c r="Z3940" s="5">
        <v>65.98284446044029</v>
      </c>
      <c r="AA3940" s="5">
        <v>23</v>
      </c>
      <c r="AB3940" s="5">
        <v>137.96412932637514</v>
      </c>
      <c r="AC3940" s="225">
        <v>616</v>
      </c>
      <c r="AD3940" s="5">
        <v>3695.0392897846559</v>
      </c>
      <c r="AE3940" s="5">
        <v>81</v>
      </c>
      <c r="AF3940" s="5">
        <v>485.87367284506024</v>
      </c>
      <c r="AG3940" s="5">
        <v>525</v>
      </c>
      <c r="AH3940" s="5">
        <v>3149.1812128846495</v>
      </c>
      <c r="AI3940" s="5">
        <v>10</v>
      </c>
      <c r="AJ3940" s="5">
        <v>59.984404054945713</v>
      </c>
    </row>
    <row r="3941" spans="1:36" x14ac:dyDescent="0.25">
      <c r="A3941">
        <v>2018</v>
      </c>
      <c r="B3941" t="s">
        <v>49</v>
      </c>
      <c r="C3941" s="212" t="s">
        <v>6147</v>
      </c>
      <c r="D3941" s="47" t="s">
        <v>5371</v>
      </c>
      <c r="E3941" s="11">
        <v>23.1</v>
      </c>
      <c r="F3941" s="2">
        <v>0.42899999999999999</v>
      </c>
      <c r="G3941" s="2">
        <v>0.54510000000000003</v>
      </c>
      <c r="H3941" s="2">
        <v>-0.11610000000000004</v>
      </c>
      <c r="I3941" s="2">
        <v>0.49</v>
      </c>
      <c r="J3941" s="2">
        <v>0.443</v>
      </c>
      <c r="K3941" s="2">
        <v>4.6999999999999986E-2</v>
      </c>
      <c r="L3941" s="2">
        <v>0.41499999999999998</v>
      </c>
      <c r="M3941" s="2">
        <v>0.57199999999999995</v>
      </c>
      <c r="N3941" s="2">
        <v>-0.15699999999999997</v>
      </c>
      <c r="O3941" s="2">
        <v>-7.5366666666666679E-2</v>
      </c>
      <c r="P3941" s="2" t="s">
        <v>5900</v>
      </c>
      <c r="Q3941" s="5">
        <v>16681</v>
      </c>
      <c r="R3941" s="5">
        <v>722.12121212121212</v>
      </c>
      <c r="S3941" s="5">
        <v>34</v>
      </c>
      <c r="T3941" s="5">
        <v>203.82471074875605</v>
      </c>
      <c r="U3941" s="5">
        <v>0</v>
      </c>
      <c r="V3941" s="5">
        <v>0</v>
      </c>
      <c r="W3941" s="5">
        <v>5</v>
      </c>
      <c r="X3941" s="5">
        <v>29.974222168934713</v>
      </c>
      <c r="Y3941" s="5">
        <v>1</v>
      </c>
      <c r="Z3941" s="5">
        <v>5.9948444337869429</v>
      </c>
      <c r="AA3941" s="5">
        <v>28</v>
      </c>
      <c r="AB3941" s="5">
        <v>167.85564414603442</v>
      </c>
      <c r="AC3941" s="225">
        <v>118</v>
      </c>
      <c r="AD3941" s="5">
        <v>707.39164318685937</v>
      </c>
      <c r="AE3941" s="5">
        <v>17</v>
      </c>
      <c r="AF3941" s="5">
        <v>101.91235537437802</v>
      </c>
      <c r="AG3941" s="5">
        <v>97</v>
      </c>
      <c r="AH3941" s="5">
        <v>581.49991007733342</v>
      </c>
      <c r="AI3941" s="5">
        <v>4</v>
      </c>
      <c r="AJ3941" s="5">
        <v>23.979377735147771</v>
      </c>
    </row>
    <row r="3942" spans="1:36" x14ac:dyDescent="0.25">
      <c r="A3942">
        <v>2019</v>
      </c>
      <c r="B3942" t="s">
        <v>71</v>
      </c>
      <c r="C3942" s="212" t="s">
        <v>728</v>
      </c>
      <c r="D3942" s="47" t="s">
        <v>5124</v>
      </c>
      <c r="E3942" s="11">
        <v>0</v>
      </c>
      <c r="F3942" s="2">
        <v>0.81979999999999997</v>
      </c>
      <c r="G3942" s="2">
        <v>0.16869999999999999</v>
      </c>
      <c r="H3942" s="2">
        <v>0.65110000000000001</v>
      </c>
      <c r="I3942" s="2">
        <v>0.82609999999999995</v>
      </c>
      <c r="J3942" s="2">
        <v>0.1474</v>
      </c>
      <c r="K3942" s="2">
        <v>0.67869999999999997</v>
      </c>
      <c r="L3942" s="2">
        <v>0.83279999999999998</v>
      </c>
      <c r="M3942" s="2">
        <v>0.1565</v>
      </c>
      <c r="N3942" s="2">
        <v>0.67630000000000001</v>
      </c>
      <c r="O3942" s="2">
        <v>0.66869999999999996</v>
      </c>
      <c r="P3942" s="2" t="s">
        <v>4792</v>
      </c>
      <c r="Q3942" s="5">
        <v>16688</v>
      </c>
      <c r="R3942" s="5" t="s">
        <v>4791</v>
      </c>
      <c r="S3942" s="5">
        <v>89</v>
      </c>
      <c r="T3942" s="5">
        <v>533.31735378715246</v>
      </c>
      <c r="U3942" s="5">
        <v>0</v>
      </c>
      <c r="V3942" s="5">
        <v>0</v>
      </c>
      <c r="W3942" s="5">
        <v>12</v>
      </c>
      <c r="X3942" s="5">
        <v>71.907957813998081</v>
      </c>
      <c r="Y3942" s="5">
        <v>5</v>
      </c>
      <c r="Z3942" s="5">
        <v>29.961649089165871</v>
      </c>
      <c r="AA3942" s="5">
        <v>72</v>
      </c>
      <c r="AB3942" s="5">
        <v>431.44774688398849</v>
      </c>
      <c r="AC3942" s="225">
        <v>370</v>
      </c>
      <c r="AD3942" s="5">
        <v>2217.1620325982744</v>
      </c>
      <c r="AE3942" s="5">
        <v>59</v>
      </c>
      <c r="AF3942" s="5">
        <v>353.54745925215724</v>
      </c>
      <c r="AG3942" s="5">
        <v>299</v>
      </c>
      <c r="AH3942" s="5">
        <v>1791.7066155321188</v>
      </c>
      <c r="AI3942" s="5">
        <v>12</v>
      </c>
      <c r="AJ3942" s="5">
        <v>71.907957813998081</v>
      </c>
    </row>
    <row r="3943" spans="1:36" x14ac:dyDescent="0.25">
      <c r="A3943">
        <v>2017</v>
      </c>
      <c r="B3943" t="s">
        <v>49</v>
      </c>
      <c r="C3943" s="212" t="s">
        <v>6448</v>
      </c>
      <c r="D3943" s="47" t="s">
        <v>618</v>
      </c>
      <c r="E3943" s="11">
        <v>17.2</v>
      </c>
      <c r="F3943" s="2">
        <v>0.3947</v>
      </c>
      <c r="G3943" s="2">
        <v>0.57199999999999995</v>
      </c>
      <c r="H3943" s="2">
        <v>-0.17729999999999996</v>
      </c>
      <c r="I3943" s="2">
        <v>0.47299999999999998</v>
      </c>
      <c r="J3943" s="2">
        <v>0.40699999999999997</v>
      </c>
      <c r="K3943" s="2">
        <v>6.6000000000000003E-2</v>
      </c>
      <c r="L3943" s="2">
        <v>0.53500000000000003</v>
      </c>
      <c r="M3943" s="2">
        <v>0.44800000000000001</v>
      </c>
      <c r="N3943" s="2">
        <v>8.7000000000000022E-2</v>
      </c>
      <c r="O3943" s="2">
        <v>-8.099999999999977E-3</v>
      </c>
      <c r="P3943" s="2" t="s">
        <v>5765</v>
      </c>
      <c r="Q3943" s="5">
        <v>16711</v>
      </c>
      <c r="R3943" s="5">
        <v>971.56976744186045</v>
      </c>
      <c r="S3943" s="5">
        <v>39</v>
      </c>
      <c r="T3943" s="5">
        <v>233.37921129794745</v>
      </c>
      <c r="U3943" s="5">
        <v>0</v>
      </c>
      <c r="V3943" s="5">
        <v>0</v>
      </c>
      <c r="W3943" s="5">
        <v>9</v>
      </c>
      <c r="X3943" s="5">
        <v>53.85674106875711</v>
      </c>
      <c r="Y3943" s="5">
        <v>1</v>
      </c>
      <c r="Z3943" s="5">
        <v>5.9840823409730115</v>
      </c>
      <c r="AA3943" s="5">
        <v>29</v>
      </c>
      <c r="AB3943" s="5">
        <v>173.53838788821736</v>
      </c>
      <c r="AC3943" s="225">
        <v>202</v>
      </c>
      <c r="AD3943" s="5">
        <v>1208.7846328765484</v>
      </c>
      <c r="AE3943" s="5">
        <v>28</v>
      </c>
      <c r="AF3943" s="5">
        <v>167.55430554724433</v>
      </c>
      <c r="AG3943" s="5">
        <v>161</v>
      </c>
      <c r="AH3943" s="5">
        <v>963.43725689665496</v>
      </c>
      <c r="AI3943" s="5">
        <v>13</v>
      </c>
      <c r="AJ3943" s="5">
        <v>77.793070432649159</v>
      </c>
    </row>
    <row r="3944" spans="1:36" x14ac:dyDescent="0.25">
      <c r="A3944">
        <v>2019</v>
      </c>
      <c r="B3944" t="s">
        <v>71</v>
      </c>
      <c r="C3944" s="212" t="s">
        <v>5922</v>
      </c>
      <c r="D3944" s="47" t="s">
        <v>5914</v>
      </c>
      <c r="E3944" s="11">
        <v>0</v>
      </c>
      <c r="F3944" s="2">
        <v>0.4098</v>
      </c>
      <c r="G3944" s="2">
        <v>0.58040000000000003</v>
      </c>
      <c r="H3944" s="2">
        <v>-0.17060000000000003</v>
      </c>
      <c r="I3944" s="2">
        <v>0.28050000000000003</v>
      </c>
      <c r="J3944" s="2">
        <v>0.68500000000000005</v>
      </c>
      <c r="K3944" s="2">
        <v>-0.40450000000000003</v>
      </c>
      <c r="L3944" s="2">
        <v>0.28649999999999998</v>
      </c>
      <c r="M3944" s="2">
        <v>0.70399999999999996</v>
      </c>
      <c r="N3944" s="2">
        <v>-0.41749999999999998</v>
      </c>
      <c r="O3944" s="2">
        <v>-0.3308666666666667</v>
      </c>
      <c r="P3944" s="2" t="s">
        <v>5900</v>
      </c>
      <c r="Q3944" s="5">
        <v>16715</v>
      </c>
      <c r="R3944" s="5" t="s">
        <v>4791</v>
      </c>
      <c r="S3944" s="5">
        <v>139</v>
      </c>
      <c r="T3944" s="5">
        <v>831.58839365839071</v>
      </c>
      <c r="U3944" s="5">
        <v>0</v>
      </c>
      <c r="V3944" s="5">
        <v>0</v>
      </c>
      <c r="W3944" s="5">
        <v>19</v>
      </c>
      <c r="X3944" s="5">
        <v>113.67035596769369</v>
      </c>
      <c r="Y3944" s="5">
        <v>19</v>
      </c>
      <c r="Z3944" s="5">
        <v>113.67035596769369</v>
      </c>
      <c r="AA3944" s="5">
        <v>101</v>
      </c>
      <c r="AB3944" s="5">
        <v>604.24768172300321</v>
      </c>
      <c r="AC3944" s="225">
        <v>787</v>
      </c>
      <c r="AD3944" s="5">
        <v>4708.3457971881544</v>
      </c>
      <c r="AE3944" s="5">
        <v>85</v>
      </c>
      <c r="AF3944" s="5">
        <v>508.52527669757706</v>
      </c>
      <c r="AG3944" s="5">
        <v>668</v>
      </c>
      <c r="AH3944" s="5">
        <v>3996.4104098115467</v>
      </c>
      <c r="AI3944" s="5">
        <v>34</v>
      </c>
      <c r="AJ3944" s="5">
        <v>203.41011067903079</v>
      </c>
    </row>
    <row r="3945" spans="1:36" x14ac:dyDescent="0.25">
      <c r="A3945">
        <v>2019</v>
      </c>
      <c r="B3945" t="s">
        <v>71</v>
      </c>
      <c r="C3945" s="212" t="s">
        <v>4826</v>
      </c>
      <c r="D3945" s="47" t="s">
        <v>4818</v>
      </c>
      <c r="E3945" s="11">
        <v>0</v>
      </c>
      <c r="F3945" s="2">
        <v>0.5323</v>
      </c>
      <c r="G3945" s="2">
        <v>0.45150000000000001</v>
      </c>
      <c r="H3945" s="2">
        <v>8.0799999999999983E-2</v>
      </c>
      <c r="I3945" s="2">
        <v>0.57130000000000003</v>
      </c>
      <c r="J3945" s="2">
        <v>0.37130000000000002</v>
      </c>
      <c r="K3945" s="2">
        <v>0.2</v>
      </c>
      <c r="L3945" s="2">
        <v>0.64910000000000001</v>
      </c>
      <c r="M3945" s="2">
        <v>0.33350000000000002</v>
      </c>
      <c r="N3945" s="2">
        <v>0.31559999999999999</v>
      </c>
      <c r="O3945" s="2">
        <v>0.1988</v>
      </c>
      <c r="P3945" s="2" t="s">
        <v>4792</v>
      </c>
      <c r="Q3945" s="5">
        <v>16721</v>
      </c>
      <c r="R3945" s="5" t="s">
        <v>4791</v>
      </c>
      <c r="S3945" s="5">
        <v>8</v>
      </c>
      <c r="T3945" s="5">
        <v>47.844028467196935</v>
      </c>
      <c r="U3945" s="5">
        <v>0</v>
      </c>
      <c r="V3945" s="5">
        <v>0</v>
      </c>
      <c r="W3945" s="5">
        <v>5</v>
      </c>
      <c r="X3945" s="5">
        <v>29.902517791998086</v>
      </c>
      <c r="Y3945" s="5">
        <v>0</v>
      </c>
      <c r="Z3945" s="5">
        <v>0</v>
      </c>
      <c r="AA3945" s="5">
        <v>3</v>
      </c>
      <c r="AB3945" s="5">
        <v>17.941510675198849</v>
      </c>
      <c r="AC3945" s="225">
        <v>108</v>
      </c>
      <c r="AD3945" s="5">
        <v>645.8943843071587</v>
      </c>
      <c r="AE3945" s="5">
        <v>9</v>
      </c>
      <c r="AF3945" s="5">
        <v>53.824532025596554</v>
      </c>
      <c r="AG3945" s="5">
        <v>96</v>
      </c>
      <c r="AH3945" s="5">
        <v>574.12834160636316</v>
      </c>
      <c r="AI3945" s="5">
        <v>3</v>
      </c>
      <c r="AJ3945" s="5">
        <v>17.941510675198849</v>
      </c>
    </row>
    <row r="3946" spans="1:36" x14ac:dyDescent="0.25">
      <c r="A3946">
        <v>2018</v>
      </c>
      <c r="B3946" t="s">
        <v>49</v>
      </c>
      <c r="C3946" s="212" t="s">
        <v>2110</v>
      </c>
      <c r="D3946" s="47" t="s">
        <v>618</v>
      </c>
      <c r="E3946" s="11">
        <v>15.4</v>
      </c>
      <c r="F3946" s="2">
        <v>0.3947</v>
      </c>
      <c r="G3946" s="2">
        <v>0.57199999999999995</v>
      </c>
      <c r="H3946" s="2">
        <v>-0.17729999999999996</v>
      </c>
      <c r="I3946" s="2">
        <v>0.42299999999999999</v>
      </c>
      <c r="J3946" s="2">
        <v>0.47599999999999998</v>
      </c>
      <c r="K3946" s="2">
        <v>-5.2999999999999992E-2</v>
      </c>
      <c r="L3946" s="2">
        <v>0.46899999999999997</v>
      </c>
      <c r="M3946" s="2">
        <v>0.51200000000000001</v>
      </c>
      <c r="N3946" s="2">
        <v>-4.3000000000000038E-2</v>
      </c>
      <c r="O3946" s="2">
        <v>-9.11E-2</v>
      </c>
      <c r="P3946" s="2" t="s">
        <v>5900</v>
      </c>
      <c r="Q3946" s="5">
        <v>16724</v>
      </c>
      <c r="R3946" s="5">
        <v>1085.9740259740261</v>
      </c>
      <c r="S3946" s="5">
        <v>28</v>
      </c>
      <c r="T3946" s="5">
        <v>167.42406122937098</v>
      </c>
      <c r="U3946" s="5">
        <v>0</v>
      </c>
      <c r="V3946" s="5">
        <v>0</v>
      </c>
      <c r="W3946" s="5">
        <v>0</v>
      </c>
      <c r="X3946" s="5">
        <v>0</v>
      </c>
      <c r="Y3946" s="5">
        <v>1</v>
      </c>
      <c r="Z3946" s="5">
        <v>5.9794307581918202</v>
      </c>
      <c r="AA3946" s="5">
        <v>27</v>
      </c>
      <c r="AB3946" s="5">
        <v>161.44463047117915</v>
      </c>
      <c r="AC3946" s="225">
        <v>305</v>
      </c>
      <c r="AD3946" s="5">
        <v>1823.726381248505</v>
      </c>
      <c r="AE3946" s="5">
        <v>29</v>
      </c>
      <c r="AF3946" s="5">
        <v>173.4034919875628</v>
      </c>
      <c r="AG3946" s="5">
        <v>263</v>
      </c>
      <c r="AH3946" s="5">
        <v>1572.5902894044489</v>
      </c>
      <c r="AI3946" s="5">
        <v>13</v>
      </c>
      <c r="AJ3946" s="5">
        <v>77.732599856493664</v>
      </c>
    </row>
    <row r="3947" spans="1:36" x14ac:dyDescent="0.25">
      <c r="A3947">
        <v>2018</v>
      </c>
      <c r="B3947" t="s">
        <v>49</v>
      </c>
      <c r="C3947" s="212" t="s">
        <v>6448</v>
      </c>
      <c r="D3947" s="47" t="s">
        <v>618</v>
      </c>
      <c r="E3947" s="11">
        <v>17.2</v>
      </c>
      <c r="F3947" s="2">
        <v>0.3947</v>
      </c>
      <c r="G3947" s="2">
        <v>0.57199999999999995</v>
      </c>
      <c r="H3947" s="2">
        <v>-0.17729999999999996</v>
      </c>
      <c r="I3947" s="2">
        <v>0.47299999999999998</v>
      </c>
      <c r="J3947" s="2">
        <v>0.40699999999999997</v>
      </c>
      <c r="K3947" s="2">
        <v>6.6000000000000003E-2</v>
      </c>
      <c r="L3947" s="2">
        <v>0.53500000000000003</v>
      </c>
      <c r="M3947" s="2">
        <v>0.44800000000000001</v>
      </c>
      <c r="N3947" s="2">
        <v>8.7000000000000022E-2</v>
      </c>
      <c r="O3947" s="2">
        <v>-8.099999999999977E-3</v>
      </c>
      <c r="P3947" s="2" t="s">
        <v>5765</v>
      </c>
      <c r="Q3947" s="5">
        <v>16732</v>
      </c>
      <c r="R3947" s="5">
        <v>972.79069767441865</v>
      </c>
      <c r="S3947" s="5">
        <v>31</v>
      </c>
      <c r="T3947" s="5">
        <v>185.27372699019841</v>
      </c>
      <c r="U3947" s="5">
        <v>0</v>
      </c>
      <c r="V3947" s="5">
        <v>0</v>
      </c>
      <c r="W3947" s="5">
        <v>2</v>
      </c>
      <c r="X3947" s="5">
        <v>11.953143676786995</v>
      </c>
      <c r="Y3947" s="5">
        <v>0</v>
      </c>
      <c r="Z3947" s="5">
        <v>0</v>
      </c>
      <c r="AA3947" s="5">
        <v>29</v>
      </c>
      <c r="AB3947" s="5">
        <v>173.32058331341142</v>
      </c>
      <c r="AC3947" s="225">
        <v>140</v>
      </c>
      <c r="AD3947" s="5">
        <v>836.7200573750896</v>
      </c>
      <c r="AE3947" s="5">
        <v>21</v>
      </c>
      <c r="AF3947" s="5">
        <v>125.50800860626345</v>
      </c>
      <c r="AG3947" s="5">
        <v>113</v>
      </c>
      <c r="AH3947" s="5">
        <v>675.35261773846526</v>
      </c>
      <c r="AI3947" s="5">
        <v>6</v>
      </c>
      <c r="AJ3947" s="5">
        <v>35.859431030360987</v>
      </c>
    </row>
    <row r="3948" spans="1:36" x14ac:dyDescent="0.25">
      <c r="A3948">
        <v>2018</v>
      </c>
      <c r="B3948" t="s">
        <v>49</v>
      </c>
      <c r="C3948" s="212" t="s">
        <v>6448</v>
      </c>
      <c r="D3948" s="47" t="s">
        <v>618</v>
      </c>
      <c r="E3948" s="11">
        <v>17.2</v>
      </c>
      <c r="F3948" s="2">
        <v>0.3947</v>
      </c>
      <c r="G3948" s="2">
        <v>0.57199999999999995</v>
      </c>
      <c r="H3948" s="2">
        <v>-0.17729999999999996</v>
      </c>
      <c r="I3948" s="2">
        <v>0.47299999999999998</v>
      </c>
      <c r="J3948" s="2">
        <v>0.40699999999999997</v>
      </c>
      <c r="K3948" s="2">
        <v>6.6000000000000003E-2</v>
      </c>
      <c r="L3948" s="2">
        <v>0.53500000000000003</v>
      </c>
      <c r="M3948" s="2">
        <v>0.44800000000000001</v>
      </c>
      <c r="N3948" s="2">
        <v>8.7000000000000022E-2</v>
      </c>
      <c r="O3948" s="2">
        <v>-8.099999999999977E-3</v>
      </c>
      <c r="P3948" s="2" t="s">
        <v>5765</v>
      </c>
      <c r="Q3948" s="5">
        <v>16759</v>
      </c>
      <c r="R3948" s="5">
        <v>974.3604651162791</v>
      </c>
      <c r="S3948" s="5">
        <v>27</v>
      </c>
      <c r="T3948" s="5">
        <v>161.10746464586191</v>
      </c>
      <c r="U3948" s="5">
        <v>0</v>
      </c>
      <c r="V3948" s="5">
        <v>0</v>
      </c>
      <c r="W3948" s="5">
        <v>7</v>
      </c>
      <c r="X3948" s="5">
        <v>41.768601945223459</v>
      </c>
      <c r="Y3948" s="5">
        <v>3</v>
      </c>
      <c r="Z3948" s="5">
        <v>17.90082940509577</v>
      </c>
      <c r="AA3948" s="5">
        <v>17</v>
      </c>
      <c r="AB3948" s="5">
        <v>101.4380332955427</v>
      </c>
      <c r="AC3948" s="225">
        <v>186</v>
      </c>
      <c r="AD3948" s="5">
        <v>1109.8514231159377</v>
      </c>
      <c r="AE3948" s="5">
        <v>25</v>
      </c>
      <c r="AF3948" s="5">
        <v>149.17357837579806</v>
      </c>
      <c r="AG3948" s="5">
        <v>148</v>
      </c>
      <c r="AH3948" s="5">
        <v>883.10758398472467</v>
      </c>
      <c r="AI3948" s="5">
        <v>13</v>
      </c>
      <c r="AJ3948" s="5">
        <v>77.570260755414992</v>
      </c>
    </row>
    <row r="3949" spans="1:36" x14ac:dyDescent="0.25">
      <c r="A3949">
        <v>2019</v>
      </c>
      <c r="B3949" t="s">
        <v>70</v>
      </c>
      <c r="C3949" s="212" t="s">
        <v>5394</v>
      </c>
      <c r="D3949" s="47" t="s">
        <v>5393</v>
      </c>
      <c r="E3949" s="11">
        <v>24.24</v>
      </c>
      <c r="F3949" s="2">
        <v>0.77600000000000002</v>
      </c>
      <c r="G3949" s="2">
        <v>0.20030000000000001</v>
      </c>
      <c r="H3949" s="2">
        <v>0.57569999999999999</v>
      </c>
      <c r="I3949" s="2">
        <v>0.78839999999999999</v>
      </c>
      <c r="J3949" s="2">
        <v>0.1734</v>
      </c>
      <c r="K3949" s="2">
        <v>0.61499999999999999</v>
      </c>
      <c r="L3949" s="2">
        <v>0.76729999999999998</v>
      </c>
      <c r="M3949" s="2">
        <v>0.21909999999999999</v>
      </c>
      <c r="N3949" s="2">
        <v>0.54820000000000002</v>
      </c>
      <c r="O3949" s="2">
        <v>0.57963333333333333</v>
      </c>
      <c r="P3949" s="5" t="s">
        <v>4792</v>
      </c>
      <c r="Q3949" s="5">
        <v>16760</v>
      </c>
      <c r="R3949" s="5">
        <v>691.41914191419141</v>
      </c>
      <c r="S3949" s="5">
        <v>108</v>
      </c>
      <c r="T3949" s="5">
        <v>644.39140811455843</v>
      </c>
      <c r="U3949" s="5">
        <v>1</v>
      </c>
      <c r="V3949" s="5">
        <v>5.9665871121718377</v>
      </c>
      <c r="W3949" s="5">
        <v>6</v>
      </c>
      <c r="X3949" s="5">
        <v>35.799522673031028</v>
      </c>
      <c r="Y3949" s="5">
        <v>8</v>
      </c>
      <c r="Z3949" s="5">
        <v>47.732696897374701</v>
      </c>
      <c r="AA3949" s="5">
        <v>93</v>
      </c>
      <c r="AB3949" s="5">
        <v>554.89260143198089</v>
      </c>
      <c r="AC3949" s="225">
        <v>830</v>
      </c>
      <c r="AD3949" s="5">
        <v>4952.2673031026252</v>
      </c>
      <c r="AE3949" s="5">
        <v>78</v>
      </c>
      <c r="AF3949" s="5">
        <v>465.3937947494033</v>
      </c>
      <c r="AG3949" s="5">
        <v>677</v>
      </c>
      <c r="AH3949" s="5">
        <v>4039.3794749403341</v>
      </c>
      <c r="AI3949" s="5">
        <v>75</v>
      </c>
      <c r="AJ3949" s="5">
        <v>447.49403341288786</v>
      </c>
    </row>
    <row r="3950" spans="1:36" x14ac:dyDescent="0.25">
      <c r="A3950">
        <v>2017</v>
      </c>
      <c r="B3950" t="s">
        <v>71</v>
      </c>
      <c r="C3950" s="212" t="s">
        <v>5920</v>
      </c>
      <c r="D3950" s="47" t="s">
        <v>5914</v>
      </c>
      <c r="E3950" s="11">
        <v>0</v>
      </c>
      <c r="F3950" s="2">
        <v>0.4098</v>
      </c>
      <c r="G3950" s="2">
        <v>0.58040000000000003</v>
      </c>
      <c r="H3950" s="2">
        <v>-0.17060000000000003</v>
      </c>
      <c r="I3950" s="2">
        <v>0.28050000000000003</v>
      </c>
      <c r="J3950" s="2">
        <v>0.68500000000000005</v>
      </c>
      <c r="K3950" s="2">
        <v>-0.40450000000000003</v>
      </c>
      <c r="L3950" s="2">
        <v>0.28649999999999998</v>
      </c>
      <c r="M3950" s="2">
        <v>0.70399999999999996</v>
      </c>
      <c r="N3950" s="2">
        <v>-0.41749999999999998</v>
      </c>
      <c r="O3950" s="2">
        <v>-0.3308666666666667</v>
      </c>
      <c r="P3950" s="2" t="s">
        <v>5900</v>
      </c>
      <c r="Q3950" s="5">
        <v>16762</v>
      </c>
      <c r="R3950" s="5" t="s">
        <v>4791</v>
      </c>
      <c r="S3950" s="5">
        <v>98</v>
      </c>
      <c r="T3950" s="5">
        <v>584.65576900131248</v>
      </c>
      <c r="U3950" s="5">
        <v>0</v>
      </c>
      <c r="V3950" s="5">
        <v>0</v>
      </c>
      <c r="W3950" s="5">
        <v>14</v>
      </c>
      <c r="X3950" s="5">
        <v>83.522252714473211</v>
      </c>
      <c r="Y3950" s="5">
        <v>9</v>
      </c>
      <c r="Z3950" s="5">
        <v>53.692876745018502</v>
      </c>
      <c r="AA3950" s="5">
        <v>75</v>
      </c>
      <c r="AB3950" s="5">
        <v>447.44063954182081</v>
      </c>
      <c r="AC3950" s="225">
        <v>713</v>
      </c>
      <c r="AD3950" s="5">
        <v>4253.6690132442427</v>
      </c>
      <c r="AE3950" s="5">
        <v>123</v>
      </c>
      <c r="AF3950" s="5">
        <v>733.80264884858616</v>
      </c>
      <c r="AG3950" s="5">
        <v>557</v>
      </c>
      <c r="AH3950" s="5">
        <v>3322.9924829972556</v>
      </c>
      <c r="AI3950" s="5">
        <v>33</v>
      </c>
      <c r="AJ3950" s="5">
        <v>196.87388139840115</v>
      </c>
    </row>
    <row r="3951" spans="1:36" x14ac:dyDescent="0.25">
      <c r="A3951">
        <v>2018</v>
      </c>
      <c r="B3951" t="s">
        <v>49</v>
      </c>
      <c r="C3951" s="212" t="s">
        <v>2110</v>
      </c>
      <c r="D3951" s="47" t="s">
        <v>618</v>
      </c>
      <c r="E3951" s="11">
        <v>15.4</v>
      </c>
      <c r="F3951" s="2">
        <v>0.3947</v>
      </c>
      <c r="G3951" s="2">
        <v>0.57199999999999995</v>
      </c>
      <c r="H3951" s="2">
        <v>-0.17729999999999996</v>
      </c>
      <c r="I3951" s="2">
        <v>0.42299999999999999</v>
      </c>
      <c r="J3951" s="2">
        <v>0.47599999999999998</v>
      </c>
      <c r="K3951" s="2">
        <v>-5.2999999999999992E-2</v>
      </c>
      <c r="L3951" s="2">
        <v>0.46899999999999997</v>
      </c>
      <c r="M3951" s="2">
        <v>0.51200000000000001</v>
      </c>
      <c r="N3951" s="2">
        <v>-4.3000000000000038E-2</v>
      </c>
      <c r="O3951" s="2">
        <v>-9.11E-2</v>
      </c>
      <c r="P3951" s="2" t="s">
        <v>5900</v>
      </c>
      <c r="Q3951" s="5">
        <v>16771</v>
      </c>
      <c r="R3951" s="5">
        <v>1089.0259740259739</v>
      </c>
      <c r="S3951" s="5">
        <v>29</v>
      </c>
      <c r="T3951" s="5">
        <v>172.91753622324251</v>
      </c>
      <c r="U3951" s="5">
        <v>1</v>
      </c>
      <c r="V3951" s="5">
        <v>5.9626736628704311</v>
      </c>
      <c r="W3951" s="5">
        <v>3</v>
      </c>
      <c r="X3951" s="5">
        <v>17.888020988611295</v>
      </c>
      <c r="Y3951" s="5">
        <v>1</v>
      </c>
      <c r="Z3951" s="5">
        <v>5.9626736628704311</v>
      </c>
      <c r="AA3951" s="5">
        <v>24</v>
      </c>
      <c r="AB3951" s="5">
        <v>143.10416790889036</v>
      </c>
      <c r="AC3951" s="225">
        <v>318</v>
      </c>
      <c r="AD3951" s="5">
        <v>1896.1302247927972</v>
      </c>
      <c r="AE3951" s="5">
        <v>28</v>
      </c>
      <c r="AF3951" s="5">
        <v>166.95486256037205</v>
      </c>
      <c r="AG3951" s="5">
        <v>281</v>
      </c>
      <c r="AH3951" s="5">
        <v>1675.5112992665911</v>
      </c>
      <c r="AI3951" s="5">
        <v>9</v>
      </c>
      <c r="AJ3951" s="5">
        <v>53.664062965833885</v>
      </c>
    </row>
    <row r="3952" spans="1:36" x14ac:dyDescent="0.25">
      <c r="A3952">
        <v>2017</v>
      </c>
      <c r="B3952" t="s">
        <v>71</v>
      </c>
      <c r="C3952" s="212" t="s">
        <v>4843</v>
      </c>
      <c r="D3952" s="47" t="s">
        <v>4840</v>
      </c>
      <c r="E3952" s="11">
        <v>0</v>
      </c>
      <c r="F3952" s="2">
        <v>0.60560000000000003</v>
      </c>
      <c r="G3952" s="2">
        <v>0.3795</v>
      </c>
      <c r="H3952" s="2">
        <v>0.22610000000000002</v>
      </c>
      <c r="I3952" s="2">
        <v>0.60009999999999997</v>
      </c>
      <c r="J3952" s="2">
        <v>0.35520000000000002</v>
      </c>
      <c r="K3952" s="2">
        <v>0.24489999999999995</v>
      </c>
      <c r="L3952" s="2">
        <v>0.62739999999999996</v>
      </c>
      <c r="M3952" s="2">
        <v>0.3589</v>
      </c>
      <c r="N3952" s="2">
        <v>0.26849999999999996</v>
      </c>
      <c r="O3952" s="2">
        <v>0.24649999999999997</v>
      </c>
      <c r="P3952" s="2" t="s">
        <v>4792</v>
      </c>
      <c r="Q3952" s="5">
        <v>16796</v>
      </c>
      <c r="R3952" s="5" t="s">
        <v>4791</v>
      </c>
      <c r="S3952" s="5">
        <v>90</v>
      </c>
      <c r="T3952" s="5">
        <v>535.84186711121697</v>
      </c>
      <c r="U3952" s="5">
        <v>6</v>
      </c>
      <c r="V3952" s="5">
        <v>35.722791140747795</v>
      </c>
      <c r="W3952" s="5">
        <v>19</v>
      </c>
      <c r="X3952" s="5">
        <v>113.12217194570137</v>
      </c>
      <c r="Y3952" s="5">
        <v>14</v>
      </c>
      <c r="Z3952" s="5">
        <v>83.353179328411528</v>
      </c>
      <c r="AA3952" s="5">
        <v>51</v>
      </c>
      <c r="AB3952" s="5">
        <v>303.64372469635629</v>
      </c>
      <c r="AC3952" s="225">
        <v>752</v>
      </c>
      <c r="AD3952" s="5">
        <v>4477.2564896403901</v>
      </c>
      <c r="AE3952" s="5">
        <v>112</v>
      </c>
      <c r="AF3952" s="5">
        <v>666.82543462729222</v>
      </c>
      <c r="AG3952" s="5">
        <v>576</v>
      </c>
      <c r="AH3952" s="5">
        <v>3429.3879495117885</v>
      </c>
      <c r="AI3952" s="5">
        <v>64</v>
      </c>
      <c r="AJ3952" s="5">
        <v>381.04310550130981</v>
      </c>
    </row>
    <row r="3953" spans="1:36" x14ac:dyDescent="0.25">
      <c r="A3953">
        <v>2018</v>
      </c>
      <c r="B3953" t="s">
        <v>71</v>
      </c>
      <c r="C3953" s="212" t="s">
        <v>4826</v>
      </c>
      <c r="D3953" s="47" t="s">
        <v>4818</v>
      </c>
      <c r="E3953" s="11">
        <v>0</v>
      </c>
      <c r="F3953" s="2">
        <v>0.5323</v>
      </c>
      <c r="G3953" s="2">
        <v>0.45150000000000001</v>
      </c>
      <c r="H3953" s="2">
        <v>8.0799999999999983E-2</v>
      </c>
      <c r="I3953" s="2">
        <v>0.57130000000000003</v>
      </c>
      <c r="J3953" s="2">
        <v>0.37130000000000002</v>
      </c>
      <c r="K3953" s="2">
        <v>0.2</v>
      </c>
      <c r="L3953" s="2">
        <v>0.64910000000000001</v>
      </c>
      <c r="M3953" s="2">
        <v>0.33350000000000002</v>
      </c>
      <c r="N3953" s="2">
        <v>0.31559999999999999</v>
      </c>
      <c r="O3953" s="2">
        <v>0.1988</v>
      </c>
      <c r="P3953" s="2" t="s">
        <v>4792</v>
      </c>
      <c r="Q3953" s="5">
        <v>16805</v>
      </c>
      <c r="R3953" s="5" t="s">
        <v>4791</v>
      </c>
      <c r="S3953" s="5">
        <v>8</v>
      </c>
      <c r="T3953" s="5">
        <v>47.604879500148769</v>
      </c>
      <c r="U3953" s="5">
        <v>0</v>
      </c>
      <c r="V3953" s="5">
        <v>0</v>
      </c>
      <c r="W3953" s="5">
        <v>1</v>
      </c>
      <c r="X3953" s="5">
        <v>5.9506099375185961</v>
      </c>
      <c r="Y3953" s="5">
        <v>1</v>
      </c>
      <c r="Z3953" s="5">
        <v>5.9506099375185961</v>
      </c>
      <c r="AA3953" s="5">
        <v>6</v>
      </c>
      <c r="AB3953" s="5">
        <v>35.70365962511157</v>
      </c>
      <c r="AC3953" s="225">
        <v>132</v>
      </c>
      <c r="AD3953" s="5">
        <v>785.48051175245473</v>
      </c>
      <c r="AE3953" s="5">
        <v>9</v>
      </c>
      <c r="AF3953" s="5">
        <v>53.555489437667354</v>
      </c>
      <c r="AG3953" s="5">
        <v>116</v>
      </c>
      <c r="AH3953" s="5">
        <v>690.27075275215714</v>
      </c>
      <c r="AI3953" s="5">
        <v>7</v>
      </c>
      <c r="AJ3953" s="5">
        <v>41.654269562630169</v>
      </c>
    </row>
    <row r="3954" spans="1:36" x14ac:dyDescent="0.25">
      <c r="A3954">
        <v>2018</v>
      </c>
      <c r="B3954" t="s">
        <v>71</v>
      </c>
      <c r="C3954" s="212" t="s">
        <v>4826</v>
      </c>
      <c r="D3954" s="47" t="s">
        <v>4818</v>
      </c>
      <c r="E3954" s="11">
        <v>0</v>
      </c>
      <c r="F3954" s="2">
        <v>0.5323</v>
      </c>
      <c r="G3954" s="2">
        <v>0.45150000000000001</v>
      </c>
      <c r="H3954" s="2">
        <v>8.0799999999999983E-2</v>
      </c>
      <c r="I3954" s="2">
        <v>0.57130000000000003</v>
      </c>
      <c r="J3954" s="2">
        <v>0.37130000000000002</v>
      </c>
      <c r="K3954" s="2">
        <v>0.2</v>
      </c>
      <c r="L3954" s="2">
        <v>0.64910000000000001</v>
      </c>
      <c r="M3954" s="2">
        <v>0.33350000000000002</v>
      </c>
      <c r="N3954" s="2">
        <v>0.31559999999999999</v>
      </c>
      <c r="O3954" s="2">
        <v>0.1988</v>
      </c>
      <c r="P3954" s="2" t="s">
        <v>4792</v>
      </c>
      <c r="Q3954" s="5">
        <v>16805</v>
      </c>
      <c r="R3954" s="5" t="s">
        <v>4791</v>
      </c>
      <c r="S3954" s="5">
        <v>8</v>
      </c>
      <c r="T3954" s="5">
        <v>47.604879500148769</v>
      </c>
      <c r="U3954" s="5">
        <v>0</v>
      </c>
      <c r="V3954" s="5">
        <v>0</v>
      </c>
      <c r="W3954" s="5">
        <v>1</v>
      </c>
      <c r="X3954" s="5">
        <v>5.9506099375185961</v>
      </c>
      <c r="Y3954" s="5">
        <v>1</v>
      </c>
      <c r="Z3954" s="5">
        <v>5.9506099375185961</v>
      </c>
      <c r="AA3954" s="5">
        <v>6</v>
      </c>
      <c r="AB3954" s="5">
        <v>35.70365962511157</v>
      </c>
      <c r="AC3954" s="225">
        <v>132</v>
      </c>
      <c r="AD3954" s="5">
        <v>785.48051175245473</v>
      </c>
      <c r="AE3954" s="5">
        <v>9</v>
      </c>
      <c r="AF3954" s="5">
        <v>53.555489437667354</v>
      </c>
      <c r="AG3954" s="5">
        <v>116</v>
      </c>
      <c r="AH3954" s="5">
        <v>690.27075275215714</v>
      </c>
      <c r="AI3954" s="5">
        <v>7</v>
      </c>
      <c r="AJ3954" s="5">
        <v>41.654269562630169</v>
      </c>
    </row>
    <row r="3955" spans="1:36" x14ac:dyDescent="0.25">
      <c r="A3955">
        <v>2018</v>
      </c>
      <c r="B3955" t="s">
        <v>49</v>
      </c>
      <c r="C3955" s="212" t="s">
        <v>6477</v>
      </c>
      <c r="D3955" s="47" t="s">
        <v>618</v>
      </c>
      <c r="E3955" s="11">
        <v>20.2</v>
      </c>
      <c r="F3955" s="2">
        <v>0.3947</v>
      </c>
      <c r="G3955" s="2">
        <v>0.57199999999999995</v>
      </c>
      <c r="H3955" s="2">
        <v>-0.17729999999999996</v>
      </c>
      <c r="I3955" s="2">
        <v>0.37</v>
      </c>
      <c r="J3955" s="2">
        <v>0.53200000000000003</v>
      </c>
      <c r="K3955" s="2">
        <v>-0.16200000000000003</v>
      </c>
      <c r="L3955" s="2">
        <v>0.34699999999999998</v>
      </c>
      <c r="M3955" s="2">
        <v>0.64400000000000002</v>
      </c>
      <c r="N3955" s="2">
        <v>-0.29700000000000004</v>
      </c>
      <c r="O3955" s="2">
        <v>-0.21210000000000004</v>
      </c>
      <c r="P3955" s="2" t="s">
        <v>5900</v>
      </c>
      <c r="Q3955" s="5">
        <v>16826</v>
      </c>
      <c r="R3955" s="5">
        <v>832.97029702970303</v>
      </c>
      <c r="S3955" s="5">
        <v>79</v>
      </c>
      <c r="T3955" s="5">
        <v>469.51147034351601</v>
      </c>
      <c r="U3955" s="5">
        <v>0</v>
      </c>
      <c r="V3955" s="5">
        <v>0</v>
      </c>
      <c r="W3955" s="5">
        <v>21</v>
      </c>
      <c r="X3955" s="5">
        <v>124.80684654701058</v>
      </c>
      <c r="Y3955" s="5">
        <v>3</v>
      </c>
      <c r="Z3955" s="5">
        <v>17.829549506715797</v>
      </c>
      <c r="AA3955" s="5">
        <v>55</v>
      </c>
      <c r="AB3955" s="5">
        <v>326.87507428978961</v>
      </c>
      <c r="AC3955" s="225">
        <v>238</v>
      </c>
      <c r="AD3955" s="5">
        <v>1414.4775941994533</v>
      </c>
      <c r="AE3955" s="5">
        <v>50</v>
      </c>
      <c r="AF3955" s="5">
        <v>297.1591584452633</v>
      </c>
      <c r="AG3955" s="5">
        <v>172</v>
      </c>
      <c r="AH3955" s="5">
        <v>1022.2275050517057</v>
      </c>
      <c r="AI3955" s="5">
        <v>16</v>
      </c>
      <c r="AJ3955" s="5">
        <v>95.090930702484258</v>
      </c>
    </row>
    <row r="3956" spans="1:36" x14ac:dyDescent="0.25">
      <c r="A3956">
        <v>2017</v>
      </c>
      <c r="B3956" t="s">
        <v>71</v>
      </c>
      <c r="C3956" s="212" t="s">
        <v>616</v>
      </c>
      <c r="D3956" s="47" t="s">
        <v>4858</v>
      </c>
      <c r="E3956" s="11">
        <v>0</v>
      </c>
      <c r="F3956" s="2">
        <v>0.63790000000000002</v>
      </c>
      <c r="G3956" s="2">
        <v>0.34710000000000002</v>
      </c>
      <c r="H3956" s="2">
        <v>0.2908</v>
      </c>
      <c r="I3956" s="2">
        <v>0.60170000000000001</v>
      </c>
      <c r="J3956" s="2">
        <v>0.36349999999999999</v>
      </c>
      <c r="K3956" s="2">
        <v>0.23820000000000002</v>
      </c>
      <c r="L3956" s="2">
        <v>0.59789999999999999</v>
      </c>
      <c r="M3956" s="2">
        <v>0.39129999999999998</v>
      </c>
      <c r="N3956" s="2">
        <v>0.20660000000000001</v>
      </c>
      <c r="O3956" s="2">
        <v>0.2452</v>
      </c>
      <c r="P3956" s="2" t="s">
        <v>4792</v>
      </c>
      <c r="Q3956" s="5">
        <v>16849</v>
      </c>
      <c r="R3956" s="5" t="s">
        <v>4791</v>
      </c>
      <c r="S3956" s="5">
        <v>26</v>
      </c>
      <c r="T3956" s="5">
        <v>154.31182859516886</v>
      </c>
      <c r="U3956" s="5">
        <v>1</v>
      </c>
      <c r="V3956" s="5">
        <v>5.935070330583418</v>
      </c>
      <c r="W3956" s="5">
        <v>7</v>
      </c>
      <c r="X3956" s="5">
        <v>41.545492314083923</v>
      </c>
      <c r="Y3956" s="5">
        <v>8</v>
      </c>
      <c r="Z3956" s="5">
        <v>47.480562644667344</v>
      </c>
      <c r="AA3956" s="5">
        <v>10</v>
      </c>
      <c r="AB3956" s="5">
        <v>59.350703305834173</v>
      </c>
      <c r="AC3956" s="225">
        <v>415</v>
      </c>
      <c r="AD3956" s="5">
        <v>2463.0541871921182</v>
      </c>
      <c r="AE3956" s="5">
        <v>41</v>
      </c>
      <c r="AF3956" s="5">
        <v>243.33788355392011</v>
      </c>
      <c r="AG3956" s="5">
        <v>365</v>
      </c>
      <c r="AH3956" s="5">
        <v>2166.3006706629471</v>
      </c>
      <c r="AI3956" s="5">
        <v>9</v>
      </c>
      <c r="AJ3956" s="5">
        <v>53.415632975250759</v>
      </c>
    </row>
    <row r="3957" spans="1:36" x14ac:dyDescent="0.25">
      <c r="A3957">
        <v>2017</v>
      </c>
      <c r="B3957" t="s">
        <v>71</v>
      </c>
      <c r="C3957" s="212" t="s">
        <v>5802</v>
      </c>
      <c r="D3957" s="47" t="s">
        <v>5799</v>
      </c>
      <c r="E3957" s="11">
        <v>0</v>
      </c>
      <c r="F3957" s="2">
        <v>0.43590000000000001</v>
      </c>
      <c r="G3957" s="2">
        <v>0.54410000000000003</v>
      </c>
      <c r="H3957" s="2">
        <v>-0.10820000000000002</v>
      </c>
      <c r="I3957" s="2">
        <v>0.46870000000000001</v>
      </c>
      <c r="J3957" s="2">
        <v>0.46039999999999998</v>
      </c>
      <c r="K3957" s="2">
        <v>8.3000000000000296E-3</v>
      </c>
      <c r="L3957" s="2">
        <v>0.53649999999999998</v>
      </c>
      <c r="M3957" s="2">
        <v>0.43269999999999997</v>
      </c>
      <c r="N3957" s="2">
        <v>0.1038</v>
      </c>
      <c r="O3957" s="2">
        <v>1.3000000000000049E-3</v>
      </c>
      <c r="P3957" s="2" t="s">
        <v>5765</v>
      </c>
      <c r="Q3957" s="5">
        <v>16857</v>
      </c>
      <c r="R3957" s="5" t="s">
        <v>4791</v>
      </c>
      <c r="S3957" s="5">
        <v>9</v>
      </c>
      <c r="T3957" s="5">
        <v>53.390282968499733</v>
      </c>
      <c r="U3957" s="5">
        <v>0</v>
      </c>
      <c r="V3957" s="5">
        <v>0</v>
      </c>
      <c r="W3957" s="5">
        <v>0</v>
      </c>
      <c r="X3957" s="5">
        <v>0</v>
      </c>
      <c r="Y3957" s="5">
        <v>3</v>
      </c>
      <c r="Z3957" s="5">
        <v>17.796760989499909</v>
      </c>
      <c r="AA3957" s="5">
        <v>6</v>
      </c>
      <c r="AB3957" s="5">
        <v>35.593521978999817</v>
      </c>
      <c r="AC3957" s="225">
        <v>245</v>
      </c>
      <c r="AD3957" s="5">
        <v>1453.402147475826</v>
      </c>
      <c r="AE3957" s="5">
        <v>19</v>
      </c>
      <c r="AF3957" s="5">
        <v>112.71281960016611</v>
      </c>
      <c r="AG3957" s="5">
        <v>215</v>
      </c>
      <c r="AH3957" s="5">
        <v>1275.4345375808271</v>
      </c>
      <c r="AI3957" s="5">
        <v>11</v>
      </c>
      <c r="AJ3957" s="5">
        <v>65.254790294833015</v>
      </c>
    </row>
    <row r="3958" spans="1:36" x14ac:dyDescent="0.25">
      <c r="A3958">
        <v>2017</v>
      </c>
      <c r="B3958" t="s">
        <v>49</v>
      </c>
      <c r="C3958" s="212" t="s">
        <v>6477</v>
      </c>
      <c r="D3958" s="47" t="s">
        <v>618</v>
      </c>
      <c r="E3958" s="11">
        <v>20.2</v>
      </c>
      <c r="F3958" s="2">
        <v>0.3947</v>
      </c>
      <c r="G3958" s="2">
        <v>0.57199999999999995</v>
      </c>
      <c r="H3958" s="2">
        <v>-0.17729999999999996</v>
      </c>
      <c r="I3958" s="2">
        <v>0.37</v>
      </c>
      <c r="J3958" s="2">
        <v>0.53200000000000003</v>
      </c>
      <c r="K3958" s="2">
        <v>-0.16200000000000003</v>
      </c>
      <c r="L3958" s="2">
        <v>0.34699999999999998</v>
      </c>
      <c r="M3958" s="2">
        <v>0.64400000000000002</v>
      </c>
      <c r="N3958" s="2">
        <v>-0.29700000000000004</v>
      </c>
      <c r="O3958" s="2">
        <v>-0.21210000000000004</v>
      </c>
      <c r="P3958" s="2" t="s">
        <v>5900</v>
      </c>
      <c r="Q3958" s="5">
        <v>16860</v>
      </c>
      <c r="R3958" s="5">
        <v>834.65346534653463</v>
      </c>
      <c r="S3958" s="5">
        <v>88</v>
      </c>
      <c r="T3958" s="5">
        <v>521.94543297746145</v>
      </c>
      <c r="U3958" s="5">
        <v>0</v>
      </c>
      <c r="V3958" s="5">
        <v>0</v>
      </c>
      <c r="W3958" s="5">
        <v>11</v>
      </c>
      <c r="X3958" s="5">
        <v>65.243179122182681</v>
      </c>
      <c r="Y3958" s="5">
        <v>3</v>
      </c>
      <c r="Z3958" s="5">
        <v>17.793594306049823</v>
      </c>
      <c r="AA3958" s="5">
        <v>74</v>
      </c>
      <c r="AB3958" s="5">
        <v>438.90865954922896</v>
      </c>
      <c r="AC3958" s="225">
        <v>283</v>
      </c>
      <c r="AD3958" s="5">
        <v>1678.5290628706998</v>
      </c>
      <c r="AE3958" s="5">
        <v>55</v>
      </c>
      <c r="AF3958" s="5">
        <v>326.21589561091338</v>
      </c>
      <c r="AG3958" s="5">
        <v>213</v>
      </c>
      <c r="AH3958" s="5">
        <v>1263.3451957295374</v>
      </c>
      <c r="AI3958" s="5">
        <v>15</v>
      </c>
      <c r="AJ3958" s="5">
        <v>88.967971530249102</v>
      </c>
    </row>
    <row r="3959" spans="1:36" x14ac:dyDescent="0.25">
      <c r="A3959">
        <v>2017</v>
      </c>
      <c r="B3959" t="s">
        <v>70</v>
      </c>
      <c r="C3959" s="212" t="s">
        <v>602</v>
      </c>
      <c r="D3959" s="47" t="s">
        <v>4889</v>
      </c>
      <c r="E3959" s="11">
        <v>13.34</v>
      </c>
      <c r="F3959" s="2">
        <v>0.72770000000000001</v>
      </c>
      <c r="G3959" s="2">
        <v>0.25779999999999997</v>
      </c>
      <c r="H3959" s="2">
        <v>0.46990000000000004</v>
      </c>
      <c r="I3959" s="2">
        <v>0.71589999999999998</v>
      </c>
      <c r="J3959" s="2">
        <v>0.24479999999999999</v>
      </c>
      <c r="K3959" s="2">
        <v>0.47109999999999996</v>
      </c>
      <c r="L3959" s="2">
        <v>0.67110000000000003</v>
      </c>
      <c r="M3959" s="2">
        <v>0.31530000000000002</v>
      </c>
      <c r="N3959" s="2">
        <v>0.35580000000000001</v>
      </c>
      <c r="O3959" s="2">
        <v>0.43226666666666674</v>
      </c>
      <c r="P3959" s="5" t="s">
        <v>4792</v>
      </c>
      <c r="Q3959" s="5">
        <v>16869</v>
      </c>
      <c r="R3959" s="5">
        <v>1264.5427286356821</v>
      </c>
      <c r="S3959" s="5">
        <v>156</v>
      </c>
      <c r="T3959" s="5">
        <v>924.77325271207553</v>
      </c>
      <c r="U3959" s="5">
        <v>2</v>
      </c>
      <c r="V3959" s="5">
        <v>11.856067342462506</v>
      </c>
      <c r="W3959" s="5">
        <v>6</v>
      </c>
      <c r="X3959" s="5">
        <v>35.568202027387514</v>
      </c>
      <c r="Y3959" s="5">
        <v>17</v>
      </c>
      <c r="Z3959" s="5">
        <v>100.77657241093129</v>
      </c>
      <c r="AA3959" s="5">
        <v>131</v>
      </c>
      <c r="AB3959" s="5">
        <v>776.57241093129403</v>
      </c>
      <c r="AC3959" s="225">
        <v>537</v>
      </c>
      <c r="AD3959" s="5">
        <v>3183.3540814511825</v>
      </c>
      <c r="AE3959" s="5">
        <v>56</v>
      </c>
      <c r="AF3959" s="5">
        <v>331.96988558895015</v>
      </c>
      <c r="AG3959" s="5">
        <v>450</v>
      </c>
      <c r="AH3959" s="5">
        <v>2667.6151520540639</v>
      </c>
      <c r="AI3959" s="5">
        <v>31</v>
      </c>
      <c r="AJ3959" s="5">
        <v>183.76904380816882</v>
      </c>
    </row>
    <row r="3960" spans="1:36" x14ac:dyDescent="0.25">
      <c r="A3960">
        <v>2018</v>
      </c>
      <c r="B3960" t="s">
        <v>71</v>
      </c>
      <c r="C3960" s="212" t="s">
        <v>5920</v>
      </c>
      <c r="D3960" s="47" t="s">
        <v>5914</v>
      </c>
      <c r="E3960" s="11">
        <v>0</v>
      </c>
      <c r="F3960" s="2">
        <v>0.4098</v>
      </c>
      <c r="G3960" s="2">
        <v>0.58040000000000003</v>
      </c>
      <c r="H3960" s="2">
        <v>-0.17060000000000003</v>
      </c>
      <c r="I3960" s="2">
        <v>0.28050000000000003</v>
      </c>
      <c r="J3960" s="2">
        <v>0.68500000000000005</v>
      </c>
      <c r="K3960" s="2">
        <v>-0.40450000000000003</v>
      </c>
      <c r="L3960" s="2">
        <v>0.28649999999999998</v>
      </c>
      <c r="M3960" s="2">
        <v>0.70399999999999996</v>
      </c>
      <c r="N3960" s="2">
        <v>-0.41749999999999998</v>
      </c>
      <c r="O3960" s="2">
        <v>-0.3308666666666667</v>
      </c>
      <c r="P3960" s="2" t="s">
        <v>5900</v>
      </c>
      <c r="Q3960" s="5">
        <v>16869</v>
      </c>
      <c r="R3960" s="5" t="s">
        <v>4791</v>
      </c>
      <c r="S3960" s="5">
        <v>81</v>
      </c>
      <c r="T3960" s="5">
        <v>480.17072736973142</v>
      </c>
      <c r="U3960" s="5">
        <v>1</v>
      </c>
      <c r="V3960" s="5">
        <v>5.9280336712312529</v>
      </c>
      <c r="W3960" s="5">
        <v>17</v>
      </c>
      <c r="X3960" s="5">
        <v>100.77657241093129</v>
      </c>
      <c r="Y3960" s="5">
        <v>9</v>
      </c>
      <c r="Z3960" s="5">
        <v>53.352303041081271</v>
      </c>
      <c r="AA3960" s="5">
        <v>54</v>
      </c>
      <c r="AB3960" s="5">
        <v>320.11381824648765</v>
      </c>
      <c r="AC3960" s="225">
        <v>646</v>
      </c>
      <c r="AD3960" s="5">
        <v>3829.5097516153892</v>
      </c>
      <c r="AE3960" s="5">
        <v>92</v>
      </c>
      <c r="AF3960" s="5">
        <v>545.37909775327523</v>
      </c>
      <c r="AG3960" s="5">
        <v>510</v>
      </c>
      <c r="AH3960" s="5">
        <v>3023.2971723279388</v>
      </c>
      <c r="AI3960" s="5">
        <v>44</v>
      </c>
      <c r="AJ3960" s="5">
        <v>260.83348153417512</v>
      </c>
    </row>
    <row r="3961" spans="1:36" x14ac:dyDescent="0.25">
      <c r="A3961">
        <v>2018</v>
      </c>
      <c r="B3961" t="s">
        <v>71</v>
      </c>
      <c r="C3961" s="212" t="s">
        <v>5920</v>
      </c>
      <c r="D3961" s="47" t="s">
        <v>5914</v>
      </c>
      <c r="E3961" s="11">
        <v>0</v>
      </c>
      <c r="F3961" s="2">
        <v>0.4098</v>
      </c>
      <c r="G3961" s="2">
        <v>0.58040000000000003</v>
      </c>
      <c r="H3961" s="2">
        <v>-0.17060000000000003</v>
      </c>
      <c r="I3961" s="2">
        <v>0.28050000000000003</v>
      </c>
      <c r="J3961" s="2">
        <v>0.68500000000000005</v>
      </c>
      <c r="K3961" s="2">
        <v>-0.40450000000000003</v>
      </c>
      <c r="L3961" s="2">
        <v>0.28649999999999998</v>
      </c>
      <c r="M3961" s="2">
        <v>0.70399999999999996</v>
      </c>
      <c r="N3961" s="2">
        <v>-0.41749999999999998</v>
      </c>
      <c r="O3961" s="2">
        <v>-0.3308666666666667</v>
      </c>
      <c r="P3961" s="2" t="s">
        <v>5900</v>
      </c>
      <c r="Q3961" s="5">
        <v>16869</v>
      </c>
      <c r="R3961" s="5" t="s">
        <v>4791</v>
      </c>
      <c r="S3961" s="5">
        <v>81</v>
      </c>
      <c r="T3961" s="5">
        <v>480.17072736973142</v>
      </c>
      <c r="U3961" s="5">
        <v>1</v>
      </c>
      <c r="V3961" s="5">
        <v>5.9280336712312529</v>
      </c>
      <c r="W3961" s="5">
        <v>17</v>
      </c>
      <c r="X3961" s="5">
        <v>100.77657241093129</v>
      </c>
      <c r="Y3961" s="5">
        <v>9</v>
      </c>
      <c r="Z3961" s="5">
        <v>53.352303041081271</v>
      </c>
      <c r="AA3961" s="5">
        <v>54</v>
      </c>
      <c r="AB3961" s="5">
        <v>320.11381824648765</v>
      </c>
      <c r="AC3961" s="225">
        <v>646</v>
      </c>
      <c r="AD3961" s="5">
        <v>3829.5097516153892</v>
      </c>
      <c r="AE3961" s="5">
        <v>92</v>
      </c>
      <c r="AF3961" s="5">
        <v>545.37909775327523</v>
      </c>
      <c r="AG3961" s="5">
        <v>510</v>
      </c>
      <c r="AH3961" s="5">
        <v>3023.2971723279388</v>
      </c>
      <c r="AI3961" s="5">
        <v>44</v>
      </c>
      <c r="AJ3961" s="5">
        <v>260.83348153417512</v>
      </c>
    </row>
    <row r="3962" spans="1:36" x14ac:dyDescent="0.25">
      <c r="A3962">
        <v>2019</v>
      </c>
      <c r="B3962" t="s">
        <v>71</v>
      </c>
      <c r="C3962" s="212" t="s">
        <v>5920</v>
      </c>
      <c r="D3962" s="47" t="s">
        <v>5914</v>
      </c>
      <c r="E3962" s="11">
        <v>0</v>
      </c>
      <c r="F3962" s="2">
        <v>0.4098</v>
      </c>
      <c r="G3962" s="2">
        <v>0.58040000000000003</v>
      </c>
      <c r="H3962" s="2">
        <v>-0.17060000000000003</v>
      </c>
      <c r="I3962" s="2">
        <v>0.28050000000000003</v>
      </c>
      <c r="J3962" s="2">
        <v>0.68500000000000005</v>
      </c>
      <c r="K3962" s="2">
        <v>-0.40450000000000003</v>
      </c>
      <c r="L3962" s="2">
        <v>0.28649999999999998</v>
      </c>
      <c r="M3962" s="2">
        <v>0.70399999999999996</v>
      </c>
      <c r="N3962" s="2">
        <v>-0.41749999999999998</v>
      </c>
      <c r="O3962" s="2">
        <v>-0.3308666666666667</v>
      </c>
      <c r="P3962" s="2" t="s">
        <v>5900</v>
      </c>
      <c r="Q3962" s="5">
        <v>16882</v>
      </c>
      <c r="R3962" s="5" t="s">
        <v>4791</v>
      </c>
      <c r="S3962" s="5">
        <v>67</v>
      </c>
      <c r="T3962" s="5">
        <v>396.87240848240731</v>
      </c>
      <c r="U3962" s="5">
        <v>0</v>
      </c>
      <c r="V3962" s="5">
        <v>0</v>
      </c>
      <c r="W3962" s="5">
        <v>7</v>
      </c>
      <c r="X3962" s="5">
        <v>41.464281483236583</v>
      </c>
      <c r="Y3962" s="5">
        <v>8</v>
      </c>
      <c r="Z3962" s="5">
        <v>47.387750266556097</v>
      </c>
      <c r="AA3962" s="5">
        <v>52</v>
      </c>
      <c r="AB3962" s="5">
        <v>308.02037673261464</v>
      </c>
      <c r="AC3962" s="225">
        <v>667</v>
      </c>
      <c r="AD3962" s="5">
        <v>3950.9536784741144</v>
      </c>
      <c r="AE3962" s="5">
        <v>83</v>
      </c>
      <c r="AF3962" s="5">
        <v>491.64790901551947</v>
      </c>
      <c r="AG3962" s="5">
        <v>559</v>
      </c>
      <c r="AH3962" s="5">
        <v>3311.2190498756072</v>
      </c>
      <c r="AI3962" s="5">
        <v>25</v>
      </c>
      <c r="AJ3962" s="5">
        <v>148.0867195829878</v>
      </c>
    </row>
    <row r="3963" spans="1:36" x14ac:dyDescent="0.25">
      <c r="A3963">
        <v>2017</v>
      </c>
      <c r="B3963" t="s">
        <v>49</v>
      </c>
      <c r="C3963" s="212" t="s">
        <v>912</v>
      </c>
      <c r="D3963" s="47" t="s">
        <v>618</v>
      </c>
      <c r="E3963" s="11">
        <v>12.5</v>
      </c>
      <c r="F3963" s="2">
        <v>0.3947</v>
      </c>
      <c r="G3963" s="2">
        <v>0.57199999999999995</v>
      </c>
      <c r="H3963" s="2">
        <v>-0.17729999999999996</v>
      </c>
      <c r="I3963" s="2">
        <v>0.48199999999999998</v>
      </c>
      <c r="J3963" s="2">
        <v>0.42099999999999999</v>
      </c>
      <c r="K3963" s="2">
        <v>6.0999999999999999E-2</v>
      </c>
      <c r="L3963" s="2">
        <v>0.46400000000000002</v>
      </c>
      <c r="M3963" s="2">
        <v>0.51800000000000002</v>
      </c>
      <c r="N3963" s="2">
        <v>-5.3999999999999992E-2</v>
      </c>
      <c r="O3963" s="2">
        <v>-5.6766666666666653E-2</v>
      </c>
      <c r="P3963" s="2" t="s">
        <v>5900</v>
      </c>
      <c r="Q3963" s="5">
        <v>16883</v>
      </c>
      <c r="R3963" s="5">
        <v>1350.64</v>
      </c>
      <c r="S3963" s="5">
        <v>123</v>
      </c>
      <c r="T3963" s="5">
        <v>728.54350530119052</v>
      </c>
      <c r="U3963" s="5">
        <v>0</v>
      </c>
      <c r="V3963" s="5">
        <v>0</v>
      </c>
      <c r="W3963" s="5">
        <v>6</v>
      </c>
      <c r="X3963" s="5">
        <v>35.538707575667829</v>
      </c>
      <c r="Y3963" s="5">
        <v>11</v>
      </c>
      <c r="Z3963" s="5">
        <v>65.154297222057693</v>
      </c>
      <c r="AA3963" s="5">
        <v>106</v>
      </c>
      <c r="AB3963" s="5">
        <v>627.85050050346501</v>
      </c>
      <c r="AC3963" s="225">
        <v>252</v>
      </c>
      <c r="AD3963" s="5">
        <v>1492.6257181780491</v>
      </c>
      <c r="AE3963" s="5">
        <v>51</v>
      </c>
      <c r="AF3963" s="5">
        <v>302.07901439317658</v>
      </c>
      <c r="AG3963" s="5">
        <v>186</v>
      </c>
      <c r="AH3963" s="5">
        <v>1101.6999348457027</v>
      </c>
      <c r="AI3963" s="5">
        <v>15</v>
      </c>
      <c r="AJ3963" s="5">
        <v>88.846768939169579</v>
      </c>
    </row>
    <row r="3964" spans="1:36" x14ac:dyDescent="0.25">
      <c r="A3964">
        <v>2017</v>
      </c>
      <c r="B3964" t="s">
        <v>71</v>
      </c>
      <c r="C3964" s="212" t="s">
        <v>4826</v>
      </c>
      <c r="D3964" s="47" t="s">
        <v>4818</v>
      </c>
      <c r="E3964" s="11">
        <v>0</v>
      </c>
      <c r="F3964" s="2">
        <v>0.5323</v>
      </c>
      <c r="G3964" s="2">
        <v>0.45150000000000001</v>
      </c>
      <c r="H3964" s="2">
        <v>8.0799999999999983E-2</v>
      </c>
      <c r="I3964" s="2">
        <v>0.57130000000000003</v>
      </c>
      <c r="J3964" s="2">
        <v>0.37130000000000002</v>
      </c>
      <c r="K3964" s="2">
        <v>0.2</v>
      </c>
      <c r="L3964" s="2">
        <v>0.64910000000000001</v>
      </c>
      <c r="M3964" s="2">
        <v>0.33350000000000002</v>
      </c>
      <c r="N3964" s="2">
        <v>0.31559999999999999</v>
      </c>
      <c r="O3964" s="2">
        <v>0.1988</v>
      </c>
      <c r="P3964" s="2" t="s">
        <v>4792</v>
      </c>
      <c r="Q3964" s="5">
        <v>16884</v>
      </c>
      <c r="R3964" s="5" t="s">
        <v>4791</v>
      </c>
      <c r="S3964" s="5">
        <v>11</v>
      </c>
      <c r="T3964" s="5">
        <v>65.150438284766651</v>
      </c>
      <c r="U3964" s="5">
        <v>0</v>
      </c>
      <c r="V3964" s="5">
        <v>0</v>
      </c>
      <c r="W3964" s="5">
        <v>0</v>
      </c>
      <c r="X3964" s="5">
        <v>0</v>
      </c>
      <c r="Y3964" s="5">
        <v>0</v>
      </c>
      <c r="Z3964" s="5">
        <v>0</v>
      </c>
      <c r="AA3964" s="5">
        <v>11</v>
      </c>
      <c r="AB3964" s="5">
        <v>65.150438284766651</v>
      </c>
      <c r="AC3964" s="225">
        <v>167</v>
      </c>
      <c r="AD3964" s="5">
        <v>989.10210850509361</v>
      </c>
      <c r="AE3964" s="5">
        <v>11</v>
      </c>
      <c r="AF3964" s="5">
        <v>65.150438284766651</v>
      </c>
      <c r="AG3964" s="5">
        <v>151</v>
      </c>
      <c r="AH3964" s="5">
        <v>894.33783463634211</v>
      </c>
      <c r="AI3964" s="5">
        <v>5</v>
      </c>
      <c r="AJ3964" s="5">
        <v>29.613835583984834</v>
      </c>
    </row>
    <row r="3965" spans="1:36" x14ac:dyDescent="0.25">
      <c r="A3965">
        <v>2018</v>
      </c>
      <c r="B3965" t="s">
        <v>70</v>
      </c>
      <c r="C3965" s="212" t="s">
        <v>602</v>
      </c>
      <c r="D3965" s="47" t="s">
        <v>4889</v>
      </c>
      <c r="E3965" s="11">
        <v>13.34</v>
      </c>
      <c r="F3965" s="2">
        <v>0.72770000000000001</v>
      </c>
      <c r="G3965" s="2">
        <v>0.25779999999999997</v>
      </c>
      <c r="H3965" s="2">
        <v>0.46990000000000004</v>
      </c>
      <c r="I3965" s="2">
        <v>0.71589999999999998</v>
      </c>
      <c r="J3965" s="2">
        <v>0.24479999999999999</v>
      </c>
      <c r="K3965" s="2">
        <v>0.47109999999999996</v>
      </c>
      <c r="L3965" s="2">
        <v>0.67110000000000003</v>
      </c>
      <c r="M3965" s="2">
        <v>0.31530000000000002</v>
      </c>
      <c r="N3965" s="2">
        <v>0.35580000000000001</v>
      </c>
      <c r="O3965" s="2">
        <v>0.43226666666666674</v>
      </c>
      <c r="P3965" s="5" t="s">
        <v>4792</v>
      </c>
      <c r="Q3965" s="5">
        <v>16896</v>
      </c>
      <c r="R3965" s="5">
        <v>1266.5667166416792</v>
      </c>
      <c r="S3965" s="5">
        <v>145</v>
      </c>
      <c r="T3965" s="5">
        <v>858.19128787878776</v>
      </c>
      <c r="U3965" s="5">
        <v>1</v>
      </c>
      <c r="V3965" s="5">
        <v>5.9185606060606064</v>
      </c>
      <c r="W3965" s="5">
        <v>15</v>
      </c>
      <c r="X3965" s="5">
        <v>88.778409090909093</v>
      </c>
      <c r="Y3965" s="5">
        <v>12</v>
      </c>
      <c r="Z3965" s="5">
        <v>71.02272727272728</v>
      </c>
      <c r="AA3965" s="5">
        <v>117</v>
      </c>
      <c r="AB3965" s="5">
        <v>692.47159090909088</v>
      </c>
      <c r="AC3965" s="225">
        <v>530</v>
      </c>
      <c r="AD3965" s="5">
        <v>3136.8371212121215</v>
      </c>
      <c r="AE3965" s="5">
        <v>45</v>
      </c>
      <c r="AF3965" s="5">
        <v>266.33522727272725</v>
      </c>
      <c r="AG3965" s="5">
        <v>451</v>
      </c>
      <c r="AH3965" s="5">
        <v>2669.270833333333</v>
      </c>
      <c r="AI3965" s="5">
        <v>34</v>
      </c>
      <c r="AJ3965" s="5">
        <v>201.23106060606059</v>
      </c>
    </row>
    <row r="3966" spans="1:36" x14ac:dyDescent="0.25">
      <c r="A3966">
        <v>2019</v>
      </c>
      <c r="B3966" t="s">
        <v>41</v>
      </c>
      <c r="C3966" s="212" t="s">
        <v>75</v>
      </c>
      <c r="D3966" s="47" t="s">
        <v>5439</v>
      </c>
      <c r="E3966" s="11">
        <v>8.5410000000000004</v>
      </c>
      <c r="F3966" s="2">
        <v>0.61570000000000003</v>
      </c>
      <c r="G3966" s="2">
        <v>0.3594</v>
      </c>
      <c r="H3966" s="2">
        <v>0.25630000000000003</v>
      </c>
      <c r="I3966" s="2">
        <v>0.60870000000000002</v>
      </c>
      <c r="J3966" s="2">
        <v>0.32529999999999998</v>
      </c>
      <c r="K3966" s="2">
        <v>0.28340000000000004</v>
      </c>
      <c r="L3966" s="2">
        <v>0.5766</v>
      </c>
      <c r="M3966" s="2">
        <v>0.39879999999999999</v>
      </c>
      <c r="N3966" s="2">
        <v>0.17780000000000001</v>
      </c>
      <c r="O3966" s="2">
        <v>0.23916666666666667</v>
      </c>
      <c r="P3966" s="2" t="s">
        <v>4792</v>
      </c>
      <c r="Q3966" s="5">
        <v>16897</v>
      </c>
      <c r="R3966" s="5">
        <v>1978.3397728603206</v>
      </c>
      <c r="S3966" s="5">
        <v>27</v>
      </c>
      <c r="T3966" s="5">
        <v>159.79167899627151</v>
      </c>
      <c r="U3966" s="5">
        <v>0</v>
      </c>
      <c r="V3966" s="5">
        <v>0</v>
      </c>
      <c r="W3966" s="5">
        <v>9</v>
      </c>
      <c r="X3966" s="5">
        <v>53.263892998757179</v>
      </c>
      <c r="Y3966" s="5">
        <v>1</v>
      </c>
      <c r="Z3966" s="5">
        <v>5.9182103331952423</v>
      </c>
      <c r="AA3966" s="5">
        <v>17</v>
      </c>
      <c r="AB3966" s="5">
        <v>100.60957566431911</v>
      </c>
      <c r="AC3966" s="225">
        <v>168</v>
      </c>
      <c r="AD3966" s="5">
        <v>994.25933597680068</v>
      </c>
      <c r="AE3966" s="5">
        <v>19</v>
      </c>
      <c r="AF3966" s="5">
        <v>112.44599633070959</v>
      </c>
      <c r="AG3966" s="5">
        <v>147</v>
      </c>
      <c r="AH3966" s="5">
        <v>869.9769189797006</v>
      </c>
      <c r="AI3966" s="5">
        <v>2</v>
      </c>
      <c r="AJ3966" s="5">
        <v>11.836420666390485</v>
      </c>
    </row>
    <row r="3967" spans="1:36" x14ac:dyDescent="0.25">
      <c r="A3967">
        <v>2018</v>
      </c>
      <c r="B3967" t="s">
        <v>49</v>
      </c>
      <c r="C3967" s="212" t="s">
        <v>912</v>
      </c>
      <c r="D3967" s="47" t="s">
        <v>618</v>
      </c>
      <c r="E3967" s="11">
        <v>12.5</v>
      </c>
      <c r="F3967" s="2">
        <v>0.3947</v>
      </c>
      <c r="G3967" s="2">
        <v>0.57199999999999995</v>
      </c>
      <c r="H3967" s="2">
        <v>-0.17729999999999996</v>
      </c>
      <c r="I3967" s="2">
        <v>0.48199999999999998</v>
      </c>
      <c r="J3967" s="2">
        <v>0.42099999999999999</v>
      </c>
      <c r="K3967" s="2">
        <v>6.0999999999999999E-2</v>
      </c>
      <c r="L3967" s="2">
        <v>0.46400000000000002</v>
      </c>
      <c r="M3967" s="2">
        <v>0.51800000000000002</v>
      </c>
      <c r="N3967" s="2">
        <v>-5.3999999999999992E-2</v>
      </c>
      <c r="O3967" s="2">
        <v>-5.6766666666666653E-2</v>
      </c>
      <c r="P3967" s="2" t="s">
        <v>5900</v>
      </c>
      <c r="Q3967" s="5">
        <v>16925</v>
      </c>
      <c r="R3967" s="5">
        <v>1354</v>
      </c>
      <c r="S3967" s="5">
        <v>122</v>
      </c>
      <c r="T3967" s="5">
        <v>720.82717872968988</v>
      </c>
      <c r="U3967" s="5">
        <v>0</v>
      </c>
      <c r="V3967" s="5">
        <v>0</v>
      </c>
      <c r="W3967" s="5">
        <v>16</v>
      </c>
      <c r="X3967" s="5">
        <v>94.534711964549487</v>
      </c>
      <c r="Y3967" s="5">
        <v>3</v>
      </c>
      <c r="Z3967" s="5">
        <v>17.725258493353028</v>
      </c>
      <c r="AA3967" s="5">
        <v>103</v>
      </c>
      <c r="AB3967" s="5">
        <v>608.56720827178731</v>
      </c>
      <c r="AC3967" s="225">
        <v>208</v>
      </c>
      <c r="AD3967" s="5">
        <v>1228.9512555391434</v>
      </c>
      <c r="AE3967" s="5">
        <v>39</v>
      </c>
      <c r="AF3967" s="5">
        <v>230.42836041358936</v>
      </c>
      <c r="AG3967" s="5">
        <v>158</v>
      </c>
      <c r="AH3967" s="5">
        <v>933.53028064992611</v>
      </c>
      <c r="AI3967" s="5">
        <v>11</v>
      </c>
      <c r="AJ3967" s="5">
        <v>64.992614475627775</v>
      </c>
    </row>
    <row r="3968" spans="1:36" x14ac:dyDescent="0.25">
      <c r="A3968">
        <v>2018</v>
      </c>
      <c r="B3968" t="s">
        <v>49</v>
      </c>
      <c r="C3968" s="212" t="s">
        <v>6477</v>
      </c>
      <c r="D3968" s="47" t="s">
        <v>618</v>
      </c>
      <c r="E3968" s="11">
        <v>20.2</v>
      </c>
      <c r="F3968" s="2">
        <v>0.3947</v>
      </c>
      <c r="G3968" s="2">
        <v>0.57199999999999995</v>
      </c>
      <c r="H3968" s="2">
        <v>-0.17729999999999996</v>
      </c>
      <c r="I3968" s="2">
        <v>0.37</v>
      </c>
      <c r="J3968" s="2">
        <v>0.53200000000000003</v>
      </c>
      <c r="K3968" s="2">
        <v>-0.16200000000000003</v>
      </c>
      <c r="L3968" s="2">
        <v>0.34699999999999998</v>
      </c>
      <c r="M3968" s="2">
        <v>0.64400000000000002</v>
      </c>
      <c r="N3968" s="2">
        <v>-0.29700000000000004</v>
      </c>
      <c r="O3968" s="2">
        <v>-0.21210000000000004</v>
      </c>
      <c r="P3968" s="2" t="s">
        <v>5900</v>
      </c>
      <c r="Q3968" s="5">
        <v>16933</v>
      </c>
      <c r="R3968" s="5">
        <v>838.26732673267327</v>
      </c>
      <c r="S3968" s="5">
        <v>89</v>
      </c>
      <c r="T3968" s="5">
        <v>525.6008976554657</v>
      </c>
      <c r="U3968" s="5">
        <v>1</v>
      </c>
      <c r="V3968" s="5">
        <v>5.9056280635445582</v>
      </c>
      <c r="W3968" s="5">
        <v>6</v>
      </c>
      <c r="X3968" s="5">
        <v>35.433768381267349</v>
      </c>
      <c r="Y3968" s="5">
        <v>9</v>
      </c>
      <c r="Z3968" s="5">
        <v>53.150652571901027</v>
      </c>
      <c r="AA3968" s="5">
        <v>73</v>
      </c>
      <c r="AB3968" s="5">
        <v>431.11084863875277</v>
      </c>
      <c r="AC3968" s="225">
        <v>304</v>
      </c>
      <c r="AD3968" s="5">
        <v>1795.3109313175455</v>
      </c>
      <c r="AE3968" s="5">
        <v>55</v>
      </c>
      <c r="AF3968" s="5">
        <v>324.80954349495067</v>
      </c>
      <c r="AG3968" s="5">
        <v>237</v>
      </c>
      <c r="AH3968" s="5">
        <v>1399.6338510600601</v>
      </c>
      <c r="AI3968" s="5">
        <v>12</v>
      </c>
      <c r="AJ3968" s="5">
        <v>70.867536762534698</v>
      </c>
    </row>
    <row r="3969" spans="1:36" x14ac:dyDescent="0.25">
      <c r="A3969">
        <v>2019</v>
      </c>
      <c r="B3969" t="s">
        <v>70</v>
      </c>
      <c r="C3969" s="212" t="s">
        <v>6000</v>
      </c>
      <c r="D3969" s="47" t="s">
        <v>1062</v>
      </c>
      <c r="E3969" s="11">
        <v>14.32</v>
      </c>
      <c r="F3969" s="2">
        <v>0.3236</v>
      </c>
      <c r="G3969" s="2">
        <v>0.64490000000000003</v>
      </c>
      <c r="H3969" s="2">
        <v>-0.32130000000000003</v>
      </c>
      <c r="I3969" s="2">
        <v>0.33950000000000002</v>
      </c>
      <c r="J3969" s="2">
        <v>0.59770000000000001</v>
      </c>
      <c r="K3969" s="2">
        <v>-0.25819999999999999</v>
      </c>
      <c r="L3969" s="2">
        <v>0.3987</v>
      </c>
      <c r="M3969" s="2">
        <v>0.58450000000000002</v>
      </c>
      <c r="N3969" s="2">
        <v>-0.18580000000000002</v>
      </c>
      <c r="O3969" s="2">
        <v>-0.25510000000000005</v>
      </c>
      <c r="P3969" s="5" t="s">
        <v>5900</v>
      </c>
      <c r="Q3969" s="5">
        <v>16976</v>
      </c>
      <c r="R3969" s="5">
        <v>1185.4748603351954</v>
      </c>
      <c r="S3969" s="5">
        <v>53</v>
      </c>
      <c r="T3969" s="5">
        <v>312.20546654099905</v>
      </c>
      <c r="U3969" s="5">
        <v>0</v>
      </c>
      <c r="V3969" s="5">
        <v>0</v>
      </c>
      <c r="W3969" s="5">
        <v>3</v>
      </c>
      <c r="X3969" s="5">
        <v>17.672007540056551</v>
      </c>
      <c r="Y3969" s="5">
        <v>16</v>
      </c>
      <c r="Z3969" s="5">
        <v>94.250706880301607</v>
      </c>
      <c r="AA3969" s="5">
        <v>34</v>
      </c>
      <c r="AB3969" s="5">
        <v>200.28275212064091</v>
      </c>
      <c r="AC3969" s="225">
        <v>517</v>
      </c>
      <c r="AD3969" s="5">
        <v>3045.4759660697455</v>
      </c>
      <c r="AE3969" s="5">
        <v>39</v>
      </c>
      <c r="AF3969" s="5">
        <v>229.73609802073514</v>
      </c>
      <c r="AG3969" s="5">
        <v>422</v>
      </c>
      <c r="AH3969" s="5">
        <v>2485.8623939679551</v>
      </c>
      <c r="AI3969" s="5">
        <v>56</v>
      </c>
      <c r="AJ3969" s="5">
        <v>329.8774740810556</v>
      </c>
    </row>
    <row r="3970" spans="1:36" x14ac:dyDescent="0.25">
      <c r="A3970">
        <v>2018</v>
      </c>
      <c r="B3970" t="s">
        <v>71</v>
      </c>
      <c r="C3970" s="212" t="s">
        <v>5944</v>
      </c>
      <c r="D3970" s="47" t="s">
        <v>610</v>
      </c>
      <c r="E3970" s="11">
        <v>0</v>
      </c>
      <c r="F3970" s="2">
        <v>0.33289999999999997</v>
      </c>
      <c r="G3970" s="2">
        <v>0.64890000000000003</v>
      </c>
      <c r="H3970" s="2">
        <v>-0.31600000000000006</v>
      </c>
      <c r="I3970" s="2">
        <v>0.34639999999999999</v>
      </c>
      <c r="J3970" s="2">
        <v>0.60750000000000004</v>
      </c>
      <c r="K3970" s="2">
        <v>-0.26110000000000005</v>
      </c>
      <c r="L3970" s="2">
        <v>0.41660000000000003</v>
      </c>
      <c r="M3970" s="2">
        <v>0.57110000000000005</v>
      </c>
      <c r="N3970" s="2">
        <v>-0.15450000000000003</v>
      </c>
      <c r="O3970" s="2">
        <v>-0.24386666666666676</v>
      </c>
      <c r="P3970" s="2" t="s">
        <v>5900</v>
      </c>
      <c r="Q3970" s="5">
        <v>16981</v>
      </c>
      <c r="R3970" s="5" t="s">
        <v>4791</v>
      </c>
      <c r="S3970" s="5">
        <v>12</v>
      </c>
      <c r="T3970" s="5">
        <v>70.667216300571226</v>
      </c>
      <c r="U3970" s="5">
        <v>0</v>
      </c>
      <c r="V3970" s="5">
        <v>0</v>
      </c>
      <c r="W3970" s="5">
        <v>0</v>
      </c>
      <c r="X3970" s="5">
        <v>0</v>
      </c>
      <c r="Y3970" s="5">
        <v>4</v>
      </c>
      <c r="Z3970" s="5">
        <v>23.555738766857075</v>
      </c>
      <c r="AA3970" s="5">
        <v>8</v>
      </c>
      <c r="AB3970" s="5">
        <v>47.111477533714151</v>
      </c>
      <c r="AC3970" s="225">
        <v>384</v>
      </c>
      <c r="AD3970" s="5">
        <v>2261.3509216182792</v>
      </c>
      <c r="AE3970" s="5">
        <v>72</v>
      </c>
      <c r="AF3970" s="5">
        <v>424.00329780342736</v>
      </c>
      <c r="AG3970" s="5">
        <v>210</v>
      </c>
      <c r="AH3970" s="5">
        <v>1236.6762852599963</v>
      </c>
      <c r="AI3970" s="5">
        <v>102</v>
      </c>
      <c r="AJ3970" s="5">
        <v>600.67133855485542</v>
      </c>
    </row>
    <row r="3971" spans="1:36" x14ac:dyDescent="0.25">
      <c r="A3971">
        <v>2018</v>
      </c>
      <c r="B3971" t="s">
        <v>71</v>
      </c>
      <c r="C3971" s="212" t="s">
        <v>5944</v>
      </c>
      <c r="D3971" s="47" t="s">
        <v>610</v>
      </c>
      <c r="E3971" s="11">
        <v>0</v>
      </c>
      <c r="F3971" s="2">
        <v>0.33289999999999997</v>
      </c>
      <c r="G3971" s="2">
        <v>0.64890000000000003</v>
      </c>
      <c r="H3971" s="2">
        <v>-0.31600000000000006</v>
      </c>
      <c r="I3971" s="2">
        <v>0.34639999999999999</v>
      </c>
      <c r="J3971" s="2">
        <v>0.60750000000000004</v>
      </c>
      <c r="K3971" s="2">
        <v>-0.26110000000000005</v>
      </c>
      <c r="L3971" s="2">
        <v>0.41660000000000003</v>
      </c>
      <c r="M3971" s="2">
        <v>0.57110000000000005</v>
      </c>
      <c r="N3971" s="2">
        <v>-0.15450000000000003</v>
      </c>
      <c r="O3971" s="2">
        <v>-0.24386666666666676</v>
      </c>
      <c r="P3971" s="2" t="s">
        <v>5900</v>
      </c>
      <c r="Q3971" s="5">
        <v>16981</v>
      </c>
      <c r="R3971" s="5" t="s">
        <v>4791</v>
      </c>
      <c r="S3971" s="5">
        <v>12</v>
      </c>
      <c r="T3971" s="5">
        <v>70.667216300571226</v>
      </c>
      <c r="U3971" s="5">
        <v>0</v>
      </c>
      <c r="V3971" s="5">
        <v>0</v>
      </c>
      <c r="W3971" s="5">
        <v>0</v>
      </c>
      <c r="X3971" s="5">
        <v>0</v>
      </c>
      <c r="Y3971" s="5">
        <v>4</v>
      </c>
      <c r="Z3971" s="5">
        <v>23.555738766857075</v>
      </c>
      <c r="AA3971" s="5">
        <v>8</v>
      </c>
      <c r="AB3971" s="5">
        <v>47.111477533714151</v>
      </c>
      <c r="AC3971" s="225">
        <v>384</v>
      </c>
      <c r="AD3971" s="5">
        <v>2261.3509216182792</v>
      </c>
      <c r="AE3971" s="5">
        <v>72</v>
      </c>
      <c r="AF3971" s="5">
        <v>424.00329780342736</v>
      </c>
      <c r="AG3971" s="5">
        <v>210</v>
      </c>
      <c r="AH3971" s="5">
        <v>1236.6762852599963</v>
      </c>
      <c r="AI3971" s="5">
        <v>102</v>
      </c>
      <c r="AJ3971" s="5">
        <v>600.67133855485542</v>
      </c>
    </row>
    <row r="3972" spans="1:36" x14ac:dyDescent="0.25">
      <c r="A3972">
        <v>2017</v>
      </c>
      <c r="B3972" t="s">
        <v>70</v>
      </c>
      <c r="C3972" s="212" t="s">
        <v>5394</v>
      </c>
      <c r="D3972" s="47" t="s">
        <v>5393</v>
      </c>
      <c r="E3972" s="11">
        <v>24.24</v>
      </c>
      <c r="F3972" s="2">
        <v>0.77600000000000002</v>
      </c>
      <c r="G3972" s="2">
        <v>0.20030000000000001</v>
      </c>
      <c r="H3972" s="2">
        <v>0.57569999999999999</v>
      </c>
      <c r="I3972" s="2">
        <v>0.78839999999999999</v>
      </c>
      <c r="J3972" s="2">
        <v>0.1734</v>
      </c>
      <c r="K3972" s="2">
        <v>0.61499999999999999</v>
      </c>
      <c r="L3972" s="2">
        <v>0.76729999999999998</v>
      </c>
      <c r="M3972" s="2">
        <v>0.21909999999999999</v>
      </c>
      <c r="N3972" s="2">
        <v>0.54820000000000002</v>
      </c>
      <c r="O3972" s="2">
        <v>0.57963333333333333</v>
      </c>
      <c r="P3972" s="5" t="s">
        <v>4792</v>
      </c>
      <c r="Q3972" s="5">
        <v>16991</v>
      </c>
      <c r="R3972" s="5">
        <v>700.94884488448849</v>
      </c>
      <c r="S3972" s="5">
        <v>71</v>
      </c>
      <c r="T3972" s="5">
        <v>417.86828320875753</v>
      </c>
      <c r="U3972" s="5">
        <v>0</v>
      </c>
      <c r="V3972" s="5">
        <v>0</v>
      </c>
      <c r="W3972" s="5">
        <v>6</v>
      </c>
      <c r="X3972" s="5">
        <v>35.31281266552881</v>
      </c>
      <c r="Y3972" s="5">
        <v>7</v>
      </c>
      <c r="Z3972" s="5">
        <v>41.198281443116947</v>
      </c>
      <c r="AA3972" s="5">
        <v>58</v>
      </c>
      <c r="AB3972" s="5">
        <v>341.35718910011184</v>
      </c>
      <c r="AC3972" s="225">
        <v>823</v>
      </c>
      <c r="AD3972" s="5">
        <v>4843.7408039550346</v>
      </c>
      <c r="AE3972" s="5">
        <v>58</v>
      </c>
      <c r="AF3972" s="5">
        <v>341.35718910011184</v>
      </c>
      <c r="AG3972" s="5">
        <v>698</v>
      </c>
      <c r="AH3972" s="5">
        <v>4108.0572067565181</v>
      </c>
      <c r="AI3972" s="5">
        <v>67</v>
      </c>
      <c r="AJ3972" s="5">
        <v>394.32640809840501</v>
      </c>
    </row>
    <row r="3973" spans="1:36" x14ac:dyDescent="0.25">
      <c r="A3973">
        <v>2018</v>
      </c>
      <c r="B3973" t="s">
        <v>70</v>
      </c>
      <c r="C3973" s="212" t="s">
        <v>5394</v>
      </c>
      <c r="D3973" s="47" t="s">
        <v>5393</v>
      </c>
      <c r="E3973" s="11">
        <v>24.24</v>
      </c>
      <c r="F3973" s="2">
        <v>0.77600000000000002</v>
      </c>
      <c r="G3973" s="2">
        <v>0.20030000000000001</v>
      </c>
      <c r="H3973" s="2">
        <v>0.57569999999999999</v>
      </c>
      <c r="I3973" s="2">
        <v>0.78839999999999999</v>
      </c>
      <c r="J3973" s="2">
        <v>0.1734</v>
      </c>
      <c r="K3973" s="2">
        <v>0.61499999999999999</v>
      </c>
      <c r="L3973" s="2">
        <v>0.76729999999999998</v>
      </c>
      <c r="M3973" s="2">
        <v>0.21909999999999999</v>
      </c>
      <c r="N3973" s="2">
        <v>0.54820000000000002</v>
      </c>
      <c r="O3973" s="2">
        <v>0.57963333333333333</v>
      </c>
      <c r="P3973" s="5" t="s">
        <v>4792</v>
      </c>
      <c r="Q3973" s="5">
        <v>16999</v>
      </c>
      <c r="R3973" s="5">
        <v>701.27887788778878</v>
      </c>
      <c r="S3973" s="5">
        <v>92</v>
      </c>
      <c r="T3973" s="5">
        <v>541.20830637096299</v>
      </c>
      <c r="U3973" s="5">
        <v>0</v>
      </c>
      <c r="V3973" s="5">
        <v>0</v>
      </c>
      <c r="W3973" s="5">
        <v>5</v>
      </c>
      <c r="X3973" s="5">
        <v>29.413494911465381</v>
      </c>
      <c r="Y3973" s="5">
        <v>10</v>
      </c>
      <c r="Z3973" s="5">
        <v>58.826989822930763</v>
      </c>
      <c r="AA3973" s="5">
        <v>77</v>
      </c>
      <c r="AB3973" s="5">
        <v>452.9678216365669</v>
      </c>
      <c r="AC3973" s="225">
        <v>833</v>
      </c>
      <c r="AD3973" s="5">
        <v>4900.2882522501322</v>
      </c>
      <c r="AE3973" s="5">
        <v>50</v>
      </c>
      <c r="AF3973" s="5">
        <v>294.13494911465381</v>
      </c>
      <c r="AG3973" s="5">
        <v>701</v>
      </c>
      <c r="AH3973" s="5">
        <v>4123.771986587446</v>
      </c>
      <c r="AI3973" s="5">
        <v>82</v>
      </c>
      <c r="AJ3973" s="5">
        <v>482.38131654803226</v>
      </c>
    </row>
    <row r="3974" spans="1:36" x14ac:dyDescent="0.25">
      <c r="A3974">
        <v>2018</v>
      </c>
      <c r="B3974" t="s">
        <v>70</v>
      </c>
      <c r="C3974" s="212" t="s">
        <v>6000</v>
      </c>
      <c r="D3974" s="47" t="s">
        <v>1062</v>
      </c>
      <c r="E3974" s="11">
        <v>14.32</v>
      </c>
      <c r="F3974" s="2">
        <v>0.3236</v>
      </c>
      <c r="G3974" s="2">
        <v>0.64490000000000003</v>
      </c>
      <c r="H3974" s="2">
        <v>-0.32130000000000003</v>
      </c>
      <c r="I3974" s="2">
        <v>0.33950000000000002</v>
      </c>
      <c r="J3974" s="2">
        <v>0.59770000000000001</v>
      </c>
      <c r="K3974" s="2">
        <v>-0.25819999999999999</v>
      </c>
      <c r="L3974" s="2">
        <v>0.3987</v>
      </c>
      <c r="M3974" s="2">
        <v>0.58450000000000002</v>
      </c>
      <c r="N3974" s="2">
        <v>-0.18580000000000002</v>
      </c>
      <c r="O3974" s="2">
        <v>-0.25510000000000005</v>
      </c>
      <c r="P3974" s="5" t="s">
        <v>5900</v>
      </c>
      <c r="Q3974" s="5">
        <v>17000</v>
      </c>
      <c r="R3974" s="5">
        <v>1187.1508379888269</v>
      </c>
      <c r="S3974" s="5">
        <v>78</v>
      </c>
      <c r="T3974" s="5">
        <v>458.82352941176475</v>
      </c>
      <c r="U3974" s="5">
        <v>0</v>
      </c>
      <c r="V3974" s="5">
        <v>0</v>
      </c>
      <c r="W3974" s="5">
        <v>4</v>
      </c>
      <c r="X3974" s="5">
        <v>23.529411764705884</v>
      </c>
      <c r="Y3974" s="5">
        <v>21</v>
      </c>
      <c r="Z3974" s="5">
        <v>123.52941176470588</v>
      </c>
      <c r="AA3974" s="5">
        <v>53</v>
      </c>
      <c r="AB3974" s="5">
        <v>311.76470588235293</v>
      </c>
      <c r="AC3974" s="225">
        <v>534</v>
      </c>
      <c r="AD3974" s="5">
        <v>3141.1764705882356</v>
      </c>
      <c r="AE3974" s="5">
        <v>33</v>
      </c>
      <c r="AF3974" s="5">
        <v>194.11764705882354</v>
      </c>
      <c r="AG3974" s="5">
        <v>452</v>
      </c>
      <c r="AH3974" s="5">
        <v>2658.8235294117649</v>
      </c>
      <c r="AI3974" s="5">
        <v>49</v>
      </c>
      <c r="AJ3974" s="5">
        <v>288.23529411764707</v>
      </c>
    </row>
    <row r="3975" spans="1:36" x14ac:dyDescent="0.25">
      <c r="A3975">
        <v>2018</v>
      </c>
      <c r="B3975" t="s">
        <v>71</v>
      </c>
      <c r="C3975" s="212" t="s">
        <v>5054</v>
      </c>
      <c r="D3975" s="47" t="s">
        <v>5053</v>
      </c>
      <c r="E3975" s="11">
        <v>0</v>
      </c>
      <c r="F3975" s="2">
        <v>0.75919999999999999</v>
      </c>
      <c r="G3975" s="2">
        <v>0.2276</v>
      </c>
      <c r="H3975" s="2">
        <v>0.53159999999999996</v>
      </c>
      <c r="I3975" s="2">
        <v>0.78029999999999999</v>
      </c>
      <c r="J3975" s="2">
        <v>0.18110000000000001</v>
      </c>
      <c r="K3975" s="2">
        <v>0.59919999999999995</v>
      </c>
      <c r="L3975" s="2">
        <v>0.81579999999999997</v>
      </c>
      <c r="M3975" s="2">
        <v>0.1711</v>
      </c>
      <c r="N3975" s="2">
        <v>0.64469999999999994</v>
      </c>
      <c r="O3975" s="2">
        <v>0.59183333333333321</v>
      </c>
      <c r="P3975" s="2" t="s">
        <v>4792</v>
      </c>
      <c r="Q3975" s="5">
        <v>17008</v>
      </c>
      <c r="R3975" s="5" t="s">
        <v>4791</v>
      </c>
      <c r="S3975" s="5">
        <v>27</v>
      </c>
      <c r="T3975" s="5">
        <v>158.74882408278458</v>
      </c>
      <c r="U3975" s="5">
        <v>0</v>
      </c>
      <c r="V3975" s="5">
        <v>0</v>
      </c>
      <c r="W3975" s="5">
        <v>12</v>
      </c>
      <c r="X3975" s="5">
        <v>70.555032925682042</v>
      </c>
      <c r="Y3975" s="5">
        <v>2</v>
      </c>
      <c r="Z3975" s="5">
        <v>11.759172154280339</v>
      </c>
      <c r="AA3975" s="5">
        <v>13</v>
      </c>
      <c r="AB3975" s="5">
        <v>76.434619002822203</v>
      </c>
      <c r="AC3975" s="225">
        <v>341</v>
      </c>
      <c r="AD3975" s="5">
        <v>2004.9388523047978</v>
      </c>
      <c r="AE3975" s="5">
        <v>29</v>
      </c>
      <c r="AF3975" s="5">
        <v>170.5079962370649</v>
      </c>
      <c r="AG3975" s="5">
        <v>279</v>
      </c>
      <c r="AH3975" s="5">
        <v>1640.4045155221072</v>
      </c>
      <c r="AI3975" s="5">
        <v>33</v>
      </c>
      <c r="AJ3975" s="5">
        <v>194.02634054562557</v>
      </c>
    </row>
    <row r="3976" spans="1:36" x14ac:dyDescent="0.25">
      <c r="A3976">
        <v>2018</v>
      </c>
      <c r="B3976" t="s">
        <v>71</v>
      </c>
      <c r="C3976" s="212" t="s">
        <v>5054</v>
      </c>
      <c r="D3976" s="47" t="s">
        <v>5053</v>
      </c>
      <c r="E3976" s="11">
        <v>0</v>
      </c>
      <c r="F3976" s="2">
        <v>0.75919999999999999</v>
      </c>
      <c r="G3976" s="2">
        <v>0.2276</v>
      </c>
      <c r="H3976" s="2">
        <v>0.53159999999999996</v>
      </c>
      <c r="I3976" s="2">
        <v>0.78029999999999999</v>
      </c>
      <c r="J3976" s="2">
        <v>0.18110000000000001</v>
      </c>
      <c r="K3976" s="2">
        <v>0.59919999999999995</v>
      </c>
      <c r="L3976" s="2">
        <v>0.81579999999999997</v>
      </c>
      <c r="M3976" s="2">
        <v>0.1711</v>
      </c>
      <c r="N3976" s="2">
        <v>0.64469999999999994</v>
      </c>
      <c r="O3976" s="2">
        <v>0.59183333333333321</v>
      </c>
      <c r="P3976" s="2" t="s">
        <v>4792</v>
      </c>
      <c r="Q3976" s="5">
        <v>17008</v>
      </c>
      <c r="R3976" s="5" t="s">
        <v>4791</v>
      </c>
      <c r="S3976" s="5">
        <v>27</v>
      </c>
      <c r="T3976" s="5">
        <v>158.74882408278458</v>
      </c>
      <c r="U3976" s="5">
        <v>0</v>
      </c>
      <c r="V3976" s="5">
        <v>0</v>
      </c>
      <c r="W3976" s="5">
        <v>12</v>
      </c>
      <c r="X3976" s="5">
        <v>70.555032925682042</v>
      </c>
      <c r="Y3976" s="5">
        <v>2</v>
      </c>
      <c r="Z3976" s="5">
        <v>11.759172154280339</v>
      </c>
      <c r="AA3976" s="5">
        <v>13</v>
      </c>
      <c r="AB3976" s="5">
        <v>76.434619002822203</v>
      </c>
      <c r="AC3976" s="225">
        <v>341</v>
      </c>
      <c r="AD3976" s="5">
        <v>2004.9388523047978</v>
      </c>
      <c r="AE3976" s="5">
        <v>29</v>
      </c>
      <c r="AF3976" s="5">
        <v>170.5079962370649</v>
      </c>
      <c r="AG3976" s="5">
        <v>279</v>
      </c>
      <c r="AH3976" s="5">
        <v>1640.4045155221072</v>
      </c>
      <c r="AI3976" s="5">
        <v>33</v>
      </c>
      <c r="AJ3976" s="5">
        <v>194.02634054562557</v>
      </c>
    </row>
    <row r="3977" spans="1:36" x14ac:dyDescent="0.25">
      <c r="A3977">
        <v>2019</v>
      </c>
      <c r="B3977" t="s">
        <v>70</v>
      </c>
      <c r="C3977" s="212" t="s">
        <v>602</v>
      </c>
      <c r="D3977" s="47" t="s">
        <v>4889</v>
      </c>
      <c r="E3977" s="11">
        <v>13.34</v>
      </c>
      <c r="F3977" s="2">
        <v>0.72770000000000001</v>
      </c>
      <c r="G3977" s="2">
        <v>0.25779999999999997</v>
      </c>
      <c r="H3977" s="2">
        <v>0.46990000000000004</v>
      </c>
      <c r="I3977" s="2">
        <v>0.71589999999999998</v>
      </c>
      <c r="J3977" s="2">
        <v>0.24479999999999999</v>
      </c>
      <c r="K3977" s="2">
        <v>0.47109999999999996</v>
      </c>
      <c r="L3977" s="2">
        <v>0.67110000000000003</v>
      </c>
      <c r="M3977" s="2">
        <v>0.31530000000000002</v>
      </c>
      <c r="N3977" s="2">
        <v>0.35580000000000001</v>
      </c>
      <c r="O3977" s="2">
        <v>0.43226666666666674</v>
      </c>
      <c r="P3977" s="5" t="s">
        <v>4792</v>
      </c>
      <c r="Q3977" s="5">
        <v>17022</v>
      </c>
      <c r="R3977" s="5">
        <v>1276.0119940029986</v>
      </c>
      <c r="S3977" s="5">
        <v>115</v>
      </c>
      <c r="T3977" s="5">
        <v>675.59628715779581</v>
      </c>
      <c r="U3977" s="5">
        <v>1</v>
      </c>
      <c r="V3977" s="5">
        <v>5.8747503231112672</v>
      </c>
      <c r="W3977" s="5">
        <v>7</v>
      </c>
      <c r="X3977" s="5">
        <v>41.123252261778873</v>
      </c>
      <c r="Y3977" s="5">
        <v>5</v>
      </c>
      <c r="Z3977" s="5">
        <v>29.373751615556341</v>
      </c>
      <c r="AA3977" s="5">
        <v>102</v>
      </c>
      <c r="AB3977" s="5">
        <v>599.22453295734931</v>
      </c>
      <c r="AC3977" s="225">
        <v>392</v>
      </c>
      <c r="AD3977" s="5">
        <v>2302.9021266596169</v>
      </c>
      <c r="AE3977" s="5">
        <v>41</v>
      </c>
      <c r="AF3977" s="5">
        <v>240.864763247562</v>
      </c>
      <c r="AG3977" s="5">
        <v>318</v>
      </c>
      <c r="AH3977" s="5">
        <v>1868.1706027493833</v>
      </c>
      <c r="AI3977" s="5">
        <v>33</v>
      </c>
      <c r="AJ3977" s="5">
        <v>193.86676066267182</v>
      </c>
    </row>
    <row r="3978" spans="1:36" x14ac:dyDescent="0.25">
      <c r="A3978">
        <v>2017</v>
      </c>
      <c r="B3978" t="s">
        <v>41</v>
      </c>
      <c r="C3978" s="212" t="s">
        <v>6149</v>
      </c>
      <c r="D3978" s="47" t="s">
        <v>6005</v>
      </c>
      <c r="E3978" s="11">
        <v>8.3209999999999997</v>
      </c>
      <c r="F3978" s="2">
        <v>0.24049999999999999</v>
      </c>
      <c r="G3978" s="2">
        <v>0.74350000000000005</v>
      </c>
      <c r="H3978" s="2">
        <v>-0.50300000000000011</v>
      </c>
      <c r="I3978" s="2">
        <v>0.2102</v>
      </c>
      <c r="J3978" s="2">
        <v>0.74750000000000005</v>
      </c>
      <c r="K3978" s="2">
        <v>-0.53730000000000011</v>
      </c>
      <c r="L3978" s="2">
        <v>0.24629999999999999</v>
      </c>
      <c r="M3978" s="2">
        <v>0.74</v>
      </c>
      <c r="N3978" s="2">
        <v>-0.49370000000000003</v>
      </c>
      <c r="O3978" s="2">
        <v>-0.51133333333333342</v>
      </c>
      <c r="P3978" s="2" t="s">
        <v>5900</v>
      </c>
      <c r="Q3978" s="5">
        <v>17035</v>
      </c>
      <c r="R3978" s="5">
        <v>2047.2299002523737</v>
      </c>
      <c r="S3978" s="5">
        <v>5</v>
      </c>
      <c r="T3978" s="5">
        <v>29.351335485764601</v>
      </c>
      <c r="U3978" s="5">
        <v>0</v>
      </c>
      <c r="V3978" s="5">
        <v>0</v>
      </c>
      <c r="W3978" s="5">
        <v>3</v>
      </c>
      <c r="X3978" s="5">
        <v>17.61080129145876</v>
      </c>
      <c r="Y3978" s="5">
        <v>1</v>
      </c>
      <c r="Z3978" s="5">
        <v>5.8702670971529205</v>
      </c>
      <c r="AA3978" s="5">
        <v>1</v>
      </c>
      <c r="AB3978" s="5">
        <v>5.8702670971529205</v>
      </c>
      <c r="AC3978" s="225">
        <v>104</v>
      </c>
      <c r="AD3978" s="5">
        <v>610.50777810390377</v>
      </c>
      <c r="AE3978" s="5">
        <v>25</v>
      </c>
      <c r="AF3978" s="5">
        <v>146.75667742882302</v>
      </c>
      <c r="AG3978" s="5">
        <v>74</v>
      </c>
      <c r="AH3978" s="5">
        <v>434.39976518931616</v>
      </c>
      <c r="AI3978" s="5">
        <v>5</v>
      </c>
      <c r="AJ3978" s="5">
        <v>29.351335485764601</v>
      </c>
    </row>
    <row r="3979" spans="1:36" x14ac:dyDescent="0.25">
      <c r="A3979">
        <v>2018</v>
      </c>
      <c r="B3979" t="s">
        <v>41</v>
      </c>
      <c r="C3979" s="212" t="s">
        <v>75</v>
      </c>
      <c r="D3979" s="47" t="s">
        <v>5439</v>
      </c>
      <c r="E3979" s="11">
        <v>8.5410000000000004</v>
      </c>
      <c r="F3979" s="2">
        <v>0.61570000000000003</v>
      </c>
      <c r="G3979" s="2">
        <v>0.3594</v>
      </c>
      <c r="H3979" s="2">
        <v>0.25630000000000003</v>
      </c>
      <c r="I3979" s="2">
        <v>0.60870000000000002</v>
      </c>
      <c r="J3979" s="2">
        <v>0.32529999999999998</v>
      </c>
      <c r="K3979" s="2">
        <v>0.28340000000000004</v>
      </c>
      <c r="L3979" s="2">
        <v>0.5766</v>
      </c>
      <c r="M3979" s="2">
        <v>0.39879999999999999</v>
      </c>
      <c r="N3979" s="2">
        <v>0.17780000000000001</v>
      </c>
      <c r="O3979" s="2">
        <v>0.23916666666666667</v>
      </c>
      <c r="P3979" s="2" t="s">
        <v>4792</v>
      </c>
      <c r="Q3979" s="5">
        <v>17048</v>
      </c>
      <c r="R3979" s="5">
        <v>1996.0192014986535</v>
      </c>
      <c r="S3979" s="5">
        <v>30</v>
      </c>
      <c r="T3979" s="5">
        <v>175.97372125762553</v>
      </c>
      <c r="U3979" s="5">
        <v>0</v>
      </c>
      <c r="V3979" s="5">
        <v>0</v>
      </c>
      <c r="W3979" s="5">
        <v>5</v>
      </c>
      <c r="X3979" s="5">
        <v>29.328953542937587</v>
      </c>
      <c r="Y3979" s="5">
        <v>1</v>
      </c>
      <c r="Z3979" s="5">
        <v>5.8657907085875172</v>
      </c>
      <c r="AA3979" s="5">
        <v>24</v>
      </c>
      <c r="AB3979" s="5">
        <v>140.77897700610043</v>
      </c>
      <c r="AC3979" s="225">
        <v>193</v>
      </c>
      <c r="AD3979" s="5">
        <v>1132.0976067573908</v>
      </c>
      <c r="AE3979" s="5">
        <v>36</v>
      </c>
      <c r="AF3979" s="5">
        <v>211.16846550915062</v>
      </c>
      <c r="AG3979" s="5">
        <v>153</v>
      </c>
      <c r="AH3979" s="5">
        <v>897.4659784138903</v>
      </c>
      <c r="AI3979" s="5">
        <v>4</v>
      </c>
      <c r="AJ3979" s="5">
        <v>23.463162834350069</v>
      </c>
    </row>
    <row r="3980" spans="1:36" x14ac:dyDescent="0.25">
      <c r="A3980">
        <v>2018</v>
      </c>
      <c r="B3980" t="s">
        <v>49</v>
      </c>
      <c r="C3980" s="212" t="s">
        <v>912</v>
      </c>
      <c r="D3980" s="47" t="s">
        <v>618</v>
      </c>
      <c r="E3980" s="11">
        <v>12.5</v>
      </c>
      <c r="F3980" s="2">
        <v>0.3947</v>
      </c>
      <c r="G3980" s="2">
        <v>0.57199999999999995</v>
      </c>
      <c r="H3980" s="2">
        <v>-0.17729999999999996</v>
      </c>
      <c r="I3980" s="2">
        <v>0.48199999999999998</v>
      </c>
      <c r="J3980" s="2">
        <v>0.42099999999999999</v>
      </c>
      <c r="K3980" s="2">
        <v>6.0999999999999999E-2</v>
      </c>
      <c r="L3980" s="2">
        <v>0.46400000000000002</v>
      </c>
      <c r="M3980" s="2">
        <v>0.51800000000000002</v>
      </c>
      <c r="N3980" s="2">
        <v>-5.3999999999999992E-2</v>
      </c>
      <c r="O3980" s="2">
        <v>-5.6766666666666653E-2</v>
      </c>
      <c r="P3980" s="2" t="s">
        <v>5900</v>
      </c>
      <c r="Q3980" s="5">
        <v>17051</v>
      </c>
      <c r="R3980" s="5">
        <v>1364.08</v>
      </c>
      <c r="S3980" s="5">
        <v>108</v>
      </c>
      <c r="T3980" s="5">
        <v>633.39393583954018</v>
      </c>
      <c r="U3980" s="5">
        <v>1</v>
      </c>
      <c r="V3980" s="5">
        <v>5.8647586651809283</v>
      </c>
      <c r="W3980" s="5">
        <v>16</v>
      </c>
      <c r="X3980" s="5">
        <v>93.836138642894852</v>
      </c>
      <c r="Y3980" s="5">
        <v>10</v>
      </c>
      <c r="Z3980" s="5">
        <v>58.647586651809277</v>
      </c>
      <c r="AA3980" s="5">
        <v>81</v>
      </c>
      <c r="AB3980" s="5">
        <v>475.0454518796551</v>
      </c>
      <c r="AC3980" s="225">
        <v>206</v>
      </c>
      <c r="AD3980" s="5">
        <v>1208.1402850272711</v>
      </c>
      <c r="AE3980" s="5">
        <v>52</v>
      </c>
      <c r="AF3980" s="5">
        <v>304.96745058940826</v>
      </c>
      <c r="AG3980" s="5">
        <v>129</v>
      </c>
      <c r="AH3980" s="5">
        <v>756.55386780833965</v>
      </c>
      <c r="AI3980" s="5">
        <v>25</v>
      </c>
      <c r="AJ3980" s="5">
        <v>146.61896662952319</v>
      </c>
    </row>
    <row r="3981" spans="1:36" x14ac:dyDescent="0.25">
      <c r="A3981">
        <v>2019</v>
      </c>
      <c r="B3981" t="s">
        <v>71</v>
      </c>
      <c r="C3981" s="212" t="s">
        <v>4843</v>
      </c>
      <c r="D3981" s="47" t="s">
        <v>4840</v>
      </c>
      <c r="E3981" s="11">
        <v>0</v>
      </c>
      <c r="F3981" s="2">
        <v>0.60560000000000003</v>
      </c>
      <c r="G3981" s="2">
        <v>0.3795</v>
      </c>
      <c r="H3981" s="2">
        <v>0.22610000000000002</v>
      </c>
      <c r="I3981" s="2">
        <v>0.60009999999999997</v>
      </c>
      <c r="J3981" s="2">
        <v>0.35520000000000002</v>
      </c>
      <c r="K3981" s="2">
        <v>0.24489999999999995</v>
      </c>
      <c r="L3981" s="2">
        <v>0.62739999999999996</v>
      </c>
      <c r="M3981" s="2">
        <v>0.3589</v>
      </c>
      <c r="N3981" s="2">
        <v>0.26849999999999996</v>
      </c>
      <c r="O3981" s="2">
        <v>0.24649999999999997</v>
      </c>
      <c r="P3981" s="2" t="s">
        <v>4792</v>
      </c>
      <c r="Q3981" s="5">
        <v>17088</v>
      </c>
      <c r="R3981" s="5" t="s">
        <v>4791</v>
      </c>
      <c r="S3981" s="5">
        <v>71</v>
      </c>
      <c r="T3981" s="5">
        <v>415.49625468164794</v>
      </c>
      <c r="U3981" s="5">
        <v>2</v>
      </c>
      <c r="V3981" s="5">
        <v>11.704119850187267</v>
      </c>
      <c r="W3981" s="5">
        <v>10</v>
      </c>
      <c r="X3981" s="5">
        <v>58.520599250936328</v>
      </c>
      <c r="Y3981" s="5">
        <v>17</v>
      </c>
      <c r="Z3981" s="5">
        <v>99.485018726591761</v>
      </c>
      <c r="AA3981" s="5">
        <v>42</v>
      </c>
      <c r="AB3981" s="5">
        <v>245.78651685393257</v>
      </c>
      <c r="AC3981" s="225">
        <v>776</v>
      </c>
      <c r="AD3981" s="5">
        <v>4541.1985018726591</v>
      </c>
      <c r="AE3981" s="5">
        <v>103</v>
      </c>
      <c r="AF3981" s="5">
        <v>602.76217228464418</v>
      </c>
      <c r="AG3981" s="5">
        <v>617</v>
      </c>
      <c r="AH3981" s="5">
        <v>3610.7209737827716</v>
      </c>
      <c r="AI3981" s="5">
        <v>56</v>
      </c>
      <c r="AJ3981" s="5">
        <v>327.71535580524346</v>
      </c>
    </row>
    <row r="3982" spans="1:36" x14ac:dyDescent="0.25">
      <c r="A3982">
        <v>2018</v>
      </c>
      <c r="B3982" t="s">
        <v>71</v>
      </c>
      <c r="C3982" s="212" t="s">
        <v>4843</v>
      </c>
      <c r="D3982" s="47" t="s">
        <v>4840</v>
      </c>
      <c r="E3982" s="11">
        <v>0</v>
      </c>
      <c r="F3982" s="2">
        <v>0.60560000000000003</v>
      </c>
      <c r="G3982" s="2">
        <v>0.3795</v>
      </c>
      <c r="H3982" s="2">
        <v>0.22610000000000002</v>
      </c>
      <c r="I3982" s="2">
        <v>0.60009999999999997</v>
      </c>
      <c r="J3982" s="2">
        <v>0.35520000000000002</v>
      </c>
      <c r="K3982" s="2">
        <v>0.24489999999999995</v>
      </c>
      <c r="L3982" s="2">
        <v>0.62739999999999996</v>
      </c>
      <c r="M3982" s="2">
        <v>0.3589</v>
      </c>
      <c r="N3982" s="2">
        <v>0.26849999999999996</v>
      </c>
      <c r="O3982" s="2">
        <v>0.24649999999999997</v>
      </c>
      <c r="P3982" s="2" t="s">
        <v>4792</v>
      </c>
      <c r="Q3982" s="5">
        <v>17107</v>
      </c>
      <c r="R3982" s="5" t="s">
        <v>4791</v>
      </c>
      <c r="S3982" s="5">
        <v>73</v>
      </c>
      <c r="T3982" s="5">
        <v>426.72590167767578</v>
      </c>
      <c r="U3982" s="5">
        <v>1</v>
      </c>
      <c r="V3982" s="5">
        <v>5.8455602969544627</v>
      </c>
      <c r="W3982" s="5">
        <v>6</v>
      </c>
      <c r="X3982" s="5">
        <v>35.073361781726774</v>
      </c>
      <c r="Y3982" s="5">
        <v>24</v>
      </c>
      <c r="Z3982" s="5">
        <v>140.2934471269071</v>
      </c>
      <c r="AA3982" s="5">
        <v>42</v>
      </c>
      <c r="AB3982" s="5">
        <v>245.51353247208746</v>
      </c>
      <c r="AC3982" s="225">
        <v>904</v>
      </c>
      <c r="AD3982" s="5">
        <v>5284.3865084468343</v>
      </c>
      <c r="AE3982" s="5">
        <v>129</v>
      </c>
      <c r="AF3982" s="5">
        <v>754.07727830712577</v>
      </c>
      <c r="AG3982" s="5">
        <v>729</v>
      </c>
      <c r="AH3982" s="5">
        <v>4261.4134564798032</v>
      </c>
      <c r="AI3982" s="5">
        <v>46</v>
      </c>
      <c r="AJ3982" s="5">
        <v>268.89577365990533</v>
      </c>
    </row>
    <row r="3983" spans="1:36" x14ac:dyDescent="0.25">
      <c r="A3983">
        <v>2018</v>
      </c>
      <c r="B3983" t="s">
        <v>71</v>
      </c>
      <c r="C3983" s="212" t="s">
        <v>4843</v>
      </c>
      <c r="D3983" s="47" t="s">
        <v>4840</v>
      </c>
      <c r="E3983" s="11">
        <v>0</v>
      </c>
      <c r="F3983" s="2">
        <v>0.60560000000000003</v>
      </c>
      <c r="G3983" s="2">
        <v>0.3795</v>
      </c>
      <c r="H3983" s="2">
        <v>0.22610000000000002</v>
      </c>
      <c r="I3983" s="2">
        <v>0.60009999999999997</v>
      </c>
      <c r="J3983" s="2">
        <v>0.35520000000000002</v>
      </c>
      <c r="K3983" s="2">
        <v>0.24489999999999995</v>
      </c>
      <c r="L3983" s="2">
        <v>0.62739999999999996</v>
      </c>
      <c r="M3983" s="2">
        <v>0.3589</v>
      </c>
      <c r="N3983" s="2">
        <v>0.26849999999999996</v>
      </c>
      <c r="O3983" s="2">
        <v>0.24649999999999997</v>
      </c>
      <c r="P3983" s="2" t="s">
        <v>4792</v>
      </c>
      <c r="Q3983" s="5">
        <v>17107</v>
      </c>
      <c r="R3983" s="5" t="s">
        <v>4791</v>
      </c>
      <c r="S3983" s="5">
        <v>73</v>
      </c>
      <c r="T3983" s="5">
        <v>426.72590167767578</v>
      </c>
      <c r="U3983" s="5">
        <v>1</v>
      </c>
      <c r="V3983" s="5">
        <v>5.8455602969544627</v>
      </c>
      <c r="W3983" s="5">
        <v>6</v>
      </c>
      <c r="X3983" s="5">
        <v>35.073361781726774</v>
      </c>
      <c r="Y3983" s="5">
        <v>24</v>
      </c>
      <c r="Z3983" s="5">
        <v>140.2934471269071</v>
      </c>
      <c r="AA3983" s="5">
        <v>42</v>
      </c>
      <c r="AB3983" s="5">
        <v>245.51353247208746</v>
      </c>
      <c r="AC3983" s="225">
        <v>904</v>
      </c>
      <c r="AD3983" s="5">
        <v>5284.3865084468343</v>
      </c>
      <c r="AE3983" s="5">
        <v>129</v>
      </c>
      <c r="AF3983" s="5">
        <v>754.07727830712577</v>
      </c>
      <c r="AG3983" s="5">
        <v>729</v>
      </c>
      <c r="AH3983" s="5">
        <v>4261.4134564798032</v>
      </c>
      <c r="AI3983" s="5">
        <v>46</v>
      </c>
      <c r="AJ3983" s="5">
        <v>268.89577365990533</v>
      </c>
    </row>
    <row r="3984" spans="1:36" x14ac:dyDescent="0.25">
      <c r="A3984">
        <v>2018</v>
      </c>
      <c r="B3984" t="s">
        <v>71</v>
      </c>
      <c r="C3984" s="212" t="s">
        <v>4980</v>
      </c>
      <c r="D3984" s="47" t="s">
        <v>75</v>
      </c>
      <c r="E3984" s="11">
        <v>0</v>
      </c>
      <c r="F3984" s="2">
        <v>0.74270000000000003</v>
      </c>
      <c r="G3984" s="2">
        <v>0.2442</v>
      </c>
      <c r="H3984" s="2">
        <v>0.49850000000000005</v>
      </c>
      <c r="I3984" s="2">
        <v>0.73809999999999998</v>
      </c>
      <c r="J3984" s="2">
        <v>0.2281</v>
      </c>
      <c r="K3984" s="2">
        <v>0.51</v>
      </c>
      <c r="L3984" s="2">
        <v>0.75409999999999999</v>
      </c>
      <c r="M3984" s="2">
        <v>0.23480000000000001</v>
      </c>
      <c r="N3984" s="2">
        <v>0.51929999999999998</v>
      </c>
      <c r="O3984" s="2">
        <v>0.50926666666666665</v>
      </c>
      <c r="P3984" s="2" t="s">
        <v>4792</v>
      </c>
      <c r="Q3984" s="5">
        <v>17116</v>
      </c>
      <c r="R3984" s="5" t="s">
        <v>4791</v>
      </c>
      <c r="S3984" s="5">
        <v>65</v>
      </c>
      <c r="T3984" s="5">
        <v>379.7616265482589</v>
      </c>
      <c r="U3984" s="5">
        <v>0</v>
      </c>
      <c r="V3984" s="5">
        <v>0</v>
      </c>
      <c r="W3984" s="5">
        <v>14</v>
      </c>
      <c r="X3984" s="5">
        <v>81.794811871932694</v>
      </c>
      <c r="Y3984" s="5">
        <v>11</v>
      </c>
      <c r="Z3984" s="5">
        <v>64.267352185089976</v>
      </c>
      <c r="AA3984" s="5">
        <v>40</v>
      </c>
      <c r="AB3984" s="5">
        <v>233.69946249123626</v>
      </c>
      <c r="AC3984" s="225">
        <v>367</v>
      </c>
      <c r="AD3984" s="5">
        <v>2144.1925683570926</v>
      </c>
      <c r="AE3984" s="5">
        <v>49</v>
      </c>
      <c r="AF3984" s="5">
        <v>286.28184155176444</v>
      </c>
      <c r="AG3984" s="5">
        <v>298</v>
      </c>
      <c r="AH3984" s="5">
        <v>1741.0609955597101</v>
      </c>
      <c r="AI3984" s="5">
        <v>20</v>
      </c>
      <c r="AJ3984" s="5">
        <v>116.84973124561813</v>
      </c>
    </row>
    <row r="3985" spans="1:36" x14ac:dyDescent="0.25">
      <c r="A3985">
        <v>2018</v>
      </c>
      <c r="B3985" t="s">
        <v>71</v>
      </c>
      <c r="C3985" s="212" t="s">
        <v>4980</v>
      </c>
      <c r="D3985" s="47" t="s">
        <v>75</v>
      </c>
      <c r="E3985" s="11">
        <v>0</v>
      </c>
      <c r="F3985" s="2">
        <v>0.74270000000000003</v>
      </c>
      <c r="G3985" s="2">
        <v>0.2442</v>
      </c>
      <c r="H3985" s="2">
        <v>0.49850000000000005</v>
      </c>
      <c r="I3985" s="2">
        <v>0.73809999999999998</v>
      </c>
      <c r="J3985" s="2">
        <v>0.2281</v>
      </c>
      <c r="K3985" s="2">
        <v>0.51</v>
      </c>
      <c r="L3985" s="2">
        <v>0.75409999999999999</v>
      </c>
      <c r="M3985" s="2">
        <v>0.23480000000000001</v>
      </c>
      <c r="N3985" s="2">
        <v>0.51929999999999998</v>
      </c>
      <c r="O3985" s="2">
        <v>0.50926666666666665</v>
      </c>
      <c r="P3985" s="2" t="s">
        <v>4792</v>
      </c>
      <c r="Q3985" s="5">
        <v>17116</v>
      </c>
      <c r="R3985" s="5" t="s">
        <v>4791</v>
      </c>
      <c r="S3985" s="5">
        <v>65</v>
      </c>
      <c r="T3985" s="5">
        <v>379.7616265482589</v>
      </c>
      <c r="U3985" s="5">
        <v>0</v>
      </c>
      <c r="V3985" s="5">
        <v>0</v>
      </c>
      <c r="W3985" s="5">
        <v>14</v>
      </c>
      <c r="X3985" s="5">
        <v>81.794811871932694</v>
      </c>
      <c r="Y3985" s="5">
        <v>11</v>
      </c>
      <c r="Z3985" s="5">
        <v>64.267352185089976</v>
      </c>
      <c r="AA3985" s="5">
        <v>40</v>
      </c>
      <c r="AB3985" s="5">
        <v>233.69946249123626</v>
      </c>
      <c r="AC3985" s="225">
        <v>367</v>
      </c>
      <c r="AD3985" s="5">
        <v>2144.1925683570926</v>
      </c>
      <c r="AE3985" s="5">
        <v>49</v>
      </c>
      <c r="AF3985" s="5">
        <v>286.28184155176444</v>
      </c>
      <c r="AG3985" s="5">
        <v>298</v>
      </c>
      <c r="AH3985" s="5">
        <v>1741.0609955597101</v>
      </c>
      <c r="AI3985" s="5">
        <v>20</v>
      </c>
      <c r="AJ3985" s="5">
        <v>116.84973124561813</v>
      </c>
    </row>
    <row r="3986" spans="1:36" x14ac:dyDescent="0.25">
      <c r="A3986">
        <v>2017</v>
      </c>
      <c r="B3986" t="s">
        <v>71</v>
      </c>
      <c r="C3986" s="212" t="s">
        <v>931</v>
      </c>
      <c r="D3986" s="47" t="s">
        <v>5291</v>
      </c>
      <c r="E3986" s="11">
        <v>0</v>
      </c>
      <c r="F3986" s="2">
        <v>0.48149999999999998</v>
      </c>
      <c r="G3986" s="2">
        <v>0.49559999999999998</v>
      </c>
      <c r="H3986" s="2">
        <v>-1.4100000000000001E-2</v>
      </c>
      <c r="I3986" s="2">
        <v>0.51300000000000001</v>
      </c>
      <c r="J3986" s="2">
        <v>0.41589999999999999</v>
      </c>
      <c r="K3986" s="2">
        <v>9.710000000000002E-2</v>
      </c>
      <c r="L3986" s="2">
        <v>0.59409999999999996</v>
      </c>
      <c r="M3986" s="2">
        <v>0.379</v>
      </c>
      <c r="N3986" s="2">
        <v>0.21509999999999996</v>
      </c>
      <c r="O3986" s="2">
        <v>9.9366666666666659E-2</v>
      </c>
      <c r="P3986" s="2" t="s">
        <v>5765</v>
      </c>
      <c r="Q3986" s="5">
        <v>17116</v>
      </c>
      <c r="R3986" s="5" t="s">
        <v>4791</v>
      </c>
      <c r="S3986" s="5">
        <v>42</v>
      </c>
      <c r="T3986" s="5">
        <v>245.38443561579808</v>
      </c>
      <c r="U3986" s="5">
        <v>0</v>
      </c>
      <c r="V3986" s="5">
        <v>0</v>
      </c>
      <c r="W3986" s="5">
        <v>2</v>
      </c>
      <c r="X3986" s="5">
        <v>11.684973124561814</v>
      </c>
      <c r="Y3986" s="5">
        <v>7</v>
      </c>
      <c r="Z3986" s="5">
        <v>40.897405935966347</v>
      </c>
      <c r="AA3986" s="5">
        <v>33</v>
      </c>
      <c r="AB3986" s="5">
        <v>192.80205655526993</v>
      </c>
      <c r="AC3986" s="225">
        <v>521</v>
      </c>
      <c r="AD3986" s="5">
        <v>3043.9354989483527</v>
      </c>
      <c r="AE3986" s="5">
        <v>78</v>
      </c>
      <c r="AF3986" s="5">
        <v>455.71395185791079</v>
      </c>
      <c r="AG3986" s="5">
        <v>410</v>
      </c>
      <c r="AH3986" s="5">
        <v>2395.4194905351719</v>
      </c>
      <c r="AI3986" s="5">
        <v>33</v>
      </c>
      <c r="AJ3986" s="5">
        <v>192.80205655526993</v>
      </c>
    </row>
    <row r="3987" spans="1:36" x14ac:dyDescent="0.25">
      <c r="A3987">
        <v>2017</v>
      </c>
      <c r="B3987" t="s">
        <v>70</v>
      </c>
      <c r="C3987" s="212" t="s">
        <v>6000</v>
      </c>
      <c r="D3987" s="47" t="s">
        <v>1062</v>
      </c>
      <c r="E3987" s="11">
        <v>14.32</v>
      </c>
      <c r="F3987" s="2">
        <v>0.3236</v>
      </c>
      <c r="G3987" s="2">
        <v>0.64490000000000003</v>
      </c>
      <c r="H3987" s="2">
        <v>-0.32130000000000003</v>
      </c>
      <c r="I3987" s="2">
        <v>0.33950000000000002</v>
      </c>
      <c r="J3987" s="2">
        <v>0.59770000000000001</v>
      </c>
      <c r="K3987" s="2">
        <v>-0.25819999999999999</v>
      </c>
      <c r="L3987" s="2">
        <v>0.3987</v>
      </c>
      <c r="M3987" s="2">
        <v>0.58450000000000002</v>
      </c>
      <c r="N3987" s="2">
        <v>-0.18580000000000002</v>
      </c>
      <c r="O3987" s="2">
        <v>-0.25510000000000005</v>
      </c>
      <c r="P3987" s="5" t="s">
        <v>5900</v>
      </c>
      <c r="Q3987" s="5">
        <v>17119</v>
      </c>
      <c r="R3987" s="5">
        <v>1195.4608938547485</v>
      </c>
      <c r="S3987" s="5">
        <v>72</v>
      </c>
      <c r="T3987" s="5">
        <v>420.58531456276654</v>
      </c>
      <c r="U3987" s="5">
        <v>0</v>
      </c>
      <c r="V3987" s="5">
        <v>0</v>
      </c>
      <c r="W3987" s="5">
        <v>9</v>
      </c>
      <c r="X3987" s="5">
        <v>52.573164320345818</v>
      </c>
      <c r="Y3987" s="5">
        <v>20</v>
      </c>
      <c r="Z3987" s="5">
        <v>116.82925404521292</v>
      </c>
      <c r="AA3987" s="5">
        <v>43</v>
      </c>
      <c r="AB3987" s="5">
        <v>251.18289619720778</v>
      </c>
      <c r="AC3987" s="225">
        <v>585</v>
      </c>
      <c r="AD3987" s="5">
        <v>3417.2556808224776</v>
      </c>
      <c r="AE3987" s="5">
        <v>83</v>
      </c>
      <c r="AF3987" s="5">
        <v>484.84140428763357</v>
      </c>
      <c r="AG3987" s="5">
        <v>471</v>
      </c>
      <c r="AH3987" s="5">
        <v>2751.328932764764</v>
      </c>
      <c r="AI3987" s="5">
        <v>31</v>
      </c>
      <c r="AJ3987" s="5">
        <v>181.08534377008004</v>
      </c>
    </row>
    <row r="3988" spans="1:36" x14ac:dyDescent="0.25">
      <c r="A3988">
        <v>2019</v>
      </c>
      <c r="B3988" t="s">
        <v>71</v>
      </c>
      <c r="C3988" s="212" t="s">
        <v>5944</v>
      </c>
      <c r="D3988" s="47" t="s">
        <v>610</v>
      </c>
      <c r="E3988" s="11">
        <v>0</v>
      </c>
      <c r="F3988" s="2">
        <v>0.33289999999999997</v>
      </c>
      <c r="G3988" s="2">
        <v>0.64890000000000003</v>
      </c>
      <c r="H3988" s="2">
        <v>-0.31600000000000006</v>
      </c>
      <c r="I3988" s="2">
        <v>0.34639999999999999</v>
      </c>
      <c r="J3988" s="2">
        <v>0.60750000000000004</v>
      </c>
      <c r="K3988" s="2">
        <v>-0.26110000000000005</v>
      </c>
      <c r="L3988" s="2">
        <v>0.41660000000000003</v>
      </c>
      <c r="M3988" s="2">
        <v>0.57110000000000005</v>
      </c>
      <c r="N3988" s="2">
        <v>-0.15450000000000003</v>
      </c>
      <c r="O3988" s="2">
        <v>-0.24386666666666676</v>
      </c>
      <c r="P3988" s="2" t="s">
        <v>5900</v>
      </c>
      <c r="Q3988" s="5">
        <v>17120</v>
      </c>
      <c r="R3988" s="5" t="s">
        <v>4791</v>
      </c>
      <c r="S3988" s="5">
        <v>14</v>
      </c>
      <c r="T3988" s="5">
        <v>81.775700934579447</v>
      </c>
      <c r="U3988" s="5">
        <v>0</v>
      </c>
      <c r="V3988" s="5">
        <v>0</v>
      </c>
      <c r="W3988" s="5">
        <v>2</v>
      </c>
      <c r="X3988" s="5">
        <v>11.682242990654206</v>
      </c>
      <c r="Y3988" s="5">
        <v>5</v>
      </c>
      <c r="Z3988" s="5">
        <v>29.20560747663551</v>
      </c>
      <c r="AA3988" s="5">
        <v>7</v>
      </c>
      <c r="AB3988" s="5">
        <v>40.887850467289724</v>
      </c>
      <c r="AC3988" s="225">
        <v>355</v>
      </c>
      <c r="AD3988" s="5">
        <v>2073.5981308411215</v>
      </c>
      <c r="AE3988" s="5">
        <v>73</v>
      </c>
      <c r="AF3988" s="5">
        <v>426.40186915887853</v>
      </c>
      <c r="AG3988" s="5">
        <v>186</v>
      </c>
      <c r="AH3988" s="5">
        <v>1086.4485981308412</v>
      </c>
      <c r="AI3988" s="5">
        <v>96</v>
      </c>
      <c r="AJ3988" s="5">
        <v>560.74766355140184</v>
      </c>
    </row>
    <row r="3989" spans="1:36" x14ac:dyDescent="0.25">
      <c r="A3989">
        <v>2017</v>
      </c>
      <c r="B3989" t="s">
        <v>49</v>
      </c>
      <c r="C3989" s="212" t="s">
        <v>6332</v>
      </c>
      <c r="D3989" s="47" t="s">
        <v>726</v>
      </c>
      <c r="E3989" s="11">
        <v>18.5</v>
      </c>
      <c r="F3989" s="2">
        <v>0.30480000000000002</v>
      </c>
      <c r="G3989" s="2">
        <v>0.66490000000000005</v>
      </c>
      <c r="H3989" s="2">
        <v>-0.36010000000000003</v>
      </c>
      <c r="I3989" s="2">
        <v>0.45200000000000001</v>
      </c>
      <c r="J3989" s="2">
        <v>0.44900000000000001</v>
      </c>
      <c r="K3989" s="2">
        <v>3.0000000000000027E-3</v>
      </c>
      <c r="L3989" s="2">
        <v>0.48399999999999999</v>
      </c>
      <c r="M3989" s="2">
        <v>0.5</v>
      </c>
      <c r="N3989" s="2">
        <v>-1.6000000000000014E-2</v>
      </c>
      <c r="O3989" s="2">
        <v>-0.12436666666666668</v>
      </c>
      <c r="P3989" s="2" t="s">
        <v>5900</v>
      </c>
      <c r="Q3989" s="5">
        <v>17121</v>
      </c>
      <c r="R3989" s="5">
        <v>925.45945945945948</v>
      </c>
      <c r="S3989" s="5">
        <v>28</v>
      </c>
      <c r="T3989" s="5">
        <v>163.54184919105194</v>
      </c>
      <c r="U3989" s="5">
        <v>0</v>
      </c>
      <c r="V3989" s="5">
        <v>0</v>
      </c>
      <c r="W3989" s="5">
        <v>4</v>
      </c>
      <c r="X3989" s="5">
        <v>23.363121313007419</v>
      </c>
      <c r="Y3989" s="5">
        <v>3</v>
      </c>
      <c r="Z3989" s="5">
        <v>17.522340984755566</v>
      </c>
      <c r="AA3989" s="5">
        <v>21</v>
      </c>
      <c r="AB3989" s="5">
        <v>122.65638689328894</v>
      </c>
      <c r="AC3989" s="225">
        <v>263</v>
      </c>
      <c r="AD3989" s="5">
        <v>1536.1252263302376</v>
      </c>
      <c r="AE3989" s="5">
        <v>17</v>
      </c>
      <c r="AF3989" s="5">
        <v>99.293265580281528</v>
      </c>
      <c r="AG3989" s="5">
        <v>238</v>
      </c>
      <c r="AH3989" s="5">
        <v>1390.1057181239414</v>
      </c>
      <c r="AI3989" s="5">
        <v>8</v>
      </c>
      <c r="AJ3989" s="5">
        <v>46.726242626014837</v>
      </c>
    </row>
    <row r="3990" spans="1:36" x14ac:dyDescent="0.25">
      <c r="A3990">
        <v>2017</v>
      </c>
      <c r="B3990" t="s">
        <v>41</v>
      </c>
      <c r="C3990" s="212" t="s">
        <v>75</v>
      </c>
      <c r="D3990" s="47" t="s">
        <v>5439</v>
      </c>
      <c r="E3990" s="11">
        <v>8.5410000000000004</v>
      </c>
      <c r="F3990" s="2">
        <v>0.61570000000000003</v>
      </c>
      <c r="G3990" s="2">
        <v>0.3594</v>
      </c>
      <c r="H3990" s="2">
        <v>0.25630000000000003</v>
      </c>
      <c r="I3990" s="2">
        <v>0.60870000000000002</v>
      </c>
      <c r="J3990" s="2">
        <v>0.32529999999999998</v>
      </c>
      <c r="K3990" s="2">
        <v>0.28340000000000004</v>
      </c>
      <c r="L3990" s="2">
        <v>0.5766</v>
      </c>
      <c r="M3990" s="2">
        <v>0.39879999999999999</v>
      </c>
      <c r="N3990" s="2">
        <v>0.17780000000000001</v>
      </c>
      <c r="O3990" s="2">
        <v>0.23916666666666667</v>
      </c>
      <c r="P3990" s="2" t="s">
        <v>4792</v>
      </c>
      <c r="Q3990" s="5">
        <v>17136</v>
      </c>
      <c r="R3990" s="5">
        <v>2006.3224446786089</v>
      </c>
      <c r="S3990" s="5">
        <v>9</v>
      </c>
      <c r="T3990" s="5">
        <v>52.521008403361343</v>
      </c>
      <c r="U3990" s="5">
        <v>0</v>
      </c>
      <c r="V3990" s="5">
        <v>0</v>
      </c>
      <c r="W3990" s="5">
        <v>3</v>
      </c>
      <c r="X3990" s="5">
        <v>17.50700280112045</v>
      </c>
      <c r="Y3990" s="5">
        <v>2</v>
      </c>
      <c r="Z3990" s="5">
        <v>11.671335200746967</v>
      </c>
      <c r="AA3990" s="5">
        <v>4</v>
      </c>
      <c r="AB3990" s="5">
        <v>23.342670401493933</v>
      </c>
      <c r="AC3990" s="225">
        <v>157</v>
      </c>
      <c r="AD3990" s="5">
        <v>916.19981325863682</v>
      </c>
      <c r="AE3990" s="5">
        <v>39</v>
      </c>
      <c r="AF3990" s="5">
        <v>227.59103641456585</v>
      </c>
      <c r="AG3990" s="5">
        <v>116</v>
      </c>
      <c r="AH3990" s="5">
        <v>676.93744164332406</v>
      </c>
      <c r="AI3990" s="5">
        <v>2</v>
      </c>
      <c r="AJ3990" s="5">
        <v>11.671335200746967</v>
      </c>
    </row>
    <row r="3991" spans="1:36" x14ac:dyDescent="0.25">
      <c r="A3991">
        <v>2018</v>
      </c>
      <c r="B3991" t="s">
        <v>49</v>
      </c>
      <c r="C3991" s="212" t="s">
        <v>6332</v>
      </c>
      <c r="D3991" s="47" t="s">
        <v>726</v>
      </c>
      <c r="E3991" s="11">
        <v>18.5</v>
      </c>
      <c r="F3991" s="2">
        <v>0.30480000000000002</v>
      </c>
      <c r="G3991" s="2">
        <v>0.66490000000000005</v>
      </c>
      <c r="H3991" s="2">
        <v>-0.36010000000000003</v>
      </c>
      <c r="I3991" s="2">
        <v>0.45200000000000001</v>
      </c>
      <c r="J3991" s="2">
        <v>0.44900000000000001</v>
      </c>
      <c r="K3991" s="2">
        <v>3.0000000000000027E-3</v>
      </c>
      <c r="L3991" s="2">
        <v>0.48399999999999999</v>
      </c>
      <c r="M3991" s="2">
        <v>0.5</v>
      </c>
      <c r="N3991" s="2">
        <v>-1.6000000000000014E-2</v>
      </c>
      <c r="O3991" s="2">
        <v>-0.12436666666666668</v>
      </c>
      <c r="P3991" s="2" t="s">
        <v>5900</v>
      </c>
      <c r="Q3991" s="5">
        <v>17143</v>
      </c>
      <c r="R3991" s="5">
        <v>926.64864864864865</v>
      </c>
      <c r="S3991" s="5">
        <v>25</v>
      </c>
      <c r="T3991" s="5">
        <v>145.83211806568278</v>
      </c>
      <c r="U3991" s="5">
        <v>0</v>
      </c>
      <c r="V3991" s="5">
        <v>0</v>
      </c>
      <c r="W3991" s="5">
        <v>3</v>
      </c>
      <c r="X3991" s="5">
        <v>17.499854167881935</v>
      </c>
      <c r="Y3991" s="5">
        <v>2</v>
      </c>
      <c r="Z3991" s="5">
        <v>11.666569445254623</v>
      </c>
      <c r="AA3991" s="5">
        <v>20</v>
      </c>
      <c r="AB3991" s="5">
        <v>116.66569445254622</v>
      </c>
      <c r="AC3991" s="225">
        <v>194</v>
      </c>
      <c r="AD3991" s="5">
        <v>1131.6572361896986</v>
      </c>
      <c r="AE3991" s="5">
        <v>16</v>
      </c>
      <c r="AF3991" s="5">
        <v>93.332555562036987</v>
      </c>
      <c r="AG3991" s="5">
        <v>170</v>
      </c>
      <c r="AH3991" s="5">
        <v>991.65840284664296</v>
      </c>
      <c r="AI3991" s="5">
        <v>8</v>
      </c>
      <c r="AJ3991" s="5">
        <v>46.666277781018493</v>
      </c>
    </row>
    <row r="3992" spans="1:36" x14ac:dyDescent="0.25">
      <c r="A3992">
        <v>2019</v>
      </c>
      <c r="B3992" t="s">
        <v>71</v>
      </c>
      <c r="C3992" s="212" t="s">
        <v>5178</v>
      </c>
      <c r="D3992" s="47" t="s">
        <v>5177</v>
      </c>
      <c r="E3992" s="11">
        <v>0</v>
      </c>
      <c r="F3992" s="2">
        <v>0.879</v>
      </c>
      <c r="G3992" s="2">
        <v>0.1065</v>
      </c>
      <c r="H3992" s="2">
        <v>0.77249999999999996</v>
      </c>
      <c r="I3992" s="2">
        <v>0.87780000000000002</v>
      </c>
      <c r="J3992" s="2">
        <v>9.4700000000000006E-2</v>
      </c>
      <c r="K3992" s="2">
        <v>0.78310000000000002</v>
      </c>
      <c r="L3992" s="2">
        <v>0.872</v>
      </c>
      <c r="M3992" s="2">
        <v>0.11990000000000001</v>
      </c>
      <c r="N3992" s="2">
        <v>0.75209999999999999</v>
      </c>
      <c r="O3992" s="2">
        <v>0.76923333333333332</v>
      </c>
      <c r="P3992" s="2" t="s">
        <v>4792</v>
      </c>
      <c r="Q3992" s="5">
        <v>17150</v>
      </c>
      <c r="R3992" s="5" t="s">
        <v>4791</v>
      </c>
      <c r="S3992" s="5">
        <v>127</v>
      </c>
      <c r="T3992" s="5">
        <v>740.52478134110788</v>
      </c>
      <c r="U3992" s="5">
        <v>0</v>
      </c>
      <c r="V3992" s="5">
        <v>0</v>
      </c>
      <c r="W3992" s="5">
        <v>17</v>
      </c>
      <c r="X3992" s="5">
        <v>99.125364431486872</v>
      </c>
      <c r="Y3992" s="5">
        <v>6</v>
      </c>
      <c r="Z3992" s="5">
        <v>34.985422740524783</v>
      </c>
      <c r="AA3992" s="5">
        <v>104</v>
      </c>
      <c r="AB3992" s="5">
        <v>606.41399416909621</v>
      </c>
      <c r="AC3992" s="225">
        <v>654</v>
      </c>
      <c r="AD3992" s="5">
        <v>3813.4110787172012</v>
      </c>
      <c r="AE3992" s="5">
        <v>143</v>
      </c>
      <c r="AF3992" s="5">
        <v>833.81924198250738</v>
      </c>
      <c r="AG3992" s="5">
        <v>483</v>
      </c>
      <c r="AH3992" s="5">
        <v>2816.3265306122448</v>
      </c>
      <c r="AI3992" s="5">
        <v>28</v>
      </c>
      <c r="AJ3992" s="5">
        <v>163.26530612244898</v>
      </c>
    </row>
    <row r="3993" spans="1:36" x14ac:dyDescent="0.25">
      <c r="A3993">
        <v>2019</v>
      </c>
      <c r="B3993" t="s">
        <v>41</v>
      </c>
      <c r="C3993" s="212" t="s">
        <v>6074</v>
      </c>
      <c r="D3993" s="47" t="s">
        <v>6005</v>
      </c>
      <c r="E3993" s="11">
        <v>4.2460000000000004</v>
      </c>
      <c r="F3993" s="2">
        <v>0.24049999999999999</v>
      </c>
      <c r="G3993" s="2">
        <v>0.74350000000000005</v>
      </c>
      <c r="H3993" s="2">
        <v>-0.50300000000000011</v>
      </c>
      <c r="I3993" s="2">
        <v>0.2102</v>
      </c>
      <c r="J3993" s="2">
        <v>0.74750000000000005</v>
      </c>
      <c r="K3993" s="2">
        <v>-0.53730000000000011</v>
      </c>
      <c r="L3993" s="2">
        <v>0.24629999999999999</v>
      </c>
      <c r="M3993" s="2">
        <v>0.74</v>
      </c>
      <c r="N3993" s="2">
        <v>-0.49370000000000003</v>
      </c>
      <c r="O3993" s="2">
        <v>-0.51133333333333342</v>
      </c>
      <c r="P3993" s="2" t="s">
        <v>5900</v>
      </c>
      <c r="Q3993" s="5">
        <v>17158</v>
      </c>
      <c r="R3993" s="5">
        <v>4040.9797456429578</v>
      </c>
      <c r="S3993" s="5">
        <v>19</v>
      </c>
      <c r="T3993" s="5">
        <v>110.73551696001866</v>
      </c>
      <c r="U3993" s="5">
        <v>0</v>
      </c>
      <c r="V3993" s="5">
        <v>0</v>
      </c>
      <c r="W3993" s="5">
        <v>3</v>
      </c>
      <c r="X3993" s="5">
        <v>17.48455530947663</v>
      </c>
      <c r="Y3993" s="5">
        <v>1</v>
      </c>
      <c r="Z3993" s="5">
        <v>5.8281851031588756</v>
      </c>
      <c r="AA3993" s="5">
        <v>15</v>
      </c>
      <c r="AB3993" s="5">
        <v>87.422776547383151</v>
      </c>
      <c r="AC3993" s="225">
        <v>113</v>
      </c>
      <c r="AD3993" s="5">
        <v>658.58491665695306</v>
      </c>
      <c r="AE3993" s="5">
        <v>19</v>
      </c>
      <c r="AF3993" s="5">
        <v>110.73551696001866</v>
      </c>
      <c r="AG3993" s="5">
        <v>81</v>
      </c>
      <c r="AH3993" s="5">
        <v>472.08299335586895</v>
      </c>
      <c r="AI3993" s="5">
        <v>13</v>
      </c>
      <c r="AJ3993" s="5">
        <v>75.766406341065391</v>
      </c>
    </row>
    <row r="3994" spans="1:36" x14ac:dyDescent="0.25">
      <c r="A3994">
        <v>2017</v>
      </c>
      <c r="B3994" t="s">
        <v>41</v>
      </c>
      <c r="C3994" s="212" t="s">
        <v>6145</v>
      </c>
      <c r="D3994" s="47" t="s">
        <v>6109</v>
      </c>
      <c r="E3994" s="11">
        <v>8.0690000000000008</v>
      </c>
      <c r="F3994" s="2">
        <v>0.44950000000000001</v>
      </c>
      <c r="G3994" s="2">
        <v>0.53290000000000004</v>
      </c>
      <c r="H3994" s="2">
        <v>-8.340000000000003E-2</v>
      </c>
      <c r="I3994" s="2">
        <v>0.44180000000000003</v>
      </c>
      <c r="J3994" s="2">
        <v>0.50580000000000003</v>
      </c>
      <c r="K3994" s="2">
        <v>-6.4000000000000001E-2</v>
      </c>
      <c r="L3994" s="2">
        <v>0.46360000000000001</v>
      </c>
      <c r="M3994" s="2">
        <v>0.51849999999999996</v>
      </c>
      <c r="N3994" s="2">
        <v>-5.4899999999999949E-2</v>
      </c>
      <c r="O3994" s="2">
        <v>-6.7433333333333331E-2</v>
      </c>
      <c r="P3994" s="2" t="s">
        <v>5900</v>
      </c>
      <c r="Q3994" s="5">
        <v>17171</v>
      </c>
      <c r="R3994" s="5">
        <v>2128.0208204238443</v>
      </c>
      <c r="S3994" s="5">
        <v>18</v>
      </c>
      <c r="T3994" s="5">
        <v>104.82790751849048</v>
      </c>
      <c r="U3994" s="5">
        <v>0</v>
      </c>
      <c r="V3994" s="5">
        <v>0</v>
      </c>
      <c r="W3994" s="5">
        <v>6</v>
      </c>
      <c r="X3994" s="5">
        <v>34.94263583949683</v>
      </c>
      <c r="Y3994" s="5">
        <v>4</v>
      </c>
      <c r="Z3994" s="5">
        <v>23.295090559664551</v>
      </c>
      <c r="AA3994" s="5">
        <v>8</v>
      </c>
      <c r="AB3994" s="5">
        <v>46.590181119329102</v>
      </c>
      <c r="AC3994" s="225">
        <v>141</v>
      </c>
      <c r="AD3994" s="5">
        <v>821.15194222817536</v>
      </c>
      <c r="AE3994" s="5">
        <v>15</v>
      </c>
      <c r="AF3994" s="5">
        <v>87.356589598742062</v>
      </c>
      <c r="AG3994" s="5">
        <v>117</v>
      </c>
      <c r="AH3994" s="5">
        <v>681.38139887018815</v>
      </c>
      <c r="AI3994" s="5">
        <v>9</v>
      </c>
      <c r="AJ3994" s="5">
        <v>52.413953759245238</v>
      </c>
    </row>
    <row r="3995" spans="1:36" x14ac:dyDescent="0.25">
      <c r="A3995">
        <v>2018</v>
      </c>
      <c r="B3995" t="s">
        <v>49</v>
      </c>
      <c r="C3995" s="212" t="s">
        <v>6332</v>
      </c>
      <c r="D3995" s="47" t="s">
        <v>726</v>
      </c>
      <c r="E3995" s="11">
        <v>18.5</v>
      </c>
      <c r="F3995" s="2">
        <v>0.30480000000000002</v>
      </c>
      <c r="G3995" s="2">
        <v>0.66490000000000005</v>
      </c>
      <c r="H3995" s="2">
        <v>-0.36010000000000003</v>
      </c>
      <c r="I3995" s="2">
        <v>0.45200000000000001</v>
      </c>
      <c r="J3995" s="2">
        <v>0.44900000000000001</v>
      </c>
      <c r="K3995" s="2">
        <v>3.0000000000000027E-3</v>
      </c>
      <c r="L3995" s="2">
        <v>0.48399999999999999</v>
      </c>
      <c r="M3995" s="2">
        <v>0.5</v>
      </c>
      <c r="N3995" s="2">
        <v>-1.6000000000000014E-2</v>
      </c>
      <c r="O3995" s="2">
        <v>-0.12436666666666668</v>
      </c>
      <c r="P3995" s="2" t="s">
        <v>5900</v>
      </c>
      <c r="Q3995" s="5">
        <v>17184</v>
      </c>
      <c r="R3995" s="5">
        <v>928.8648648648649</v>
      </c>
      <c r="S3995" s="5">
        <v>19</v>
      </c>
      <c r="T3995" s="5">
        <v>110.5679702048417</v>
      </c>
      <c r="U3995" s="5">
        <v>0</v>
      </c>
      <c r="V3995" s="5">
        <v>0</v>
      </c>
      <c r="W3995" s="5">
        <v>4</v>
      </c>
      <c r="X3995" s="5">
        <v>23.277467411545622</v>
      </c>
      <c r="Y3995" s="5">
        <v>2</v>
      </c>
      <c r="Z3995" s="5">
        <v>11.638733705772811</v>
      </c>
      <c r="AA3995" s="5">
        <v>13</v>
      </c>
      <c r="AB3995" s="5">
        <v>75.651769087523277</v>
      </c>
      <c r="AC3995" s="225">
        <v>210</v>
      </c>
      <c r="AD3995" s="5">
        <v>1222.0670391061451</v>
      </c>
      <c r="AE3995" s="5">
        <v>17</v>
      </c>
      <c r="AF3995" s="5">
        <v>98.929236499068907</v>
      </c>
      <c r="AG3995" s="5">
        <v>185</v>
      </c>
      <c r="AH3995" s="5">
        <v>1076.5828677839852</v>
      </c>
      <c r="AI3995" s="5">
        <v>8</v>
      </c>
      <c r="AJ3995" s="5">
        <v>46.554934823091244</v>
      </c>
    </row>
    <row r="3996" spans="1:36" x14ac:dyDescent="0.25">
      <c r="A3996">
        <v>2018</v>
      </c>
      <c r="B3996" t="s">
        <v>41</v>
      </c>
      <c r="C3996" s="212" t="s">
        <v>6149</v>
      </c>
      <c r="D3996" s="47" t="s">
        <v>6005</v>
      </c>
      <c r="E3996" s="11">
        <v>8.3209999999999997</v>
      </c>
      <c r="F3996" s="2">
        <v>0.24049999999999999</v>
      </c>
      <c r="G3996" s="2">
        <v>0.74350000000000005</v>
      </c>
      <c r="H3996" s="2">
        <v>-0.50300000000000011</v>
      </c>
      <c r="I3996" s="2">
        <v>0.2102</v>
      </c>
      <c r="J3996" s="2">
        <v>0.74750000000000005</v>
      </c>
      <c r="K3996" s="2">
        <v>-0.53730000000000011</v>
      </c>
      <c r="L3996" s="2">
        <v>0.24629999999999999</v>
      </c>
      <c r="M3996" s="2">
        <v>0.74</v>
      </c>
      <c r="N3996" s="2">
        <v>-0.49370000000000003</v>
      </c>
      <c r="O3996" s="2">
        <v>-0.51133333333333342</v>
      </c>
      <c r="P3996" s="2" t="s">
        <v>5900</v>
      </c>
      <c r="Q3996" s="5">
        <v>17224</v>
      </c>
      <c r="R3996" s="5">
        <v>2069.9435164042784</v>
      </c>
      <c r="S3996" s="5">
        <v>22</v>
      </c>
      <c r="T3996" s="5">
        <v>127.72875058058523</v>
      </c>
      <c r="U3996" s="5">
        <v>0</v>
      </c>
      <c r="V3996" s="5">
        <v>0</v>
      </c>
      <c r="W3996" s="5">
        <v>13</v>
      </c>
      <c r="X3996" s="5">
        <v>75.476079888527636</v>
      </c>
      <c r="Y3996" s="5">
        <v>1</v>
      </c>
      <c r="Z3996" s="5">
        <v>5.8058522991175101</v>
      </c>
      <c r="AA3996" s="5">
        <v>8</v>
      </c>
      <c r="AB3996" s="5">
        <v>46.446818392940081</v>
      </c>
      <c r="AC3996" s="225">
        <v>142</v>
      </c>
      <c r="AD3996" s="5">
        <v>824.4310264746864</v>
      </c>
      <c r="AE3996" s="5">
        <v>15</v>
      </c>
      <c r="AF3996" s="5">
        <v>87.087784486762658</v>
      </c>
      <c r="AG3996" s="5">
        <v>113</v>
      </c>
      <c r="AH3996" s="5">
        <v>656.06130980027876</v>
      </c>
      <c r="AI3996" s="5">
        <v>14</v>
      </c>
      <c r="AJ3996" s="5">
        <v>81.281932187645154</v>
      </c>
    </row>
    <row r="3997" spans="1:36" x14ac:dyDescent="0.25">
      <c r="A3997">
        <v>2018</v>
      </c>
      <c r="B3997" t="s">
        <v>71</v>
      </c>
      <c r="C3997" s="212" t="s">
        <v>931</v>
      </c>
      <c r="D3997" s="47" t="s">
        <v>5291</v>
      </c>
      <c r="E3997" s="11">
        <v>0</v>
      </c>
      <c r="F3997" s="2">
        <v>0.48149999999999998</v>
      </c>
      <c r="G3997" s="2">
        <v>0.49559999999999998</v>
      </c>
      <c r="H3997" s="2">
        <v>-1.4100000000000001E-2</v>
      </c>
      <c r="I3997" s="2">
        <v>0.51300000000000001</v>
      </c>
      <c r="J3997" s="2">
        <v>0.41589999999999999</v>
      </c>
      <c r="K3997" s="2">
        <v>9.710000000000002E-2</v>
      </c>
      <c r="L3997" s="2">
        <v>0.59409999999999996</v>
      </c>
      <c r="M3997" s="2">
        <v>0.379</v>
      </c>
      <c r="N3997" s="2">
        <v>0.21509999999999996</v>
      </c>
      <c r="O3997" s="2">
        <v>9.9366666666666659E-2</v>
      </c>
      <c r="P3997" s="2" t="s">
        <v>5765</v>
      </c>
      <c r="Q3997" s="5">
        <v>17225</v>
      </c>
      <c r="R3997" s="5" t="s">
        <v>4791</v>
      </c>
      <c r="S3997" s="5">
        <v>50</v>
      </c>
      <c r="T3997" s="5">
        <v>290.27576197387521</v>
      </c>
      <c r="U3997" s="5">
        <v>0</v>
      </c>
      <c r="V3997" s="5">
        <v>0</v>
      </c>
      <c r="W3997" s="5">
        <v>8</v>
      </c>
      <c r="X3997" s="5">
        <v>46.444121915820027</v>
      </c>
      <c r="Y3997" s="5">
        <v>5</v>
      </c>
      <c r="Z3997" s="5">
        <v>29.027576197387514</v>
      </c>
      <c r="AA3997" s="5">
        <v>37</v>
      </c>
      <c r="AB3997" s="5">
        <v>214.80406386066761</v>
      </c>
      <c r="AC3997" s="225">
        <v>387</v>
      </c>
      <c r="AD3997" s="5">
        <v>2246.7343976777943</v>
      </c>
      <c r="AE3997" s="5">
        <v>92</v>
      </c>
      <c r="AF3997" s="5">
        <v>534.10740203193029</v>
      </c>
      <c r="AG3997" s="5">
        <v>281</v>
      </c>
      <c r="AH3997" s="5">
        <v>1631.3497822931786</v>
      </c>
      <c r="AI3997" s="5">
        <v>14</v>
      </c>
      <c r="AJ3997" s="5">
        <v>81.277213352685052</v>
      </c>
    </row>
    <row r="3998" spans="1:36" x14ac:dyDescent="0.25">
      <c r="A3998">
        <v>2018</v>
      </c>
      <c r="B3998" t="s">
        <v>71</v>
      </c>
      <c r="C3998" s="212" t="s">
        <v>931</v>
      </c>
      <c r="D3998" s="47" t="s">
        <v>5291</v>
      </c>
      <c r="E3998" s="11">
        <v>0</v>
      </c>
      <c r="F3998" s="2">
        <v>0.48149999999999998</v>
      </c>
      <c r="G3998" s="2">
        <v>0.49559999999999998</v>
      </c>
      <c r="H3998" s="2">
        <v>-1.4100000000000001E-2</v>
      </c>
      <c r="I3998" s="2">
        <v>0.51300000000000001</v>
      </c>
      <c r="J3998" s="2">
        <v>0.41589999999999999</v>
      </c>
      <c r="K3998" s="2">
        <v>9.710000000000002E-2</v>
      </c>
      <c r="L3998" s="2">
        <v>0.59409999999999996</v>
      </c>
      <c r="M3998" s="2">
        <v>0.379</v>
      </c>
      <c r="N3998" s="2">
        <v>0.21509999999999996</v>
      </c>
      <c r="O3998" s="2">
        <v>9.9366666666666659E-2</v>
      </c>
      <c r="P3998" s="2" t="s">
        <v>5765</v>
      </c>
      <c r="Q3998" s="5">
        <v>17225</v>
      </c>
      <c r="R3998" s="5" t="s">
        <v>4791</v>
      </c>
      <c r="S3998" s="5">
        <v>50</v>
      </c>
      <c r="T3998" s="5">
        <v>290.27576197387521</v>
      </c>
      <c r="U3998" s="5">
        <v>0</v>
      </c>
      <c r="V3998" s="5">
        <v>0</v>
      </c>
      <c r="W3998" s="5">
        <v>8</v>
      </c>
      <c r="X3998" s="5">
        <v>46.444121915820027</v>
      </c>
      <c r="Y3998" s="5">
        <v>5</v>
      </c>
      <c r="Z3998" s="5">
        <v>29.027576197387514</v>
      </c>
      <c r="AA3998" s="5">
        <v>37</v>
      </c>
      <c r="AB3998" s="5">
        <v>214.80406386066761</v>
      </c>
      <c r="AC3998" s="225">
        <v>387</v>
      </c>
      <c r="AD3998" s="5">
        <v>2246.7343976777943</v>
      </c>
      <c r="AE3998" s="5">
        <v>92</v>
      </c>
      <c r="AF3998" s="5">
        <v>534.10740203193029</v>
      </c>
      <c r="AG3998" s="5">
        <v>281</v>
      </c>
      <c r="AH3998" s="5">
        <v>1631.3497822931786</v>
      </c>
      <c r="AI3998" s="5">
        <v>14</v>
      </c>
      <c r="AJ3998" s="5">
        <v>81.277213352685052</v>
      </c>
    </row>
    <row r="3999" spans="1:36" x14ac:dyDescent="0.25">
      <c r="A3999">
        <v>2019</v>
      </c>
      <c r="B3999" t="s">
        <v>41</v>
      </c>
      <c r="C3999" s="212" t="s">
        <v>6149</v>
      </c>
      <c r="D3999" s="47" t="s">
        <v>6005</v>
      </c>
      <c r="E3999" s="11">
        <v>8.3209999999999997</v>
      </c>
      <c r="F3999" s="2">
        <v>0.24049999999999999</v>
      </c>
      <c r="G3999" s="2">
        <v>0.74350000000000005</v>
      </c>
      <c r="H3999" s="2">
        <v>-0.50300000000000011</v>
      </c>
      <c r="I3999" s="2">
        <v>0.2102</v>
      </c>
      <c r="J3999" s="2">
        <v>0.74750000000000005</v>
      </c>
      <c r="K3999" s="2">
        <v>-0.53730000000000011</v>
      </c>
      <c r="L3999" s="2">
        <v>0.24629999999999999</v>
      </c>
      <c r="M3999" s="2">
        <v>0.74</v>
      </c>
      <c r="N3999" s="2">
        <v>-0.49370000000000003</v>
      </c>
      <c r="O3999" s="2">
        <v>-0.51133333333333342</v>
      </c>
      <c r="P3999" s="2" t="s">
        <v>5900</v>
      </c>
      <c r="Q3999" s="5">
        <v>17297</v>
      </c>
      <c r="R3999" s="5">
        <v>2078.7165004206227</v>
      </c>
      <c r="S3999" s="5">
        <v>17</v>
      </c>
      <c r="T3999" s="5">
        <v>98.282939238018145</v>
      </c>
      <c r="U3999" s="5">
        <v>0</v>
      </c>
      <c r="V3999" s="5">
        <v>0</v>
      </c>
      <c r="W3999" s="5">
        <v>7</v>
      </c>
      <c r="X3999" s="5">
        <v>40.46944556859571</v>
      </c>
      <c r="Y3999" s="5">
        <v>3</v>
      </c>
      <c r="Z3999" s="5">
        <v>17.344048100826733</v>
      </c>
      <c r="AA3999" s="5">
        <v>7</v>
      </c>
      <c r="AB3999" s="5">
        <v>40.46944556859571</v>
      </c>
      <c r="AC3999" s="225">
        <v>153</v>
      </c>
      <c r="AD3999" s="5">
        <v>884.54645314216327</v>
      </c>
      <c r="AE3999" s="5">
        <v>15</v>
      </c>
      <c r="AF3999" s="5">
        <v>86.720240504133656</v>
      </c>
      <c r="AG3999" s="5">
        <v>126</v>
      </c>
      <c r="AH3999" s="5">
        <v>728.45002023472273</v>
      </c>
      <c r="AI3999" s="5">
        <v>12</v>
      </c>
      <c r="AJ3999" s="5">
        <v>69.376192403306931</v>
      </c>
    </row>
    <row r="4000" spans="1:36" x14ac:dyDescent="0.25">
      <c r="A4000">
        <v>2018</v>
      </c>
      <c r="B4000" t="s">
        <v>41</v>
      </c>
      <c r="C4000" s="212" t="s">
        <v>6074</v>
      </c>
      <c r="D4000" s="47" t="s">
        <v>6005</v>
      </c>
      <c r="E4000" s="11">
        <v>4.2460000000000004</v>
      </c>
      <c r="F4000" s="2">
        <v>0.24049999999999999</v>
      </c>
      <c r="G4000" s="2">
        <v>0.74350000000000005</v>
      </c>
      <c r="H4000" s="2">
        <v>-0.50300000000000011</v>
      </c>
      <c r="I4000" s="2">
        <v>0.2102</v>
      </c>
      <c r="J4000" s="2">
        <v>0.74750000000000005</v>
      </c>
      <c r="K4000" s="2">
        <v>-0.53730000000000011</v>
      </c>
      <c r="L4000" s="2">
        <v>0.24629999999999999</v>
      </c>
      <c r="M4000" s="2">
        <v>0.74</v>
      </c>
      <c r="N4000" s="2">
        <v>-0.49370000000000003</v>
      </c>
      <c r="O4000" s="2">
        <v>-0.51133333333333342</v>
      </c>
      <c r="P4000" s="2" t="s">
        <v>5900</v>
      </c>
      <c r="Q4000" s="5">
        <v>17338</v>
      </c>
      <c r="R4000" s="5">
        <v>4083.3725859632591</v>
      </c>
      <c r="S4000" s="5">
        <v>18</v>
      </c>
      <c r="T4000" s="5">
        <v>103.81820279155613</v>
      </c>
      <c r="U4000" s="5">
        <v>0</v>
      </c>
      <c r="V4000" s="5">
        <v>0</v>
      </c>
      <c r="W4000" s="5">
        <v>2</v>
      </c>
      <c r="X4000" s="5">
        <v>11.535355865728459</v>
      </c>
      <c r="Y4000" s="5">
        <v>3</v>
      </c>
      <c r="Z4000" s="5">
        <v>17.303033798592686</v>
      </c>
      <c r="AA4000" s="5">
        <v>13</v>
      </c>
      <c r="AB4000" s="5">
        <v>74.979813127234976</v>
      </c>
      <c r="AC4000" s="225">
        <v>84</v>
      </c>
      <c r="AD4000" s="5">
        <v>484.48494636059525</v>
      </c>
      <c r="AE4000" s="5">
        <v>8</v>
      </c>
      <c r="AF4000" s="5">
        <v>46.141423462913835</v>
      </c>
      <c r="AG4000" s="5">
        <v>68</v>
      </c>
      <c r="AH4000" s="5">
        <v>392.20209943476755</v>
      </c>
      <c r="AI4000" s="5">
        <v>8</v>
      </c>
      <c r="AJ4000" s="5">
        <v>46.141423462913835</v>
      </c>
    </row>
    <row r="4001" spans="1:36" x14ac:dyDescent="0.25">
      <c r="A4001">
        <v>2017</v>
      </c>
      <c r="B4001" t="s">
        <v>71</v>
      </c>
      <c r="C4001" s="212" t="s">
        <v>5809</v>
      </c>
      <c r="D4001" s="47" t="s">
        <v>649</v>
      </c>
      <c r="E4001" s="11">
        <v>0</v>
      </c>
      <c r="F4001" s="2">
        <v>0.502</v>
      </c>
      <c r="G4001" s="2">
        <v>0.48620000000000002</v>
      </c>
      <c r="H4001" s="2">
        <v>1.5799999999999981E-2</v>
      </c>
      <c r="I4001" s="2">
        <v>0.48920000000000002</v>
      </c>
      <c r="J4001" s="2">
        <v>0.4844</v>
      </c>
      <c r="K4001" s="2">
        <v>4.8000000000000265E-3</v>
      </c>
      <c r="L4001" s="2">
        <v>0.4879</v>
      </c>
      <c r="M4001" s="2">
        <v>0.504</v>
      </c>
      <c r="N4001" s="2">
        <v>-1.6100000000000003E-2</v>
      </c>
      <c r="O4001" s="2">
        <v>1.5000000000000013E-3</v>
      </c>
      <c r="P4001" s="2" t="s">
        <v>5765</v>
      </c>
      <c r="Q4001" s="5">
        <v>17344</v>
      </c>
      <c r="R4001" s="5" t="s">
        <v>4791</v>
      </c>
      <c r="S4001" s="5">
        <v>59</v>
      </c>
      <c r="T4001" s="5">
        <v>340.1752767527675</v>
      </c>
      <c r="U4001" s="5">
        <v>0</v>
      </c>
      <c r="V4001" s="5">
        <v>0</v>
      </c>
      <c r="W4001" s="5">
        <v>7</v>
      </c>
      <c r="X4001" s="5">
        <v>40.359778597785976</v>
      </c>
      <c r="Y4001" s="5">
        <v>8</v>
      </c>
      <c r="Z4001" s="5">
        <v>46.125461254612546</v>
      </c>
      <c r="AA4001" s="5">
        <v>44</v>
      </c>
      <c r="AB4001" s="5">
        <v>253.69003690036899</v>
      </c>
      <c r="AC4001" s="225">
        <v>462</v>
      </c>
      <c r="AD4001" s="5">
        <v>2663.7453874538746</v>
      </c>
      <c r="AE4001" s="5">
        <v>79</v>
      </c>
      <c r="AF4001" s="5">
        <v>455.4889298892989</v>
      </c>
      <c r="AG4001" s="5">
        <v>347</v>
      </c>
      <c r="AH4001" s="5">
        <v>2000.6918819188193</v>
      </c>
      <c r="AI4001" s="5">
        <v>36</v>
      </c>
      <c r="AJ4001" s="5">
        <v>207.56457564575646</v>
      </c>
    </row>
    <row r="4002" spans="1:36" x14ac:dyDescent="0.25">
      <c r="A4002">
        <v>2017</v>
      </c>
      <c r="B4002" t="s">
        <v>49</v>
      </c>
      <c r="C4002" s="212" t="s">
        <v>673</v>
      </c>
      <c r="D4002" s="47" t="s">
        <v>6316</v>
      </c>
      <c r="E4002" s="11">
        <v>26.6</v>
      </c>
      <c r="F4002" s="2">
        <v>0.2611</v>
      </c>
      <c r="G4002" s="2">
        <v>0.71</v>
      </c>
      <c r="H4002" s="2">
        <v>-0.44889999999999997</v>
      </c>
      <c r="I4002" s="2">
        <v>0.312</v>
      </c>
      <c r="J4002" s="2">
        <v>0.57399999999999995</v>
      </c>
      <c r="K4002" s="2">
        <v>-0.26199999999999996</v>
      </c>
      <c r="L4002" s="2">
        <v>0.501</v>
      </c>
      <c r="M4002" s="2">
        <v>0.48499999999999999</v>
      </c>
      <c r="N4002" s="2">
        <v>1.6000000000000014E-2</v>
      </c>
      <c r="O4002" s="2">
        <v>-0.23163333333333327</v>
      </c>
      <c r="P4002" s="2" t="s">
        <v>5900</v>
      </c>
      <c r="Q4002" s="5">
        <v>17348</v>
      </c>
      <c r="R4002" s="5">
        <v>652.18045112781954</v>
      </c>
      <c r="S4002" s="5">
        <v>0</v>
      </c>
      <c r="T4002" s="5">
        <v>0</v>
      </c>
      <c r="U4002" s="5">
        <v>0</v>
      </c>
      <c r="V4002" s="5">
        <v>0</v>
      </c>
      <c r="W4002" s="5">
        <v>0</v>
      </c>
      <c r="X4002" s="5">
        <v>0</v>
      </c>
      <c r="Y4002" s="5">
        <v>0</v>
      </c>
      <c r="Z4002" s="5">
        <v>0</v>
      </c>
      <c r="AA4002" s="5">
        <v>0</v>
      </c>
      <c r="AB4002" s="5">
        <v>0</v>
      </c>
      <c r="AC4002" s="225">
        <v>59</v>
      </c>
      <c r="AD4002" s="5">
        <v>340.09684113442472</v>
      </c>
      <c r="AE4002" s="5">
        <v>2</v>
      </c>
      <c r="AF4002" s="5">
        <v>11.528706479133042</v>
      </c>
      <c r="AG4002" s="5">
        <v>57</v>
      </c>
      <c r="AH4002" s="5">
        <v>328.56813465529171</v>
      </c>
      <c r="AI4002" s="5">
        <v>0</v>
      </c>
      <c r="AJ4002" s="5">
        <v>0</v>
      </c>
    </row>
    <row r="4003" spans="1:36" x14ac:dyDescent="0.25">
      <c r="A4003">
        <v>2019</v>
      </c>
      <c r="B4003" t="s">
        <v>41</v>
      </c>
      <c r="C4003" s="212" t="s">
        <v>5574</v>
      </c>
      <c r="D4003" s="47" t="s">
        <v>5573</v>
      </c>
      <c r="E4003" s="11">
        <v>10.57</v>
      </c>
      <c r="F4003" s="2">
        <v>0.57199999999999995</v>
      </c>
      <c r="G4003" s="2">
        <v>0.40629999999999999</v>
      </c>
      <c r="H4003" s="2">
        <v>0.16569999999999996</v>
      </c>
      <c r="I4003" s="2">
        <v>0.52549999999999997</v>
      </c>
      <c r="J4003" s="2">
        <v>0.40899999999999997</v>
      </c>
      <c r="K4003" s="2">
        <v>0.11649999999999999</v>
      </c>
      <c r="L4003" s="2">
        <v>0.49359999999999998</v>
      </c>
      <c r="M4003" s="2">
        <v>0.47910000000000003</v>
      </c>
      <c r="N4003" s="2">
        <v>1.4499999999999957E-2</v>
      </c>
      <c r="O4003" s="2">
        <v>9.8899999999999974E-2</v>
      </c>
      <c r="P4003" s="2" t="s">
        <v>4792</v>
      </c>
      <c r="Q4003" s="5">
        <v>17353</v>
      </c>
      <c r="R4003" s="5">
        <v>1641.7218543046358</v>
      </c>
      <c r="S4003" s="5">
        <v>59</v>
      </c>
      <c r="T4003" s="5">
        <v>339.99884746153401</v>
      </c>
      <c r="U4003" s="5">
        <v>0</v>
      </c>
      <c r="V4003" s="5">
        <v>0</v>
      </c>
      <c r="W4003" s="5">
        <v>10</v>
      </c>
      <c r="X4003" s="5">
        <v>57.626923298565089</v>
      </c>
      <c r="Y4003" s="5">
        <v>4</v>
      </c>
      <c r="Z4003" s="5">
        <v>23.050769319426038</v>
      </c>
      <c r="AA4003" s="5">
        <v>45</v>
      </c>
      <c r="AB4003" s="5">
        <v>259.3211548435429</v>
      </c>
      <c r="AC4003" s="225">
        <v>252</v>
      </c>
      <c r="AD4003" s="5">
        <v>1452.1984671238404</v>
      </c>
      <c r="AE4003" s="5">
        <v>42</v>
      </c>
      <c r="AF4003" s="5">
        <v>242.03307785397337</v>
      </c>
      <c r="AG4003" s="5">
        <v>204</v>
      </c>
      <c r="AH4003" s="5">
        <v>1175.5892352907279</v>
      </c>
      <c r="AI4003" s="5">
        <v>6</v>
      </c>
      <c r="AJ4003" s="5">
        <v>34.576153979139058</v>
      </c>
    </row>
    <row r="4004" spans="1:36" x14ac:dyDescent="0.25">
      <c r="A4004">
        <v>2019</v>
      </c>
      <c r="B4004" t="s">
        <v>71</v>
      </c>
      <c r="C4004" s="212" t="s">
        <v>4980</v>
      </c>
      <c r="D4004" s="47" t="s">
        <v>75</v>
      </c>
      <c r="E4004" s="11">
        <v>0</v>
      </c>
      <c r="F4004" s="2">
        <v>0.74270000000000003</v>
      </c>
      <c r="G4004" s="2">
        <v>0.2442</v>
      </c>
      <c r="H4004" s="2">
        <v>0.49850000000000005</v>
      </c>
      <c r="I4004" s="2">
        <v>0.73809999999999998</v>
      </c>
      <c r="J4004" s="2">
        <v>0.2281</v>
      </c>
      <c r="K4004" s="2">
        <v>0.51</v>
      </c>
      <c r="L4004" s="2">
        <v>0.75409999999999999</v>
      </c>
      <c r="M4004" s="2">
        <v>0.23480000000000001</v>
      </c>
      <c r="N4004" s="2">
        <v>0.51929999999999998</v>
      </c>
      <c r="O4004" s="2">
        <v>0.50926666666666665</v>
      </c>
      <c r="P4004" s="2" t="s">
        <v>4792</v>
      </c>
      <c r="Q4004" s="5">
        <v>17375</v>
      </c>
      <c r="R4004" s="5" t="s">
        <v>4791</v>
      </c>
      <c r="S4004" s="5">
        <v>93</v>
      </c>
      <c r="T4004" s="5">
        <v>535.25179856115108</v>
      </c>
      <c r="U4004" s="5">
        <v>0</v>
      </c>
      <c r="V4004" s="5">
        <v>0</v>
      </c>
      <c r="W4004" s="5">
        <v>15</v>
      </c>
      <c r="X4004" s="5">
        <v>86.330935251798564</v>
      </c>
      <c r="Y4004" s="5">
        <v>6</v>
      </c>
      <c r="Z4004" s="5">
        <v>34.53237410071943</v>
      </c>
      <c r="AA4004" s="5">
        <v>72</v>
      </c>
      <c r="AB4004" s="5">
        <v>414.38848920863308</v>
      </c>
      <c r="AC4004" s="225">
        <v>361</v>
      </c>
      <c r="AD4004" s="5">
        <v>2077.6978417266187</v>
      </c>
      <c r="AE4004" s="5">
        <v>63</v>
      </c>
      <c r="AF4004" s="5">
        <v>362.58992805755395</v>
      </c>
      <c r="AG4004" s="5">
        <v>276</v>
      </c>
      <c r="AH4004" s="5">
        <v>1588.4892086330938</v>
      </c>
      <c r="AI4004" s="5">
        <v>22</v>
      </c>
      <c r="AJ4004" s="5">
        <v>126.61870503597123</v>
      </c>
    </row>
    <row r="4005" spans="1:36" x14ac:dyDescent="0.25">
      <c r="A4005">
        <v>2017</v>
      </c>
      <c r="B4005" t="s">
        <v>71</v>
      </c>
      <c r="C4005" s="212" t="s">
        <v>5818</v>
      </c>
      <c r="D4005" s="47" t="s">
        <v>5817</v>
      </c>
      <c r="E4005" s="11">
        <v>0</v>
      </c>
      <c r="F4005" s="2">
        <v>0.4909</v>
      </c>
      <c r="G4005" s="2">
        <v>0.49309999999999998</v>
      </c>
      <c r="H4005" s="2">
        <v>-2.1999999999999797E-3</v>
      </c>
      <c r="I4005" s="2">
        <v>0.51739999999999997</v>
      </c>
      <c r="J4005" s="2">
        <v>0.43140000000000001</v>
      </c>
      <c r="K4005" s="2">
        <v>8.5999999999999965E-2</v>
      </c>
      <c r="L4005" s="2">
        <v>0.57120000000000004</v>
      </c>
      <c r="M4005" s="2">
        <v>0.4143</v>
      </c>
      <c r="N4005" s="2">
        <v>0.15690000000000004</v>
      </c>
      <c r="O4005" s="2">
        <v>8.0233333333333337E-2</v>
      </c>
      <c r="P4005" s="2" t="s">
        <v>5765</v>
      </c>
      <c r="Q4005" s="5">
        <v>17385</v>
      </c>
      <c r="R4005" s="5" t="s">
        <v>4791</v>
      </c>
      <c r="S4005" s="5">
        <v>32</v>
      </c>
      <c r="T4005" s="5">
        <v>184.06672418751796</v>
      </c>
      <c r="U4005" s="5">
        <v>1</v>
      </c>
      <c r="V4005" s="5">
        <v>5.7520851308599363</v>
      </c>
      <c r="W4005" s="5">
        <v>0</v>
      </c>
      <c r="X4005" s="5">
        <v>0</v>
      </c>
      <c r="Y4005" s="5">
        <v>17</v>
      </c>
      <c r="Z4005" s="5">
        <v>97.78544722461892</v>
      </c>
      <c r="AA4005" s="5">
        <v>14</v>
      </c>
      <c r="AB4005" s="5">
        <v>80.529191832039118</v>
      </c>
      <c r="AC4005" s="225">
        <v>432</v>
      </c>
      <c r="AD4005" s="5">
        <v>2484.9007765314927</v>
      </c>
      <c r="AE4005" s="5">
        <v>101</v>
      </c>
      <c r="AF4005" s="5">
        <v>580.96059821685367</v>
      </c>
      <c r="AG4005" s="5">
        <v>282</v>
      </c>
      <c r="AH4005" s="5">
        <v>1622.0880069025022</v>
      </c>
      <c r="AI4005" s="5">
        <v>49</v>
      </c>
      <c r="AJ4005" s="5">
        <v>281.8521714121369</v>
      </c>
    </row>
    <row r="4006" spans="1:36" x14ac:dyDescent="0.25">
      <c r="A4006">
        <v>2017</v>
      </c>
      <c r="B4006" t="s">
        <v>41</v>
      </c>
      <c r="C4006" s="212" t="s">
        <v>6074</v>
      </c>
      <c r="D4006" s="47" t="s">
        <v>6005</v>
      </c>
      <c r="E4006" s="11">
        <v>4.2460000000000004</v>
      </c>
      <c r="F4006" s="2">
        <v>0.24049999999999999</v>
      </c>
      <c r="G4006" s="2">
        <v>0.74350000000000005</v>
      </c>
      <c r="H4006" s="2">
        <v>-0.50300000000000011</v>
      </c>
      <c r="I4006" s="2">
        <v>0.2102</v>
      </c>
      <c r="J4006" s="2">
        <v>0.74750000000000005</v>
      </c>
      <c r="K4006" s="2">
        <v>-0.53730000000000011</v>
      </c>
      <c r="L4006" s="2">
        <v>0.24629999999999999</v>
      </c>
      <c r="M4006" s="2">
        <v>0.74</v>
      </c>
      <c r="N4006" s="2">
        <v>-0.49370000000000003</v>
      </c>
      <c r="O4006" s="2">
        <v>-0.51133333333333342</v>
      </c>
      <c r="P4006" s="2" t="s">
        <v>5900</v>
      </c>
      <c r="Q4006" s="5">
        <v>17396</v>
      </c>
      <c r="R4006" s="5">
        <v>4097.0325011775785</v>
      </c>
      <c r="S4006" s="5">
        <v>10</v>
      </c>
      <c r="T4006" s="5">
        <v>57.484479190618529</v>
      </c>
      <c r="U4006" s="5">
        <v>0</v>
      </c>
      <c r="V4006" s="5">
        <v>0</v>
      </c>
      <c r="W4006" s="5">
        <v>2</v>
      </c>
      <c r="X4006" s="5">
        <v>11.496895838123708</v>
      </c>
      <c r="Y4006" s="5">
        <v>1</v>
      </c>
      <c r="Z4006" s="5">
        <v>5.7484479190618538</v>
      </c>
      <c r="AA4006" s="5">
        <v>7</v>
      </c>
      <c r="AB4006" s="5">
        <v>40.239135433432971</v>
      </c>
      <c r="AC4006" s="225">
        <v>96</v>
      </c>
      <c r="AD4006" s="5">
        <v>551.85100022993788</v>
      </c>
      <c r="AE4006" s="5">
        <v>14</v>
      </c>
      <c r="AF4006" s="5">
        <v>80.478270866865941</v>
      </c>
      <c r="AG4006" s="5">
        <v>70</v>
      </c>
      <c r="AH4006" s="5">
        <v>402.39135433432972</v>
      </c>
      <c r="AI4006" s="5">
        <v>12</v>
      </c>
      <c r="AJ4006" s="5">
        <v>68.981375028742235</v>
      </c>
    </row>
    <row r="4007" spans="1:36" x14ac:dyDescent="0.25">
      <c r="A4007">
        <v>2019</v>
      </c>
      <c r="B4007" t="s">
        <v>71</v>
      </c>
      <c r="C4007" s="212" t="s">
        <v>931</v>
      </c>
      <c r="D4007" s="47" t="s">
        <v>5291</v>
      </c>
      <c r="E4007" s="11">
        <v>0</v>
      </c>
      <c r="F4007" s="2">
        <v>0.48149999999999998</v>
      </c>
      <c r="G4007" s="2">
        <v>0.49559999999999998</v>
      </c>
      <c r="H4007" s="2">
        <v>-1.4100000000000001E-2</v>
      </c>
      <c r="I4007" s="2">
        <v>0.51300000000000001</v>
      </c>
      <c r="J4007" s="2">
        <v>0.41589999999999999</v>
      </c>
      <c r="K4007" s="2">
        <v>9.710000000000002E-2</v>
      </c>
      <c r="L4007" s="2">
        <v>0.59409999999999996</v>
      </c>
      <c r="M4007" s="2">
        <v>0.379</v>
      </c>
      <c r="N4007" s="2">
        <v>0.21509999999999996</v>
      </c>
      <c r="O4007" s="2">
        <v>9.9366666666666659E-2</v>
      </c>
      <c r="P4007" s="2" t="s">
        <v>5765</v>
      </c>
      <c r="Q4007" s="5">
        <v>17405</v>
      </c>
      <c r="R4007" s="5" t="s">
        <v>4791</v>
      </c>
      <c r="S4007" s="5">
        <v>42</v>
      </c>
      <c r="T4007" s="5">
        <v>241.30996839988507</v>
      </c>
      <c r="U4007" s="5">
        <v>0</v>
      </c>
      <c r="V4007" s="5">
        <v>0</v>
      </c>
      <c r="W4007" s="5">
        <v>2</v>
      </c>
      <c r="X4007" s="5">
        <v>11.490950876185003</v>
      </c>
      <c r="Y4007" s="5">
        <v>7</v>
      </c>
      <c r="Z4007" s="5">
        <v>40.218328066647516</v>
      </c>
      <c r="AA4007" s="5">
        <v>33</v>
      </c>
      <c r="AB4007" s="5">
        <v>189.60068945705257</v>
      </c>
      <c r="AC4007" s="225">
        <v>431</v>
      </c>
      <c r="AD4007" s="5">
        <v>2476.2999138178684</v>
      </c>
      <c r="AE4007" s="5">
        <v>89</v>
      </c>
      <c r="AF4007" s="5">
        <v>511.34731399023269</v>
      </c>
      <c r="AG4007" s="5">
        <v>314</v>
      </c>
      <c r="AH4007" s="5">
        <v>1804.0792875610455</v>
      </c>
      <c r="AI4007" s="5">
        <v>28</v>
      </c>
      <c r="AJ4007" s="5">
        <v>160.87331226659006</v>
      </c>
    </row>
    <row r="4008" spans="1:36" x14ac:dyDescent="0.25">
      <c r="A4008">
        <v>2018</v>
      </c>
      <c r="B4008" t="s">
        <v>71</v>
      </c>
      <c r="C4008" s="212" t="s">
        <v>5178</v>
      </c>
      <c r="D4008" s="47" t="s">
        <v>5177</v>
      </c>
      <c r="E4008" s="11">
        <v>0</v>
      </c>
      <c r="F4008" s="2">
        <v>0.879</v>
      </c>
      <c r="G4008" s="2">
        <v>0.1065</v>
      </c>
      <c r="H4008" s="2">
        <v>0.77249999999999996</v>
      </c>
      <c r="I4008" s="2">
        <v>0.87780000000000002</v>
      </c>
      <c r="J4008" s="2">
        <v>9.4700000000000006E-2</v>
      </c>
      <c r="K4008" s="2">
        <v>0.78310000000000002</v>
      </c>
      <c r="L4008" s="2">
        <v>0.872</v>
      </c>
      <c r="M4008" s="2">
        <v>0.11990000000000001</v>
      </c>
      <c r="N4008" s="2">
        <v>0.75209999999999999</v>
      </c>
      <c r="O4008" s="2">
        <v>0.76923333333333332</v>
      </c>
      <c r="P4008" s="2" t="s">
        <v>4792</v>
      </c>
      <c r="Q4008" s="5">
        <v>17412</v>
      </c>
      <c r="R4008" s="5" t="s">
        <v>4791</v>
      </c>
      <c r="S4008" s="5">
        <v>103</v>
      </c>
      <c r="T4008" s="5">
        <v>591.5460601883758</v>
      </c>
      <c r="U4008" s="5">
        <v>1</v>
      </c>
      <c r="V4008" s="5">
        <v>5.7431656328968526</v>
      </c>
      <c r="W4008" s="5">
        <v>8</v>
      </c>
      <c r="X4008" s="5">
        <v>45.94532506317482</v>
      </c>
      <c r="Y4008" s="5">
        <v>8</v>
      </c>
      <c r="Z4008" s="5">
        <v>45.94532506317482</v>
      </c>
      <c r="AA4008" s="5">
        <v>86</v>
      </c>
      <c r="AB4008" s="5">
        <v>493.91224442912937</v>
      </c>
      <c r="AC4008" s="225">
        <v>653</v>
      </c>
      <c r="AD4008" s="5">
        <v>3750.2871582816447</v>
      </c>
      <c r="AE4008" s="5">
        <v>157</v>
      </c>
      <c r="AF4008" s="5">
        <v>901.67700436480595</v>
      </c>
      <c r="AG4008" s="5">
        <v>453</v>
      </c>
      <c r="AH4008" s="5">
        <v>2601.6540317022741</v>
      </c>
      <c r="AI4008" s="5">
        <v>43</v>
      </c>
      <c r="AJ4008" s="5">
        <v>246.95612221456469</v>
      </c>
    </row>
    <row r="4009" spans="1:36" x14ac:dyDescent="0.25">
      <c r="A4009">
        <v>2018</v>
      </c>
      <c r="B4009" t="s">
        <v>71</v>
      </c>
      <c r="C4009" s="212" t="s">
        <v>5178</v>
      </c>
      <c r="D4009" s="47" t="s">
        <v>5177</v>
      </c>
      <c r="E4009" s="11">
        <v>0</v>
      </c>
      <c r="F4009" s="2">
        <v>0.879</v>
      </c>
      <c r="G4009" s="2">
        <v>0.1065</v>
      </c>
      <c r="H4009" s="2">
        <v>0.77249999999999996</v>
      </c>
      <c r="I4009" s="2">
        <v>0.87780000000000002</v>
      </c>
      <c r="J4009" s="2">
        <v>9.4700000000000006E-2</v>
      </c>
      <c r="K4009" s="2">
        <v>0.78310000000000002</v>
      </c>
      <c r="L4009" s="2">
        <v>0.872</v>
      </c>
      <c r="M4009" s="2">
        <v>0.11990000000000001</v>
      </c>
      <c r="N4009" s="2">
        <v>0.75209999999999999</v>
      </c>
      <c r="O4009" s="2">
        <v>0.76923333333333332</v>
      </c>
      <c r="P4009" s="2" t="s">
        <v>4792</v>
      </c>
      <c r="Q4009" s="5">
        <v>17412</v>
      </c>
      <c r="R4009" s="5" t="s">
        <v>4791</v>
      </c>
      <c r="S4009" s="5">
        <v>103</v>
      </c>
      <c r="T4009" s="5">
        <v>591.5460601883758</v>
      </c>
      <c r="U4009" s="5">
        <v>1</v>
      </c>
      <c r="V4009" s="5">
        <v>5.7431656328968526</v>
      </c>
      <c r="W4009" s="5">
        <v>8</v>
      </c>
      <c r="X4009" s="5">
        <v>45.94532506317482</v>
      </c>
      <c r="Y4009" s="5">
        <v>8</v>
      </c>
      <c r="Z4009" s="5">
        <v>45.94532506317482</v>
      </c>
      <c r="AA4009" s="5">
        <v>86</v>
      </c>
      <c r="AB4009" s="5">
        <v>493.91224442912937</v>
      </c>
      <c r="AC4009" s="225">
        <v>653</v>
      </c>
      <c r="AD4009" s="5">
        <v>3750.2871582816447</v>
      </c>
      <c r="AE4009" s="5">
        <v>157</v>
      </c>
      <c r="AF4009" s="5">
        <v>901.67700436480595</v>
      </c>
      <c r="AG4009" s="5">
        <v>453</v>
      </c>
      <c r="AH4009" s="5">
        <v>2601.6540317022741</v>
      </c>
      <c r="AI4009" s="5">
        <v>43</v>
      </c>
      <c r="AJ4009" s="5">
        <v>246.95612221456469</v>
      </c>
    </row>
    <row r="4010" spans="1:36" x14ac:dyDescent="0.25">
      <c r="A4010">
        <v>2017</v>
      </c>
      <c r="B4010" t="s">
        <v>71</v>
      </c>
      <c r="C4010" s="212" t="s">
        <v>5575</v>
      </c>
      <c r="D4010" s="47" t="s">
        <v>5914</v>
      </c>
      <c r="E4010" s="11">
        <v>0</v>
      </c>
      <c r="F4010" s="2">
        <v>0.4098</v>
      </c>
      <c r="G4010" s="2">
        <v>0.58040000000000003</v>
      </c>
      <c r="H4010" s="2">
        <v>-0.17060000000000003</v>
      </c>
      <c r="I4010" s="2">
        <v>0.28050000000000003</v>
      </c>
      <c r="J4010" s="2">
        <v>0.68500000000000005</v>
      </c>
      <c r="K4010" s="2">
        <v>-0.40450000000000003</v>
      </c>
      <c r="L4010" s="2">
        <v>0.28649999999999998</v>
      </c>
      <c r="M4010" s="2">
        <v>0.70399999999999996</v>
      </c>
      <c r="N4010" s="2">
        <v>-0.41749999999999998</v>
      </c>
      <c r="O4010" s="2">
        <v>-0.3308666666666667</v>
      </c>
      <c r="P4010" s="2" t="s">
        <v>5900</v>
      </c>
      <c r="Q4010" s="5">
        <v>17432</v>
      </c>
      <c r="R4010" s="5" t="s">
        <v>4791</v>
      </c>
      <c r="S4010" s="5">
        <v>16</v>
      </c>
      <c r="T4010" s="5">
        <v>91.785222579164753</v>
      </c>
      <c r="U4010" s="5">
        <v>0</v>
      </c>
      <c r="V4010" s="5">
        <v>0</v>
      </c>
      <c r="W4010" s="5">
        <v>0</v>
      </c>
      <c r="X4010" s="5">
        <v>0</v>
      </c>
      <c r="Y4010" s="5">
        <v>7</v>
      </c>
      <c r="Z4010" s="5">
        <v>40.156034878384581</v>
      </c>
      <c r="AA4010" s="5">
        <v>9</v>
      </c>
      <c r="AB4010" s="5">
        <v>51.629187700780179</v>
      </c>
      <c r="AC4010" s="225">
        <v>286</v>
      </c>
      <c r="AD4010" s="5">
        <v>1640.6608536025699</v>
      </c>
      <c r="AE4010" s="5">
        <v>40</v>
      </c>
      <c r="AF4010" s="5">
        <v>229.4630564479119</v>
      </c>
      <c r="AG4010" s="5">
        <v>234</v>
      </c>
      <c r="AH4010" s="5">
        <v>1342.3588802202846</v>
      </c>
      <c r="AI4010" s="5">
        <v>12</v>
      </c>
      <c r="AJ4010" s="5">
        <v>68.838916934373557</v>
      </c>
    </row>
    <row r="4011" spans="1:36" x14ac:dyDescent="0.25">
      <c r="A4011">
        <v>2018</v>
      </c>
      <c r="B4011" t="s">
        <v>49</v>
      </c>
      <c r="C4011" s="212" t="s">
        <v>5431</v>
      </c>
      <c r="D4011" s="47" t="s">
        <v>6391</v>
      </c>
      <c r="E4011" s="11">
        <v>21.4</v>
      </c>
      <c r="F4011" s="2">
        <v>0</v>
      </c>
      <c r="G4011" s="2">
        <v>0</v>
      </c>
      <c r="H4011" s="2">
        <v>0</v>
      </c>
      <c r="I4011" s="2">
        <v>0.24099999999999999</v>
      </c>
      <c r="J4011" s="2">
        <v>0.64100000000000001</v>
      </c>
      <c r="K4011" s="2">
        <v>-0.4</v>
      </c>
      <c r="L4011" s="2">
        <v>0.22700000000000001</v>
      </c>
      <c r="M4011" s="2">
        <v>0.74</v>
      </c>
      <c r="N4011" s="2">
        <v>-0.51300000000000001</v>
      </c>
      <c r="O4011" s="2">
        <v>-0.30433333333333334</v>
      </c>
      <c r="P4011" s="2" t="s">
        <v>5900</v>
      </c>
      <c r="Q4011" s="5">
        <v>17443</v>
      </c>
      <c r="R4011" s="5">
        <v>815.09345794392527</v>
      </c>
      <c r="S4011" s="5">
        <v>101</v>
      </c>
      <c r="T4011" s="5">
        <v>579.02883678266357</v>
      </c>
      <c r="U4011" s="5">
        <v>0</v>
      </c>
      <c r="V4011" s="5">
        <v>0</v>
      </c>
      <c r="W4011" s="5">
        <v>21</v>
      </c>
      <c r="X4011" s="5">
        <v>120.3921343805538</v>
      </c>
      <c r="Y4011" s="5">
        <v>10</v>
      </c>
      <c r="Z4011" s="5">
        <v>57.329587800263724</v>
      </c>
      <c r="AA4011" s="5">
        <v>70</v>
      </c>
      <c r="AB4011" s="5">
        <v>401.30711460184602</v>
      </c>
      <c r="AC4011" s="225">
        <v>325</v>
      </c>
      <c r="AD4011" s="5">
        <v>1863.211603508571</v>
      </c>
      <c r="AE4011" s="5">
        <v>50</v>
      </c>
      <c r="AF4011" s="5">
        <v>286.64793900131855</v>
      </c>
      <c r="AG4011" s="5">
        <v>261</v>
      </c>
      <c r="AH4011" s="5">
        <v>1496.3022415868829</v>
      </c>
      <c r="AI4011" s="5">
        <v>14</v>
      </c>
      <c r="AJ4011" s="5">
        <v>80.261422920369199</v>
      </c>
    </row>
    <row r="4012" spans="1:36" x14ac:dyDescent="0.25">
      <c r="A4012">
        <v>2017</v>
      </c>
      <c r="B4012" t="s">
        <v>49</v>
      </c>
      <c r="C4012" s="212" t="s">
        <v>5431</v>
      </c>
      <c r="D4012" s="47" t="s">
        <v>6391</v>
      </c>
      <c r="E4012" s="11">
        <v>21.4</v>
      </c>
      <c r="F4012" s="2">
        <v>0</v>
      </c>
      <c r="G4012" s="2">
        <v>0</v>
      </c>
      <c r="H4012" s="2">
        <v>0</v>
      </c>
      <c r="I4012" s="2">
        <v>0.24099999999999999</v>
      </c>
      <c r="J4012" s="2">
        <v>0.64100000000000001</v>
      </c>
      <c r="K4012" s="2">
        <v>-0.4</v>
      </c>
      <c r="L4012" s="2">
        <v>0.22700000000000001</v>
      </c>
      <c r="M4012" s="2">
        <v>0.74</v>
      </c>
      <c r="N4012" s="2">
        <v>-0.51300000000000001</v>
      </c>
      <c r="O4012" s="2">
        <v>-0.30433333333333334</v>
      </c>
      <c r="P4012" s="2" t="s">
        <v>5900</v>
      </c>
      <c r="Q4012" s="5">
        <v>17462</v>
      </c>
      <c r="R4012" s="5">
        <v>815.98130841121497</v>
      </c>
      <c r="S4012" s="5">
        <v>110</v>
      </c>
      <c r="T4012" s="5">
        <v>629.93929675867594</v>
      </c>
      <c r="U4012" s="5">
        <v>0</v>
      </c>
      <c r="V4012" s="5">
        <v>0</v>
      </c>
      <c r="W4012" s="5">
        <v>21</v>
      </c>
      <c r="X4012" s="5">
        <v>120.26113847211086</v>
      </c>
      <c r="Y4012" s="5">
        <v>14</v>
      </c>
      <c r="Z4012" s="5">
        <v>80.174092314740577</v>
      </c>
      <c r="AA4012" s="5">
        <v>75</v>
      </c>
      <c r="AB4012" s="5">
        <v>429.5040659718245</v>
      </c>
      <c r="AC4012" s="225">
        <v>333</v>
      </c>
      <c r="AD4012" s="5">
        <v>1906.9980529149009</v>
      </c>
      <c r="AE4012" s="5">
        <v>42</v>
      </c>
      <c r="AF4012" s="5">
        <v>240.52227694422172</v>
      </c>
      <c r="AG4012" s="5">
        <v>280</v>
      </c>
      <c r="AH4012" s="5">
        <v>1603.4818462948117</v>
      </c>
      <c r="AI4012" s="5">
        <v>11</v>
      </c>
      <c r="AJ4012" s="5">
        <v>62.993929675867591</v>
      </c>
    </row>
    <row r="4013" spans="1:36" x14ac:dyDescent="0.25">
      <c r="A4013">
        <v>2018</v>
      </c>
      <c r="B4013" t="s">
        <v>49</v>
      </c>
      <c r="C4013" s="212" t="s">
        <v>5431</v>
      </c>
      <c r="D4013" s="47" t="s">
        <v>6391</v>
      </c>
      <c r="E4013" s="11">
        <v>21.4</v>
      </c>
      <c r="F4013" s="2">
        <v>0</v>
      </c>
      <c r="G4013" s="2">
        <v>0</v>
      </c>
      <c r="H4013" s="2">
        <v>0</v>
      </c>
      <c r="I4013" s="2">
        <v>0.24099999999999999</v>
      </c>
      <c r="J4013" s="2">
        <v>0.64100000000000001</v>
      </c>
      <c r="K4013" s="2">
        <v>-0.4</v>
      </c>
      <c r="L4013" s="2">
        <v>0.22700000000000001</v>
      </c>
      <c r="M4013" s="2">
        <v>0.74</v>
      </c>
      <c r="N4013" s="2">
        <v>-0.51300000000000001</v>
      </c>
      <c r="O4013" s="2">
        <v>-0.30433333333333334</v>
      </c>
      <c r="P4013" s="2" t="s">
        <v>5900</v>
      </c>
      <c r="Q4013" s="5">
        <v>17464</v>
      </c>
      <c r="R4013" s="5">
        <v>816.07476635514024</v>
      </c>
      <c r="S4013" s="5">
        <v>84</v>
      </c>
      <c r="T4013" s="5">
        <v>480.98946404031153</v>
      </c>
      <c r="U4013" s="5">
        <v>0</v>
      </c>
      <c r="V4013" s="5">
        <v>0</v>
      </c>
      <c r="W4013" s="5">
        <v>11</v>
      </c>
      <c r="X4013" s="5">
        <v>62.986715529088407</v>
      </c>
      <c r="Y4013" s="5">
        <v>10</v>
      </c>
      <c r="Z4013" s="5">
        <v>57.260650480989462</v>
      </c>
      <c r="AA4013" s="5">
        <v>63</v>
      </c>
      <c r="AB4013" s="5">
        <v>360.74209803023365</v>
      </c>
      <c r="AC4013" s="225">
        <v>342</v>
      </c>
      <c r="AD4013" s="5">
        <v>1958.3142464498396</v>
      </c>
      <c r="AE4013" s="5">
        <v>84</v>
      </c>
      <c r="AF4013" s="5">
        <v>480.98946404031153</v>
      </c>
      <c r="AG4013" s="5">
        <v>248</v>
      </c>
      <c r="AH4013" s="5">
        <v>1420.0641319285387</v>
      </c>
      <c r="AI4013" s="5">
        <v>10</v>
      </c>
      <c r="AJ4013" s="5">
        <v>57.260650480989462</v>
      </c>
    </row>
    <row r="4014" spans="1:36" x14ac:dyDescent="0.25">
      <c r="A4014">
        <v>2018</v>
      </c>
      <c r="B4014" t="s">
        <v>41</v>
      </c>
      <c r="C4014" s="212" t="s">
        <v>6145</v>
      </c>
      <c r="D4014" s="47" t="s">
        <v>6109</v>
      </c>
      <c r="E4014" s="11">
        <v>8.0690000000000008</v>
      </c>
      <c r="F4014" s="2">
        <v>0.44950000000000001</v>
      </c>
      <c r="G4014" s="2">
        <v>0.53290000000000004</v>
      </c>
      <c r="H4014" s="2">
        <v>-8.340000000000003E-2</v>
      </c>
      <c r="I4014" s="2">
        <v>0.44180000000000003</v>
      </c>
      <c r="J4014" s="2">
        <v>0.50580000000000003</v>
      </c>
      <c r="K4014" s="2">
        <v>-6.4000000000000001E-2</v>
      </c>
      <c r="L4014" s="2">
        <v>0.46360000000000001</v>
      </c>
      <c r="M4014" s="2">
        <v>0.51849999999999996</v>
      </c>
      <c r="N4014" s="2">
        <v>-5.4899999999999949E-2</v>
      </c>
      <c r="O4014" s="2">
        <v>-6.7433333333333331E-2</v>
      </c>
      <c r="P4014" s="2" t="s">
        <v>5900</v>
      </c>
      <c r="Q4014" s="5">
        <v>17482</v>
      </c>
      <c r="R4014" s="5">
        <v>2166.5633907547403</v>
      </c>
      <c r="S4014" s="5">
        <v>14</v>
      </c>
      <c r="T4014" s="5">
        <v>80.082370438164972</v>
      </c>
      <c r="U4014" s="5">
        <v>0</v>
      </c>
      <c r="V4014" s="5">
        <v>0</v>
      </c>
      <c r="W4014" s="5">
        <v>6</v>
      </c>
      <c r="X4014" s="5">
        <v>34.321015902070705</v>
      </c>
      <c r="Y4014" s="5">
        <v>1</v>
      </c>
      <c r="Z4014" s="5">
        <v>5.7201693170117842</v>
      </c>
      <c r="AA4014" s="5">
        <v>7</v>
      </c>
      <c r="AB4014" s="5">
        <v>40.041185219082486</v>
      </c>
      <c r="AC4014" s="225">
        <v>101</v>
      </c>
      <c r="AD4014" s="5">
        <v>577.73710101819017</v>
      </c>
      <c r="AE4014" s="5">
        <v>9</v>
      </c>
      <c r="AF4014" s="5">
        <v>51.481523853106054</v>
      </c>
      <c r="AG4014" s="5">
        <v>88</v>
      </c>
      <c r="AH4014" s="5">
        <v>503.37489989703693</v>
      </c>
      <c r="AI4014" s="5">
        <v>4</v>
      </c>
      <c r="AJ4014" s="5">
        <v>22.880677268047137</v>
      </c>
    </row>
    <row r="4015" spans="1:36" x14ac:dyDescent="0.25">
      <c r="A4015">
        <v>2018</v>
      </c>
      <c r="B4015" t="s">
        <v>71</v>
      </c>
      <c r="C4015" s="212" t="s">
        <v>5207</v>
      </c>
      <c r="D4015" s="47" t="s">
        <v>4899</v>
      </c>
      <c r="E4015" s="11">
        <v>0</v>
      </c>
      <c r="F4015" s="2">
        <v>0.71719999999999995</v>
      </c>
      <c r="G4015" s="2">
        <v>0.27189999999999998</v>
      </c>
      <c r="H4015" s="2">
        <v>0.44529999999999997</v>
      </c>
      <c r="I4015" s="2">
        <v>0.68600000000000005</v>
      </c>
      <c r="J4015" s="2">
        <v>0.28699999999999998</v>
      </c>
      <c r="K4015" s="2">
        <v>0.39900000000000008</v>
      </c>
      <c r="L4015" s="2">
        <v>0.66269999999999996</v>
      </c>
      <c r="M4015" s="2">
        <v>0.32800000000000001</v>
      </c>
      <c r="N4015" s="2">
        <v>0.33469999999999994</v>
      </c>
      <c r="O4015" s="2">
        <v>0.39300000000000002</v>
      </c>
      <c r="P4015" s="2" t="s">
        <v>4792</v>
      </c>
      <c r="Q4015" s="5">
        <v>17517</v>
      </c>
      <c r="R4015" s="5" t="s">
        <v>4791</v>
      </c>
      <c r="S4015" s="5">
        <v>73</v>
      </c>
      <c r="T4015" s="5">
        <v>416.73802591767998</v>
      </c>
      <c r="U4015" s="5">
        <v>3</v>
      </c>
      <c r="V4015" s="5">
        <v>17.126220243192325</v>
      </c>
      <c r="W4015" s="5">
        <v>12</v>
      </c>
      <c r="X4015" s="5">
        <v>68.5048809727693</v>
      </c>
      <c r="Y4015" s="5">
        <v>18</v>
      </c>
      <c r="Z4015" s="5">
        <v>102.75732145915396</v>
      </c>
      <c r="AA4015" s="5">
        <v>40</v>
      </c>
      <c r="AB4015" s="5">
        <v>228.34960324256437</v>
      </c>
      <c r="AC4015" s="225">
        <v>686</v>
      </c>
      <c r="AD4015" s="5">
        <v>3916.1956956099789</v>
      </c>
      <c r="AE4015" s="5">
        <v>124</v>
      </c>
      <c r="AF4015" s="5">
        <v>707.88377005194945</v>
      </c>
      <c r="AG4015" s="5">
        <v>544</v>
      </c>
      <c r="AH4015" s="5">
        <v>3105.5546040988752</v>
      </c>
      <c r="AI4015" s="5">
        <v>18</v>
      </c>
      <c r="AJ4015" s="5">
        <v>102.75732145915396</v>
      </c>
    </row>
    <row r="4016" spans="1:36" x14ac:dyDescent="0.25">
      <c r="A4016">
        <v>2018</v>
      </c>
      <c r="B4016" t="s">
        <v>71</v>
      </c>
      <c r="C4016" s="212" t="s">
        <v>5207</v>
      </c>
      <c r="D4016" s="47" t="s">
        <v>4899</v>
      </c>
      <c r="E4016" s="11">
        <v>0</v>
      </c>
      <c r="F4016" s="2">
        <v>0.71719999999999995</v>
      </c>
      <c r="G4016" s="2">
        <v>0.27189999999999998</v>
      </c>
      <c r="H4016" s="2">
        <v>0.44529999999999997</v>
      </c>
      <c r="I4016" s="2">
        <v>0.68600000000000005</v>
      </c>
      <c r="J4016" s="2">
        <v>0.28699999999999998</v>
      </c>
      <c r="K4016" s="2">
        <v>0.39900000000000008</v>
      </c>
      <c r="L4016" s="2">
        <v>0.66269999999999996</v>
      </c>
      <c r="M4016" s="2">
        <v>0.32800000000000001</v>
      </c>
      <c r="N4016" s="2">
        <v>0.33469999999999994</v>
      </c>
      <c r="O4016" s="2">
        <v>0.39300000000000002</v>
      </c>
      <c r="P4016" s="2" t="s">
        <v>4792</v>
      </c>
      <c r="Q4016" s="5">
        <v>17517</v>
      </c>
      <c r="R4016" s="5" t="s">
        <v>4791</v>
      </c>
      <c r="S4016" s="5">
        <v>73</v>
      </c>
      <c r="T4016" s="5">
        <v>416.73802591767998</v>
      </c>
      <c r="U4016" s="5">
        <v>3</v>
      </c>
      <c r="V4016" s="5">
        <v>17.126220243192325</v>
      </c>
      <c r="W4016" s="5">
        <v>12</v>
      </c>
      <c r="X4016" s="5">
        <v>68.5048809727693</v>
      </c>
      <c r="Y4016" s="5">
        <v>18</v>
      </c>
      <c r="Z4016" s="5">
        <v>102.75732145915396</v>
      </c>
      <c r="AA4016" s="5">
        <v>40</v>
      </c>
      <c r="AB4016" s="5">
        <v>228.34960324256437</v>
      </c>
      <c r="AC4016" s="225">
        <v>686</v>
      </c>
      <c r="AD4016" s="5">
        <v>3916.1956956099789</v>
      </c>
      <c r="AE4016" s="5">
        <v>124</v>
      </c>
      <c r="AF4016" s="5">
        <v>707.88377005194945</v>
      </c>
      <c r="AG4016" s="5">
        <v>544</v>
      </c>
      <c r="AH4016" s="5">
        <v>3105.5546040988752</v>
      </c>
      <c r="AI4016" s="5">
        <v>18</v>
      </c>
      <c r="AJ4016" s="5">
        <v>102.75732145915396</v>
      </c>
    </row>
    <row r="4017" spans="1:36" x14ac:dyDescent="0.25">
      <c r="A4017">
        <v>2017</v>
      </c>
      <c r="B4017" t="s">
        <v>71</v>
      </c>
      <c r="C4017" s="212" t="s">
        <v>5768</v>
      </c>
      <c r="D4017" s="47" t="s">
        <v>970</v>
      </c>
      <c r="E4017" s="11">
        <v>0</v>
      </c>
      <c r="F4017" s="2">
        <v>0.4269</v>
      </c>
      <c r="G4017" s="2">
        <v>0.55940000000000001</v>
      </c>
      <c r="H4017" s="2">
        <v>-0.13250000000000001</v>
      </c>
      <c r="I4017" s="2">
        <v>0.41610000000000003</v>
      </c>
      <c r="J4017" s="2">
        <v>0.53949999999999998</v>
      </c>
      <c r="K4017" s="2">
        <v>-0.12339999999999995</v>
      </c>
      <c r="L4017" s="2">
        <v>0.49309999999999998</v>
      </c>
      <c r="M4017" s="2">
        <v>0.49390000000000001</v>
      </c>
      <c r="N4017" s="2">
        <v>-8.0000000000002292E-4</v>
      </c>
      <c r="O4017" s="2">
        <v>-8.5566666666666666E-2</v>
      </c>
      <c r="P4017" s="2" t="s">
        <v>5765</v>
      </c>
      <c r="Q4017" s="5">
        <v>17537</v>
      </c>
      <c r="R4017" s="5" t="s">
        <v>4791</v>
      </c>
      <c r="S4017" s="5">
        <v>57</v>
      </c>
      <c r="T4017" s="5">
        <v>325.0270855904659</v>
      </c>
      <c r="U4017" s="5">
        <v>0</v>
      </c>
      <c r="V4017" s="5">
        <v>0</v>
      </c>
      <c r="W4017" s="5">
        <v>3</v>
      </c>
      <c r="X4017" s="5">
        <v>17.106688715287678</v>
      </c>
      <c r="Y4017" s="5">
        <v>25</v>
      </c>
      <c r="Z4017" s="5">
        <v>142.55573929406398</v>
      </c>
      <c r="AA4017" s="5">
        <v>29</v>
      </c>
      <c r="AB4017" s="5">
        <v>165.36465758111422</v>
      </c>
      <c r="AC4017" s="225">
        <v>460</v>
      </c>
      <c r="AD4017" s="5">
        <v>2623.0256030107771</v>
      </c>
      <c r="AE4017" s="5">
        <v>71</v>
      </c>
      <c r="AF4017" s="5">
        <v>404.85829959514172</v>
      </c>
      <c r="AG4017" s="5">
        <v>283</v>
      </c>
      <c r="AH4017" s="5">
        <v>1613.7309688088044</v>
      </c>
      <c r="AI4017" s="5">
        <v>106</v>
      </c>
      <c r="AJ4017" s="5">
        <v>604.43633460683122</v>
      </c>
    </row>
    <row r="4018" spans="1:36" x14ac:dyDescent="0.25">
      <c r="A4018">
        <v>2017</v>
      </c>
      <c r="B4018" t="s">
        <v>41</v>
      </c>
      <c r="C4018" s="212" t="s">
        <v>6129</v>
      </c>
      <c r="D4018" s="47" t="s">
        <v>6045</v>
      </c>
      <c r="E4018" s="11">
        <v>7.5570000000000004</v>
      </c>
      <c r="F4018" s="2">
        <v>0.41739999999999999</v>
      </c>
      <c r="G4018" s="2">
        <v>0.56140000000000001</v>
      </c>
      <c r="H4018" s="2">
        <v>-0.14400000000000002</v>
      </c>
      <c r="I4018" s="2">
        <v>0.41660000000000003</v>
      </c>
      <c r="J4018" s="2">
        <v>0.52200000000000002</v>
      </c>
      <c r="K4018" s="2">
        <v>-0.10539999999999999</v>
      </c>
      <c r="L4018" s="2">
        <v>0.48630000000000001</v>
      </c>
      <c r="M4018" s="2">
        <v>0.49730000000000002</v>
      </c>
      <c r="N4018" s="2">
        <v>-1.100000000000001E-2</v>
      </c>
      <c r="O4018" s="2">
        <v>-8.6800000000000002E-2</v>
      </c>
      <c r="P4018" s="2" t="s">
        <v>5900</v>
      </c>
      <c r="Q4018" s="5">
        <v>17542</v>
      </c>
      <c r="R4018" s="5">
        <v>2321.2915177980681</v>
      </c>
      <c r="S4018" s="5">
        <v>30</v>
      </c>
      <c r="T4018" s="5">
        <v>171.01812792155968</v>
      </c>
      <c r="U4018" s="5">
        <v>0</v>
      </c>
      <c r="V4018" s="5">
        <v>0</v>
      </c>
      <c r="W4018" s="5">
        <v>6</v>
      </c>
      <c r="X4018" s="5">
        <v>34.203625584311936</v>
      </c>
      <c r="Y4018" s="5">
        <v>8</v>
      </c>
      <c r="Z4018" s="5">
        <v>45.604834112415915</v>
      </c>
      <c r="AA4018" s="5">
        <v>16</v>
      </c>
      <c r="AB4018" s="5">
        <v>91.20966822483183</v>
      </c>
      <c r="AC4018" s="225">
        <v>280</v>
      </c>
      <c r="AD4018" s="5">
        <v>1596.1691939345569</v>
      </c>
      <c r="AE4018" s="5">
        <v>23</v>
      </c>
      <c r="AF4018" s="5">
        <v>131.11389807319574</v>
      </c>
      <c r="AG4018" s="5">
        <v>251</v>
      </c>
      <c r="AH4018" s="5">
        <v>1430.8516702770494</v>
      </c>
      <c r="AI4018" s="5">
        <v>6</v>
      </c>
      <c r="AJ4018" s="5">
        <v>34.203625584311936</v>
      </c>
    </row>
    <row r="4019" spans="1:36" x14ac:dyDescent="0.25">
      <c r="A4019">
        <v>2018</v>
      </c>
      <c r="B4019" t="s">
        <v>71</v>
      </c>
      <c r="C4019" s="212" t="s">
        <v>616</v>
      </c>
      <c r="D4019" s="47" t="s">
        <v>4858</v>
      </c>
      <c r="E4019" s="11">
        <v>0</v>
      </c>
      <c r="F4019" s="2">
        <v>0.63790000000000002</v>
      </c>
      <c r="G4019" s="2">
        <v>0.34710000000000002</v>
      </c>
      <c r="H4019" s="2">
        <v>0.2908</v>
      </c>
      <c r="I4019" s="2">
        <v>0.60170000000000001</v>
      </c>
      <c r="J4019" s="2">
        <v>0.36349999999999999</v>
      </c>
      <c r="K4019" s="2">
        <v>0.23820000000000002</v>
      </c>
      <c r="L4019" s="2">
        <v>0.59789999999999999</v>
      </c>
      <c r="M4019" s="2">
        <v>0.39129999999999998</v>
      </c>
      <c r="N4019" s="2">
        <v>0.20660000000000001</v>
      </c>
      <c r="O4019" s="2">
        <v>0.2452</v>
      </c>
      <c r="P4019" s="2" t="s">
        <v>4792</v>
      </c>
      <c r="Q4019" s="5">
        <v>17547</v>
      </c>
      <c r="R4019" s="5" t="s">
        <v>4791</v>
      </c>
      <c r="S4019" s="5">
        <v>25</v>
      </c>
      <c r="T4019" s="5">
        <v>142.47449706502536</v>
      </c>
      <c r="U4019" s="5">
        <v>0</v>
      </c>
      <c r="V4019" s="5">
        <v>0</v>
      </c>
      <c r="W4019" s="5">
        <v>8</v>
      </c>
      <c r="X4019" s="5">
        <v>45.59183906080812</v>
      </c>
      <c r="Y4019" s="5">
        <v>5</v>
      </c>
      <c r="Z4019" s="5">
        <v>28.494899413005072</v>
      </c>
      <c r="AA4019" s="5">
        <v>12</v>
      </c>
      <c r="AB4019" s="5">
        <v>68.387758591212176</v>
      </c>
      <c r="AC4019" s="225">
        <v>376</v>
      </c>
      <c r="AD4019" s="5">
        <v>2142.8164358579816</v>
      </c>
      <c r="AE4019" s="5">
        <v>33</v>
      </c>
      <c r="AF4019" s="5">
        <v>188.06633612583349</v>
      </c>
      <c r="AG4019" s="5">
        <v>323</v>
      </c>
      <c r="AH4019" s="5">
        <v>1840.7705020801277</v>
      </c>
      <c r="AI4019" s="5">
        <v>20</v>
      </c>
      <c r="AJ4019" s="5">
        <v>113.97959765202029</v>
      </c>
    </row>
    <row r="4020" spans="1:36" x14ac:dyDescent="0.25">
      <c r="A4020">
        <v>2018</v>
      </c>
      <c r="B4020" t="s">
        <v>71</v>
      </c>
      <c r="C4020" s="212" t="s">
        <v>616</v>
      </c>
      <c r="D4020" s="47" t="s">
        <v>4858</v>
      </c>
      <c r="E4020" s="11">
        <v>0</v>
      </c>
      <c r="F4020" s="2">
        <v>0.63790000000000002</v>
      </c>
      <c r="G4020" s="2">
        <v>0.34710000000000002</v>
      </c>
      <c r="H4020" s="2">
        <v>0.2908</v>
      </c>
      <c r="I4020" s="2">
        <v>0.60170000000000001</v>
      </c>
      <c r="J4020" s="2">
        <v>0.36349999999999999</v>
      </c>
      <c r="K4020" s="2">
        <v>0.23820000000000002</v>
      </c>
      <c r="L4020" s="2">
        <v>0.59789999999999999</v>
      </c>
      <c r="M4020" s="2">
        <v>0.39129999999999998</v>
      </c>
      <c r="N4020" s="2">
        <v>0.20660000000000001</v>
      </c>
      <c r="O4020" s="2">
        <v>0.2452</v>
      </c>
      <c r="P4020" s="2" t="s">
        <v>4792</v>
      </c>
      <c r="Q4020" s="5">
        <v>17547</v>
      </c>
      <c r="R4020" s="5" t="s">
        <v>4791</v>
      </c>
      <c r="S4020" s="5">
        <v>25</v>
      </c>
      <c r="T4020" s="5">
        <v>142.47449706502536</v>
      </c>
      <c r="U4020" s="5">
        <v>0</v>
      </c>
      <c r="V4020" s="5">
        <v>0</v>
      </c>
      <c r="W4020" s="5">
        <v>8</v>
      </c>
      <c r="X4020" s="5">
        <v>45.59183906080812</v>
      </c>
      <c r="Y4020" s="5">
        <v>5</v>
      </c>
      <c r="Z4020" s="5">
        <v>28.494899413005072</v>
      </c>
      <c r="AA4020" s="5">
        <v>12</v>
      </c>
      <c r="AB4020" s="5">
        <v>68.387758591212176</v>
      </c>
      <c r="AC4020" s="225">
        <v>376</v>
      </c>
      <c r="AD4020" s="5">
        <v>2142.8164358579816</v>
      </c>
      <c r="AE4020" s="5">
        <v>33</v>
      </c>
      <c r="AF4020" s="5">
        <v>188.06633612583349</v>
      </c>
      <c r="AG4020" s="5">
        <v>323</v>
      </c>
      <c r="AH4020" s="5">
        <v>1840.7705020801277</v>
      </c>
      <c r="AI4020" s="5">
        <v>20</v>
      </c>
      <c r="AJ4020" s="5">
        <v>113.97959765202029</v>
      </c>
    </row>
    <row r="4021" spans="1:36" x14ac:dyDescent="0.25">
      <c r="A4021">
        <v>2019</v>
      </c>
      <c r="B4021" t="s">
        <v>71</v>
      </c>
      <c r="C4021" s="212" t="s">
        <v>5809</v>
      </c>
      <c r="D4021" s="47" t="s">
        <v>649</v>
      </c>
      <c r="E4021" s="11">
        <v>0</v>
      </c>
      <c r="F4021" s="2">
        <v>0.502</v>
      </c>
      <c r="G4021" s="2">
        <v>0.48620000000000002</v>
      </c>
      <c r="H4021" s="2">
        <v>1.5799999999999981E-2</v>
      </c>
      <c r="I4021" s="2">
        <v>0.48920000000000002</v>
      </c>
      <c r="J4021" s="2">
        <v>0.4844</v>
      </c>
      <c r="K4021" s="2">
        <v>4.8000000000000265E-3</v>
      </c>
      <c r="L4021" s="2">
        <v>0.4879</v>
      </c>
      <c r="M4021" s="2">
        <v>0.504</v>
      </c>
      <c r="N4021" s="2">
        <v>-1.6100000000000003E-2</v>
      </c>
      <c r="O4021" s="2">
        <v>1.5000000000000013E-3</v>
      </c>
      <c r="P4021" s="2" t="s">
        <v>5765</v>
      </c>
      <c r="Q4021" s="5">
        <v>17557</v>
      </c>
      <c r="R4021" s="5" t="s">
        <v>4791</v>
      </c>
      <c r="S4021" s="5">
        <v>62</v>
      </c>
      <c r="T4021" s="5">
        <v>353.13550150936948</v>
      </c>
      <c r="U4021" s="5">
        <v>1</v>
      </c>
      <c r="V4021" s="5">
        <v>5.6957338953124106</v>
      </c>
      <c r="W4021" s="5">
        <v>13</v>
      </c>
      <c r="X4021" s="5">
        <v>74.044540639061339</v>
      </c>
      <c r="Y4021" s="5">
        <v>6</v>
      </c>
      <c r="Z4021" s="5">
        <v>34.174403371874462</v>
      </c>
      <c r="AA4021" s="5">
        <v>42</v>
      </c>
      <c r="AB4021" s="5">
        <v>239.22082360312126</v>
      </c>
      <c r="AC4021" s="225">
        <v>332</v>
      </c>
      <c r="AD4021" s="5">
        <v>1890.9836532437205</v>
      </c>
      <c r="AE4021" s="5">
        <v>52</v>
      </c>
      <c r="AF4021" s="5">
        <v>296.17816255624535</v>
      </c>
      <c r="AG4021" s="5">
        <v>243</v>
      </c>
      <c r="AH4021" s="5">
        <v>1384.063336560916</v>
      </c>
      <c r="AI4021" s="5">
        <v>37</v>
      </c>
      <c r="AJ4021" s="5">
        <v>210.74215412655923</v>
      </c>
    </row>
    <row r="4022" spans="1:36" x14ac:dyDescent="0.25">
      <c r="A4022">
        <v>2018</v>
      </c>
      <c r="B4022" t="s">
        <v>71</v>
      </c>
      <c r="C4022" s="212" t="s">
        <v>5809</v>
      </c>
      <c r="D4022" s="47" t="s">
        <v>649</v>
      </c>
      <c r="E4022" s="11">
        <v>0</v>
      </c>
      <c r="F4022" s="2">
        <v>0.502</v>
      </c>
      <c r="G4022" s="2">
        <v>0.48620000000000002</v>
      </c>
      <c r="H4022" s="2">
        <v>1.5799999999999981E-2</v>
      </c>
      <c r="I4022" s="2">
        <v>0.48920000000000002</v>
      </c>
      <c r="J4022" s="2">
        <v>0.4844</v>
      </c>
      <c r="K4022" s="2">
        <v>4.8000000000000265E-3</v>
      </c>
      <c r="L4022" s="2">
        <v>0.4879</v>
      </c>
      <c r="M4022" s="2">
        <v>0.504</v>
      </c>
      <c r="N4022" s="2">
        <v>-1.6100000000000003E-2</v>
      </c>
      <c r="O4022" s="2">
        <v>1.5000000000000013E-3</v>
      </c>
      <c r="P4022" s="2" t="s">
        <v>5765</v>
      </c>
      <c r="Q4022" s="5">
        <v>17563</v>
      </c>
      <c r="R4022" s="5" t="s">
        <v>4791</v>
      </c>
      <c r="S4022" s="5">
        <v>47</v>
      </c>
      <c r="T4022" s="5">
        <v>267.60803962876503</v>
      </c>
      <c r="U4022" s="5">
        <v>1</v>
      </c>
      <c r="V4022" s="5">
        <v>5.693788077207766</v>
      </c>
      <c r="W4022" s="5">
        <v>11</v>
      </c>
      <c r="X4022" s="5">
        <v>62.631668849285433</v>
      </c>
      <c r="Y4022" s="5">
        <v>1</v>
      </c>
      <c r="Z4022" s="5">
        <v>5.693788077207766</v>
      </c>
      <c r="AA4022" s="5">
        <v>34</v>
      </c>
      <c r="AB4022" s="5">
        <v>193.58879462506405</v>
      </c>
      <c r="AC4022" s="225">
        <v>309</v>
      </c>
      <c r="AD4022" s="5">
        <v>1759.3805158571997</v>
      </c>
      <c r="AE4022" s="5">
        <v>50</v>
      </c>
      <c r="AF4022" s="5">
        <v>284.68940386038832</v>
      </c>
      <c r="AG4022" s="5">
        <v>234</v>
      </c>
      <c r="AH4022" s="5">
        <v>1332.3464100666174</v>
      </c>
      <c r="AI4022" s="5">
        <v>25</v>
      </c>
      <c r="AJ4022" s="5">
        <v>142.34470193019416</v>
      </c>
    </row>
    <row r="4023" spans="1:36" x14ac:dyDescent="0.25">
      <c r="A4023">
        <v>2018</v>
      </c>
      <c r="B4023" t="s">
        <v>71</v>
      </c>
      <c r="C4023" s="212" t="s">
        <v>5809</v>
      </c>
      <c r="D4023" s="47" t="s">
        <v>649</v>
      </c>
      <c r="E4023" s="11">
        <v>0</v>
      </c>
      <c r="F4023" s="2">
        <v>0.502</v>
      </c>
      <c r="G4023" s="2">
        <v>0.48620000000000002</v>
      </c>
      <c r="H4023" s="2">
        <v>1.5799999999999981E-2</v>
      </c>
      <c r="I4023" s="2">
        <v>0.48920000000000002</v>
      </c>
      <c r="J4023" s="2">
        <v>0.4844</v>
      </c>
      <c r="K4023" s="2">
        <v>4.8000000000000265E-3</v>
      </c>
      <c r="L4023" s="2">
        <v>0.4879</v>
      </c>
      <c r="M4023" s="2">
        <v>0.504</v>
      </c>
      <c r="N4023" s="2">
        <v>-1.6100000000000003E-2</v>
      </c>
      <c r="O4023" s="2">
        <v>1.5000000000000013E-3</v>
      </c>
      <c r="P4023" s="2" t="s">
        <v>5765</v>
      </c>
      <c r="Q4023" s="5">
        <v>17563</v>
      </c>
      <c r="R4023" s="5" t="s">
        <v>4791</v>
      </c>
      <c r="S4023" s="5">
        <v>47</v>
      </c>
      <c r="T4023" s="5">
        <v>267.60803962876503</v>
      </c>
      <c r="U4023" s="5">
        <v>1</v>
      </c>
      <c r="V4023" s="5">
        <v>5.693788077207766</v>
      </c>
      <c r="W4023" s="5">
        <v>11</v>
      </c>
      <c r="X4023" s="5">
        <v>62.631668849285433</v>
      </c>
      <c r="Y4023" s="5">
        <v>1</v>
      </c>
      <c r="Z4023" s="5">
        <v>5.693788077207766</v>
      </c>
      <c r="AA4023" s="5">
        <v>34</v>
      </c>
      <c r="AB4023" s="5">
        <v>193.58879462506405</v>
      </c>
      <c r="AC4023" s="225">
        <v>309</v>
      </c>
      <c r="AD4023" s="5">
        <v>1759.3805158571997</v>
      </c>
      <c r="AE4023" s="5">
        <v>50</v>
      </c>
      <c r="AF4023" s="5">
        <v>284.68940386038832</v>
      </c>
      <c r="AG4023" s="5">
        <v>234</v>
      </c>
      <c r="AH4023" s="5">
        <v>1332.3464100666174</v>
      </c>
      <c r="AI4023" s="5">
        <v>25</v>
      </c>
      <c r="AJ4023" s="5">
        <v>142.34470193019416</v>
      </c>
    </row>
    <row r="4024" spans="1:36" x14ac:dyDescent="0.25">
      <c r="A4024">
        <v>2017</v>
      </c>
      <c r="B4024" t="s">
        <v>71</v>
      </c>
      <c r="C4024" s="212" t="s">
        <v>724</v>
      </c>
      <c r="D4024" s="47" t="s">
        <v>4933</v>
      </c>
      <c r="E4024" s="11">
        <v>0</v>
      </c>
      <c r="F4024" s="2">
        <v>0.66339999999999999</v>
      </c>
      <c r="G4024" s="2">
        <v>0.32450000000000001</v>
      </c>
      <c r="H4024" s="2">
        <v>0.33889999999999998</v>
      </c>
      <c r="I4024" s="2">
        <v>0.71699999999999997</v>
      </c>
      <c r="J4024" s="2">
        <v>0.24909999999999999</v>
      </c>
      <c r="K4024" s="2">
        <v>0.46789999999999998</v>
      </c>
      <c r="L4024" s="2">
        <v>0.71660000000000001</v>
      </c>
      <c r="M4024" s="2">
        <v>0.2732</v>
      </c>
      <c r="N4024" s="2">
        <v>0.44340000000000002</v>
      </c>
      <c r="O4024" s="2">
        <v>0.41673333333333334</v>
      </c>
      <c r="P4024" s="2" t="s">
        <v>4792</v>
      </c>
      <c r="Q4024" s="5">
        <v>17579</v>
      </c>
      <c r="R4024" s="5" t="s">
        <v>4791</v>
      </c>
      <c r="S4024" s="5">
        <v>114</v>
      </c>
      <c r="T4024" s="5">
        <v>648.50105239205868</v>
      </c>
      <c r="U4024" s="5">
        <v>1</v>
      </c>
      <c r="V4024" s="5">
        <v>5.688605722737357</v>
      </c>
      <c r="W4024" s="5">
        <v>13</v>
      </c>
      <c r="X4024" s="5">
        <v>73.951874395585648</v>
      </c>
      <c r="Y4024" s="5">
        <v>29</v>
      </c>
      <c r="Z4024" s="5">
        <v>164.96956595938337</v>
      </c>
      <c r="AA4024" s="5">
        <v>71</v>
      </c>
      <c r="AB4024" s="5">
        <v>403.8910063143523</v>
      </c>
      <c r="AC4024" s="225">
        <v>793</v>
      </c>
      <c r="AD4024" s="5">
        <v>4511.0643381307245</v>
      </c>
      <c r="AE4024" s="5">
        <v>167</v>
      </c>
      <c r="AF4024" s="5">
        <v>949.99715569713874</v>
      </c>
      <c r="AG4024" s="5">
        <v>559</v>
      </c>
      <c r="AH4024" s="5">
        <v>3179.9305990101825</v>
      </c>
      <c r="AI4024" s="5">
        <v>67</v>
      </c>
      <c r="AJ4024" s="5">
        <v>381.1365834234029</v>
      </c>
    </row>
    <row r="4025" spans="1:36" x14ac:dyDescent="0.25">
      <c r="A4025">
        <v>2018</v>
      </c>
      <c r="B4025" t="s">
        <v>49</v>
      </c>
      <c r="C4025" s="212" t="s">
        <v>6321</v>
      </c>
      <c r="D4025" s="47" t="s">
        <v>5760</v>
      </c>
      <c r="E4025" s="11">
        <v>12.3</v>
      </c>
      <c r="F4025" s="2">
        <v>0.34110000000000001</v>
      </c>
      <c r="G4025" s="2">
        <v>0.62929999999999997</v>
      </c>
      <c r="H4025" s="2">
        <v>-0.28819999999999996</v>
      </c>
      <c r="I4025" s="2">
        <v>0.34399999999999997</v>
      </c>
      <c r="J4025" s="2">
        <v>0.55000000000000004</v>
      </c>
      <c r="K4025" s="2">
        <v>-0.20600000000000007</v>
      </c>
      <c r="L4025" s="2">
        <v>0.41</v>
      </c>
      <c r="M4025" s="2">
        <v>0.57399999999999995</v>
      </c>
      <c r="N4025" s="2">
        <v>-0.16399999999999998</v>
      </c>
      <c r="O4025" s="2">
        <v>-0.21940000000000001</v>
      </c>
      <c r="P4025" s="2" t="s">
        <v>5900</v>
      </c>
      <c r="Q4025" s="5">
        <v>17595</v>
      </c>
      <c r="R4025" s="5">
        <v>1430.4878048780488</v>
      </c>
      <c r="S4025" s="5">
        <v>25</v>
      </c>
      <c r="T4025" s="5">
        <v>142.08581983518044</v>
      </c>
      <c r="U4025" s="5">
        <v>0</v>
      </c>
      <c r="V4025" s="5">
        <v>0</v>
      </c>
      <c r="W4025" s="5">
        <v>3</v>
      </c>
      <c r="X4025" s="5">
        <v>17.050298380221655</v>
      </c>
      <c r="Y4025" s="5">
        <v>3</v>
      </c>
      <c r="Z4025" s="5">
        <v>17.050298380221655</v>
      </c>
      <c r="AA4025" s="5">
        <v>19</v>
      </c>
      <c r="AB4025" s="5">
        <v>107.98522307473714</v>
      </c>
      <c r="AC4025" s="225">
        <v>132</v>
      </c>
      <c r="AD4025" s="5">
        <v>750.21312872975273</v>
      </c>
      <c r="AE4025" s="5">
        <v>18</v>
      </c>
      <c r="AF4025" s="5">
        <v>102.30179028132991</v>
      </c>
      <c r="AG4025" s="5">
        <v>107</v>
      </c>
      <c r="AH4025" s="5">
        <v>608.12730889457225</v>
      </c>
      <c r="AI4025" s="5">
        <v>7</v>
      </c>
      <c r="AJ4025" s="5">
        <v>39.784029553850523</v>
      </c>
    </row>
    <row r="4026" spans="1:36" x14ac:dyDescent="0.25">
      <c r="A4026">
        <v>2019</v>
      </c>
      <c r="B4026" t="s">
        <v>71</v>
      </c>
      <c r="C4026" s="212" t="s">
        <v>616</v>
      </c>
      <c r="D4026" s="47" t="s">
        <v>4858</v>
      </c>
      <c r="E4026" s="11">
        <v>0</v>
      </c>
      <c r="F4026" s="2">
        <v>0.63790000000000002</v>
      </c>
      <c r="G4026" s="2">
        <v>0.34710000000000002</v>
      </c>
      <c r="H4026" s="2">
        <v>0.2908</v>
      </c>
      <c r="I4026" s="2">
        <v>0.60170000000000001</v>
      </c>
      <c r="J4026" s="2">
        <v>0.36349999999999999</v>
      </c>
      <c r="K4026" s="2">
        <v>0.23820000000000002</v>
      </c>
      <c r="L4026" s="2">
        <v>0.59789999999999999</v>
      </c>
      <c r="M4026" s="2">
        <v>0.39129999999999998</v>
      </c>
      <c r="N4026" s="2">
        <v>0.20660000000000001</v>
      </c>
      <c r="O4026" s="2">
        <v>0.2452</v>
      </c>
      <c r="P4026" s="2" t="s">
        <v>4792</v>
      </c>
      <c r="Q4026" s="5">
        <v>17604</v>
      </c>
      <c r="R4026" s="5" t="s">
        <v>4791</v>
      </c>
      <c r="S4026" s="5">
        <v>20</v>
      </c>
      <c r="T4026" s="5">
        <v>113.61054305839582</v>
      </c>
      <c r="U4026" s="5">
        <v>0</v>
      </c>
      <c r="V4026" s="5">
        <v>0</v>
      </c>
      <c r="W4026" s="5">
        <v>1</v>
      </c>
      <c r="X4026" s="5">
        <v>5.6805271529197912</v>
      </c>
      <c r="Y4026" s="5">
        <v>5</v>
      </c>
      <c r="Z4026" s="5">
        <v>28.402635764598955</v>
      </c>
      <c r="AA4026" s="5">
        <v>14</v>
      </c>
      <c r="AB4026" s="5">
        <v>79.527380140877071</v>
      </c>
      <c r="AC4026" s="225">
        <v>318</v>
      </c>
      <c r="AD4026" s="5">
        <v>1806.4076346284937</v>
      </c>
      <c r="AE4026" s="5">
        <v>33</v>
      </c>
      <c r="AF4026" s="5">
        <v>187.4573960463531</v>
      </c>
      <c r="AG4026" s="5">
        <v>269</v>
      </c>
      <c r="AH4026" s="5">
        <v>1528.0618041354237</v>
      </c>
      <c r="AI4026" s="5">
        <v>16</v>
      </c>
      <c r="AJ4026" s="5">
        <v>90.888434446716658</v>
      </c>
    </row>
    <row r="4027" spans="1:36" x14ac:dyDescent="0.25">
      <c r="A4027">
        <v>2019</v>
      </c>
      <c r="B4027" t="s">
        <v>41</v>
      </c>
      <c r="C4027" s="212" t="s">
        <v>6145</v>
      </c>
      <c r="D4027" s="47" t="s">
        <v>6109</v>
      </c>
      <c r="E4027" s="11">
        <v>8.0690000000000008</v>
      </c>
      <c r="F4027" s="2">
        <v>0.44950000000000001</v>
      </c>
      <c r="G4027" s="2">
        <v>0.53290000000000004</v>
      </c>
      <c r="H4027" s="2">
        <v>-8.340000000000003E-2</v>
      </c>
      <c r="I4027" s="2">
        <v>0.44180000000000003</v>
      </c>
      <c r="J4027" s="2">
        <v>0.50580000000000003</v>
      </c>
      <c r="K4027" s="2">
        <v>-6.4000000000000001E-2</v>
      </c>
      <c r="L4027" s="2">
        <v>0.46360000000000001</v>
      </c>
      <c r="M4027" s="2">
        <v>0.51849999999999996</v>
      </c>
      <c r="N4027" s="2">
        <v>-5.4899999999999949E-2</v>
      </c>
      <c r="O4027" s="2">
        <v>-6.7433333333333331E-2</v>
      </c>
      <c r="P4027" s="2" t="s">
        <v>5900</v>
      </c>
      <c r="Q4027" s="5">
        <v>17606</v>
      </c>
      <c r="R4027" s="5">
        <v>2181.9308464493738</v>
      </c>
      <c r="S4027" s="5">
        <v>25</v>
      </c>
      <c r="T4027" s="5">
        <v>141.9970464614336</v>
      </c>
      <c r="U4027" s="5">
        <v>0</v>
      </c>
      <c r="V4027" s="5">
        <v>0</v>
      </c>
      <c r="W4027" s="5">
        <v>12</v>
      </c>
      <c r="X4027" s="5">
        <v>68.158582301488124</v>
      </c>
      <c r="Y4027" s="5">
        <v>2</v>
      </c>
      <c r="Z4027" s="5">
        <v>11.359763716914689</v>
      </c>
      <c r="AA4027" s="5">
        <v>11</v>
      </c>
      <c r="AB4027" s="5">
        <v>62.478700443030782</v>
      </c>
      <c r="AC4027" s="225">
        <v>150</v>
      </c>
      <c r="AD4027" s="5">
        <v>851.98227876860165</v>
      </c>
      <c r="AE4027" s="5">
        <v>11</v>
      </c>
      <c r="AF4027" s="5">
        <v>62.478700443030782</v>
      </c>
      <c r="AG4027" s="5">
        <v>127</v>
      </c>
      <c r="AH4027" s="5">
        <v>721.34499602408277</v>
      </c>
      <c r="AI4027" s="5">
        <v>12</v>
      </c>
      <c r="AJ4027" s="5">
        <v>68.158582301488124</v>
      </c>
    </row>
    <row r="4028" spans="1:36" x14ac:dyDescent="0.25">
      <c r="A4028">
        <v>2018</v>
      </c>
      <c r="B4028" t="s">
        <v>71</v>
      </c>
      <c r="C4028" s="212" t="s">
        <v>5768</v>
      </c>
      <c r="D4028" s="47" t="s">
        <v>970</v>
      </c>
      <c r="E4028" s="11">
        <v>0</v>
      </c>
      <c r="F4028" s="2">
        <v>0.4269</v>
      </c>
      <c r="G4028" s="2">
        <v>0.55940000000000001</v>
      </c>
      <c r="H4028" s="2">
        <v>-0.13250000000000001</v>
      </c>
      <c r="I4028" s="2">
        <v>0.41610000000000003</v>
      </c>
      <c r="J4028" s="2">
        <v>0.53949999999999998</v>
      </c>
      <c r="K4028" s="2">
        <v>-0.12339999999999995</v>
      </c>
      <c r="L4028" s="2">
        <v>0.49309999999999998</v>
      </c>
      <c r="M4028" s="2">
        <v>0.49390000000000001</v>
      </c>
      <c r="N4028" s="2">
        <v>-8.0000000000002292E-4</v>
      </c>
      <c r="O4028" s="2">
        <v>-8.5566666666666666E-2</v>
      </c>
      <c r="P4028" s="2" t="s">
        <v>5765</v>
      </c>
      <c r="Q4028" s="5">
        <v>17619</v>
      </c>
      <c r="R4028" s="5" t="s">
        <v>4791</v>
      </c>
      <c r="S4028" s="5">
        <v>73</v>
      </c>
      <c r="T4028" s="5">
        <v>414.32544412282198</v>
      </c>
      <c r="U4028" s="5">
        <v>1</v>
      </c>
      <c r="V4028" s="5">
        <v>5.6756910153811226</v>
      </c>
      <c r="W4028" s="5">
        <v>6</v>
      </c>
      <c r="X4028" s="5">
        <v>34.054146092286736</v>
      </c>
      <c r="Y4028" s="5">
        <v>35</v>
      </c>
      <c r="Z4028" s="5">
        <v>198.64918553833931</v>
      </c>
      <c r="AA4028" s="5">
        <v>31</v>
      </c>
      <c r="AB4028" s="5">
        <v>175.94642147681481</v>
      </c>
      <c r="AC4028" s="225">
        <v>422</v>
      </c>
      <c r="AD4028" s="5">
        <v>2395.1416084908337</v>
      </c>
      <c r="AE4028" s="5">
        <v>71</v>
      </c>
      <c r="AF4028" s="5">
        <v>402.97406209205974</v>
      </c>
      <c r="AG4028" s="5">
        <v>245</v>
      </c>
      <c r="AH4028" s="5">
        <v>1390.544298768375</v>
      </c>
      <c r="AI4028" s="5">
        <v>106</v>
      </c>
      <c r="AJ4028" s="5">
        <v>601.62324763039896</v>
      </c>
    </row>
    <row r="4029" spans="1:36" x14ac:dyDescent="0.25">
      <c r="A4029">
        <v>2018</v>
      </c>
      <c r="B4029" t="s">
        <v>71</v>
      </c>
      <c r="C4029" s="212" t="s">
        <v>5768</v>
      </c>
      <c r="D4029" s="47" t="s">
        <v>970</v>
      </c>
      <c r="E4029" s="11">
        <v>0</v>
      </c>
      <c r="F4029" s="2">
        <v>0.4269</v>
      </c>
      <c r="G4029" s="2">
        <v>0.55940000000000001</v>
      </c>
      <c r="H4029" s="2">
        <v>-0.13250000000000001</v>
      </c>
      <c r="I4029" s="2">
        <v>0.41610000000000003</v>
      </c>
      <c r="J4029" s="2">
        <v>0.53949999999999998</v>
      </c>
      <c r="K4029" s="2">
        <v>-0.12339999999999995</v>
      </c>
      <c r="L4029" s="2">
        <v>0.49309999999999998</v>
      </c>
      <c r="M4029" s="2">
        <v>0.49390000000000001</v>
      </c>
      <c r="N4029" s="2">
        <v>-8.0000000000002292E-4</v>
      </c>
      <c r="O4029" s="2">
        <v>-8.5566666666666666E-2</v>
      </c>
      <c r="P4029" s="2" t="s">
        <v>5765</v>
      </c>
      <c r="Q4029" s="5">
        <v>17619</v>
      </c>
      <c r="R4029" s="5" t="s">
        <v>4791</v>
      </c>
      <c r="S4029" s="5">
        <v>73</v>
      </c>
      <c r="T4029" s="5">
        <v>414.32544412282198</v>
      </c>
      <c r="U4029" s="5">
        <v>1</v>
      </c>
      <c r="V4029" s="5">
        <v>5.6756910153811226</v>
      </c>
      <c r="W4029" s="5">
        <v>6</v>
      </c>
      <c r="X4029" s="5">
        <v>34.054146092286736</v>
      </c>
      <c r="Y4029" s="5">
        <v>35</v>
      </c>
      <c r="Z4029" s="5">
        <v>198.64918553833931</v>
      </c>
      <c r="AA4029" s="5">
        <v>31</v>
      </c>
      <c r="AB4029" s="5">
        <v>175.94642147681481</v>
      </c>
      <c r="AC4029" s="225">
        <v>422</v>
      </c>
      <c r="AD4029" s="5">
        <v>2395.1416084908337</v>
      </c>
      <c r="AE4029" s="5">
        <v>71</v>
      </c>
      <c r="AF4029" s="5">
        <v>402.97406209205974</v>
      </c>
      <c r="AG4029" s="5">
        <v>245</v>
      </c>
      <c r="AH4029" s="5">
        <v>1390.544298768375</v>
      </c>
      <c r="AI4029" s="5">
        <v>106</v>
      </c>
      <c r="AJ4029" s="5">
        <v>601.62324763039896</v>
      </c>
    </row>
    <row r="4030" spans="1:36" x14ac:dyDescent="0.25">
      <c r="A4030">
        <v>2018</v>
      </c>
      <c r="B4030" t="s">
        <v>49</v>
      </c>
      <c r="C4030" s="212" t="s">
        <v>6321</v>
      </c>
      <c r="D4030" s="47" t="s">
        <v>5760</v>
      </c>
      <c r="E4030" s="11">
        <v>12.3</v>
      </c>
      <c r="F4030" s="2">
        <v>0.34110000000000001</v>
      </c>
      <c r="G4030" s="2">
        <v>0.62929999999999997</v>
      </c>
      <c r="H4030" s="2">
        <v>-0.28819999999999996</v>
      </c>
      <c r="I4030" s="2">
        <v>0.34399999999999997</v>
      </c>
      <c r="J4030" s="2">
        <v>0.55000000000000004</v>
      </c>
      <c r="K4030" s="2">
        <v>-0.20600000000000007</v>
      </c>
      <c r="L4030" s="2">
        <v>0.41</v>
      </c>
      <c r="M4030" s="2">
        <v>0.57399999999999995</v>
      </c>
      <c r="N4030" s="2">
        <v>-0.16399999999999998</v>
      </c>
      <c r="O4030" s="2">
        <v>-0.21940000000000001</v>
      </c>
      <c r="P4030" s="2" t="s">
        <v>5900</v>
      </c>
      <c r="Q4030" s="5">
        <v>17623</v>
      </c>
      <c r="R4030" s="5">
        <v>1432.7642276422764</v>
      </c>
      <c r="S4030" s="5">
        <v>32</v>
      </c>
      <c r="T4030" s="5">
        <v>181.58088861147365</v>
      </c>
      <c r="U4030" s="5">
        <v>0</v>
      </c>
      <c r="V4030" s="5">
        <v>0</v>
      </c>
      <c r="W4030" s="5">
        <v>8</v>
      </c>
      <c r="X4030" s="5">
        <v>45.395222152868413</v>
      </c>
      <c r="Y4030" s="5">
        <v>2</v>
      </c>
      <c r="Z4030" s="5">
        <v>11.348805538217103</v>
      </c>
      <c r="AA4030" s="5">
        <v>22</v>
      </c>
      <c r="AB4030" s="5">
        <v>124.83686092038813</v>
      </c>
      <c r="AC4030" s="225">
        <v>143</v>
      </c>
      <c r="AD4030" s="5">
        <v>811.43959598252275</v>
      </c>
      <c r="AE4030" s="5">
        <v>18</v>
      </c>
      <c r="AF4030" s="5">
        <v>102.13924984395393</v>
      </c>
      <c r="AG4030" s="5">
        <v>117</v>
      </c>
      <c r="AH4030" s="5">
        <v>663.90512398570047</v>
      </c>
      <c r="AI4030" s="5">
        <v>8</v>
      </c>
      <c r="AJ4030" s="5">
        <v>45.395222152868413</v>
      </c>
    </row>
    <row r="4031" spans="1:36" x14ac:dyDescent="0.25">
      <c r="A4031">
        <v>2019</v>
      </c>
      <c r="B4031" t="s">
        <v>41</v>
      </c>
      <c r="C4031" s="212" t="s">
        <v>5568</v>
      </c>
      <c r="D4031" s="47" t="s">
        <v>5522</v>
      </c>
      <c r="E4031" s="11">
        <v>10.314</v>
      </c>
      <c r="F4031" s="2">
        <v>0.62090000000000001</v>
      </c>
      <c r="G4031" s="2">
        <v>0.3569</v>
      </c>
      <c r="H4031" s="2">
        <v>0.26400000000000001</v>
      </c>
      <c r="I4031" s="2">
        <v>0.60129999999999995</v>
      </c>
      <c r="J4031" s="2">
        <v>0.33800000000000002</v>
      </c>
      <c r="K4031" s="2">
        <v>0.26329999999999992</v>
      </c>
      <c r="L4031" s="2">
        <v>0.54259999999999997</v>
      </c>
      <c r="M4031" s="2">
        <v>0.43209999999999998</v>
      </c>
      <c r="N4031" s="2">
        <v>0.11049999999999999</v>
      </c>
      <c r="O4031" s="2">
        <v>0.21259999999999998</v>
      </c>
      <c r="P4031" s="2" t="s">
        <v>4792</v>
      </c>
      <c r="Q4031" s="5">
        <v>17629</v>
      </c>
      <c r="R4031" s="5">
        <v>1709.230172580958</v>
      </c>
      <c r="S4031" s="5">
        <v>82</v>
      </c>
      <c r="T4031" s="5">
        <v>465.14266265812012</v>
      </c>
      <c r="U4031" s="5">
        <v>2</v>
      </c>
      <c r="V4031" s="5">
        <v>11.344942991661467</v>
      </c>
      <c r="W4031" s="5">
        <v>28</v>
      </c>
      <c r="X4031" s="5">
        <v>158.82920188326054</v>
      </c>
      <c r="Y4031" s="5">
        <v>5</v>
      </c>
      <c r="Z4031" s="5">
        <v>28.362357479153669</v>
      </c>
      <c r="AA4031" s="5">
        <v>47</v>
      </c>
      <c r="AB4031" s="5">
        <v>266.60616030404447</v>
      </c>
      <c r="AC4031" s="225">
        <v>174</v>
      </c>
      <c r="AD4031" s="5">
        <v>987.01004027454758</v>
      </c>
      <c r="AE4031" s="5">
        <v>52</v>
      </c>
      <c r="AF4031" s="5">
        <v>294.96851778319814</v>
      </c>
      <c r="AG4031" s="5">
        <v>122</v>
      </c>
      <c r="AH4031" s="5">
        <v>692.0415224913495</v>
      </c>
      <c r="AI4031" s="5">
        <v>0</v>
      </c>
      <c r="AJ4031" s="5">
        <v>0</v>
      </c>
    </row>
    <row r="4032" spans="1:36" x14ac:dyDescent="0.25">
      <c r="A4032">
        <v>2018</v>
      </c>
      <c r="B4032" t="s">
        <v>49</v>
      </c>
      <c r="C4032" s="212" t="s">
        <v>6383</v>
      </c>
      <c r="D4032" s="47" t="s">
        <v>726</v>
      </c>
      <c r="E4032" s="11">
        <v>20.100000000000001</v>
      </c>
      <c r="F4032" s="2">
        <v>0.30480000000000002</v>
      </c>
      <c r="G4032" s="2">
        <v>0.66490000000000005</v>
      </c>
      <c r="H4032" s="2">
        <v>-0.36010000000000003</v>
      </c>
      <c r="I4032" s="2">
        <v>0.40200000000000002</v>
      </c>
      <c r="J4032" s="2">
        <v>0.496</v>
      </c>
      <c r="K4032" s="2">
        <v>-9.3999999999999972E-2</v>
      </c>
      <c r="L4032" s="2">
        <v>0.497</v>
      </c>
      <c r="M4032" s="2">
        <v>0.49099999999999999</v>
      </c>
      <c r="N4032" s="2">
        <v>6.0000000000000053E-3</v>
      </c>
      <c r="O4032" s="2">
        <v>-0.14936666666666668</v>
      </c>
      <c r="P4032" s="2" t="s">
        <v>5900</v>
      </c>
      <c r="Q4032" s="5">
        <v>17631</v>
      </c>
      <c r="R4032" s="5">
        <v>877.16417910447751</v>
      </c>
      <c r="S4032" s="5">
        <v>35</v>
      </c>
      <c r="T4032" s="5">
        <v>198.51398105609437</v>
      </c>
      <c r="U4032" s="5">
        <v>0</v>
      </c>
      <c r="V4032" s="5">
        <v>0</v>
      </c>
      <c r="W4032" s="5">
        <v>5</v>
      </c>
      <c r="X4032" s="5">
        <v>28.359140150870626</v>
      </c>
      <c r="Y4032" s="5">
        <v>4</v>
      </c>
      <c r="Z4032" s="5">
        <v>22.6873121206965</v>
      </c>
      <c r="AA4032" s="5">
        <v>26</v>
      </c>
      <c r="AB4032" s="5">
        <v>147.46752878452725</v>
      </c>
      <c r="AC4032" s="225">
        <v>158</v>
      </c>
      <c r="AD4032" s="5">
        <v>896.14882876751187</v>
      </c>
      <c r="AE4032" s="5">
        <v>18</v>
      </c>
      <c r="AF4032" s="5">
        <v>102.09290454313425</v>
      </c>
      <c r="AG4032" s="5">
        <v>122</v>
      </c>
      <c r="AH4032" s="5">
        <v>691.96301968124328</v>
      </c>
      <c r="AI4032" s="5">
        <v>18</v>
      </c>
      <c r="AJ4032" s="5">
        <v>102.09290454313425</v>
      </c>
    </row>
    <row r="4033" spans="1:36" x14ac:dyDescent="0.25">
      <c r="A4033">
        <v>2017</v>
      </c>
      <c r="B4033" t="s">
        <v>49</v>
      </c>
      <c r="C4033" s="212" t="s">
        <v>6321</v>
      </c>
      <c r="D4033" s="47" t="s">
        <v>5760</v>
      </c>
      <c r="E4033" s="11">
        <v>12.3</v>
      </c>
      <c r="F4033" s="2">
        <v>0.34110000000000001</v>
      </c>
      <c r="G4033" s="2">
        <v>0.62929999999999997</v>
      </c>
      <c r="H4033" s="2">
        <v>-0.28819999999999996</v>
      </c>
      <c r="I4033" s="2">
        <v>0.34399999999999997</v>
      </c>
      <c r="J4033" s="2">
        <v>0.55000000000000004</v>
      </c>
      <c r="K4033" s="2">
        <v>-0.20600000000000007</v>
      </c>
      <c r="L4033" s="2">
        <v>0.41</v>
      </c>
      <c r="M4033" s="2">
        <v>0.57399999999999995</v>
      </c>
      <c r="N4033" s="2">
        <v>-0.16399999999999998</v>
      </c>
      <c r="O4033" s="2">
        <v>-0.21940000000000001</v>
      </c>
      <c r="P4033" s="2" t="s">
        <v>5900</v>
      </c>
      <c r="Q4033" s="5">
        <v>17636</v>
      </c>
      <c r="R4033" s="5">
        <v>1433.821138211382</v>
      </c>
      <c r="S4033" s="5">
        <v>50</v>
      </c>
      <c r="T4033" s="5">
        <v>283.51100022680879</v>
      </c>
      <c r="U4033" s="5">
        <v>0</v>
      </c>
      <c r="V4033" s="5">
        <v>0</v>
      </c>
      <c r="W4033" s="5">
        <v>6</v>
      </c>
      <c r="X4033" s="5">
        <v>34.021320027217058</v>
      </c>
      <c r="Y4033" s="5">
        <v>0</v>
      </c>
      <c r="Z4033" s="5">
        <v>0</v>
      </c>
      <c r="AA4033" s="5">
        <v>44</v>
      </c>
      <c r="AB4033" s="5">
        <v>249.48968019959176</v>
      </c>
      <c r="AC4033" s="225">
        <v>120</v>
      </c>
      <c r="AD4033" s="5">
        <v>680.42640054434116</v>
      </c>
      <c r="AE4033" s="5">
        <v>12</v>
      </c>
      <c r="AF4033" s="5">
        <v>68.042640054434116</v>
      </c>
      <c r="AG4033" s="5">
        <v>105</v>
      </c>
      <c r="AH4033" s="5">
        <v>595.37310047629842</v>
      </c>
      <c r="AI4033" s="5">
        <v>3</v>
      </c>
      <c r="AJ4033" s="5">
        <v>17.010660013608529</v>
      </c>
    </row>
    <row r="4034" spans="1:36" x14ac:dyDescent="0.25">
      <c r="A4034">
        <v>2017</v>
      </c>
      <c r="B4034" t="s">
        <v>49</v>
      </c>
      <c r="C4034" s="212" t="s">
        <v>6383</v>
      </c>
      <c r="D4034" s="47" t="s">
        <v>726</v>
      </c>
      <c r="E4034" s="11">
        <v>20.100000000000001</v>
      </c>
      <c r="F4034" s="2">
        <v>0.30480000000000002</v>
      </c>
      <c r="G4034" s="2">
        <v>0.66490000000000005</v>
      </c>
      <c r="H4034" s="2">
        <v>-0.36010000000000003</v>
      </c>
      <c r="I4034" s="2">
        <v>0.40200000000000002</v>
      </c>
      <c r="J4034" s="2">
        <v>0.496</v>
      </c>
      <c r="K4034" s="2">
        <v>-9.3999999999999972E-2</v>
      </c>
      <c r="L4034" s="2">
        <v>0.497</v>
      </c>
      <c r="M4034" s="2">
        <v>0.49099999999999999</v>
      </c>
      <c r="N4034" s="2">
        <v>6.0000000000000053E-3</v>
      </c>
      <c r="O4034" s="2">
        <v>-0.14936666666666668</v>
      </c>
      <c r="P4034" s="2" t="s">
        <v>5900</v>
      </c>
      <c r="Q4034" s="5">
        <v>17636</v>
      </c>
      <c r="R4034" s="5">
        <v>877.41293532338307</v>
      </c>
      <c r="S4034" s="5">
        <v>45</v>
      </c>
      <c r="T4034" s="5">
        <v>255.15990020412792</v>
      </c>
      <c r="U4034" s="5">
        <v>1</v>
      </c>
      <c r="V4034" s="5">
        <v>5.6702200045361764</v>
      </c>
      <c r="W4034" s="5">
        <v>4</v>
      </c>
      <c r="X4034" s="5">
        <v>22.680880018144705</v>
      </c>
      <c r="Y4034" s="5">
        <v>0</v>
      </c>
      <c r="Z4034" s="5">
        <v>0</v>
      </c>
      <c r="AA4034" s="5">
        <v>40</v>
      </c>
      <c r="AB4034" s="5">
        <v>226.80880018144705</v>
      </c>
      <c r="AC4034" s="225">
        <v>192</v>
      </c>
      <c r="AD4034" s="5">
        <v>1088.6822408709459</v>
      </c>
      <c r="AE4034" s="5">
        <v>45</v>
      </c>
      <c r="AF4034" s="5">
        <v>255.15990020412792</v>
      </c>
      <c r="AG4034" s="5">
        <v>138</v>
      </c>
      <c r="AH4034" s="5">
        <v>782.49036062599237</v>
      </c>
      <c r="AI4034" s="5">
        <v>9</v>
      </c>
      <c r="AJ4034" s="5">
        <v>51.03198004082558</v>
      </c>
    </row>
    <row r="4035" spans="1:36" x14ac:dyDescent="0.25">
      <c r="A4035">
        <v>2019</v>
      </c>
      <c r="B4035" t="s">
        <v>71</v>
      </c>
      <c r="C4035" s="212" t="s">
        <v>5768</v>
      </c>
      <c r="D4035" s="47" t="s">
        <v>970</v>
      </c>
      <c r="E4035" s="11">
        <v>0</v>
      </c>
      <c r="F4035" s="2">
        <v>0.4269</v>
      </c>
      <c r="G4035" s="2">
        <v>0.55940000000000001</v>
      </c>
      <c r="H4035" s="2">
        <v>-0.13250000000000001</v>
      </c>
      <c r="I4035" s="2">
        <v>0.41610000000000003</v>
      </c>
      <c r="J4035" s="2">
        <v>0.53949999999999998</v>
      </c>
      <c r="K4035" s="2">
        <v>-0.12339999999999995</v>
      </c>
      <c r="L4035" s="2">
        <v>0.49309999999999998</v>
      </c>
      <c r="M4035" s="2">
        <v>0.49390000000000001</v>
      </c>
      <c r="N4035" s="2">
        <v>-8.0000000000002292E-4</v>
      </c>
      <c r="O4035" s="2">
        <v>-8.5566666666666666E-2</v>
      </c>
      <c r="P4035" s="2" t="s">
        <v>5765</v>
      </c>
      <c r="Q4035" s="5">
        <v>17655</v>
      </c>
      <c r="R4035" s="5" t="s">
        <v>4791</v>
      </c>
      <c r="S4035" s="5">
        <v>82</v>
      </c>
      <c r="T4035" s="5">
        <v>464.45766071934293</v>
      </c>
      <c r="U4035" s="5">
        <v>1</v>
      </c>
      <c r="V4035" s="5">
        <v>5.6641178136505239</v>
      </c>
      <c r="W4035" s="5">
        <v>6</v>
      </c>
      <c r="X4035" s="5">
        <v>33.984706881903143</v>
      </c>
      <c r="Y4035" s="5">
        <v>33</v>
      </c>
      <c r="Z4035" s="5">
        <v>186.9158878504673</v>
      </c>
      <c r="AA4035" s="5">
        <v>42</v>
      </c>
      <c r="AB4035" s="5">
        <v>237.89294817332203</v>
      </c>
      <c r="AC4035" s="225">
        <v>453</v>
      </c>
      <c r="AD4035" s="5">
        <v>2565.845369583687</v>
      </c>
      <c r="AE4035" s="5">
        <v>85</v>
      </c>
      <c r="AF4035" s="5">
        <v>481.45001416029459</v>
      </c>
      <c r="AG4035" s="5">
        <v>268</v>
      </c>
      <c r="AH4035" s="5">
        <v>1517.9835740583405</v>
      </c>
      <c r="AI4035" s="5">
        <v>100</v>
      </c>
      <c r="AJ4035" s="5">
        <v>566.41178136505243</v>
      </c>
    </row>
    <row r="4036" spans="1:36" x14ac:dyDescent="0.25">
      <c r="A4036">
        <v>2018</v>
      </c>
      <c r="B4036" t="s">
        <v>49</v>
      </c>
      <c r="C4036" s="133" t="s">
        <v>6383</v>
      </c>
      <c r="D4036" s="230" t="s">
        <v>726</v>
      </c>
      <c r="E4036" s="229">
        <v>20.100000000000001</v>
      </c>
      <c r="F4036" s="228">
        <v>0.30480000000000002</v>
      </c>
      <c r="G4036" s="228">
        <v>0.66490000000000005</v>
      </c>
      <c r="H4036" s="228">
        <v>-0.36010000000000003</v>
      </c>
      <c r="I4036" s="228">
        <v>0.40200000000000002</v>
      </c>
      <c r="J4036" s="228">
        <v>0.496</v>
      </c>
      <c r="K4036" s="228">
        <v>-9.3999999999999972E-2</v>
      </c>
      <c r="L4036" s="228">
        <v>0.497</v>
      </c>
      <c r="M4036" s="228">
        <v>0.49099999999999999</v>
      </c>
      <c r="N4036" s="228">
        <v>6.0000000000000053E-3</v>
      </c>
      <c r="O4036" s="228">
        <v>-0.14936666666666668</v>
      </c>
      <c r="P4036" s="228" t="s">
        <v>5900</v>
      </c>
      <c r="Q4036" s="226">
        <v>17667</v>
      </c>
      <c r="R4036" s="226">
        <v>878.95522388059692</v>
      </c>
      <c r="S4036" s="226">
        <v>44</v>
      </c>
      <c r="T4036" s="226">
        <v>249.05190468104377</v>
      </c>
      <c r="U4036" s="226">
        <v>0</v>
      </c>
      <c r="V4036" s="226">
        <v>0</v>
      </c>
      <c r="W4036" s="226">
        <v>5</v>
      </c>
      <c r="X4036" s="226">
        <v>28.301352804664063</v>
      </c>
      <c r="Y4036" s="226">
        <v>2</v>
      </c>
      <c r="Z4036" s="226">
        <v>11.320541121865626</v>
      </c>
      <c r="AA4036" s="226">
        <v>37</v>
      </c>
      <c r="AB4036" s="226">
        <v>209.43001075451406</v>
      </c>
      <c r="AC4036" s="227">
        <v>154</v>
      </c>
      <c r="AD4036" s="226">
        <v>871.68166638365312</v>
      </c>
      <c r="AE4036" s="226">
        <v>20</v>
      </c>
      <c r="AF4036" s="226">
        <v>113.20541121865625</v>
      </c>
      <c r="AG4036" s="226">
        <v>128</v>
      </c>
      <c r="AH4036" s="226">
        <v>724.51463179940004</v>
      </c>
      <c r="AI4036" s="226">
        <v>6</v>
      </c>
      <c r="AJ4036" s="226">
        <v>33.961623365596878</v>
      </c>
    </row>
    <row r="4037" spans="1:36" x14ac:dyDescent="0.25">
      <c r="A4037">
        <v>2017</v>
      </c>
      <c r="B4037" t="s">
        <v>71</v>
      </c>
      <c r="C4037" s="212" t="s">
        <v>5772</v>
      </c>
      <c r="D4037" s="47" t="s">
        <v>970</v>
      </c>
      <c r="E4037" s="11">
        <v>0</v>
      </c>
      <c r="F4037" s="2">
        <v>0.4269</v>
      </c>
      <c r="G4037" s="2">
        <v>0.55940000000000001</v>
      </c>
      <c r="H4037" s="2">
        <v>-0.13250000000000001</v>
      </c>
      <c r="I4037" s="2">
        <v>0.41610000000000003</v>
      </c>
      <c r="J4037" s="2">
        <v>0.53949999999999998</v>
      </c>
      <c r="K4037" s="2">
        <v>-0.12339999999999995</v>
      </c>
      <c r="L4037" s="2">
        <v>0.49309999999999998</v>
      </c>
      <c r="M4037" s="2">
        <v>0.49390000000000001</v>
      </c>
      <c r="N4037" s="2">
        <v>-8.0000000000002292E-4</v>
      </c>
      <c r="O4037" s="2">
        <v>-8.5566666666666666E-2</v>
      </c>
      <c r="P4037" s="2" t="s">
        <v>5765</v>
      </c>
      <c r="Q4037" s="5">
        <v>17669</v>
      </c>
      <c r="R4037" s="5" t="s">
        <v>4791</v>
      </c>
      <c r="S4037" s="5">
        <v>57</v>
      </c>
      <c r="T4037" s="5">
        <v>322.59890203180714</v>
      </c>
      <c r="U4037" s="5">
        <v>0</v>
      </c>
      <c r="V4037" s="5">
        <v>0</v>
      </c>
      <c r="W4037" s="5">
        <v>13</v>
      </c>
      <c r="X4037" s="5">
        <v>73.575188182692855</v>
      </c>
      <c r="Y4037" s="5">
        <v>15</v>
      </c>
      <c r="Z4037" s="5">
        <v>84.894447903107135</v>
      </c>
      <c r="AA4037" s="5">
        <v>29</v>
      </c>
      <c r="AB4037" s="5">
        <v>164.12926594600714</v>
      </c>
      <c r="AC4037" s="225">
        <v>668</v>
      </c>
      <c r="AD4037" s="5">
        <v>3780.6327466183711</v>
      </c>
      <c r="AE4037" s="5">
        <v>60</v>
      </c>
      <c r="AF4037" s="5">
        <v>339.57779161242854</v>
      </c>
      <c r="AG4037" s="5">
        <v>572</v>
      </c>
      <c r="AH4037" s="5">
        <v>3237.3082800384855</v>
      </c>
      <c r="AI4037" s="5">
        <v>36</v>
      </c>
      <c r="AJ4037" s="5">
        <v>203.74667496745715</v>
      </c>
    </row>
    <row r="4038" spans="1:36" x14ac:dyDescent="0.25">
      <c r="A4038">
        <v>2019</v>
      </c>
      <c r="B4038" t="s">
        <v>41</v>
      </c>
      <c r="C4038" s="212" t="s">
        <v>5514</v>
      </c>
      <c r="D4038" s="47" t="s">
        <v>1044</v>
      </c>
      <c r="E4038" s="11">
        <v>6.2320000000000002</v>
      </c>
      <c r="F4038" s="2">
        <v>0.502</v>
      </c>
      <c r="G4038" s="2">
        <v>0.47689999999999999</v>
      </c>
      <c r="H4038" s="2">
        <v>2.5100000000000011E-2</v>
      </c>
      <c r="I4038" s="2">
        <v>0.50519999999999998</v>
      </c>
      <c r="J4038" s="2">
        <v>0.4289</v>
      </c>
      <c r="K4038" s="2">
        <v>7.6299999999999979E-2</v>
      </c>
      <c r="L4038" s="2">
        <v>0.53339999999999999</v>
      </c>
      <c r="M4038" s="2">
        <v>0.44550000000000001</v>
      </c>
      <c r="N4038" s="2">
        <v>8.7899999999999978E-2</v>
      </c>
      <c r="O4038" s="2">
        <v>6.3099999999999989E-2</v>
      </c>
      <c r="P4038" s="2" t="s">
        <v>4792</v>
      </c>
      <c r="Q4038" s="5">
        <v>17728</v>
      </c>
      <c r="R4038" s="5">
        <v>2844.6726572528883</v>
      </c>
      <c r="S4038" s="5">
        <v>8</v>
      </c>
      <c r="T4038" s="5">
        <v>45.12635379061372</v>
      </c>
      <c r="U4038" s="5">
        <v>0</v>
      </c>
      <c r="V4038" s="5">
        <v>0</v>
      </c>
      <c r="W4038" s="5">
        <v>2</v>
      </c>
      <c r="X4038" s="5">
        <v>11.28158844765343</v>
      </c>
      <c r="Y4038" s="5">
        <v>0</v>
      </c>
      <c r="Z4038" s="5">
        <v>0</v>
      </c>
      <c r="AA4038" s="5">
        <v>6</v>
      </c>
      <c r="AB4038" s="5">
        <v>33.844765342960287</v>
      </c>
      <c r="AC4038" s="225">
        <v>138</v>
      </c>
      <c r="AD4038" s="5">
        <v>778.42960288808661</v>
      </c>
      <c r="AE4038" s="5">
        <v>7</v>
      </c>
      <c r="AF4038" s="5">
        <v>39.485559566787003</v>
      </c>
      <c r="AG4038" s="5">
        <v>130</v>
      </c>
      <c r="AH4038" s="5">
        <v>733.30324909747299</v>
      </c>
      <c r="AI4038" s="5">
        <v>1</v>
      </c>
      <c r="AJ4038" s="5">
        <v>5.640794223826715</v>
      </c>
    </row>
    <row r="4039" spans="1:36" x14ac:dyDescent="0.25">
      <c r="A4039">
        <v>2018</v>
      </c>
      <c r="B4039" t="s">
        <v>49</v>
      </c>
      <c r="C4039" s="212" t="s">
        <v>5589</v>
      </c>
      <c r="D4039" s="47" t="s">
        <v>6316</v>
      </c>
      <c r="E4039" s="11">
        <v>12.4</v>
      </c>
      <c r="F4039" s="2">
        <v>0.2611</v>
      </c>
      <c r="G4039" s="2">
        <v>0.71</v>
      </c>
      <c r="H4039" s="2">
        <v>-0.44889999999999997</v>
      </c>
      <c r="I4039" s="2">
        <v>0.29699999999999999</v>
      </c>
      <c r="J4039" s="2">
        <v>0.60899999999999999</v>
      </c>
      <c r="K4039" s="2">
        <v>-0.312</v>
      </c>
      <c r="L4039" s="2">
        <v>0.4</v>
      </c>
      <c r="M4039" s="2">
        <v>0.58199999999999996</v>
      </c>
      <c r="N4039" s="2">
        <v>-0.18199999999999994</v>
      </c>
      <c r="O4039" s="2">
        <v>-0.31429999999999997</v>
      </c>
      <c r="P4039" s="2" t="s">
        <v>5900</v>
      </c>
      <c r="Q4039" s="5">
        <v>17742</v>
      </c>
      <c r="R4039" s="5">
        <v>1430.8064516129032</v>
      </c>
      <c r="S4039" s="5">
        <v>21</v>
      </c>
      <c r="T4039" s="5">
        <v>118.36320595197836</v>
      </c>
      <c r="U4039" s="5">
        <v>0</v>
      </c>
      <c r="V4039" s="5">
        <v>0</v>
      </c>
      <c r="W4039" s="5">
        <v>4</v>
      </c>
      <c r="X4039" s="5">
        <v>22.545372562281592</v>
      </c>
      <c r="Y4039" s="5">
        <v>1</v>
      </c>
      <c r="Z4039" s="5">
        <v>5.6363431405703981</v>
      </c>
      <c r="AA4039" s="5">
        <v>16</v>
      </c>
      <c r="AB4039" s="5">
        <v>90.181490249126369</v>
      </c>
      <c r="AC4039" s="225">
        <v>77</v>
      </c>
      <c r="AD4039" s="5">
        <v>433.99842182392058</v>
      </c>
      <c r="AE4039" s="5">
        <v>9</v>
      </c>
      <c r="AF4039" s="5">
        <v>50.727088265133581</v>
      </c>
      <c r="AG4039" s="5">
        <v>60</v>
      </c>
      <c r="AH4039" s="5">
        <v>338.18058843422386</v>
      </c>
      <c r="AI4039" s="5">
        <v>8</v>
      </c>
      <c r="AJ4039" s="5">
        <v>45.090745124563185</v>
      </c>
    </row>
    <row r="4040" spans="1:36" x14ac:dyDescent="0.25">
      <c r="A4040">
        <v>2019</v>
      </c>
      <c r="B4040" t="s">
        <v>41</v>
      </c>
      <c r="C4040" s="212" t="s">
        <v>6083</v>
      </c>
      <c r="D4040" s="47" t="s">
        <v>6005</v>
      </c>
      <c r="E4040" s="11">
        <v>4.7720000000000002</v>
      </c>
      <c r="F4040" s="2">
        <v>0.24049999999999999</v>
      </c>
      <c r="G4040" s="2">
        <v>0.74350000000000005</v>
      </c>
      <c r="H4040" s="2">
        <v>-0.50300000000000011</v>
      </c>
      <c r="I4040" s="2">
        <v>0.2102</v>
      </c>
      <c r="J4040" s="2">
        <v>0.74750000000000005</v>
      </c>
      <c r="K4040" s="2">
        <v>-0.53730000000000011</v>
      </c>
      <c r="L4040" s="2">
        <v>0.24629999999999999</v>
      </c>
      <c r="M4040" s="2">
        <v>0.74</v>
      </c>
      <c r="N4040" s="2">
        <v>-0.49370000000000003</v>
      </c>
      <c r="O4040" s="2">
        <v>-0.51133333333333342</v>
      </c>
      <c r="P4040" s="2" t="s">
        <v>5900</v>
      </c>
      <c r="Q4040" s="5">
        <v>17745</v>
      </c>
      <c r="R4040" s="5">
        <v>3718.5666387259007</v>
      </c>
      <c r="S4040" s="5">
        <v>41</v>
      </c>
      <c r="T4040" s="5">
        <v>231.05100028176952</v>
      </c>
      <c r="U4040" s="5">
        <v>0</v>
      </c>
      <c r="V4040" s="5">
        <v>0</v>
      </c>
      <c r="W4040" s="5">
        <v>5</v>
      </c>
      <c r="X4040" s="5">
        <v>28.176951253874329</v>
      </c>
      <c r="Y4040" s="5">
        <v>4</v>
      </c>
      <c r="Z4040" s="5">
        <v>22.541561003099467</v>
      </c>
      <c r="AA4040" s="5">
        <v>32</v>
      </c>
      <c r="AB4040" s="5">
        <v>180.33248802479574</v>
      </c>
      <c r="AC4040" s="225">
        <v>183</v>
      </c>
      <c r="AD4040" s="5">
        <v>1031.2764158918005</v>
      </c>
      <c r="AE4040" s="5">
        <v>50</v>
      </c>
      <c r="AF4040" s="5">
        <v>281.7695125387433</v>
      </c>
      <c r="AG4040" s="5">
        <v>119</v>
      </c>
      <c r="AH4040" s="5">
        <v>670.61143984220905</v>
      </c>
      <c r="AI4040" s="5">
        <v>14</v>
      </c>
      <c r="AJ4040" s="5">
        <v>78.895463510848117</v>
      </c>
    </row>
    <row r="4041" spans="1:36" x14ac:dyDescent="0.25">
      <c r="A4041">
        <v>2019</v>
      </c>
      <c r="B4041" t="s">
        <v>41</v>
      </c>
      <c r="C4041" s="212" t="s">
        <v>6080</v>
      </c>
      <c r="D4041" s="47" t="s">
        <v>6020</v>
      </c>
      <c r="E4041" s="11">
        <v>4.6230000000000002</v>
      </c>
      <c r="F4041" s="2">
        <v>0.39910000000000001</v>
      </c>
      <c r="G4041" s="2">
        <v>0.57979999999999998</v>
      </c>
      <c r="H4041" s="2">
        <v>-0.18069999999999997</v>
      </c>
      <c r="I4041" s="2">
        <v>0.39450000000000002</v>
      </c>
      <c r="J4041" s="2">
        <v>0.54200000000000004</v>
      </c>
      <c r="K4041" s="2">
        <v>-0.14750000000000002</v>
      </c>
      <c r="L4041" s="2">
        <v>0.48630000000000001</v>
      </c>
      <c r="M4041" s="2">
        <v>0.49730000000000002</v>
      </c>
      <c r="N4041" s="2">
        <v>-1.100000000000001E-2</v>
      </c>
      <c r="O4041" s="2">
        <v>-0.11306666666666666</v>
      </c>
      <c r="P4041" s="2" t="s">
        <v>5900</v>
      </c>
      <c r="Q4041" s="5">
        <v>17756</v>
      </c>
      <c r="R4041" s="5">
        <v>3840.7960199004974</v>
      </c>
      <c r="S4041" s="5">
        <v>5</v>
      </c>
      <c r="T4041" s="5">
        <v>28.15949538184276</v>
      </c>
      <c r="U4041" s="5">
        <v>0</v>
      </c>
      <c r="V4041" s="5">
        <v>0</v>
      </c>
      <c r="W4041" s="5">
        <v>0</v>
      </c>
      <c r="X4041" s="5">
        <v>0</v>
      </c>
      <c r="Y4041" s="5">
        <v>2</v>
      </c>
      <c r="Z4041" s="5">
        <v>11.263798152737102</v>
      </c>
      <c r="AA4041" s="5">
        <v>3</v>
      </c>
      <c r="AB4041" s="5">
        <v>16.895697229105654</v>
      </c>
      <c r="AC4041" s="225">
        <v>177</v>
      </c>
      <c r="AD4041" s="5">
        <v>996.84613651723362</v>
      </c>
      <c r="AE4041" s="5">
        <v>17</v>
      </c>
      <c r="AF4041" s="5">
        <v>95.742284298265375</v>
      </c>
      <c r="AG4041" s="5">
        <v>148</v>
      </c>
      <c r="AH4041" s="5">
        <v>833.5210633025456</v>
      </c>
      <c r="AI4041" s="5">
        <v>12</v>
      </c>
      <c r="AJ4041" s="5">
        <v>67.582788916422615</v>
      </c>
    </row>
    <row r="4042" spans="1:36" x14ac:dyDescent="0.25">
      <c r="A4042">
        <v>2017</v>
      </c>
      <c r="B4042" t="s">
        <v>41</v>
      </c>
      <c r="C4042" s="212" t="s">
        <v>6080</v>
      </c>
      <c r="D4042" s="47" t="s">
        <v>6020</v>
      </c>
      <c r="E4042" s="11">
        <v>4.6230000000000002</v>
      </c>
      <c r="F4042" s="2">
        <v>0.39910000000000001</v>
      </c>
      <c r="G4042" s="2">
        <v>0.57979999999999998</v>
      </c>
      <c r="H4042" s="2">
        <v>-0.18069999999999997</v>
      </c>
      <c r="I4042" s="2">
        <v>0.39450000000000002</v>
      </c>
      <c r="J4042" s="2">
        <v>0.54200000000000004</v>
      </c>
      <c r="K4042" s="2">
        <v>-0.14750000000000002</v>
      </c>
      <c r="L4042" s="2">
        <v>0.48630000000000001</v>
      </c>
      <c r="M4042" s="2">
        <v>0.49730000000000002</v>
      </c>
      <c r="N4042" s="2">
        <v>-1.100000000000001E-2</v>
      </c>
      <c r="O4042" s="2">
        <v>-0.11306666666666666</v>
      </c>
      <c r="P4042" s="2" t="s">
        <v>5900</v>
      </c>
      <c r="Q4042" s="5">
        <v>17765</v>
      </c>
      <c r="R4042" s="5">
        <v>3842.7428077006271</v>
      </c>
      <c r="S4042" s="5">
        <v>6</v>
      </c>
      <c r="T4042" s="5">
        <v>33.774275260343373</v>
      </c>
      <c r="U4042" s="5">
        <v>1</v>
      </c>
      <c r="V4042" s="5">
        <v>5.6290458767238949</v>
      </c>
      <c r="W4042" s="5">
        <v>3</v>
      </c>
      <c r="X4042" s="5">
        <v>16.887137630171686</v>
      </c>
      <c r="Y4042" s="5">
        <v>1</v>
      </c>
      <c r="Z4042" s="5">
        <v>5.6290458767238949</v>
      </c>
      <c r="AA4042" s="5">
        <v>1</v>
      </c>
      <c r="AB4042" s="5">
        <v>5.6290458767238949</v>
      </c>
      <c r="AC4042" s="225">
        <v>118</v>
      </c>
      <c r="AD4042" s="5">
        <v>664.22741345341967</v>
      </c>
      <c r="AE4042" s="5">
        <v>22</v>
      </c>
      <c r="AF4042" s="5">
        <v>123.83900928792571</v>
      </c>
      <c r="AG4042" s="5">
        <v>84</v>
      </c>
      <c r="AH4042" s="5">
        <v>472.83985364480719</v>
      </c>
      <c r="AI4042" s="5">
        <v>12</v>
      </c>
      <c r="AJ4042" s="5">
        <v>67.548550520686746</v>
      </c>
    </row>
    <row r="4043" spans="1:36" x14ac:dyDescent="0.25">
      <c r="A4043">
        <v>2017</v>
      </c>
      <c r="B4043" t="s">
        <v>41</v>
      </c>
      <c r="C4043" s="212" t="s">
        <v>5514</v>
      </c>
      <c r="D4043" s="47" t="s">
        <v>1044</v>
      </c>
      <c r="E4043" s="11">
        <v>6.2320000000000002</v>
      </c>
      <c r="F4043" s="2">
        <v>0.502</v>
      </c>
      <c r="G4043" s="2">
        <v>0.47689999999999999</v>
      </c>
      <c r="H4043" s="2">
        <v>2.5100000000000011E-2</v>
      </c>
      <c r="I4043" s="2">
        <v>0.50519999999999998</v>
      </c>
      <c r="J4043" s="2">
        <v>0.4289</v>
      </c>
      <c r="K4043" s="2">
        <v>7.6299999999999979E-2</v>
      </c>
      <c r="L4043" s="2">
        <v>0.53339999999999999</v>
      </c>
      <c r="M4043" s="2">
        <v>0.44550000000000001</v>
      </c>
      <c r="N4043" s="2">
        <v>8.7899999999999978E-2</v>
      </c>
      <c r="O4043" s="2">
        <v>6.3099999999999989E-2</v>
      </c>
      <c r="P4043" s="2" t="s">
        <v>4792</v>
      </c>
      <c r="Q4043" s="5">
        <v>17768</v>
      </c>
      <c r="R4043" s="5">
        <v>2851.091142490372</v>
      </c>
      <c r="S4043" s="5">
        <v>21</v>
      </c>
      <c r="T4043" s="5">
        <v>118.19000450247637</v>
      </c>
      <c r="U4043" s="5">
        <v>0</v>
      </c>
      <c r="V4043" s="5">
        <v>0</v>
      </c>
      <c r="W4043" s="5">
        <v>5</v>
      </c>
      <c r="X4043" s="5">
        <v>28.140477262494368</v>
      </c>
      <c r="Y4043" s="5">
        <v>3</v>
      </c>
      <c r="Z4043" s="5">
        <v>16.884286357496624</v>
      </c>
      <c r="AA4043" s="5">
        <v>13</v>
      </c>
      <c r="AB4043" s="5">
        <v>73.165240882485364</v>
      </c>
      <c r="AC4043" s="225">
        <v>65</v>
      </c>
      <c r="AD4043" s="5">
        <v>365.82620441242682</v>
      </c>
      <c r="AE4043" s="5">
        <v>19</v>
      </c>
      <c r="AF4043" s="5">
        <v>106.9338135974786</v>
      </c>
      <c r="AG4043" s="5">
        <v>46</v>
      </c>
      <c r="AH4043" s="5">
        <v>258.89239081494821</v>
      </c>
      <c r="AI4043" s="5">
        <v>0</v>
      </c>
      <c r="AJ4043" s="5">
        <v>0</v>
      </c>
    </row>
    <row r="4044" spans="1:36" x14ac:dyDescent="0.25">
      <c r="A4044">
        <v>2018</v>
      </c>
      <c r="B4044" t="s">
        <v>41</v>
      </c>
      <c r="C4044" s="212" t="s">
        <v>5568</v>
      </c>
      <c r="D4044" s="47" t="s">
        <v>5522</v>
      </c>
      <c r="E4044" s="11">
        <v>10.314</v>
      </c>
      <c r="F4044" s="2">
        <v>0.62090000000000001</v>
      </c>
      <c r="G4044" s="2">
        <v>0.3569</v>
      </c>
      <c r="H4044" s="2">
        <v>0.26400000000000001</v>
      </c>
      <c r="I4044" s="2">
        <v>0.60129999999999995</v>
      </c>
      <c r="J4044" s="2">
        <v>0.33800000000000002</v>
      </c>
      <c r="K4044" s="2">
        <v>0.26329999999999992</v>
      </c>
      <c r="L4044" s="2">
        <v>0.54259999999999997</v>
      </c>
      <c r="M4044" s="2">
        <v>0.43209999999999998</v>
      </c>
      <c r="N4044" s="2">
        <v>0.11049999999999999</v>
      </c>
      <c r="O4044" s="2">
        <v>0.21259999999999998</v>
      </c>
      <c r="P4044" s="2" t="s">
        <v>4792</v>
      </c>
      <c r="Q4044" s="5">
        <v>17794</v>
      </c>
      <c r="R4044" s="5">
        <v>1725.2278456466938</v>
      </c>
      <c r="S4044" s="5">
        <v>99</v>
      </c>
      <c r="T4044" s="5">
        <v>556.36731482522202</v>
      </c>
      <c r="U4044" s="5">
        <v>0</v>
      </c>
      <c r="V4044" s="5">
        <v>0</v>
      </c>
      <c r="W4044" s="5">
        <v>17</v>
      </c>
      <c r="X4044" s="5">
        <v>95.537821737664387</v>
      </c>
      <c r="Y4044" s="5">
        <v>1</v>
      </c>
      <c r="Z4044" s="5">
        <v>5.619871866921434</v>
      </c>
      <c r="AA4044" s="5">
        <v>81</v>
      </c>
      <c r="AB4044" s="5">
        <v>455.20962122063622</v>
      </c>
      <c r="AC4044" s="225">
        <v>281</v>
      </c>
      <c r="AD4044" s="5">
        <v>1579.1839946049231</v>
      </c>
      <c r="AE4044" s="5">
        <v>102</v>
      </c>
      <c r="AF4044" s="5">
        <v>573.22693042598632</v>
      </c>
      <c r="AG4044" s="5">
        <v>179</v>
      </c>
      <c r="AH4044" s="5">
        <v>1005.9570641789367</v>
      </c>
      <c r="AI4044" s="5">
        <v>0</v>
      </c>
      <c r="AJ4044" s="5">
        <v>0</v>
      </c>
    </row>
    <row r="4045" spans="1:36" x14ac:dyDescent="0.25">
      <c r="A4045">
        <v>2018</v>
      </c>
      <c r="B4045" t="s">
        <v>49</v>
      </c>
      <c r="C4045" s="212" t="s">
        <v>6478</v>
      </c>
      <c r="D4045" s="47" t="s">
        <v>6216</v>
      </c>
      <c r="E4045" s="11">
        <v>17.7</v>
      </c>
      <c r="F4045" s="2">
        <v>0.25219999999999998</v>
      </c>
      <c r="G4045" s="2">
        <v>0.71730000000000005</v>
      </c>
      <c r="H4045" s="2">
        <v>-0.46510000000000007</v>
      </c>
      <c r="I4045" s="2">
        <v>0.34799999999999998</v>
      </c>
      <c r="J4045" s="2">
        <v>0.55800000000000005</v>
      </c>
      <c r="K4045" s="2">
        <v>-0.21000000000000008</v>
      </c>
      <c r="L4045" s="2">
        <v>0.371</v>
      </c>
      <c r="M4045" s="2">
        <v>0.61199999999999999</v>
      </c>
      <c r="N4045" s="2">
        <v>-0.24099999999999999</v>
      </c>
      <c r="O4045" s="2">
        <v>-0.30536666666666673</v>
      </c>
      <c r="P4045" s="2" t="s">
        <v>5900</v>
      </c>
      <c r="Q4045" s="5">
        <v>17799</v>
      </c>
      <c r="R4045" s="5">
        <v>1005.5932203389831</v>
      </c>
      <c r="S4045" s="5">
        <v>24</v>
      </c>
      <c r="T4045" s="5">
        <v>134.83903590089332</v>
      </c>
      <c r="U4045" s="5">
        <v>0</v>
      </c>
      <c r="V4045" s="5">
        <v>0</v>
      </c>
      <c r="W4045" s="5">
        <v>1</v>
      </c>
      <c r="X4045" s="5">
        <v>5.6182931625372206</v>
      </c>
      <c r="Y4045" s="5">
        <v>3</v>
      </c>
      <c r="Z4045" s="5">
        <v>16.854879487611665</v>
      </c>
      <c r="AA4045" s="5">
        <v>20</v>
      </c>
      <c r="AB4045" s="5">
        <v>112.36586325074443</v>
      </c>
      <c r="AC4045" s="225">
        <v>251</v>
      </c>
      <c r="AD4045" s="5">
        <v>1410.1915837968425</v>
      </c>
      <c r="AE4045" s="5">
        <v>78</v>
      </c>
      <c r="AF4045" s="5">
        <v>438.22686667790327</v>
      </c>
      <c r="AG4045" s="5">
        <v>160</v>
      </c>
      <c r="AH4045" s="5">
        <v>898.9269060059554</v>
      </c>
      <c r="AI4045" s="5">
        <v>13</v>
      </c>
      <c r="AJ4045" s="5">
        <v>73.037811112983874</v>
      </c>
    </row>
    <row r="4046" spans="1:36" x14ac:dyDescent="0.25">
      <c r="A4046">
        <v>2017</v>
      </c>
      <c r="B4046" t="s">
        <v>49</v>
      </c>
      <c r="C4046" s="212" t="s">
        <v>6478</v>
      </c>
      <c r="D4046" s="47" t="s">
        <v>6216</v>
      </c>
      <c r="E4046" s="11">
        <v>17.7</v>
      </c>
      <c r="F4046" s="2">
        <v>0.25219999999999998</v>
      </c>
      <c r="G4046" s="2">
        <v>0.71730000000000005</v>
      </c>
      <c r="H4046" s="2">
        <v>-0.46510000000000007</v>
      </c>
      <c r="I4046" s="2">
        <v>0.34799999999999998</v>
      </c>
      <c r="J4046" s="2">
        <v>0.55800000000000005</v>
      </c>
      <c r="K4046" s="2">
        <v>-0.21000000000000008</v>
      </c>
      <c r="L4046" s="2">
        <v>0.371</v>
      </c>
      <c r="M4046" s="2">
        <v>0.61199999999999999</v>
      </c>
      <c r="N4046" s="2">
        <v>-0.24099999999999999</v>
      </c>
      <c r="O4046" s="2">
        <v>-0.30536666666666673</v>
      </c>
      <c r="P4046" s="2" t="s">
        <v>5900</v>
      </c>
      <c r="Q4046" s="5">
        <v>17804</v>
      </c>
      <c r="R4046" s="5">
        <v>1005.8757062146893</v>
      </c>
      <c r="S4046" s="5">
        <v>27</v>
      </c>
      <c r="T4046" s="5">
        <v>151.65131431139071</v>
      </c>
      <c r="U4046" s="5">
        <v>0</v>
      </c>
      <c r="V4046" s="5">
        <v>0</v>
      </c>
      <c r="W4046" s="5">
        <v>2</v>
      </c>
      <c r="X4046" s="5">
        <v>11.233430689732645</v>
      </c>
      <c r="Y4046" s="5">
        <v>4</v>
      </c>
      <c r="Z4046" s="5">
        <v>22.466861379465289</v>
      </c>
      <c r="AA4046" s="5">
        <v>21</v>
      </c>
      <c r="AB4046" s="5">
        <v>117.95102224219276</v>
      </c>
      <c r="AC4046" s="225">
        <v>251</v>
      </c>
      <c r="AD4046" s="5">
        <v>1409.7955515614469</v>
      </c>
      <c r="AE4046" s="5">
        <v>95</v>
      </c>
      <c r="AF4046" s="5">
        <v>533.58795776230056</v>
      </c>
      <c r="AG4046" s="5">
        <v>148</v>
      </c>
      <c r="AH4046" s="5">
        <v>831.27387104021568</v>
      </c>
      <c r="AI4046" s="5">
        <v>8</v>
      </c>
      <c r="AJ4046" s="5">
        <v>44.933722758930578</v>
      </c>
    </row>
    <row r="4047" spans="1:36" x14ac:dyDescent="0.25">
      <c r="A4047">
        <v>2018</v>
      </c>
      <c r="B4047" t="s">
        <v>71</v>
      </c>
      <c r="C4047" s="212" t="s">
        <v>5575</v>
      </c>
      <c r="D4047" s="47" t="s">
        <v>5914</v>
      </c>
      <c r="E4047" s="11">
        <v>0</v>
      </c>
      <c r="F4047" s="2">
        <v>0.4098</v>
      </c>
      <c r="G4047" s="2">
        <v>0.58040000000000003</v>
      </c>
      <c r="H4047" s="2">
        <v>-0.17060000000000003</v>
      </c>
      <c r="I4047" s="2">
        <v>0.28050000000000003</v>
      </c>
      <c r="J4047" s="2">
        <v>0.68500000000000005</v>
      </c>
      <c r="K4047" s="2">
        <v>-0.40450000000000003</v>
      </c>
      <c r="L4047" s="2">
        <v>0.28649999999999998</v>
      </c>
      <c r="M4047" s="2">
        <v>0.70399999999999996</v>
      </c>
      <c r="N4047" s="2">
        <v>-0.41749999999999998</v>
      </c>
      <c r="O4047" s="2">
        <v>-0.3308666666666667</v>
      </c>
      <c r="P4047" s="2" t="s">
        <v>5900</v>
      </c>
      <c r="Q4047" s="5">
        <v>17805</v>
      </c>
      <c r="R4047" s="5" t="s">
        <v>4791</v>
      </c>
      <c r="S4047" s="5">
        <v>57</v>
      </c>
      <c r="T4047" s="5">
        <v>320.13479359730417</v>
      </c>
      <c r="U4047" s="5">
        <v>0</v>
      </c>
      <c r="V4047" s="5">
        <v>0</v>
      </c>
      <c r="W4047" s="5">
        <v>4</v>
      </c>
      <c r="X4047" s="5">
        <v>22.465599550688008</v>
      </c>
      <c r="Y4047" s="5">
        <v>7</v>
      </c>
      <c r="Z4047" s="5">
        <v>39.314799213704013</v>
      </c>
      <c r="AA4047" s="5">
        <v>46</v>
      </c>
      <c r="AB4047" s="5">
        <v>258.35439483291213</v>
      </c>
      <c r="AC4047" s="225">
        <v>217</v>
      </c>
      <c r="AD4047" s="5">
        <v>1218.7587756248245</v>
      </c>
      <c r="AE4047" s="5">
        <v>31</v>
      </c>
      <c r="AF4047" s="5">
        <v>174.10839651783209</v>
      </c>
      <c r="AG4047" s="5">
        <v>174</v>
      </c>
      <c r="AH4047" s="5">
        <v>977.2535804549284</v>
      </c>
      <c r="AI4047" s="5">
        <v>12</v>
      </c>
      <c r="AJ4047" s="5">
        <v>67.396798652064021</v>
      </c>
    </row>
    <row r="4048" spans="1:36" x14ac:dyDescent="0.25">
      <c r="A4048">
        <v>2018</v>
      </c>
      <c r="B4048" t="s">
        <v>71</v>
      </c>
      <c r="C4048" s="212" t="s">
        <v>5575</v>
      </c>
      <c r="D4048" s="47" t="s">
        <v>5914</v>
      </c>
      <c r="E4048" s="11">
        <v>0</v>
      </c>
      <c r="F4048" s="2">
        <v>0.4098</v>
      </c>
      <c r="G4048" s="2">
        <v>0.58040000000000003</v>
      </c>
      <c r="H4048" s="2">
        <v>-0.17060000000000003</v>
      </c>
      <c r="I4048" s="2">
        <v>0.28050000000000003</v>
      </c>
      <c r="J4048" s="2">
        <v>0.68500000000000005</v>
      </c>
      <c r="K4048" s="2">
        <v>-0.40450000000000003</v>
      </c>
      <c r="L4048" s="2">
        <v>0.28649999999999998</v>
      </c>
      <c r="M4048" s="2">
        <v>0.70399999999999996</v>
      </c>
      <c r="N4048" s="2">
        <v>-0.41749999999999998</v>
      </c>
      <c r="O4048" s="2">
        <v>-0.3308666666666667</v>
      </c>
      <c r="P4048" s="2" t="s">
        <v>5900</v>
      </c>
      <c r="Q4048" s="5">
        <v>17805</v>
      </c>
      <c r="R4048" s="5" t="s">
        <v>4791</v>
      </c>
      <c r="S4048" s="5">
        <v>57</v>
      </c>
      <c r="T4048" s="5">
        <v>320.13479359730417</v>
      </c>
      <c r="U4048" s="5">
        <v>0</v>
      </c>
      <c r="V4048" s="5">
        <v>0</v>
      </c>
      <c r="W4048" s="5">
        <v>4</v>
      </c>
      <c r="X4048" s="5">
        <v>22.465599550688008</v>
      </c>
      <c r="Y4048" s="5">
        <v>7</v>
      </c>
      <c r="Z4048" s="5">
        <v>39.314799213704013</v>
      </c>
      <c r="AA4048" s="5">
        <v>46</v>
      </c>
      <c r="AB4048" s="5">
        <v>258.35439483291213</v>
      </c>
      <c r="AC4048" s="225">
        <v>217</v>
      </c>
      <c r="AD4048" s="5">
        <v>1218.7587756248245</v>
      </c>
      <c r="AE4048" s="5">
        <v>31</v>
      </c>
      <c r="AF4048" s="5">
        <v>174.10839651783209</v>
      </c>
      <c r="AG4048" s="5">
        <v>174</v>
      </c>
      <c r="AH4048" s="5">
        <v>977.2535804549284</v>
      </c>
      <c r="AI4048" s="5">
        <v>12</v>
      </c>
      <c r="AJ4048" s="5">
        <v>67.396798652064021</v>
      </c>
    </row>
    <row r="4049" spans="1:36" x14ac:dyDescent="0.25">
      <c r="A4049">
        <v>2018</v>
      </c>
      <c r="B4049" t="s">
        <v>49</v>
      </c>
      <c r="C4049" s="212" t="s">
        <v>6478</v>
      </c>
      <c r="D4049" s="47" t="s">
        <v>6216</v>
      </c>
      <c r="E4049" s="11">
        <v>17.7</v>
      </c>
      <c r="F4049" s="2">
        <v>0.25219999999999998</v>
      </c>
      <c r="G4049" s="2">
        <v>0.71730000000000005</v>
      </c>
      <c r="H4049" s="2">
        <v>-0.46510000000000007</v>
      </c>
      <c r="I4049" s="2">
        <v>0.34799999999999998</v>
      </c>
      <c r="J4049" s="2">
        <v>0.55800000000000005</v>
      </c>
      <c r="K4049" s="2">
        <v>-0.21000000000000008</v>
      </c>
      <c r="L4049" s="2">
        <v>0.371</v>
      </c>
      <c r="M4049" s="2">
        <v>0.61199999999999999</v>
      </c>
      <c r="N4049" s="2">
        <v>-0.24099999999999999</v>
      </c>
      <c r="O4049" s="2">
        <v>-0.30536666666666673</v>
      </c>
      <c r="P4049" s="2" t="s">
        <v>5900</v>
      </c>
      <c r="Q4049" s="5">
        <v>17816</v>
      </c>
      <c r="R4049" s="5">
        <v>1006.5536723163842</v>
      </c>
      <c r="S4049" s="5">
        <v>27</v>
      </c>
      <c r="T4049" s="5">
        <v>151.54916928603501</v>
      </c>
      <c r="U4049" s="5">
        <v>0</v>
      </c>
      <c r="V4049" s="5">
        <v>0</v>
      </c>
      <c r="W4049" s="5">
        <v>4</v>
      </c>
      <c r="X4049" s="5">
        <v>22.451728783116298</v>
      </c>
      <c r="Y4049" s="5">
        <v>0</v>
      </c>
      <c r="Z4049" s="5">
        <v>0</v>
      </c>
      <c r="AA4049" s="5">
        <v>23</v>
      </c>
      <c r="AB4049" s="5">
        <v>129.09744050291874</v>
      </c>
      <c r="AC4049" s="225">
        <v>156</v>
      </c>
      <c r="AD4049" s="5">
        <v>875.61742254153569</v>
      </c>
      <c r="AE4049" s="5">
        <v>28</v>
      </c>
      <c r="AF4049" s="5">
        <v>157.16210148181409</v>
      </c>
      <c r="AG4049" s="5">
        <v>120</v>
      </c>
      <c r="AH4049" s="5">
        <v>673.55186349348901</v>
      </c>
      <c r="AI4049" s="5">
        <v>8</v>
      </c>
      <c r="AJ4049" s="5">
        <v>44.903457566232596</v>
      </c>
    </row>
    <row r="4050" spans="1:36" x14ac:dyDescent="0.25">
      <c r="A4050">
        <v>2018</v>
      </c>
      <c r="B4050" t="s">
        <v>41</v>
      </c>
      <c r="C4050" s="212" t="s">
        <v>5514</v>
      </c>
      <c r="D4050" s="47" t="s">
        <v>1044</v>
      </c>
      <c r="E4050" s="11">
        <v>6.2320000000000002</v>
      </c>
      <c r="F4050" s="2">
        <v>0.502</v>
      </c>
      <c r="G4050" s="2">
        <v>0.47689999999999999</v>
      </c>
      <c r="H4050" s="2">
        <v>2.5100000000000011E-2</v>
      </c>
      <c r="I4050" s="2">
        <v>0.50519999999999998</v>
      </c>
      <c r="J4050" s="2">
        <v>0.4289</v>
      </c>
      <c r="K4050" s="2">
        <v>7.6299999999999979E-2</v>
      </c>
      <c r="L4050" s="2">
        <v>0.53339999999999999</v>
      </c>
      <c r="M4050" s="2">
        <v>0.44550000000000001</v>
      </c>
      <c r="N4050" s="2">
        <v>8.7899999999999978E-2</v>
      </c>
      <c r="O4050" s="2">
        <v>6.3099999999999989E-2</v>
      </c>
      <c r="P4050" s="2" t="s">
        <v>4792</v>
      </c>
      <c r="Q4050" s="5">
        <v>17830</v>
      </c>
      <c r="R4050" s="5">
        <v>2861.0397946084722</v>
      </c>
      <c r="S4050" s="5">
        <v>20</v>
      </c>
      <c r="T4050" s="5">
        <v>112.17049915872126</v>
      </c>
      <c r="U4050" s="5">
        <v>0</v>
      </c>
      <c r="V4050" s="5">
        <v>0</v>
      </c>
      <c r="W4050" s="5">
        <v>7</v>
      </c>
      <c r="X4050" s="5">
        <v>39.259674705552442</v>
      </c>
      <c r="Y4050" s="5">
        <v>4</v>
      </c>
      <c r="Z4050" s="5">
        <v>22.434099831744252</v>
      </c>
      <c r="AA4050" s="5">
        <v>9</v>
      </c>
      <c r="AB4050" s="5">
        <v>50.476724621424566</v>
      </c>
      <c r="AC4050" s="225">
        <v>110</v>
      </c>
      <c r="AD4050" s="5">
        <v>616.9377453729669</v>
      </c>
      <c r="AE4050" s="5">
        <v>17</v>
      </c>
      <c r="AF4050" s="5">
        <v>95.344924284913063</v>
      </c>
      <c r="AG4050" s="5">
        <v>91</v>
      </c>
      <c r="AH4050" s="5">
        <v>510.37577117218171</v>
      </c>
      <c r="AI4050" s="5">
        <v>2</v>
      </c>
      <c r="AJ4050" s="5">
        <v>11.217049915872126</v>
      </c>
    </row>
    <row r="4051" spans="1:36" x14ac:dyDescent="0.25">
      <c r="A4051">
        <v>2018</v>
      </c>
      <c r="B4051" t="s">
        <v>41</v>
      </c>
      <c r="C4051" s="212" t="s">
        <v>6080</v>
      </c>
      <c r="D4051" s="47" t="s">
        <v>6020</v>
      </c>
      <c r="E4051" s="11">
        <v>4.6230000000000002</v>
      </c>
      <c r="F4051" s="2">
        <v>0.39910000000000001</v>
      </c>
      <c r="G4051" s="2">
        <v>0.57979999999999998</v>
      </c>
      <c r="H4051" s="2">
        <v>-0.18069999999999997</v>
      </c>
      <c r="I4051" s="2">
        <v>0.39450000000000002</v>
      </c>
      <c r="J4051" s="2">
        <v>0.54200000000000004</v>
      </c>
      <c r="K4051" s="2">
        <v>-0.14750000000000002</v>
      </c>
      <c r="L4051" s="2">
        <v>0.48630000000000001</v>
      </c>
      <c r="M4051" s="2">
        <v>0.49730000000000002</v>
      </c>
      <c r="N4051" s="2">
        <v>-1.100000000000001E-2</v>
      </c>
      <c r="O4051" s="2">
        <v>-0.11306666666666666</v>
      </c>
      <c r="P4051" s="2" t="s">
        <v>5900</v>
      </c>
      <c r="Q4051" s="5">
        <v>17831</v>
      </c>
      <c r="R4051" s="5">
        <v>3857.0192515682456</v>
      </c>
      <c r="S4051" s="5">
        <v>2</v>
      </c>
      <c r="T4051" s="5">
        <v>11.216420840109921</v>
      </c>
      <c r="U4051" s="5">
        <v>0</v>
      </c>
      <c r="V4051" s="5">
        <v>0</v>
      </c>
      <c r="W4051" s="5">
        <v>2</v>
      </c>
      <c r="X4051" s="5">
        <v>11.216420840109921</v>
      </c>
      <c r="Y4051" s="5">
        <v>0</v>
      </c>
      <c r="Z4051" s="5">
        <v>0</v>
      </c>
      <c r="AA4051" s="5">
        <v>0</v>
      </c>
      <c r="AB4051" s="5">
        <v>0</v>
      </c>
      <c r="AC4051" s="225">
        <v>98</v>
      </c>
      <c r="AD4051" s="5">
        <v>549.60462116538611</v>
      </c>
      <c r="AE4051" s="5">
        <v>23</v>
      </c>
      <c r="AF4051" s="5">
        <v>128.98883966126408</v>
      </c>
      <c r="AG4051" s="5">
        <v>60</v>
      </c>
      <c r="AH4051" s="5">
        <v>336.49262520329762</v>
      </c>
      <c r="AI4051" s="5">
        <v>15</v>
      </c>
      <c r="AJ4051" s="5">
        <v>84.123156300824405</v>
      </c>
    </row>
    <row r="4052" spans="1:36" x14ac:dyDescent="0.25">
      <c r="A4052">
        <v>2017</v>
      </c>
      <c r="B4052" t="s">
        <v>71</v>
      </c>
      <c r="C4052" s="212" t="s">
        <v>5207</v>
      </c>
      <c r="D4052" s="47" t="s">
        <v>4899</v>
      </c>
      <c r="E4052" s="11">
        <v>0</v>
      </c>
      <c r="F4052" s="2">
        <v>0.71719999999999995</v>
      </c>
      <c r="G4052" s="2">
        <v>0.27189999999999998</v>
      </c>
      <c r="H4052" s="2">
        <v>0.44529999999999997</v>
      </c>
      <c r="I4052" s="2">
        <v>0.68600000000000005</v>
      </c>
      <c r="J4052" s="2">
        <v>0.28699999999999998</v>
      </c>
      <c r="K4052" s="2">
        <v>0.39900000000000008</v>
      </c>
      <c r="L4052" s="2">
        <v>0.66269999999999996</v>
      </c>
      <c r="M4052" s="2">
        <v>0.32800000000000001</v>
      </c>
      <c r="N4052" s="2">
        <v>0.33469999999999994</v>
      </c>
      <c r="O4052" s="2">
        <v>0.39300000000000002</v>
      </c>
      <c r="P4052" s="2" t="s">
        <v>4792</v>
      </c>
      <c r="Q4052" s="5">
        <v>17842</v>
      </c>
      <c r="R4052" s="5" t="s">
        <v>4791</v>
      </c>
      <c r="S4052" s="5">
        <v>93</v>
      </c>
      <c r="T4052" s="5">
        <v>521.24201322721672</v>
      </c>
      <c r="U4052" s="5">
        <v>3</v>
      </c>
      <c r="V4052" s="5">
        <v>16.81425849120054</v>
      </c>
      <c r="W4052" s="5">
        <v>9</v>
      </c>
      <c r="X4052" s="5">
        <v>50.442775473601607</v>
      </c>
      <c r="Y4052" s="5">
        <v>23</v>
      </c>
      <c r="Z4052" s="5">
        <v>128.90931509920412</v>
      </c>
      <c r="AA4052" s="5">
        <v>58</v>
      </c>
      <c r="AB4052" s="5">
        <v>325.07566416321038</v>
      </c>
      <c r="AC4052" s="225">
        <v>576</v>
      </c>
      <c r="AD4052" s="5">
        <v>3228.3376303105028</v>
      </c>
      <c r="AE4052" s="5">
        <v>149</v>
      </c>
      <c r="AF4052" s="5">
        <v>835.10817172962675</v>
      </c>
      <c r="AG4052" s="5">
        <v>416</v>
      </c>
      <c r="AH4052" s="5">
        <v>2331.5771774464747</v>
      </c>
      <c r="AI4052" s="5">
        <v>11</v>
      </c>
      <c r="AJ4052" s="5">
        <v>61.652281134401974</v>
      </c>
    </row>
    <row r="4053" spans="1:36" x14ac:dyDescent="0.25">
      <c r="A4053">
        <v>2018</v>
      </c>
      <c r="B4053" t="s">
        <v>49</v>
      </c>
      <c r="C4053" s="212" t="s">
        <v>5589</v>
      </c>
      <c r="D4053" s="47" t="s">
        <v>6316</v>
      </c>
      <c r="E4053" s="11">
        <v>12.4</v>
      </c>
      <c r="F4053" s="2">
        <v>0.2611</v>
      </c>
      <c r="G4053" s="2">
        <v>0.71</v>
      </c>
      <c r="H4053" s="2">
        <v>-0.44889999999999997</v>
      </c>
      <c r="I4053" s="2">
        <v>0.29699999999999999</v>
      </c>
      <c r="J4053" s="2">
        <v>0.60899999999999999</v>
      </c>
      <c r="K4053" s="2">
        <v>-0.312</v>
      </c>
      <c r="L4053" s="2">
        <v>0.4</v>
      </c>
      <c r="M4053" s="2">
        <v>0.58199999999999996</v>
      </c>
      <c r="N4053" s="2">
        <v>-0.18199999999999994</v>
      </c>
      <c r="O4053" s="2">
        <v>-0.31429999999999997</v>
      </c>
      <c r="P4053" s="2" t="s">
        <v>5900</v>
      </c>
      <c r="Q4053" s="5">
        <v>17860</v>
      </c>
      <c r="R4053" s="5">
        <v>1440.3225806451612</v>
      </c>
      <c r="S4053" s="5">
        <v>22</v>
      </c>
      <c r="T4053" s="5">
        <v>123.18029115341545</v>
      </c>
      <c r="U4053" s="5">
        <v>0</v>
      </c>
      <c r="V4053" s="5">
        <v>0</v>
      </c>
      <c r="W4053" s="5">
        <v>4</v>
      </c>
      <c r="X4053" s="5">
        <v>22.396416573348265</v>
      </c>
      <c r="Y4053" s="5">
        <v>0</v>
      </c>
      <c r="Z4053" s="5">
        <v>0</v>
      </c>
      <c r="AA4053" s="5">
        <v>18</v>
      </c>
      <c r="AB4053" s="5">
        <v>100.78387458006719</v>
      </c>
      <c r="AC4053" s="225">
        <v>90</v>
      </c>
      <c r="AD4053" s="5">
        <v>503.91937290033593</v>
      </c>
      <c r="AE4053" s="5">
        <v>8</v>
      </c>
      <c r="AF4053" s="5">
        <v>44.79283314669653</v>
      </c>
      <c r="AG4053" s="5">
        <v>73</v>
      </c>
      <c r="AH4053" s="5">
        <v>408.73460246360582</v>
      </c>
      <c r="AI4053" s="5">
        <v>9</v>
      </c>
      <c r="AJ4053" s="5">
        <v>50.391937290033596</v>
      </c>
    </row>
    <row r="4054" spans="1:36" x14ac:dyDescent="0.25">
      <c r="A4054">
        <v>2017</v>
      </c>
      <c r="B4054" t="s">
        <v>49</v>
      </c>
      <c r="C4054" s="212" t="s">
        <v>5589</v>
      </c>
      <c r="D4054" s="47" t="s">
        <v>6316</v>
      </c>
      <c r="E4054" s="11">
        <v>12.4</v>
      </c>
      <c r="F4054" s="2">
        <v>0.2611</v>
      </c>
      <c r="G4054" s="2">
        <v>0.71</v>
      </c>
      <c r="H4054" s="2">
        <v>-0.44889999999999997</v>
      </c>
      <c r="I4054" s="2">
        <v>0.29699999999999999</v>
      </c>
      <c r="J4054" s="2">
        <v>0.60899999999999999</v>
      </c>
      <c r="K4054" s="2">
        <v>-0.312</v>
      </c>
      <c r="L4054" s="2">
        <v>0.4</v>
      </c>
      <c r="M4054" s="2">
        <v>0.58199999999999996</v>
      </c>
      <c r="N4054" s="2">
        <v>-0.18199999999999994</v>
      </c>
      <c r="O4054" s="2">
        <v>-0.31429999999999997</v>
      </c>
      <c r="P4054" s="2" t="s">
        <v>5900</v>
      </c>
      <c r="Q4054" s="5">
        <v>17878</v>
      </c>
      <c r="R4054" s="5">
        <v>1441.7741935483871</v>
      </c>
      <c r="S4054" s="5">
        <v>18</v>
      </c>
      <c r="T4054" s="5">
        <v>100.68240295335049</v>
      </c>
      <c r="U4054" s="5">
        <v>0</v>
      </c>
      <c r="V4054" s="5">
        <v>0</v>
      </c>
      <c r="W4054" s="5">
        <v>4</v>
      </c>
      <c r="X4054" s="5">
        <v>22.373867322966774</v>
      </c>
      <c r="Y4054" s="5">
        <v>1</v>
      </c>
      <c r="Z4054" s="5">
        <v>5.5934668307416935</v>
      </c>
      <c r="AA4054" s="5">
        <v>13</v>
      </c>
      <c r="AB4054" s="5">
        <v>72.715068799642026</v>
      </c>
      <c r="AC4054" s="225">
        <v>92</v>
      </c>
      <c r="AD4054" s="5">
        <v>514.59894842823587</v>
      </c>
      <c r="AE4054" s="5">
        <v>11</v>
      </c>
      <c r="AF4054" s="5">
        <v>61.528135138158632</v>
      </c>
      <c r="AG4054" s="5">
        <v>73</v>
      </c>
      <c r="AH4054" s="5">
        <v>408.32307864414366</v>
      </c>
      <c r="AI4054" s="5">
        <v>8</v>
      </c>
      <c r="AJ4054" s="5">
        <v>44.747734645933548</v>
      </c>
    </row>
    <row r="4055" spans="1:36" x14ac:dyDescent="0.25">
      <c r="A4055">
        <v>2018</v>
      </c>
      <c r="B4055" t="s">
        <v>49</v>
      </c>
      <c r="C4055" s="212" t="s">
        <v>6542</v>
      </c>
      <c r="D4055" s="47" t="s">
        <v>6314</v>
      </c>
      <c r="E4055" s="11">
        <v>10</v>
      </c>
      <c r="F4055" s="2">
        <v>0.39889999999999998</v>
      </c>
      <c r="G4055" s="2">
        <v>0.57140000000000002</v>
      </c>
      <c r="H4055" s="2">
        <v>-0.17250000000000004</v>
      </c>
      <c r="I4055" s="2">
        <v>0.45100000000000001</v>
      </c>
      <c r="J4055" s="2">
        <v>0.46100000000000002</v>
      </c>
      <c r="K4055" s="2">
        <v>-1.0000000000000009E-2</v>
      </c>
      <c r="L4055" s="2">
        <v>0.46200000000000002</v>
      </c>
      <c r="M4055" s="2">
        <v>0.52400000000000002</v>
      </c>
      <c r="N4055" s="2">
        <v>-6.2E-2</v>
      </c>
      <c r="O4055" s="2">
        <v>-8.1500000000000017E-2</v>
      </c>
      <c r="P4055" s="2" t="s">
        <v>5900</v>
      </c>
      <c r="Q4055" s="5">
        <v>17879</v>
      </c>
      <c r="R4055" s="5">
        <v>1787.9</v>
      </c>
      <c r="S4055" s="5">
        <v>53</v>
      </c>
      <c r="T4055" s="5">
        <v>296.43716091503995</v>
      </c>
      <c r="U4055" s="5">
        <v>0</v>
      </c>
      <c r="V4055" s="5">
        <v>0</v>
      </c>
      <c r="W4055" s="5">
        <v>8</v>
      </c>
      <c r="X4055" s="5">
        <v>44.745231836232449</v>
      </c>
      <c r="Y4055" s="5">
        <v>4</v>
      </c>
      <c r="Z4055" s="5">
        <v>22.372615918116225</v>
      </c>
      <c r="AA4055" s="5">
        <v>41</v>
      </c>
      <c r="AB4055" s="5">
        <v>229.31931316069131</v>
      </c>
      <c r="AC4055" s="225">
        <v>59</v>
      </c>
      <c r="AD4055" s="5">
        <v>329.99608479221433</v>
      </c>
      <c r="AE4055" s="5">
        <v>16</v>
      </c>
      <c r="AF4055" s="5">
        <v>89.490463672464898</v>
      </c>
      <c r="AG4055" s="5">
        <v>39</v>
      </c>
      <c r="AH4055" s="5">
        <v>218.13300520163321</v>
      </c>
      <c r="AI4055" s="5">
        <v>4</v>
      </c>
      <c r="AJ4055" s="5">
        <v>22.372615918116225</v>
      </c>
    </row>
    <row r="4056" spans="1:36" x14ac:dyDescent="0.25">
      <c r="A4056">
        <v>2017</v>
      </c>
      <c r="B4056" t="s">
        <v>41</v>
      </c>
      <c r="C4056" s="212" t="s">
        <v>5568</v>
      </c>
      <c r="D4056" s="47" t="s">
        <v>5522</v>
      </c>
      <c r="E4056" s="11">
        <v>10.314</v>
      </c>
      <c r="F4056" s="2">
        <v>0.62090000000000001</v>
      </c>
      <c r="G4056" s="2">
        <v>0.3569</v>
      </c>
      <c r="H4056" s="2">
        <v>0.26400000000000001</v>
      </c>
      <c r="I4056" s="2">
        <v>0.60129999999999995</v>
      </c>
      <c r="J4056" s="2">
        <v>0.33800000000000002</v>
      </c>
      <c r="K4056" s="2">
        <v>0.26329999999999992</v>
      </c>
      <c r="L4056" s="2">
        <v>0.54259999999999997</v>
      </c>
      <c r="M4056" s="2">
        <v>0.43209999999999998</v>
      </c>
      <c r="N4056" s="2">
        <v>0.11049999999999999</v>
      </c>
      <c r="O4056" s="2">
        <v>0.21259999999999998</v>
      </c>
      <c r="P4056" s="2" t="s">
        <v>4792</v>
      </c>
      <c r="Q4056" s="5">
        <v>17942</v>
      </c>
      <c r="R4056" s="5">
        <v>1739.5772736086872</v>
      </c>
      <c r="S4056" s="5">
        <v>81</v>
      </c>
      <c r="T4056" s="5">
        <v>451.45468732582771</v>
      </c>
      <c r="U4056" s="5">
        <v>0</v>
      </c>
      <c r="V4056" s="5">
        <v>0</v>
      </c>
      <c r="W4056" s="5">
        <v>21</v>
      </c>
      <c r="X4056" s="5">
        <v>117.04380782521459</v>
      </c>
      <c r="Y4056" s="5">
        <v>4</v>
      </c>
      <c r="Z4056" s="5">
        <v>22.294058633374206</v>
      </c>
      <c r="AA4056" s="5">
        <v>56</v>
      </c>
      <c r="AB4056" s="5">
        <v>312.11682086723891</v>
      </c>
      <c r="AC4056" s="225">
        <v>310</v>
      </c>
      <c r="AD4056" s="5">
        <v>1727.7895440865009</v>
      </c>
      <c r="AE4056" s="5">
        <v>68</v>
      </c>
      <c r="AF4056" s="5">
        <v>378.99899676736152</v>
      </c>
      <c r="AG4056" s="5">
        <v>242</v>
      </c>
      <c r="AH4056" s="5">
        <v>1348.7905473191395</v>
      </c>
      <c r="AI4056" s="5">
        <v>0</v>
      </c>
      <c r="AJ4056" s="5">
        <v>0</v>
      </c>
    </row>
    <row r="4057" spans="1:36" x14ac:dyDescent="0.25">
      <c r="A4057">
        <v>2018</v>
      </c>
      <c r="B4057" t="s">
        <v>41</v>
      </c>
      <c r="C4057" s="212" t="s">
        <v>6083</v>
      </c>
      <c r="D4057" s="47" t="s">
        <v>6005</v>
      </c>
      <c r="E4057" s="11">
        <v>4.7720000000000002</v>
      </c>
      <c r="F4057" s="2">
        <v>0.24049999999999999</v>
      </c>
      <c r="G4057" s="2">
        <v>0.74350000000000005</v>
      </c>
      <c r="H4057" s="2">
        <v>-0.50300000000000011</v>
      </c>
      <c r="I4057" s="2">
        <v>0.2102</v>
      </c>
      <c r="J4057" s="2">
        <v>0.74750000000000005</v>
      </c>
      <c r="K4057" s="2">
        <v>-0.53730000000000011</v>
      </c>
      <c r="L4057" s="2">
        <v>0.24629999999999999</v>
      </c>
      <c r="M4057" s="2">
        <v>0.74</v>
      </c>
      <c r="N4057" s="2">
        <v>-0.49370000000000003</v>
      </c>
      <c r="O4057" s="2">
        <v>-0.51133333333333342</v>
      </c>
      <c r="P4057" s="2" t="s">
        <v>5900</v>
      </c>
      <c r="Q4057" s="5">
        <v>17968</v>
      </c>
      <c r="R4057" s="5">
        <v>3765.2975691533948</v>
      </c>
      <c r="S4057" s="5">
        <v>47</v>
      </c>
      <c r="T4057" s="5">
        <v>261.57613535173641</v>
      </c>
      <c r="U4057" s="5">
        <v>0</v>
      </c>
      <c r="V4057" s="5">
        <v>0</v>
      </c>
      <c r="W4057" s="5">
        <v>14</v>
      </c>
      <c r="X4057" s="5">
        <v>77.916295636687451</v>
      </c>
      <c r="Y4057" s="5">
        <v>6</v>
      </c>
      <c r="Z4057" s="5">
        <v>33.392698130008903</v>
      </c>
      <c r="AA4057" s="5">
        <v>27</v>
      </c>
      <c r="AB4057" s="5">
        <v>150.26714158504006</v>
      </c>
      <c r="AC4057" s="225">
        <v>242</v>
      </c>
      <c r="AD4057" s="5">
        <v>1346.8388245770259</v>
      </c>
      <c r="AE4057" s="5">
        <v>67</v>
      </c>
      <c r="AF4057" s="5">
        <v>372.88512911843276</v>
      </c>
      <c r="AG4057" s="5">
        <v>151</v>
      </c>
      <c r="AH4057" s="5">
        <v>840.38290293855732</v>
      </c>
      <c r="AI4057" s="5">
        <v>24</v>
      </c>
      <c r="AJ4057" s="5">
        <v>133.57079252003561</v>
      </c>
    </row>
    <row r="4058" spans="1:36" x14ac:dyDescent="0.25">
      <c r="A4058">
        <v>2018</v>
      </c>
      <c r="B4058" t="s">
        <v>71</v>
      </c>
      <c r="C4058" s="212" t="s">
        <v>5802</v>
      </c>
      <c r="D4058" s="47" t="s">
        <v>5799</v>
      </c>
      <c r="E4058" s="11">
        <v>0</v>
      </c>
      <c r="F4058" s="2">
        <v>0.43590000000000001</v>
      </c>
      <c r="G4058" s="2">
        <v>0.54410000000000003</v>
      </c>
      <c r="H4058" s="2">
        <v>-0.10820000000000002</v>
      </c>
      <c r="I4058" s="2">
        <v>0.46870000000000001</v>
      </c>
      <c r="J4058" s="2">
        <v>0.46039999999999998</v>
      </c>
      <c r="K4058" s="2">
        <v>8.3000000000000296E-3</v>
      </c>
      <c r="L4058" s="2">
        <v>0.53649999999999998</v>
      </c>
      <c r="M4058" s="2">
        <v>0.43269999999999997</v>
      </c>
      <c r="N4058" s="2">
        <v>0.1038</v>
      </c>
      <c r="O4058" s="2">
        <v>1.3000000000000049E-3</v>
      </c>
      <c r="P4058" s="2" t="s">
        <v>5765</v>
      </c>
      <c r="Q4058" s="5">
        <v>18028</v>
      </c>
      <c r="R4058" s="5" t="s">
        <v>4791</v>
      </c>
      <c r="S4058" s="5">
        <v>20</v>
      </c>
      <c r="T4058" s="5">
        <v>110.93854004881295</v>
      </c>
      <c r="U4058" s="5">
        <v>0</v>
      </c>
      <c r="V4058" s="5">
        <v>0</v>
      </c>
      <c r="W4058" s="5">
        <v>4</v>
      </c>
      <c r="X4058" s="5">
        <v>22.187708009762591</v>
      </c>
      <c r="Y4058" s="5">
        <v>8</v>
      </c>
      <c r="Z4058" s="5">
        <v>44.375416019525183</v>
      </c>
      <c r="AA4058" s="5">
        <v>8</v>
      </c>
      <c r="AB4058" s="5">
        <v>44.375416019525183</v>
      </c>
      <c r="AC4058" s="225">
        <v>277</v>
      </c>
      <c r="AD4058" s="5">
        <v>1536.4987796760595</v>
      </c>
      <c r="AE4058" s="5">
        <v>17</v>
      </c>
      <c r="AF4058" s="5">
        <v>94.297759041491005</v>
      </c>
      <c r="AG4058" s="5">
        <v>250</v>
      </c>
      <c r="AH4058" s="5">
        <v>1386.731750610162</v>
      </c>
      <c r="AI4058" s="5">
        <v>10</v>
      </c>
      <c r="AJ4058" s="5">
        <v>55.469270024406477</v>
      </c>
    </row>
    <row r="4059" spans="1:36" x14ac:dyDescent="0.25">
      <c r="A4059">
        <v>2018</v>
      </c>
      <c r="B4059" t="s">
        <v>71</v>
      </c>
      <c r="C4059" s="212" t="s">
        <v>5802</v>
      </c>
      <c r="D4059" s="47" t="s">
        <v>5799</v>
      </c>
      <c r="E4059" s="11">
        <v>0</v>
      </c>
      <c r="F4059" s="2">
        <v>0.43590000000000001</v>
      </c>
      <c r="G4059" s="2">
        <v>0.54410000000000003</v>
      </c>
      <c r="H4059" s="2">
        <v>-0.10820000000000002</v>
      </c>
      <c r="I4059" s="2">
        <v>0.46870000000000001</v>
      </c>
      <c r="J4059" s="2">
        <v>0.46039999999999998</v>
      </c>
      <c r="K4059" s="2">
        <v>8.3000000000000296E-3</v>
      </c>
      <c r="L4059" s="2">
        <v>0.53649999999999998</v>
      </c>
      <c r="M4059" s="2">
        <v>0.43269999999999997</v>
      </c>
      <c r="N4059" s="2">
        <v>0.1038</v>
      </c>
      <c r="O4059" s="2">
        <v>1.3000000000000049E-3</v>
      </c>
      <c r="P4059" s="2" t="s">
        <v>5765</v>
      </c>
      <c r="Q4059" s="5">
        <v>18028</v>
      </c>
      <c r="R4059" s="5" t="s">
        <v>4791</v>
      </c>
      <c r="S4059" s="5">
        <v>20</v>
      </c>
      <c r="T4059" s="5">
        <v>110.93854004881295</v>
      </c>
      <c r="U4059" s="5">
        <v>0</v>
      </c>
      <c r="V4059" s="5">
        <v>0</v>
      </c>
      <c r="W4059" s="5">
        <v>4</v>
      </c>
      <c r="X4059" s="5">
        <v>22.187708009762591</v>
      </c>
      <c r="Y4059" s="5">
        <v>8</v>
      </c>
      <c r="Z4059" s="5">
        <v>44.375416019525183</v>
      </c>
      <c r="AA4059" s="5">
        <v>8</v>
      </c>
      <c r="AB4059" s="5">
        <v>44.375416019525183</v>
      </c>
      <c r="AC4059" s="225">
        <v>277</v>
      </c>
      <c r="AD4059" s="5">
        <v>1536.4987796760595</v>
      </c>
      <c r="AE4059" s="5">
        <v>17</v>
      </c>
      <c r="AF4059" s="5">
        <v>94.297759041491005</v>
      </c>
      <c r="AG4059" s="5">
        <v>250</v>
      </c>
      <c r="AH4059" s="5">
        <v>1386.731750610162</v>
      </c>
      <c r="AI4059" s="5">
        <v>10</v>
      </c>
      <c r="AJ4059" s="5">
        <v>55.469270024406477</v>
      </c>
    </row>
    <row r="4060" spans="1:36" x14ac:dyDescent="0.25">
      <c r="A4060">
        <v>2018</v>
      </c>
      <c r="B4060" t="s">
        <v>49</v>
      </c>
      <c r="C4060" s="212" t="s">
        <v>600</v>
      </c>
      <c r="D4060" s="47" t="s">
        <v>5371</v>
      </c>
      <c r="E4060" s="11">
        <v>8.1</v>
      </c>
      <c r="F4060" s="2">
        <v>0.42899999999999999</v>
      </c>
      <c r="G4060" s="2">
        <v>0.54510000000000003</v>
      </c>
      <c r="H4060" s="2">
        <v>-0.11610000000000004</v>
      </c>
      <c r="I4060" s="2">
        <v>0.44400000000000001</v>
      </c>
      <c r="J4060" s="2">
        <v>0.47699999999999998</v>
      </c>
      <c r="K4060" s="2">
        <v>-3.2999999999999974E-2</v>
      </c>
      <c r="L4060" s="2">
        <v>0.371</v>
      </c>
      <c r="M4060" s="2">
        <v>0.61499999999999999</v>
      </c>
      <c r="N4060" s="2">
        <v>-0.24399999999999999</v>
      </c>
      <c r="O4060" s="2">
        <v>-0.13103333333333333</v>
      </c>
      <c r="P4060" s="2" t="s">
        <v>5900</v>
      </c>
      <c r="Q4060" s="5">
        <v>18036</v>
      </c>
      <c r="R4060" s="5">
        <v>2226.666666666667</v>
      </c>
      <c r="S4060" s="5">
        <v>43</v>
      </c>
      <c r="T4060" s="5">
        <v>238.41206475937014</v>
      </c>
      <c r="U4060" s="5">
        <v>0</v>
      </c>
      <c r="V4060" s="5">
        <v>0</v>
      </c>
      <c r="W4060" s="5">
        <v>3</v>
      </c>
      <c r="X4060" s="5">
        <v>16.633399866932802</v>
      </c>
      <c r="Y4060" s="5">
        <v>4</v>
      </c>
      <c r="Z4060" s="5">
        <v>22.177866489243733</v>
      </c>
      <c r="AA4060" s="5">
        <v>36</v>
      </c>
      <c r="AB4060" s="5">
        <v>199.60079840319361</v>
      </c>
      <c r="AC4060" s="225">
        <v>130</v>
      </c>
      <c r="AD4060" s="5">
        <v>720.78066090042137</v>
      </c>
      <c r="AE4060" s="5">
        <v>8</v>
      </c>
      <c r="AF4060" s="5">
        <v>44.355732978487467</v>
      </c>
      <c r="AG4060" s="5">
        <v>114</v>
      </c>
      <c r="AH4060" s="5">
        <v>632.0691949434464</v>
      </c>
      <c r="AI4060" s="5">
        <v>8</v>
      </c>
      <c r="AJ4060" s="5">
        <v>44.355732978487467</v>
      </c>
    </row>
    <row r="4061" spans="1:36" x14ac:dyDescent="0.25">
      <c r="A4061">
        <v>2019</v>
      </c>
      <c r="B4061" t="s">
        <v>41</v>
      </c>
      <c r="C4061" s="212" t="s">
        <v>5655</v>
      </c>
      <c r="D4061" s="47" t="s">
        <v>5562</v>
      </c>
      <c r="E4061" s="11">
        <v>14.657</v>
      </c>
      <c r="F4061" s="2">
        <v>0.56189999999999996</v>
      </c>
      <c r="G4061" s="2">
        <v>0.41880000000000001</v>
      </c>
      <c r="H4061" s="2">
        <v>0.14309999999999995</v>
      </c>
      <c r="I4061" s="2">
        <v>0.54259999999999997</v>
      </c>
      <c r="J4061" s="2">
        <v>0.39729999999999999</v>
      </c>
      <c r="K4061" s="2">
        <v>0.14529999999999998</v>
      </c>
      <c r="L4061" s="2">
        <v>0.49209999999999998</v>
      </c>
      <c r="M4061" s="2">
        <v>0.48820000000000002</v>
      </c>
      <c r="N4061" s="2">
        <v>3.8999999999999591E-3</v>
      </c>
      <c r="O4061" s="2">
        <v>9.7433333333333302E-2</v>
      </c>
      <c r="P4061" s="2" t="s">
        <v>4792</v>
      </c>
      <c r="Q4061" s="5">
        <v>18047</v>
      </c>
      <c r="R4061" s="5">
        <v>1231.2888039844443</v>
      </c>
      <c r="S4061" s="5">
        <v>27</v>
      </c>
      <c r="T4061" s="5">
        <v>149.60935335512829</v>
      </c>
      <c r="U4061" s="5">
        <v>2</v>
      </c>
      <c r="V4061" s="5">
        <v>11.082174322602095</v>
      </c>
      <c r="W4061" s="5">
        <v>0</v>
      </c>
      <c r="X4061" s="5">
        <v>0</v>
      </c>
      <c r="Y4061" s="5">
        <v>0</v>
      </c>
      <c r="Z4061" s="5">
        <v>0</v>
      </c>
      <c r="AA4061" s="5">
        <v>25</v>
      </c>
      <c r="AB4061" s="5">
        <v>138.52717903252619</v>
      </c>
      <c r="AC4061" s="225">
        <v>273</v>
      </c>
      <c r="AD4061" s="5">
        <v>1512.7167950351859</v>
      </c>
      <c r="AE4061" s="5">
        <v>28</v>
      </c>
      <c r="AF4061" s="5">
        <v>155.15044051642931</v>
      </c>
      <c r="AG4061" s="5">
        <v>240</v>
      </c>
      <c r="AH4061" s="5">
        <v>1329.8609187122513</v>
      </c>
      <c r="AI4061" s="5">
        <v>5</v>
      </c>
      <c r="AJ4061" s="5">
        <v>27.705435806505239</v>
      </c>
    </row>
    <row r="4062" spans="1:36" x14ac:dyDescent="0.25">
      <c r="A4062">
        <v>2019</v>
      </c>
      <c r="B4062" t="s">
        <v>71</v>
      </c>
      <c r="C4062" s="212" t="s">
        <v>5043</v>
      </c>
      <c r="D4062" s="47" t="s">
        <v>5042</v>
      </c>
      <c r="E4062" s="11">
        <v>0</v>
      </c>
      <c r="F4062" s="2">
        <v>0.78590000000000004</v>
      </c>
      <c r="G4062" s="2">
        <v>0.20569999999999999</v>
      </c>
      <c r="H4062" s="2">
        <v>0.58020000000000005</v>
      </c>
      <c r="I4062" s="2">
        <v>0.77759999999999996</v>
      </c>
      <c r="J4062" s="2">
        <v>0.19839999999999999</v>
      </c>
      <c r="K4062" s="2">
        <v>0.57919999999999994</v>
      </c>
      <c r="L4062" s="2">
        <v>0.75639999999999996</v>
      </c>
      <c r="M4062" s="2">
        <v>0.23519999999999999</v>
      </c>
      <c r="N4062" s="2">
        <v>0.5212</v>
      </c>
      <c r="O4062" s="2">
        <v>0.56020000000000003</v>
      </c>
      <c r="P4062" s="2" t="s">
        <v>4792</v>
      </c>
      <c r="Q4062" s="5">
        <v>18062</v>
      </c>
      <c r="R4062" s="5" t="s">
        <v>4791</v>
      </c>
      <c r="S4062" s="5">
        <v>99</v>
      </c>
      <c r="T4062" s="5">
        <v>548.11205846528628</v>
      </c>
      <c r="U4062" s="5">
        <v>0</v>
      </c>
      <c r="V4062" s="5">
        <v>0</v>
      </c>
      <c r="W4062" s="5">
        <v>19</v>
      </c>
      <c r="X4062" s="5">
        <v>105.19322334182262</v>
      </c>
      <c r="Y4062" s="5">
        <v>10</v>
      </c>
      <c r="Z4062" s="5">
        <v>55.36485439043296</v>
      </c>
      <c r="AA4062" s="5">
        <v>70</v>
      </c>
      <c r="AB4062" s="5">
        <v>387.55398073303064</v>
      </c>
      <c r="AC4062" s="225">
        <v>449</v>
      </c>
      <c r="AD4062" s="5">
        <v>2485.8819621304397</v>
      </c>
      <c r="AE4062" s="5">
        <v>95</v>
      </c>
      <c r="AF4062" s="5">
        <v>525.96611670911307</v>
      </c>
      <c r="AG4062" s="5">
        <v>322</v>
      </c>
      <c r="AH4062" s="5">
        <v>1782.7483113719411</v>
      </c>
      <c r="AI4062" s="5">
        <v>32</v>
      </c>
      <c r="AJ4062" s="5">
        <v>177.16753404938547</v>
      </c>
    </row>
    <row r="4063" spans="1:36" x14ac:dyDescent="0.25">
      <c r="A4063">
        <v>2018</v>
      </c>
      <c r="B4063" t="s">
        <v>71</v>
      </c>
      <c r="C4063" s="212" t="s">
        <v>5818</v>
      </c>
      <c r="D4063" s="47" t="s">
        <v>5817</v>
      </c>
      <c r="E4063" s="11">
        <v>0</v>
      </c>
      <c r="F4063" s="2">
        <v>0.4909</v>
      </c>
      <c r="G4063" s="2">
        <v>0.49309999999999998</v>
      </c>
      <c r="H4063" s="2">
        <v>-2.1999999999999797E-3</v>
      </c>
      <c r="I4063" s="2">
        <v>0.51739999999999997</v>
      </c>
      <c r="J4063" s="2">
        <v>0.43140000000000001</v>
      </c>
      <c r="K4063" s="2">
        <v>8.5999999999999965E-2</v>
      </c>
      <c r="L4063" s="2">
        <v>0.57120000000000004</v>
      </c>
      <c r="M4063" s="2">
        <v>0.4143</v>
      </c>
      <c r="N4063" s="2">
        <v>0.15690000000000004</v>
      </c>
      <c r="O4063" s="2">
        <v>8.0233333333333337E-2</v>
      </c>
      <c r="P4063" s="2" t="s">
        <v>5765</v>
      </c>
      <c r="Q4063" s="5">
        <v>18082</v>
      </c>
      <c r="R4063" s="5" t="s">
        <v>4791</v>
      </c>
      <c r="S4063" s="5">
        <v>33</v>
      </c>
      <c r="T4063" s="5">
        <v>182.50193562658998</v>
      </c>
      <c r="U4063" s="5">
        <v>0</v>
      </c>
      <c r="V4063" s="5">
        <v>0</v>
      </c>
      <c r="W4063" s="5">
        <v>0</v>
      </c>
      <c r="X4063" s="5">
        <v>0</v>
      </c>
      <c r="Y4063" s="5">
        <v>14</v>
      </c>
      <c r="Z4063" s="5">
        <v>77.425063599159387</v>
      </c>
      <c r="AA4063" s="5">
        <v>19</v>
      </c>
      <c r="AB4063" s="5">
        <v>105.0768720274306</v>
      </c>
      <c r="AC4063" s="225">
        <v>338</v>
      </c>
      <c r="AD4063" s="5">
        <v>1869.2622497511336</v>
      </c>
      <c r="AE4063" s="5">
        <v>56</v>
      </c>
      <c r="AF4063" s="5">
        <v>309.70025439663755</v>
      </c>
      <c r="AG4063" s="5">
        <v>231</v>
      </c>
      <c r="AH4063" s="5">
        <v>1277.5135493861299</v>
      </c>
      <c r="AI4063" s="5">
        <v>51</v>
      </c>
      <c r="AJ4063" s="5">
        <v>282.04844596836631</v>
      </c>
    </row>
    <row r="4064" spans="1:36" x14ac:dyDescent="0.25">
      <c r="A4064">
        <v>2018</v>
      </c>
      <c r="B4064" t="s">
        <v>71</v>
      </c>
      <c r="C4064" s="212" t="s">
        <v>5818</v>
      </c>
      <c r="D4064" s="47" t="s">
        <v>5817</v>
      </c>
      <c r="E4064" s="11">
        <v>0</v>
      </c>
      <c r="F4064" s="2">
        <v>0.4909</v>
      </c>
      <c r="G4064" s="2">
        <v>0.49309999999999998</v>
      </c>
      <c r="H4064" s="2">
        <v>-2.1999999999999797E-3</v>
      </c>
      <c r="I4064" s="2">
        <v>0.51739999999999997</v>
      </c>
      <c r="J4064" s="2">
        <v>0.43140000000000001</v>
      </c>
      <c r="K4064" s="2">
        <v>8.5999999999999965E-2</v>
      </c>
      <c r="L4064" s="2">
        <v>0.57120000000000004</v>
      </c>
      <c r="M4064" s="2">
        <v>0.4143</v>
      </c>
      <c r="N4064" s="2">
        <v>0.15690000000000004</v>
      </c>
      <c r="O4064" s="2">
        <v>8.0233333333333337E-2</v>
      </c>
      <c r="P4064" s="2" t="s">
        <v>5765</v>
      </c>
      <c r="Q4064" s="5">
        <v>18082</v>
      </c>
      <c r="R4064" s="5" t="s">
        <v>4791</v>
      </c>
      <c r="S4064" s="5">
        <v>33</v>
      </c>
      <c r="T4064" s="5">
        <v>182.50193562658998</v>
      </c>
      <c r="U4064" s="5">
        <v>0</v>
      </c>
      <c r="V4064" s="5">
        <v>0</v>
      </c>
      <c r="W4064" s="5">
        <v>0</v>
      </c>
      <c r="X4064" s="5">
        <v>0</v>
      </c>
      <c r="Y4064" s="5">
        <v>14</v>
      </c>
      <c r="Z4064" s="5">
        <v>77.425063599159387</v>
      </c>
      <c r="AA4064" s="5">
        <v>19</v>
      </c>
      <c r="AB4064" s="5">
        <v>105.0768720274306</v>
      </c>
      <c r="AC4064" s="225">
        <v>338</v>
      </c>
      <c r="AD4064" s="5">
        <v>1869.2622497511336</v>
      </c>
      <c r="AE4064" s="5">
        <v>56</v>
      </c>
      <c r="AF4064" s="5">
        <v>309.70025439663755</v>
      </c>
      <c r="AG4064" s="5">
        <v>231</v>
      </c>
      <c r="AH4064" s="5">
        <v>1277.5135493861299</v>
      </c>
      <c r="AI4064" s="5">
        <v>51</v>
      </c>
      <c r="AJ4064" s="5">
        <v>282.04844596836631</v>
      </c>
    </row>
    <row r="4065" spans="1:36" x14ac:dyDescent="0.25">
      <c r="A4065">
        <v>2017</v>
      </c>
      <c r="B4065" t="s">
        <v>49</v>
      </c>
      <c r="C4065" s="212" t="s">
        <v>6441</v>
      </c>
      <c r="D4065" s="47" t="s">
        <v>5760</v>
      </c>
      <c r="E4065" s="11">
        <v>8.3000000000000007</v>
      </c>
      <c r="F4065" s="2">
        <v>0.34110000000000001</v>
      </c>
      <c r="G4065" s="2">
        <v>0.62929999999999997</v>
      </c>
      <c r="H4065" s="2">
        <v>-0.28819999999999996</v>
      </c>
      <c r="I4065" s="2">
        <v>0.26900000000000002</v>
      </c>
      <c r="J4065" s="2">
        <v>0.63800000000000001</v>
      </c>
      <c r="K4065" s="2">
        <v>-0.36899999999999999</v>
      </c>
      <c r="L4065" s="2">
        <v>0.36899999999999999</v>
      </c>
      <c r="M4065" s="2">
        <v>0.61599999999999999</v>
      </c>
      <c r="N4065" s="2">
        <v>-0.247</v>
      </c>
      <c r="O4065" s="2">
        <v>-0.3014</v>
      </c>
      <c r="P4065" s="2" t="s">
        <v>5900</v>
      </c>
      <c r="Q4065" s="5">
        <v>18092</v>
      </c>
      <c r="R4065" s="5">
        <v>2179.7590361445782</v>
      </c>
      <c r="S4065" s="5">
        <v>26</v>
      </c>
      <c r="T4065" s="5">
        <v>143.70992703957552</v>
      </c>
      <c r="U4065" s="5">
        <v>0</v>
      </c>
      <c r="V4065" s="5">
        <v>0</v>
      </c>
      <c r="W4065" s="5">
        <v>4</v>
      </c>
      <c r="X4065" s="5">
        <v>22.109219544550079</v>
      </c>
      <c r="Y4065" s="5">
        <v>2</v>
      </c>
      <c r="Z4065" s="5">
        <v>11.05460977227504</v>
      </c>
      <c r="AA4065" s="5">
        <v>20</v>
      </c>
      <c r="AB4065" s="5">
        <v>110.54609772275039</v>
      </c>
      <c r="AC4065" s="225">
        <v>219</v>
      </c>
      <c r="AD4065" s="5">
        <v>1210.4797700641168</v>
      </c>
      <c r="AE4065" s="5">
        <v>25</v>
      </c>
      <c r="AF4065" s="5">
        <v>138.18262215343799</v>
      </c>
      <c r="AG4065" s="5">
        <v>184</v>
      </c>
      <c r="AH4065" s="5">
        <v>1017.0240990493036</v>
      </c>
      <c r="AI4065" s="5">
        <v>10</v>
      </c>
      <c r="AJ4065" s="5">
        <v>55.273048861375194</v>
      </c>
    </row>
    <row r="4066" spans="1:36" x14ac:dyDescent="0.25">
      <c r="A4066">
        <v>2018</v>
      </c>
      <c r="B4066" t="s">
        <v>41</v>
      </c>
      <c r="C4066" s="212" t="s">
        <v>5873</v>
      </c>
      <c r="D4066" s="47" t="s">
        <v>5374</v>
      </c>
      <c r="E4066" s="11">
        <v>10.119999999999999</v>
      </c>
      <c r="F4066" s="2">
        <v>0.45810000000000001</v>
      </c>
      <c r="G4066" s="2">
        <v>0.51529999999999998</v>
      </c>
      <c r="H4066" s="2">
        <v>-5.7199999999999973E-2</v>
      </c>
      <c r="I4066" s="2">
        <v>0.4461</v>
      </c>
      <c r="J4066" s="2">
        <v>0.47820000000000001</v>
      </c>
      <c r="K4066" s="2">
        <v>-3.2100000000000017E-2</v>
      </c>
      <c r="L4066" s="2">
        <v>0.46079999999999999</v>
      </c>
      <c r="M4066" s="2">
        <v>0.5161</v>
      </c>
      <c r="N4066" s="2">
        <v>-5.5300000000000016E-2</v>
      </c>
      <c r="O4066" s="2">
        <v>-4.82E-2</v>
      </c>
      <c r="P4066" s="2" t="s">
        <v>5765</v>
      </c>
      <c r="Q4066" s="5">
        <v>18095</v>
      </c>
      <c r="R4066" s="5">
        <v>1788.0434782608697</v>
      </c>
      <c r="S4066" s="5">
        <v>10</v>
      </c>
      <c r="T4066" s="5">
        <v>55.26388505111909</v>
      </c>
      <c r="U4066" s="5">
        <v>0</v>
      </c>
      <c r="V4066" s="5">
        <v>0</v>
      </c>
      <c r="W4066" s="5">
        <v>3</v>
      </c>
      <c r="X4066" s="5">
        <v>16.579165515335728</v>
      </c>
      <c r="Y4066" s="5">
        <v>2</v>
      </c>
      <c r="Z4066" s="5">
        <v>11.052777010223819</v>
      </c>
      <c r="AA4066" s="5">
        <v>5</v>
      </c>
      <c r="AB4066" s="5">
        <v>27.631942525559545</v>
      </c>
      <c r="AC4066" s="225">
        <v>172</v>
      </c>
      <c r="AD4066" s="5">
        <v>950.5388228792483</v>
      </c>
      <c r="AE4066" s="5">
        <v>14</v>
      </c>
      <c r="AF4066" s="5">
        <v>77.369439071566731</v>
      </c>
      <c r="AG4066" s="5">
        <v>155</v>
      </c>
      <c r="AH4066" s="5">
        <v>856.59021829234598</v>
      </c>
      <c r="AI4066" s="5">
        <v>3</v>
      </c>
      <c r="AJ4066" s="5">
        <v>16.579165515335728</v>
      </c>
    </row>
    <row r="4067" spans="1:36" x14ac:dyDescent="0.25">
      <c r="A4067">
        <v>2018</v>
      </c>
      <c r="B4067" t="s">
        <v>41</v>
      </c>
      <c r="C4067" s="212" t="s">
        <v>5655</v>
      </c>
      <c r="D4067" s="47" t="s">
        <v>5562</v>
      </c>
      <c r="E4067" s="11">
        <v>14.657</v>
      </c>
      <c r="F4067" s="2">
        <v>0.56189999999999996</v>
      </c>
      <c r="G4067" s="2">
        <v>0.41880000000000001</v>
      </c>
      <c r="H4067" s="2">
        <v>0.14309999999999995</v>
      </c>
      <c r="I4067" s="2">
        <v>0.54259999999999997</v>
      </c>
      <c r="J4067" s="2">
        <v>0.39729999999999999</v>
      </c>
      <c r="K4067" s="2">
        <v>0.14529999999999998</v>
      </c>
      <c r="L4067" s="2">
        <v>0.49209999999999998</v>
      </c>
      <c r="M4067" s="2">
        <v>0.48820000000000002</v>
      </c>
      <c r="N4067" s="2">
        <v>3.8999999999999591E-3</v>
      </c>
      <c r="O4067" s="2">
        <v>9.7433333333333302E-2</v>
      </c>
      <c r="P4067" s="2" t="s">
        <v>4792</v>
      </c>
      <c r="Q4067" s="5">
        <v>18096</v>
      </c>
      <c r="R4067" s="5">
        <v>1234.6319164904141</v>
      </c>
      <c r="S4067" s="5">
        <v>15</v>
      </c>
      <c r="T4067" s="5">
        <v>82.891246684350136</v>
      </c>
      <c r="U4067" s="5">
        <v>0</v>
      </c>
      <c r="V4067" s="5">
        <v>0</v>
      </c>
      <c r="W4067" s="5">
        <v>1</v>
      </c>
      <c r="X4067" s="5">
        <v>5.5260831122900083</v>
      </c>
      <c r="Y4067" s="5">
        <v>2</v>
      </c>
      <c r="Z4067" s="5">
        <v>11.052166224580017</v>
      </c>
      <c r="AA4067" s="5">
        <v>12</v>
      </c>
      <c r="AB4067" s="5">
        <v>66.312997347480106</v>
      </c>
      <c r="AC4067" s="225">
        <v>310</v>
      </c>
      <c r="AD4067" s="5">
        <v>1713.0857648099029</v>
      </c>
      <c r="AE4067" s="5">
        <v>45</v>
      </c>
      <c r="AF4067" s="5">
        <v>248.67374005305038</v>
      </c>
      <c r="AG4067" s="5">
        <v>259</v>
      </c>
      <c r="AH4067" s="5">
        <v>1431.2555260831123</v>
      </c>
      <c r="AI4067" s="5">
        <v>6</v>
      </c>
      <c r="AJ4067" s="5">
        <v>33.156498673740053</v>
      </c>
    </row>
    <row r="4068" spans="1:36" x14ac:dyDescent="0.25">
      <c r="A4068">
        <v>2018</v>
      </c>
      <c r="B4068" t="s">
        <v>71</v>
      </c>
      <c r="C4068" s="212" t="s">
        <v>724</v>
      </c>
      <c r="D4068" s="47" t="s">
        <v>4933</v>
      </c>
      <c r="E4068" s="11">
        <v>0</v>
      </c>
      <c r="F4068" s="2">
        <v>0.66339999999999999</v>
      </c>
      <c r="G4068" s="2">
        <v>0.32450000000000001</v>
      </c>
      <c r="H4068" s="2">
        <v>0.33889999999999998</v>
      </c>
      <c r="I4068" s="2">
        <v>0.71699999999999997</v>
      </c>
      <c r="J4068" s="2">
        <v>0.24909999999999999</v>
      </c>
      <c r="K4068" s="2">
        <v>0.46789999999999998</v>
      </c>
      <c r="L4068" s="2">
        <v>0.71660000000000001</v>
      </c>
      <c r="M4068" s="2">
        <v>0.2732</v>
      </c>
      <c r="N4068" s="2">
        <v>0.44340000000000002</v>
      </c>
      <c r="O4068" s="2">
        <v>0.41673333333333334</v>
      </c>
      <c r="P4068" s="2" t="s">
        <v>4792</v>
      </c>
      <c r="Q4068" s="5">
        <v>18104</v>
      </c>
      <c r="R4068" s="5" t="s">
        <v>4791</v>
      </c>
      <c r="S4068" s="5">
        <v>73</v>
      </c>
      <c r="T4068" s="5">
        <v>403.22580645161287</v>
      </c>
      <c r="U4068" s="5">
        <v>3</v>
      </c>
      <c r="V4068" s="5">
        <v>16.570923552806011</v>
      </c>
      <c r="W4068" s="5">
        <v>9</v>
      </c>
      <c r="X4068" s="5">
        <v>49.712770658418023</v>
      </c>
      <c r="Y4068" s="5">
        <v>14</v>
      </c>
      <c r="Z4068" s="5">
        <v>77.330976579761384</v>
      </c>
      <c r="AA4068" s="5">
        <v>47</v>
      </c>
      <c r="AB4068" s="5">
        <v>259.6111356606275</v>
      </c>
      <c r="AC4068" s="225">
        <v>581</v>
      </c>
      <c r="AD4068" s="5">
        <v>3209.2355280600968</v>
      </c>
      <c r="AE4068" s="5">
        <v>97</v>
      </c>
      <c r="AF4068" s="5">
        <v>535.79319487406099</v>
      </c>
      <c r="AG4068" s="5">
        <v>424</v>
      </c>
      <c r="AH4068" s="5">
        <v>2342.0238621299159</v>
      </c>
      <c r="AI4068" s="5">
        <v>60</v>
      </c>
      <c r="AJ4068" s="5">
        <v>331.41847105612021</v>
      </c>
    </row>
    <row r="4069" spans="1:36" x14ac:dyDescent="0.25">
      <c r="A4069">
        <v>2018</v>
      </c>
      <c r="B4069" t="s">
        <v>71</v>
      </c>
      <c r="C4069" s="212" t="s">
        <v>724</v>
      </c>
      <c r="D4069" s="47" t="s">
        <v>4933</v>
      </c>
      <c r="E4069" s="11">
        <v>0</v>
      </c>
      <c r="F4069" s="2">
        <v>0.66339999999999999</v>
      </c>
      <c r="G4069" s="2">
        <v>0.32450000000000001</v>
      </c>
      <c r="H4069" s="2">
        <v>0.33889999999999998</v>
      </c>
      <c r="I4069" s="2">
        <v>0.71699999999999997</v>
      </c>
      <c r="J4069" s="2">
        <v>0.24909999999999999</v>
      </c>
      <c r="K4069" s="2">
        <v>0.46789999999999998</v>
      </c>
      <c r="L4069" s="2">
        <v>0.71660000000000001</v>
      </c>
      <c r="M4069" s="2">
        <v>0.2732</v>
      </c>
      <c r="N4069" s="2">
        <v>0.44340000000000002</v>
      </c>
      <c r="O4069" s="2">
        <v>0.41673333333333334</v>
      </c>
      <c r="P4069" s="2" t="s">
        <v>4792</v>
      </c>
      <c r="Q4069" s="5">
        <v>18104</v>
      </c>
      <c r="R4069" s="5" t="s">
        <v>4791</v>
      </c>
      <c r="S4069" s="5">
        <v>73</v>
      </c>
      <c r="T4069" s="5">
        <v>403.22580645161287</v>
      </c>
      <c r="U4069" s="5">
        <v>3</v>
      </c>
      <c r="V4069" s="5">
        <v>16.570923552806011</v>
      </c>
      <c r="W4069" s="5">
        <v>9</v>
      </c>
      <c r="X4069" s="5">
        <v>49.712770658418023</v>
      </c>
      <c r="Y4069" s="5">
        <v>14</v>
      </c>
      <c r="Z4069" s="5">
        <v>77.330976579761384</v>
      </c>
      <c r="AA4069" s="5">
        <v>47</v>
      </c>
      <c r="AB4069" s="5">
        <v>259.6111356606275</v>
      </c>
      <c r="AC4069" s="225">
        <v>581</v>
      </c>
      <c r="AD4069" s="5">
        <v>3209.2355280600968</v>
      </c>
      <c r="AE4069" s="5">
        <v>97</v>
      </c>
      <c r="AF4069" s="5">
        <v>535.79319487406099</v>
      </c>
      <c r="AG4069" s="5">
        <v>424</v>
      </c>
      <c r="AH4069" s="5">
        <v>2342.0238621299159</v>
      </c>
      <c r="AI4069" s="5">
        <v>60</v>
      </c>
      <c r="AJ4069" s="5">
        <v>331.41847105612021</v>
      </c>
    </row>
    <row r="4070" spans="1:36" x14ac:dyDescent="0.25">
      <c r="A4070">
        <v>2018</v>
      </c>
      <c r="B4070" t="s">
        <v>41</v>
      </c>
      <c r="C4070" s="212" t="s">
        <v>5574</v>
      </c>
      <c r="D4070" s="47" t="s">
        <v>5573</v>
      </c>
      <c r="E4070" s="11">
        <v>10.57</v>
      </c>
      <c r="F4070" s="2">
        <v>0.57199999999999995</v>
      </c>
      <c r="G4070" s="2">
        <v>0.40629999999999999</v>
      </c>
      <c r="H4070" s="2">
        <v>0.16569999999999996</v>
      </c>
      <c r="I4070" s="2">
        <v>0.52549999999999997</v>
      </c>
      <c r="J4070" s="2">
        <v>0.40899999999999997</v>
      </c>
      <c r="K4070" s="2">
        <v>0.11649999999999999</v>
      </c>
      <c r="L4070" s="2">
        <v>0.49359999999999998</v>
      </c>
      <c r="M4070" s="2">
        <v>0.47910000000000003</v>
      </c>
      <c r="N4070" s="2">
        <v>1.4499999999999957E-2</v>
      </c>
      <c r="O4070" s="2">
        <v>9.8899999999999974E-2</v>
      </c>
      <c r="P4070" s="2" t="s">
        <v>4792</v>
      </c>
      <c r="Q4070" s="5">
        <v>18124</v>
      </c>
      <c r="R4070" s="5">
        <v>1714.6641438032166</v>
      </c>
      <c r="S4070" s="5">
        <v>56</v>
      </c>
      <c r="T4070" s="5">
        <v>308.98256455528582</v>
      </c>
      <c r="U4070" s="5">
        <v>1</v>
      </c>
      <c r="V4070" s="5">
        <v>5.5175457956301042</v>
      </c>
      <c r="W4070" s="5">
        <v>19</v>
      </c>
      <c r="X4070" s="5">
        <v>104.83337011697198</v>
      </c>
      <c r="Y4070" s="5">
        <v>2</v>
      </c>
      <c r="Z4070" s="5">
        <v>11.035091591260208</v>
      </c>
      <c r="AA4070" s="5">
        <v>34</v>
      </c>
      <c r="AB4070" s="5">
        <v>187.59655705142353</v>
      </c>
      <c r="AC4070" s="225">
        <v>228</v>
      </c>
      <c r="AD4070" s="5">
        <v>1258.0004414036637</v>
      </c>
      <c r="AE4070" s="5">
        <v>36</v>
      </c>
      <c r="AF4070" s="5">
        <v>198.63164864268373</v>
      </c>
      <c r="AG4070" s="5">
        <v>185</v>
      </c>
      <c r="AH4070" s="5">
        <v>1020.7459721915692</v>
      </c>
      <c r="AI4070" s="5">
        <v>7</v>
      </c>
      <c r="AJ4070" s="5">
        <v>38.622820569410727</v>
      </c>
    </row>
    <row r="4071" spans="1:36" x14ac:dyDescent="0.25">
      <c r="A4071">
        <v>2019</v>
      </c>
      <c r="B4071" t="s">
        <v>71</v>
      </c>
      <c r="C4071" s="212" t="s">
        <v>5818</v>
      </c>
      <c r="D4071" s="47" t="s">
        <v>5817</v>
      </c>
      <c r="E4071" s="11">
        <v>0</v>
      </c>
      <c r="F4071" s="2">
        <v>0.4909</v>
      </c>
      <c r="G4071" s="2">
        <v>0.49309999999999998</v>
      </c>
      <c r="H4071" s="2">
        <v>-2.1999999999999797E-3</v>
      </c>
      <c r="I4071" s="2">
        <v>0.51739999999999997</v>
      </c>
      <c r="J4071" s="2">
        <v>0.43140000000000001</v>
      </c>
      <c r="K4071" s="2">
        <v>8.5999999999999965E-2</v>
      </c>
      <c r="L4071" s="2">
        <v>0.57120000000000004</v>
      </c>
      <c r="M4071" s="2">
        <v>0.4143</v>
      </c>
      <c r="N4071" s="2">
        <v>0.15690000000000004</v>
      </c>
      <c r="O4071" s="2">
        <v>8.0233333333333337E-2</v>
      </c>
      <c r="P4071" s="2" t="s">
        <v>5765</v>
      </c>
      <c r="Q4071" s="5">
        <v>18127</v>
      </c>
      <c r="R4071" s="5" t="s">
        <v>4791</v>
      </c>
      <c r="S4071" s="5">
        <v>26</v>
      </c>
      <c r="T4071" s="5">
        <v>143.4324488332322</v>
      </c>
      <c r="U4071" s="5">
        <v>1</v>
      </c>
      <c r="V4071" s="5">
        <v>5.5166326474320071</v>
      </c>
      <c r="W4071" s="5">
        <v>0</v>
      </c>
      <c r="X4071" s="5">
        <v>0</v>
      </c>
      <c r="Y4071" s="5">
        <v>8</v>
      </c>
      <c r="Z4071" s="5">
        <v>44.133061179456057</v>
      </c>
      <c r="AA4071" s="5">
        <v>17</v>
      </c>
      <c r="AB4071" s="5">
        <v>93.782755006344132</v>
      </c>
      <c r="AC4071" s="225">
        <v>359</v>
      </c>
      <c r="AD4071" s="5">
        <v>1980.4711204280907</v>
      </c>
      <c r="AE4071" s="5">
        <v>56</v>
      </c>
      <c r="AF4071" s="5">
        <v>308.93142825619242</v>
      </c>
      <c r="AG4071" s="5">
        <v>243</v>
      </c>
      <c r="AH4071" s="5">
        <v>1340.5417333259779</v>
      </c>
      <c r="AI4071" s="5">
        <v>60</v>
      </c>
      <c r="AJ4071" s="5">
        <v>330.99795884592044</v>
      </c>
    </row>
    <row r="4072" spans="1:36" x14ac:dyDescent="0.25">
      <c r="A4072">
        <v>2019</v>
      </c>
      <c r="B4072" t="s">
        <v>71</v>
      </c>
      <c r="C4072" s="212" t="s">
        <v>5054</v>
      </c>
      <c r="D4072" s="47" t="s">
        <v>5053</v>
      </c>
      <c r="E4072" s="11">
        <v>0</v>
      </c>
      <c r="F4072" s="2">
        <v>0.75919999999999999</v>
      </c>
      <c r="G4072" s="2">
        <v>0.2276</v>
      </c>
      <c r="H4072" s="2">
        <v>0.53159999999999996</v>
      </c>
      <c r="I4072" s="2">
        <v>0.78029999999999999</v>
      </c>
      <c r="J4072" s="2">
        <v>0.18110000000000001</v>
      </c>
      <c r="K4072" s="2">
        <v>0.59919999999999995</v>
      </c>
      <c r="L4072" s="2">
        <v>0.81579999999999997</v>
      </c>
      <c r="M4072" s="2">
        <v>0.1711</v>
      </c>
      <c r="N4072" s="2">
        <v>0.64469999999999994</v>
      </c>
      <c r="O4072" s="2">
        <v>0.59183333333333321</v>
      </c>
      <c r="P4072" s="2" t="s">
        <v>4792</v>
      </c>
      <c r="Q4072" s="5">
        <v>18135</v>
      </c>
      <c r="R4072" s="5" t="s">
        <v>4791</v>
      </c>
      <c r="S4072" s="5">
        <v>23</v>
      </c>
      <c r="T4072" s="5">
        <v>126.82657843948166</v>
      </c>
      <c r="U4072" s="5">
        <v>0</v>
      </c>
      <c r="V4072" s="5">
        <v>0</v>
      </c>
      <c r="W4072" s="5">
        <v>5</v>
      </c>
      <c r="X4072" s="5">
        <v>27.570995312930798</v>
      </c>
      <c r="Y4072" s="5">
        <v>2</v>
      </c>
      <c r="Z4072" s="5">
        <v>11.028398125172318</v>
      </c>
      <c r="AA4072" s="5">
        <v>16</v>
      </c>
      <c r="AB4072" s="5">
        <v>88.227185001378544</v>
      </c>
      <c r="AC4072" s="225">
        <v>340</v>
      </c>
      <c r="AD4072" s="5">
        <v>1874.8276812792942</v>
      </c>
      <c r="AE4072" s="5">
        <v>22</v>
      </c>
      <c r="AF4072" s="5">
        <v>121.31237937689551</v>
      </c>
      <c r="AG4072" s="5">
        <v>283</v>
      </c>
      <c r="AH4072" s="5">
        <v>1560.5183347118832</v>
      </c>
      <c r="AI4072" s="5">
        <v>35</v>
      </c>
      <c r="AJ4072" s="5">
        <v>192.99696719051559</v>
      </c>
    </row>
    <row r="4073" spans="1:36" x14ac:dyDescent="0.25">
      <c r="A4073">
        <v>2019</v>
      </c>
      <c r="B4073" t="s">
        <v>71</v>
      </c>
      <c r="C4073" s="212" t="s">
        <v>5802</v>
      </c>
      <c r="D4073" s="47" t="s">
        <v>5799</v>
      </c>
      <c r="E4073" s="11">
        <v>0</v>
      </c>
      <c r="F4073" s="2">
        <v>0.43590000000000001</v>
      </c>
      <c r="G4073" s="2">
        <v>0.54410000000000003</v>
      </c>
      <c r="H4073" s="2">
        <v>-0.10820000000000002</v>
      </c>
      <c r="I4073" s="2">
        <v>0.46870000000000001</v>
      </c>
      <c r="J4073" s="2">
        <v>0.46039999999999998</v>
      </c>
      <c r="K4073" s="2">
        <v>8.3000000000000296E-3</v>
      </c>
      <c r="L4073" s="2">
        <v>0.53649999999999998</v>
      </c>
      <c r="M4073" s="2">
        <v>0.43269999999999997</v>
      </c>
      <c r="N4073" s="2">
        <v>0.1038</v>
      </c>
      <c r="O4073" s="2">
        <v>1.3000000000000049E-3</v>
      </c>
      <c r="P4073" s="2" t="s">
        <v>5765</v>
      </c>
      <c r="Q4073" s="5">
        <v>18146</v>
      </c>
      <c r="R4073" s="5" t="s">
        <v>4791</v>
      </c>
      <c r="S4073" s="5">
        <v>20</v>
      </c>
      <c r="T4073" s="5">
        <v>110.21712774165104</v>
      </c>
      <c r="U4073" s="5">
        <v>0</v>
      </c>
      <c r="V4073" s="5">
        <v>0</v>
      </c>
      <c r="W4073" s="5">
        <v>3</v>
      </c>
      <c r="X4073" s="5">
        <v>16.532569161247658</v>
      </c>
      <c r="Y4073" s="5">
        <v>3</v>
      </c>
      <c r="Z4073" s="5">
        <v>16.532569161247658</v>
      </c>
      <c r="AA4073" s="5">
        <v>14</v>
      </c>
      <c r="AB4073" s="5">
        <v>77.15198941915574</v>
      </c>
      <c r="AC4073" s="225">
        <v>271</v>
      </c>
      <c r="AD4073" s="5">
        <v>1493.4420808993718</v>
      </c>
      <c r="AE4073" s="5">
        <v>28</v>
      </c>
      <c r="AF4073" s="5">
        <v>154.30397883831148</v>
      </c>
      <c r="AG4073" s="5">
        <v>223</v>
      </c>
      <c r="AH4073" s="5">
        <v>1228.9209743194092</v>
      </c>
      <c r="AI4073" s="5">
        <v>20</v>
      </c>
      <c r="AJ4073" s="5">
        <v>110.21712774165104</v>
      </c>
    </row>
    <row r="4074" spans="1:36" x14ac:dyDescent="0.25">
      <c r="A4074">
        <v>2018</v>
      </c>
      <c r="B4074" t="s">
        <v>49</v>
      </c>
      <c r="C4074" s="212" t="s">
        <v>6441</v>
      </c>
      <c r="D4074" s="47" t="s">
        <v>5760</v>
      </c>
      <c r="E4074" s="11">
        <v>8.3000000000000007</v>
      </c>
      <c r="F4074" s="2">
        <v>0.34110000000000001</v>
      </c>
      <c r="G4074" s="2">
        <v>0.62929999999999997</v>
      </c>
      <c r="H4074" s="2">
        <v>-0.28819999999999996</v>
      </c>
      <c r="I4074" s="2">
        <v>0.26900000000000002</v>
      </c>
      <c r="J4074" s="2">
        <v>0.63800000000000001</v>
      </c>
      <c r="K4074" s="2">
        <v>-0.36899999999999999</v>
      </c>
      <c r="L4074" s="2">
        <v>0.36899999999999999</v>
      </c>
      <c r="M4074" s="2">
        <v>0.61599999999999999</v>
      </c>
      <c r="N4074" s="2">
        <v>-0.247</v>
      </c>
      <c r="O4074" s="2">
        <v>-0.3014</v>
      </c>
      <c r="P4074" s="2" t="s">
        <v>5900</v>
      </c>
      <c r="Q4074" s="5">
        <v>18146</v>
      </c>
      <c r="R4074" s="5">
        <v>2186.2650602409635</v>
      </c>
      <c r="S4074" s="5">
        <v>18</v>
      </c>
      <c r="T4074" s="5">
        <v>99.195414967485945</v>
      </c>
      <c r="U4074" s="5">
        <v>0</v>
      </c>
      <c r="V4074" s="5">
        <v>0</v>
      </c>
      <c r="W4074" s="5">
        <v>8</v>
      </c>
      <c r="X4074" s="5">
        <v>44.086851096660425</v>
      </c>
      <c r="Y4074" s="5">
        <v>0</v>
      </c>
      <c r="Z4074" s="5">
        <v>0</v>
      </c>
      <c r="AA4074" s="5">
        <v>10</v>
      </c>
      <c r="AB4074" s="5">
        <v>55.10856387082552</v>
      </c>
      <c r="AC4074" s="225">
        <v>121</v>
      </c>
      <c r="AD4074" s="5">
        <v>666.81362283698888</v>
      </c>
      <c r="AE4074" s="5">
        <v>9</v>
      </c>
      <c r="AF4074" s="5">
        <v>49.597707483742973</v>
      </c>
      <c r="AG4074" s="5">
        <v>105</v>
      </c>
      <c r="AH4074" s="5">
        <v>578.63992064366801</v>
      </c>
      <c r="AI4074" s="5">
        <v>7</v>
      </c>
      <c r="AJ4074" s="5">
        <v>38.57599470957787</v>
      </c>
    </row>
    <row r="4075" spans="1:36" x14ac:dyDescent="0.25">
      <c r="A4075">
        <v>2019</v>
      </c>
      <c r="B4075" t="s">
        <v>41</v>
      </c>
      <c r="C4075" s="212" t="s">
        <v>5873</v>
      </c>
      <c r="D4075" s="47" t="s">
        <v>5374</v>
      </c>
      <c r="E4075" s="11">
        <v>10.119999999999999</v>
      </c>
      <c r="F4075" s="2">
        <v>0.45810000000000001</v>
      </c>
      <c r="G4075" s="2">
        <v>0.51529999999999998</v>
      </c>
      <c r="H4075" s="2">
        <v>-5.7199999999999973E-2</v>
      </c>
      <c r="I4075" s="2">
        <v>0.4461</v>
      </c>
      <c r="J4075" s="2">
        <v>0.47820000000000001</v>
      </c>
      <c r="K4075" s="2">
        <v>-3.2100000000000017E-2</v>
      </c>
      <c r="L4075" s="2">
        <v>0.46079999999999999</v>
      </c>
      <c r="M4075" s="2">
        <v>0.5161</v>
      </c>
      <c r="N4075" s="2">
        <v>-5.5300000000000016E-2</v>
      </c>
      <c r="O4075" s="2">
        <v>-4.82E-2</v>
      </c>
      <c r="P4075" s="2" t="s">
        <v>5765</v>
      </c>
      <c r="Q4075" s="5">
        <v>18154</v>
      </c>
      <c r="R4075" s="5">
        <v>1793.8735177865615</v>
      </c>
      <c r="S4075" s="5">
        <v>22</v>
      </c>
      <c r="T4075" s="5">
        <v>121.18541368293489</v>
      </c>
      <c r="U4075" s="5">
        <v>0</v>
      </c>
      <c r="V4075" s="5">
        <v>0</v>
      </c>
      <c r="W4075" s="5">
        <v>5</v>
      </c>
      <c r="X4075" s="5">
        <v>27.542139473394293</v>
      </c>
      <c r="Y4075" s="5">
        <v>1</v>
      </c>
      <c r="Z4075" s="5">
        <v>5.5084278946788583</v>
      </c>
      <c r="AA4075" s="5">
        <v>16</v>
      </c>
      <c r="AB4075" s="5">
        <v>88.134846314861733</v>
      </c>
      <c r="AC4075" s="225">
        <v>200</v>
      </c>
      <c r="AD4075" s="5">
        <v>1101.6855789357717</v>
      </c>
      <c r="AE4075" s="5">
        <v>10</v>
      </c>
      <c r="AF4075" s="5">
        <v>55.084278946788586</v>
      </c>
      <c r="AG4075" s="5">
        <v>186</v>
      </c>
      <c r="AH4075" s="5">
        <v>1024.5675884102677</v>
      </c>
      <c r="AI4075" s="5">
        <v>4</v>
      </c>
      <c r="AJ4075" s="5">
        <v>22.033711578715433</v>
      </c>
    </row>
    <row r="4076" spans="1:36" x14ac:dyDescent="0.25">
      <c r="A4076">
        <v>2018</v>
      </c>
      <c r="B4076" t="s">
        <v>49</v>
      </c>
      <c r="C4076" s="212" t="s">
        <v>6441</v>
      </c>
      <c r="D4076" s="47" t="s">
        <v>5760</v>
      </c>
      <c r="E4076" s="11">
        <v>8.3000000000000007</v>
      </c>
      <c r="F4076" s="2">
        <v>0.34110000000000001</v>
      </c>
      <c r="G4076" s="2">
        <v>0.62929999999999997</v>
      </c>
      <c r="H4076" s="2">
        <v>-0.28819999999999996</v>
      </c>
      <c r="I4076" s="2">
        <v>0.26900000000000002</v>
      </c>
      <c r="J4076" s="2">
        <v>0.63800000000000001</v>
      </c>
      <c r="K4076" s="2">
        <v>-0.36899999999999999</v>
      </c>
      <c r="L4076" s="2">
        <v>0.36899999999999999</v>
      </c>
      <c r="M4076" s="2">
        <v>0.61599999999999999</v>
      </c>
      <c r="N4076" s="2">
        <v>-0.247</v>
      </c>
      <c r="O4076" s="2">
        <v>-0.3014</v>
      </c>
      <c r="P4076" s="2" t="s">
        <v>5900</v>
      </c>
      <c r="Q4076" s="5">
        <v>18158</v>
      </c>
      <c r="R4076" s="5">
        <v>2187.7108433734938</v>
      </c>
      <c r="S4076" s="5">
        <v>23</v>
      </c>
      <c r="T4076" s="5">
        <v>126.66593237140654</v>
      </c>
      <c r="U4076" s="5">
        <v>0</v>
      </c>
      <c r="V4076" s="5">
        <v>0</v>
      </c>
      <c r="W4076" s="5">
        <v>5</v>
      </c>
      <c r="X4076" s="5">
        <v>27.536072254653593</v>
      </c>
      <c r="Y4076" s="5">
        <v>0</v>
      </c>
      <c r="Z4076" s="5">
        <v>0</v>
      </c>
      <c r="AA4076" s="5">
        <v>18</v>
      </c>
      <c r="AB4076" s="5">
        <v>99.129860116752937</v>
      </c>
      <c r="AC4076" s="225">
        <v>126</v>
      </c>
      <c r="AD4076" s="5">
        <v>693.90902081727063</v>
      </c>
      <c r="AE4076" s="5">
        <v>13</v>
      </c>
      <c r="AF4076" s="5">
        <v>71.593787862099347</v>
      </c>
      <c r="AG4076" s="5">
        <v>111</v>
      </c>
      <c r="AH4076" s="5">
        <v>611.30080405330978</v>
      </c>
      <c r="AI4076" s="5">
        <v>2</v>
      </c>
      <c r="AJ4076" s="5">
        <v>11.014428901861439</v>
      </c>
    </row>
    <row r="4077" spans="1:36" x14ac:dyDescent="0.25">
      <c r="A4077">
        <v>2018</v>
      </c>
      <c r="B4077" t="s">
        <v>49</v>
      </c>
      <c r="C4077" s="212" t="s">
        <v>600</v>
      </c>
      <c r="D4077" s="47" t="s">
        <v>5371</v>
      </c>
      <c r="E4077" s="11">
        <v>8.1</v>
      </c>
      <c r="F4077" s="2">
        <v>0.42899999999999999</v>
      </c>
      <c r="G4077" s="2">
        <v>0.54510000000000003</v>
      </c>
      <c r="H4077" s="2">
        <v>-0.11610000000000004</v>
      </c>
      <c r="I4077" s="2">
        <v>0.44400000000000001</v>
      </c>
      <c r="J4077" s="2">
        <v>0.47699999999999998</v>
      </c>
      <c r="K4077" s="2">
        <v>-3.2999999999999974E-2</v>
      </c>
      <c r="L4077" s="2">
        <v>0.371</v>
      </c>
      <c r="M4077" s="2">
        <v>0.61499999999999999</v>
      </c>
      <c r="N4077" s="2">
        <v>-0.24399999999999999</v>
      </c>
      <c r="O4077" s="2">
        <v>-0.13103333333333333</v>
      </c>
      <c r="P4077" s="2" t="s">
        <v>5900</v>
      </c>
      <c r="Q4077" s="5">
        <v>18166</v>
      </c>
      <c r="R4077" s="5">
        <v>2242.7160493827159</v>
      </c>
      <c r="S4077" s="5">
        <v>39</v>
      </c>
      <c r="T4077" s="5">
        <v>214.68677749642188</v>
      </c>
      <c r="U4077" s="5">
        <v>1</v>
      </c>
      <c r="V4077" s="5">
        <v>5.5047891665749198</v>
      </c>
      <c r="W4077" s="5">
        <v>7</v>
      </c>
      <c r="X4077" s="5">
        <v>38.533524166024442</v>
      </c>
      <c r="Y4077" s="5">
        <v>1</v>
      </c>
      <c r="Z4077" s="5">
        <v>5.5047891665749198</v>
      </c>
      <c r="AA4077" s="5">
        <v>30</v>
      </c>
      <c r="AB4077" s="5">
        <v>165.14367499724762</v>
      </c>
      <c r="AC4077" s="225">
        <v>155</v>
      </c>
      <c r="AD4077" s="5">
        <v>853.24232081911271</v>
      </c>
      <c r="AE4077" s="5">
        <v>14</v>
      </c>
      <c r="AF4077" s="5">
        <v>77.067048332048884</v>
      </c>
      <c r="AG4077" s="5">
        <v>130</v>
      </c>
      <c r="AH4077" s="5">
        <v>715.62259165473961</v>
      </c>
      <c r="AI4077" s="5">
        <v>11</v>
      </c>
      <c r="AJ4077" s="5">
        <v>60.552680832324121</v>
      </c>
    </row>
    <row r="4078" spans="1:36" x14ac:dyDescent="0.25">
      <c r="A4078">
        <v>2019</v>
      </c>
      <c r="B4078" t="s">
        <v>41</v>
      </c>
      <c r="C4078" s="212" t="s">
        <v>6102</v>
      </c>
      <c r="D4078" s="47" t="s">
        <v>6020</v>
      </c>
      <c r="E4078" s="11">
        <v>5.53</v>
      </c>
      <c r="F4078" s="2">
        <v>0.39910000000000001</v>
      </c>
      <c r="G4078" s="2">
        <v>0.57979999999999998</v>
      </c>
      <c r="H4078" s="2">
        <v>-0.18069999999999997</v>
      </c>
      <c r="I4078" s="2">
        <v>0.39450000000000002</v>
      </c>
      <c r="J4078" s="2">
        <v>0.54200000000000004</v>
      </c>
      <c r="K4078" s="2">
        <v>-0.14750000000000002</v>
      </c>
      <c r="L4078" s="2">
        <v>0.48630000000000001</v>
      </c>
      <c r="M4078" s="2">
        <v>0.49730000000000002</v>
      </c>
      <c r="N4078" s="2">
        <v>-1.100000000000001E-2</v>
      </c>
      <c r="O4078" s="2">
        <v>-0.11306666666666666</v>
      </c>
      <c r="P4078" s="2" t="s">
        <v>5900</v>
      </c>
      <c r="Q4078" s="5">
        <v>18208</v>
      </c>
      <c r="R4078" s="5">
        <v>3292.5858951175405</v>
      </c>
      <c r="S4078" s="5">
        <v>17</v>
      </c>
      <c r="T4078" s="5">
        <v>93.365553602811943</v>
      </c>
      <c r="U4078" s="5">
        <v>0</v>
      </c>
      <c r="V4078" s="5">
        <v>0</v>
      </c>
      <c r="W4078" s="5">
        <v>8</v>
      </c>
      <c r="X4078" s="5">
        <v>43.936731107205624</v>
      </c>
      <c r="Y4078" s="5">
        <v>3</v>
      </c>
      <c r="Z4078" s="5">
        <v>16.47627416520211</v>
      </c>
      <c r="AA4078" s="5">
        <v>6</v>
      </c>
      <c r="AB4078" s="5">
        <v>32.95254833040422</v>
      </c>
      <c r="AC4078" s="225">
        <v>195</v>
      </c>
      <c r="AD4078" s="5">
        <v>1070.9578207381371</v>
      </c>
      <c r="AE4078" s="5">
        <v>26</v>
      </c>
      <c r="AF4078" s="5">
        <v>142.7943760984183</v>
      </c>
      <c r="AG4078" s="5">
        <v>154</v>
      </c>
      <c r="AH4078" s="5">
        <v>845.78207381370828</v>
      </c>
      <c r="AI4078" s="5">
        <v>15</v>
      </c>
      <c r="AJ4078" s="5">
        <v>82.381370826010553</v>
      </c>
    </row>
    <row r="4079" spans="1:36" x14ac:dyDescent="0.25">
      <c r="A4079">
        <v>2017</v>
      </c>
      <c r="B4079" t="s">
        <v>49</v>
      </c>
      <c r="C4079" s="212" t="s">
        <v>600</v>
      </c>
      <c r="D4079" s="47" t="s">
        <v>5371</v>
      </c>
      <c r="E4079" s="11">
        <v>8.1</v>
      </c>
      <c r="F4079" s="2">
        <v>0.42899999999999999</v>
      </c>
      <c r="G4079" s="2">
        <v>0.54510000000000003</v>
      </c>
      <c r="H4079" s="2">
        <v>-0.11610000000000004</v>
      </c>
      <c r="I4079" s="2">
        <v>0.44400000000000001</v>
      </c>
      <c r="J4079" s="2">
        <v>0.47699999999999998</v>
      </c>
      <c r="K4079" s="2">
        <v>-3.2999999999999974E-2</v>
      </c>
      <c r="L4079" s="2">
        <v>0.371</v>
      </c>
      <c r="M4079" s="2">
        <v>0.61499999999999999</v>
      </c>
      <c r="N4079" s="2">
        <v>-0.24399999999999999</v>
      </c>
      <c r="O4079" s="2">
        <v>-0.13103333333333333</v>
      </c>
      <c r="P4079" s="2" t="s">
        <v>5900</v>
      </c>
      <c r="Q4079" s="5">
        <v>18239</v>
      </c>
      <c r="R4079" s="5">
        <v>2251.7283950617284</v>
      </c>
      <c r="S4079" s="5">
        <v>35</v>
      </c>
      <c r="T4079" s="5">
        <v>191.89648555293601</v>
      </c>
      <c r="U4079" s="5">
        <v>0</v>
      </c>
      <c r="V4079" s="5">
        <v>0</v>
      </c>
      <c r="W4079" s="5">
        <v>15</v>
      </c>
      <c r="X4079" s="5">
        <v>82.241350951258298</v>
      </c>
      <c r="Y4079" s="5">
        <v>2</v>
      </c>
      <c r="Z4079" s="5">
        <v>10.965513460167772</v>
      </c>
      <c r="AA4079" s="5">
        <v>18</v>
      </c>
      <c r="AB4079" s="5">
        <v>98.68962114150996</v>
      </c>
      <c r="AC4079" s="225">
        <v>169</v>
      </c>
      <c r="AD4079" s="5">
        <v>926.58588738417677</v>
      </c>
      <c r="AE4079" s="5">
        <v>18</v>
      </c>
      <c r="AF4079" s="5">
        <v>98.68962114150996</v>
      </c>
      <c r="AG4079" s="5">
        <v>138</v>
      </c>
      <c r="AH4079" s="5">
        <v>756.62042875157624</v>
      </c>
      <c r="AI4079" s="5">
        <v>13</v>
      </c>
      <c r="AJ4079" s="5">
        <v>71.275837491090527</v>
      </c>
    </row>
    <row r="4080" spans="1:36" x14ac:dyDescent="0.25">
      <c r="A4080">
        <v>2019</v>
      </c>
      <c r="B4080" t="s">
        <v>41</v>
      </c>
      <c r="C4080" s="212" t="s">
        <v>6101</v>
      </c>
      <c r="D4080" s="47" t="s">
        <v>5289</v>
      </c>
      <c r="E4080" s="11">
        <v>5.5570000000000004</v>
      </c>
      <c r="F4080" s="2">
        <v>0.36990000000000001</v>
      </c>
      <c r="G4080" s="2">
        <v>0.61060000000000003</v>
      </c>
      <c r="H4080" s="2">
        <v>-0.24070000000000003</v>
      </c>
      <c r="I4080" s="2">
        <v>0.36830000000000002</v>
      </c>
      <c r="J4080" s="2">
        <v>0.57410000000000005</v>
      </c>
      <c r="K4080" s="2">
        <v>-0.20580000000000004</v>
      </c>
      <c r="L4080" s="2">
        <v>0.45140000000000002</v>
      </c>
      <c r="M4080" s="2">
        <v>0.53480000000000005</v>
      </c>
      <c r="N4080" s="2">
        <v>-8.340000000000003E-2</v>
      </c>
      <c r="O4080" s="2">
        <v>-0.17663333333333334</v>
      </c>
      <c r="P4080" s="2" t="s">
        <v>5900</v>
      </c>
      <c r="Q4080" s="5">
        <v>18266</v>
      </c>
      <c r="R4080" s="5">
        <v>3287.0253734029152</v>
      </c>
      <c r="S4080" s="5">
        <v>16</v>
      </c>
      <c r="T4080" s="5">
        <v>87.594437753202669</v>
      </c>
      <c r="U4080" s="5">
        <v>0</v>
      </c>
      <c r="V4080" s="5">
        <v>0</v>
      </c>
      <c r="W4080" s="5">
        <v>1</v>
      </c>
      <c r="X4080" s="5">
        <v>5.4746523595751668</v>
      </c>
      <c r="Y4080" s="5">
        <v>3</v>
      </c>
      <c r="Z4080" s="5">
        <v>16.4239570787255</v>
      </c>
      <c r="AA4080" s="5">
        <v>12</v>
      </c>
      <c r="AB4080" s="5">
        <v>65.695828314902002</v>
      </c>
      <c r="AC4080" s="225">
        <v>120</v>
      </c>
      <c r="AD4080" s="5">
        <v>656.95828314902008</v>
      </c>
      <c r="AE4080" s="5">
        <v>17</v>
      </c>
      <c r="AF4080" s="5">
        <v>93.069090112777843</v>
      </c>
      <c r="AG4080" s="5">
        <v>96</v>
      </c>
      <c r="AH4080" s="5">
        <v>525.56662651921602</v>
      </c>
      <c r="AI4080" s="5">
        <v>7</v>
      </c>
      <c r="AJ4080" s="5">
        <v>38.322566517026168</v>
      </c>
    </row>
    <row r="4081" spans="1:36" x14ac:dyDescent="0.25">
      <c r="A4081">
        <v>2017</v>
      </c>
      <c r="B4081" t="s">
        <v>71</v>
      </c>
      <c r="C4081" s="212" t="s">
        <v>5043</v>
      </c>
      <c r="D4081" s="47" t="s">
        <v>5042</v>
      </c>
      <c r="E4081" s="11">
        <v>0</v>
      </c>
      <c r="F4081" s="2">
        <v>0.78590000000000004</v>
      </c>
      <c r="G4081" s="2">
        <v>0.20569999999999999</v>
      </c>
      <c r="H4081" s="2">
        <v>0.58020000000000005</v>
      </c>
      <c r="I4081" s="2">
        <v>0.77759999999999996</v>
      </c>
      <c r="J4081" s="2">
        <v>0.19839999999999999</v>
      </c>
      <c r="K4081" s="2">
        <v>0.57919999999999994</v>
      </c>
      <c r="L4081" s="2">
        <v>0.75639999999999996</v>
      </c>
      <c r="M4081" s="2">
        <v>0.23519999999999999</v>
      </c>
      <c r="N4081" s="2">
        <v>0.5212</v>
      </c>
      <c r="O4081" s="2">
        <v>0.56020000000000003</v>
      </c>
      <c r="P4081" s="2" t="s">
        <v>4792</v>
      </c>
      <c r="Q4081" s="5">
        <v>18316</v>
      </c>
      <c r="R4081" s="5" t="s">
        <v>4791</v>
      </c>
      <c r="S4081" s="5">
        <v>130</v>
      </c>
      <c r="T4081" s="5">
        <v>709.76195675911777</v>
      </c>
      <c r="U4081" s="5">
        <v>2</v>
      </c>
      <c r="V4081" s="5">
        <v>10.919414719371041</v>
      </c>
      <c r="W4081" s="5">
        <v>16</v>
      </c>
      <c r="X4081" s="5">
        <v>87.355317754968326</v>
      </c>
      <c r="Y4081" s="5">
        <v>12</v>
      </c>
      <c r="Z4081" s="5">
        <v>65.516488316226244</v>
      </c>
      <c r="AA4081" s="5">
        <v>100</v>
      </c>
      <c r="AB4081" s="5">
        <v>545.97073596855216</v>
      </c>
      <c r="AC4081" s="225">
        <v>364</v>
      </c>
      <c r="AD4081" s="5">
        <v>1987.3334789255296</v>
      </c>
      <c r="AE4081" s="5">
        <v>88</v>
      </c>
      <c r="AF4081" s="5">
        <v>480.45424765232588</v>
      </c>
      <c r="AG4081" s="5">
        <v>248</v>
      </c>
      <c r="AH4081" s="5">
        <v>1354.0074252020092</v>
      </c>
      <c r="AI4081" s="5">
        <v>28</v>
      </c>
      <c r="AJ4081" s="5">
        <v>152.87180607119458</v>
      </c>
    </row>
    <row r="4082" spans="1:36" x14ac:dyDescent="0.25">
      <c r="A4082">
        <v>2019</v>
      </c>
      <c r="B4082" t="s">
        <v>41</v>
      </c>
      <c r="C4082" s="212" t="s">
        <v>6129</v>
      </c>
      <c r="D4082" s="47" t="s">
        <v>6045</v>
      </c>
      <c r="E4082" s="11">
        <v>7.5570000000000004</v>
      </c>
      <c r="F4082" s="2">
        <v>0.41739999999999999</v>
      </c>
      <c r="G4082" s="2">
        <v>0.56140000000000001</v>
      </c>
      <c r="H4082" s="2">
        <v>-0.14400000000000002</v>
      </c>
      <c r="I4082" s="2">
        <v>0.41660000000000003</v>
      </c>
      <c r="J4082" s="2">
        <v>0.52200000000000002</v>
      </c>
      <c r="K4082" s="2">
        <v>-0.10539999999999999</v>
      </c>
      <c r="L4082" s="2">
        <v>0.48630000000000001</v>
      </c>
      <c r="M4082" s="2">
        <v>0.49730000000000002</v>
      </c>
      <c r="N4082" s="2">
        <v>-1.100000000000001E-2</v>
      </c>
      <c r="O4082" s="2">
        <v>-8.6800000000000002E-2</v>
      </c>
      <c r="P4082" s="2" t="s">
        <v>5900</v>
      </c>
      <c r="Q4082" s="5">
        <v>18317</v>
      </c>
      <c r="R4082" s="5">
        <v>2423.8454413126901</v>
      </c>
      <c r="S4082" s="5">
        <v>26</v>
      </c>
      <c r="T4082" s="5">
        <v>141.94464158977999</v>
      </c>
      <c r="U4082" s="5">
        <v>0</v>
      </c>
      <c r="V4082" s="5">
        <v>0</v>
      </c>
      <c r="W4082" s="5">
        <v>3</v>
      </c>
      <c r="X4082" s="5">
        <v>16.378227875743846</v>
      </c>
      <c r="Y4082" s="5">
        <v>2</v>
      </c>
      <c r="Z4082" s="5">
        <v>10.918818583829228</v>
      </c>
      <c r="AA4082" s="5">
        <v>21</v>
      </c>
      <c r="AB4082" s="5">
        <v>114.64759513020691</v>
      </c>
      <c r="AC4082" s="225">
        <v>257</v>
      </c>
      <c r="AD4082" s="5">
        <v>1403.0681880220559</v>
      </c>
      <c r="AE4082" s="5">
        <v>36</v>
      </c>
      <c r="AF4082" s="5">
        <v>196.53873450892613</v>
      </c>
      <c r="AG4082" s="5">
        <v>216</v>
      </c>
      <c r="AH4082" s="5">
        <v>1179.2324070535569</v>
      </c>
      <c r="AI4082" s="5">
        <v>5</v>
      </c>
      <c r="AJ4082" s="5">
        <v>27.297046459573075</v>
      </c>
    </row>
    <row r="4083" spans="1:36" x14ac:dyDescent="0.25">
      <c r="A4083">
        <v>2017</v>
      </c>
      <c r="B4083" t="s">
        <v>49</v>
      </c>
      <c r="C4083" s="212" t="s">
        <v>6522</v>
      </c>
      <c r="D4083" s="47" t="s">
        <v>6355</v>
      </c>
      <c r="E4083" s="11">
        <v>2</v>
      </c>
      <c r="F4083" s="2">
        <v>0.17380000000000001</v>
      </c>
      <c r="G4083" s="2">
        <v>0.80220000000000002</v>
      </c>
      <c r="H4083" s="2">
        <v>-0.62840000000000007</v>
      </c>
      <c r="I4083" s="2">
        <v>0.39600000000000002</v>
      </c>
      <c r="J4083" s="2">
        <v>0.53400000000000003</v>
      </c>
      <c r="K4083" s="2">
        <v>-0.13800000000000001</v>
      </c>
      <c r="L4083" s="2">
        <v>0.40200000000000002</v>
      </c>
      <c r="M4083" s="2">
        <v>0.58599999999999997</v>
      </c>
      <c r="N4083" s="2">
        <v>-0.18399999999999994</v>
      </c>
      <c r="O4083" s="2">
        <v>-0.31680000000000003</v>
      </c>
      <c r="P4083" s="2" t="s">
        <v>5900</v>
      </c>
      <c r="Q4083" s="5">
        <v>18319</v>
      </c>
      <c r="R4083" s="5">
        <v>9159.5</v>
      </c>
      <c r="S4083" s="5">
        <v>36</v>
      </c>
      <c r="T4083" s="5">
        <v>196.51727714394889</v>
      </c>
      <c r="U4083" s="5">
        <v>0</v>
      </c>
      <c r="V4083" s="5">
        <v>0</v>
      </c>
      <c r="W4083" s="5">
        <v>1</v>
      </c>
      <c r="X4083" s="5">
        <v>5.4588132539985805</v>
      </c>
      <c r="Y4083" s="5">
        <v>4</v>
      </c>
      <c r="Z4083" s="5">
        <v>21.835253015994322</v>
      </c>
      <c r="AA4083" s="5">
        <v>31</v>
      </c>
      <c r="AB4083" s="5">
        <v>169.22321087395599</v>
      </c>
      <c r="AC4083" s="225">
        <v>111</v>
      </c>
      <c r="AD4083" s="5">
        <v>605.92827119384253</v>
      </c>
      <c r="AE4083" s="5">
        <v>25</v>
      </c>
      <c r="AF4083" s="5">
        <v>136.47033134996451</v>
      </c>
      <c r="AG4083" s="5">
        <v>78</v>
      </c>
      <c r="AH4083" s="5">
        <v>425.78743381188934</v>
      </c>
      <c r="AI4083" s="5">
        <v>8</v>
      </c>
      <c r="AJ4083" s="5">
        <v>43.670506031988644</v>
      </c>
    </row>
    <row r="4084" spans="1:36" x14ac:dyDescent="0.25">
      <c r="A4084">
        <v>2018</v>
      </c>
      <c r="B4084" t="s">
        <v>41</v>
      </c>
      <c r="C4084" s="212" t="s">
        <v>696</v>
      </c>
      <c r="D4084" s="47" t="s">
        <v>1132</v>
      </c>
      <c r="E4084" s="11">
        <v>10.563000000000001</v>
      </c>
      <c r="F4084" s="2">
        <v>0.64990000000000003</v>
      </c>
      <c r="G4084" s="2">
        <v>0.33160000000000001</v>
      </c>
      <c r="H4084" s="2">
        <v>0.31830000000000003</v>
      </c>
      <c r="I4084" s="2">
        <v>0.62029999999999996</v>
      </c>
      <c r="J4084" s="2">
        <v>0.32100000000000001</v>
      </c>
      <c r="K4084" s="2">
        <v>0.29929999999999995</v>
      </c>
      <c r="L4084" s="2">
        <v>0.56369999999999998</v>
      </c>
      <c r="M4084" s="2">
        <v>0.41060000000000002</v>
      </c>
      <c r="N4084" s="2">
        <v>0.15309999999999996</v>
      </c>
      <c r="O4084" s="2">
        <v>0.25689999999999996</v>
      </c>
      <c r="P4084" s="2" t="s">
        <v>4792</v>
      </c>
      <c r="Q4084" s="5">
        <v>18320</v>
      </c>
      <c r="R4084" s="5">
        <v>1734.3557701410582</v>
      </c>
      <c r="S4084" s="5">
        <v>65</v>
      </c>
      <c r="T4084" s="5">
        <v>354.80349344978168</v>
      </c>
      <c r="U4084" s="5">
        <v>0</v>
      </c>
      <c r="V4084" s="5">
        <v>0</v>
      </c>
      <c r="W4084" s="5">
        <v>7</v>
      </c>
      <c r="X4084" s="5">
        <v>38.209606986899566</v>
      </c>
      <c r="Y4084" s="5">
        <v>6</v>
      </c>
      <c r="Z4084" s="5">
        <v>32.751091703056765</v>
      </c>
      <c r="AA4084" s="5">
        <v>52</v>
      </c>
      <c r="AB4084" s="5">
        <v>283.84279475982532</v>
      </c>
      <c r="AC4084" s="225">
        <v>519</v>
      </c>
      <c r="AD4084" s="5">
        <v>2832.9694323144104</v>
      </c>
      <c r="AE4084" s="5">
        <v>72</v>
      </c>
      <c r="AF4084" s="5">
        <v>393.01310043668121</v>
      </c>
      <c r="AG4084" s="5">
        <v>435</v>
      </c>
      <c r="AH4084" s="5">
        <v>2374.4541484716156</v>
      </c>
      <c r="AI4084" s="5">
        <v>12</v>
      </c>
      <c r="AJ4084" s="5">
        <v>65.502183406113531</v>
      </c>
    </row>
    <row r="4085" spans="1:36" x14ac:dyDescent="0.25">
      <c r="A4085">
        <v>2018</v>
      </c>
      <c r="B4085" t="s">
        <v>41</v>
      </c>
      <c r="C4085" s="212" t="s">
        <v>6102</v>
      </c>
      <c r="D4085" s="47" t="s">
        <v>6020</v>
      </c>
      <c r="E4085" s="11">
        <v>5.53</v>
      </c>
      <c r="F4085" s="2">
        <v>0.39910000000000001</v>
      </c>
      <c r="G4085" s="2">
        <v>0.57979999999999998</v>
      </c>
      <c r="H4085" s="2">
        <v>-0.18069999999999997</v>
      </c>
      <c r="I4085" s="2">
        <v>0.39450000000000002</v>
      </c>
      <c r="J4085" s="2">
        <v>0.54200000000000004</v>
      </c>
      <c r="K4085" s="2">
        <v>-0.14750000000000002</v>
      </c>
      <c r="L4085" s="2">
        <v>0.48630000000000001</v>
      </c>
      <c r="M4085" s="2">
        <v>0.49730000000000002</v>
      </c>
      <c r="N4085" s="2">
        <v>-1.100000000000001E-2</v>
      </c>
      <c r="O4085" s="2">
        <v>-0.11306666666666666</v>
      </c>
      <c r="P4085" s="2" t="s">
        <v>5900</v>
      </c>
      <c r="Q4085" s="5">
        <v>18324</v>
      </c>
      <c r="R4085" s="5">
        <v>3313.5623869801084</v>
      </c>
      <c r="S4085" s="5">
        <v>20</v>
      </c>
      <c r="T4085" s="5">
        <v>109.14647456887143</v>
      </c>
      <c r="U4085" s="5">
        <v>0</v>
      </c>
      <c r="V4085" s="5">
        <v>0</v>
      </c>
      <c r="W4085" s="5">
        <v>11</v>
      </c>
      <c r="X4085" s="5">
        <v>60.030561012879282</v>
      </c>
      <c r="Y4085" s="5">
        <v>4</v>
      </c>
      <c r="Z4085" s="5">
        <v>21.829294913774284</v>
      </c>
      <c r="AA4085" s="5">
        <v>5</v>
      </c>
      <c r="AB4085" s="5">
        <v>27.286618642217856</v>
      </c>
      <c r="AC4085" s="225">
        <v>272</v>
      </c>
      <c r="AD4085" s="5">
        <v>1484.3920541366515</v>
      </c>
      <c r="AE4085" s="5">
        <v>26</v>
      </c>
      <c r="AF4085" s="5">
        <v>141.89041693953286</v>
      </c>
      <c r="AG4085" s="5">
        <v>225</v>
      </c>
      <c r="AH4085" s="5">
        <v>1227.8978388998034</v>
      </c>
      <c r="AI4085" s="5">
        <v>21</v>
      </c>
      <c r="AJ4085" s="5">
        <v>114.60379829731501</v>
      </c>
    </row>
    <row r="4086" spans="1:36" x14ac:dyDescent="0.25">
      <c r="A4086">
        <v>2017</v>
      </c>
      <c r="B4086" t="s">
        <v>41</v>
      </c>
      <c r="C4086" s="212" t="s">
        <v>6102</v>
      </c>
      <c r="D4086" s="47" t="s">
        <v>6020</v>
      </c>
      <c r="E4086" s="11">
        <v>5.53</v>
      </c>
      <c r="F4086" s="2">
        <v>0.39910000000000001</v>
      </c>
      <c r="G4086" s="2">
        <v>0.57979999999999998</v>
      </c>
      <c r="H4086" s="2">
        <v>-0.18069999999999997</v>
      </c>
      <c r="I4086" s="2">
        <v>0.39450000000000002</v>
      </c>
      <c r="J4086" s="2">
        <v>0.54200000000000004</v>
      </c>
      <c r="K4086" s="2">
        <v>-0.14750000000000002</v>
      </c>
      <c r="L4086" s="2">
        <v>0.48630000000000001</v>
      </c>
      <c r="M4086" s="2">
        <v>0.49730000000000002</v>
      </c>
      <c r="N4086" s="2">
        <v>-1.100000000000001E-2</v>
      </c>
      <c r="O4086" s="2">
        <v>-0.11306666666666666</v>
      </c>
      <c r="P4086" s="2" t="s">
        <v>5900</v>
      </c>
      <c r="Q4086" s="5">
        <v>18353</v>
      </c>
      <c r="R4086" s="5">
        <v>3318.8065099457503</v>
      </c>
      <c r="S4086" s="5">
        <v>25</v>
      </c>
      <c r="T4086" s="5">
        <v>136.21751212335857</v>
      </c>
      <c r="U4086" s="5">
        <v>1</v>
      </c>
      <c r="V4086" s="5">
        <v>5.448700484934343</v>
      </c>
      <c r="W4086" s="5">
        <v>13</v>
      </c>
      <c r="X4086" s="5">
        <v>70.833106304146455</v>
      </c>
      <c r="Y4086" s="5">
        <v>5</v>
      </c>
      <c r="Z4086" s="5">
        <v>27.243502424671718</v>
      </c>
      <c r="AA4086" s="5">
        <v>6</v>
      </c>
      <c r="AB4086" s="5">
        <v>32.69220290960606</v>
      </c>
      <c r="AC4086" s="225">
        <v>265</v>
      </c>
      <c r="AD4086" s="5">
        <v>1443.905628507601</v>
      </c>
      <c r="AE4086" s="5">
        <v>28</v>
      </c>
      <c r="AF4086" s="5">
        <v>152.56361357816161</v>
      </c>
      <c r="AG4086" s="5">
        <v>213</v>
      </c>
      <c r="AH4086" s="5">
        <v>1160.573203291015</v>
      </c>
      <c r="AI4086" s="5">
        <v>24</v>
      </c>
      <c r="AJ4086" s="5">
        <v>130.76881163842424</v>
      </c>
    </row>
    <row r="4087" spans="1:36" x14ac:dyDescent="0.25">
      <c r="A4087">
        <v>2018</v>
      </c>
      <c r="B4087" t="s">
        <v>49</v>
      </c>
      <c r="C4087" s="212" t="s">
        <v>5376</v>
      </c>
      <c r="D4087" s="47" t="s">
        <v>726</v>
      </c>
      <c r="E4087" s="11">
        <v>23.3</v>
      </c>
      <c r="F4087" s="2">
        <v>0.30480000000000002</v>
      </c>
      <c r="G4087" s="2">
        <v>0.66490000000000005</v>
      </c>
      <c r="H4087" s="2">
        <v>-0.36010000000000003</v>
      </c>
      <c r="I4087" s="2">
        <v>0.23200000000000001</v>
      </c>
      <c r="J4087" s="2">
        <v>0.68600000000000005</v>
      </c>
      <c r="K4087" s="2">
        <v>-0.45400000000000007</v>
      </c>
      <c r="L4087" s="2">
        <v>0.35399999999999998</v>
      </c>
      <c r="M4087" s="2">
        <v>0.63400000000000001</v>
      </c>
      <c r="N4087" s="2">
        <v>-0.28000000000000003</v>
      </c>
      <c r="O4087" s="2">
        <v>-0.36470000000000002</v>
      </c>
      <c r="P4087" s="2" t="s">
        <v>5900</v>
      </c>
      <c r="Q4087" s="5">
        <v>18373</v>
      </c>
      <c r="R4087" s="5">
        <v>788.54077253218884</v>
      </c>
      <c r="S4087" s="5">
        <v>13</v>
      </c>
      <c r="T4087" s="5">
        <v>70.756000653132304</v>
      </c>
      <c r="U4087" s="5">
        <v>0</v>
      </c>
      <c r="V4087" s="5">
        <v>0</v>
      </c>
      <c r="W4087" s="5">
        <v>2</v>
      </c>
      <c r="X4087" s="5">
        <v>10.885538562020356</v>
      </c>
      <c r="Y4087" s="5">
        <v>3</v>
      </c>
      <c r="Z4087" s="5">
        <v>16.328307843030533</v>
      </c>
      <c r="AA4087" s="5">
        <v>8</v>
      </c>
      <c r="AB4087" s="5">
        <v>43.542154248081424</v>
      </c>
      <c r="AC4087" s="225">
        <v>51</v>
      </c>
      <c r="AD4087" s="5">
        <v>277.58123333151912</v>
      </c>
      <c r="AE4087" s="5">
        <v>10</v>
      </c>
      <c r="AF4087" s="5">
        <v>54.427692810101782</v>
      </c>
      <c r="AG4087" s="5">
        <v>39</v>
      </c>
      <c r="AH4087" s="5">
        <v>212.26800195939694</v>
      </c>
      <c r="AI4087" s="5">
        <v>2</v>
      </c>
      <c r="AJ4087" s="5">
        <v>10.885538562020356</v>
      </c>
    </row>
    <row r="4088" spans="1:36" x14ac:dyDescent="0.25">
      <c r="A4088">
        <v>2018</v>
      </c>
      <c r="B4088" t="s">
        <v>49</v>
      </c>
      <c r="C4088" s="212" t="s">
        <v>6457</v>
      </c>
      <c r="D4088" s="47" t="s">
        <v>6314</v>
      </c>
      <c r="E4088" s="11">
        <v>21.8</v>
      </c>
      <c r="F4088" s="2">
        <v>0.39889999999999998</v>
      </c>
      <c r="G4088" s="2">
        <v>0.57140000000000002</v>
      </c>
      <c r="H4088" s="2">
        <v>-0.17250000000000004</v>
      </c>
      <c r="I4088" s="2">
        <v>0.46300000000000002</v>
      </c>
      <c r="J4088" s="2">
        <v>0.436</v>
      </c>
      <c r="K4088" s="2">
        <v>2.7000000000000024E-2</v>
      </c>
      <c r="L4088" s="2">
        <v>0.52</v>
      </c>
      <c r="M4088" s="2">
        <v>0.46899999999999997</v>
      </c>
      <c r="N4088" s="2">
        <v>5.1000000000000045E-2</v>
      </c>
      <c r="O4088" s="2">
        <v>-3.1499999999999993E-2</v>
      </c>
      <c r="P4088" s="2" t="s">
        <v>5765</v>
      </c>
      <c r="Q4088" s="5">
        <v>18378</v>
      </c>
      <c r="R4088" s="5">
        <v>843.02752293577976</v>
      </c>
      <c r="S4088" s="5">
        <v>13</v>
      </c>
      <c r="T4088" s="5">
        <v>70.736750462509534</v>
      </c>
      <c r="U4088" s="5">
        <v>0</v>
      </c>
      <c r="V4088" s="5">
        <v>0</v>
      </c>
      <c r="W4088" s="5">
        <v>2</v>
      </c>
      <c r="X4088" s="5">
        <v>10.882576994232235</v>
      </c>
      <c r="Y4088" s="5">
        <v>3</v>
      </c>
      <c r="Z4088" s="5">
        <v>16.32386549134835</v>
      </c>
      <c r="AA4088" s="5">
        <v>8</v>
      </c>
      <c r="AB4088" s="5">
        <v>43.530307976928938</v>
      </c>
      <c r="AC4088" s="225">
        <v>80</v>
      </c>
      <c r="AD4088" s="5">
        <v>435.30307976928935</v>
      </c>
      <c r="AE4088" s="5">
        <v>12</v>
      </c>
      <c r="AF4088" s="5">
        <v>65.2954619653934</v>
      </c>
      <c r="AG4088" s="5">
        <v>60</v>
      </c>
      <c r="AH4088" s="5">
        <v>326.47730982696703</v>
      </c>
      <c r="AI4088" s="5">
        <v>8</v>
      </c>
      <c r="AJ4088" s="5">
        <v>43.530307976928938</v>
      </c>
    </row>
    <row r="4089" spans="1:36" x14ac:dyDescent="0.25">
      <c r="A4089">
        <v>2019</v>
      </c>
      <c r="B4089" t="s">
        <v>71</v>
      </c>
      <c r="C4089" s="212" t="s">
        <v>5791</v>
      </c>
      <c r="D4089" s="47" t="s">
        <v>5790</v>
      </c>
      <c r="E4089" s="11">
        <v>0</v>
      </c>
      <c r="F4089" s="2">
        <v>0.44009999999999999</v>
      </c>
      <c r="G4089" s="2">
        <v>0.54569999999999996</v>
      </c>
      <c r="H4089" s="2">
        <v>-0.10559999999999997</v>
      </c>
      <c r="I4089" s="2">
        <v>0.4476</v>
      </c>
      <c r="J4089" s="2">
        <v>0.51390000000000002</v>
      </c>
      <c r="K4089" s="2">
        <v>-6.6300000000000026E-2</v>
      </c>
      <c r="L4089" s="2">
        <v>0.52910000000000001</v>
      </c>
      <c r="M4089" s="2">
        <v>0.46079999999999999</v>
      </c>
      <c r="N4089" s="2">
        <v>6.8300000000000027E-2</v>
      </c>
      <c r="O4089" s="2">
        <v>-3.4533333333333326E-2</v>
      </c>
      <c r="P4089" s="2" t="s">
        <v>5765</v>
      </c>
      <c r="Q4089" s="5">
        <v>18380</v>
      </c>
      <c r="R4089" s="5" t="s">
        <v>4791</v>
      </c>
      <c r="S4089" s="5">
        <v>109</v>
      </c>
      <c r="T4089" s="5">
        <v>593.03590859630026</v>
      </c>
      <c r="U4089" s="5">
        <v>1</v>
      </c>
      <c r="V4089" s="5">
        <v>5.4406964091403704</v>
      </c>
      <c r="W4089" s="5">
        <v>24</v>
      </c>
      <c r="X4089" s="5">
        <v>130.57671381936888</v>
      </c>
      <c r="Y4089" s="5">
        <v>31</v>
      </c>
      <c r="Z4089" s="5">
        <v>168.66158868335145</v>
      </c>
      <c r="AA4089" s="5">
        <v>53</v>
      </c>
      <c r="AB4089" s="5">
        <v>288.35690968443959</v>
      </c>
      <c r="AC4089" s="225">
        <v>592</v>
      </c>
      <c r="AD4089" s="5">
        <v>3220.892274211099</v>
      </c>
      <c r="AE4089" s="5">
        <v>60</v>
      </c>
      <c r="AF4089" s="5">
        <v>326.44178454842222</v>
      </c>
      <c r="AG4089" s="5">
        <v>490</v>
      </c>
      <c r="AH4089" s="5">
        <v>2665.9412404787813</v>
      </c>
      <c r="AI4089" s="5">
        <v>42</v>
      </c>
      <c r="AJ4089" s="5">
        <v>228.50924918389552</v>
      </c>
    </row>
    <row r="4090" spans="1:36" x14ac:dyDescent="0.25">
      <c r="A4090">
        <v>2017</v>
      </c>
      <c r="B4090" t="s">
        <v>41</v>
      </c>
      <c r="C4090" s="212" t="s">
        <v>6101</v>
      </c>
      <c r="D4090" s="47" t="s">
        <v>5289</v>
      </c>
      <c r="E4090" s="11">
        <v>5.5570000000000004</v>
      </c>
      <c r="F4090" s="2">
        <v>0.36990000000000001</v>
      </c>
      <c r="G4090" s="2">
        <v>0.61060000000000003</v>
      </c>
      <c r="H4090" s="2">
        <v>-0.24070000000000003</v>
      </c>
      <c r="I4090" s="2">
        <v>0.36830000000000002</v>
      </c>
      <c r="J4090" s="2">
        <v>0.57410000000000005</v>
      </c>
      <c r="K4090" s="2">
        <v>-0.20580000000000004</v>
      </c>
      <c r="L4090" s="2">
        <v>0.45140000000000002</v>
      </c>
      <c r="M4090" s="2">
        <v>0.53480000000000005</v>
      </c>
      <c r="N4090" s="2">
        <v>-8.340000000000003E-2</v>
      </c>
      <c r="O4090" s="2">
        <v>-0.17663333333333334</v>
      </c>
      <c r="P4090" s="2" t="s">
        <v>5900</v>
      </c>
      <c r="Q4090" s="5">
        <v>18382</v>
      </c>
      <c r="R4090" s="5">
        <v>3307.8999460140362</v>
      </c>
      <c r="S4090" s="5">
        <v>19</v>
      </c>
      <c r="T4090" s="5">
        <v>103.36198455010337</v>
      </c>
      <c r="U4090" s="5">
        <v>0</v>
      </c>
      <c r="V4090" s="5">
        <v>0</v>
      </c>
      <c r="W4090" s="5">
        <v>4</v>
      </c>
      <c r="X4090" s="5">
        <v>21.760417800021759</v>
      </c>
      <c r="Y4090" s="5">
        <v>2</v>
      </c>
      <c r="Z4090" s="5">
        <v>10.88020890001088</v>
      </c>
      <c r="AA4090" s="5">
        <v>13</v>
      </c>
      <c r="AB4090" s="5">
        <v>70.721357850070717</v>
      </c>
      <c r="AC4090" s="225">
        <v>105</v>
      </c>
      <c r="AD4090" s="5">
        <v>571.21096725057123</v>
      </c>
      <c r="AE4090" s="5">
        <v>20</v>
      </c>
      <c r="AF4090" s="5">
        <v>108.80208900010881</v>
      </c>
      <c r="AG4090" s="5">
        <v>78</v>
      </c>
      <c r="AH4090" s="5">
        <v>424.3281471004243</v>
      </c>
      <c r="AI4090" s="5">
        <v>7</v>
      </c>
      <c r="AJ4090" s="5">
        <v>38.080731150038083</v>
      </c>
    </row>
    <row r="4091" spans="1:36" x14ac:dyDescent="0.25">
      <c r="A4091">
        <v>2018</v>
      </c>
      <c r="B4091" t="s">
        <v>41</v>
      </c>
      <c r="C4091" s="212" t="s">
        <v>5534</v>
      </c>
      <c r="D4091" s="47" t="s">
        <v>5525</v>
      </c>
      <c r="E4091" s="11">
        <v>9.3119999999999994</v>
      </c>
      <c r="F4091" s="2">
        <v>0.57179999999999997</v>
      </c>
      <c r="G4091" s="2">
        <v>0.40620000000000001</v>
      </c>
      <c r="H4091" s="2">
        <v>0.16559999999999997</v>
      </c>
      <c r="I4091" s="2">
        <v>0.5383</v>
      </c>
      <c r="J4091" s="2">
        <v>0.40639999999999998</v>
      </c>
      <c r="K4091" s="2">
        <v>0.13190000000000002</v>
      </c>
      <c r="L4091" s="2">
        <v>0.50680000000000003</v>
      </c>
      <c r="M4091" s="2">
        <v>0.47299999999999998</v>
      </c>
      <c r="N4091" s="2">
        <v>3.3800000000000052E-2</v>
      </c>
      <c r="O4091" s="2">
        <v>0.11043333333333334</v>
      </c>
      <c r="P4091" s="2" t="s">
        <v>4792</v>
      </c>
      <c r="Q4091" s="5">
        <v>18388</v>
      </c>
      <c r="R4091" s="5">
        <v>1974.6563573883163</v>
      </c>
      <c r="S4091" s="5">
        <v>33</v>
      </c>
      <c r="T4091" s="5">
        <v>179.46486839242985</v>
      </c>
      <c r="U4091" s="5">
        <v>0</v>
      </c>
      <c r="V4091" s="5">
        <v>0</v>
      </c>
      <c r="W4091" s="5">
        <v>7</v>
      </c>
      <c r="X4091" s="5">
        <v>38.068305416576031</v>
      </c>
      <c r="Y4091" s="5">
        <v>2</v>
      </c>
      <c r="Z4091" s="5">
        <v>10.876658690450293</v>
      </c>
      <c r="AA4091" s="5">
        <v>24</v>
      </c>
      <c r="AB4091" s="5">
        <v>130.51990428540353</v>
      </c>
      <c r="AC4091" s="225">
        <v>154</v>
      </c>
      <c r="AD4091" s="5">
        <v>837.50271916467261</v>
      </c>
      <c r="AE4091" s="5">
        <v>16</v>
      </c>
      <c r="AF4091" s="5">
        <v>87.013269523602347</v>
      </c>
      <c r="AG4091" s="5">
        <v>130</v>
      </c>
      <c r="AH4091" s="5">
        <v>706.98281487926909</v>
      </c>
      <c r="AI4091" s="5">
        <v>8</v>
      </c>
      <c r="AJ4091" s="5">
        <v>43.506634761801173</v>
      </c>
    </row>
    <row r="4092" spans="1:36" x14ac:dyDescent="0.25">
      <c r="A4092">
        <v>2019</v>
      </c>
      <c r="B4092" t="s">
        <v>71</v>
      </c>
      <c r="C4092" s="212" t="s">
        <v>724</v>
      </c>
      <c r="D4092" s="47" t="s">
        <v>4933</v>
      </c>
      <c r="E4092" s="11">
        <v>0</v>
      </c>
      <c r="F4092" s="2">
        <v>0.66339999999999999</v>
      </c>
      <c r="G4092" s="2">
        <v>0.32450000000000001</v>
      </c>
      <c r="H4092" s="2">
        <v>0.33889999999999998</v>
      </c>
      <c r="I4092" s="2">
        <v>0.71699999999999997</v>
      </c>
      <c r="J4092" s="2">
        <v>0.24909999999999999</v>
      </c>
      <c r="K4092" s="2">
        <v>0.46789999999999998</v>
      </c>
      <c r="L4092" s="2">
        <v>0.71660000000000001</v>
      </c>
      <c r="M4092" s="2">
        <v>0.2732</v>
      </c>
      <c r="N4092" s="2">
        <v>0.44340000000000002</v>
      </c>
      <c r="O4092" s="2">
        <v>0.41673333333333334</v>
      </c>
      <c r="P4092" s="2" t="s">
        <v>4792</v>
      </c>
      <c r="Q4092" s="5">
        <v>18395</v>
      </c>
      <c r="R4092" s="5" t="s">
        <v>4791</v>
      </c>
      <c r="S4092" s="5">
        <v>44</v>
      </c>
      <c r="T4092" s="5">
        <v>239.1954335417233</v>
      </c>
      <c r="U4092" s="5">
        <v>2</v>
      </c>
      <c r="V4092" s="5">
        <v>10.872519706441967</v>
      </c>
      <c r="W4092" s="5">
        <v>4</v>
      </c>
      <c r="X4092" s="5">
        <v>21.745039412883933</v>
      </c>
      <c r="Y4092" s="5">
        <v>8</v>
      </c>
      <c r="Z4092" s="5">
        <v>43.490078825767867</v>
      </c>
      <c r="AA4092" s="5">
        <v>30</v>
      </c>
      <c r="AB4092" s="5">
        <v>163.08779559662952</v>
      </c>
      <c r="AC4092" s="225">
        <v>631</v>
      </c>
      <c r="AD4092" s="5">
        <v>3430.2799673824406</v>
      </c>
      <c r="AE4092" s="5">
        <v>103</v>
      </c>
      <c r="AF4092" s="5">
        <v>559.93476488176134</v>
      </c>
      <c r="AG4092" s="5">
        <v>465</v>
      </c>
      <c r="AH4092" s="5">
        <v>2527.8608317477579</v>
      </c>
      <c r="AI4092" s="5">
        <v>63</v>
      </c>
      <c r="AJ4092" s="5">
        <v>342.48437075292202</v>
      </c>
    </row>
    <row r="4093" spans="1:36" x14ac:dyDescent="0.25">
      <c r="A4093">
        <v>2017</v>
      </c>
      <c r="B4093" t="s">
        <v>49</v>
      </c>
      <c r="C4093" s="212" t="s">
        <v>5376</v>
      </c>
      <c r="D4093" s="47" t="s">
        <v>726</v>
      </c>
      <c r="E4093" s="11">
        <v>23.3</v>
      </c>
      <c r="F4093" s="2">
        <v>0.30480000000000002</v>
      </c>
      <c r="G4093" s="2">
        <v>0.66490000000000005</v>
      </c>
      <c r="H4093" s="2">
        <v>-0.36010000000000003</v>
      </c>
      <c r="I4093" s="2">
        <v>0.23200000000000001</v>
      </c>
      <c r="J4093" s="2">
        <v>0.68600000000000005</v>
      </c>
      <c r="K4093" s="2">
        <v>-0.45400000000000007</v>
      </c>
      <c r="L4093" s="2">
        <v>0.35399999999999998</v>
      </c>
      <c r="M4093" s="2">
        <v>0.63400000000000001</v>
      </c>
      <c r="N4093" s="2">
        <v>-0.28000000000000003</v>
      </c>
      <c r="O4093" s="2">
        <v>-0.36470000000000002</v>
      </c>
      <c r="P4093" s="2" t="s">
        <v>5900</v>
      </c>
      <c r="Q4093" s="5">
        <v>18419</v>
      </c>
      <c r="R4093" s="5">
        <v>790.51502145922746</v>
      </c>
      <c r="S4093" s="5">
        <v>15</v>
      </c>
      <c r="T4093" s="5">
        <v>81.437645909115588</v>
      </c>
      <c r="U4093" s="5">
        <v>0</v>
      </c>
      <c r="V4093" s="5">
        <v>0</v>
      </c>
      <c r="W4093" s="5">
        <v>3</v>
      </c>
      <c r="X4093" s="5">
        <v>16.287529181823118</v>
      </c>
      <c r="Y4093" s="5">
        <v>4</v>
      </c>
      <c r="Z4093" s="5">
        <v>21.716705575764159</v>
      </c>
      <c r="AA4093" s="5">
        <v>8</v>
      </c>
      <c r="AB4093" s="5">
        <v>43.433411151528318</v>
      </c>
      <c r="AC4093" s="225">
        <v>45</v>
      </c>
      <c r="AD4093" s="5">
        <v>244.31293772734676</v>
      </c>
      <c r="AE4093" s="5">
        <v>4</v>
      </c>
      <c r="AF4093" s="5">
        <v>21.716705575764159</v>
      </c>
      <c r="AG4093" s="5">
        <v>39</v>
      </c>
      <c r="AH4093" s="5">
        <v>211.7378793637005</v>
      </c>
      <c r="AI4093" s="5">
        <v>2</v>
      </c>
      <c r="AJ4093" s="5">
        <v>10.85835278788208</v>
      </c>
    </row>
    <row r="4094" spans="1:36" x14ac:dyDescent="0.25">
      <c r="A4094">
        <v>2018</v>
      </c>
      <c r="B4094" t="s">
        <v>49</v>
      </c>
      <c r="C4094" s="212" t="s">
        <v>6457</v>
      </c>
      <c r="D4094" s="47" t="s">
        <v>6314</v>
      </c>
      <c r="E4094" s="11">
        <v>21.8</v>
      </c>
      <c r="F4094" s="2">
        <v>0.39889999999999998</v>
      </c>
      <c r="G4094" s="2">
        <v>0.57140000000000002</v>
      </c>
      <c r="H4094" s="2">
        <v>-0.17250000000000004</v>
      </c>
      <c r="I4094" s="2">
        <v>0.46300000000000002</v>
      </c>
      <c r="J4094" s="2">
        <v>0.436</v>
      </c>
      <c r="K4094" s="2">
        <v>2.7000000000000024E-2</v>
      </c>
      <c r="L4094" s="2">
        <v>0.52</v>
      </c>
      <c r="M4094" s="2">
        <v>0.46899999999999997</v>
      </c>
      <c r="N4094" s="2">
        <v>5.1000000000000045E-2</v>
      </c>
      <c r="O4094" s="2">
        <v>-3.1499999999999993E-2</v>
      </c>
      <c r="P4094" s="2" t="s">
        <v>5765</v>
      </c>
      <c r="Q4094" s="5">
        <v>18446</v>
      </c>
      <c r="R4094" s="5">
        <v>846.14678899082571</v>
      </c>
      <c r="S4094" s="5">
        <v>15</v>
      </c>
      <c r="T4094" s="5">
        <v>81.318443022877588</v>
      </c>
      <c r="U4094" s="5">
        <v>0</v>
      </c>
      <c r="V4094" s="5">
        <v>0</v>
      </c>
      <c r="W4094" s="5">
        <v>4</v>
      </c>
      <c r="X4094" s="5">
        <v>21.684918139434025</v>
      </c>
      <c r="Y4094" s="5">
        <v>0</v>
      </c>
      <c r="Z4094" s="5">
        <v>0</v>
      </c>
      <c r="AA4094" s="5">
        <v>11</v>
      </c>
      <c r="AB4094" s="5">
        <v>59.633524883443563</v>
      </c>
      <c r="AC4094" s="225">
        <v>86</v>
      </c>
      <c r="AD4094" s="5">
        <v>466.22573999783145</v>
      </c>
      <c r="AE4094" s="5">
        <v>8</v>
      </c>
      <c r="AF4094" s="5">
        <v>43.36983627886805</v>
      </c>
      <c r="AG4094" s="5">
        <v>75</v>
      </c>
      <c r="AH4094" s="5">
        <v>406.5922151143879</v>
      </c>
      <c r="AI4094" s="5">
        <v>3</v>
      </c>
      <c r="AJ4094" s="5">
        <v>16.263688604575517</v>
      </c>
    </row>
    <row r="4095" spans="1:36" x14ac:dyDescent="0.25">
      <c r="A4095">
        <v>2017</v>
      </c>
      <c r="B4095" t="s">
        <v>49</v>
      </c>
      <c r="C4095" s="212" t="s">
        <v>6457</v>
      </c>
      <c r="D4095" s="47" t="s">
        <v>6314</v>
      </c>
      <c r="E4095" s="11">
        <v>21.8</v>
      </c>
      <c r="F4095" s="2">
        <v>0.39889999999999998</v>
      </c>
      <c r="G4095" s="2">
        <v>0.57140000000000002</v>
      </c>
      <c r="H4095" s="2">
        <v>-0.17250000000000004</v>
      </c>
      <c r="I4095" s="2">
        <v>0.46300000000000002</v>
      </c>
      <c r="J4095" s="2">
        <v>0.436</v>
      </c>
      <c r="K4095" s="2">
        <v>2.7000000000000024E-2</v>
      </c>
      <c r="L4095" s="2">
        <v>0.52</v>
      </c>
      <c r="M4095" s="2">
        <v>0.46899999999999997</v>
      </c>
      <c r="N4095" s="2">
        <v>5.1000000000000045E-2</v>
      </c>
      <c r="O4095" s="2">
        <v>-3.1499999999999993E-2</v>
      </c>
      <c r="P4095" s="2" t="s">
        <v>5765</v>
      </c>
      <c r="Q4095" s="5">
        <v>18454</v>
      </c>
      <c r="R4095" s="5">
        <v>846.51376146788994</v>
      </c>
      <c r="S4095" s="5">
        <v>12</v>
      </c>
      <c r="T4095" s="5">
        <v>65.026552508941151</v>
      </c>
      <c r="U4095" s="5">
        <v>0</v>
      </c>
      <c r="V4095" s="5">
        <v>0</v>
      </c>
      <c r="W4095" s="5">
        <v>2</v>
      </c>
      <c r="X4095" s="5">
        <v>10.837758751490192</v>
      </c>
      <c r="Y4095" s="5">
        <v>0</v>
      </c>
      <c r="Z4095" s="5">
        <v>0</v>
      </c>
      <c r="AA4095" s="5">
        <v>10</v>
      </c>
      <c r="AB4095" s="5">
        <v>54.188793757450959</v>
      </c>
      <c r="AC4095" s="225">
        <v>105</v>
      </c>
      <c r="AD4095" s="5">
        <v>568.98233445323501</v>
      </c>
      <c r="AE4095" s="5">
        <v>9</v>
      </c>
      <c r="AF4095" s="5">
        <v>48.769914381705867</v>
      </c>
      <c r="AG4095" s="5">
        <v>91</v>
      </c>
      <c r="AH4095" s="5">
        <v>493.11802319280372</v>
      </c>
      <c r="AI4095" s="5">
        <v>5</v>
      </c>
      <c r="AJ4095" s="5">
        <v>27.09439687872548</v>
      </c>
    </row>
    <row r="4096" spans="1:36" x14ac:dyDescent="0.25">
      <c r="A4096">
        <v>2018</v>
      </c>
      <c r="B4096" t="s">
        <v>41</v>
      </c>
      <c r="C4096" s="212" t="s">
        <v>6101</v>
      </c>
      <c r="D4096" s="47" t="s">
        <v>5289</v>
      </c>
      <c r="E4096" s="11">
        <v>5.5570000000000004</v>
      </c>
      <c r="F4096" s="2">
        <v>0.36990000000000001</v>
      </c>
      <c r="G4096" s="2">
        <v>0.61060000000000003</v>
      </c>
      <c r="H4096" s="2">
        <v>-0.24070000000000003</v>
      </c>
      <c r="I4096" s="2">
        <v>0.36830000000000002</v>
      </c>
      <c r="J4096" s="2">
        <v>0.57410000000000005</v>
      </c>
      <c r="K4096" s="2">
        <v>-0.20580000000000004</v>
      </c>
      <c r="L4096" s="2">
        <v>0.45140000000000002</v>
      </c>
      <c r="M4096" s="2">
        <v>0.53480000000000005</v>
      </c>
      <c r="N4096" s="2">
        <v>-8.340000000000003E-2</v>
      </c>
      <c r="O4096" s="2">
        <v>-0.17663333333333334</v>
      </c>
      <c r="P4096" s="2" t="s">
        <v>5900</v>
      </c>
      <c r="Q4096" s="5">
        <v>18454</v>
      </c>
      <c r="R4096" s="5">
        <v>3320.8565772899042</v>
      </c>
      <c r="S4096" s="5">
        <v>18</v>
      </c>
      <c r="T4096" s="5">
        <v>97.539828763411734</v>
      </c>
      <c r="U4096" s="5">
        <v>0</v>
      </c>
      <c r="V4096" s="5">
        <v>0</v>
      </c>
      <c r="W4096" s="5">
        <v>0</v>
      </c>
      <c r="X4096" s="5">
        <v>0</v>
      </c>
      <c r="Y4096" s="5">
        <v>3</v>
      </c>
      <c r="Z4096" s="5">
        <v>16.256638127235288</v>
      </c>
      <c r="AA4096" s="5">
        <v>15</v>
      </c>
      <c r="AB4096" s="5">
        <v>81.283190636176442</v>
      </c>
      <c r="AC4096" s="225">
        <v>108</v>
      </c>
      <c r="AD4096" s="5">
        <v>585.23897258047032</v>
      </c>
      <c r="AE4096" s="5">
        <v>14</v>
      </c>
      <c r="AF4096" s="5">
        <v>75.864311260431336</v>
      </c>
      <c r="AG4096" s="5">
        <v>84</v>
      </c>
      <c r="AH4096" s="5">
        <v>455.18586756258804</v>
      </c>
      <c r="AI4096" s="5">
        <v>10</v>
      </c>
      <c r="AJ4096" s="5">
        <v>54.188793757450959</v>
      </c>
    </row>
    <row r="4097" spans="1:36" x14ac:dyDescent="0.25">
      <c r="A4097">
        <v>2019</v>
      </c>
      <c r="B4097" t="s">
        <v>71</v>
      </c>
      <c r="C4097" s="212" t="s">
        <v>5093</v>
      </c>
      <c r="D4097" s="47" t="s">
        <v>5093</v>
      </c>
      <c r="E4097" s="11">
        <v>0</v>
      </c>
      <c r="F4097" s="2">
        <v>0.81089999999999995</v>
      </c>
      <c r="G4097" s="2">
        <v>0.17660000000000001</v>
      </c>
      <c r="H4097" s="2">
        <v>0.63429999999999997</v>
      </c>
      <c r="I4097" s="2">
        <v>0.79730000000000001</v>
      </c>
      <c r="J4097" s="2">
        <v>0.1792</v>
      </c>
      <c r="K4097" s="2">
        <v>0.61809999999999998</v>
      </c>
      <c r="L4097" s="2">
        <v>0.76559999999999995</v>
      </c>
      <c r="M4097" s="2">
        <v>0.2228</v>
      </c>
      <c r="N4097" s="2">
        <v>0.54279999999999995</v>
      </c>
      <c r="O4097" s="2">
        <v>0.59839999999999993</v>
      </c>
      <c r="P4097" s="2" t="s">
        <v>4792</v>
      </c>
      <c r="Q4097" s="5">
        <v>18468</v>
      </c>
      <c r="R4097" s="5" t="s">
        <v>4791</v>
      </c>
      <c r="S4097" s="5">
        <v>86</v>
      </c>
      <c r="T4097" s="5">
        <v>465.67034871128436</v>
      </c>
      <c r="U4097" s="5">
        <v>1</v>
      </c>
      <c r="V4097" s="5">
        <v>5.4147714966428415</v>
      </c>
      <c r="W4097" s="5">
        <v>7</v>
      </c>
      <c r="X4097" s="5">
        <v>37.90340047649989</v>
      </c>
      <c r="Y4097" s="5">
        <v>18</v>
      </c>
      <c r="Z4097" s="5">
        <v>97.465886939571149</v>
      </c>
      <c r="AA4097" s="5">
        <v>60</v>
      </c>
      <c r="AB4097" s="5">
        <v>324.88628979857049</v>
      </c>
      <c r="AC4097" s="225">
        <v>335</v>
      </c>
      <c r="AD4097" s="5">
        <v>1813.9484513753521</v>
      </c>
      <c r="AE4097" s="5">
        <v>93</v>
      </c>
      <c r="AF4097" s="5">
        <v>503.57374918778424</v>
      </c>
      <c r="AG4097" s="5">
        <v>205</v>
      </c>
      <c r="AH4097" s="5">
        <v>1110.0281568117825</v>
      </c>
      <c r="AI4097" s="5">
        <v>37</v>
      </c>
      <c r="AJ4097" s="5">
        <v>200.34654537578515</v>
      </c>
    </row>
    <row r="4098" spans="1:36" x14ac:dyDescent="0.25">
      <c r="A4098">
        <v>2018</v>
      </c>
      <c r="B4098" t="s">
        <v>41</v>
      </c>
      <c r="C4098" s="212" t="s">
        <v>6129</v>
      </c>
      <c r="D4098" s="47" t="s">
        <v>6045</v>
      </c>
      <c r="E4098" s="11">
        <v>7.5570000000000004</v>
      </c>
      <c r="F4098" s="2">
        <v>0.41739999999999999</v>
      </c>
      <c r="G4098" s="2">
        <v>0.56140000000000001</v>
      </c>
      <c r="H4098" s="2">
        <v>-0.14400000000000002</v>
      </c>
      <c r="I4098" s="2">
        <v>0.41660000000000003</v>
      </c>
      <c r="J4098" s="2">
        <v>0.52200000000000002</v>
      </c>
      <c r="K4098" s="2">
        <v>-0.10539999999999999</v>
      </c>
      <c r="L4098" s="2">
        <v>0.48630000000000001</v>
      </c>
      <c r="M4098" s="2">
        <v>0.49730000000000002</v>
      </c>
      <c r="N4098" s="2">
        <v>-1.100000000000001E-2</v>
      </c>
      <c r="O4098" s="2">
        <v>-8.6800000000000002E-2</v>
      </c>
      <c r="P4098" s="2" t="s">
        <v>5900</v>
      </c>
      <c r="Q4098" s="5">
        <v>18470</v>
      </c>
      <c r="R4098" s="5">
        <v>2444.0915707291251</v>
      </c>
      <c r="S4098" s="5">
        <v>24</v>
      </c>
      <c r="T4098" s="5">
        <v>129.94044396318353</v>
      </c>
      <c r="U4098" s="5">
        <v>0</v>
      </c>
      <c r="V4098" s="5">
        <v>0</v>
      </c>
      <c r="W4098" s="5">
        <v>6</v>
      </c>
      <c r="X4098" s="5">
        <v>32.485110990795881</v>
      </c>
      <c r="Y4098" s="5">
        <v>4</v>
      </c>
      <c r="Z4098" s="5">
        <v>21.656740660530591</v>
      </c>
      <c r="AA4098" s="5">
        <v>14</v>
      </c>
      <c r="AB4098" s="5">
        <v>75.798592311857064</v>
      </c>
      <c r="AC4098" s="225">
        <v>240</v>
      </c>
      <c r="AD4098" s="5">
        <v>1299.4044396318354</v>
      </c>
      <c r="AE4098" s="5">
        <v>14</v>
      </c>
      <c r="AF4098" s="5">
        <v>75.798592311857064</v>
      </c>
      <c r="AG4098" s="5">
        <v>220</v>
      </c>
      <c r="AH4098" s="5">
        <v>1191.1207363291824</v>
      </c>
      <c r="AI4098" s="5">
        <v>6</v>
      </c>
      <c r="AJ4098" s="5">
        <v>32.485110990795881</v>
      </c>
    </row>
    <row r="4099" spans="1:36" x14ac:dyDescent="0.25">
      <c r="A4099">
        <v>2017</v>
      </c>
      <c r="B4099" t="s">
        <v>41</v>
      </c>
      <c r="C4099" s="212" t="s">
        <v>5534</v>
      </c>
      <c r="D4099" s="47" t="s">
        <v>5525</v>
      </c>
      <c r="E4099" s="11">
        <v>9.3119999999999994</v>
      </c>
      <c r="F4099" s="2">
        <v>0.57179999999999997</v>
      </c>
      <c r="G4099" s="2">
        <v>0.40620000000000001</v>
      </c>
      <c r="H4099" s="2">
        <v>0.16559999999999997</v>
      </c>
      <c r="I4099" s="2">
        <v>0.5383</v>
      </c>
      <c r="J4099" s="2">
        <v>0.40639999999999998</v>
      </c>
      <c r="K4099" s="2">
        <v>0.13190000000000002</v>
      </c>
      <c r="L4099" s="2">
        <v>0.50680000000000003</v>
      </c>
      <c r="M4099" s="2">
        <v>0.47299999999999998</v>
      </c>
      <c r="N4099" s="2">
        <v>3.3800000000000052E-2</v>
      </c>
      <c r="O4099" s="2">
        <v>0.11043333333333334</v>
      </c>
      <c r="P4099" s="2" t="s">
        <v>4792</v>
      </c>
      <c r="Q4099" s="5">
        <v>18474</v>
      </c>
      <c r="R4099" s="5">
        <v>1983.8917525773197</v>
      </c>
      <c r="S4099" s="5">
        <v>43</v>
      </c>
      <c r="T4099" s="5">
        <v>232.75955396773844</v>
      </c>
      <c r="U4099" s="5">
        <v>0</v>
      </c>
      <c r="V4099" s="5">
        <v>0</v>
      </c>
      <c r="W4099" s="5">
        <v>10</v>
      </c>
      <c r="X4099" s="5">
        <v>54.130128829706614</v>
      </c>
      <c r="Y4099" s="5">
        <v>12</v>
      </c>
      <c r="Z4099" s="5">
        <v>64.956154595647931</v>
      </c>
      <c r="AA4099" s="5">
        <v>21</v>
      </c>
      <c r="AB4099" s="5">
        <v>113.67327054238388</v>
      </c>
      <c r="AC4099" s="225">
        <v>232</v>
      </c>
      <c r="AD4099" s="5">
        <v>1255.8189888491936</v>
      </c>
      <c r="AE4099" s="5">
        <v>31</v>
      </c>
      <c r="AF4099" s="5">
        <v>167.8033993720905</v>
      </c>
      <c r="AG4099" s="5">
        <v>195</v>
      </c>
      <c r="AH4099" s="5">
        <v>1055.537512179279</v>
      </c>
      <c r="AI4099" s="5">
        <v>6</v>
      </c>
      <c r="AJ4099" s="5">
        <v>32.478077297823965</v>
      </c>
    </row>
    <row r="4100" spans="1:36" x14ac:dyDescent="0.25">
      <c r="A4100">
        <v>2018</v>
      </c>
      <c r="B4100" t="s">
        <v>49</v>
      </c>
      <c r="C4100" s="212" t="s">
        <v>673</v>
      </c>
      <c r="D4100" s="47" t="s">
        <v>6316</v>
      </c>
      <c r="E4100" s="11">
        <v>26.6</v>
      </c>
      <c r="F4100" s="2">
        <v>0.2611</v>
      </c>
      <c r="G4100" s="2">
        <v>0.71</v>
      </c>
      <c r="H4100" s="2">
        <v>-0.44889999999999997</v>
      </c>
      <c r="I4100" s="2">
        <v>0.312</v>
      </c>
      <c r="J4100" s="2">
        <v>0.57399999999999995</v>
      </c>
      <c r="K4100" s="2">
        <v>-0.26199999999999996</v>
      </c>
      <c r="L4100" s="2">
        <v>0.501</v>
      </c>
      <c r="M4100" s="2">
        <v>0.48499999999999999</v>
      </c>
      <c r="N4100" s="2">
        <v>1.6000000000000014E-2</v>
      </c>
      <c r="O4100" s="2">
        <v>-0.23163333333333327</v>
      </c>
      <c r="P4100" s="2" t="s">
        <v>5900</v>
      </c>
      <c r="Q4100" s="5">
        <v>18516</v>
      </c>
      <c r="R4100" s="5">
        <v>696.09022556390971</v>
      </c>
      <c r="S4100" s="5">
        <v>2</v>
      </c>
      <c r="T4100" s="5">
        <v>10.801468999783971</v>
      </c>
      <c r="U4100" s="5">
        <v>0</v>
      </c>
      <c r="V4100" s="5">
        <v>0</v>
      </c>
      <c r="W4100" s="5">
        <v>0</v>
      </c>
      <c r="X4100" s="5">
        <v>0</v>
      </c>
      <c r="Y4100" s="5">
        <v>1</v>
      </c>
      <c r="Z4100" s="5">
        <v>5.4007344998919855</v>
      </c>
      <c r="AA4100" s="5">
        <v>1</v>
      </c>
      <c r="AB4100" s="5">
        <v>5.4007344998919855</v>
      </c>
      <c r="AC4100" s="225">
        <v>30</v>
      </c>
      <c r="AD4100" s="5">
        <v>162.02203499675957</v>
      </c>
      <c r="AE4100" s="5">
        <v>0</v>
      </c>
      <c r="AF4100" s="5">
        <v>0</v>
      </c>
      <c r="AG4100" s="5">
        <v>29</v>
      </c>
      <c r="AH4100" s="5">
        <v>156.62130049686758</v>
      </c>
      <c r="AI4100" s="5">
        <v>1</v>
      </c>
      <c r="AJ4100" s="5">
        <v>5.4007344998919855</v>
      </c>
    </row>
    <row r="4101" spans="1:36" x14ac:dyDescent="0.25">
      <c r="A4101">
        <v>2017</v>
      </c>
      <c r="B4101" t="s">
        <v>71</v>
      </c>
      <c r="C4101" s="212" t="s">
        <v>5791</v>
      </c>
      <c r="D4101" s="47" t="s">
        <v>5790</v>
      </c>
      <c r="E4101" s="11">
        <v>0</v>
      </c>
      <c r="F4101" s="2">
        <v>0.44009999999999999</v>
      </c>
      <c r="G4101" s="2">
        <v>0.54569999999999996</v>
      </c>
      <c r="H4101" s="2">
        <v>-0.10559999999999997</v>
      </c>
      <c r="I4101" s="2">
        <v>0.4476</v>
      </c>
      <c r="J4101" s="2">
        <v>0.51390000000000002</v>
      </c>
      <c r="K4101" s="2">
        <v>-6.6300000000000026E-2</v>
      </c>
      <c r="L4101" s="2">
        <v>0.52910000000000001</v>
      </c>
      <c r="M4101" s="2">
        <v>0.46079999999999999</v>
      </c>
      <c r="N4101" s="2">
        <v>6.8300000000000027E-2</v>
      </c>
      <c r="O4101" s="2">
        <v>-3.4533333333333326E-2</v>
      </c>
      <c r="P4101" s="2" t="s">
        <v>5765</v>
      </c>
      <c r="Q4101" s="5">
        <v>18530</v>
      </c>
      <c r="R4101" s="5" t="s">
        <v>4791</v>
      </c>
      <c r="S4101" s="5">
        <v>121</v>
      </c>
      <c r="T4101" s="5">
        <v>652.99514301133297</v>
      </c>
      <c r="U4101" s="5">
        <v>1</v>
      </c>
      <c r="V4101" s="5">
        <v>5.3966540744738261</v>
      </c>
      <c r="W4101" s="5">
        <v>7</v>
      </c>
      <c r="X4101" s="5">
        <v>37.776578521316786</v>
      </c>
      <c r="Y4101" s="5">
        <v>41</v>
      </c>
      <c r="Z4101" s="5">
        <v>221.26281705342689</v>
      </c>
      <c r="AA4101" s="5">
        <v>72</v>
      </c>
      <c r="AB4101" s="5">
        <v>388.55909336211545</v>
      </c>
      <c r="AC4101" s="225">
        <v>828</v>
      </c>
      <c r="AD4101" s="5">
        <v>4468.429573664328</v>
      </c>
      <c r="AE4101" s="5">
        <v>118</v>
      </c>
      <c r="AF4101" s="5">
        <v>636.80518078791147</v>
      </c>
      <c r="AG4101" s="5">
        <v>656</v>
      </c>
      <c r="AH4101" s="5">
        <v>3540.2050728548302</v>
      </c>
      <c r="AI4101" s="5">
        <v>54</v>
      </c>
      <c r="AJ4101" s="5">
        <v>291.4193200215866</v>
      </c>
    </row>
    <row r="4102" spans="1:36" x14ac:dyDescent="0.25">
      <c r="A4102">
        <v>2018</v>
      </c>
      <c r="B4102" t="s">
        <v>49</v>
      </c>
      <c r="C4102" s="212" t="s">
        <v>673</v>
      </c>
      <c r="D4102" s="47" t="s">
        <v>6316</v>
      </c>
      <c r="E4102" s="11">
        <v>26.6</v>
      </c>
      <c r="F4102" s="2">
        <v>0.2611</v>
      </c>
      <c r="G4102" s="2">
        <v>0.71</v>
      </c>
      <c r="H4102" s="2">
        <v>-0.44889999999999997</v>
      </c>
      <c r="I4102" s="2">
        <v>0.312</v>
      </c>
      <c r="J4102" s="2">
        <v>0.57399999999999995</v>
      </c>
      <c r="K4102" s="2">
        <v>-0.26199999999999996</v>
      </c>
      <c r="L4102" s="2">
        <v>0.501</v>
      </c>
      <c r="M4102" s="2">
        <v>0.48499999999999999</v>
      </c>
      <c r="N4102" s="2">
        <v>1.6000000000000014E-2</v>
      </c>
      <c r="O4102" s="2">
        <v>-0.23163333333333327</v>
      </c>
      <c r="P4102" s="2" t="s">
        <v>5900</v>
      </c>
      <c r="Q4102" s="5">
        <v>18585</v>
      </c>
      <c r="R4102" s="5">
        <v>698.68421052631572</v>
      </c>
      <c r="S4102" s="5">
        <v>0</v>
      </c>
      <c r="T4102" s="5">
        <v>0</v>
      </c>
      <c r="U4102" s="5">
        <v>0</v>
      </c>
      <c r="V4102" s="5">
        <v>0</v>
      </c>
      <c r="W4102" s="5">
        <v>0</v>
      </c>
      <c r="X4102" s="5">
        <v>0</v>
      </c>
      <c r="Y4102" s="5">
        <v>0</v>
      </c>
      <c r="Z4102" s="5">
        <v>0</v>
      </c>
      <c r="AA4102" s="5">
        <v>0</v>
      </c>
      <c r="AB4102" s="5">
        <v>0</v>
      </c>
      <c r="AC4102" s="225">
        <v>30</v>
      </c>
      <c r="AD4102" s="5">
        <v>161.42050040355124</v>
      </c>
      <c r="AE4102" s="5">
        <v>1</v>
      </c>
      <c r="AF4102" s="5">
        <v>5.3806833467850419</v>
      </c>
      <c r="AG4102" s="5">
        <v>28</v>
      </c>
      <c r="AH4102" s="5">
        <v>150.65913370998118</v>
      </c>
      <c r="AI4102" s="5">
        <v>1</v>
      </c>
      <c r="AJ4102" s="5">
        <v>5.3806833467850419</v>
      </c>
    </row>
    <row r="4103" spans="1:36" x14ac:dyDescent="0.25">
      <c r="A4103">
        <v>2019</v>
      </c>
      <c r="B4103" t="s">
        <v>71</v>
      </c>
      <c r="C4103" s="212" t="s">
        <v>5154</v>
      </c>
      <c r="D4103" s="47" t="s">
        <v>457</v>
      </c>
      <c r="E4103" s="11">
        <v>0</v>
      </c>
      <c r="F4103" s="2">
        <v>0.85780000000000001</v>
      </c>
      <c r="G4103" s="2">
        <v>0.13189999999999999</v>
      </c>
      <c r="H4103" s="2">
        <v>0.72589999999999999</v>
      </c>
      <c r="I4103" s="2">
        <v>0.85680000000000001</v>
      </c>
      <c r="J4103" s="2">
        <v>0.11559999999999999</v>
      </c>
      <c r="K4103" s="2">
        <v>0.74119999999999997</v>
      </c>
      <c r="L4103" s="2">
        <v>0.85289999999999999</v>
      </c>
      <c r="M4103" s="2">
        <v>0.13650000000000001</v>
      </c>
      <c r="N4103" s="2">
        <v>0.71639999999999993</v>
      </c>
      <c r="O4103" s="2">
        <v>0.72783333333333322</v>
      </c>
      <c r="P4103" s="2" t="s">
        <v>4792</v>
      </c>
      <c r="Q4103" s="5">
        <v>18646</v>
      </c>
      <c r="R4103" s="5" t="s">
        <v>4791</v>
      </c>
      <c r="S4103" s="5">
        <v>61</v>
      </c>
      <c r="T4103" s="5">
        <v>327.14791376166471</v>
      </c>
      <c r="U4103" s="5">
        <v>0</v>
      </c>
      <c r="V4103" s="5">
        <v>0</v>
      </c>
      <c r="W4103" s="5">
        <v>19</v>
      </c>
      <c r="X4103" s="5">
        <v>101.89853051592836</v>
      </c>
      <c r="Y4103" s="5">
        <v>6</v>
      </c>
      <c r="Z4103" s="5">
        <v>32.178483320819481</v>
      </c>
      <c r="AA4103" s="5">
        <v>36</v>
      </c>
      <c r="AB4103" s="5">
        <v>193.07089992491689</v>
      </c>
      <c r="AC4103" s="225">
        <v>649</v>
      </c>
      <c r="AD4103" s="5">
        <v>3480.6392792019733</v>
      </c>
      <c r="AE4103" s="5">
        <v>121</v>
      </c>
      <c r="AF4103" s="5">
        <v>648.93274696985952</v>
      </c>
      <c r="AG4103" s="5">
        <v>486</v>
      </c>
      <c r="AH4103" s="5">
        <v>2606.4571489863774</v>
      </c>
      <c r="AI4103" s="5">
        <v>42</v>
      </c>
      <c r="AJ4103" s="5">
        <v>225.24938324573634</v>
      </c>
    </row>
    <row r="4104" spans="1:36" x14ac:dyDescent="0.25">
      <c r="A4104">
        <v>2019</v>
      </c>
      <c r="B4104" t="s">
        <v>41</v>
      </c>
      <c r="C4104" s="212" t="s">
        <v>696</v>
      </c>
      <c r="D4104" s="47" t="s">
        <v>1132</v>
      </c>
      <c r="E4104" s="11">
        <v>10.563000000000001</v>
      </c>
      <c r="F4104" s="2">
        <v>0.64990000000000003</v>
      </c>
      <c r="G4104" s="2">
        <v>0.33160000000000001</v>
      </c>
      <c r="H4104" s="2">
        <v>0.31830000000000003</v>
      </c>
      <c r="I4104" s="2">
        <v>0.62029999999999996</v>
      </c>
      <c r="J4104" s="2">
        <v>0.32100000000000001</v>
      </c>
      <c r="K4104" s="2">
        <v>0.29929999999999995</v>
      </c>
      <c r="L4104" s="2">
        <v>0.56369999999999998</v>
      </c>
      <c r="M4104" s="2">
        <v>0.41060000000000002</v>
      </c>
      <c r="N4104" s="2">
        <v>0.15309999999999996</v>
      </c>
      <c r="O4104" s="2">
        <v>0.25689999999999996</v>
      </c>
      <c r="P4104" s="2" t="s">
        <v>4792</v>
      </c>
      <c r="Q4104" s="5">
        <v>18667</v>
      </c>
      <c r="R4104" s="5">
        <v>1767.2062860929659</v>
      </c>
      <c r="S4104" s="5">
        <v>77</v>
      </c>
      <c r="T4104" s="5">
        <v>412.49263406010607</v>
      </c>
      <c r="U4104" s="5">
        <v>1</v>
      </c>
      <c r="V4104" s="5">
        <v>5.3570471955857926</v>
      </c>
      <c r="W4104" s="5">
        <v>13</v>
      </c>
      <c r="X4104" s="5">
        <v>69.641613542615303</v>
      </c>
      <c r="Y4104" s="5">
        <v>7</v>
      </c>
      <c r="Z4104" s="5">
        <v>37.499330369100548</v>
      </c>
      <c r="AA4104" s="5">
        <v>56</v>
      </c>
      <c r="AB4104" s="5">
        <v>299.99464295280438</v>
      </c>
      <c r="AC4104" s="225">
        <v>568</v>
      </c>
      <c r="AD4104" s="5">
        <v>3042.8028070927303</v>
      </c>
      <c r="AE4104" s="5">
        <v>95</v>
      </c>
      <c r="AF4104" s="5">
        <v>508.91948358065036</v>
      </c>
      <c r="AG4104" s="5">
        <v>471</v>
      </c>
      <c r="AH4104" s="5">
        <v>2523.1692291209083</v>
      </c>
      <c r="AI4104" s="5">
        <v>2</v>
      </c>
      <c r="AJ4104" s="5">
        <v>10.714094391171585</v>
      </c>
    </row>
    <row r="4105" spans="1:36" x14ac:dyDescent="0.25">
      <c r="A4105">
        <v>2018</v>
      </c>
      <c r="B4105" t="s">
        <v>49</v>
      </c>
      <c r="C4105" s="212" t="s">
        <v>6522</v>
      </c>
      <c r="D4105" s="47" t="s">
        <v>6355</v>
      </c>
      <c r="E4105" s="11">
        <v>2</v>
      </c>
      <c r="F4105" s="2">
        <v>0.17380000000000001</v>
      </c>
      <c r="G4105" s="2">
        <v>0.80220000000000002</v>
      </c>
      <c r="H4105" s="2">
        <v>-0.62840000000000007</v>
      </c>
      <c r="I4105" s="2">
        <v>0.39600000000000002</v>
      </c>
      <c r="J4105" s="2">
        <v>0.53400000000000003</v>
      </c>
      <c r="K4105" s="2">
        <v>-0.13800000000000001</v>
      </c>
      <c r="L4105" s="2">
        <v>0.40200000000000002</v>
      </c>
      <c r="M4105" s="2">
        <v>0.58599999999999997</v>
      </c>
      <c r="N4105" s="2">
        <v>-0.18399999999999994</v>
      </c>
      <c r="O4105" s="2">
        <v>-0.31680000000000003</v>
      </c>
      <c r="P4105" s="2" t="s">
        <v>5900</v>
      </c>
      <c r="Q4105" s="5">
        <v>18692</v>
      </c>
      <c r="R4105" s="5">
        <v>9346</v>
      </c>
      <c r="S4105" s="5">
        <v>37</v>
      </c>
      <c r="T4105" s="5">
        <v>197.9456451958057</v>
      </c>
      <c r="U4105" s="5">
        <v>0</v>
      </c>
      <c r="V4105" s="5">
        <v>0</v>
      </c>
      <c r="W4105" s="5">
        <v>2</v>
      </c>
      <c r="X4105" s="5">
        <v>10.699764605178686</v>
      </c>
      <c r="Y4105" s="5">
        <v>6</v>
      </c>
      <c r="Z4105" s="5">
        <v>32.099293815536058</v>
      </c>
      <c r="AA4105" s="5">
        <v>29</v>
      </c>
      <c r="AB4105" s="5">
        <v>155.14658677509095</v>
      </c>
      <c r="AC4105" s="225">
        <v>129</v>
      </c>
      <c r="AD4105" s="5">
        <v>690.13481703402522</v>
      </c>
      <c r="AE4105" s="5">
        <v>11</v>
      </c>
      <c r="AF4105" s="5">
        <v>58.848705328482779</v>
      </c>
      <c r="AG4105" s="5">
        <v>102</v>
      </c>
      <c r="AH4105" s="5">
        <v>545.68799486411297</v>
      </c>
      <c r="AI4105" s="5">
        <v>16</v>
      </c>
      <c r="AJ4105" s="5">
        <v>85.598116841429487</v>
      </c>
    </row>
    <row r="4106" spans="1:36" x14ac:dyDescent="0.25">
      <c r="A4106">
        <v>2017</v>
      </c>
      <c r="B4106" t="s">
        <v>41</v>
      </c>
      <c r="C4106" s="212" t="s">
        <v>6025</v>
      </c>
      <c r="D4106" s="47" t="s">
        <v>6005</v>
      </c>
      <c r="E4106" s="11">
        <v>3.0640000000000001</v>
      </c>
      <c r="F4106" s="2">
        <v>0.24049999999999999</v>
      </c>
      <c r="G4106" s="2">
        <v>0.74350000000000005</v>
      </c>
      <c r="H4106" s="2">
        <v>-0.50300000000000011</v>
      </c>
      <c r="I4106" s="2">
        <v>0.2102</v>
      </c>
      <c r="J4106" s="2">
        <v>0.74750000000000005</v>
      </c>
      <c r="K4106" s="2">
        <v>-0.53730000000000011</v>
      </c>
      <c r="L4106" s="2">
        <v>0.24629999999999999</v>
      </c>
      <c r="M4106" s="2">
        <v>0.74</v>
      </c>
      <c r="N4106" s="2">
        <v>-0.49370000000000003</v>
      </c>
      <c r="O4106" s="2">
        <v>-0.51133333333333342</v>
      </c>
      <c r="P4106" s="2" t="s">
        <v>5900</v>
      </c>
      <c r="Q4106" s="5">
        <v>18715</v>
      </c>
      <c r="R4106" s="5">
        <v>6108.0287206266321</v>
      </c>
      <c r="S4106" s="5">
        <v>12</v>
      </c>
      <c r="T4106" s="5">
        <v>64.119690088164575</v>
      </c>
      <c r="U4106" s="5">
        <v>0</v>
      </c>
      <c r="V4106" s="5">
        <v>0</v>
      </c>
      <c r="W4106" s="5">
        <v>5</v>
      </c>
      <c r="X4106" s="5">
        <v>26.716537536735242</v>
      </c>
      <c r="Y4106" s="5">
        <v>4</v>
      </c>
      <c r="Z4106" s="5">
        <v>21.373230029388193</v>
      </c>
      <c r="AA4106" s="5">
        <v>3</v>
      </c>
      <c r="AB4106" s="5">
        <v>16.029922522041144</v>
      </c>
      <c r="AC4106" s="225">
        <v>228</v>
      </c>
      <c r="AD4106" s="5">
        <v>1218.274111675127</v>
      </c>
      <c r="AE4106" s="5">
        <v>34</v>
      </c>
      <c r="AF4106" s="5">
        <v>181.67245524979961</v>
      </c>
      <c r="AG4106" s="5">
        <v>188</v>
      </c>
      <c r="AH4106" s="5">
        <v>1004.541811381245</v>
      </c>
      <c r="AI4106" s="5">
        <v>6</v>
      </c>
      <c r="AJ4106" s="5">
        <v>32.059845044082287</v>
      </c>
    </row>
    <row r="4107" spans="1:36" x14ac:dyDescent="0.25">
      <c r="A4107">
        <v>2018</v>
      </c>
      <c r="B4107" t="s">
        <v>49</v>
      </c>
      <c r="C4107" s="212" t="s">
        <v>6538</v>
      </c>
      <c r="D4107" s="47" t="s">
        <v>6314</v>
      </c>
      <c r="E4107" s="11">
        <v>17.600000000000001</v>
      </c>
      <c r="F4107" s="2">
        <v>0.39889999999999998</v>
      </c>
      <c r="G4107" s="2">
        <v>0.57140000000000002</v>
      </c>
      <c r="H4107" s="2">
        <v>-0.17250000000000004</v>
      </c>
      <c r="I4107" s="2">
        <v>0.36799999999999999</v>
      </c>
      <c r="J4107" s="2">
        <v>0.53800000000000003</v>
      </c>
      <c r="K4107" s="2">
        <v>-0.17000000000000004</v>
      </c>
      <c r="L4107" s="2">
        <v>0.5</v>
      </c>
      <c r="M4107" s="2">
        <v>0.48799999999999999</v>
      </c>
      <c r="N4107" s="2">
        <v>1.2000000000000011E-2</v>
      </c>
      <c r="O4107" s="2">
        <v>-0.11016666666666669</v>
      </c>
      <c r="P4107" s="2" t="s">
        <v>5900</v>
      </c>
      <c r="Q4107" s="5">
        <v>18761</v>
      </c>
      <c r="R4107" s="5">
        <v>1065.965909090909</v>
      </c>
      <c r="S4107" s="5">
        <v>15</v>
      </c>
      <c r="T4107" s="5">
        <v>79.953094184744955</v>
      </c>
      <c r="U4107" s="5">
        <v>0</v>
      </c>
      <c r="V4107" s="5">
        <v>0</v>
      </c>
      <c r="W4107" s="5">
        <v>4</v>
      </c>
      <c r="X4107" s="5">
        <v>21.320825115931989</v>
      </c>
      <c r="Y4107" s="5">
        <v>0</v>
      </c>
      <c r="Z4107" s="5">
        <v>0</v>
      </c>
      <c r="AA4107" s="5">
        <v>11</v>
      </c>
      <c r="AB4107" s="5">
        <v>58.632269068812967</v>
      </c>
      <c r="AC4107" s="225">
        <v>63</v>
      </c>
      <c r="AD4107" s="5">
        <v>335.80299557592878</v>
      </c>
      <c r="AE4107" s="5">
        <v>8</v>
      </c>
      <c r="AF4107" s="5">
        <v>42.641650231863977</v>
      </c>
      <c r="AG4107" s="5">
        <v>54</v>
      </c>
      <c r="AH4107" s="5">
        <v>287.8311390650818</v>
      </c>
      <c r="AI4107" s="5">
        <v>1</v>
      </c>
      <c r="AJ4107" s="5">
        <v>5.3302062789829971</v>
      </c>
    </row>
    <row r="4108" spans="1:36" x14ac:dyDescent="0.25">
      <c r="A4108">
        <v>2017</v>
      </c>
      <c r="B4108" t="s">
        <v>49</v>
      </c>
      <c r="C4108" s="212" t="s">
        <v>5763</v>
      </c>
      <c r="D4108" s="47" t="s">
        <v>618</v>
      </c>
      <c r="E4108" s="11">
        <v>22.7</v>
      </c>
      <c r="F4108" s="2">
        <v>0.3947</v>
      </c>
      <c r="G4108" s="2">
        <v>0.57199999999999995</v>
      </c>
      <c r="H4108" s="2">
        <v>-0.17729999999999996</v>
      </c>
      <c r="I4108" s="2">
        <v>0.377</v>
      </c>
      <c r="J4108" s="2">
        <v>0.52200000000000002</v>
      </c>
      <c r="K4108" s="2">
        <v>-0.14500000000000002</v>
      </c>
      <c r="L4108" s="2">
        <v>0.46800000000000003</v>
      </c>
      <c r="M4108" s="2">
        <v>0.51400000000000001</v>
      </c>
      <c r="N4108" s="2">
        <v>-4.5999999999999985E-2</v>
      </c>
      <c r="O4108" s="2">
        <v>-0.12276666666666665</v>
      </c>
      <c r="P4108" s="2" t="s">
        <v>5900</v>
      </c>
      <c r="Q4108" s="5">
        <v>18763</v>
      </c>
      <c r="R4108" s="5">
        <v>826.56387665198235</v>
      </c>
      <c r="S4108" s="5">
        <v>22</v>
      </c>
      <c r="T4108" s="5">
        <v>117.25203858657996</v>
      </c>
      <c r="U4108" s="5">
        <v>0</v>
      </c>
      <c r="V4108" s="5">
        <v>0</v>
      </c>
      <c r="W4108" s="5">
        <v>6</v>
      </c>
      <c r="X4108" s="5">
        <v>31.977828705430902</v>
      </c>
      <c r="Y4108" s="5">
        <v>1</v>
      </c>
      <c r="Z4108" s="5">
        <v>5.3296381175718164</v>
      </c>
      <c r="AA4108" s="5">
        <v>15</v>
      </c>
      <c r="AB4108" s="5">
        <v>79.944571763577244</v>
      </c>
      <c r="AC4108" s="225">
        <v>60</v>
      </c>
      <c r="AD4108" s="5">
        <v>319.77828705430898</v>
      </c>
      <c r="AE4108" s="5">
        <v>11</v>
      </c>
      <c r="AF4108" s="5">
        <v>58.626019293289978</v>
      </c>
      <c r="AG4108" s="5">
        <v>43</v>
      </c>
      <c r="AH4108" s="5">
        <v>229.17443905558812</v>
      </c>
      <c r="AI4108" s="5">
        <v>6</v>
      </c>
      <c r="AJ4108" s="5">
        <v>31.977828705430902</v>
      </c>
    </row>
    <row r="4109" spans="1:36" x14ac:dyDescent="0.25">
      <c r="A4109">
        <v>2018</v>
      </c>
      <c r="B4109" t="s">
        <v>71</v>
      </c>
      <c r="C4109" s="212" t="s">
        <v>5154</v>
      </c>
      <c r="D4109" s="47" t="s">
        <v>457</v>
      </c>
      <c r="E4109" s="11">
        <v>0</v>
      </c>
      <c r="F4109" s="2">
        <v>0.85780000000000001</v>
      </c>
      <c r="G4109" s="2">
        <v>0.13189999999999999</v>
      </c>
      <c r="H4109" s="2">
        <v>0.72589999999999999</v>
      </c>
      <c r="I4109" s="2">
        <v>0.85680000000000001</v>
      </c>
      <c r="J4109" s="2">
        <v>0.11559999999999999</v>
      </c>
      <c r="K4109" s="2">
        <v>0.74119999999999997</v>
      </c>
      <c r="L4109" s="2">
        <v>0.85289999999999999</v>
      </c>
      <c r="M4109" s="2">
        <v>0.13650000000000001</v>
      </c>
      <c r="N4109" s="2">
        <v>0.71639999999999993</v>
      </c>
      <c r="O4109" s="2">
        <v>0.72783333333333322</v>
      </c>
      <c r="P4109" s="2" t="s">
        <v>4792</v>
      </c>
      <c r="Q4109" s="5">
        <v>18772</v>
      </c>
      <c r="R4109" s="5" t="s">
        <v>4791</v>
      </c>
      <c r="S4109" s="5">
        <v>79</v>
      </c>
      <c r="T4109" s="5">
        <v>420.839548263371</v>
      </c>
      <c r="U4109" s="5">
        <v>1</v>
      </c>
      <c r="V4109" s="5">
        <v>5.327082889409759</v>
      </c>
      <c r="W4109" s="5">
        <v>19</v>
      </c>
      <c r="X4109" s="5">
        <v>101.21457489878543</v>
      </c>
      <c r="Y4109" s="5">
        <v>4</v>
      </c>
      <c r="Z4109" s="5">
        <v>21.308331557639036</v>
      </c>
      <c r="AA4109" s="5">
        <v>55</v>
      </c>
      <c r="AB4109" s="5">
        <v>292.98955891753673</v>
      </c>
      <c r="AC4109" s="225">
        <v>550</v>
      </c>
      <c r="AD4109" s="5">
        <v>2929.8955891753676</v>
      </c>
      <c r="AE4109" s="5">
        <v>85</v>
      </c>
      <c r="AF4109" s="5">
        <v>452.80204559982951</v>
      </c>
      <c r="AG4109" s="5">
        <v>437</v>
      </c>
      <c r="AH4109" s="5">
        <v>2327.9352226720648</v>
      </c>
      <c r="AI4109" s="5">
        <v>28</v>
      </c>
      <c r="AJ4109" s="5">
        <v>149.15832090347325</v>
      </c>
    </row>
    <row r="4110" spans="1:36" x14ac:dyDescent="0.25">
      <c r="A4110">
        <v>2018</v>
      </c>
      <c r="B4110" t="s">
        <v>71</v>
      </c>
      <c r="C4110" s="212" t="s">
        <v>5154</v>
      </c>
      <c r="D4110" s="47" t="s">
        <v>457</v>
      </c>
      <c r="E4110" s="11">
        <v>0</v>
      </c>
      <c r="F4110" s="2">
        <v>0.85780000000000001</v>
      </c>
      <c r="G4110" s="2">
        <v>0.13189999999999999</v>
      </c>
      <c r="H4110" s="2">
        <v>0.72589999999999999</v>
      </c>
      <c r="I4110" s="2">
        <v>0.85680000000000001</v>
      </c>
      <c r="J4110" s="2">
        <v>0.11559999999999999</v>
      </c>
      <c r="K4110" s="2">
        <v>0.74119999999999997</v>
      </c>
      <c r="L4110" s="2">
        <v>0.85289999999999999</v>
      </c>
      <c r="M4110" s="2">
        <v>0.13650000000000001</v>
      </c>
      <c r="N4110" s="2">
        <v>0.71639999999999993</v>
      </c>
      <c r="O4110" s="2">
        <v>0.72783333333333322</v>
      </c>
      <c r="P4110" s="2" t="s">
        <v>4792</v>
      </c>
      <c r="Q4110" s="5">
        <v>18772</v>
      </c>
      <c r="R4110" s="5" t="s">
        <v>4791</v>
      </c>
      <c r="S4110" s="5">
        <v>79</v>
      </c>
      <c r="T4110" s="5">
        <v>420.839548263371</v>
      </c>
      <c r="U4110" s="5">
        <v>1</v>
      </c>
      <c r="V4110" s="5">
        <v>5.327082889409759</v>
      </c>
      <c r="W4110" s="5">
        <v>19</v>
      </c>
      <c r="X4110" s="5">
        <v>101.21457489878543</v>
      </c>
      <c r="Y4110" s="5">
        <v>4</v>
      </c>
      <c r="Z4110" s="5">
        <v>21.308331557639036</v>
      </c>
      <c r="AA4110" s="5">
        <v>55</v>
      </c>
      <c r="AB4110" s="5">
        <v>292.98955891753673</v>
      </c>
      <c r="AC4110" s="225">
        <v>550</v>
      </c>
      <c r="AD4110" s="5">
        <v>2929.8955891753676</v>
      </c>
      <c r="AE4110" s="5">
        <v>85</v>
      </c>
      <c r="AF4110" s="5">
        <v>452.80204559982951</v>
      </c>
      <c r="AG4110" s="5">
        <v>437</v>
      </c>
      <c r="AH4110" s="5">
        <v>2327.9352226720648</v>
      </c>
      <c r="AI4110" s="5">
        <v>28</v>
      </c>
      <c r="AJ4110" s="5">
        <v>149.15832090347325</v>
      </c>
    </row>
    <row r="4111" spans="1:36" x14ac:dyDescent="0.25">
      <c r="A4111">
        <v>2018</v>
      </c>
      <c r="B4111" t="s">
        <v>49</v>
      </c>
      <c r="C4111" s="212" t="s">
        <v>6538</v>
      </c>
      <c r="D4111" s="47" t="s">
        <v>6314</v>
      </c>
      <c r="E4111" s="11">
        <v>17.600000000000001</v>
      </c>
      <c r="F4111" s="2">
        <v>0.39889999999999998</v>
      </c>
      <c r="G4111" s="2">
        <v>0.57140000000000002</v>
      </c>
      <c r="H4111" s="2">
        <v>-0.17250000000000004</v>
      </c>
      <c r="I4111" s="2">
        <v>0.36799999999999999</v>
      </c>
      <c r="J4111" s="2">
        <v>0.53800000000000003</v>
      </c>
      <c r="K4111" s="2">
        <v>-0.17000000000000004</v>
      </c>
      <c r="L4111" s="2">
        <v>0.5</v>
      </c>
      <c r="M4111" s="2">
        <v>0.48799999999999999</v>
      </c>
      <c r="N4111" s="2">
        <v>1.2000000000000011E-2</v>
      </c>
      <c r="O4111" s="2">
        <v>-0.11016666666666669</v>
      </c>
      <c r="P4111" s="2" t="s">
        <v>5900</v>
      </c>
      <c r="Q4111" s="5">
        <v>18774</v>
      </c>
      <c r="R4111" s="5">
        <v>1066.7045454545453</v>
      </c>
      <c r="S4111" s="5">
        <v>14</v>
      </c>
      <c r="T4111" s="5">
        <v>74.57121551081282</v>
      </c>
      <c r="U4111" s="5">
        <v>0</v>
      </c>
      <c r="V4111" s="5">
        <v>0</v>
      </c>
      <c r="W4111" s="5">
        <v>2</v>
      </c>
      <c r="X4111" s="5">
        <v>10.653030787258976</v>
      </c>
      <c r="Y4111" s="5">
        <v>0</v>
      </c>
      <c r="Z4111" s="5">
        <v>0</v>
      </c>
      <c r="AA4111" s="5">
        <v>12</v>
      </c>
      <c r="AB4111" s="5">
        <v>63.91818472355385</v>
      </c>
      <c r="AC4111" s="225">
        <v>62</v>
      </c>
      <c r="AD4111" s="5">
        <v>330.24395440502821</v>
      </c>
      <c r="AE4111" s="5">
        <v>7</v>
      </c>
      <c r="AF4111" s="5">
        <v>37.28560775540641</v>
      </c>
      <c r="AG4111" s="5">
        <v>50</v>
      </c>
      <c r="AH4111" s="5">
        <v>266.32576968147441</v>
      </c>
      <c r="AI4111" s="5">
        <v>5</v>
      </c>
      <c r="AJ4111" s="5">
        <v>26.632576968147436</v>
      </c>
    </row>
    <row r="4112" spans="1:36" x14ac:dyDescent="0.25">
      <c r="A4112">
        <v>2018</v>
      </c>
      <c r="B4112" t="s">
        <v>49</v>
      </c>
      <c r="C4112" s="212" t="s">
        <v>6522</v>
      </c>
      <c r="D4112" s="47" t="s">
        <v>6355</v>
      </c>
      <c r="E4112" s="11">
        <v>2</v>
      </c>
      <c r="F4112" s="2">
        <v>0.17380000000000001</v>
      </c>
      <c r="G4112" s="2">
        <v>0.80220000000000002</v>
      </c>
      <c r="H4112" s="2">
        <v>-0.62840000000000007</v>
      </c>
      <c r="I4112" s="2">
        <v>0.39600000000000002</v>
      </c>
      <c r="J4112" s="2">
        <v>0.53400000000000003</v>
      </c>
      <c r="K4112" s="2">
        <v>-0.13800000000000001</v>
      </c>
      <c r="L4112" s="2">
        <v>0.40200000000000002</v>
      </c>
      <c r="M4112" s="2">
        <v>0.58599999999999997</v>
      </c>
      <c r="N4112" s="2">
        <v>-0.18399999999999994</v>
      </c>
      <c r="O4112" s="2">
        <v>-0.31680000000000003</v>
      </c>
      <c r="P4112" s="2" t="s">
        <v>5900</v>
      </c>
      <c r="Q4112" s="5">
        <v>18783</v>
      </c>
      <c r="R4112" s="5">
        <v>9391.5</v>
      </c>
      <c r="S4112" s="5">
        <v>28</v>
      </c>
      <c r="T4112" s="5">
        <v>149.07096842889845</v>
      </c>
      <c r="U4112" s="5">
        <v>0</v>
      </c>
      <c r="V4112" s="5">
        <v>0</v>
      </c>
      <c r="W4112" s="5">
        <v>6</v>
      </c>
      <c r="X4112" s="5">
        <v>31.943778949049673</v>
      </c>
      <c r="Y4112" s="5">
        <v>2</v>
      </c>
      <c r="Z4112" s="5">
        <v>10.64792631634989</v>
      </c>
      <c r="AA4112" s="5">
        <v>20</v>
      </c>
      <c r="AB4112" s="5">
        <v>106.4792631634989</v>
      </c>
      <c r="AC4112" s="225">
        <v>112</v>
      </c>
      <c r="AD4112" s="5">
        <v>596.28387371559381</v>
      </c>
      <c r="AE4112" s="5">
        <v>24</v>
      </c>
      <c r="AF4112" s="5">
        <v>127.77511579619869</v>
      </c>
      <c r="AG4112" s="5">
        <v>82</v>
      </c>
      <c r="AH4112" s="5">
        <v>436.56497897034558</v>
      </c>
      <c r="AI4112" s="5">
        <v>6</v>
      </c>
      <c r="AJ4112" s="5">
        <v>31.943778949049673</v>
      </c>
    </row>
    <row r="4113" spans="1:36" x14ac:dyDescent="0.25">
      <c r="A4113">
        <v>2019</v>
      </c>
      <c r="B4113" t="s">
        <v>41</v>
      </c>
      <c r="C4113" s="212" t="s">
        <v>6015</v>
      </c>
      <c r="D4113" s="47" t="s">
        <v>6005</v>
      </c>
      <c r="E4113" s="11">
        <v>2.3980000000000001</v>
      </c>
      <c r="F4113" s="2">
        <v>0.24049999999999999</v>
      </c>
      <c r="G4113" s="2">
        <v>0.74350000000000005</v>
      </c>
      <c r="H4113" s="2">
        <v>-0.50300000000000011</v>
      </c>
      <c r="I4113" s="2">
        <v>0.2102</v>
      </c>
      <c r="J4113" s="2">
        <v>0.74750000000000005</v>
      </c>
      <c r="K4113" s="2">
        <v>-0.53730000000000011</v>
      </c>
      <c r="L4113" s="2">
        <v>0.24629999999999999</v>
      </c>
      <c r="M4113" s="2">
        <v>0.74</v>
      </c>
      <c r="N4113" s="2">
        <v>-0.49370000000000003</v>
      </c>
      <c r="O4113" s="2">
        <v>-0.51133333333333342</v>
      </c>
      <c r="P4113" s="2" t="s">
        <v>5900</v>
      </c>
      <c r="Q4113" s="5">
        <v>18811</v>
      </c>
      <c r="R4113" s="5">
        <v>7844.4537114261884</v>
      </c>
      <c r="S4113" s="5">
        <v>127</v>
      </c>
      <c r="T4113" s="5">
        <v>675.1368879910691</v>
      </c>
      <c r="U4113" s="5">
        <v>3</v>
      </c>
      <c r="V4113" s="5">
        <v>15.948115464355963</v>
      </c>
      <c r="W4113" s="5">
        <v>7</v>
      </c>
      <c r="X4113" s="5">
        <v>37.21226941683058</v>
      </c>
      <c r="Y4113" s="5">
        <v>42</v>
      </c>
      <c r="Z4113" s="5">
        <v>223.27361650098348</v>
      </c>
      <c r="AA4113" s="5">
        <v>75</v>
      </c>
      <c r="AB4113" s="5">
        <v>398.70288660889906</v>
      </c>
      <c r="AC4113" s="225">
        <v>433</v>
      </c>
      <c r="AD4113" s="5">
        <v>2301.8446653553769</v>
      </c>
      <c r="AE4113" s="5">
        <v>81</v>
      </c>
      <c r="AF4113" s="5">
        <v>430.59911753761099</v>
      </c>
      <c r="AG4113" s="5">
        <v>305</v>
      </c>
      <c r="AH4113" s="5">
        <v>1621.3917388761895</v>
      </c>
      <c r="AI4113" s="5">
        <v>47</v>
      </c>
      <c r="AJ4113" s="5">
        <v>249.85380894157674</v>
      </c>
    </row>
    <row r="4114" spans="1:36" x14ac:dyDescent="0.25">
      <c r="A4114">
        <v>2019</v>
      </c>
      <c r="B4114" t="s">
        <v>41</v>
      </c>
      <c r="C4114" s="212" t="s">
        <v>6112</v>
      </c>
      <c r="D4114" s="47" t="s">
        <v>6005</v>
      </c>
      <c r="E4114" s="11">
        <v>6.5250000000000004</v>
      </c>
      <c r="F4114" s="2">
        <v>0.24049999999999999</v>
      </c>
      <c r="G4114" s="2">
        <v>0.74350000000000005</v>
      </c>
      <c r="H4114" s="2">
        <v>-0.50300000000000011</v>
      </c>
      <c r="I4114" s="2">
        <v>0.2102</v>
      </c>
      <c r="J4114" s="2">
        <v>0.74750000000000005</v>
      </c>
      <c r="K4114" s="2">
        <v>-0.53730000000000011</v>
      </c>
      <c r="L4114" s="2">
        <v>0.24629999999999999</v>
      </c>
      <c r="M4114" s="2">
        <v>0.74</v>
      </c>
      <c r="N4114" s="2">
        <v>-0.49370000000000003</v>
      </c>
      <c r="O4114" s="2">
        <v>-0.51133333333333342</v>
      </c>
      <c r="P4114" s="2" t="s">
        <v>5900</v>
      </c>
      <c r="Q4114" s="5">
        <v>18830</v>
      </c>
      <c r="R4114" s="5">
        <v>2885.8237547892718</v>
      </c>
      <c r="S4114" s="5">
        <v>53</v>
      </c>
      <c r="T4114" s="5">
        <v>281.465746149761</v>
      </c>
      <c r="U4114" s="5">
        <v>0</v>
      </c>
      <c r="V4114" s="5">
        <v>0</v>
      </c>
      <c r="W4114" s="5">
        <v>8</v>
      </c>
      <c r="X4114" s="5">
        <v>42.485395645246946</v>
      </c>
      <c r="Y4114" s="5">
        <v>13</v>
      </c>
      <c r="Z4114" s="5">
        <v>69.038767923526279</v>
      </c>
      <c r="AA4114" s="5">
        <v>32</v>
      </c>
      <c r="AB4114" s="5">
        <v>169.94158258098778</v>
      </c>
      <c r="AC4114" s="225">
        <v>0</v>
      </c>
      <c r="AD4114" s="5">
        <v>0</v>
      </c>
      <c r="AE4114" s="5">
        <v>61</v>
      </c>
      <c r="AF4114" s="5">
        <v>323.95114179500797</v>
      </c>
      <c r="AG4114" s="5">
        <v>378</v>
      </c>
      <c r="AH4114" s="5">
        <v>2007.4349442379184</v>
      </c>
      <c r="AI4114" s="5">
        <v>0</v>
      </c>
      <c r="AJ4114" s="5">
        <v>0</v>
      </c>
    </row>
    <row r="4115" spans="1:36" x14ac:dyDescent="0.25">
      <c r="A4115">
        <v>2019</v>
      </c>
      <c r="B4115" t="s">
        <v>41</v>
      </c>
      <c r="C4115" s="212" t="s">
        <v>6087</v>
      </c>
      <c r="D4115" s="47" t="s">
        <v>6005</v>
      </c>
      <c r="E4115" s="11">
        <v>5.2160000000000002</v>
      </c>
      <c r="F4115" s="2">
        <v>0.24049999999999999</v>
      </c>
      <c r="G4115" s="2">
        <v>0.74350000000000005</v>
      </c>
      <c r="H4115" s="2">
        <v>-0.50300000000000011</v>
      </c>
      <c r="I4115" s="2">
        <v>0.2102</v>
      </c>
      <c r="J4115" s="2">
        <v>0.74750000000000005</v>
      </c>
      <c r="K4115" s="2">
        <v>-0.53730000000000011</v>
      </c>
      <c r="L4115" s="2">
        <v>0.24629999999999999</v>
      </c>
      <c r="M4115" s="2">
        <v>0.74</v>
      </c>
      <c r="N4115" s="2">
        <v>-0.49370000000000003</v>
      </c>
      <c r="O4115" s="2">
        <v>-0.51133333333333342</v>
      </c>
      <c r="P4115" s="2" t="s">
        <v>5900</v>
      </c>
      <c r="Q4115" s="5">
        <v>18831</v>
      </c>
      <c r="R4115" s="5">
        <v>3610.2377300613493</v>
      </c>
      <c r="S4115" s="5">
        <v>35</v>
      </c>
      <c r="T4115" s="5">
        <v>185.8637353300409</v>
      </c>
      <c r="U4115" s="5">
        <v>1</v>
      </c>
      <c r="V4115" s="5">
        <v>5.310392438001168</v>
      </c>
      <c r="W4115" s="5">
        <v>10</v>
      </c>
      <c r="X4115" s="5">
        <v>53.103924380011676</v>
      </c>
      <c r="Y4115" s="5">
        <v>8</v>
      </c>
      <c r="Z4115" s="5">
        <v>42.483139504009344</v>
      </c>
      <c r="AA4115" s="5">
        <v>16</v>
      </c>
      <c r="AB4115" s="5">
        <v>84.966279008018688</v>
      </c>
      <c r="AC4115" s="225">
        <v>806</v>
      </c>
      <c r="AD4115" s="5">
        <v>4280.1763050289419</v>
      </c>
      <c r="AE4115" s="5">
        <v>36</v>
      </c>
      <c r="AF4115" s="5">
        <v>191.17412776804204</v>
      </c>
      <c r="AG4115" s="5">
        <v>727</v>
      </c>
      <c r="AH4115" s="5">
        <v>3860.6553024268492</v>
      </c>
      <c r="AI4115" s="5">
        <v>43</v>
      </c>
      <c r="AJ4115" s="5">
        <v>228.34687483405023</v>
      </c>
    </row>
    <row r="4116" spans="1:36" x14ac:dyDescent="0.25">
      <c r="A4116">
        <v>2019</v>
      </c>
      <c r="B4116" t="s">
        <v>41</v>
      </c>
      <c r="C4116" s="212" t="s">
        <v>698</v>
      </c>
      <c r="D4116" s="47" t="s">
        <v>5289</v>
      </c>
      <c r="E4116" s="11">
        <v>5.5279999999999996</v>
      </c>
      <c r="F4116" s="2">
        <v>0.36990000000000001</v>
      </c>
      <c r="G4116" s="2">
        <v>0.61060000000000003</v>
      </c>
      <c r="H4116" s="2">
        <v>-0.24070000000000003</v>
      </c>
      <c r="I4116" s="2">
        <v>0.36830000000000002</v>
      </c>
      <c r="J4116" s="2">
        <v>0.57410000000000005</v>
      </c>
      <c r="K4116" s="2">
        <v>-0.20580000000000004</v>
      </c>
      <c r="L4116" s="2">
        <v>0.45140000000000002</v>
      </c>
      <c r="M4116" s="2">
        <v>0.53480000000000005</v>
      </c>
      <c r="N4116" s="2">
        <v>-8.340000000000003E-2</v>
      </c>
      <c r="O4116" s="2">
        <v>-0.17663333333333334</v>
      </c>
      <c r="P4116" s="2" t="s">
        <v>5900</v>
      </c>
      <c r="Q4116" s="5">
        <v>18848</v>
      </c>
      <c r="R4116" s="5">
        <v>3409.5513748191029</v>
      </c>
      <c r="S4116" s="5">
        <v>7</v>
      </c>
      <c r="T4116" s="5">
        <v>37.139219015280133</v>
      </c>
      <c r="U4116" s="5">
        <v>0</v>
      </c>
      <c r="V4116" s="5">
        <v>0</v>
      </c>
      <c r="W4116" s="5">
        <v>0</v>
      </c>
      <c r="X4116" s="5">
        <v>0</v>
      </c>
      <c r="Y4116" s="5">
        <v>0</v>
      </c>
      <c r="Z4116" s="5">
        <v>0</v>
      </c>
      <c r="AA4116" s="5">
        <v>7</v>
      </c>
      <c r="AB4116" s="5">
        <v>37.139219015280133</v>
      </c>
      <c r="AC4116" s="225">
        <v>131</v>
      </c>
      <c r="AD4116" s="5">
        <v>695.03395585738542</v>
      </c>
      <c r="AE4116" s="5">
        <v>13</v>
      </c>
      <c r="AF4116" s="5">
        <v>68.972835314091682</v>
      </c>
      <c r="AG4116" s="5">
        <v>102</v>
      </c>
      <c r="AH4116" s="5">
        <v>541.1714770797962</v>
      </c>
      <c r="AI4116" s="5">
        <v>16</v>
      </c>
      <c r="AJ4116" s="5">
        <v>84.88964346349745</v>
      </c>
    </row>
    <row r="4117" spans="1:36" x14ac:dyDescent="0.25">
      <c r="A4117">
        <v>2019</v>
      </c>
      <c r="B4117" t="s">
        <v>71</v>
      </c>
      <c r="C4117" s="212" t="s">
        <v>5788</v>
      </c>
      <c r="D4117" s="47" t="s">
        <v>5786</v>
      </c>
      <c r="E4117" s="11">
        <v>0</v>
      </c>
      <c r="F4117" s="2">
        <v>0.54520000000000002</v>
      </c>
      <c r="G4117" s="2">
        <v>0.44769999999999999</v>
      </c>
      <c r="H4117" s="2">
        <v>9.7500000000000031E-2</v>
      </c>
      <c r="I4117" s="2">
        <v>0.43780000000000002</v>
      </c>
      <c r="J4117" s="2">
        <v>0.54079999999999995</v>
      </c>
      <c r="K4117" s="2">
        <v>-0.10299999999999992</v>
      </c>
      <c r="L4117" s="2">
        <v>0.4118</v>
      </c>
      <c r="M4117" s="2">
        <v>0.58140000000000003</v>
      </c>
      <c r="N4117" s="2">
        <v>-0.16960000000000003</v>
      </c>
      <c r="O4117" s="2">
        <v>-5.8366666666666643E-2</v>
      </c>
      <c r="P4117" s="2" t="s">
        <v>5765</v>
      </c>
      <c r="Q4117" s="5">
        <v>18858</v>
      </c>
      <c r="R4117" s="5" t="s">
        <v>4791</v>
      </c>
      <c r="S4117" s="5">
        <v>103</v>
      </c>
      <c r="T4117" s="5">
        <v>546.18729451691581</v>
      </c>
      <c r="U4117" s="5">
        <v>0</v>
      </c>
      <c r="V4117" s="5">
        <v>0</v>
      </c>
      <c r="W4117" s="5">
        <v>7</v>
      </c>
      <c r="X4117" s="5">
        <v>37.119524870081662</v>
      </c>
      <c r="Y4117" s="5">
        <v>7</v>
      </c>
      <c r="Z4117" s="5">
        <v>37.119524870081662</v>
      </c>
      <c r="AA4117" s="5">
        <v>89</v>
      </c>
      <c r="AB4117" s="5">
        <v>471.94824477675257</v>
      </c>
      <c r="AC4117" s="225">
        <v>830</v>
      </c>
      <c r="AD4117" s="5">
        <v>4401.3150917382545</v>
      </c>
      <c r="AE4117" s="5">
        <v>149</v>
      </c>
      <c r="AF4117" s="5">
        <v>790.11560080602396</v>
      </c>
      <c r="AG4117" s="5">
        <v>653</v>
      </c>
      <c r="AH4117" s="5">
        <v>3462.7213914519034</v>
      </c>
      <c r="AI4117" s="5">
        <v>28</v>
      </c>
      <c r="AJ4117" s="5">
        <v>148.47809948032665</v>
      </c>
    </row>
    <row r="4118" spans="1:36" x14ac:dyDescent="0.25">
      <c r="A4118">
        <v>2018</v>
      </c>
      <c r="B4118" t="s">
        <v>49</v>
      </c>
      <c r="C4118" s="212" t="s">
        <v>5763</v>
      </c>
      <c r="D4118" s="47" t="s">
        <v>618</v>
      </c>
      <c r="E4118" s="11">
        <v>22.7</v>
      </c>
      <c r="F4118" s="2">
        <v>0.3947</v>
      </c>
      <c r="G4118" s="2">
        <v>0.57199999999999995</v>
      </c>
      <c r="H4118" s="2">
        <v>-0.17729999999999996</v>
      </c>
      <c r="I4118" s="2">
        <v>0.377</v>
      </c>
      <c r="J4118" s="2">
        <v>0.52200000000000002</v>
      </c>
      <c r="K4118" s="2">
        <v>-0.14500000000000002</v>
      </c>
      <c r="L4118" s="2">
        <v>0.46800000000000003</v>
      </c>
      <c r="M4118" s="2">
        <v>0.51400000000000001</v>
      </c>
      <c r="N4118" s="2">
        <v>-4.5999999999999985E-2</v>
      </c>
      <c r="O4118" s="2">
        <v>-0.12276666666666665</v>
      </c>
      <c r="P4118" s="2" t="s">
        <v>5900</v>
      </c>
      <c r="Q4118" s="5">
        <v>18880</v>
      </c>
      <c r="R4118" s="5">
        <v>831.71806167400882</v>
      </c>
      <c r="S4118" s="5">
        <v>15</v>
      </c>
      <c r="T4118" s="5">
        <v>79.449152542372886</v>
      </c>
      <c r="U4118" s="5">
        <v>0</v>
      </c>
      <c r="V4118" s="5">
        <v>0</v>
      </c>
      <c r="W4118" s="5">
        <v>4</v>
      </c>
      <c r="X4118" s="5">
        <v>21.1864406779661</v>
      </c>
      <c r="Y4118" s="5">
        <v>1</v>
      </c>
      <c r="Z4118" s="5">
        <v>5.2966101694915251</v>
      </c>
      <c r="AA4118" s="5">
        <v>10</v>
      </c>
      <c r="AB4118" s="5">
        <v>52.966101694915253</v>
      </c>
      <c r="AC4118" s="225">
        <v>46</v>
      </c>
      <c r="AD4118" s="5">
        <v>243.64406779661019</v>
      </c>
      <c r="AE4118" s="5">
        <v>10</v>
      </c>
      <c r="AF4118" s="5">
        <v>52.966101694915253</v>
      </c>
      <c r="AG4118" s="5">
        <v>34</v>
      </c>
      <c r="AH4118" s="5">
        <v>180.08474576271186</v>
      </c>
      <c r="AI4118" s="5">
        <v>2</v>
      </c>
      <c r="AJ4118" s="5">
        <v>10.59322033898305</v>
      </c>
    </row>
    <row r="4119" spans="1:36" x14ac:dyDescent="0.25">
      <c r="A4119">
        <v>2017</v>
      </c>
      <c r="B4119" t="s">
        <v>71</v>
      </c>
      <c r="C4119" s="212" t="s">
        <v>5779</v>
      </c>
      <c r="D4119" s="47" t="s">
        <v>970</v>
      </c>
      <c r="E4119" s="11">
        <v>0</v>
      </c>
      <c r="F4119" s="2">
        <v>0.4269</v>
      </c>
      <c r="G4119" s="2">
        <v>0.55940000000000001</v>
      </c>
      <c r="H4119" s="2">
        <v>-0.13250000000000001</v>
      </c>
      <c r="I4119" s="2">
        <v>0.41610000000000003</v>
      </c>
      <c r="J4119" s="2">
        <v>0.53949999999999998</v>
      </c>
      <c r="K4119" s="2">
        <v>-0.12339999999999995</v>
      </c>
      <c r="L4119" s="2">
        <v>0.49309999999999998</v>
      </c>
      <c r="M4119" s="2">
        <v>0.49390000000000001</v>
      </c>
      <c r="N4119" s="2">
        <v>-8.0000000000002292E-4</v>
      </c>
      <c r="O4119" s="2">
        <v>-8.5566666666666666E-2</v>
      </c>
      <c r="P4119" s="2" t="s">
        <v>5765</v>
      </c>
      <c r="Q4119" s="5">
        <v>18892</v>
      </c>
      <c r="R4119" s="5" t="s">
        <v>4791</v>
      </c>
      <c r="S4119" s="5">
        <v>26</v>
      </c>
      <c r="T4119" s="5">
        <v>137.62439127673088</v>
      </c>
      <c r="U4119" s="5">
        <v>0</v>
      </c>
      <c r="V4119" s="5">
        <v>0</v>
      </c>
      <c r="W4119" s="5">
        <v>4</v>
      </c>
      <c r="X4119" s="5">
        <v>21.172983273343213</v>
      </c>
      <c r="Y4119" s="5">
        <v>20</v>
      </c>
      <c r="Z4119" s="5">
        <v>105.86491636671606</v>
      </c>
      <c r="AA4119" s="5">
        <v>2</v>
      </c>
      <c r="AB4119" s="5">
        <v>10.586491636671607</v>
      </c>
      <c r="AC4119" s="225">
        <v>301</v>
      </c>
      <c r="AD4119" s="5">
        <v>1593.2669913190769</v>
      </c>
      <c r="AE4119" s="5">
        <v>45</v>
      </c>
      <c r="AF4119" s="5">
        <v>238.19606182511114</v>
      </c>
      <c r="AG4119" s="5">
        <v>244</v>
      </c>
      <c r="AH4119" s="5">
        <v>1291.5519796739361</v>
      </c>
      <c r="AI4119" s="5">
        <v>12</v>
      </c>
      <c r="AJ4119" s="5">
        <v>63.51894982002964</v>
      </c>
    </row>
    <row r="4120" spans="1:36" x14ac:dyDescent="0.25">
      <c r="A4120">
        <v>2018</v>
      </c>
      <c r="B4120" t="s">
        <v>49</v>
      </c>
      <c r="C4120" s="212" t="s">
        <v>5763</v>
      </c>
      <c r="D4120" s="47" t="s">
        <v>618</v>
      </c>
      <c r="E4120" s="11">
        <v>22.7</v>
      </c>
      <c r="F4120" s="2">
        <v>0.3947</v>
      </c>
      <c r="G4120" s="2">
        <v>0.57199999999999995</v>
      </c>
      <c r="H4120" s="2">
        <v>-0.17729999999999996</v>
      </c>
      <c r="I4120" s="2">
        <v>0.377</v>
      </c>
      <c r="J4120" s="2">
        <v>0.52200000000000002</v>
      </c>
      <c r="K4120" s="2">
        <v>-0.14500000000000002</v>
      </c>
      <c r="L4120" s="2">
        <v>0.46800000000000003</v>
      </c>
      <c r="M4120" s="2">
        <v>0.51400000000000001</v>
      </c>
      <c r="N4120" s="2">
        <v>-4.5999999999999985E-2</v>
      </c>
      <c r="O4120" s="2">
        <v>-0.12276666666666665</v>
      </c>
      <c r="P4120" s="2" t="s">
        <v>5900</v>
      </c>
      <c r="Q4120" s="5">
        <v>18900</v>
      </c>
      <c r="R4120" s="5">
        <v>832.59911894273125</v>
      </c>
      <c r="S4120" s="5">
        <v>21</v>
      </c>
      <c r="T4120" s="5">
        <v>111.11111111111111</v>
      </c>
      <c r="U4120" s="5">
        <v>0</v>
      </c>
      <c r="V4120" s="5">
        <v>0</v>
      </c>
      <c r="W4120" s="5">
        <v>0</v>
      </c>
      <c r="X4120" s="5">
        <v>0</v>
      </c>
      <c r="Y4120" s="5">
        <v>2</v>
      </c>
      <c r="Z4120" s="5">
        <v>10.582010582010582</v>
      </c>
      <c r="AA4120" s="5">
        <v>19</v>
      </c>
      <c r="AB4120" s="5">
        <v>100.52910052910052</v>
      </c>
      <c r="AC4120" s="225">
        <v>61</v>
      </c>
      <c r="AD4120" s="5">
        <v>322.75132275132273</v>
      </c>
      <c r="AE4120" s="5">
        <v>13</v>
      </c>
      <c r="AF4120" s="5">
        <v>68.783068783068785</v>
      </c>
      <c r="AG4120" s="5">
        <v>42</v>
      </c>
      <c r="AH4120" s="5">
        <v>222.22222222222223</v>
      </c>
      <c r="AI4120" s="5">
        <v>6</v>
      </c>
      <c r="AJ4120" s="5">
        <v>31.746031746031747</v>
      </c>
    </row>
    <row r="4121" spans="1:36" x14ac:dyDescent="0.25">
      <c r="A4121">
        <v>2018</v>
      </c>
      <c r="B4121" t="s">
        <v>71</v>
      </c>
      <c r="C4121" s="212" t="s">
        <v>5788</v>
      </c>
      <c r="D4121" s="47" t="s">
        <v>5786</v>
      </c>
      <c r="E4121" s="11">
        <v>0</v>
      </c>
      <c r="F4121" s="2">
        <v>0.54520000000000002</v>
      </c>
      <c r="G4121" s="2">
        <v>0.44769999999999999</v>
      </c>
      <c r="H4121" s="2">
        <v>9.7500000000000031E-2</v>
      </c>
      <c r="I4121" s="2">
        <v>0.43780000000000002</v>
      </c>
      <c r="J4121" s="2">
        <v>0.54079999999999995</v>
      </c>
      <c r="K4121" s="2">
        <v>-0.10299999999999992</v>
      </c>
      <c r="L4121" s="2">
        <v>0.4118</v>
      </c>
      <c r="M4121" s="2">
        <v>0.58140000000000003</v>
      </c>
      <c r="N4121" s="2">
        <v>-0.16960000000000003</v>
      </c>
      <c r="O4121" s="2">
        <v>-5.8366666666666643E-2</v>
      </c>
      <c r="P4121" s="2" t="s">
        <v>5765</v>
      </c>
      <c r="Q4121" s="5">
        <v>18925</v>
      </c>
      <c r="R4121" s="5" t="s">
        <v>4791</v>
      </c>
      <c r="S4121" s="5">
        <v>91</v>
      </c>
      <c r="T4121" s="5">
        <v>480.8454425363276</v>
      </c>
      <c r="U4121" s="5">
        <v>0</v>
      </c>
      <c r="V4121" s="5">
        <v>0</v>
      </c>
      <c r="W4121" s="5">
        <v>11</v>
      </c>
      <c r="X4121" s="5">
        <v>58.124174372523115</v>
      </c>
      <c r="Y4121" s="5">
        <v>4</v>
      </c>
      <c r="Z4121" s="5">
        <v>21.136063408190225</v>
      </c>
      <c r="AA4121" s="5">
        <v>76</v>
      </c>
      <c r="AB4121" s="5">
        <v>401.58520475561426</v>
      </c>
      <c r="AC4121" s="225">
        <v>939</v>
      </c>
      <c r="AD4121" s="5">
        <v>4961.690885072655</v>
      </c>
      <c r="AE4121" s="5">
        <v>246</v>
      </c>
      <c r="AF4121" s="5">
        <v>1299.8678996036988</v>
      </c>
      <c r="AG4121" s="5">
        <v>659</v>
      </c>
      <c r="AH4121" s="5">
        <v>3482.1664464993391</v>
      </c>
      <c r="AI4121" s="5">
        <v>34</v>
      </c>
      <c r="AJ4121" s="5">
        <v>179.65653896961692</v>
      </c>
    </row>
    <row r="4122" spans="1:36" x14ac:dyDescent="0.25">
      <c r="A4122">
        <v>2018</v>
      </c>
      <c r="B4122" t="s">
        <v>71</v>
      </c>
      <c r="C4122" s="212" t="s">
        <v>5788</v>
      </c>
      <c r="D4122" s="47" t="s">
        <v>5786</v>
      </c>
      <c r="E4122" s="11">
        <v>0</v>
      </c>
      <c r="F4122" s="2">
        <v>0.54520000000000002</v>
      </c>
      <c r="G4122" s="2">
        <v>0.44769999999999999</v>
      </c>
      <c r="H4122" s="2">
        <v>9.7500000000000031E-2</v>
      </c>
      <c r="I4122" s="2">
        <v>0.43780000000000002</v>
      </c>
      <c r="J4122" s="2">
        <v>0.54079999999999995</v>
      </c>
      <c r="K4122" s="2">
        <v>-0.10299999999999992</v>
      </c>
      <c r="L4122" s="2">
        <v>0.4118</v>
      </c>
      <c r="M4122" s="2">
        <v>0.58140000000000003</v>
      </c>
      <c r="N4122" s="2">
        <v>-0.16960000000000003</v>
      </c>
      <c r="O4122" s="2">
        <v>-5.8366666666666643E-2</v>
      </c>
      <c r="P4122" s="2" t="s">
        <v>5765</v>
      </c>
      <c r="Q4122" s="5">
        <v>18925</v>
      </c>
      <c r="R4122" s="5" t="s">
        <v>4791</v>
      </c>
      <c r="S4122" s="5">
        <v>91</v>
      </c>
      <c r="T4122" s="5">
        <v>480.8454425363276</v>
      </c>
      <c r="U4122" s="5">
        <v>0</v>
      </c>
      <c r="V4122" s="5">
        <v>0</v>
      </c>
      <c r="W4122" s="5">
        <v>11</v>
      </c>
      <c r="X4122" s="5">
        <v>58.124174372523115</v>
      </c>
      <c r="Y4122" s="5">
        <v>4</v>
      </c>
      <c r="Z4122" s="5">
        <v>21.136063408190225</v>
      </c>
      <c r="AA4122" s="5">
        <v>76</v>
      </c>
      <c r="AB4122" s="5">
        <v>401.58520475561426</v>
      </c>
      <c r="AC4122" s="225">
        <v>939</v>
      </c>
      <c r="AD4122" s="5">
        <v>4961.690885072655</v>
      </c>
      <c r="AE4122" s="5">
        <v>246</v>
      </c>
      <c r="AF4122" s="5">
        <v>1299.8678996036988</v>
      </c>
      <c r="AG4122" s="5">
        <v>659</v>
      </c>
      <c r="AH4122" s="5">
        <v>3482.1664464993391</v>
      </c>
      <c r="AI4122" s="5">
        <v>34</v>
      </c>
      <c r="AJ4122" s="5">
        <v>179.65653896961692</v>
      </c>
    </row>
    <row r="4123" spans="1:36" x14ac:dyDescent="0.25">
      <c r="A4123">
        <v>2018</v>
      </c>
      <c r="B4123" t="s">
        <v>71</v>
      </c>
      <c r="C4123" s="212" t="s">
        <v>5772</v>
      </c>
      <c r="D4123" s="47" t="s">
        <v>970</v>
      </c>
      <c r="E4123" s="11">
        <v>0</v>
      </c>
      <c r="F4123" s="2">
        <v>0.4269</v>
      </c>
      <c r="G4123" s="2">
        <v>0.55940000000000001</v>
      </c>
      <c r="H4123" s="2">
        <v>-0.13250000000000001</v>
      </c>
      <c r="I4123" s="2">
        <v>0.41610000000000003</v>
      </c>
      <c r="J4123" s="2">
        <v>0.53949999999999998</v>
      </c>
      <c r="K4123" s="2">
        <v>-0.12339999999999995</v>
      </c>
      <c r="L4123" s="2">
        <v>0.49309999999999998</v>
      </c>
      <c r="M4123" s="2">
        <v>0.49390000000000001</v>
      </c>
      <c r="N4123" s="2">
        <v>-8.0000000000002292E-4</v>
      </c>
      <c r="O4123" s="2">
        <v>-8.5566666666666666E-2</v>
      </c>
      <c r="P4123" s="2" t="s">
        <v>5765</v>
      </c>
      <c r="Q4123" s="5">
        <v>18965</v>
      </c>
      <c r="R4123" s="5" t="s">
        <v>4791</v>
      </c>
      <c r="S4123" s="5">
        <v>49</v>
      </c>
      <c r="T4123" s="5">
        <v>258.37068283680463</v>
      </c>
      <c r="U4123" s="5">
        <v>0</v>
      </c>
      <c r="V4123" s="5">
        <v>0</v>
      </c>
      <c r="W4123" s="5">
        <v>17</v>
      </c>
      <c r="X4123" s="5">
        <v>89.638808331136303</v>
      </c>
      <c r="Y4123" s="5">
        <v>14</v>
      </c>
      <c r="Z4123" s="5">
        <v>73.820195096229895</v>
      </c>
      <c r="AA4123" s="5">
        <v>18</v>
      </c>
      <c r="AB4123" s="5">
        <v>94.911679409438435</v>
      </c>
      <c r="AC4123" s="225">
        <v>560</v>
      </c>
      <c r="AD4123" s="5">
        <v>2952.8078038491958</v>
      </c>
      <c r="AE4123" s="5">
        <v>38</v>
      </c>
      <c r="AF4123" s="5">
        <v>200.36910097548116</v>
      </c>
      <c r="AG4123" s="5">
        <v>493</v>
      </c>
      <c r="AH4123" s="5">
        <v>2599.5254416029529</v>
      </c>
      <c r="AI4123" s="5">
        <v>29</v>
      </c>
      <c r="AJ4123" s="5">
        <v>152.91326127076192</v>
      </c>
    </row>
    <row r="4124" spans="1:36" x14ac:dyDescent="0.25">
      <c r="A4124">
        <v>2018</v>
      </c>
      <c r="B4124" t="s">
        <v>71</v>
      </c>
      <c r="C4124" s="212" t="s">
        <v>5772</v>
      </c>
      <c r="D4124" s="47" t="s">
        <v>970</v>
      </c>
      <c r="E4124" s="11">
        <v>0</v>
      </c>
      <c r="F4124" s="2">
        <v>0.4269</v>
      </c>
      <c r="G4124" s="2">
        <v>0.55940000000000001</v>
      </c>
      <c r="H4124" s="2">
        <v>-0.13250000000000001</v>
      </c>
      <c r="I4124" s="2">
        <v>0.41610000000000003</v>
      </c>
      <c r="J4124" s="2">
        <v>0.53949999999999998</v>
      </c>
      <c r="K4124" s="2">
        <v>-0.12339999999999995</v>
      </c>
      <c r="L4124" s="2">
        <v>0.49309999999999998</v>
      </c>
      <c r="M4124" s="2">
        <v>0.49390000000000001</v>
      </c>
      <c r="N4124" s="2">
        <v>-8.0000000000002292E-4</v>
      </c>
      <c r="O4124" s="2">
        <v>-8.5566666666666666E-2</v>
      </c>
      <c r="P4124" s="2" t="s">
        <v>5765</v>
      </c>
      <c r="Q4124" s="5">
        <v>18965</v>
      </c>
      <c r="R4124" s="5" t="s">
        <v>4791</v>
      </c>
      <c r="S4124" s="5">
        <v>49</v>
      </c>
      <c r="T4124" s="5">
        <v>258.37068283680463</v>
      </c>
      <c r="U4124" s="5">
        <v>0</v>
      </c>
      <c r="V4124" s="5">
        <v>0</v>
      </c>
      <c r="W4124" s="5">
        <v>17</v>
      </c>
      <c r="X4124" s="5">
        <v>89.638808331136303</v>
      </c>
      <c r="Y4124" s="5">
        <v>14</v>
      </c>
      <c r="Z4124" s="5">
        <v>73.820195096229895</v>
      </c>
      <c r="AA4124" s="5">
        <v>18</v>
      </c>
      <c r="AB4124" s="5">
        <v>94.911679409438435</v>
      </c>
      <c r="AC4124" s="225">
        <v>560</v>
      </c>
      <c r="AD4124" s="5">
        <v>2952.8078038491958</v>
      </c>
      <c r="AE4124" s="5">
        <v>38</v>
      </c>
      <c r="AF4124" s="5">
        <v>200.36910097548116</v>
      </c>
      <c r="AG4124" s="5">
        <v>493</v>
      </c>
      <c r="AH4124" s="5">
        <v>2599.5254416029529</v>
      </c>
      <c r="AI4124" s="5">
        <v>29</v>
      </c>
      <c r="AJ4124" s="5">
        <v>152.91326127076192</v>
      </c>
    </row>
    <row r="4125" spans="1:36" x14ac:dyDescent="0.25">
      <c r="A4125">
        <v>2018</v>
      </c>
      <c r="B4125" t="s">
        <v>49</v>
      </c>
      <c r="C4125" s="212" t="s">
        <v>5376</v>
      </c>
      <c r="D4125" s="47" t="s">
        <v>726</v>
      </c>
      <c r="E4125" s="11">
        <v>23.3</v>
      </c>
      <c r="F4125" s="2">
        <v>0.30480000000000002</v>
      </c>
      <c r="G4125" s="2">
        <v>0.66490000000000005</v>
      </c>
      <c r="H4125" s="2">
        <v>-0.36010000000000003</v>
      </c>
      <c r="I4125" s="2">
        <v>0.23200000000000001</v>
      </c>
      <c r="J4125" s="2">
        <v>0.68600000000000005</v>
      </c>
      <c r="K4125" s="2">
        <v>-0.45400000000000007</v>
      </c>
      <c r="L4125" s="2">
        <v>0.35399999999999998</v>
      </c>
      <c r="M4125" s="2">
        <v>0.63400000000000001</v>
      </c>
      <c r="N4125" s="2">
        <v>-0.28000000000000003</v>
      </c>
      <c r="O4125" s="2">
        <v>-0.36470000000000002</v>
      </c>
      <c r="P4125" s="2" t="s">
        <v>5900</v>
      </c>
      <c r="Q4125" s="5">
        <v>18973</v>
      </c>
      <c r="R4125" s="5">
        <v>814.29184549356216</v>
      </c>
      <c r="S4125" s="5">
        <v>9</v>
      </c>
      <c r="T4125" s="5">
        <v>47.43582986349022</v>
      </c>
      <c r="U4125" s="5">
        <v>0</v>
      </c>
      <c r="V4125" s="5">
        <v>0</v>
      </c>
      <c r="W4125" s="5">
        <v>4</v>
      </c>
      <c r="X4125" s="5">
        <v>21.082591050440101</v>
      </c>
      <c r="Y4125" s="5">
        <v>0</v>
      </c>
      <c r="Z4125" s="5">
        <v>0</v>
      </c>
      <c r="AA4125" s="5">
        <v>5</v>
      </c>
      <c r="AB4125" s="5">
        <v>26.353238813050123</v>
      </c>
      <c r="AC4125" s="225">
        <v>47</v>
      </c>
      <c r="AD4125" s="5">
        <v>247.72044484267118</v>
      </c>
      <c r="AE4125" s="5">
        <v>10</v>
      </c>
      <c r="AF4125" s="5">
        <v>52.706477626100245</v>
      </c>
      <c r="AG4125" s="5">
        <v>33</v>
      </c>
      <c r="AH4125" s="5">
        <v>173.9313761661308</v>
      </c>
      <c r="AI4125" s="5">
        <v>4</v>
      </c>
      <c r="AJ4125" s="5">
        <v>21.082591050440101</v>
      </c>
    </row>
    <row r="4126" spans="1:36" x14ac:dyDescent="0.25">
      <c r="A4126">
        <v>2017</v>
      </c>
      <c r="B4126" t="s">
        <v>41</v>
      </c>
      <c r="C4126" s="212" t="s">
        <v>6188</v>
      </c>
      <c r="D4126" s="47" t="s">
        <v>6109</v>
      </c>
      <c r="E4126" s="11">
        <v>15.788</v>
      </c>
      <c r="F4126" s="2">
        <v>0.44950000000000001</v>
      </c>
      <c r="G4126" s="2">
        <v>0.53290000000000004</v>
      </c>
      <c r="H4126" s="2">
        <v>-8.340000000000003E-2</v>
      </c>
      <c r="I4126" s="2">
        <v>0.44180000000000003</v>
      </c>
      <c r="J4126" s="2">
        <v>0.50580000000000003</v>
      </c>
      <c r="K4126" s="2">
        <v>-6.4000000000000001E-2</v>
      </c>
      <c r="L4126" s="2">
        <v>0.46360000000000001</v>
      </c>
      <c r="M4126" s="2">
        <v>0.51849999999999996</v>
      </c>
      <c r="N4126" s="2">
        <v>-5.4899999999999949E-2</v>
      </c>
      <c r="O4126" s="2">
        <v>-6.7433333333333331E-2</v>
      </c>
      <c r="P4126" s="2" t="s">
        <v>5900</v>
      </c>
      <c r="Q4126" s="5">
        <v>19034</v>
      </c>
      <c r="R4126" s="5">
        <v>1205.599189257664</v>
      </c>
      <c r="S4126" s="5">
        <v>7</v>
      </c>
      <c r="T4126" s="5">
        <v>36.776295050961437</v>
      </c>
      <c r="U4126" s="5">
        <v>0</v>
      </c>
      <c r="V4126" s="5">
        <v>0</v>
      </c>
      <c r="W4126" s="5">
        <v>1</v>
      </c>
      <c r="X4126" s="5">
        <v>5.253756435851634</v>
      </c>
      <c r="Y4126" s="5">
        <v>0</v>
      </c>
      <c r="Z4126" s="5">
        <v>0</v>
      </c>
      <c r="AA4126" s="5">
        <v>6</v>
      </c>
      <c r="AB4126" s="5">
        <v>31.522538615109806</v>
      </c>
      <c r="AC4126" s="225">
        <v>157</v>
      </c>
      <c r="AD4126" s="5">
        <v>824.83976042870654</v>
      </c>
      <c r="AE4126" s="5">
        <v>15</v>
      </c>
      <c r="AF4126" s="5">
        <v>78.806346537774516</v>
      </c>
      <c r="AG4126" s="5">
        <v>131</v>
      </c>
      <c r="AH4126" s="5">
        <v>688.24209309656408</v>
      </c>
      <c r="AI4126" s="5">
        <v>11</v>
      </c>
      <c r="AJ4126" s="5">
        <v>57.791320794367977</v>
      </c>
    </row>
    <row r="4127" spans="1:36" x14ac:dyDescent="0.25">
      <c r="A4127">
        <v>2018</v>
      </c>
      <c r="B4127" t="s">
        <v>49</v>
      </c>
      <c r="C4127" s="212" t="s">
        <v>6486</v>
      </c>
      <c r="D4127" s="47" t="s">
        <v>6316</v>
      </c>
      <c r="E4127" s="11">
        <v>24.4</v>
      </c>
      <c r="F4127" s="2">
        <v>0.2611</v>
      </c>
      <c r="G4127" s="2">
        <v>0.71</v>
      </c>
      <c r="H4127" s="2">
        <v>-0.44889999999999997</v>
      </c>
      <c r="I4127" s="2">
        <v>0.22900000000000001</v>
      </c>
      <c r="J4127" s="2">
        <v>0.67700000000000005</v>
      </c>
      <c r="K4127" s="2">
        <v>-0.44800000000000006</v>
      </c>
      <c r="L4127" s="2">
        <v>0.41399999999999998</v>
      </c>
      <c r="M4127" s="2">
        <v>0.57499999999999996</v>
      </c>
      <c r="N4127" s="2">
        <v>-0.16099999999999998</v>
      </c>
      <c r="O4127" s="2">
        <v>-0.35263333333333335</v>
      </c>
      <c r="P4127" s="2" t="s">
        <v>5900</v>
      </c>
      <c r="Q4127" s="5">
        <v>19037</v>
      </c>
      <c r="R4127" s="5">
        <v>780.20491803278696</v>
      </c>
      <c r="S4127" s="5">
        <v>21</v>
      </c>
      <c r="T4127" s="5">
        <v>110.31149866050323</v>
      </c>
      <c r="U4127" s="5">
        <v>0</v>
      </c>
      <c r="V4127" s="5">
        <v>0</v>
      </c>
      <c r="W4127" s="5">
        <v>7</v>
      </c>
      <c r="X4127" s="5">
        <v>36.770499553501075</v>
      </c>
      <c r="Y4127" s="5">
        <v>0</v>
      </c>
      <c r="Z4127" s="5">
        <v>0</v>
      </c>
      <c r="AA4127" s="5">
        <v>14</v>
      </c>
      <c r="AB4127" s="5">
        <v>73.54099910700215</v>
      </c>
      <c r="AC4127" s="225">
        <v>63</v>
      </c>
      <c r="AD4127" s="5">
        <v>330.93449598150971</v>
      </c>
      <c r="AE4127" s="5">
        <v>3</v>
      </c>
      <c r="AF4127" s="5">
        <v>15.758785522929031</v>
      </c>
      <c r="AG4127" s="5">
        <v>58</v>
      </c>
      <c r="AH4127" s="5">
        <v>304.66985344329464</v>
      </c>
      <c r="AI4127" s="5">
        <v>2</v>
      </c>
      <c r="AJ4127" s="5">
        <v>10.505857015286022</v>
      </c>
    </row>
    <row r="4128" spans="1:36" x14ac:dyDescent="0.25">
      <c r="A4128">
        <v>2018</v>
      </c>
      <c r="B4128" t="s">
        <v>41</v>
      </c>
      <c r="C4128" s="212" t="s">
        <v>698</v>
      </c>
      <c r="D4128" s="47" t="s">
        <v>5289</v>
      </c>
      <c r="E4128" s="11">
        <v>5.5279999999999996</v>
      </c>
      <c r="F4128" s="2">
        <v>0.36990000000000001</v>
      </c>
      <c r="G4128" s="2">
        <v>0.61060000000000003</v>
      </c>
      <c r="H4128" s="2">
        <v>-0.24070000000000003</v>
      </c>
      <c r="I4128" s="2">
        <v>0.36830000000000002</v>
      </c>
      <c r="J4128" s="2">
        <v>0.57410000000000005</v>
      </c>
      <c r="K4128" s="2">
        <v>-0.20580000000000004</v>
      </c>
      <c r="L4128" s="2">
        <v>0.45140000000000002</v>
      </c>
      <c r="M4128" s="2">
        <v>0.53480000000000005</v>
      </c>
      <c r="N4128" s="2">
        <v>-8.340000000000003E-2</v>
      </c>
      <c r="O4128" s="2">
        <v>-0.17663333333333334</v>
      </c>
      <c r="P4128" s="2" t="s">
        <v>5900</v>
      </c>
      <c r="Q4128" s="5">
        <v>19049</v>
      </c>
      <c r="R4128" s="5">
        <v>3445.9117221418237</v>
      </c>
      <c r="S4128" s="5">
        <v>4</v>
      </c>
      <c r="T4128" s="5">
        <v>20.998477610373246</v>
      </c>
      <c r="U4128" s="5">
        <v>1</v>
      </c>
      <c r="V4128" s="5">
        <v>5.2496194025933116</v>
      </c>
      <c r="W4128" s="5">
        <v>1</v>
      </c>
      <c r="X4128" s="5">
        <v>5.2496194025933116</v>
      </c>
      <c r="Y4128" s="5">
        <v>1</v>
      </c>
      <c r="Z4128" s="5">
        <v>5.2496194025933116</v>
      </c>
      <c r="AA4128" s="5">
        <v>1</v>
      </c>
      <c r="AB4128" s="5">
        <v>5.2496194025933116</v>
      </c>
      <c r="AC4128" s="225">
        <v>137</v>
      </c>
      <c r="AD4128" s="5">
        <v>719.19785815528371</v>
      </c>
      <c r="AE4128" s="5">
        <v>16</v>
      </c>
      <c r="AF4128" s="5">
        <v>83.993910441492986</v>
      </c>
      <c r="AG4128" s="5">
        <v>115</v>
      </c>
      <c r="AH4128" s="5">
        <v>603.70623129823082</v>
      </c>
      <c r="AI4128" s="5">
        <v>6</v>
      </c>
      <c r="AJ4128" s="5">
        <v>31.497716415559871</v>
      </c>
    </row>
    <row r="4129" spans="1:36" x14ac:dyDescent="0.25">
      <c r="A4129">
        <v>2018</v>
      </c>
      <c r="B4129" t="s">
        <v>41</v>
      </c>
      <c r="C4129" s="212" t="s">
        <v>6112</v>
      </c>
      <c r="D4129" s="47" t="s">
        <v>6005</v>
      </c>
      <c r="E4129" s="11">
        <v>6.5250000000000004</v>
      </c>
      <c r="F4129" s="2">
        <v>0.24049999999999999</v>
      </c>
      <c r="G4129" s="2">
        <v>0.74350000000000005</v>
      </c>
      <c r="H4129" s="2">
        <v>-0.50300000000000011</v>
      </c>
      <c r="I4129" s="2">
        <v>0.2102</v>
      </c>
      <c r="J4129" s="2">
        <v>0.74750000000000005</v>
      </c>
      <c r="K4129" s="2">
        <v>-0.53730000000000011</v>
      </c>
      <c r="L4129" s="2">
        <v>0.24629999999999999</v>
      </c>
      <c r="M4129" s="2">
        <v>0.74</v>
      </c>
      <c r="N4129" s="2">
        <v>-0.49370000000000003</v>
      </c>
      <c r="O4129" s="2">
        <v>-0.51133333333333342</v>
      </c>
      <c r="P4129" s="2" t="s">
        <v>5900</v>
      </c>
      <c r="Q4129" s="5">
        <v>19050</v>
      </c>
      <c r="R4129" s="5">
        <v>2919.5402298850572</v>
      </c>
      <c r="S4129" s="5">
        <v>24</v>
      </c>
      <c r="T4129" s="5">
        <v>125.98425196850393</v>
      </c>
      <c r="U4129" s="5">
        <v>2</v>
      </c>
      <c r="V4129" s="5">
        <v>10.498687664041995</v>
      </c>
      <c r="W4129" s="5">
        <v>0</v>
      </c>
      <c r="X4129" s="5">
        <v>0</v>
      </c>
      <c r="Y4129" s="5">
        <v>16</v>
      </c>
      <c r="Z4129" s="5">
        <v>83.98950131233596</v>
      </c>
      <c r="AA4129" s="5">
        <v>6</v>
      </c>
      <c r="AB4129" s="5">
        <v>31.496062992125982</v>
      </c>
      <c r="AC4129" s="225">
        <v>427</v>
      </c>
      <c r="AD4129" s="5">
        <v>2241.469816272966</v>
      </c>
      <c r="AE4129" s="5">
        <v>66</v>
      </c>
      <c r="AF4129" s="5">
        <v>346.45669291338584</v>
      </c>
      <c r="AG4129" s="5">
        <v>329</v>
      </c>
      <c r="AH4129" s="5">
        <v>1727.0341207349081</v>
      </c>
      <c r="AI4129" s="5">
        <v>32</v>
      </c>
      <c r="AJ4129" s="5">
        <v>167.97900262467192</v>
      </c>
    </row>
    <row r="4130" spans="1:36" x14ac:dyDescent="0.25">
      <c r="A4130">
        <v>2018</v>
      </c>
      <c r="B4130" t="s">
        <v>41</v>
      </c>
      <c r="C4130" s="212" t="s">
        <v>6087</v>
      </c>
      <c r="D4130" s="47" t="s">
        <v>6005</v>
      </c>
      <c r="E4130" s="11">
        <v>5.2160000000000002</v>
      </c>
      <c r="F4130" s="2">
        <v>0.24049999999999999</v>
      </c>
      <c r="G4130" s="2">
        <v>0.74350000000000005</v>
      </c>
      <c r="H4130" s="2">
        <v>-0.50300000000000011</v>
      </c>
      <c r="I4130" s="2">
        <v>0.2102</v>
      </c>
      <c r="J4130" s="2">
        <v>0.74750000000000005</v>
      </c>
      <c r="K4130" s="2">
        <v>-0.53730000000000011</v>
      </c>
      <c r="L4130" s="2">
        <v>0.24629999999999999</v>
      </c>
      <c r="M4130" s="2">
        <v>0.74</v>
      </c>
      <c r="N4130" s="2">
        <v>-0.49370000000000003</v>
      </c>
      <c r="O4130" s="2">
        <v>-0.51133333333333342</v>
      </c>
      <c r="P4130" s="2" t="s">
        <v>5900</v>
      </c>
      <c r="Q4130" s="5">
        <v>19056</v>
      </c>
      <c r="R4130" s="5">
        <v>3653.374233128834</v>
      </c>
      <c r="S4130" s="5">
        <v>46</v>
      </c>
      <c r="T4130" s="5">
        <v>241.39378673383709</v>
      </c>
      <c r="U4130" s="5">
        <v>1</v>
      </c>
      <c r="V4130" s="5">
        <v>5.2476910159529808</v>
      </c>
      <c r="W4130" s="5">
        <v>9</v>
      </c>
      <c r="X4130" s="5">
        <v>47.229219143576827</v>
      </c>
      <c r="Y4130" s="5">
        <v>23</v>
      </c>
      <c r="Z4130" s="5">
        <v>120.69689336691854</v>
      </c>
      <c r="AA4130" s="5">
        <v>13</v>
      </c>
      <c r="AB4130" s="5">
        <v>68.219983207388751</v>
      </c>
      <c r="AC4130" s="225">
        <v>786</v>
      </c>
      <c r="AD4130" s="5">
        <v>4124.6851385390428</v>
      </c>
      <c r="AE4130" s="5">
        <v>55</v>
      </c>
      <c r="AF4130" s="5">
        <v>288.6230058774139</v>
      </c>
      <c r="AG4130" s="5">
        <v>678</v>
      </c>
      <c r="AH4130" s="5">
        <v>3557.9345088161208</v>
      </c>
      <c r="AI4130" s="5">
        <v>53</v>
      </c>
      <c r="AJ4130" s="5">
        <v>278.12762384550797</v>
      </c>
    </row>
    <row r="4131" spans="1:36" x14ac:dyDescent="0.25">
      <c r="A4131">
        <v>2017</v>
      </c>
      <c r="B4131" t="s">
        <v>49</v>
      </c>
      <c r="C4131" s="212" t="s">
        <v>6402</v>
      </c>
      <c r="D4131" s="47" t="s">
        <v>618</v>
      </c>
      <c r="E4131" s="11">
        <v>35</v>
      </c>
      <c r="F4131" s="2">
        <v>0.3947</v>
      </c>
      <c r="G4131" s="2">
        <v>0.57199999999999995</v>
      </c>
      <c r="H4131" s="2">
        <v>-0.17729999999999996</v>
      </c>
      <c r="I4131" s="2">
        <v>0.40300000000000002</v>
      </c>
      <c r="J4131" s="2">
        <v>0.49</v>
      </c>
      <c r="K4131" s="2">
        <v>-8.6999999999999966E-2</v>
      </c>
      <c r="L4131" s="2">
        <v>0.504</v>
      </c>
      <c r="M4131" s="2">
        <v>0.48099999999999998</v>
      </c>
      <c r="N4131" s="2">
        <v>2.300000000000002E-2</v>
      </c>
      <c r="O4131" s="2">
        <v>-8.0433333333333301E-2</v>
      </c>
      <c r="P4131" s="2" t="s">
        <v>5900</v>
      </c>
      <c r="Q4131" s="5">
        <v>19062</v>
      </c>
      <c r="R4131" s="5">
        <v>544.62857142857138</v>
      </c>
      <c r="S4131" s="5">
        <v>10</v>
      </c>
      <c r="T4131" s="5">
        <v>52.460392403735185</v>
      </c>
      <c r="U4131" s="5">
        <v>0</v>
      </c>
      <c r="V4131" s="5">
        <v>0</v>
      </c>
      <c r="W4131" s="5">
        <v>0</v>
      </c>
      <c r="X4131" s="5">
        <v>0</v>
      </c>
      <c r="Y4131" s="5">
        <v>1</v>
      </c>
      <c r="Z4131" s="5">
        <v>5.2460392403735181</v>
      </c>
      <c r="AA4131" s="5">
        <v>9</v>
      </c>
      <c r="AB4131" s="5">
        <v>47.214353163361665</v>
      </c>
      <c r="AC4131" s="225">
        <v>52</v>
      </c>
      <c r="AD4131" s="5">
        <v>272.79404049942292</v>
      </c>
      <c r="AE4131" s="5">
        <v>9</v>
      </c>
      <c r="AF4131" s="5">
        <v>47.214353163361665</v>
      </c>
      <c r="AG4131" s="5">
        <v>39</v>
      </c>
      <c r="AH4131" s="5">
        <v>204.59553037456723</v>
      </c>
      <c r="AI4131" s="5">
        <v>4</v>
      </c>
      <c r="AJ4131" s="5">
        <v>20.984156961494072</v>
      </c>
    </row>
    <row r="4132" spans="1:36" x14ac:dyDescent="0.25">
      <c r="A4132">
        <v>2017</v>
      </c>
      <c r="B4132" t="s">
        <v>49</v>
      </c>
      <c r="C4132" s="212" t="s">
        <v>6507</v>
      </c>
      <c r="D4132" s="47" t="s">
        <v>618</v>
      </c>
      <c r="E4132" s="11">
        <v>20.5</v>
      </c>
      <c r="F4132" s="2">
        <v>0.3947</v>
      </c>
      <c r="G4132" s="2">
        <v>0.57199999999999995</v>
      </c>
      <c r="H4132" s="2">
        <v>-0.17729999999999996</v>
      </c>
      <c r="I4132" s="2">
        <v>0.28199999999999997</v>
      </c>
      <c r="J4132" s="2">
        <v>0.61599999999999999</v>
      </c>
      <c r="K4132" s="2">
        <v>-0.33400000000000002</v>
      </c>
      <c r="L4132" s="2">
        <v>0.42599999999999999</v>
      </c>
      <c r="M4132" s="2">
        <v>0.55800000000000005</v>
      </c>
      <c r="N4132" s="2">
        <v>-0.13200000000000006</v>
      </c>
      <c r="O4132" s="2">
        <v>-0.21443333333333334</v>
      </c>
      <c r="P4132" s="2" t="s">
        <v>5900</v>
      </c>
      <c r="Q4132" s="5">
        <v>19074</v>
      </c>
      <c r="R4132" s="5">
        <v>930.43902439024396</v>
      </c>
      <c r="S4132" s="5">
        <v>10</v>
      </c>
      <c r="T4132" s="5">
        <v>52.427388067526472</v>
      </c>
      <c r="U4132" s="5">
        <v>0</v>
      </c>
      <c r="V4132" s="5">
        <v>0</v>
      </c>
      <c r="W4132" s="5">
        <v>1</v>
      </c>
      <c r="X4132" s="5">
        <v>5.2427388067526479</v>
      </c>
      <c r="Y4132" s="5">
        <v>1</v>
      </c>
      <c r="Z4132" s="5">
        <v>5.2427388067526479</v>
      </c>
      <c r="AA4132" s="5">
        <v>8</v>
      </c>
      <c r="AB4132" s="5">
        <v>41.941910454021183</v>
      </c>
      <c r="AC4132" s="225">
        <v>151</v>
      </c>
      <c r="AD4132" s="5">
        <v>791.65355981964979</v>
      </c>
      <c r="AE4132" s="5">
        <v>17</v>
      </c>
      <c r="AF4132" s="5">
        <v>89.126559714795007</v>
      </c>
      <c r="AG4132" s="5">
        <v>126</v>
      </c>
      <c r="AH4132" s="5">
        <v>660.58508965083365</v>
      </c>
      <c r="AI4132" s="5">
        <v>8</v>
      </c>
      <c r="AJ4132" s="5">
        <v>41.941910454021183</v>
      </c>
    </row>
    <row r="4133" spans="1:36" x14ac:dyDescent="0.25">
      <c r="A4133">
        <v>2018</v>
      </c>
      <c r="B4133" t="s">
        <v>71</v>
      </c>
      <c r="C4133" s="212" t="s">
        <v>5779</v>
      </c>
      <c r="D4133" s="47" t="s">
        <v>970</v>
      </c>
      <c r="E4133" s="11">
        <v>0</v>
      </c>
      <c r="F4133" s="2">
        <v>0.4269</v>
      </c>
      <c r="G4133" s="2">
        <v>0.55940000000000001</v>
      </c>
      <c r="H4133" s="2">
        <v>-0.13250000000000001</v>
      </c>
      <c r="I4133" s="2">
        <v>0.41610000000000003</v>
      </c>
      <c r="J4133" s="2">
        <v>0.53949999999999998</v>
      </c>
      <c r="K4133" s="2">
        <v>-0.12339999999999995</v>
      </c>
      <c r="L4133" s="2">
        <v>0.49309999999999998</v>
      </c>
      <c r="M4133" s="2">
        <v>0.49390000000000001</v>
      </c>
      <c r="N4133" s="2">
        <v>-8.0000000000002292E-4</v>
      </c>
      <c r="O4133" s="2">
        <v>-8.5566666666666666E-2</v>
      </c>
      <c r="P4133" s="2" t="s">
        <v>5765</v>
      </c>
      <c r="Q4133" s="5">
        <v>19076</v>
      </c>
      <c r="R4133" s="5" t="s">
        <v>4791</v>
      </c>
      <c r="S4133" s="5">
        <v>26</v>
      </c>
      <c r="T4133" s="5">
        <v>136.29691759278674</v>
      </c>
      <c r="U4133" s="5">
        <v>0</v>
      </c>
      <c r="V4133" s="5">
        <v>0</v>
      </c>
      <c r="W4133" s="5">
        <v>4</v>
      </c>
      <c r="X4133" s="5">
        <v>20.968756552736423</v>
      </c>
      <c r="Y4133" s="5">
        <v>13</v>
      </c>
      <c r="Z4133" s="5">
        <v>68.148458796393371</v>
      </c>
      <c r="AA4133" s="5">
        <v>9</v>
      </c>
      <c r="AB4133" s="5">
        <v>47.179702243656948</v>
      </c>
      <c r="AC4133" s="225">
        <v>265</v>
      </c>
      <c r="AD4133" s="5">
        <v>1389.180121618788</v>
      </c>
      <c r="AE4133" s="5">
        <v>58</v>
      </c>
      <c r="AF4133" s="5">
        <v>304.04697001467815</v>
      </c>
      <c r="AG4133" s="5">
        <v>191</v>
      </c>
      <c r="AH4133" s="5">
        <v>1001.2581253931643</v>
      </c>
      <c r="AI4133" s="5">
        <v>16</v>
      </c>
      <c r="AJ4133" s="5">
        <v>83.875026210945691</v>
      </c>
    </row>
    <row r="4134" spans="1:36" x14ac:dyDescent="0.25">
      <c r="A4134">
        <v>2018</v>
      </c>
      <c r="B4134" t="s">
        <v>71</v>
      </c>
      <c r="C4134" s="212" t="s">
        <v>5779</v>
      </c>
      <c r="D4134" s="47" t="s">
        <v>970</v>
      </c>
      <c r="E4134" s="11">
        <v>0</v>
      </c>
      <c r="F4134" s="2">
        <v>0.4269</v>
      </c>
      <c r="G4134" s="2">
        <v>0.55940000000000001</v>
      </c>
      <c r="H4134" s="2">
        <v>-0.13250000000000001</v>
      </c>
      <c r="I4134" s="2">
        <v>0.41610000000000003</v>
      </c>
      <c r="J4134" s="2">
        <v>0.53949999999999998</v>
      </c>
      <c r="K4134" s="2">
        <v>-0.12339999999999995</v>
      </c>
      <c r="L4134" s="2">
        <v>0.49309999999999998</v>
      </c>
      <c r="M4134" s="2">
        <v>0.49390000000000001</v>
      </c>
      <c r="N4134" s="2">
        <v>-8.0000000000002292E-4</v>
      </c>
      <c r="O4134" s="2">
        <v>-8.5566666666666666E-2</v>
      </c>
      <c r="P4134" s="2" t="s">
        <v>5765</v>
      </c>
      <c r="Q4134" s="5">
        <v>19076</v>
      </c>
      <c r="R4134" s="5" t="s">
        <v>4791</v>
      </c>
      <c r="S4134" s="5">
        <v>26</v>
      </c>
      <c r="T4134" s="5">
        <v>136.29691759278674</v>
      </c>
      <c r="U4134" s="5">
        <v>0</v>
      </c>
      <c r="V4134" s="5">
        <v>0</v>
      </c>
      <c r="W4134" s="5">
        <v>4</v>
      </c>
      <c r="X4134" s="5">
        <v>20.968756552736423</v>
      </c>
      <c r="Y4134" s="5">
        <v>13</v>
      </c>
      <c r="Z4134" s="5">
        <v>68.148458796393371</v>
      </c>
      <c r="AA4134" s="5">
        <v>9</v>
      </c>
      <c r="AB4134" s="5">
        <v>47.179702243656948</v>
      </c>
      <c r="AC4134" s="225">
        <v>265</v>
      </c>
      <c r="AD4134" s="5">
        <v>1389.180121618788</v>
      </c>
      <c r="AE4134" s="5">
        <v>58</v>
      </c>
      <c r="AF4134" s="5">
        <v>304.04697001467815</v>
      </c>
      <c r="AG4134" s="5">
        <v>191</v>
      </c>
      <c r="AH4134" s="5">
        <v>1001.2581253931643</v>
      </c>
      <c r="AI4134" s="5">
        <v>16</v>
      </c>
      <c r="AJ4134" s="5">
        <v>83.875026210945691</v>
      </c>
    </row>
    <row r="4135" spans="1:36" x14ac:dyDescent="0.25">
      <c r="A4135">
        <v>2017</v>
      </c>
      <c r="B4135" t="s">
        <v>41</v>
      </c>
      <c r="C4135" s="212" t="s">
        <v>681</v>
      </c>
      <c r="D4135" s="47" t="s">
        <v>6005</v>
      </c>
      <c r="E4135" s="11">
        <v>9.2850000000000001</v>
      </c>
      <c r="F4135" s="2">
        <v>0.24049999999999999</v>
      </c>
      <c r="G4135" s="2">
        <v>0.74350000000000005</v>
      </c>
      <c r="H4135" s="2">
        <v>-0.50300000000000011</v>
      </c>
      <c r="I4135" s="2">
        <v>0.2102</v>
      </c>
      <c r="J4135" s="2">
        <v>0.74750000000000005</v>
      </c>
      <c r="K4135" s="2">
        <v>-0.53730000000000011</v>
      </c>
      <c r="L4135" s="2">
        <v>0.24629999999999999</v>
      </c>
      <c r="M4135" s="2">
        <v>0.74</v>
      </c>
      <c r="N4135" s="2">
        <v>-0.49370000000000003</v>
      </c>
      <c r="O4135" s="2">
        <v>-0.51133333333333342</v>
      </c>
      <c r="P4135" s="2" t="s">
        <v>5900</v>
      </c>
      <c r="Q4135" s="5">
        <v>19107</v>
      </c>
      <c r="R4135" s="5">
        <v>2057.8352180936995</v>
      </c>
      <c r="S4135" s="5">
        <v>160</v>
      </c>
      <c r="T4135" s="5">
        <v>837.38943842570791</v>
      </c>
      <c r="U4135" s="5">
        <v>0</v>
      </c>
      <c r="V4135" s="5">
        <v>0</v>
      </c>
      <c r="W4135" s="5">
        <v>12</v>
      </c>
      <c r="X4135" s="5">
        <v>62.804207881928086</v>
      </c>
      <c r="Y4135" s="5">
        <v>19</v>
      </c>
      <c r="Z4135" s="5">
        <v>99.439995813052803</v>
      </c>
      <c r="AA4135" s="5">
        <v>129</v>
      </c>
      <c r="AB4135" s="5">
        <v>675.145234730727</v>
      </c>
      <c r="AC4135" s="225">
        <v>518</v>
      </c>
      <c r="AD4135" s="5">
        <v>2711.0483069032293</v>
      </c>
      <c r="AE4135" s="5">
        <v>52</v>
      </c>
      <c r="AF4135" s="5">
        <v>272.15156748835506</v>
      </c>
      <c r="AG4135" s="5">
        <v>429</v>
      </c>
      <c r="AH4135" s="5">
        <v>2245.2504317789294</v>
      </c>
      <c r="AI4135" s="5">
        <v>37</v>
      </c>
      <c r="AJ4135" s="5">
        <v>193.64630763594494</v>
      </c>
    </row>
    <row r="4136" spans="1:36" x14ac:dyDescent="0.25">
      <c r="A4136">
        <v>2017</v>
      </c>
      <c r="B4136" t="s">
        <v>49</v>
      </c>
      <c r="C4136" s="212" t="s">
        <v>6486</v>
      </c>
      <c r="D4136" s="47" t="s">
        <v>6316</v>
      </c>
      <c r="E4136" s="11">
        <v>24.4</v>
      </c>
      <c r="F4136" s="2">
        <v>0.2611</v>
      </c>
      <c r="G4136" s="2">
        <v>0.71</v>
      </c>
      <c r="H4136" s="2">
        <v>-0.44889999999999997</v>
      </c>
      <c r="I4136" s="2">
        <v>0.22900000000000001</v>
      </c>
      <c r="J4136" s="2">
        <v>0.67700000000000005</v>
      </c>
      <c r="K4136" s="2">
        <v>-0.44800000000000006</v>
      </c>
      <c r="L4136" s="2">
        <v>0.41399999999999998</v>
      </c>
      <c r="M4136" s="2">
        <v>0.57499999999999996</v>
      </c>
      <c r="N4136" s="2">
        <v>-0.16099999999999998</v>
      </c>
      <c r="O4136" s="2">
        <v>-0.35263333333333335</v>
      </c>
      <c r="P4136" s="2" t="s">
        <v>5900</v>
      </c>
      <c r="Q4136" s="5">
        <v>19120</v>
      </c>
      <c r="R4136" s="5">
        <v>783.60655737704917</v>
      </c>
      <c r="S4136" s="5">
        <v>11</v>
      </c>
      <c r="T4136" s="5">
        <v>57.53138075313808</v>
      </c>
      <c r="U4136" s="5">
        <v>0</v>
      </c>
      <c r="V4136" s="5">
        <v>0</v>
      </c>
      <c r="W4136" s="5">
        <v>1</v>
      </c>
      <c r="X4136" s="5">
        <v>5.2301255230125516</v>
      </c>
      <c r="Y4136" s="5">
        <v>0</v>
      </c>
      <c r="Z4136" s="5">
        <v>0</v>
      </c>
      <c r="AA4136" s="5">
        <v>10</v>
      </c>
      <c r="AB4136" s="5">
        <v>52.30125523012552</v>
      </c>
      <c r="AC4136" s="225">
        <v>72</v>
      </c>
      <c r="AD4136" s="5">
        <v>376.56903765690373</v>
      </c>
      <c r="AE4136" s="5">
        <v>14</v>
      </c>
      <c r="AF4136" s="5">
        <v>73.221757322175733</v>
      </c>
      <c r="AG4136" s="5">
        <v>57</v>
      </c>
      <c r="AH4136" s="5">
        <v>298.11715481171547</v>
      </c>
      <c r="AI4136" s="5">
        <v>1</v>
      </c>
      <c r="AJ4136" s="5">
        <v>5.2301255230125516</v>
      </c>
    </row>
    <row r="4137" spans="1:36" x14ac:dyDescent="0.25">
      <c r="A4137">
        <v>2017</v>
      </c>
      <c r="B4137" t="s">
        <v>41</v>
      </c>
      <c r="C4137" s="212" t="s">
        <v>698</v>
      </c>
      <c r="D4137" s="47" t="s">
        <v>5289</v>
      </c>
      <c r="E4137" s="11">
        <v>5.5279999999999996</v>
      </c>
      <c r="F4137" s="2">
        <v>0.36990000000000001</v>
      </c>
      <c r="G4137" s="2">
        <v>0.61060000000000003</v>
      </c>
      <c r="H4137" s="2">
        <v>-0.24070000000000003</v>
      </c>
      <c r="I4137" s="2">
        <v>0.36830000000000002</v>
      </c>
      <c r="J4137" s="2">
        <v>0.57410000000000005</v>
      </c>
      <c r="K4137" s="2">
        <v>-0.20580000000000004</v>
      </c>
      <c r="L4137" s="2">
        <v>0.45140000000000002</v>
      </c>
      <c r="M4137" s="2">
        <v>0.53480000000000005</v>
      </c>
      <c r="N4137" s="2">
        <v>-8.340000000000003E-2</v>
      </c>
      <c r="O4137" s="2">
        <v>-0.17663333333333334</v>
      </c>
      <c r="P4137" s="2" t="s">
        <v>5900</v>
      </c>
      <c r="Q4137" s="5">
        <v>19126</v>
      </c>
      <c r="R4137" s="5">
        <v>3459.8408104196819</v>
      </c>
      <c r="S4137" s="5">
        <v>5</v>
      </c>
      <c r="T4137" s="5">
        <v>26.142423925546375</v>
      </c>
      <c r="U4137" s="5">
        <v>0</v>
      </c>
      <c r="V4137" s="5">
        <v>0</v>
      </c>
      <c r="W4137" s="5">
        <v>1</v>
      </c>
      <c r="X4137" s="5">
        <v>5.2284847851092753</v>
      </c>
      <c r="Y4137" s="5">
        <v>2</v>
      </c>
      <c r="Z4137" s="5">
        <v>10.456969570218551</v>
      </c>
      <c r="AA4137" s="5">
        <v>2</v>
      </c>
      <c r="AB4137" s="5">
        <v>10.456969570218551</v>
      </c>
      <c r="AC4137" s="225">
        <v>130</v>
      </c>
      <c r="AD4137" s="5">
        <v>679.70302206420581</v>
      </c>
      <c r="AE4137" s="5">
        <v>21</v>
      </c>
      <c r="AF4137" s="5">
        <v>109.79818048729479</v>
      </c>
      <c r="AG4137" s="5">
        <v>101</v>
      </c>
      <c r="AH4137" s="5">
        <v>528.07696329603687</v>
      </c>
      <c r="AI4137" s="5">
        <v>8</v>
      </c>
      <c r="AJ4137" s="5">
        <v>41.827878280874202</v>
      </c>
    </row>
    <row r="4138" spans="1:36" x14ac:dyDescent="0.25">
      <c r="A4138">
        <v>2017</v>
      </c>
      <c r="B4138" t="s">
        <v>71</v>
      </c>
      <c r="C4138" s="212" t="s">
        <v>5154</v>
      </c>
      <c r="D4138" s="47" t="s">
        <v>457</v>
      </c>
      <c r="E4138" s="11">
        <v>0</v>
      </c>
      <c r="F4138" s="2">
        <v>0.85780000000000001</v>
      </c>
      <c r="G4138" s="2">
        <v>0.13189999999999999</v>
      </c>
      <c r="H4138" s="2">
        <v>0.72589999999999999</v>
      </c>
      <c r="I4138" s="2">
        <v>0.85680000000000001</v>
      </c>
      <c r="J4138" s="2">
        <v>0.11559999999999999</v>
      </c>
      <c r="K4138" s="2">
        <v>0.74119999999999997</v>
      </c>
      <c r="L4138" s="2">
        <v>0.85289999999999999</v>
      </c>
      <c r="M4138" s="2">
        <v>0.13650000000000001</v>
      </c>
      <c r="N4138" s="2">
        <v>0.71639999999999993</v>
      </c>
      <c r="O4138" s="2">
        <v>0.72783333333333322</v>
      </c>
      <c r="P4138" s="2" t="s">
        <v>4792</v>
      </c>
      <c r="Q4138" s="5">
        <v>19133</v>
      </c>
      <c r="R4138" s="5" t="s">
        <v>4791</v>
      </c>
      <c r="S4138" s="5">
        <v>81</v>
      </c>
      <c r="T4138" s="5">
        <v>423.35232321120571</v>
      </c>
      <c r="U4138" s="5">
        <v>1</v>
      </c>
      <c r="V4138" s="5">
        <v>5.2265718914963673</v>
      </c>
      <c r="W4138" s="5">
        <v>20</v>
      </c>
      <c r="X4138" s="5">
        <v>104.53143782992736</v>
      </c>
      <c r="Y4138" s="5">
        <v>9</v>
      </c>
      <c r="Z4138" s="5">
        <v>47.039147023467308</v>
      </c>
      <c r="AA4138" s="5">
        <v>51</v>
      </c>
      <c r="AB4138" s="5">
        <v>266.55516646631474</v>
      </c>
      <c r="AC4138" s="225">
        <v>672</v>
      </c>
      <c r="AD4138" s="5">
        <v>3512.256311085559</v>
      </c>
      <c r="AE4138" s="5">
        <v>96</v>
      </c>
      <c r="AF4138" s="5">
        <v>501.75090158365123</v>
      </c>
      <c r="AG4138" s="5">
        <v>554</v>
      </c>
      <c r="AH4138" s="5">
        <v>2895.5208278889877</v>
      </c>
      <c r="AI4138" s="5">
        <v>22</v>
      </c>
      <c r="AJ4138" s="5">
        <v>114.9845816129201</v>
      </c>
    </row>
    <row r="4139" spans="1:36" x14ac:dyDescent="0.25">
      <c r="A4139">
        <v>2017</v>
      </c>
      <c r="B4139" t="s">
        <v>41</v>
      </c>
      <c r="C4139" s="212" t="s">
        <v>6112</v>
      </c>
      <c r="D4139" s="47" t="s">
        <v>6005</v>
      </c>
      <c r="E4139" s="11">
        <v>6.5250000000000004</v>
      </c>
      <c r="F4139" s="2">
        <v>0.24049999999999999</v>
      </c>
      <c r="G4139" s="2">
        <v>0.74350000000000005</v>
      </c>
      <c r="H4139" s="2">
        <v>-0.50300000000000011</v>
      </c>
      <c r="I4139" s="2">
        <v>0.2102</v>
      </c>
      <c r="J4139" s="2">
        <v>0.74750000000000005</v>
      </c>
      <c r="K4139" s="2">
        <v>-0.53730000000000011</v>
      </c>
      <c r="L4139" s="2">
        <v>0.24629999999999999</v>
      </c>
      <c r="M4139" s="2">
        <v>0.74</v>
      </c>
      <c r="N4139" s="2">
        <v>-0.49370000000000003</v>
      </c>
      <c r="O4139" s="2">
        <v>-0.51133333333333342</v>
      </c>
      <c r="P4139" s="2" t="s">
        <v>5900</v>
      </c>
      <c r="Q4139" s="5">
        <v>19137</v>
      </c>
      <c r="R4139" s="5">
        <v>2932.8735632183907</v>
      </c>
      <c r="S4139" s="5">
        <v>20</v>
      </c>
      <c r="T4139" s="5">
        <v>104.50958875476825</v>
      </c>
      <c r="U4139" s="5">
        <v>1</v>
      </c>
      <c r="V4139" s="5">
        <v>5.2254794377384126</v>
      </c>
      <c r="W4139" s="5">
        <v>0</v>
      </c>
      <c r="X4139" s="5">
        <v>0</v>
      </c>
      <c r="Y4139" s="5">
        <v>19</v>
      </c>
      <c r="Z4139" s="5">
        <v>99.284109317029845</v>
      </c>
      <c r="AA4139" s="5">
        <v>0</v>
      </c>
      <c r="AB4139" s="5">
        <v>0</v>
      </c>
      <c r="AC4139" s="225">
        <v>486</v>
      </c>
      <c r="AD4139" s="5">
        <v>2539.5830067408683</v>
      </c>
      <c r="AE4139" s="5">
        <v>72</v>
      </c>
      <c r="AF4139" s="5">
        <v>376.23451951716567</v>
      </c>
      <c r="AG4139" s="5">
        <v>365</v>
      </c>
      <c r="AH4139" s="5">
        <v>1907.2999947745207</v>
      </c>
      <c r="AI4139" s="5">
        <v>49</v>
      </c>
      <c r="AJ4139" s="5">
        <v>256.04849244918222</v>
      </c>
    </row>
    <row r="4140" spans="1:36" x14ac:dyDescent="0.25">
      <c r="A4140">
        <v>2017</v>
      </c>
      <c r="B4140" t="s">
        <v>41</v>
      </c>
      <c r="C4140" s="212" t="s">
        <v>6087</v>
      </c>
      <c r="D4140" s="47" t="s">
        <v>6005</v>
      </c>
      <c r="E4140" s="11">
        <v>5.2160000000000002</v>
      </c>
      <c r="F4140" s="2">
        <v>0.24049999999999999</v>
      </c>
      <c r="G4140" s="2">
        <v>0.74350000000000005</v>
      </c>
      <c r="H4140" s="2">
        <v>-0.50300000000000011</v>
      </c>
      <c r="I4140" s="2">
        <v>0.2102</v>
      </c>
      <c r="J4140" s="2">
        <v>0.74750000000000005</v>
      </c>
      <c r="K4140" s="2">
        <v>-0.53730000000000011</v>
      </c>
      <c r="L4140" s="2">
        <v>0.24629999999999999</v>
      </c>
      <c r="M4140" s="2">
        <v>0.74</v>
      </c>
      <c r="N4140" s="2">
        <v>-0.49370000000000003</v>
      </c>
      <c r="O4140" s="2">
        <v>-0.51133333333333342</v>
      </c>
      <c r="P4140" s="2" t="s">
        <v>5900</v>
      </c>
      <c r="Q4140" s="5">
        <v>19150</v>
      </c>
      <c r="R4140" s="5">
        <v>3671.3957055214723</v>
      </c>
      <c r="S4140" s="5">
        <v>40</v>
      </c>
      <c r="T4140" s="5">
        <v>208.87728459530027</v>
      </c>
      <c r="U4140" s="5">
        <v>0</v>
      </c>
      <c r="V4140" s="5">
        <v>0</v>
      </c>
      <c r="W4140" s="5">
        <v>8</v>
      </c>
      <c r="X4140" s="5">
        <v>41.775456919060055</v>
      </c>
      <c r="Y4140" s="5">
        <v>21</v>
      </c>
      <c r="Z4140" s="5">
        <v>109.66057441253263</v>
      </c>
      <c r="AA4140" s="5">
        <v>11</v>
      </c>
      <c r="AB4140" s="5">
        <v>57.441253263707566</v>
      </c>
      <c r="AC4140" s="225">
        <v>781</v>
      </c>
      <c r="AD4140" s="5">
        <v>4078.328981723238</v>
      </c>
      <c r="AE4140" s="5">
        <v>44</v>
      </c>
      <c r="AF4140" s="5">
        <v>229.76501305483026</v>
      </c>
      <c r="AG4140" s="5">
        <v>713</v>
      </c>
      <c r="AH4140" s="5">
        <v>3723.2375979112267</v>
      </c>
      <c r="AI4140" s="5">
        <v>24</v>
      </c>
      <c r="AJ4140" s="5">
        <v>125.32637075718016</v>
      </c>
    </row>
    <row r="4141" spans="1:36" x14ac:dyDescent="0.25">
      <c r="A4141">
        <v>2018</v>
      </c>
      <c r="B4141" t="s">
        <v>49</v>
      </c>
      <c r="C4141" s="212" t="s">
        <v>6507</v>
      </c>
      <c r="D4141" s="47" t="s">
        <v>618</v>
      </c>
      <c r="E4141" s="11">
        <v>20.5</v>
      </c>
      <c r="F4141" s="2">
        <v>0.3947</v>
      </c>
      <c r="G4141" s="2">
        <v>0.57199999999999995</v>
      </c>
      <c r="H4141" s="2">
        <v>-0.17729999999999996</v>
      </c>
      <c r="I4141" s="2">
        <v>0.28199999999999997</v>
      </c>
      <c r="J4141" s="2">
        <v>0.61599999999999999</v>
      </c>
      <c r="K4141" s="2">
        <v>-0.33400000000000002</v>
      </c>
      <c r="L4141" s="2">
        <v>0.42599999999999999</v>
      </c>
      <c r="M4141" s="2">
        <v>0.55800000000000005</v>
      </c>
      <c r="N4141" s="2">
        <v>-0.13200000000000006</v>
      </c>
      <c r="O4141" s="2">
        <v>-0.21443333333333334</v>
      </c>
      <c r="P4141" s="2" t="s">
        <v>5900</v>
      </c>
      <c r="Q4141" s="5">
        <v>19155</v>
      </c>
      <c r="R4141" s="5">
        <v>934.39024390243901</v>
      </c>
      <c r="S4141" s="5">
        <v>24</v>
      </c>
      <c r="T4141" s="5">
        <v>125.29365700861393</v>
      </c>
      <c r="U4141" s="5">
        <v>0</v>
      </c>
      <c r="V4141" s="5">
        <v>0</v>
      </c>
      <c r="W4141" s="5">
        <v>8</v>
      </c>
      <c r="X4141" s="5">
        <v>41.764552336204645</v>
      </c>
      <c r="Y4141" s="5">
        <v>0</v>
      </c>
      <c r="Z4141" s="5">
        <v>0</v>
      </c>
      <c r="AA4141" s="5">
        <v>16</v>
      </c>
      <c r="AB4141" s="5">
        <v>83.529104672409289</v>
      </c>
      <c r="AC4141" s="225">
        <v>200</v>
      </c>
      <c r="AD4141" s="5">
        <v>1044.1138084051161</v>
      </c>
      <c r="AE4141" s="5">
        <v>33</v>
      </c>
      <c r="AF4141" s="5">
        <v>172.27877838684415</v>
      </c>
      <c r="AG4141" s="5">
        <v>163</v>
      </c>
      <c r="AH4141" s="5">
        <v>850.95275385016976</v>
      </c>
      <c r="AI4141" s="5">
        <v>4</v>
      </c>
      <c r="AJ4141" s="5">
        <v>20.882276168102322</v>
      </c>
    </row>
    <row r="4142" spans="1:36" x14ac:dyDescent="0.25">
      <c r="A4142">
        <v>2018</v>
      </c>
      <c r="B4142" t="s">
        <v>41</v>
      </c>
      <c r="C4142" s="212" t="s">
        <v>6188</v>
      </c>
      <c r="D4142" s="47" t="s">
        <v>6109</v>
      </c>
      <c r="E4142" s="11">
        <v>15.788</v>
      </c>
      <c r="F4142" s="2">
        <v>0.44950000000000001</v>
      </c>
      <c r="G4142" s="2">
        <v>0.53290000000000004</v>
      </c>
      <c r="H4142" s="2">
        <v>-8.340000000000003E-2</v>
      </c>
      <c r="I4142" s="2">
        <v>0.44180000000000003</v>
      </c>
      <c r="J4142" s="2">
        <v>0.50580000000000003</v>
      </c>
      <c r="K4142" s="2">
        <v>-6.4000000000000001E-2</v>
      </c>
      <c r="L4142" s="2">
        <v>0.46360000000000001</v>
      </c>
      <c r="M4142" s="2">
        <v>0.51849999999999996</v>
      </c>
      <c r="N4142" s="2">
        <v>-5.4899999999999949E-2</v>
      </c>
      <c r="O4142" s="2">
        <v>-6.7433333333333331E-2</v>
      </c>
      <c r="P4142" s="2" t="s">
        <v>5900</v>
      </c>
      <c r="Q4142" s="5">
        <v>19184</v>
      </c>
      <c r="R4142" s="5">
        <v>1215.100076007094</v>
      </c>
      <c r="S4142" s="5">
        <v>9</v>
      </c>
      <c r="T4142" s="5">
        <v>46.914095079232695</v>
      </c>
      <c r="U4142" s="5">
        <v>0</v>
      </c>
      <c r="V4142" s="5">
        <v>0</v>
      </c>
      <c r="W4142" s="5">
        <v>1</v>
      </c>
      <c r="X4142" s="5">
        <v>5.2126772310258547</v>
      </c>
      <c r="Y4142" s="5">
        <v>0</v>
      </c>
      <c r="Z4142" s="5">
        <v>0</v>
      </c>
      <c r="AA4142" s="5">
        <v>8</v>
      </c>
      <c r="AB4142" s="5">
        <v>41.701417848206837</v>
      </c>
      <c r="AC4142" s="225">
        <v>187</v>
      </c>
      <c r="AD4142" s="5">
        <v>974.7706422018349</v>
      </c>
      <c r="AE4142" s="5">
        <v>21</v>
      </c>
      <c r="AF4142" s="5">
        <v>109.46622185154294</v>
      </c>
      <c r="AG4142" s="5">
        <v>154</v>
      </c>
      <c r="AH4142" s="5">
        <v>802.75229357798173</v>
      </c>
      <c r="AI4142" s="5">
        <v>12</v>
      </c>
      <c r="AJ4142" s="5">
        <v>62.55212677231026</v>
      </c>
    </row>
    <row r="4143" spans="1:36" x14ac:dyDescent="0.25">
      <c r="A4143">
        <v>2018</v>
      </c>
      <c r="B4143" t="s">
        <v>49</v>
      </c>
      <c r="C4143" s="212" t="s">
        <v>6507</v>
      </c>
      <c r="D4143" s="47" t="s">
        <v>618</v>
      </c>
      <c r="E4143" s="11">
        <v>20.5</v>
      </c>
      <c r="F4143" s="2">
        <v>0.3947</v>
      </c>
      <c r="G4143" s="2">
        <v>0.57199999999999995</v>
      </c>
      <c r="H4143" s="2">
        <v>-0.17729999999999996</v>
      </c>
      <c r="I4143" s="2">
        <v>0.28199999999999997</v>
      </c>
      <c r="J4143" s="2">
        <v>0.61599999999999999</v>
      </c>
      <c r="K4143" s="2">
        <v>-0.33400000000000002</v>
      </c>
      <c r="L4143" s="2">
        <v>0.42599999999999999</v>
      </c>
      <c r="M4143" s="2">
        <v>0.55800000000000005</v>
      </c>
      <c r="N4143" s="2">
        <v>-0.13200000000000006</v>
      </c>
      <c r="O4143" s="2">
        <v>-0.21443333333333334</v>
      </c>
      <c r="P4143" s="2" t="s">
        <v>5900</v>
      </c>
      <c r="Q4143" s="5">
        <v>19226</v>
      </c>
      <c r="R4143" s="5">
        <v>937.85365853658539</v>
      </c>
      <c r="S4143" s="5">
        <v>17</v>
      </c>
      <c r="T4143" s="5">
        <v>88.421928638302305</v>
      </c>
      <c r="U4143" s="5">
        <v>0</v>
      </c>
      <c r="V4143" s="5">
        <v>0</v>
      </c>
      <c r="W4143" s="5">
        <v>6</v>
      </c>
      <c r="X4143" s="5">
        <v>31.20773951940081</v>
      </c>
      <c r="Y4143" s="5">
        <v>2</v>
      </c>
      <c r="Z4143" s="5">
        <v>10.402579839800271</v>
      </c>
      <c r="AA4143" s="5">
        <v>9</v>
      </c>
      <c r="AB4143" s="5">
        <v>46.811609279101212</v>
      </c>
      <c r="AC4143" s="225">
        <v>181</v>
      </c>
      <c r="AD4143" s="5">
        <v>941.43347550192448</v>
      </c>
      <c r="AE4143" s="5">
        <v>38</v>
      </c>
      <c r="AF4143" s="5">
        <v>197.64901695620514</v>
      </c>
      <c r="AG4143" s="5">
        <v>132</v>
      </c>
      <c r="AH4143" s="5">
        <v>686.57026942681784</v>
      </c>
      <c r="AI4143" s="5">
        <v>11</v>
      </c>
      <c r="AJ4143" s="5">
        <v>57.214189118901494</v>
      </c>
    </row>
    <row r="4144" spans="1:36" x14ac:dyDescent="0.25">
      <c r="A4144">
        <v>2019</v>
      </c>
      <c r="B4144" t="s">
        <v>71</v>
      </c>
      <c r="C4144" s="212" t="s">
        <v>5779</v>
      </c>
      <c r="D4144" s="47" t="s">
        <v>970</v>
      </c>
      <c r="E4144" s="11">
        <v>0</v>
      </c>
      <c r="F4144" s="2">
        <v>0.4269</v>
      </c>
      <c r="G4144" s="2">
        <v>0.55940000000000001</v>
      </c>
      <c r="H4144" s="2">
        <v>-0.13250000000000001</v>
      </c>
      <c r="I4144" s="2">
        <v>0.41610000000000003</v>
      </c>
      <c r="J4144" s="2">
        <v>0.53949999999999998</v>
      </c>
      <c r="K4144" s="2">
        <v>-0.12339999999999995</v>
      </c>
      <c r="L4144" s="2">
        <v>0.49309999999999998</v>
      </c>
      <c r="M4144" s="2">
        <v>0.49390000000000001</v>
      </c>
      <c r="N4144" s="2">
        <v>-8.0000000000002292E-4</v>
      </c>
      <c r="O4144" s="2">
        <v>-8.5566666666666666E-2</v>
      </c>
      <c r="P4144" s="2" t="s">
        <v>5765</v>
      </c>
      <c r="Q4144" s="5">
        <v>19233</v>
      </c>
      <c r="R4144" s="5" t="s">
        <v>4791</v>
      </c>
      <c r="S4144" s="5">
        <v>21</v>
      </c>
      <c r="T4144" s="5">
        <v>109.18733426922478</v>
      </c>
      <c r="U4144" s="5">
        <v>1</v>
      </c>
      <c r="V4144" s="5">
        <v>5.1993968699630839</v>
      </c>
      <c r="W4144" s="5">
        <v>5</v>
      </c>
      <c r="X4144" s="5">
        <v>25.996984349815421</v>
      </c>
      <c r="Y4144" s="5">
        <v>11</v>
      </c>
      <c r="Z4144" s="5">
        <v>57.193365569593922</v>
      </c>
      <c r="AA4144" s="5">
        <v>4</v>
      </c>
      <c r="AB4144" s="5">
        <v>20.797587479852336</v>
      </c>
      <c r="AC4144" s="225">
        <v>341</v>
      </c>
      <c r="AD4144" s="5">
        <v>1772.9943326574116</v>
      </c>
      <c r="AE4144" s="5">
        <v>56</v>
      </c>
      <c r="AF4144" s="5">
        <v>291.16622471793272</v>
      </c>
      <c r="AG4144" s="5">
        <v>266</v>
      </c>
      <c r="AH4144" s="5">
        <v>1383.0395674101806</v>
      </c>
      <c r="AI4144" s="5">
        <v>19</v>
      </c>
      <c r="AJ4144" s="5">
        <v>98.788540529298601</v>
      </c>
    </row>
    <row r="4145" spans="1:36" x14ac:dyDescent="0.25">
      <c r="A4145">
        <v>2018</v>
      </c>
      <c r="B4145" t="s">
        <v>49</v>
      </c>
      <c r="C4145" s="212" t="s">
        <v>675</v>
      </c>
      <c r="D4145" s="47" t="s">
        <v>6316</v>
      </c>
      <c r="E4145" s="11">
        <v>24.9</v>
      </c>
      <c r="F4145" s="2">
        <v>0.2611</v>
      </c>
      <c r="G4145" s="2">
        <v>0.71</v>
      </c>
      <c r="H4145" s="2">
        <v>-0.44889999999999997</v>
      </c>
      <c r="I4145" s="2">
        <v>0.17</v>
      </c>
      <c r="J4145" s="2">
        <v>0.73899999999999999</v>
      </c>
      <c r="K4145" s="2">
        <v>-0.56899999999999995</v>
      </c>
      <c r="L4145" s="2">
        <v>0.32</v>
      </c>
      <c r="M4145" s="2">
        <v>0.66400000000000003</v>
      </c>
      <c r="N4145" s="2">
        <v>-0.34400000000000003</v>
      </c>
      <c r="O4145" s="2">
        <v>-0.45396666666666668</v>
      </c>
      <c r="P4145" s="2" t="s">
        <v>5900</v>
      </c>
      <c r="Q4145" s="5">
        <v>19253</v>
      </c>
      <c r="R4145" s="5">
        <v>773.21285140562259</v>
      </c>
      <c r="S4145" s="5">
        <v>17</v>
      </c>
      <c r="T4145" s="5">
        <v>88.297927595699363</v>
      </c>
      <c r="U4145" s="5">
        <v>0</v>
      </c>
      <c r="V4145" s="5">
        <v>0</v>
      </c>
      <c r="W4145" s="5">
        <v>4</v>
      </c>
      <c r="X4145" s="5">
        <v>20.77598296369397</v>
      </c>
      <c r="Y4145" s="5">
        <v>1</v>
      </c>
      <c r="Z4145" s="5">
        <v>5.1939957409234925</v>
      </c>
      <c r="AA4145" s="5">
        <v>12</v>
      </c>
      <c r="AB4145" s="5">
        <v>62.32794889108191</v>
      </c>
      <c r="AC4145" s="225">
        <v>89</v>
      </c>
      <c r="AD4145" s="5">
        <v>462.26562094219076</v>
      </c>
      <c r="AE4145" s="5">
        <v>6</v>
      </c>
      <c r="AF4145" s="5">
        <v>31.163974445540955</v>
      </c>
      <c r="AG4145" s="5">
        <v>82</v>
      </c>
      <c r="AH4145" s="5">
        <v>425.90765075572642</v>
      </c>
      <c r="AI4145" s="5">
        <v>1</v>
      </c>
      <c r="AJ4145" s="5">
        <v>5.1939957409234925</v>
      </c>
    </row>
    <row r="4146" spans="1:36" x14ac:dyDescent="0.25">
      <c r="A4146">
        <v>2019</v>
      </c>
      <c r="B4146" t="s">
        <v>41</v>
      </c>
      <c r="C4146" s="212" t="s">
        <v>6023</v>
      </c>
      <c r="D4146" s="47" t="s">
        <v>6005</v>
      </c>
      <c r="E4146" s="11">
        <v>3.1629999999999998</v>
      </c>
      <c r="F4146" s="2">
        <v>0.24049999999999999</v>
      </c>
      <c r="G4146" s="2">
        <v>0.74350000000000005</v>
      </c>
      <c r="H4146" s="2">
        <v>-0.50300000000000011</v>
      </c>
      <c r="I4146" s="2">
        <v>0.2102</v>
      </c>
      <c r="J4146" s="2">
        <v>0.74750000000000005</v>
      </c>
      <c r="K4146" s="2">
        <v>-0.53730000000000011</v>
      </c>
      <c r="L4146" s="2">
        <v>0.24629999999999999</v>
      </c>
      <c r="M4146" s="2">
        <v>0.74</v>
      </c>
      <c r="N4146" s="2">
        <v>-0.49370000000000003</v>
      </c>
      <c r="O4146" s="2">
        <v>-0.51133333333333342</v>
      </c>
      <c r="P4146" s="2" t="s">
        <v>5900</v>
      </c>
      <c r="Q4146" s="5">
        <v>19260</v>
      </c>
      <c r="R4146" s="5">
        <v>6089.1558646854255</v>
      </c>
      <c r="S4146" s="5">
        <v>62</v>
      </c>
      <c r="T4146" s="5">
        <v>321.91069574247143</v>
      </c>
      <c r="U4146" s="5">
        <v>1</v>
      </c>
      <c r="V4146" s="5">
        <v>5.1921079958463139</v>
      </c>
      <c r="W4146" s="5">
        <v>19</v>
      </c>
      <c r="X4146" s="5">
        <v>98.65005192107995</v>
      </c>
      <c r="Y4146" s="5">
        <v>10</v>
      </c>
      <c r="Z4146" s="5">
        <v>51.921079958463132</v>
      </c>
      <c r="AA4146" s="5">
        <v>32</v>
      </c>
      <c r="AB4146" s="5">
        <v>166.14745586708204</v>
      </c>
      <c r="AC4146" s="225">
        <v>842</v>
      </c>
      <c r="AD4146" s="5">
        <v>4371.7549325025957</v>
      </c>
      <c r="AE4146" s="5">
        <v>32</v>
      </c>
      <c r="AF4146" s="5">
        <v>166.14745586708204</v>
      </c>
      <c r="AG4146" s="5">
        <v>802</v>
      </c>
      <c r="AH4146" s="5">
        <v>4164.0706126687437</v>
      </c>
      <c r="AI4146" s="5">
        <v>8</v>
      </c>
      <c r="AJ4146" s="5">
        <v>41.536863966770511</v>
      </c>
    </row>
    <row r="4147" spans="1:36" x14ac:dyDescent="0.25">
      <c r="A4147">
        <v>2017</v>
      </c>
      <c r="B4147" t="s">
        <v>71</v>
      </c>
      <c r="C4147" s="212" t="s">
        <v>5788</v>
      </c>
      <c r="D4147" s="47" t="s">
        <v>5786</v>
      </c>
      <c r="E4147" s="11">
        <v>0</v>
      </c>
      <c r="F4147" s="2">
        <v>0.54520000000000002</v>
      </c>
      <c r="G4147" s="2">
        <v>0.44769999999999999</v>
      </c>
      <c r="H4147" s="2">
        <v>9.7500000000000031E-2</v>
      </c>
      <c r="I4147" s="2">
        <v>0.43780000000000002</v>
      </c>
      <c r="J4147" s="2">
        <v>0.54079999999999995</v>
      </c>
      <c r="K4147" s="2">
        <v>-0.10299999999999992</v>
      </c>
      <c r="L4147" s="2">
        <v>0.4118</v>
      </c>
      <c r="M4147" s="2">
        <v>0.58140000000000003</v>
      </c>
      <c r="N4147" s="2">
        <v>-0.16960000000000003</v>
      </c>
      <c r="O4147" s="2">
        <v>-5.8366666666666643E-2</v>
      </c>
      <c r="P4147" s="2" t="s">
        <v>5765</v>
      </c>
      <c r="Q4147" s="5">
        <v>19311</v>
      </c>
      <c r="R4147" s="5" t="s">
        <v>4791</v>
      </c>
      <c r="S4147" s="5">
        <v>90</v>
      </c>
      <c r="T4147" s="5">
        <v>466.05561597017248</v>
      </c>
      <c r="U4147" s="5">
        <v>0</v>
      </c>
      <c r="V4147" s="5">
        <v>0</v>
      </c>
      <c r="W4147" s="5">
        <v>8</v>
      </c>
      <c r="X4147" s="5">
        <v>41.427165864015329</v>
      </c>
      <c r="Y4147" s="5">
        <v>3</v>
      </c>
      <c r="Z4147" s="5">
        <v>15.535187199005748</v>
      </c>
      <c r="AA4147" s="5">
        <v>79</v>
      </c>
      <c r="AB4147" s="5">
        <v>409.09326290715137</v>
      </c>
      <c r="AC4147" s="225">
        <v>1031</v>
      </c>
      <c r="AD4147" s="5">
        <v>5338.9260007249759</v>
      </c>
      <c r="AE4147" s="5">
        <v>308</v>
      </c>
      <c r="AF4147" s="5">
        <v>1594.9458857645902</v>
      </c>
      <c r="AG4147" s="5">
        <v>685</v>
      </c>
      <c r="AH4147" s="5">
        <v>3547.2010771063119</v>
      </c>
      <c r="AI4147" s="5">
        <v>38</v>
      </c>
      <c r="AJ4147" s="5">
        <v>196.77903785407278</v>
      </c>
    </row>
    <row r="4148" spans="1:36" x14ac:dyDescent="0.25">
      <c r="A4148">
        <v>2018</v>
      </c>
      <c r="B4148" t="s">
        <v>70</v>
      </c>
      <c r="C4148" s="212" t="s">
        <v>5373</v>
      </c>
      <c r="D4148" s="47" t="s">
        <v>5372</v>
      </c>
      <c r="E4148" s="11">
        <v>23.56</v>
      </c>
      <c r="F4148" s="2">
        <v>0.73650000000000004</v>
      </c>
      <c r="G4148" s="2">
        <v>0.2349</v>
      </c>
      <c r="H4148" s="2">
        <v>0.50160000000000005</v>
      </c>
      <c r="I4148" s="2">
        <v>0.72189999999999999</v>
      </c>
      <c r="J4148" s="2">
        <v>0.23749999999999999</v>
      </c>
      <c r="K4148" s="2">
        <v>0.4844</v>
      </c>
      <c r="L4148" s="2">
        <v>0.67620000000000002</v>
      </c>
      <c r="M4148" s="2">
        <v>0.30480000000000002</v>
      </c>
      <c r="N4148" s="2">
        <v>0.37140000000000001</v>
      </c>
      <c r="O4148" s="2">
        <v>0.45246666666666663</v>
      </c>
      <c r="P4148" s="5" t="s">
        <v>4792</v>
      </c>
      <c r="Q4148" s="5">
        <v>19321</v>
      </c>
      <c r="R4148" s="5">
        <v>820.07640067911723</v>
      </c>
      <c r="S4148" s="5">
        <v>106</v>
      </c>
      <c r="T4148" s="5">
        <v>548.62584752342013</v>
      </c>
      <c r="U4148" s="5">
        <v>0</v>
      </c>
      <c r="V4148" s="5">
        <v>0</v>
      </c>
      <c r="W4148" s="5">
        <v>9</v>
      </c>
      <c r="X4148" s="5">
        <v>46.581439884063968</v>
      </c>
      <c r="Y4148" s="5">
        <v>5</v>
      </c>
      <c r="Z4148" s="5">
        <v>25.87857771336887</v>
      </c>
      <c r="AA4148" s="5">
        <v>92</v>
      </c>
      <c r="AB4148" s="5">
        <v>476.16582992598723</v>
      </c>
      <c r="AC4148" s="225">
        <v>618</v>
      </c>
      <c r="AD4148" s="5">
        <v>3198.592205372393</v>
      </c>
      <c r="AE4148" s="5">
        <v>78</v>
      </c>
      <c r="AF4148" s="5">
        <v>403.70581232855449</v>
      </c>
      <c r="AG4148" s="5">
        <v>498</v>
      </c>
      <c r="AH4148" s="5">
        <v>2577.5063402515398</v>
      </c>
      <c r="AI4148" s="5">
        <v>42</v>
      </c>
      <c r="AJ4148" s="5">
        <v>217.38005279229853</v>
      </c>
    </row>
    <row r="4149" spans="1:36" x14ac:dyDescent="0.25">
      <c r="A4149">
        <v>2017</v>
      </c>
      <c r="B4149" t="s">
        <v>71</v>
      </c>
      <c r="C4149" s="212" t="s">
        <v>4923</v>
      </c>
      <c r="D4149" s="47" t="s">
        <v>4920</v>
      </c>
      <c r="E4149" s="11">
        <v>0</v>
      </c>
      <c r="F4149" s="2">
        <v>0.66190000000000004</v>
      </c>
      <c r="G4149" s="2">
        <v>0.32169999999999999</v>
      </c>
      <c r="H4149" s="2">
        <v>0.34020000000000006</v>
      </c>
      <c r="I4149" s="2">
        <v>0.70579999999999998</v>
      </c>
      <c r="J4149" s="2">
        <v>0.25530000000000003</v>
      </c>
      <c r="K4149" s="2">
        <v>0.45049999999999996</v>
      </c>
      <c r="L4149" s="2">
        <v>0.73080000000000001</v>
      </c>
      <c r="M4149" s="2">
        <v>0.25629999999999997</v>
      </c>
      <c r="N4149" s="2">
        <v>0.47450000000000003</v>
      </c>
      <c r="O4149" s="2">
        <v>0.42173333333333335</v>
      </c>
      <c r="P4149" s="2" t="s">
        <v>4792</v>
      </c>
      <c r="Q4149" s="5">
        <v>19331</v>
      </c>
      <c r="R4149" s="5" t="s">
        <v>4791</v>
      </c>
      <c r="S4149" s="5">
        <v>66</v>
      </c>
      <c r="T4149" s="5">
        <v>341.42051626920488</v>
      </c>
      <c r="U4149" s="5">
        <v>0</v>
      </c>
      <c r="V4149" s="5">
        <v>0</v>
      </c>
      <c r="W4149" s="5">
        <v>18</v>
      </c>
      <c r="X4149" s="5">
        <v>93.1146862552377</v>
      </c>
      <c r="Y4149" s="5">
        <v>9</v>
      </c>
      <c r="Z4149" s="5">
        <v>46.55734312761885</v>
      </c>
      <c r="AA4149" s="5">
        <v>39</v>
      </c>
      <c r="AB4149" s="5">
        <v>201.74848688634836</v>
      </c>
      <c r="AC4149" s="225">
        <v>437</v>
      </c>
      <c r="AD4149" s="5">
        <v>2260.6176607521597</v>
      </c>
      <c r="AE4149" s="5">
        <v>62</v>
      </c>
      <c r="AF4149" s="5">
        <v>320.72836376804099</v>
      </c>
      <c r="AG4149" s="5">
        <v>340</v>
      </c>
      <c r="AH4149" s="5">
        <v>1758.8329625989343</v>
      </c>
      <c r="AI4149" s="5">
        <v>35</v>
      </c>
      <c r="AJ4149" s="5">
        <v>181.05633438518441</v>
      </c>
    </row>
    <row r="4150" spans="1:36" x14ac:dyDescent="0.25">
      <c r="A4150">
        <v>2017</v>
      </c>
      <c r="B4150" t="s">
        <v>71</v>
      </c>
      <c r="C4150" s="212" t="s">
        <v>5332</v>
      </c>
      <c r="D4150" s="47" t="s">
        <v>5914</v>
      </c>
      <c r="E4150" s="11">
        <v>0</v>
      </c>
      <c r="F4150" s="2">
        <v>0.4098</v>
      </c>
      <c r="G4150" s="2">
        <v>0.58040000000000003</v>
      </c>
      <c r="H4150" s="2">
        <v>-0.17060000000000003</v>
      </c>
      <c r="I4150" s="2">
        <v>0.28050000000000003</v>
      </c>
      <c r="J4150" s="2">
        <v>0.68500000000000005</v>
      </c>
      <c r="K4150" s="2">
        <v>-0.40450000000000003</v>
      </c>
      <c r="L4150" s="2">
        <v>0.28649999999999998</v>
      </c>
      <c r="M4150" s="2">
        <v>0.70399999999999996</v>
      </c>
      <c r="N4150" s="2">
        <v>-0.41749999999999998</v>
      </c>
      <c r="O4150" s="2">
        <v>-0.3308666666666667</v>
      </c>
      <c r="P4150" s="2" t="s">
        <v>5900</v>
      </c>
      <c r="Q4150" s="5">
        <v>19351</v>
      </c>
      <c r="R4150" s="5" t="s">
        <v>4791</v>
      </c>
      <c r="S4150" s="5">
        <v>178</v>
      </c>
      <c r="T4150" s="5">
        <v>919.8491034055088</v>
      </c>
      <c r="U4150" s="5">
        <v>0</v>
      </c>
      <c r="V4150" s="5">
        <v>0</v>
      </c>
      <c r="W4150" s="5">
        <v>15</v>
      </c>
      <c r="X4150" s="5">
        <v>77.515373882486699</v>
      </c>
      <c r="Y4150" s="5">
        <v>20</v>
      </c>
      <c r="Z4150" s="5">
        <v>103.3538318433156</v>
      </c>
      <c r="AA4150" s="5">
        <v>143</v>
      </c>
      <c r="AB4150" s="5">
        <v>738.97989767970648</v>
      </c>
      <c r="AC4150" s="225">
        <v>946</v>
      </c>
      <c r="AD4150" s="5">
        <v>4888.6362461888275</v>
      </c>
      <c r="AE4150" s="5">
        <v>124</v>
      </c>
      <c r="AF4150" s="5">
        <v>640.79375742855666</v>
      </c>
      <c r="AG4150" s="5">
        <v>771</v>
      </c>
      <c r="AH4150" s="5">
        <v>3984.290217559816</v>
      </c>
      <c r="AI4150" s="5">
        <v>51</v>
      </c>
      <c r="AJ4150" s="5">
        <v>263.55227120045475</v>
      </c>
    </row>
    <row r="4151" spans="1:36" x14ac:dyDescent="0.25">
      <c r="A4151">
        <v>2019</v>
      </c>
      <c r="B4151" t="s">
        <v>41</v>
      </c>
      <c r="C4151" s="212" t="s">
        <v>6188</v>
      </c>
      <c r="D4151" s="47" t="s">
        <v>6109</v>
      </c>
      <c r="E4151" s="11">
        <v>15.788</v>
      </c>
      <c r="F4151" s="2">
        <v>0.44950000000000001</v>
      </c>
      <c r="G4151" s="2">
        <v>0.53290000000000004</v>
      </c>
      <c r="H4151" s="2">
        <v>-8.340000000000003E-2</v>
      </c>
      <c r="I4151" s="2">
        <v>0.44180000000000003</v>
      </c>
      <c r="J4151" s="2">
        <v>0.50580000000000003</v>
      </c>
      <c r="K4151" s="2">
        <v>-6.4000000000000001E-2</v>
      </c>
      <c r="L4151" s="2">
        <v>0.46360000000000001</v>
      </c>
      <c r="M4151" s="2">
        <v>0.51849999999999996</v>
      </c>
      <c r="N4151" s="2">
        <v>-5.4899999999999949E-2</v>
      </c>
      <c r="O4151" s="2">
        <v>-6.7433333333333331E-2</v>
      </c>
      <c r="P4151" s="2" t="s">
        <v>5900</v>
      </c>
      <c r="Q4151" s="5">
        <v>19352</v>
      </c>
      <c r="R4151" s="5">
        <v>1225.7410691664554</v>
      </c>
      <c r="S4151" s="5">
        <v>16</v>
      </c>
      <c r="T4151" s="5">
        <v>82.678792889623807</v>
      </c>
      <c r="U4151" s="5">
        <v>0</v>
      </c>
      <c r="V4151" s="5">
        <v>0</v>
      </c>
      <c r="W4151" s="5">
        <v>3</v>
      </c>
      <c r="X4151" s="5">
        <v>15.502273666804465</v>
      </c>
      <c r="Y4151" s="5">
        <v>4</v>
      </c>
      <c r="Z4151" s="5">
        <v>20.669698222405952</v>
      </c>
      <c r="AA4151" s="5">
        <v>9</v>
      </c>
      <c r="AB4151" s="5">
        <v>46.506821000413396</v>
      </c>
      <c r="AC4151" s="225">
        <v>212</v>
      </c>
      <c r="AD4151" s="5">
        <v>1095.4940057875156</v>
      </c>
      <c r="AE4151" s="5">
        <v>22</v>
      </c>
      <c r="AF4151" s="5">
        <v>113.68334022323273</v>
      </c>
      <c r="AG4151" s="5">
        <v>168</v>
      </c>
      <c r="AH4151" s="5">
        <v>868.1273253410501</v>
      </c>
      <c r="AI4151" s="5">
        <v>22</v>
      </c>
      <c r="AJ4151" s="5">
        <v>113.68334022323273</v>
      </c>
    </row>
    <row r="4152" spans="1:36" x14ac:dyDescent="0.25">
      <c r="A4152">
        <v>2018</v>
      </c>
      <c r="B4152" t="s">
        <v>71</v>
      </c>
      <c r="C4152" s="212" t="s">
        <v>4923</v>
      </c>
      <c r="D4152" s="47" t="s">
        <v>4920</v>
      </c>
      <c r="E4152" s="11">
        <v>0</v>
      </c>
      <c r="F4152" s="2">
        <v>0.66190000000000004</v>
      </c>
      <c r="G4152" s="2">
        <v>0.32169999999999999</v>
      </c>
      <c r="H4152" s="2">
        <v>0.34020000000000006</v>
      </c>
      <c r="I4152" s="2">
        <v>0.70579999999999998</v>
      </c>
      <c r="J4152" s="2">
        <v>0.25530000000000003</v>
      </c>
      <c r="K4152" s="2">
        <v>0.45049999999999996</v>
      </c>
      <c r="L4152" s="2">
        <v>0.73080000000000001</v>
      </c>
      <c r="M4152" s="2">
        <v>0.25629999999999997</v>
      </c>
      <c r="N4152" s="2">
        <v>0.47450000000000003</v>
      </c>
      <c r="O4152" s="2">
        <v>0.42173333333333335</v>
      </c>
      <c r="P4152" s="2" t="s">
        <v>4792</v>
      </c>
      <c r="Q4152" s="5">
        <v>19367</v>
      </c>
      <c r="R4152" s="5" t="s">
        <v>4791</v>
      </c>
      <c r="S4152" s="5">
        <v>44</v>
      </c>
      <c r="T4152" s="5">
        <v>227.19058191769506</v>
      </c>
      <c r="U4152" s="5">
        <v>0</v>
      </c>
      <c r="V4152" s="5">
        <v>0</v>
      </c>
      <c r="W4152" s="5">
        <v>9</v>
      </c>
      <c r="X4152" s="5">
        <v>46.470800846801261</v>
      </c>
      <c r="Y4152" s="5">
        <v>11</v>
      </c>
      <c r="Z4152" s="5">
        <v>56.797645479423764</v>
      </c>
      <c r="AA4152" s="5">
        <v>24</v>
      </c>
      <c r="AB4152" s="5">
        <v>123.92213559147002</v>
      </c>
      <c r="AC4152" s="225">
        <v>343</v>
      </c>
      <c r="AD4152" s="5">
        <v>1771.0538544947592</v>
      </c>
      <c r="AE4152" s="5">
        <v>43</v>
      </c>
      <c r="AF4152" s="5">
        <v>222.0271596013838</v>
      </c>
      <c r="AG4152" s="5">
        <v>272</v>
      </c>
      <c r="AH4152" s="5">
        <v>1404.4508700366603</v>
      </c>
      <c r="AI4152" s="5">
        <v>28</v>
      </c>
      <c r="AJ4152" s="5">
        <v>144.57582485671503</v>
      </c>
    </row>
    <row r="4153" spans="1:36" x14ac:dyDescent="0.25">
      <c r="A4153">
        <v>2018</v>
      </c>
      <c r="B4153" t="s">
        <v>71</v>
      </c>
      <c r="C4153" s="212" t="s">
        <v>4923</v>
      </c>
      <c r="D4153" s="47" t="s">
        <v>4920</v>
      </c>
      <c r="E4153" s="11">
        <v>0</v>
      </c>
      <c r="F4153" s="2">
        <v>0.66190000000000004</v>
      </c>
      <c r="G4153" s="2">
        <v>0.32169999999999999</v>
      </c>
      <c r="H4153" s="2">
        <v>0.34020000000000006</v>
      </c>
      <c r="I4153" s="2">
        <v>0.70579999999999998</v>
      </c>
      <c r="J4153" s="2">
        <v>0.25530000000000003</v>
      </c>
      <c r="K4153" s="2">
        <v>0.45049999999999996</v>
      </c>
      <c r="L4153" s="2">
        <v>0.73080000000000001</v>
      </c>
      <c r="M4153" s="2">
        <v>0.25629999999999997</v>
      </c>
      <c r="N4153" s="2">
        <v>0.47450000000000003</v>
      </c>
      <c r="O4153" s="2">
        <v>0.42173333333333335</v>
      </c>
      <c r="P4153" s="2" t="s">
        <v>4792</v>
      </c>
      <c r="Q4153" s="5">
        <v>19367</v>
      </c>
      <c r="R4153" s="5" t="s">
        <v>4791</v>
      </c>
      <c r="S4153" s="5">
        <v>44</v>
      </c>
      <c r="T4153" s="5">
        <v>227.19058191769506</v>
      </c>
      <c r="U4153" s="5">
        <v>0</v>
      </c>
      <c r="V4153" s="5">
        <v>0</v>
      </c>
      <c r="W4153" s="5">
        <v>9</v>
      </c>
      <c r="X4153" s="5">
        <v>46.470800846801261</v>
      </c>
      <c r="Y4153" s="5">
        <v>11</v>
      </c>
      <c r="Z4153" s="5">
        <v>56.797645479423764</v>
      </c>
      <c r="AA4153" s="5">
        <v>24</v>
      </c>
      <c r="AB4153" s="5">
        <v>123.92213559147002</v>
      </c>
      <c r="AC4153" s="225">
        <v>343</v>
      </c>
      <c r="AD4153" s="5">
        <v>1771.0538544947592</v>
      </c>
      <c r="AE4153" s="5">
        <v>43</v>
      </c>
      <c r="AF4153" s="5">
        <v>222.0271596013838</v>
      </c>
      <c r="AG4153" s="5">
        <v>272</v>
      </c>
      <c r="AH4153" s="5">
        <v>1404.4508700366603</v>
      </c>
      <c r="AI4153" s="5">
        <v>28</v>
      </c>
      <c r="AJ4153" s="5">
        <v>144.57582485671503</v>
      </c>
    </row>
    <row r="4154" spans="1:36" x14ac:dyDescent="0.25">
      <c r="A4154">
        <v>2017</v>
      </c>
      <c r="B4154" t="s">
        <v>70</v>
      </c>
      <c r="C4154" s="212" t="s">
        <v>5373</v>
      </c>
      <c r="D4154" s="47" t="s">
        <v>5372</v>
      </c>
      <c r="E4154" s="11">
        <v>23.56</v>
      </c>
      <c r="F4154" s="2">
        <v>0.73650000000000004</v>
      </c>
      <c r="G4154" s="2">
        <v>0.2349</v>
      </c>
      <c r="H4154" s="2">
        <v>0.50160000000000005</v>
      </c>
      <c r="I4154" s="2">
        <v>0.72189999999999999</v>
      </c>
      <c r="J4154" s="2">
        <v>0.23749999999999999</v>
      </c>
      <c r="K4154" s="2">
        <v>0.4844</v>
      </c>
      <c r="L4154" s="2">
        <v>0.67620000000000002</v>
      </c>
      <c r="M4154" s="2">
        <v>0.30480000000000002</v>
      </c>
      <c r="N4154" s="2">
        <v>0.37140000000000001</v>
      </c>
      <c r="O4154" s="2">
        <v>0.45246666666666663</v>
      </c>
      <c r="P4154" s="5" t="s">
        <v>4792</v>
      </c>
      <c r="Q4154" s="5">
        <v>19386</v>
      </c>
      <c r="R4154" s="5">
        <v>822.83531409168086</v>
      </c>
      <c r="S4154" s="5">
        <v>118</v>
      </c>
      <c r="T4154" s="5">
        <v>608.68668111007935</v>
      </c>
      <c r="U4154" s="5">
        <v>1</v>
      </c>
      <c r="V4154" s="5">
        <v>5.158361704322707</v>
      </c>
      <c r="W4154" s="5">
        <v>6</v>
      </c>
      <c r="X4154" s="5">
        <v>30.950170225936244</v>
      </c>
      <c r="Y4154" s="5">
        <v>8</v>
      </c>
      <c r="Z4154" s="5">
        <v>41.266893634581656</v>
      </c>
      <c r="AA4154" s="5">
        <v>103</v>
      </c>
      <c r="AB4154" s="5">
        <v>531.31125554523885</v>
      </c>
      <c r="AC4154" s="225">
        <v>610</v>
      </c>
      <c r="AD4154" s="5">
        <v>3146.6006396368512</v>
      </c>
      <c r="AE4154" s="5">
        <v>120</v>
      </c>
      <c r="AF4154" s="5">
        <v>619.00340451872489</v>
      </c>
      <c r="AG4154" s="5">
        <v>461</v>
      </c>
      <c r="AH4154" s="5">
        <v>2378.0047456927678</v>
      </c>
      <c r="AI4154" s="5">
        <v>29</v>
      </c>
      <c r="AJ4154" s="5">
        <v>149.59248942535851</v>
      </c>
    </row>
    <row r="4155" spans="1:36" x14ac:dyDescent="0.25">
      <c r="A4155">
        <v>2018</v>
      </c>
      <c r="B4155" t="s">
        <v>49</v>
      </c>
      <c r="C4155" s="212" t="s">
        <v>675</v>
      </c>
      <c r="D4155" s="47" t="s">
        <v>6316</v>
      </c>
      <c r="E4155" s="11">
        <v>24.9</v>
      </c>
      <c r="F4155" s="2">
        <v>0.2611</v>
      </c>
      <c r="G4155" s="2">
        <v>0.71</v>
      </c>
      <c r="H4155" s="2">
        <v>-0.44889999999999997</v>
      </c>
      <c r="I4155" s="2">
        <v>0.17</v>
      </c>
      <c r="J4155" s="2">
        <v>0.73899999999999999</v>
      </c>
      <c r="K4155" s="2">
        <v>-0.56899999999999995</v>
      </c>
      <c r="L4155" s="2">
        <v>0.32</v>
      </c>
      <c r="M4155" s="2">
        <v>0.66400000000000003</v>
      </c>
      <c r="N4155" s="2">
        <v>-0.34400000000000003</v>
      </c>
      <c r="O4155" s="2">
        <v>-0.45396666666666668</v>
      </c>
      <c r="P4155" s="2" t="s">
        <v>5900</v>
      </c>
      <c r="Q4155" s="5">
        <v>19459</v>
      </c>
      <c r="R4155" s="5">
        <v>781.4859437751004</v>
      </c>
      <c r="S4155" s="5">
        <v>8</v>
      </c>
      <c r="T4155" s="5">
        <v>41.112081813042813</v>
      </c>
      <c r="U4155" s="5">
        <v>0</v>
      </c>
      <c r="V4155" s="5">
        <v>0</v>
      </c>
      <c r="W4155" s="5">
        <v>3</v>
      </c>
      <c r="X4155" s="5">
        <v>15.417030679891052</v>
      </c>
      <c r="Y4155" s="5">
        <v>0</v>
      </c>
      <c r="Z4155" s="5">
        <v>0</v>
      </c>
      <c r="AA4155" s="5">
        <v>5</v>
      </c>
      <c r="AB4155" s="5">
        <v>25.695051133151754</v>
      </c>
      <c r="AC4155" s="225">
        <v>111</v>
      </c>
      <c r="AD4155" s="5">
        <v>570.43013515596897</v>
      </c>
      <c r="AE4155" s="5">
        <v>8</v>
      </c>
      <c r="AF4155" s="5">
        <v>41.112081813042813</v>
      </c>
      <c r="AG4155" s="5">
        <v>100</v>
      </c>
      <c r="AH4155" s="5">
        <v>513.90102266303506</v>
      </c>
      <c r="AI4155" s="5">
        <v>3</v>
      </c>
      <c r="AJ4155" s="5">
        <v>15.417030679891052</v>
      </c>
    </row>
    <row r="4156" spans="1:36" x14ac:dyDescent="0.25">
      <c r="A4156">
        <v>2019</v>
      </c>
      <c r="B4156" t="s">
        <v>70</v>
      </c>
      <c r="C4156" s="212" t="s">
        <v>5373</v>
      </c>
      <c r="D4156" s="47" t="s">
        <v>5372</v>
      </c>
      <c r="E4156" s="11">
        <v>23.56</v>
      </c>
      <c r="F4156" s="2">
        <v>0.73650000000000004</v>
      </c>
      <c r="G4156" s="2">
        <v>0.2349</v>
      </c>
      <c r="H4156" s="2">
        <v>0.50160000000000005</v>
      </c>
      <c r="I4156" s="2">
        <v>0.72189999999999999</v>
      </c>
      <c r="J4156" s="2">
        <v>0.23749999999999999</v>
      </c>
      <c r="K4156" s="2">
        <v>0.4844</v>
      </c>
      <c r="L4156" s="2">
        <v>0.67620000000000002</v>
      </c>
      <c r="M4156" s="2">
        <v>0.30480000000000002</v>
      </c>
      <c r="N4156" s="2">
        <v>0.37140000000000001</v>
      </c>
      <c r="O4156" s="2">
        <v>0.45246666666666663</v>
      </c>
      <c r="P4156" s="5" t="s">
        <v>4792</v>
      </c>
      <c r="Q4156" s="5">
        <v>19468</v>
      </c>
      <c r="R4156" s="5">
        <v>826.31578947368428</v>
      </c>
      <c r="S4156" s="5">
        <v>143</v>
      </c>
      <c r="T4156" s="5">
        <v>734.53873022395726</v>
      </c>
      <c r="U4156" s="5">
        <v>0</v>
      </c>
      <c r="V4156" s="5">
        <v>0</v>
      </c>
      <c r="W4156" s="5">
        <v>14</v>
      </c>
      <c r="X4156" s="5">
        <v>71.912882679268535</v>
      </c>
      <c r="Y4156" s="5">
        <v>12</v>
      </c>
      <c r="Z4156" s="5">
        <v>61.639613725087329</v>
      </c>
      <c r="AA4156" s="5">
        <v>117</v>
      </c>
      <c r="AB4156" s="5">
        <v>600.98623381960135</v>
      </c>
      <c r="AC4156" s="225">
        <v>638</v>
      </c>
      <c r="AD4156" s="5">
        <v>3277.1727963838093</v>
      </c>
      <c r="AE4156" s="5">
        <v>83</v>
      </c>
      <c r="AF4156" s="5">
        <v>426.34066159852063</v>
      </c>
      <c r="AG4156" s="5">
        <v>510</v>
      </c>
      <c r="AH4156" s="5">
        <v>2619.6835833162113</v>
      </c>
      <c r="AI4156" s="5">
        <v>45</v>
      </c>
      <c r="AJ4156" s="5">
        <v>231.14855146907746</v>
      </c>
    </row>
    <row r="4157" spans="1:36" x14ac:dyDescent="0.25">
      <c r="A4157">
        <v>2018</v>
      </c>
      <c r="B4157" t="s">
        <v>41</v>
      </c>
      <c r="C4157" s="212" t="s">
        <v>6023</v>
      </c>
      <c r="D4157" s="47" t="s">
        <v>6005</v>
      </c>
      <c r="E4157" s="11">
        <v>3.1629999999999998</v>
      </c>
      <c r="F4157" s="2">
        <v>0.24049999999999999</v>
      </c>
      <c r="G4157" s="2">
        <v>0.74350000000000005</v>
      </c>
      <c r="H4157" s="2">
        <v>-0.50300000000000011</v>
      </c>
      <c r="I4157" s="2">
        <v>0.2102</v>
      </c>
      <c r="J4157" s="2">
        <v>0.74750000000000005</v>
      </c>
      <c r="K4157" s="2">
        <v>-0.53730000000000011</v>
      </c>
      <c r="L4157" s="2">
        <v>0.24629999999999999</v>
      </c>
      <c r="M4157" s="2">
        <v>0.74</v>
      </c>
      <c r="N4157" s="2">
        <v>-0.49370000000000003</v>
      </c>
      <c r="O4157" s="2">
        <v>-0.51133333333333342</v>
      </c>
      <c r="P4157" s="2" t="s">
        <v>5900</v>
      </c>
      <c r="Q4157" s="5">
        <v>19497</v>
      </c>
      <c r="R4157" s="5">
        <v>6164.0847296870061</v>
      </c>
      <c r="S4157" s="5">
        <v>54</v>
      </c>
      <c r="T4157" s="5">
        <v>276.96568702877363</v>
      </c>
      <c r="U4157" s="5">
        <v>0</v>
      </c>
      <c r="V4157" s="5">
        <v>0</v>
      </c>
      <c r="W4157" s="5">
        <v>4</v>
      </c>
      <c r="X4157" s="5">
        <v>20.515976816946196</v>
      </c>
      <c r="Y4157" s="5">
        <v>19</v>
      </c>
      <c r="Z4157" s="5">
        <v>97.450889880494429</v>
      </c>
      <c r="AA4157" s="5">
        <v>31</v>
      </c>
      <c r="AB4157" s="5">
        <v>158.99882033133304</v>
      </c>
      <c r="AC4157" s="225">
        <v>921</v>
      </c>
      <c r="AD4157" s="5">
        <v>4723.8036621018618</v>
      </c>
      <c r="AE4157" s="5">
        <v>30</v>
      </c>
      <c r="AF4157" s="5">
        <v>153.86982612709647</v>
      </c>
      <c r="AG4157" s="5">
        <v>883</v>
      </c>
      <c r="AH4157" s="5">
        <v>4528.9018823408733</v>
      </c>
      <c r="AI4157" s="5">
        <v>8</v>
      </c>
      <c r="AJ4157" s="5">
        <v>41.031953633892392</v>
      </c>
    </row>
    <row r="4158" spans="1:36" x14ac:dyDescent="0.25">
      <c r="A4158">
        <v>2019</v>
      </c>
      <c r="B4158" t="s">
        <v>41</v>
      </c>
      <c r="C4158" s="212" t="s">
        <v>681</v>
      </c>
      <c r="D4158" s="47" t="s">
        <v>6005</v>
      </c>
      <c r="E4158" s="11">
        <v>9.2850000000000001</v>
      </c>
      <c r="F4158" s="2">
        <v>0.24049999999999999</v>
      </c>
      <c r="G4158" s="2">
        <v>0.74350000000000005</v>
      </c>
      <c r="H4158" s="2">
        <v>-0.50300000000000011</v>
      </c>
      <c r="I4158" s="2">
        <v>0.2102</v>
      </c>
      <c r="J4158" s="2">
        <v>0.74750000000000005</v>
      </c>
      <c r="K4158" s="2">
        <v>-0.53730000000000011</v>
      </c>
      <c r="L4158" s="2">
        <v>0.24629999999999999</v>
      </c>
      <c r="M4158" s="2">
        <v>0.74</v>
      </c>
      <c r="N4158" s="2">
        <v>-0.49370000000000003</v>
      </c>
      <c r="O4158" s="2">
        <v>-0.51133333333333342</v>
      </c>
      <c r="P4158" s="2" t="s">
        <v>5900</v>
      </c>
      <c r="Q4158" s="5">
        <v>19517</v>
      </c>
      <c r="R4158" s="5">
        <v>2101.992460958535</v>
      </c>
      <c r="S4158" s="5">
        <v>253</v>
      </c>
      <c r="T4158" s="5">
        <v>1296.3057847005175</v>
      </c>
      <c r="U4158" s="5">
        <v>2</v>
      </c>
      <c r="V4158" s="5">
        <v>10.247476558897372</v>
      </c>
      <c r="W4158" s="5">
        <v>18</v>
      </c>
      <c r="X4158" s="5">
        <v>92.227289030076349</v>
      </c>
      <c r="Y4158" s="5">
        <v>19</v>
      </c>
      <c r="Z4158" s="5">
        <v>97.351027309525037</v>
      </c>
      <c r="AA4158" s="5">
        <v>214</v>
      </c>
      <c r="AB4158" s="5">
        <v>1096.4799918020187</v>
      </c>
      <c r="AC4158" s="225">
        <v>546</v>
      </c>
      <c r="AD4158" s="5">
        <v>2797.5611005789824</v>
      </c>
      <c r="AE4158" s="5">
        <v>48</v>
      </c>
      <c r="AF4158" s="5">
        <v>245.93943741353692</v>
      </c>
      <c r="AG4158" s="5">
        <v>424</v>
      </c>
      <c r="AH4158" s="5">
        <v>2172.465030486243</v>
      </c>
      <c r="AI4158" s="5">
        <v>74</v>
      </c>
      <c r="AJ4158" s="5">
        <v>379.15663267920274</v>
      </c>
    </row>
    <row r="4159" spans="1:36" x14ac:dyDescent="0.25">
      <c r="A4159">
        <v>2017</v>
      </c>
      <c r="B4159" t="s">
        <v>71</v>
      </c>
      <c r="C4159" s="212" t="s">
        <v>5093</v>
      </c>
      <c r="D4159" s="47" t="s">
        <v>5093</v>
      </c>
      <c r="E4159" s="11">
        <v>0</v>
      </c>
      <c r="F4159" s="2">
        <v>0.81089999999999995</v>
      </c>
      <c r="G4159" s="2">
        <v>0.17660000000000001</v>
      </c>
      <c r="H4159" s="2">
        <v>0.63429999999999997</v>
      </c>
      <c r="I4159" s="2">
        <v>0.79730000000000001</v>
      </c>
      <c r="J4159" s="2">
        <v>0.1792</v>
      </c>
      <c r="K4159" s="2">
        <v>0.61809999999999998</v>
      </c>
      <c r="L4159" s="2">
        <v>0.76559999999999995</v>
      </c>
      <c r="M4159" s="2">
        <v>0.2228</v>
      </c>
      <c r="N4159" s="2">
        <v>0.54279999999999995</v>
      </c>
      <c r="O4159" s="2">
        <v>0.59839999999999993</v>
      </c>
      <c r="P4159" s="2" t="s">
        <v>4792</v>
      </c>
      <c r="Q4159" s="5">
        <v>19552</v>
      </c>
      <c r="R4159" s="5" t="s">
        <v>4791</v>
      </c>
      <c r="S4159" s="5">
        <v>132</v>
      </c>
      <c r="T4159" s="5">
        <v>675.1227495908347</v>
      </c>
      <c r="U4159" s="5">
        <v>2</v>
      </c>
      <c r="V4159" s="5">
        <v>10.229132569558102</v>
      </c>
      <c r="W4159" s="5">
        <v>1</v>
      </c>
      <c r="X4159" s="5">
        <v>5.114566284779051</v>
      </c>
      <c r="Y4159" s="5">
        <v>43</v>
      </c>
      <c r="Z4159" s="5">
        <v>219.92635024549921</v>
      </c>
      <c r="AA4159" s="5">
        <v>86</v>
      </c>
      <c r="AB4159" s="5">
        <v>439.85270049099842</v>
      </c>
      <c r="AC4159" s="225">
        <v>420</v>
      </c>
      <c r="AD4159" s="5">
        <v>2148.1178396072014</v>
      </c>
      <c r="AE4159" s="5">
        <v>147</v>
      </c>
      <c r="AF4159" s="5">
        <v>751.8412438625204</v>
      </c>
      <c r="AG4159" s="5">
        <v>226</v>
      </c>
      <c r="AH4159" s="5">
        <v>1155.8919803600654</v>
      </c>
      <c r="AI4159" s="5">
        <v>47</v>
      </c>
      <c r="AJ4159" s="5">
        <v>240.38461538461539</v>
      </c>
    </row>
    <row r="4160" spans="1:36" x14ac:dyDescent="0.25">
      <c r="A4160">
        <v>2019</v>
      </c>
      <c r="B4160" t="s">
        <v>41</v>
      </c>
      <c r="C4160" s="212" t="s">
        <v>6197</v>
      </c>
      <c r="D4160" s="47" t="s">
        <v>5289</v>
      </c>
      <c r="E4160" s="11">
        <v>17.2</v>
      </c>
      <c r="F4160" s="2">
        <v>0.36990000000000001</v>
      </c>
      <c r="G4160" s="2">
        <v>0.61060000000000003</v>
      </c>
      <c r="H4160" s="2">
        <v>-0.24070000000000003</v>
      </c>
      <c r="I4160" s="2">
        <v>0.36830000000000002</v>
      </c>
      <c r="J4160" s="2">
        <v>0.57410000000000005</v>
      </c>
      <c r="K4160" s="2">
        <v>-0.20580000000000004</v>
      </c>
      <c r="L4160" s="2">
        <v>0.45140000000000002</v>
      </c>
      <c r="M4160" s="2">
        <v>0.53480000000000005</v>
      </c>
      <c r="N4160" s="2">
        <v>-8.340000000000003E-2</v>
      </c>
      <c r="O4160" s="2">
        <v>-0.17663333333333334</v>
      </c>
      <c r="P4160" s="2" t="s">
        <v>5900</v>
      </c>
      <c r="Q4160" s="5">
        <v>19564</v>
      </c>
      <c r="R4160" s="5">
        <v>1137.4418604651164</v>
      </c>
      <c r="S4160" s="5">
        <v>8</v>
      </c>
      <c r="T4160" s="5">
        <v>40.891433244735225</v>
      </c>
      <c r="U4160" s="5">
        <v>0</v>
      </c>
      <c r="V4160" s="5">
        <v>0</v>
      </c>
      <c r="W4160" s="5">
        <v>1</v>
      </c>
      <c r="X4160" s="5">
        <v>5.1114291555919031</v>
      </c>
      <c r="Y4160" s="5">
        <v>2</v>
      </c>
      <c r="Z4160" s="5">
        <v>10.222858311183806</v>
      </c>
      <c r="AA4160" s="5">
        <v>5</v>
      </c>
      <c r="AB4160" s="5">
        <v>25.557145777959516</v>
      </c>
      <c r="AC4160" s="225">
        <v>123</v>
      </c>
      <c r="AD4160" s="5">
        <v>628.70578613780413</v>
      </c>
      <c r="AE4160" s="5">
        <v>17</v>
      </c>
      <c r="AF4160" s="5">
        <v>86.894295645062357</v>
      </c>
      <c r="AG4160" s="5">
        <v>99</v>
      </c>
      <c r="AH4160" s="5">
        <v>506.03148640359842</v>
      </c>
      <c r="AI4160" s="5">
        <v>7</v>
      </c>
      <c r="AJ4160" s="5">
        <v>35.780004089143326</v>
      </c>
    </row>
    <row r="4161" spans="1:36" x14ac:dyDescent="0.25">
      <c r="A4161">
        <v>2019</v>
      </c>
      <c r="B4161" t="s">
        <v>41</v>
      </c>
      <c r="C4161" s="212" t="s">
        <v>5534</v>
      </c>
      <c r="D4161" s="47" t="s">
        <v>5525</v>
      </c>
      <c r="E4161" s="11">
        <v>9.3119999999999994</v>
      </c>
      <c r="F4161" s="2">
        <v>0.57179999999999997</v>
      </c>
      <c r="G4161" s="2">
        <v>0.40620000000000001</v>
      </c>
      <c r="H4161" s="2">
        <v>0.16559999999999997</v>
      </c>
      <c r="I4161" s="2">
        <v>0.5383</v>
      </c>
      <c r="J4161" s="2">
        <v>0.40639999999999998</v>
      </c>
      <c r="K4161" s="2">
        <v>0.13190000000000002</v>
      </c>
      <c r="L4161" s="2">
        <v>0.50680000000000003</v>
      </c>
      <c r="M4161" s="2">
        <v>0.47299999999999998</v>
      </c>
      <c r="N4161" s="2">
        <v>3.3800000000000052E-2</v>
      </c>
      <c r="O4161" s="2">
        <v>0.11043333333333334</v>
      </c>
      <c r="P4161" s="2" t="s">
        <v>4792</v>
      </c>
      <c r="Q4161" s="5">
        <v>19588</v>
      </c>
      <c r="R4161" s="5">
        <v>2103.5223367697595</v>
      </c>
      <c r="S4161" s="5">
        <v>57</v>
      </c>
      <c r="T4161" s="5">
        <v>290.99448642025732</v>
      </c>
      <c r="U4161" s="5">
        <v>0</v>
      </c>
      <c r="V4161" s="5">
        <v>0</v>
      </c>
      <c r="W4161" s="5">
        <v>9</v>
      </c>
      <c r="X4161" s="5">
        <v>45.946497855830096</v>
      </c>
      <c r="Y4161" s="5">
        <v>12</v>
      </c>
      <c r="Z4161" s="5">
        <v>61.261997141106804</v>
      </c>
      <c r="AA4161" s="5">
        <v>36</v>
      </c>
      <c r="AB4161" s="5">
        <v>183.78599142332038</v>
      </c>
      <c r="AC4161" s="225">
        <v>253</v>
      </c>
      <c r="AD4161" s="5">
        <v>1291.6071063916684</v>
      </c>
      <c r="AE4161" s="5">
        <v>15</v>
      </c>
      <c r="AF4161" s="5">
        <v>76.577496426383505</v>
      </c>
      <c r="AG4161" s="5">
        <v>232</v>
      </c>
      <c r="AH4161" s="5">
        <v>1184.3986113947315</v>
      </c>
      <c r="AI4161" s="5">
        <v>6</v>
      </c>
      <c r="AJ4161" s="5">
        <v>30.630998570553402</v>
      </c>
    </row>
    <row r="4162" spans="1:36" x14ac:dyDescent="0.25">
      <c r="A4162">
        <v>2017</v>
      </c>
      <c r="B4162" t="s">
        <v>41</v>
      </c>
      <c r="C4162" s="212" t="s">
        <v>6023</v>
      </c>
      <c r="D4162" s="47" t="s">
        <v>6005</v>
      </c>
      <c r="E4162" s="11">
        <v>3.1629999999999998</v>
      </c>
      <c r="F4162" s="2">
        <v>0.24049999999999999</v>
      </c>
      <c r="G4162" s="2">
        <v>0.74350000000000005</v>
      </c>
      <c r="H4162" s="2">
        <v>-0.50300000000000011</v>
      </c>
      <c r="I4162" s="2">
        <v>0.2102</v>
      </c>
      <c r="J4162" s="2">
        <v>0.74750000000000005</v>
      </c>
      <c r="K4162" s="2">
        <v>-0.53730000000000011</v>
      </c>
      <c r="L4162" s="2">
        <v>0.24629999999999999</v>
      </c>
      <c r="M4162" s="2">
        <v>0.74</v>
      </c>
      <c r="N4162" s="2">
        <v>-0.49370000000000003</v>
      </c>
      <c r="O4162" s="2">
        <v>-0.51133333333333342</v>
      </c>
      <c r="P4162" s="2" t="s">
        <v>5900</v>
      </c>
      <c r="Q4162" s="5">
        <v>19600</v>
      </c>
      <c r="R4162" s="5">
        <v>6196.6487511855839</v>
      </c>
      <c r="S4162" s="5">
        <v>48</v>
      </c>
      <c r="T4162" s="5">
        <v>244.89795918367346</v>
      </c>
      <c r="U4162" s="5">
        <v>1</v>
      </c>
      <c r="V4162" s="5">
        <v>5.1020408163265305</v>
      </c>
      <c r="W4162" s="5">
        <v>4</v>
      </c>
      <c r="X4162" s="5">
        <v>20.408163265306122</v>
      </c>
      <c r="Y4162" s="5">
        <v>20</v>
      </c>
      <c r="Z4162" s="5">
        <v>102.04081632653062</v>
      </c>
      <c r="AA4162" s="5">
        <v>23</v>
      </c>
      <c r="AB4162" s="5">
        <v>117.3469387755102</v>
      </c>
      <c r="AC4162" s="225">
        <v>596</v>
      </c>
      <c r="AD4162" s="5">
        <v>3040.8163265306121</v>
      </c>
      <c r="AE4162" s="5">
        <v>25</v>
      </c>
      <c r="AF4162" s="5">
        <v>127.55102040816325</v>
      </c>
      <c r="AG4162" s="5">
        <v>563</v>
      </c>
      <c r="AH4162" s="5">
        <v>2872.4489795918366</v>
      </c>
      <c r="AI4162" s="5">
        <v>8</v>
      </c>
      <c r="AJ4162" s="5">
        <v>40.816326530612244</v>
      </c>
    </row>
    <row r="4163" spans="1:36" x14ac:dyDescent="0.25">
      <c r="A4163">
        <v>2018</v>
      </c>
      <c r="B4163" t="s">
        <v>71</v>
      </c>
      <c r="C4163" s="212" t="s">
        <v>4856</v>
      </c>
      <c r="D4163" s="47" t="s">
        <v>4844</v>
      </c>
      <c r="E4163" s="11">
        <v>0</v>
      </c>
      <c r="F4163" s="2">
        <v>0.58350000000000002</v>
      </c>
      <c r="G4163" s="2">
        <v>0.40150000000000002</v>
      </c>
      <c r="H4163" s="2">
        <v>0.182</v>
      </c>
      <c r="I4163" s="2">
        <v>0.60070000000000001</v>
      </c>
      <c r="J4163" s="2">
        <v>0.35649999999999998</v>
      </c>
      <c r="K4163" s="2">
        <v>0.24420000000000003</v>
      </c>
      <c r="L4163" s="2">
        <v>0.66390000000000005</v>
      </c>
      <c r="M4163" s="2">
        <v>0.32250000000000001</v>
      </c>
      <c r="N4163" s="2">
        <v>0.34140000000000004</v>
      </c>
      <c r="O4163" s="2">
        <v>0.25586666666666669</v>
      </c>
      <c r="P4163" s="2" t="s">
        <v>4792</v>
      </c>
      <c r="Q4163" s="5">
        <v>19650</v>
      </c>
      <c r="R4163" s="5" t="s">
        <v>4791</v>
      </c>
      <c r="S4163" s="5">
        <v>32</v>
      </c>
      <c r="T4163" s="5">
        <v>162.84987277353687</v>
      </c>
      <c r="U4163" s="5">
        <v>0</v>
      </c>
      <c r="V4163" s="5">
        <v>0</v>
      </c>
      <c r="W4163" s="5">
        <v>6</v>
      </c>
      <c r="X4163" s="5">
        <v>30.534351145038169</v>
      </c>
      <c r="Y4163" s="5">
        <v>2</v>
      </c>
      <c r="Z4163" s="5">
        <v>10.178117048346055</v>
      </c>
      <c r="AA4163" s="5">
        <v>24</v>
      </c>
      <c r="AB4163" s="5">
        <v>122.13740458015268</v>
      </c>
      <c r="AC4163" s="225">
        <v>241</v>
      </c>
      <c r="AD4163" s="5">
        <v>1226.4631043256998</v>
      </c>
      <c r="AE4163" s="5">
        <v>45</v>
      </c>
      <c r="AF4163" s="5">
        <v>229.00763358778627</v>
      </c>
      <c r="AG4163" s="5">
        <v>173</v>
      </c>
      <c r="AH4163" s="5">
        <v>880.40712468193374</v>
      </c>
      <c r="AI4163" s="5">
        <v>23</v>
      </c>
      <c r="AJ4163" s="5">
        <v>117.04834605597964</v>
      </c>
    </row>
    <row r="4164" spans="1:36" x14ac:dyDescent="0.25">
      <c r="A4164">
        <v>2018</v>
      </c>
      <c r="B4164" t="s">
        <v>71</v>
      </c>
      <c r="C4164" s="212" t="s">
        <v>4856</v>
      </c>
      <c r="D4164" s="47" t="s">
        <v>4844</v>
      </c>
      <c r="E4164" s="11">
        <v>0</v>
      </c>
      <c r="F4164" s="2">
        <v>0.58350000000000002</v>
      </c>
      <c r="G4164" s="2">
        <v>0.40150000000000002</v>
      </c>
      <c r="H4164" s="2">
        <v>0.182</v>
      </c>
      <c r="I4164" s="2">
        <v>0.60070000000000001</v>
      </c>
      <c r="J4164" s="2">
        <v>0.35649999999999998</v>
      </c>
      <c r="K4164" s="2">
        <v>0.24420000000000003</v>
      </c>
      <c r="L4164" s="2">
        <v>0.66390000000000005</v>
      </c>
      <c r="M4164" s="2">
        <v>0.32250000000000001</v>
      </c>
      <c r="N4164" s="2">
        <v>0.34140000000000004</v>
      </c>
      <c r="O4164" s="2">
        <v>0.25586666666666669</v>
      </c>
      <c r="P4164" s="2" t="s">
        <v>4792</v>
      </c>
      <c r="Q4164" s="5">
        <v>19650</v>
      </c>
      <c r="R4164" s="5" t="s">
        <v>4791</v>
      </c>
      <c r="S4164" s="5">
        <v>32</v>
      </c>
      <c r="T4164" s="5">
        <v>162.84987277353687</v>
      </c>
      <c r="U4164" s="5">
        <v>0</v>
      </c>
      <c r="V4164" s="5">
        <v>0</v>
      </c>
      <c r="W4164" s="5">
        <v>6</v>
      </c>
      <c r="X4164" s="5">
        <v>30.534351145038169</v>
      </c>
      <c r="Y4164" s="5">
        <v>2</v>
      </c>
      <c r="Z4164" s="5">
        <v>10.178117048346055</v>
      </c>
      <c r="AA4164" s="5">
        <v>24</v>
      </c>
      <c r="AB4164" s="5">
        <v>122.13740458015268</v>
      </c>
      <c r="AC4164" s="225">
        <v>241</v>
      </c>
      <c r="AD4164" s="5">
        <v>1226.4631043256998</v>
      </c>
      <c r="AE4164" s="5">
        <v>45</v>
      </c>
      <c r="AF4164" s="5">
        <v>229.00763358778627</v>
      </c>
      <c r="AG4164" s="5">
        <v>173</v>
      </c>
      <c r="AH4164" s="5">
        <v>880.40712468193374</v>
      </c>
      <c r="AI4164" s="5">
        <v>23</v>
      </c>
      <c r="AJ4164" s="5">
        <v>117.04834605597964</v>
      </c>
    </row>
    <row r="4165" spans="1:36" x14ac:dyDescent="0.25">
      <c r="A4165">
        <v>2017</v>
      </c>
      <c r="B4165" t="s">
        <v>49</v>
      </c>
      <c r="C4165" s="212" t="s">
        <v>6450</v>
      </c>
      <c r="D4165" s="47" t="s">
        <v>5371</v>
      </c>
      <c r="E4165" s="11">
        <v>28.7</v>
      </c>
      <c r="F4165" s="2">
        <v>0.42899999999999999</v>
      </c>
      <c r="G4165" s="2">
        <v>0.54510000000000003</v>
      </c>
      <c r="H4165" s="2">
        <v>-0.11610000000000004</v>
      </c>
      <c r="I4165" s="2">
        <v>0.441</v>
      </c>
      <c r="J4165" s="2">
        <v>0.45400000000000001</v>
      </c>
      <c r="K4165" s="2">
        <v>-1.3000000000000012E-2</v>
      </c>
      <c r="L4165" s="2">
        <v>0.49099999999999999</v>
      </c>
      <c r="M4165" s="2">
        <v>0.49199999999999999</v>
      </c>
      <c r="N4165" s="2">
        <v>-1.0000000000000009E-3</v>
      </c>
      <c r="O4165" s="2">
        <v>-4.3366666666666685E-2</v>
      </c>
      <c r="P4165" s="2" t="s">
        <v>5765</v>
      </c>
      <c r="Q4165" s="5">
        <v>19654</v>
      </c>
      <c r="R4165" s="5">
        <v>684.80836236933794</v>
      </c>
      <c r="S4165" s="5">
        <v>1</v>
      </c>
      <c r="T4165" s="5">
        <v>5.0880227943421188</v>
      </c>
      <c r="U4165" s="5">
        <v>0</v>
      </c>
      <c r="V4165" s="5">
        <v>0</v>
      </c>
      <c r="W4165" s="5">
        <v>0</v>
      </c>
      <c r="X4165" s="5">
        <v>0</v>
      </c>
      <c r="Y4165" s="5">
        <v>0</v>
      </c>
      <c r="Z4165" s="5">
        <v>0</v>
      </c>
      <c r="AA4165" s="5">
        <v>1</v>
      </c>
      <c r="AB4165" s="5">
        <v>5.0880227943421188</v>
      </c>
      <c r="AC4165" s="225">
        <v>18</v>
      </c>
      <c r="AD4165" s="5">
        <v>91.584410298158133</v>
      </c>
      <c r="AE4165" s="5">
        <v>12</v>
      </c>
      <c r="AF4165" s="5">
        <v>61.056273532105422</v>
      </c>
      <c r="AG4165" s="5">
        <v>5</v>
      </c>
      <c r="AH4165" s="5">
        <v>25.440113971710591</v>
      </c>
      <c r="AI4165" s="5">
        <v>1</v>
      </c>
      <c r="AJ4165" s="5">
        <v>5.0880227943421188</v>
      </c>
    </row>
    <row r="4166" spans="1:36" x14ac:dyDescent="0.25">
      <c r="A4166">
        <v>2019</v>
      </c>
      <c r="B4166" t="s">
        <v>71</v>
      </c>
      <c r="C4166" s="212" t="s">
        <v>4856</v>
      </c>
      <c r="D4166" s="47" t="s">
        <v>4844</v>
      </c>
      <c r="E4166" s="11">
        <v>0</v>
      </c>
      <c r="F4166" s="2">
        <v>0.58350000000000002</v>
      </c>
      <c r="G4166" s="2">
        <v>0.40150000000000002</v>
      </c>
      <c r="H4166" s="2">
        <v>0.182</v>
      </c>
      <c r="I4166" s="2">
        <v>0.60070000000000001</v>
      </c>
      <c r="J4166" s="2">
        <v>0.35649999999999998</v>
      </c>
      <c r="K4166" s="2">
        <v>0.24420000000000003</v>
      </c>
      <c r="L4166" s="2">
        <v>0.66390000000000005</v>
      </c>
      <c r="M4166" s="2">
        <v>0.32250000000000001</v>
      </c>
      <c r="N4166" s="2">
        <v>0.34140000000000004</v>
      </c>
      <c r="O4166" s="2">
        <v>0.25586666666666669</v>
      </c>
      <c r="P4166" s="2" t="s">
        <v>4792</v>
      </c>
      <c r="Q4166" s="5">
        <v>19660</v>
      </c>
      <c r="R4166" s="5" t="s">
        <v>4791</v>
      </c>
      <c r="S4166" s="5">
        <v>50</v>
      </c>
      <c r="T4166" s="5">
        <v>254.323499491353</v>
      </c>
      <c r="U4166" s="5">
        <v>0</v>
      </c>
      <c r="V4166" s="5">
        <v>0</v>
      </c>
      <c r="W4166" s="5">
        <v>15</v>
      </c>
      <c r="X4166" s="5">
        <v>76.297049847405901</v>
      </c>
      <c r="Y4166" s="5">
        <v>8</v>
      </c>
      <c r="Z4166" s="5">
        <v>40.691759918616476</v>
      </c>
      <c r="AA4166" s="5">
        <v>27</v>
      </c>
      <c r="AB4166" s="5">
        <v>137.33468972533063</v>
      </c>
      <c r="AC4166" s="225">
        <v>278</v>
      </c>
      <c r="AD4166" s="5">
        <v>1414.0386571719228</v>
      </c>
      <c r="AE4166" s="5">
        <v>39</v>
      </c>
      <c r="AF4166" s="5">
        <v>198.37232960325534</v>
      </c>
      <c r="AG4166" s="5">
        <v>218</v>
      </c>
      <c r="AH4166" s="5">
        <v>1108.8504577822991</v>
      </c>
      <c r="AI4166" s="5">
        <v>21</v>
      </c>
      <c r="AJ4166" s="5">
        <v>106.81586978636827</v>
      </c>
    </row>
    <row r="4167" spans="1:36" x14ac:dyDescent="0.25">
      <c r="A4167">
        <v>2017</v>
      </c>
      <c r="B4167" t="s">
        <v>71</v>
      </c>
      <c r="C4167" s="212" t="s">
        <v>5903</v>
      </c>
      <c r="D4167" s="47" t="s">
        <v>725</v>
      </c>
      <c r="E4167" s="11">
        <v>0</v>
      </c>
      <c r="F4167" s="2">
        <v>0.31559999999999999</v>
      </c>
      <c r="G4167" s="2">
        <v>0.66659999999999997</v>
      </c>
      <c r="H4167" s="2">
        <v>-0.35099999999999998</v>
      </c>
      <c r="I4167" s="2">
        <v>0.25940000000000002</v>
      </c>
      <c r="J4167" s="2">
        <v>0.69079999999999997</v>
      </c>
      <c r="K4167" s="2">
        <v>-0.43139999999999995</v>
      </c>
      <c r="L4167" s="2">
        <v>0.33150000000000002</v>
      </c>
      <c r="M4167" s="2">
        <v>0.65510000000000002</v>
      </c>
      <c r="N4167" s="2">
        <v>-0.3236</v>
      </c>
      <c r="O4167" s="2">
        <v>-0.36866666666666664</v>
      </c>
      <c r="P4167" s="2" t="s">
        <v>5900</v>
      </c>
      <c r="Q4167" s="5">
        <v>19695</v>
      </c>
      <c r="R4167" s="5" t="s">
        <v>4791</v>
      </c>
      <c r="S4167" s="5">
        <v>16</v>
      </c>
      <c r="T4167" s="5">
        <v>81.238893120081229</v>
      </c>
      <c r="U4167" s="5">
        <v>0</v>
      </c>
      <c r="V4167" s="5">
        <v>0</v>
      </c>
      <c r="W4167" s="5">
        <v>0</v>
      </c>
      <c r="X4167" s="5">
        <v>0</v>
      </c>
      <c r="Y4167" s="5">
        <v>3</v>
      </c>
      <c r="Z4167" s="5">
        <v>15.232292460015231</v>
      </c>
      <c r="AA4167" s="5">
        <v>13</v>
      </c>
      <c r="AB4167" s="5">
        <v>66.006600660066013</v>
      </c>
      <c r="AC4167" s="225">
        <v>118</v>
      </c>
      <c r="AD4167" s="5">
        <v>599.13683676059907</v>
      </c>
      <c r="AE4167" s="5">
        <v>17</v>
      </c>
      <c r="AF4167" s="5">
        <v>86.31632394008632</v>
      </c>
      <c r="AG4167" s="5">
        <v>94</v>
      </c>
      <c r="AH4167" s="5">
        <v>477.27849708047728</v>
      </c>
      <c r="AI4167" s="5">
        <v>7</v>
      </c>
      <c r="AJ4167" s="5">
        <v>35.542015740035538</v>
      </c>
    </row>
    <row r="4168" spans="1:36" x14ac:dyDescent="0.25">
      <c r="A4168">
        <v>2017</v>
      </c>
      <c r="B4168" t="s">
        <v>41</v>
      </c>
      <c r="C4168" s="212" t="s">
        <v>1965</v>
      </c>
      <c r="D4168" s="47" t="s">
        <v>6045</v>
      </c>
      <c r="E4168" s="11">
        <v>9.2989999999999995</v>
      </c>
      <c r="F4168" s="2">
        <v>0.41739999999999999</v>
      </c>
      <c r="G4168" s="2">
        <v>0.56140000000000001</v>
      </c>
      <c r="H4168" s="2">
        <v>-0.14400000000000002</v>
      </c>
      <c r="I4168" s="2">
        <v>0.41660000000000003</v>
      </c>
      <c r="J4168" s="2">
        <v>0.52200000000000002</v>
      </c>
      <c r="K4168" s="2">
        <v>-0.10539999999999999</v>
      </c>
      <c r="L4168" s="2">
        <v>0.48630000000000001</v>
      </c>
      <c r="M4168" s="2">
        <v>0.49730000000000002</v>
      </c>
      <c r="N4168" s="2">
        <v>-1.100000000000001E-2</v>
      </c>
      <c r="O4168" s="2">
        <v>-8.6800000000000002E-2</v>
      </c>
      <c r="P4168" s="2" t="s">
        <v>5900</v>
      </c>
      <c r="Q4168" s="5">
        <v>19720</v>
      </c>
      <c r="R4168" s="5">
        <v>2120.6581352833641</v>
      </c>
      <c r="S4168" s="5">
        <v>31</v>
      </c>
      <c r="T4168" s="5">
        <v>157.20081135902637</v>
      </c>
      <c r="U4168" s="5">
        <v>1</v>
      </c>
      <c r="V4168" s="5">
        <v>5.0709939148073024</v>
      </c>
      <c r="W4168" s="5">
        <v>7</v>
      </c>
      <c r="X4168" s="5">
        <v>35.496957403651116</v>
      </c>
      <c r="Y4168" s="5">
        <v>2</v>
      </c>
      <c r="Z4168" s="5">
        <v>10.141987829614605</v>
      </c>
      <c r="AA4168" s="5">
        <v>21</v>
      </c>
      <c r="AB4168" s="5">
        <v>106.49087221095334</v>
      </c>
      <c r="AC4168" s="225">
        <v>364</v>
      </c>
      <c r="AD4168" s="5">
        <v>1845.8417849898581</v>
      </c>
      <c r="AE4168" s="5">
        <v>33</v>
      </c>
      <c r="AF4168" s="5">
        <v>167.34279918864098</v>
      </c>
      <c r="AG4168" s="5">
        <v>317</v>
      </c>
      <c r="AH4168" s="5">
        <v>1607.5050709939151</v>
      </c>
      <c r="AI4168" s="5">
        <v>14</v>
      </c>
      <c r="AJ4168" s="5">
        <v>70.993914807302232</v>
      </c>
    </row>
    <row r="4169" spans="1:36" x14ac:dyDescent="0.25">
      <c r="A4169">
        <v>2018</v>
      </c>
      <c r="B4169" t="s">
        <v>49</v>
      </c>
      <c r="C4169" s="212" t="s">
        <v>6486</v>
      </c>
      <c r="D4169" s="47" t="s">
        <v>6316</v>
      </c>
      <c r="E4169" s="11">
        <v>24.4</v>
      </c>
      <c r="F4169" s="2">
        <v>0.2611</v>
      </c>
      <c r="G4169" s="2">
        <v>0.71</v>
      </c>
      <c r="H4169" s="2">
        <v>-0.44889999999999997</v>
      </c>
      <c r="I4169" s="2">
        <v>0.22900000000000001</v>
      </c>
      <c r="J4169" s="2">
        <v>0.67700000000000005</v>
      </c>
      <c r="K4169" s="2">
        <v>-0.44800000000000006</v>
      </c>
      <c r="L4169" s="2">
        <v>0.41399999999999998</v>
      </c>
      <c r="M4169" s="2">
        <v>0.57499999999999996</v>
      </c>
      <c r="N4169" s="2">
        <v>-0.16099999999999998</v>
      </c>
      <c r="O4169" s="2">
        <v>-0.35263333333333335</v>
      </c>
      <c r="P4169" s="2" t="s">
        <v>5900</v>
      </c>
      <c r="Q4169" s="5">
        <v>19727</v>
      </c>
      <c r="R4169" s="5">
        <v>808.48360655737713</v>
      </c>
      <c r="S4169" s="5">
        <v>15</v>
      </c>
      <c r="T4169" s="5">
        <v>76.037917574897349</v>
      </c>
      <c r="U4169" s="5">
        <v>0</v>
      </c>
      <c r="V4169" s="5">
        <v>0</v>
      </c>
      <c r="W4169" s="5">
        <v>6</v>
      </c>
      <c r="X4169" s="5">
        <v>30.415167029958941</v>
      </c>
      <c r="Y4169" s="5">
        <v>1</v>
      </c>
      <c r="Z4169" s="5">
        <v>5.069194504993157</v>
      </c>
      <c r="AA4169" s="5">
        <v>8</v>
      </c>
      <c r="AB4169" s="5">
        <v>40.553556039945256</v>
      </c>
      <c r="AC4169" s="225">
        <v>67</v>
      </c>
      <c r="AD4169" s="5">
        <v>339.63603183454148</v>
      </c>
      <c r="AE4169" s="5">
        <v>6</v>
      </c>
      <c r="AF4169" s="5">
        <v>30.415167029958941</v>
      </c>
      <c r="AG4169" s="5">
        <v>58</v>
      </c>
      <c r="AH4169" s="5">
        <v>294.01328128960307</v>
      </c>
      <c r="AI4169" s="5">
        <v>3</v>
      </c>
      <c r="AJ4169" s="5">
        <v>15.20758351497947</v>
      </c>
    </row>
    <row r="4170" spans="1:36" x14ac:dyDescent="0.25">
      <c r="A4170">
        <v>2018</v>
      </c>
      <c r="B4170" t="s">
        <v>49</v>
      </c>
      <c r="C4170" s="212" t="s">
        <v>654</v>
      </c>
      <c r="D4170" s="47" t="s">
        <v>6329</v>
      </c>
      <c r="E4170" s="11">
        <v>40.700000000000003</v>
      </c>
      <c r="F4170" s="2">
        <v>0.36499999999999999</v>
      </c>
      <c r="G4170" s="2">
        <v>0.60719999999999996</v>
      </c>
      <c r="H4170" s="2">
        <v>-0.24219999999999997</v>
      </c>
      <c r="I4170" s="2">
        <v>0.47099999999999997</v>
      </c>
      <c r="J4170" s="2">
        <v>0.44500000000000001</v>
      </c>
      <c r="K4170" s="2">
        <v>2.5999999999999968E-2</v>
      </c>
      <c r="L4170" s="2">
        <v>0.52100000000000002</v>
      </c>
      <c r="M4170" s="2">
        <v>0.46800000000000003</v>
      </c>
      <c r="N4170" s="2">
        <v>5.2999999999999992E-2</v>
      </c>
      <c r="O4170" s="2">
        <v>-5.4400000000000004E-2</v>
      </c>
      <c r="P4170" s="2" t="s">
        <v>5900</v>
      </c>
      <c r="Q4170" s="5">
        <v>19734</v>
      </c>
      <c r="R4170" s="5">
        <v>484.86486486486484</v>
      </c>
      <c r="S4170" s="5">
        <v>54</v>
      </c>
      <c r="T4170" s="5">
        <v>273.6394040741867</v>
      </c>
      <c r="U4170" s="5">
        <v>0</v>
      </c>
      <c r="V4170" s="5">
        <v>0</v>
      </c>
      <c r="W4170" s="5">
        <v>13</v>
      </c>
      <c r="X4170" s="5">
        <v>65.876152832674578</v>
      </c>
      <c r="Y4170" s="5">
        <v>2</v>
      </c>
      <c r="Z4170" s="5">
        <v>10.134792743488395</v>
      </c>
      <c r="AA4170" s="5">
        <v>39</v>
      </c>
      <c r="AB4170" s="5">
        <v>197.62845849802369</v>
      </c>
      <c r="AC4170" s="225">
        <v>213</v>
      </c>
      <c r="AD4170" s="5">
        <v>1079.3554271815142</v>
      </c>
      <c r="AE4170" s="5">
        <v>43</v>
      </c>
      <c r="AF4170" s="5">
        <v>217.8980439850005</v>
      </c>
      <c r="AG4170" s="5">
        <v>157</v>
      </c>
      <c r="AH4170" s="5">
        <v>795.58123036383904</v>
      </c>
      <c r="AI4170" s="5">
        <v>13</v>
      </c>
      <c r="AJ4170" s="5">
        <v>65.876152832674578</v>
      </c>
    </row>
    <row r="4171" spans="1:36" x14ac:dyDescent="0.25">
      <c r="A4171">
        <v>2018</v>
      </c>
      <c r="B4171" t="s">
        <v>41</v>
      </c>
      <c r="C4171" s="212" t="s">
        <v>5892</v>
      </c>
      <c r="D4171" s="47" t="s">
        <v>5053</v>
      </c>
      <c r="E4171" s="11">
        <v>19.997</v>
      </c>
      <c r="F4171" s="2">
        <v>0.46100000000000002</v>
      </c>
      <c r="G4171" s="2">
        <v>0.51849999999999996</v>
      </c>
      <c r="H4171" s="2">
        <v>-5.749999999999994E-2</v>
      </c>
      <c r="I4171" s="2">
        <v>0.46860000000000002</v>
      </c>
      <c r="J4171" s="2">
        <v>0.46710000000000002</v>
      </c>
      <c r="K4171" s="2">
        <v>1.5000000000000013E-3</v>
      </c>
      <c r="L4171" s="2">
        <v>0.50719999999999998</v>
      </c>
      <c r="M4171" s="2">
        <v>0.47399999999999998</v>
      </c>
      <c r="N4171" s="2">
        <v>3.3200000000000007E-2</v>
      </c>
      <c r="O4171" s="2">
        <v>-7.5999999999999774E-3</v>
      </c>
      <c r="P4171" s="2" t="s">
        <v>5765</v>
      </c>
      <c r="Q4171" s="5">
        <v>19751</v>
      </c>
      <c r="R4171" s="5">
        <v>987.69815472320852</v>
      </c>
      <c r="S4171" s="5">
        <v>18</v>
      </c>
      <c r="T4171" s="5">
        <v>91.13462609488127</v>
      </c>
      <c r="U4171" s="5">
        <v>0</v>
      </c>
      <c r="V4171" s="5">
        <v>0</v>
      </c>
      <c r="W4171" s="5">
        <v>8</v>
      </c>
      <c r="X4171" s="5">
        <v>40.504278264391679</v>
      </c>
      <c r="Y4171" s="5">
        <v>3</v>
      </c>
      <c r="Z4171" s="5">
        <v>15.189104349146879</v>
      </c>
      <c r="AA4171" s="5">
        <v>7</v>
      </c>
      <c r="AB4171" s="5">
        <v>35.441243481342717</v>
      </c>
      <c r="AC4171" s="225">
        <v>200</v>
      </c>
      <c r="AD4171" s="5">
        <v>1012.6069566097918</v>
      </c>
      <c r="AE4171" s="5">
        <v>17</v>
      </c>
      <c r="AF4171" s="5">
        <v>86.071591311832307</v>
      </c>
      <c r="AG4171" s="5">
        <v>178</v>
      </c>
      <c r="AH4171" s="5">
        <v>901.2201913827148</v>
      </c>
      <c r="AI4171" s="5">
        <v>5</v>
      </c>
      <c r="AJ4171" s="5">
        <v>25.315173915244799</v>
      </c>
    </row>
    <row r="4172" spans="1:36" x14ac:dyDescent="0.25">
      <c r="A4172">
        <v>2018</v>
      </c>
      <c r="B4172" t="s">
        <v>71</v>
      </c>
      <c r="C4172" s="212" t="s">
        <v>5332</v>
      </c>
      <c r="D4172" s="47" t="s">
        <v>5914</v>
      </c>
      <c r="E4172" s="11">
        <v>0</v>
      </c>
      <c r="F4172" s="2">
        <v>0.4098</v>
      </c>
      <c r="G4172" s="2">
        <v>0.58040000000000003</v>
      </c>
      <c r="H4172" s="2">
        <v>-0.17060000000000003</v>
      </c>
      <c r="I4172" s="2">
        <v>0.28050000000000003</v>
      </c>
      <c r="J4172" s="2">
        <v>0.68500000000000005</v>
      </c>
      <c r="K4172" s="2">
        <v>-0.40450000000000003</v>
      </c>
      <c r="L4172" s="2">
        <v>0.28649999999999998</v>
      </c>
      <c r="M4172" s="2">
        <v>0.70399999999999996</v>
      </c>
      <c r="N4172" s="2">
        <v>-0.41749999999999998</v>
      </c>
      <c r="O4172" s="2">
        <v>-0.3308666666666667</v>
      </c>
      <c r="P4172" s="2" t="s">
        <v>5900</v>
      </c>
      <c r="Q4172" s="5">
        <v>19840</v>
      </c>
      <c r="R4172" s="5" t="s">
        <v>4791</v>
      </c>
      <c r="S4172" s="5">
        <v>130</v>
      </c>
      <c r="T4172" s="5">
        <v>655.24193548387098</v>
      </c>
      <c r="U4172" s="5">
        <v>0</v>
      </c>
      <c r="V4172" s="5">
        <v>0</v>
      </c>
      <c r="W4172" s="5">
        <v>18</v>
      </c>
      <c r="X4172" s="5">
        <v>90.725806451612911</v>
      </c>
      <c r="Y4172" s="5">
        <v>10</v>
      </c>
      <c r="Z4172" s="5">
        <v>50.403225806451609</v>
      </c>
      <c r="AA4172" s="5">
        <v>102</v>
      </c>
      <c r="AB4172" s="5">
        <v>514.11290322580646</v>
      </c>
      <c r="AC4172" s="225">
        <v>953</v>
      </c>
      <c r="AD4172" s="5">
        <v>4803.427419354839</v>
      </c>
      <c r="AE4172" s="5">
        <v>97</v>
      </c>
      <c r="AF4172" s="5">
        <v>488.91129032258067</v>
      </c>
      <c r="AG4172" s="5">
        <v>816</v>
      </c>
      <c r="AH4172" s="5">
        <v>4112.9032258064517</v>
      </c>
      <c r="AI4172" s="5">
        <v>40</v>
      </c>
      <c r="AJ4172" s="5">
        <v>201.61290322580643</v>
      </c>
    </row>
    <row r="4173" spans="1:36" x14ac:dyDescent="0.25">
      <c r="A4173">
        <v>2018</v>
      </c>
      <c r="B4173" t="s">
        <v>71</v>
      </c>
      <c r="C4173" s="212" t="s">
        <v>5332</v>
      </c>
      <c r="D4173" s="47" t="s">
        <v>5914</v>
      </c>
      <c r="E4173" s="11">
        <v>0</v>
      </c>
      <c r="F4173" s="2">
        <v>0.4098</v>
      </c>
      <c r="G4173" s="2">
        <v>0.58040000000000003</v>
      </c>
      <c r="H4173" s="2">
        <v>-0.17060000000000003</v>
      </c>
      <c r="I4173" s="2">
        <v>0.28050000000000003</v>
      </c>
      <c r="J4173" s="2">
        <v>0.68500000000000005</v>
      </c>
      <c r="K4173" s="2">
        <v>-0.40450000000000003</v>
      </c>
      <c r="L4173" s="2">
        <v>0.28649999999999998</v>
      </c>
      <c r="M4173" s="2">
        <v>0.70399999999999996</v>
      </c>
      <c r="N4173" s="2">
        <v>-0.41749999999999998</v>
      </c>
      <c r="O4173" s="2">
        <v>-0.3308666666666667</v>
      </c>
      <c r="P4173" s="2" t="s">
        <v>5900</v>
      </c>
      <c r="Q4173" s="5">
        <v>19840</v>
      </c>
      <c r="R4173" s="5" t="s">
        <v>4791</v>
      </c>
      <c r="S4173" s="5">
        <v>130</v>
      </c>
      <c r="T4173" s="5">
        <v>655.24193548387098</v>
      </c>
      <c r="U4173" s="5">
        <v>0</v>
      </c>
      <c r="V4173" s="5">
        <v>0</v>
      </c>
      <c r="W4173" s="5">
        <v>18</v>
      </c>
      <c r="X4173" s="5">
        <v>90.725806451612911</v>
      </c>
      <c r="Y4173" s="5">
        <v>10</v>
      </c>
      <c r="Z4173" s="5">
        <v>50.403225806451609</v>
      </c>
      <c r="AA4173" s="5">
        <v>102</v>
      </c>
      <c r="AB4173" s="5">
        <v>514.11290322580646</v>
      </c>
      <c r="AC4173" s="225">
        <v>953</v>
      </c>
      <c r="AD4173" s="5">
        <v>4803.427419354839</v>
      </c>
      <c r="AE4173" s="5">
        <v>97</v>
      </c>
      <c r="AF4173" s="5">
        <v>488.91129032258067</v>
      </c>
      <c r="AG4173" s="5">
        <v>816</v>
      </c>
      <c r="AH4173" s="5">
        <v>4112.9032258064517</v>
      </c>
      <c r="AI4173" s="5">
        <v>40</v>
      </c>
      <c r="AJ4173" s="5">
        <v>201.61290322580643</v>
      </c>
    </row>
    <row r="4174" spans="1:36" x14ac:dyDescent="0.25">
      <c r="A4174">
        <v>2017</v>
      </c>
      <c r="B4174" t="s">
        <v>49</v>
      </c>
      <c r="C4174" s="212" t="s">
        <v>654</v>
      </c>
      <c r="D4174" s="47" t="s">
        <v>6329</v>
      </c>
      <c r="E4174" s="11">
        <v>40.700000000000003</v>
      </c>
      <c r="F4174" s="2">
        <v>0.36499999999999999</v>
      </c>
      <c r="G4174" s="2">
        <v>0.60719999999999996</v>
      </c>
      <c r="H4174" s="2">
        <v>-0.24219999999999997</v>
      </c>
      <c r="I4174" s="2">
        <v>0.47099999999999997</v>
      </c>
      <c r="J4174" s="2">
        <v>0.44500000000000001</v>
      </c>
      <c r="K4174" s="2">
        <v>2.5999999999999968E-2</v>
      </c>
      <c r="L4174" s="2">
        <v>0.52100000000000002</v>
      </c>
      <c r="M4174" s="2">
        <v>0.46800000000000003</v>
      </c>
      <c r="N4174" s="2">
        <v>5.2999999999999992E-2</v>
      </c>
      <c r="O4174" s="2">
        <v>-5.4400000000000004E-2</v>
      </c>
      <c r="P4174" s="2" t="s">
        <v>5900</v>
      </c>
      <c r="Q4174" s="5">
        <v>19867</v>
      </c>
      <c r="R4174" s="5">
        <v>488.13267813267811</v>
      </c>
      <c r="S4174" s="5">
        <v>41</v>
      </c>
      <c r="T4174" s="5">
        <v>206.37237630241106</v>
      </c>
      <c r="U4174" s="5">
        <v>0</v>
      </c>
      <c r="V4174" s="5">
        <v>0</v>
      </c>
      <c r="W4174" s="5">
        <v>4</v>
      </c>
      <c r="X4174" s="5">
        <v>20.133890370966927</v>
      </c>
      <c r="Y4174" s="5">
        <v>5</v>
      </c>
      <c r="Z4174" s="5">
        <v>25.167362963708662</v>
      </c>
      <c r="AA4174" s="5">
        <v>32</v>
      </c>
      <c r="AB4174" s="5">
        <v>161.07112296773542</v>
      </c>
      <c r="AC4174" s="225">
        <v>262</v>
      </c>
      <c r="AD4174" s="5">
        <v>1318.7698192983339</v>
      </c>
      <c r="AE4174" s="5">
        <v>103</v>
      </c>
      <c r="AF4174" s="5">
        <v>518.44767705239849</v>
      </c>
      <c r="AG4174" s="5">
        <v>149</v>
      </c>
      <c r="AH4174" s="5">
        <v>749.98741631851817</v>
      </c>
      <c r="AI4174" s="5">
        <v>10</v>
      </c>
      <c r="AJ4174" s="5">
        <v>50.334725927417324</v>
      </c>
    </row>
    <row r="4175" spans="1:36" x14ac:dyDescent="0.25">
      <c r="A4175">
        <v>2018</v>
      </c>
      <c r="B4175" t="s">
        <v>49</v>
      </c>
      <c r="C4175" s="212" t="s">
        <v>6450</v>
      </c>
      <c r="D4175" s="47" t="s">
        <v>5371</v>
      </c>
      <c r="E4175" s="11">
        <v>28.7</v>
      </c>
      <c r="F4175" s="2">
        <v>0.42899999999999999</v>
      </c>
      <c r="G4175" s="2">
        <v>0.54510000000000003</v>
      </c>
      <c r="H4175" s="2">
        <v>-0.11610000000000004</v>
      </c>
      <c r="I4175" s="2">
        <v>0.441</v>
      </c>
      <c r="J4175" s="2">
        <v>0.45400000000000001</v>
      </c>
      <c r="K4175" s="2">
        <v>-1.3000000000000012E-2</v>
      </c>
      <c r="L4175" s="2">
        <v>0.49099999999999999</v>
      </c>
      <c r="M4175" s="2">
        <v>0.49199999999999999</v>
      </c>
      <c r="N4175" s="2">
        <v>-1.0000000000000009E-3</v>
      </c>
      <c r="O4175" s="2">
        <v>-4.3366666666666685E-2</v>
      </c>
      <c r="P4175" s="2" t="s">
        <v>5765</v>
      </c>
      <c r="Q4175" s="5">
        <v>19894</v>
      </c>
      <c r="R4175" s="5">
        <v>693.17073170731715</v>
      </c>
      <c r="S4175" s="5">
        <v>23</v>
      </c>
      <c r="T4175" s="5">
        <v>115.61274756207902</v>
      </c>
      <c r="U4175" s="5">
        <v>0</v>
      </c>
      <c r="V4175" s="5">
        <v>0</v>
      </c>
      <c r="W4175" s="5">
        <v>3</v>
      </c>
      <c r="X4175" s="5">
        <v>15.079923595053785</v>
      </c>
      <c r="Y4175" s="5">
        <v>0</v>
      </c>
      <c r="Z4175" s="5">
        <v>0</v>
      </c>
      <c r="AA4175" s="5">
        <v>20</v>
      </c>
      <c r="AB4175" s="5">
        <v>100.53282396702524</v>
      </c>
      <c r="AC4175" s="225">
        <v>13</v>
      </c>
      <c r="AD4175" s="5">
        <v>65.346335578566396</v>
      </c>
      <c r="AE4175" s="5">
        <v>7</v>
      </c>
      <c r="AF4175" s="5">
        <v>35.186488388458834</v>
      </c>
      <c r="AG4175" s="5">
        <v>5</v>
      </c>
      <c r="AH4175" s="5">
        <v>25.133205991756309</v>
      </c>
      <c r="AI4175" s="5">
        <v>1</v>
      </c>
      <c r="AJ4175" s="5">
        <v>5.0266411983512613</v>
      </c>
    </row>
    <row r="4176" spans="1:36" x14ac:dyDescent="0.25">
      <c r="A4176">
        <v>2018</v>
      </c>
      <c r="B4176" t="s">
        <v>49</v>
      </c>
      <c r="C4176" s="212" t="s">
        <v>654</v>
      </c>
      <c r="D4176" s="47" t="s">
        <v>6329</v>
      </c>
      <c r="E4176" s="11">
        <v>40.700000000000003</v>
      </c>
      <c r="F4176" s="2">
        <v>0.36499999999999999</v>
      </c>
      <c r="G4176" s="2">
        <v>0.60719999999999996</v>
      </c>
      <c r="H4176" s="2">
        <v>-0.24219999999999997</v>
      </c>
      <c r="I4176" s="2">
        <v>0.47099999999999997</v>
      </c>
      <c r="J4176" s="2">
        <v>0.44500000000000001</v>
      </c>
      <c r="K4176" s="2">
        <v>2.5999999999999968E-2</v>
      </c>
      <c r="L4176" s="2">
        <v>0.52100000000000002</v>
      </c>
      <c r="M4176" s="2">
        <v>0.46800000000000003</v>
      </c>
      <c r="N4176" s="2">
        <v>5.2999999999999992E-2</v>
      </c>
      <c r="O4176" s="2">
        <v>-5.4400000000000004E-2</v>
      </c>
      <c r="P4176" s="2" t="s">
        <v>5900</v>
      </c>
      <c r="Q4176" s="5">
        <v>19894</v>
      </c>
      <c r="R4176" s="5">
        <v>488.79606879606877</v>
      </c>
      <c r="S4176" s="5">
        <v>46</v>
      </c>
      <c r="T4176" s="5">
        <v>231.22549512415804</v>
      </c>
      <c r="U4176" s="5">
        <v>0</v>
      </c>
      <c r="V4176" s="5">
        <v>0</v>
      </c>
      <c r="W4176" s="5">
        <v>5</v>
      </c>
      <c r="X4176" s="5">
        <v>25.133205991756309</v>
      </c>
      <c r="Y4176" s="5">
        <v>1</v>
      </c>
      <c r="Z4176" s="5">
        <v>5.0266411983512613</v>
      </c>
      <c r="AA4176" s="5">
        <v>40</v>
      </c>
      <c r="AB4176" s="5">
        <v>201.06564793405047</v>
      </c>
      <c r="AC4176" s="225">
        <v>266</v>
      </c>
      <c r="AD4176" s="5">
        <v>1337.0865587614355</v>
      </c>
      <c r="AE4176" s="5">
        <v>99</v>
      </c>
      <c r="AF4176" s="5">
        <v>497.63747863677492</v>
      </c>
      <c r="AG4176" s="5">
        <v>157</v>
      </c>
      <c r="AH4176" s="5">
        <v>789.18266814114804</v>
      </c>
      <c r="AI4176" s="5">
        <v>10</v>
      </c>
      <c r="AJ4176" s="5">
        <v>50.266411983512619</v>
      </c>
    </row>
    <row r="4177" spans="1:36" x14ac:dyDescent="0.25">
      <c r="A4177">
        <v>2018</v>
      </c>
      <c r="B4177" t="s">
        <v>41</v>
      </c>
      <c r="C4177" s="212" t="s">
        <v>1965</v>
      </c>
      <c r="D4177" s="47" t="s">
        <v>6045</v>
      </c>
      <c r="E4177" s="11">
        <v>9.2989999999999995</v>
      </c>
      <c r="F4177" s="2">
        <v>0.41739999999999999</v>
      </c>
      <c r="G4177" s="2">
        <v>0.56140000000000001</v>
      </c>
      <c r="H4177" s="2">
        <v>-0.14400000000000002</v>
      </c>
      <c r="I4177" s="2">
        <v>0.41660000000000003</v>
      </c>
      <c r="J4177" s="2">
        <v>0.52200000000000002</v>
      </c>
      <c r="K4177" s="2">
        <v>-0.10539999999999999</v>
      </c>
      <c r="L4177" s="2">
        <v>0.48630000000000001</v>
      </c>
      <c r="M4177" s="2">
        <v>0.49730000000000002</v>
      </c>
      <c r="N4177" s="2">
        <v>-1.100000000000001E-2</v>
      </c>
      <c r="O4177" s="2">
        <v>-8.6800000000000002E-2</v>
      </c>
      <c r="P4177" s="2" t="s">
        <v>5900</v>
      </c>
      <c r="Q4177" s="5">
        <v>19897</v>
      </c>
      <c r="R4177" s="5">
        <v>2139.6924400473172</v>
      </c>
      <c r="S4177" s="5">
        <v>17</v>
      </c>
      <c r="T4177" s="5">
        <v>85.44001608282656</v>
      </c>
      <c r="U4177" s="5">
        <v>0</v>
      </c>
      <c r="V4177" s="5">
        <v>0</v>
      </c>
      <c r="W4177" s="5">
        <v>2</v>
      </c>
      <c r="X4177" s="5">
        <v>10.051766597979595</v>
      </c>
      <c r="Y4177" s="5">
        <v>5</v>
      </c>
      <c r="Z4177" s="5">
        <v>25.129416494948988</v>
      </c>
      <c r="AA4177" s="5">
        <v>10</v>
      </c>
      <c r="AB4177" s="5">
        <v>50.258832989897975</v>
      </c>
      <c r="AC4177" s="225">
        <v>287</v>
      </c>
      <c r="AD4177" s="5">
        <v>1442.4285068100719</v>
      </c>
      <c r="AE4177" s="5">
        <v>20</v>
      </c>
      <c r="AF4177" s="5">
        <v>100.51766597979595</v>
      </c>
      <c r="AG4177" s="5">
        <v>262</v>
      </c>
      <c r="AH4177" s="5">
        <v>1316.7814243353271</v>
      </c>
      <c r="AI4177" s="5">
        <v>5</v>
      </c>
      <c r="AJ4177" s="5">
        <v>25.129416494948988</v>
      </c>
    </row>
    <row r="4178" spans="1:36" x14ac:dyDescent="0.25">
      <c r="A4178">
        <v>2019</v>
      </c>
      <c r="B4178" t="s">
        <v>71</v>
      </c>
      <c r="C4178" s="212" t="s">
        <v>5332</v>
      </c>
      <c r="D4178" s="47" t="s">
        <v>5914</v>
      </c>
      <c r="E4178" s="11">
        <v>0</v>
      </c>
      <c r="F4178" s="2">
        <v>0.4098</v>
      </c>
      <c r="G4178" s="2">
        <v>0.58040000000000003</v>
      </c>
      <c r="H4178" s="2">
        <v>-0.17060000000000003</v>
      </c>
      <c r="I4178" s="2">
        <v>0.28050000000000003</v>
      </c>
      <c r="J4178" s="2">
        <v>0.68500000000000005</v>
      </c>
      <c r="K4178" s="2">
        <v>-0.40450000000000003</v>
      </c>
      <c r="L4178" s="2">
        <v>0.28649999999999998</v>
      </c>
      <c r="M4178" s="2">
        <v>0.70399999999999996</v>
      </c>
      <c r="N4178" s="2">
        <v>-0.41749999999999998</v>
      </c>
      <c r="O4178" s="2">
        <v>-0.3308666666666667</v>
      </c>
      <c r="P4178" s="2" t="s">
        <v>5900</v>
      </c>
      <c r="Q4178" s="5">
        <v>19903</v>
      </c>
      <c r="R4178" s="5" t="s">
        <v>4791</v>
      </c>
      <c r="S4178" s="5">
        <v>91</v>
      </c>
      <c r="T4178" s="5">
        <v>457.21750489875893</v>
      </c>
      <c r="U4178" s="5">
        <v>1</v>
      </c>
      <c r="V4178" s="5">
        <v>5.0243681857006477</v>
      </c>
      <c r="W4178" s="5">
        <v>11</v>
      </c>
      <c r="X4178" s="5">
        <v>55.268050042707124</v>
      </c>
      <c r="Y4178" s="5">
        <v>10</v>
      </c>
      <c r="Z4178" s="5">
        <v>50.243681857006479</v>
      </c>
      <c r="AA4178" s="5">
        <v>69</v>
      </c>
      <c r="AB4178" s="5">
        <v>346.68140481334473</v>
      </c>
      <c r="AC4178" s="225">
        <v>979</v>
      </c>
      <c r="AD4178" s="5">
        <v>4918.8564538009341</v>
      </c>
      <c r="AE4178" s="5">
        <v>108</v>
      </c>
      <c r="AF4178" s="5">
        <v>542.63176405566992</v>
      </c>
      <c r="AG4178" s="5">
        <v>842</v>
      </c>
      <c r="AH4178" s="5">
        <v>4230.5180123599457</v>
      </c>
      <c r="AI4178" s="5">
        <v>29</v>
      </c>
      <c r="AJ4178" s="5">
        <v>145.70667738531881</v>
      </c>
    </row>
    <row r="4179" spans="1:36" x14ac:dyDescent="0.25">
      <c r="A4179">
        <v>2019</v>
      </c>
      <c r="B4179" t="s">
        <v>41</v>
      </c>
      <c r="C4179" s="212" t="s">
        <v>1965</v>
      </c>
      <c r="D4179" s="47" t="s">
        <v>6045</v>
      </c>
      <c r="E4179" s="11">
        <v>9.2989999999999995</v>
      </c>
      <c r="F4179" s="2">
        <v>0.41739999999999999</v>
      </c>
      <c r="G4179" s="2">
        <v>0.56140000000000001</v>
      </c>
      <c r="H4179" s="2">
        <v>-0.14400000000000002</v>
      </c>
      <c r="I4179" s="2">
        <v>0.41660000000000003</v>
      </c>
      <c r="J4179" s="2">
        <v>0.52200000000000002</v>
      </c>
      <c r="K4179" s="2">
        <v>-0.10539999999999999</v>
      </c>
      <c r="L4179" s="2">
        <v>0.48630000000000001</v>
      </c>
      <c r="M4179" s="2">
        <v>0.49730000000000002</v>
      </c>
      <c r="N4179" s="2">
        <v>-1.100000000000001E-2</v>
      </c>
      <c r="O4179" s="2">
        <v>-8.6800000000000002E-2</v>
      </c>
      <c r="P4179" s="2" t="s">
        <v>5900</v>
      </c>
      <c r="Q4179" s="5">
        <v>19927</v>
      </c>
      <c r="R4179" s="5">
        <v>2142.9185933971394</v>
      </c>
      <c r="S4179" s="5">
        <v>30</v>
      </c>
      <c r="T4179" s="5">
        <v>150.54950569578963</v>
      </c>
      <c r="U4179" s="5">
        <v>0</v>
      </c>
      <c r="V4179" s="5">
        <v>0</v>
      </c>
      <c r="W4179" s="5">
        <v>8</v>
      </c>
      <c r="X4179" s="5">
        <v>40.146534852210571</v>
      </c>
      <c r="Y4179" s="5">
        <v>3</v>
      </c>
      <c r="Z4179" s="5">
        <v>15.054950569578965</v>
      </c>
      <c r="AA4179" s="5">
        <v>19</v>
      </c>
      <c r="AB4179" s="5">
        <v>95.348020274000106</v>
      </c>
      <c r="AC4179" s="225">
        <v>269</v>
      </c>
      <c r="AD4179" s="5">
        <v>1349.9272344055805</v>
      </c>
      <c r="AE4179" s="5">
        <v>24</v>
      </c>
      <c r="AF4179" s="5">
        <v>120.43960455663172</v>
      </c>
      <c r="AG4179" s="5">
        <v>233</v>
      </c>
      <c r="AH4179" s="5">
        <v>1169.2678275706328</v>
      </c>
      <c r="AI4179" s="5">
        <v>12</v>
      </c>
      <c r="AJ4179" s="5">
        <v>60.219802278315861</v>
      </c>
    </row>
    <row r="4180" spans="1:36" x14ac:dyDescent="0.25">
      <c r="A4180">
        <v>2018</v>
      </c>
      <c r="B4180" t="s">
        <v>41</v>
      </c>
      <c r="C4180" s="212" t="s">
        <v>6113</v>
      </c>
      <c r="D4180" s="47" t="s">
        <v>5289</v>
      </c>
      <c r="E4180" s="11">
        <v>6.8680000000000003</v>
      </c>
      <c r="F4180" s="2">
        <v>0.36990000000000001</v>
      </c>
      <c r="G4180" s="2">
        <v>0.61060000000000003</v>
      </c>
      <c r="H4180" s="2">
        <v>-0.24070000000000003</v>
      </c>
      <c r="I4180" s="2">
        <v>0.36830000000000002</v>
      </c>
      <c r="J4180" s="2">
        <v>0.57410000000000005</v>
      </c>
      <c r="K4180" s="2">
        <v>-0.20580000000000004</v>
      </c>
      <c r="L4180" s="2">
        <v>0.45140000000000002</v>
      </c>
      <c r="M4180" s="2">
        <v>0.53480000000000005</v>
      </c>
      <c r="N4180" s="2">
        <v>-8.340000000000003E-2</v>
      </c>
      <c r="O4180" s="2">
        <v>-0.17663333333333334</v>
      </c>
      <c r="P4180" s="2" t="s">
        <v>5900</v>
      </c>
      <c r="Q4180" s="5">
        <v>19930</v>
      </c>
      <c r="R4180" s="5">
        <v>2901.8637157833427</v>
      </c>
      <c r="S4180" s="5">
        <v>5</v>
      </c>
      <c r="T4180" s="5">
        <v>25.087807325639737</v>
      </c>
      <c r="U4180" s="5">
        <v>0</v>
      </c>
      <c r="V4180" s="5">
        <v>0</v>
      </c>
      <c r="W4180" s="5">
        <v>1</v>
      </c>
      <c r="X4180" s="5">
        <v>5.0175614651279483</v>
      </c>
      <c r="Y4180" s="5">
        <v>1</v>
      </c>
      <c r="Z4180" s="5">
        <v>5.0175614651279483</v>
      </c>
      <c r="AA4180" s="5">
        <v>3</v>
      </c>
      <c r="AB4180" s="5">
        <v>15.052684395383842</v>
      </c>
      <c r="AC4180" s="225">
        <v>259</v>
      </c>
      <c r="AD4180" s="5">
        <v>1299.5484194681385</v>
      </c>
      <c r="AE4180" s="5">
        <v>18</v>
      </c>
      <c r="AF4180" s="5">
        <v>90.316106372303068</v>
      </c>
      <c r="AG4180" s="5">
        <v>238</v>
      </c>
      <c r="AH4180" s="5">
        <v>1194.1796287004515</v>
      </c>
      <c r="AI4180" s="5">
        <v>3</v>
      </c>
      <c r="AJ4180" s="5">
        <v>15.052684395383842</v>
      </c>
    </row>
    <row r="4181" spans="1:36" x14ac:dyDescent="0.25">
      <c r="A4181">
        <v>2017</v>
      </c>
      <c r="B4181" t="s">
        <v>49</v>
      </c>
      <c r="C4181" s="212" t="s">
        <v>1052</v>
      </c>
      <c r="D4181" s="47" t="s">
        <v>6316</v>
      </c>
      <c r="E4181" s="11">
        <v>11.5</v>
      </c>
      <c r="F4181" s="2">
        <v>0.2611</v>
      </c>
      <c r="G4181" s="2">
        <v>0.71</v>
      </c>
      <c r="H4181" s="2">
        <v>-0.44889999999999997</v>
      </c>
      <c r="I4181" s="2">
        <v>0.34699999999999998</v>
      </c>
      <c r="J4181" s="2">
        <v>0.55500000000000005</v>
      </c>
      <c r="K4181" s="2">
        <v>-0.20800000000000007</v>
      </c>
      <c r="L4181" s="2">
        <v>0.41799999999999998</v>
      </c>
      <c r="M4181" s="2">
        <v>0.56399999999999995</v>
      </c>
      <c r="N4181" s="2">
        <v>-0.14599999999999996</v>
      </c>
      <c r="O4181" s="2">
        <v>-0.26763333333333333</v>
      </c>
      <c r="P4181" s="2" t="s">
        <v>5900</v>
      </c>
      <c r="Q4181" s="5">
        <v>19963</v>
      </c>
      <c r="R4181" s="5">
        <v>1735.9130434782608</v>
      </c>
      <c r="S4181" s="5">
        <v>7</v>
      </c>
      <c r="T4181" s="5">
        <v>35.064870009517605</v>
      </c>
      <c r="U4181" s="5">
        <v>0</v>
      </c>
      <c r="V4181" s="5">
        <v>0</v>
      </c>
      <c r="W4181" s="5">
        <v>2</v>
      </c>
      <c r="X4181" s="5">
        <v>10.018534288433603</v>
      </c>
      <c r="Y4181" s="5">
        <v>1</v>
      </c>
      <c r="Z4181" s="5">
        <v>5.0092671442168015</v>
      </c>
      <c r="AA4181" s="5">
        <v>4</v>
      </c>
      <c r="AB4181" s="5">
        <v>20.037068576867206</v>
      </c>
      <c r="AC4181" s="225">
        <v>150</v>
      </c>
      <c r="AD4181" s="5">
        <v>751.39007163252018</v>
      </c>
      <c r="AE4181" s="5">
        <v>21</v>
      </c>
      <c r="AF4181" s="5">
        <v>105.19461002855282</v>
      </c>
      <c r="AG4181" s="5">
        <v>127</v>
      </c>
      <c r="AH4181" s="5">
        <v>636.1769273155337</v>
      </c>
      <c r="AI4181" s="5">
        <v>2</v>
      </c>
      <c r="AJ4181" s="5">
        <v>10.018534288433603</v>
      </c>
    </row>
    <row r="4182" spans="1:36" x14ac:dyDescent="0.25">
      <c r="A4182">
        <v>2019</v>
      </c>
      <c r="B4182" t="s">
        <v>71</v>
      </c>
      <c r="C4182" s="212" t="s">
        <v>5772</v>
      </c>
      <c r="D4182" s="47" t="s">
        <v>970</v>
      </c>
      <c r="E4182" s="11">
        <v>0</v>
      </c>
      <c r="F4182" s="2">
        <v>0.4269</v>
      </c>
      <c r="G4182" s="2">
        <v>0.55940000000000001</v>
      </c>
      <c r="H4182" s="2">
        <v>-0.13250000000000001</v>
      </c>
      <c r="I4182" s="2">
        <v>0.41610000000000003</v>
      </c>
      <c r="J4182" s="2">
        <v>0.53949999999999998</v>
      </c>
      <c r="K4182" s="2">
        <v>-0.12339999999999995</v>
      </c>
      <c r="L4182" s="2">
        <v>0.49309999999999998</v>
      </c>
      <c r="M4182" s="2">
        <v>0.49390000000000001</v>
      </c>
      <c r="N4182" s="2">
        <v>-8.0000000000002292E-4</v>
      </c>
      <c r="O4182" s="2">
        <v>-8.5566666666666666E-2</v>
      </c>
      <c r="P4182" s="2" t="s">
        <v>5765</v>
      </c>
      <c r="Q4182" s="5">
        <v>19966</v>
      </c>
      <c r="R4182" s="5" t="s">
        <v>4791</v>
      </c>
      <c r="S4182" s="5">
        <v>60</v>
      </c>
      <c r="T4182" s="5">
        <v>300.51086847640988</v>
      </c>
      <c r="U4182" s="5">
        <v>0</v>
      </c>
      <c r="V4182" s="5">
        <v>0</v>
      </c>
      <c r="W4182" s="5">
        <v>20</v>
      </c>
      <c r="X4182" s="5">
        <v>100.17028949213663</v>
      </c>
      <c r="Y4182" s="5">
        <v>19</v>
      </c>
      <c r="Z4182" s="5">
        <v>95.161775017529806</v>
      </c>
      <c r="AA4182" s="5">
        <v>21</v>
      </c>
      <c r="AB4182" s="5">
        <v>105.17880396674346</v>
      </c>
      <c r="AC4182" s="225">
        <v>793</v>
      </c>
      <c r="AD4182" s="5">
        <v>3971.7519783632174</v>
      </c>
      <c r="AE4182" s="5">
        <v>61</v>
      </c>
      <c r="AF4182" s="5">
        <v>305.51938295101672</v>
      </c>
      <c r="AG4182" s="5">
        <v>693</v>
      </c>
      <c r="AH4182" s="5">
        <v>3470.9005309025342</v>
      </c>
      <c r="AI4182" s="5">
        <v>39</v>
      </c>
      <c r="AJ4182" s="5">
        <v>195.33206450966642</v>
      </c>
    </row>
    <row r="4183" spans="1:36" x14ac:dyDescent="0.25">
      <c r="A4183">
        <v>2018</v>
      </c>
      <c r="B4183" t="s">
        <v>71</v>
      </c>
      <c r="C4183" s="212" t="s">
        <v>5903</v>
      </c>
      <c r="D4183" s="47" t="s">
        <v>725</v>
      </c>
      <c r="E4183" s="11">
        <v>0</v>
      </c>
      <c r="F4183" s="2">
        <v>0.31559999999999999</v>
      </c>
      <c r="G4183" s="2">
        <v>0.66659999999999997</v>
      </c>
      <c r="H4183" s="2">
        <v>-0.35099999999999998</v>
      </c>
      <c r="I4183" s="2">
        <v>0.25940000000000002</v>
      </c>
      <c r="J4183" s="2">
        <v>0.69079999999999997</v>
      </c>
      <c r="K4183" s="2">
        <v>-0.43139999999999995</v>
      </c>
      <c r="L4183" s="2">
        <v>0.33150000000000002</v>
      </c>
      <c r="M4183" s="2">
        <v>0.65510000000000002</v>
      </c>
      <c r="N4183" s="2">
        <v>-0.3236</v>
      </c>
      <c r="O4183" s="2">
        <v>-0.36866666666666664</v>
      </c>
      <c r="P4183" s="2" t="s">
        <v>5900</v>
      </c>
      <c r="Q4183" s="5">
        <v>19978</v>
      </c>
      <c r="R4183" s="5" t="s">
        <v>4791</v>
      </c>
      <c r="S4183" s="5">
        <v>12</v>
      </c>
      <c r="T4183" s="5">
        <v>60.066072679947951</v>
      </c>
      <c r="U4183" s="5">
        <v>0</v>
      </c>
      <c r="V4183" s="5">
        <v>0</v>
      </c>
      <c r="W4183" s="5">
        <v>0</v>
      </c>
      <c r="X4183" s="5">
        <v>0</v>
      </c>
      <c r="Y4183" s="5">
        <v>4</v>
      </c>
      <c r="Z4183" s="5">
        <v>20.022024226649314</v>
      </c>
      <c r="AA4183" s="5">
        <v>8</v>
      </c>
      <c r="AB4183" s="5">
        <v>40.044048453298629</v>
      </c>
      <c r="AC4183" s="225">
        <v>111</v>
      </c>
      <c r="AD4183" s="5">
        <v>555.61117228951844</v>
      </c>
      <c r="AE4183" s="5">
        <v>24</v>
      </c>
      <c r="AF4183" s="5">
        <v>120.1321453598959</v>
      </c>
      <c r="AG4183" s="5">
        <v>83</v>
      </c>
      <c r="AH4183" s="5">
        <v>415.45700270297323</v>
      </c>
      <c r="AI4183" s="5">
        <v>4</v>
      </c>
      <c r="AJ4183" s="5">
        <v>20.022024226649314</v>
      </c>
    </row>
    <row r="4184" spans="1:36" x14ac:dyDescent="0.25">
      <c r="A4184">
        <v>2018</v>
      </c>
      <c r="B4184" t="s">
        <v>71</v>
      </c>
      <c r="C4184" s="212" t="s">
        <v>5903</v>
      </c>
      <c r="D4184" s="47" t="s">
        <v>725</v>
      </c>
      <c r="E4184" s="11">
        <v>0</v>
      </c>
      <c r="F4184" s="2">
        <v>0.31559999999999999</v>
      </c>
      <c r="G4184" s="2">
        <v>0.66659999999999997</v>
      </c>
      <c r="H4184" s="2">
        <v>-0.35099999999999998</v>
      </c>
      <c r="I4184" s="2">
        <v>0.25940000000000002</v>
      </c>
      <c r="J4184" s="2">
        <v>0.69079999999999997</v>
      </c>
      <c r="K4184" s="2">
        <v>-0.43139999999999995</v>
      </c>
      <c r="L4184" s="2">
        <v>0.33150000000000002</v>
      </c>
      <c r="M4184" s="2">
        <v>0.65510000000000002</v>
      </c>
      <c r="N4184" s="2">
        <v>-0.3236</v>
      </c>
      <c r="O4184" s="2">
        <v>-0.36866666666666664</v>
      </c>
      <c r="P4184" s="2" t="s">
        <v>5900</v>
      </c>
      <c r="Q4184" s="5">
        <v>19978</v>
      </c>
      <c r="R4184" s="5" t="s">
        <v>4791</v>
      </c>
      <c r="S4184" s="5">
        <v>12</v>
      </c>
      <c r="T4184" s="5">
        <v>60.066072679947951</v>
      </c>
      <c r="U4184" s="5">
        <v>0</v>
      </c>
      <c r="V4184" s="5">
        <v>0</v>
      </c>
      <c r="W4184" s="5">
        <v>0</v>
      </c>
      <c r="X4184" s="5">
        <v>0</v>
      </c>
      <c r="Y4184" s="5">
        <v>4</v>
      </c>
      <c r="Z4184" s="5">
        <v>20.022024226649314</v>
      </c>
      <c r="AA4184" s="5">
        <v>8</v>
      </c>
      <c r="AB4184" s="5">
        <v>40.044048453298629</v>
      </c>
      <c r="AC4184" s="225">
        <v>111</v>
      </c>
      <c r="AD4184" s="5">
        <v>555.61117228951844</v>
      </c>
      <c r="AE4184" s="5">
        <v>24</v>
      </c>
      <c r="AF4184" s="5">
        <v>120.1321453598959</v>
      </c>
      <c r="AG4184" s="5">
        <v>83</v>
      </c>
      <c r="AH4184" s="5">
        <v>415.45700270297323</v>
      </c>
      <c r="AI4184" s="5">
        <v>4</v>
      </c>
      <c r="AJ4184" s="5">
        <v>20.022024226649314</v>
      </c>
    </row>
    <row r="4185" spans="1:36" x14ac:dyDescent="0.25">
      <c r="A4185">
        <v>2018</v>
      </c>
      <c r="B4185" t="s">
        <v>49</v>
      </c>
      <c r="C4185" s="212" t="s">
        <v>6450</v>
      </c>
      <c r="D4185" s="47" t="s">
        <v>5371</v>
      </c>
      <c r="E4185" s="11">
        <v>28.7</v>
      </c>
      <c r="F4185" s="2">
        <v>0.42899999999999999</v>
      </c>
      <c r="G4185" s="2">
        <v>0.54510000000000003</v>
      </c>
      <c r="H4185" s="2">
        <v>-0.11610000000000004</v>
      </c>
      <c r="I4185" s="2">
        <v>0.441</v>
      </c>
      <c r="J4185" s="2">
        <v>0.45400000000000001</v>
      </c>
      <c r="K4185" s="2">
        <v>-1.3000000000000012E-2</v>
      </c>
      <c r="L4185" s="2">
        <v>0.49099999999999999</v>
      </c>
      <c r="M4185" s="2">
        <v>0.49199999999999999</v>
      </c>
      <c r="N4185" s="2">
        <v>-1.0000000000000009E-3</v>
      </c>
      <c r="O4185" s="2">
        <v>-4.3366666666666685E-2</v>
      </c>
      <c r="P4185" s="2" t="s">
        <v>5765</v>
      </c>
      <c r="Q4185" s="5">
        <v>19983</v>
      </c>
      <c r="R4185" s="5">
        <v>696.27177700348432</v>
      </c>
      <c r="S4185" s="5">
        <v>14</v>
      </c>
      <c r="T4185" s="5">
        <v>70.059550618025327</v>
      </c>
      <c r="U4185" s="5">
        <v>0</v>
      </c>
      <c r="V4185" s="5">
        <v>0</v>
      </c>
      <c r="W4185" s="5">
        <v>0</v>
      </c>
      <c r="X4185" s="5">
        <v>0</v>
      </c>
      <c r="Y4185" s="5">
        <v>0</v>
      </c>
      <c r="Z4185" s="5">
        <v>0</v>
      </c>
      <c r="AA4185" s="5">
        <v>14</v>
      </c>
      <c r="AB4185" s="5">
        <v>70.059550618025327</v>
      </c>
      <c r="AC4185" s="225">
        <v>23</v>
      </c>
      <c r="AD4185" s="5">
        <v>115.09783315818447</v>
      </c>
      <c r="AE4185" s="5">
        <v>6</v>
      </c>
      <c r="AF4185" s="5">
        <v>30.025521693439426</v>
      </c>
      <c r="AG4185" s="5">
        <v>13</v>
      </c>
      <c r="AH4185" s="5">
        <v>65.055297002452093</v>
      </c>
      <c r="AI4185" s="5">
        <v>4</v>
      </c>
      <c r="AJ4185" s="5">
        <v>20.017014462292948</v>
      </c>
    </row>
    <row r="4186" spans="1:36" x14ac:dyDescent="0.25">
      <c r="A4186">
        <v>2019</v>
      </c>
      <c r="B4186" t="s">
        <v>41</v>
      </c>
      <c r="C4186" s="212" t="s">
        <v>743</v>
      </c>
      <c r="D4186" s="47" t="s">
        <v>5522</v>
      </c>
      <c r="E4186" s="11">
        <v>8.8840000000000003</v>
      </c>
      <c r="F4186" s="2">
        <v>0.62090000000000001</v>
      </c>
      <c r="G4186" s="2">
        <v>0.3569</v>
      </c>
      <c r="H4186" s="2">
        <v>0.26400000000000001</v>
      </c>
      <c r="I4186" s="2">
        <v>0.60129999999999995</v>
      </c>
      <c r="J4186" s="2">
        <v>0.33800000000000002</v>
      </c>
      <c r="K4186" s="2">
        <v>0.26329999999999992</v>
      </c>
      <c r="L4186" s="2">
        <v>0.54259999999999997</v>
      </c>
      <c r="M4186" s="2">
        <v>0.43209999999999998</v>
      </c>
      <c r="N4186" s="2">
        <v>0.11049999999999999</v>
      </c>
      <c r="O4186" s="2">
        <v>0.21259999999999998</v>
      </c>
      <c r="P4186" s="2" t="s">
        <v>4792</v>
      </c>
      <c r="Q4186" s="5">
        <v>19987</v>
      </c>
      <c r="R4186" s="5">
        <v>2249.7748761818998</v>
      </c>
      <c r="S4186" s="5">
        <v>31</v>
      </c>
      <c r="T4186" s="5">
        <v>155.10081553009456</v>
      </c>
      <c r="U4186" s="5">
        <v>0</v>
      </c>
      <c r="V4186" s="5">
        <v>0</v>
      </c>
      <c r="W4186" s="5">
        <v>3</v>
      </c>
      <c r="X4186" s="5">
        <v>15.009756341622055</v>
      </c>
      <c r="Y4186" s="5">
        <v>2</v>
      </c>
      <c r="Z4186" s="5">
        <v>10.006504227748035</v>
      </c>
      <c r="AA4186" s="5">
        <v>26</v>
      </c>
      <c r="AB4186" s="5">
        <v>130.08455496072446</v>
      </c>
      <c r="AC4186" s="225">
        <v>84</v>
      </c>
      <c r="AD4186" s="5">
        <v>420.27317756541748</v>
      </c>
      <c r="AE4186" s="5">
        <v>23</v>
      </c>
      <c r="AF4186" s="5">
        <v>115.07479861910241</v>
      </c>
      <c r="AG4186" s="5">
        <v>61</v>
      </c>
      <c r="AH4186" s="5">
        <v>305.19837894631507</v>
      </c>
      <c r="AI4186" s="5">
        <v>0</v>
      </c>
      <c r="AJ4186" s="5">
        <v>0</v>
      </c>
    </row>
    <row r="4187" spans="1:36" x14ac:dyDescent="0.25">
      <c r="A4187">
        <v>2017</v>
      </c>
      <c r="B4187" t="s">
        <v>41</v>
      </c>
      <c r="C4187" s="212" t="s">
        <v>6113</v>
      </c>
      <c r="D4187" s="47" t="s">
        <v>5289</v>
      </c>
      <c r="E4187" s="11">
        <v>6.8680000000000003</v>
      </c>
      <c r="F4187" s="2">
        <v>0.36990000000000001</v>
      </c>
      <c r="G4187" s="2">
        <v>0.61060000000000003</v>
      </c>
      <c r="H4187" s="2">
        <v>-0.24070000000000003</v>
      </c>
      <c r="I4187" s="2">
        <v>0.36830000000000002</v>
      </c>
      <c r="J4187" s="2">
        <v>0.57410000000000005</v>
      </c>
      <c r="K4187" s="2">
        <v>-0.20580000000000004</v>
      </c>
      <c r="L4187" s="2">
        <v>0.45140000000000002</v>
      </c>
      <c r="M4187" s="2">
        <v>0.53480000000000005</v>
      </c>
      <c r="N4187" s="2">
        <v>-8.340000000000003E-2</v>
      </c>
      <c r="O4187" s="2">
        <v>-0.17663333333333334</v>
      </c>
      <c r="P4187" s="2" t="s">
        <v>5900</v>
      </c>
      <c r="Q4187" s="5">
        <v>20012</v>
      </c>
      <c r="R4187" s="5">
        <v>2913.8031450203844</v>
      </c>
      <c r="S4187" s="5">
        <v>7</v>
      </c>
      <c r="T4187" s="5">
        <v>34.979012592444533</v>
      </c>
      <c r="U4187" s="5">
        <v>0</v>
      </c>
      <c r="V4187" s="5">
        <v>0</v>
      </c>
      <c r="W4187" s="5">
        <v>2</v>
      </c>
      <c r="X4187" s="5">
        <v>9.9940035978412958</v>
      </c>
      <c r="Y4187" s="5">
        <v>0</v>
      </c>
      <c r="Z4187" s="5">
        <v>0</v>
      </c>
      <c r="AA4187" s="5">
        <v>5</v>
      </c>
      <c r="AB4187" s="5">
        <v>24.985008994603238</v>
      </c>
      <c r="AC4187" s="225">
        <v>317</v>
      </c>
      <c r="AD4187" s="5">
        <v>1584.0495702578453</v>
      </c>
      <c r="AE4187" s="5">
        <v>17</v>
      </c>
      <c r="AF4187" s="5">
        <v>84.949030581651002</v>
      </c>
      <c r="AG4187" s="5">
        <v>296</v>
      </c>
      <c r="AH4187" s="5">
        <v>1479.1125324805116</v>
      </c>
      <c r="AI4187" s="5">
        <v>4</v>
      </c>
      <c r="AJ4187" s="5">
        <v>19.988007195682592</v>
      </c>
    </row>
    <row r="4188" spans="1:36" x14ac:dyDescent="0.25">
      <c r="A4188">
        <v>2018</v>
      </c>
      <c r="B4188" t="s">
        <v>49</v>
      </c>
      <c r="C4188" s="212" t="s">
        <v>5876</v>
      </c>
      <c r="D4188" s="47" t="s">
        <v>6329</v>
      </c>
      <c r="E4188" s="11">
        <v>42.7</v>
      </c>
      <c r="F4188" s="2">
        <v>0.36499999999999999</v>
      </c>
      <c r="G4188" s="2">
        <v>0.60719999999999996</v>
      </c>
      <c r="H4188" s="2">
        <v>-0.24219999999999997</v>
      </c>
      <c r="I4188" s="2">
        <v>0.45200000000000001</v>
      </c>
      <c r="J4188" s="2">
        <v>0.46600000000000003</v>
      </c>
      <c r="K4188" s="2">
        <v>-1.4000000000000012E-2</v>
      </c>
      <c r="L4188" s="2">
        <v>0.52200000000000002</v>
      </c>
      <c r="M4188" s="2">
        <v>0.46700000000000003</v>
      </c>
      <c r="N4188" s="2">
        <v>5.4999999999999993E-2</v>
      </c>
      <c r="O4188" s="2">
        <v>-6.7066666666666663E-2</v>
      </c>
      <c r="P4188" s="2" t="s">
        <v>5900</v>
      </c>
      <c r="Q4188" s="5">
        <v>20016</v>
      </c>
      <c r="R4188" s="5">
        <v>468.7587822014051</v>
      </c>
      <c r="S4188" s="5">
        <v>40</v>
      </c>
      <c r="T4188" s="5">
        <v>199.84012789768187</v>
      </c>
      <c r="U4188" s="5">
        <v>0</v>
      </c>
      <c r="V4188" s="5">
        <v>0</v>
      </c>
      <c r="W4188" s="5">
        <v>5</v>
      </c>
      <c r="X4188" s="5">
        <v>24.980015987210233</v>
      </c>
      <c r="Y4188" s="5">
        <v>1</v>
      </c>
      <c r="Z4188" s="5">
        <v>4.9960031974420467</v>
      </c>
      <c r="AA4188" s="5">
        <v>34</v>
      </c>
      <c r="AB4188" s="5">
        <v>169.86410871302957</v>
      </c>
      <c r="AC4188" s="225">
        <v>97</v>
      </c>
      <c r="AD4188" s="5">
        <v>484.61231015187849</v>
      </c>
      <c r="AE4188" s="5">
        <v>16</v>
      </c>
      <c r="AF4188" s="5">
        <v>79.936051159072747</v>
      </c>
      <c r="AG4188" s="5">
        <v>79</v>
      </c>
      <c r="AH4188" s="5">
        <v>394.68425259792167</v>
      </c>
      <c r="AI4188" s="5">
        <v>2</v>
      </c>
      <c r="AJ4188" s="5">
        <v>9.9920063948840934</v>
      </c>
    </row>
    <row r="4189" spans="1:36" x14ac:dyDescent="0.25">
      <c r="A4189">
        <v>2019</v>
      </c>
      <c r="B4189" t="s">
        <v>41</v>
      </c>
      <c r="C4189" s="212" t="s">
        <v>6113</v>
      </c>
      <c r="D4189" s="47" t="s">
        <v>5289</v>
      </c>
      <c r="E4189" s="11">
        <v>6.8680000000000003</v>
      </c>
      <c r="F4189" s="2">
        <v>0.36990000000000001</v>
      </c>
      <c r="G4189" s="2">
        <v>0.61060000000000003</v>
      </c>
      <c r="H4189" s="2">
        <v>-0.24070000000000003</v>
      </c>
      <c r="I4189" s="2">
        <v>0.36830000000000002</v>
      </c>
      <c r="J4189" s="2">
        <v>0.57410000000000005</v>
      </c>
      <c r="K4189" s="2">
        <v>-0.20580000000000004</v>
      </c>
      <c r="L4189" s="2">
        <v>0.45140000000000002</v>
      </c>
      <c r="M4189" s="2">
        <v>0.53480000000000005</v>
      </c>
      <c r="N4189" s="2">
        <v>-8.340000000000003E-2</v>
      </c>
      <c r="O4189" s="2">
        <v>-0.17663333333333334</v>
      </c>
      <c r="P4189" s="2" t="s">
        <v>5900</v>
      </c>
      <c r="Q4189" s="5">
        <v>20060</v>
      </c>
      <c r="R4189" s="5">
        <v>2920.7920792079208</v>
      </c>
      <c r="S4189" s="5">
        <v>8</v>
      </c>
      <c r="T4189" s="5">
        <v>39.880358923230304</v>
      </c>
      <c r="U4189" s="5">
        <v>0</v>
      </c>
      <c r="V4189" s="5">
        <v>0</v>
      </c>
      <c r="W4189" s="5">
        <v>4</v>
      </c>
      <c r="X4189" s="5">
        <v>19.940179461615152</v>
      </c>
      <c r="Y4189" s="5">
        <v>1</v>
      </c>
      <c r="Z4189" s="5">
        <v>4.985044865403788</v>
      </c>
      <c r="AA4189" s="5">
        <v>3</v>
      </c>
      <c r="AB4189" s="5">
        <v>14.955134596211366</v>
      </c>
      <c r="AC4189" s="225">
        <v>248</v>
      </c>
      <c r="AD4189" s="5">
        <v>1236.2911266201395</v>
      </c>
      <c r="AE4189" s="5">
        <v>15</v>
      </c>
      <c r="AF4189" s="5">
        <v>74.775672981056829</v>
      </c>
      <c r="AG4189" s="5">
        <v>231</v>
      </c>
      <c r="AH4189" s="5">
        <v>1151.5453639082752</v>
      </c>
      <c r="AI4189" s="5">
        <v>2</v>
      </c>
      <c r="AJ4189" s="5">
        <v>9.970089730807576</v>
      </c>
    </row>
    <row r="4190" spans="1:36" x14ac:dyDescent="0.25">
      <c r="A4190">
        <v>2018</v>
      </c>
      <c r="B4190" t="s">
        <v>49</v>
      </c>
      <c r="C4190" s="212" t="s">
        <v>1052</v>
      </c>
      <c r="D4190" s="47" t="s">
        <v>6316</v>
      </c>
      <c r="E4190" s="11">
        <v>11.5</v>
      </c>
      <c r="F4190" s="2">
        <v>0.2611</v>
      </c>
      <c r="G4190" s="2">
        <v>0.71</v>
      </c>
      <c r="H4190" s="2">
        <v>-0.44889999999999997</v>
      </c>
      <c r="I4190" s="2">
        <v>0.34699999999999998</v>
      </c>
      <c r="J4190" s="2">
        <v>0.55500000000000005</v>
      </c>
      <c r="K4190" s="2">
        <v>-0.20800000000000007</v>
      </c>
      <c r="L4190" s="2">
        <v>0.41799999999999998</v>
      </c>
      <c r="M4190" s="2">
        <v>0.56399999999999995</v>
      </c>
      <c r="N4190" s="2">
        <v>-0.14599999999999996</v>
      </c>
      <c r="O4190" s="2">
        <v>-0.26763333333333333</v>
      </c>
      <c r="P4190" s="2" t="s">
        <v>5900</v>
      </c>
      <c r="Q4190" s="5">
        <v>20060</v>
      </c>
      <c r="R4190" s="5">
        <v>1744.3478260869565</v>
      </c>
      <c r="S4190" s="5">
        <v>48</v>
      </c>
      <c r="T4190" s="5">
        <v>239.28215353938185</v>
      </c>
      <c r="U4190" s="5">
        <v>0</v>
      </c>
      <c r="V4190" s="5">
        <v>0</v>
      </c>
      <c r="W4190" s="5">
        <v>13</v>
      </c>
      <c r="X4190" s="5">
        <v>64.805583250249256</v>
      </c>
      <c r="Y4190" s="5">
        <v>3</v>
      </c>
      <c r="Z4190" s="5">
        <v>14.955134596211366</v>
      </c>
      <c r="AA4190" s="5">
        <v>32</v>
      </c>
      <c r="AB4190" s="5">
        <v>159.52143569292122</v>
      </c>
      <c r="AC4190" s="225">
        <v>90</v>
      </c>
      <c r="AD4190" s="5">
        <v>448.65403788634103</v>
      </c>
      <c r="AE4190" s="5">
        <v>6</v>
      </c>
      <c r="AF4190" s="5">
        <v>29.910269192422732</v>
      </c>
      <c r="AG4190" s="5">
        <v>84</v>
      </c>
      <c r="AH4190" s="5">
        <v>418.74376869391824</v>
      </c>
      <c r="AI4190" s="5">
        <v>0</v>
      </c>
      <c r="AJ4190" s="5">
        <v>0</v>
      </c>
    </row>
    <row r="4191" spans="1:36" x14ac:dyDescent="0.25">
      <c r="A4191">
        <v>2019</v>
      </c>
      <c r="B4191" t="s">
        <v>71</v>
      </c>
      <c r="C4191" s="212" t="s">
        <v>4923</v>
      </c>
      <c r="D4191" s="47" t="s">
        <v>4920</v>
      </c>
      <c r="E4191" s="11">
        <v>0</v>
      </c>
      <c r="F4191" s="2">
        <v>0.66190000000000004</v>
      </c>
      <c r="G4191" s="2">
        <v>0.32169999999999999</v>
      </c>
      <c r="H4191" s="2">
        <v>0.34020000000000006</v>
      </c>
      <c r="I4191" s="2">
        <v>0.70579999999999998</v>
      </c>
      <c r="J4191" s="2">
        <v>0.25530000000000003</v>
      </c>
      <c r="K4191" s="2">
        <v>0.45049999999999996</v>
      </c>
      <c r="L4191" s="2">
        <v>0.73080000000000001</v>
      </c>
      <c r="M4191" s="2">
        <v>0.25629999999999997</v>
      </c>
      <c r="N4191" s="2">
        <v>0.47450000000000003</v>
      </c>
      <c r="O4191" s="2">
        <v>0.42173333333333335</v>
      </c>
      <c r="P4191" s="2" t="s">
        <v>4792</v>
      </c>
      <c r="Q4191" s="5">
        <v>20096</v>
      </c>
      <c r="R4191" s="5" t="s">
        <v>4791</v>
      </c>
      <c r="S4191" s="5">
        <v>17</v>
      </c>
      <c r="T4191" s="5">
        <v>84.593949044585983</v>
      </c>
      <c r="U4191" s="5">
        <v>0</v>
      </c>
      <c r="V4191" s="5">
        <v>0</v>
      </c>
      <c r="W4191" s="5">
        <v>3</v>
      </c>
      <c r="X4191" s="5">
        <v>14.928343949044585</v>
      </c>
      <c r="Y4191" s="5">
        <v>4</v>
      </c>
      <c r="Z4191" s="5">
        <v>19.904458598726116</v>
      </c>
      <c r="AA4191" s="5">
        <v>10</v>
      </c>
      <c r="AB4191" s="5">
        <v>49.761146496815286</v>
      </c>
      <c r="AC4191" s="225">
        <v>333</v>
      </c>
      <c r="AD4191" s="5">
        <v>1657.0461783439491</v>
      </c>
      <c r="AE4191" s="5">
        <v>43</v>
      </c>
      <c r="AF4191" s="5">
        <v>213.97292993630572</v>
      </c>
      <c r="AG4191" s="5">
        <v>266</v>
      </c>
      <c r="AH4191" s="5">
        <v>1323.6464968152866</v>
      </c>
      <c r="AI4191" s="5">
        <v>24</v>
      </c>
      <c r="AJ4191" s="5">
        <v>119.42675159235668</v>
      </c>
    </row>
    <row r="4192" spans="1:36" x14ac:dyDescent="0.25">
      <c r="A4192">
        <v>2019</v>
      </c>
      <c r="B4192" t="s">
        <v>71</v>
      </c>
      <c r="C4192" s="212" t="s">
        <v>5903</v>
      </c>
      <c r="D4192" s="47" t="s">
        <v>725</v>
      </c>
      <c r="E4192" s="11">
        <v>0</v>
      </c>
      <c r="F4192" s="2">
        <v>0.31559999999999999</v>
      </c>
      <c r="G4192" s="2">
        <v>0.66659999999999997</v>
      </c>
      <c r="H4192" s="2">
        <v>-0.35099999999999998</v>
      </c>
      <c r="I4192" s="2">
        <v>0.25940000000000002</v>
      </c>
      <c r="J4192" s="2">
        <v>0.69079999999999997</v>
      </c>
      <c r="K4192" s="2">
        <v>-0.43139999999999995</v>
      </c>
      <c r="L4192" s="2">
        <v>0.33150000000000002</v>
      </c>
      <c r="M4192" s="2">
        <v>0.65510000000000002</v>
      </c>
      <c r="N4192" s="2">
        <v>-0.3236</v>
      </c>
      <c r="O4192" s="2">
        <v>-0.36866666666666664</v>
      </c>
      <c r="P4192" s="2" t="s">
        <v>5900</v>
      </c>
      <c r="Q4192" s="5">
        <v>20131</v>
      </c>
      <c r="R4192" s="5" t="s">
        <v>4791</v>
      </c>
      <c r="S4192" s="5">
        <v>7</v>
      </c>
      <c r="T4192" s="5">
        <v>34.772241816104511</v>
      </c>
      <c r="U4192" s="5">
        <v>0</v>
      </c>
      <c r="V4192" s="5">
        <v>0</v>
      </c>
      <c r="W4192" s="5">
        <v>0</v>
      </c>
      <c r="X4192" s="5">
        <v>0</v>
      </c>
      <c r="Y4192" s="5">
        <v>1</v>
      </c>
      <c r="Z4192" s="5">
        <v>4.9674631165863588</v>
      </c>
      <c r="AA4192" s="5">
        <v>6</v>
      </c>
      <c r="AB4192" s="5">
        <v>29.804778699518156</v>
      </c>
      <c r="AC4192" s="225">
        <v>101</v>
      </c>
      <c r="AD4192" s="5">
        <v>501.71377477522225</v>
      </c>
      <c r="AE4192" s="5">
        <v>12</v>
      </c>
      <c r="AF4192" s="5">
        <v>59.609557399036312</v>
      </c>
      <c r="AG4192" s="5">
        <v>85</v>
      </c>
      <c r="AH4192" s="5">
        <v>422.23436490984051</v>
      </c>
      <c r="AI4192" s="5">
        <v>4</v>
      </c>
      <c r="AJ4192" s="5">
        <v>19.869852466345435</v>
      </c>
    </row>
    <row r="4193" spans="1:36" x14ac:dyDescent="0.25">
      <c r="A4193">
        <v>2017</v>
      </c>
      <c r="B4193" t="s">
        <v>71</v>
      </c>
      <c r="C4193" s="212" t="s">
        <v>4934</v>
      </c>
      <c r="D4193" s="47" t="s">
        <v>4933</v>
      </c>
      <c r="E4193" s="11">
        <v>0</v>
      </c>
      <c r="F4193" s="2">
        <v>0.66339999999999999</v>
      </c>
      <c r="G4193" s="2">
        <v>0.32450000000000001</v>
      </c>
      <c r="H4193" s="2">
        <v>0.33889999999999998</v>
      </c>
      <c r="I4193" s="2">
        <v>0.71699999999999997</v>
      </c>
      <c r="J4193" s="2">
        <v>0.24909999999999999</v>
      </c>
      <c r="K4193" s="2">
        <v>0.46789999999999998</v>
      </c>
      <c r="L4193" s="2">
        <v>0.71660000000000001</v>
      </c>
      <c r="M4193" s="2">
        <v>0.2732</v>
      </c>
      <c r="N4193" s="2">
        <v>0.44340000000000002</v>
      </c>
      <c r="O4193" s="2">
        <v>0.41673333333333334</v>
      </c>
      <c r="P4193" s="2" t="s">
        <v>4792</v>
      </c>
      <c r="Q4193" s="5">
        <v>20155</v>
      </c>
      <c r="R4193" s="5" t="s">
        <v>4791</v>
      </c>
      <c r="S4193" s="5">
        <v>24</v>
      </c>
      <c r="T4193" s="5">
        <v>119.07715207144628</v>
      </c>
      <c r="U4193" s="5">
        <v>0</v>
      </c>
      <c r="V4193" s="5">
        <v>0</v>
      </c>
      <c r="W4193" s="5">
        <v>4</v>
      </c>
      <c r="X4193" s="5">
        <v>19.846192011907714</v>
      </c>
      <c r="Y4193" s="5">
        <v>8</v>
      </c>
      <c r="Z4193" s="5">
        <v>39.692384023815428</v>
      </c>
      <c r="AA4193" s="5">
        <v>12</v>
      </c>
      <c r="AB4193" s="5">
        <v>59.538576035723139</v>
      </c>
      <c r="AC4193" s="225">
        <v>301</v>
      </c>
      <c r="AD4193" s="5">
        <v>1493.4259488960556</v>
      </c>
      <c r="AE4193" s="5">
        <v>45</v>
      </c>
      <c r="AF4193" s="5">
        <v>223.26966013396179</v>
      </c>
      <c r="AG4193" s="5">
        <v>233</v>
      </c>
      <c r="AH4193" s="5">
        <v>1156.0406846936244</v>
      </c>
      <c r="AI4193" s="5">
        <v>23</v>
      </c>
      <c r="AJ4193" s="5">
        <v>114.11560406846937</v>
      </c>
    </row>
    <row r="4194" spans="1:36" x14ac:dyDescent="0.25">
      <c r="A4194">
        <v>2017</v>
      </c>
      <c r="B4194" t="s">
        <v>49</v>
      </c>
      <c r="C4194" s="212" t="s">
        <v>675</v>
      </c>
      <c r="D4194" s="47" t="s">
        <v>6316</v>
      </c>
      <c r="E4194" s="11">
        <v>24.9</v>
      </c>
      <c r="F4194" s="2">
        <v>0.2611</v>
      </c>
      <c r="G4194" s="2">
        <v>0.71</v>
      </c>
      <c r="H4194" s="2">
        <v>-0.44889999999999997</v>
      </c>
      <c r="I4194" s="2">
        <v>0.17</v>
      </c>
      <c r="J4194" s="2">
        <v>0.73899999999999999</v>
      </c>
      <c r="K4194" s="2">
        <v>-0.56899999999999995</v>
      </c>
      <c r="L4194" s="2">
        <v>0.32</v>
      </c>
      <c r="M4194" s="2">
        <v>0.66400000000000003</v>
      </c>
      <c r="N4194" s="2">
        <v>-0.34400000000000003</v>
      </c>
      <c r="O4194" s="2">
        <v>-0.45396666666666668</v>
      </c>
      <c r="P4194" s="2" t="s">
        <v>5900</v>
      </c>
      <c r="Q4194" s="5">
        <v>20193</v>
      </c>
      <c r="R4194" s="5">
        <v>810.96385542168684</v>
      </c>
      <c r="S4194" s="5">
        <v>14</v>
      </c>
      <c r="T4194" s="5">
        <v>69.330956271975438</v>
      </c>
      <c r="U4194" s="5">
        <v>0</v>
      </c>
      <c r="V4194" s="5">
        <v>0</v>
      </c>
      <c r="W4194" s="5">
        <v>0</v>
      </c>
      <c r="X4194" s="5">
        <v>0</v>
      </c>
      <c r="Y4194" s="5">
        <v>0</v>
      </c>
      <c r="Z4194" s="5">
        <v>0</v>
      </c>
      <c r="AA4194" s="5">
        <v>14</v>
      </c>
      <c r="AB4194" s="5">
        <v>69.330956271975438</v>
      </c>
      <c r="AC4194" s="225">
        <v>103</v>
      </c>
      <c r="AD4194" s="5">
        <v>510.07774971524788</v>
      </c>
      <c r="AE4194" s="5">
        <v>9</v>
      </c>
      <c r="AF4194" s="5">
        <v>44.569900460555637</v>
      </c>
      <c r="AG4194" s="5">
        <v>93</v>
      </c>
      <c r="AH4194" s="5">
        <v>460.55563809240823</v>
      </c>
      <c r="AI4194" s="5">
        <v>1</v>
      </c>
      <c r="AJ4194" s="5">
        <v>4.9522111622839597</v>
      </c>
    </row>
    <row r="4195" spans="1:36" x14ac:dyDescent="0.25">
      <c r="A4195">
        <v>2018</v>
      </c>
      <c r="B4195" t="s">
        <v>49</v>
      </c>
      <c r="C4195" s="212" t="s">
        <v>5876</v>
      </c>
      <c r="D4195" s="47" t="s">
        <v>6329</v>
      </c>
      <c r="E4195" s="11">
        <v>42.7</v>
      </c>
      <c r="F4195" s="2">
        <v>0.36499999999999999</v>
      </c>
      <c r="G4195" s="2">
        <v>0.60719999999999996</v>
      </c>
      <c r="H4195" s="2">
        <v>-0.24219999999999997</v>
      </c>
      <c r="I4195" s="2">
        <v>0.45200000000000001</v>
      </c>
      <c r="J4195" s="2">
        <v>0.46600000000000003</v>
      </c>
      <c r="K4195" s="2">
        <v>-1.4000000000000012E-2</v>
      </c>
      <c r="L4195" s="2">
        <v>0.52200000000000002</v>
      </c>
      <c r="M4195" s="2">
        <v>0.46700000000000003</v>
      </c>
      <c r="N4195" s="2">
        <v>5.4999999999999993E-2</v>
      </c>
      <c r="O4195" s="2">
        <v>-6.7066666666666663E-2</v>
      </c>
      <c r="P4195" s="2" t="s">
        <v>5900</v>
      </c>
      <c r="Q4195" s="5">
        <v>20248</v>
      </c>
      <c r="R4195" s="5">
        <v>474.19203747072595</v>
      </c>
      <c r="S4195" s="5">
        <v>23</v>
      </c>
      <c r="T4195" s="5">
        <v>113.59146582378507</v>
      </c>
      <c r="U4195" s="5">
        <v>0</v>
      </c>
      <c r="V4195" s="5">
        <v>0</v>
      </c>
      <c r="W4195" s="5">
        <v>10</v>
      </c>
      <c r="X4195" s="5">
        <v>49.387593836428294</v>
      </c>
      <c r="Y4195" s="5">
        <v>1</v>
      </c>
      <c r="Z4195" s="5">
        <v>4.9387593836428287</v>
      </c>
      <c r="AA4195" s="5">
        <v>12</v>
      </c>
      <c r="AB4195" s="5">
        <v>59.265112603713952</v>
      </c>
      <c r="AC4195" s="225">
        <v>102</v>
      </c>
      <c r="AD4195" s="5">
        <v>503.75345713156855</v>
      </c>
      <c r="AE4195" s="5">
        <v>17</v>
      </c>
      <c r="AF4195" s="5">
        <v>83.958909521928092</v>
      </c>
      <c r="AG4195" s="5">
        <v>81</v>
      </c>
      <c r="AH4195" s="5">
        <v>400.03951007506913</v>
      </c>
      <c r="AI4195" s="5">
        <v>4</v>
      </c>
      <c r="AJ4195" s="5">
        <v>19.755037534571315</v>
      </c>
    </row>
    <row r="4196" spans="1:36" x14ac:dyDescent="0.25">
      <c r="A4196">
        <v>2017</v>
      </c>
      <c r="B4196" t="s">
        <v>71</v>
      </c>
      <c r="C4196" s="212" t="s">
        <v>717</v>
      </c>
      <c r="D4196" s="47" t="s">
        <v>4840</v>
      </c>
      <c r="E4196" s="11">
        <v>0</v>
      </c>
      <c r="F4196" s="2">
        <v>0.60560000000000003</v>
      </c>
      <c r="G4196" s="2">
        <v>0.3795</v>
      </c>
      <c r="H4196" s="2">
        <v>0.22610000000000002</v>
      </c>
      <c r="I4196" s="2">
        <v>0.60009999999999997</v>
      </c>
      <c r="J4196" s="2">
        <v>0.35520000000000002</v>
      </c>
      <c r="K4196" s="2">
        <v>0.24489999999999995</v>
      </c>
      <c r="L4196" s="2">
        <v>0.62739999999999996</v>
      </c>
      <c r="M4196" s="2">
        <v>0.3589</v>
      </c>
      <c r="N4196" s="2">
        <v>0.26849999999999996</v>
      </c>
      <c r="O4196" s="2">
        <v>0.24649999999999997</v>
      </c>
      <c r="P4196" s="2" t="s">
        <v>4792</v>
      </c>
      <c r="Q4196" s="5">
        <v>20303</v>
      </c>
      <c r="R4196" s="5" t="s">
        <v>4791</v>
      </c>
      <c r="S4196" s="5">
        <v>48</v>
      </c>
      <c r="T4196" s="5">
        <v>236.41826331084076</v>
      </c>
      <c r="U4196" s="5">
        <v>0</v>
      </c>
      <c r="V4196" s="5">
        <v>0</v>
      </c>
      <c r="W4196" s="5">
        <v>16</v>
      </c>
      <c r="X4196" s="5">
        <v>78.806087770280257</v>
      </c>
      <c r="Y4196" s="5">
        <v>10</v>
      </c>
      <c r="Z4196" s="5">
        <v>49.253804856425162</v>
      </c>
      <c r="AA4196" s="5">
        <v>22</v>
      </c>
      <c r="AB4196" s="5">
        <v>108.35837068413534</v>
      </c>
      <c r="AC4196" s="225">
        <v>483</v>
      </c>
      <c r="AD4196" s="5">
        <v>2378.9587745653353</v>
      </c>
      <c r="AE4196" s="5">
        <v>131</v>
      </c>
      <c r="AF4196" s="5">
        <v>645.22484361916952</v>
      </c>
      <c r="AG4196" s="5">
        <v>305</v>
      </c>
      <c r="AH4196" s="5">
        <v>1502.2410481209672</v>
      </c>
      <c r="AI4196" s="5">
        <v>47</v>
      </c>
      <c r="AJ4196" s="5">
        <v>231.49288282519825</v>
      </c>
    </row>
    <row r="4197" spans="1:36" x14ac:dyDescent="0.25">
      <c r="A4197">
        <v>2017</v>
      </c>
      <c r="B4197" t="s">
        <v>41</v>
      </c>
      <c r="C4197" s="212" t="s">
        <v>6134</v>
      </c>
      <c r="D4197" s="47" t="s">
        <v>6109</v>
      </c>
      <c r="E4197" s="11">
        <v>8.6890000000000001</v>
      </c>
      <c r="F4197" s="2">
        <v>0.44950000000000001</v>
      </c>
      <c r="G4197" s="2">
        <v>0.53290000000000004</v>
      </c>
      <c r="H4197" s="2">
        <v>-8.340000000000003E-2</v>
      </c>
      <c r="I4197" s="2">
        <v>0.44180000000000003</v>
      </c>
      <c r="J4197" s="2">
        <v>0.50580000000000003</v>
      </c>
      <c r="K4197" s="2">
        <v>-6.4000000000000001E-2</v>
      </c>
      <c r="L4197" s="2">
        <v>0.46360000000000001</v>
      </c>
      <c r="M4197" s="2">
        <v>0.51849999999999996</v>
      </c>
      <c r="N4197" s="2">
        <v>-5.4899999999999949E-2</v>
      </c>
      <c r="O4197" s="2">
        <v>-6.7433333333333331E-2</v>
      </c>
      <c r="P4197" s="2" t="s">
        <v>5900</v>
      </c>
      <c r="Q4197" s="5">
        <v>20321</v>
      </c>
      <c r="R4197" s="5">
        <v>2338.7041086431118</v>
      </c>
      <c r="S4197" s="5">
        <v>14</v>
      </c>
      <c r="T4197" s="5">
        <v>68.894247330347923</v>
      </c>
      <c r="U4197" s="5">
        <v>0</v>
      </c>
      <c r="V4197" s="5">
        <v>0</v>
      </c>
      <c r="W4197" s="5">
        <v>4</v>
      </c>
      <c r="X4197" s="5">
        <v>19.684070665813689</v>
      </c>
      <c r="Y4197" s="5">
        <v>2</v>
      </c>
      <c r="Z4197" s="5">
        <v>9.8420353329068444</v>
      </c>
      <c r="AA4197" s="5">
        <v>8</v>
      </c>
      <c r="AB4197" s="5">
        <v>39.368141331627378</v>
      </c>
      <c r="AC4197" s="225">
        <v>299</v>
      </c>
      <c r="AD4197" s="5">
        <v>1471.3842822695733</v>
      </c>
      <c r="AE4197" s="5">
        <v>20</v>
      </c>
      <c r="AF4197" s="5">
        <v>98.420353329068448</v>
      </c>
      <c r="AG4197" s="5">
        <v>267</v>
      </c>
      <c r="AH4197" s="5">
        <v>1313.9117169430638</v>
      </c>
      <c r="AI4197" s="5">
        <v>12</v>
      </c>
      <c r="AJ4197" s="5">
        <v>59.05221199744107</v>
      </c>
    </row>
    <row r="4198" spans="1:36" x14ac:dyDescent="0.25">
      <c r="A4198">
        <v>2017</v>
      </c>
      <c r="B4198" t="s">
        <v>49</v>
      </c>
      <c r="C4198" s="212" t="s">
        <v>5876</v>
      </c>
      <c r="D4198" s="47" t="s">
        <v>6329</v>
      </c>
      <c r="E4198" s="11">
        <v>42.7</v>
      </c>
      <c r="F4198" s="2">
        <v>0.36499999999999999</v>
      </c>
      <c r="G4198" s="2">
        <v>0.60719999999999996</v>
      </c>
      <c r="H4198" s="2">
        <v>-0.24219999999999997</v>
      </c>
      <c r="I4198" s="2">
        <v>0.45200000000000001</v>
      </c>
      <c r="J4198" s="2">
        <v>0.46600000000000003</v>
      </c>
      <c r="K4198" s="2">
        <v>-1.4000000000000012E-2</v>
      </c>
      <c r="L4198" s="2">
        <v>0.52200000000000002</v>
      </c>
      <c r="M4198" s="2">
        <v>0.46700000000000003</v>
      </c>
      <c r="N4198" s="2">
        <v>5.4999999999999993E-2</v>
      </c>
      <c r="O4198" s="2">
        <v>-6.7066666666666663E-2</v>
      </c>
      <c r="P4198" s="2" t="s">
        <v>5900</v>
      </c>
      <c r="Q4198" s="5">
        <v>20362</v>
      </c>
      <c r="R4198" s="5">
        <v>476.86182669789224</v>
      </c>
      <c r="S4198" s="5">
        <v>34</v>
      </c>
      <c r="T4198" s="5">
        <v>166.97770356546508</v>
      </c>
      <c r="U4198" s="5">
        <v>0</v>
      </c>
      <c r="V4198" s="5">
        <v>0</v>
      </c>
      <c r="W4198" s="5">
        <v>5</v>
      </c>
      <c r="X4198" s="5">
        <v>24.555544641980159</v>
      </c>
      <c r="Y4198" s="5">
        <v>0</v>
      </c>
      <c r="Z4198" s="5">
        <v>0</v>
      </c>
      <c r="AA4198" s="5">
        <v>29</v>
      </c>
      <c r="AB4198" s="5">
        <v>142.42215892348494</v>
      </c>
      <c r="AC4198" s="225">
        <v>155</v>
      </c>
      <c r="AD4198" s="5">
        <v>761.2218839013849</v>
      </c>
      <c r="AE4198" s="5">
        <v>30</v>
      </c>
      <c r="AF4198" s="5">
        <v>147.33326785188098</v>
      </c>
      <c r="AG4198" s="5">
        <v>117</v>
      </c>
      <c r="AH4198" s="5">
        <v>574.59974462233572</v>
      </c>
      <c r="AI4198" s="5">
        <v>8</v>
      </c>
      <c r="AJ4198" s="5">
        <v>39.288871427168253</v>
      </c>
    </row>
    <row r="4199" spans="1:36" x14ac:dyDescent="0.25">
      <c r="A4199">
        <v>2017</v>
      </c>
      <c r="B4199" t="s">
        <v>41</v>
      </c>
      <c r="C4199" s="212" t="s">
        <v>6137</v>
      </c>
      <c r="D4199" s="47" t="s">
        <v>5289</v>
      </c>
      <c r="E4199" s="11">
        <v>8.8079999999999998</v>
      </c>
      <c r="F4199" s="2">
        <v>0.36990000000000001</v>
      </c>
      <c r="G4199" s="2">
        <v>0.61060000000000003</v>
      </c>
      <c r="H4199" s="2">
        <v>-0.24070000000000003</v>
      </c>
      <c r="I4199" s="2">
        <v>0.36830000000000002</v>
      </c>
      <c r="J4199" s="2">
        <v>0.57410000000000005</v>
      </c>
      <c r="K4199" s="2">
        <v>-0.20580000000000004</v>
      </c>
      <c r="L4199" s="2">
        <v>0.45140000000000002</v>
      </c>
      <c r="M4199" s="2">
        <v>0.53480000000000005</v>
      </c>
      <c r="N4199" s="2">
        <v>-8.340000000000003E-2</v>
      </c>
      <c r="O4199" s="2">
        <v>-0.17663333333333334</v>
      </c>
      <c r="P4199" s="2" t="s">
        <v>5900</v>
      </c>
      <c r="Q4199" s="5">
        <v>20412</v>
      </c>
      <c r="R4199" s="5">
        <v>2317.4386920980928</v>
      </c>
      <c r="S4199" s="5">
        <v>18</v>
      </c>
      <c r="T4199" s="5">
        <v>88.183421516754848</v>
      </c>
      <c r="U4199" s="5">
        <v>0</v>
      </c>
      <c r="V4199" s="5">
        <v>0</v>
      </c>
      <c r="W4199" s="5">
        <v>0</v>
      </c>
      <c r="X4199" s="5">
        <v>0</v>
      </c>
      <c r="Y4199" s="5">
        <v>1</v>
      </c>
      <c r="Z4199" s="5">
        <v>4.8990789731530473</v>
      </c>
      <c r="AA4199" s="5">
        <v>17</v>
      </c>
      <c r="AB4199" s="5">
        <v>83.284342543601795</v>
      </c>
      <c r="AC4199" s="225">
        <v>287</v>
      </c>
      <c r="AD4199" s="5">
        <v>1406.0356652949247</v>
      </c>
      <c r="AE4199" s="5">
        <v>20</v>
      </c>
      <c r="AF4199" s="5">
        <v>97.981579463060939</v>
      </c>
      <c r="AG4199" s="5">
        <v>258</v>
      </c>
      <c r="AH4199" s="5">
        <v>1263.9623750734863</v>
      </c>
      <c r="AI4199" s="5">
        <v>9</v>
      </c>
      <c r="AJ4199" s="5">
        <v>44.091710758377424</v>
      </c>
    </row>
    <row r="4200" spans="1:36" x14ac:dyDescent="0.25">
      <c r="A4200">
        <v>2017</v>
      </c>
      <c r="B4200" t="s">
        <v>71</v>
      </c>
      <c r="C4200" s="212" t="s">
        <v>4807</v>
      </c>
      <c r="D4200" s="47" t="s">
        <v>4805</v>
      </c>
      <c r="E4200" s="11">
        <v>0</v>
      </c>
      <c r="F4200" s="2">
        <v>0.51259999999999994</v>
      </c>
      <c r="G4200" s="2">
        <v>0.46920000000000001</v>
      </c>
      <c r="H4200" s="2">
        <v>4.3399999999999939E-2</v>
      </c>
      <c r="I4200" s="2">
        <v>0.55620000000000003</v>
      </c>
      <c r="J4200" s="2">
        <v>0.3891</v>
      </c>
      <c r="K4200" s="2">
        <v>0.16710000000000003</v>
      </c>
      <c r="L4200" s="2">
        <v>0.6502</v>
      </c>
      <c r="M4200" s="2">
        <v>0.33489999999999998</v>
      </c>
      <c r="N4200" s="2">
        <v>0.31530000000000002</v>
      </c>
      <c r="O4200" s="2">
        <v>0.17526666666666668</v>
      </c>
      <c r="P4200" s="2" t="s">
        <v>4792</v>
      </c>
      <c r="Q4200" s="5">
        <v>20442</v>
      </c>
      <c r="R4200" s="5" t="s">
        <v>4791</v>
      </c>
      <c r="S4200" s="5">
        <v>14</v>
      </c>
      <c r="T4200" s="5">
        <v>68.48644946678408</v>
      </c>
      <c r="U4200" s="5">
        <v>1</v>
      </c>
      <c r="V4200" s="5">
        <v>4.8918892476274332</v>
      </c>
      <c r="W4200" s="5">
        <v>3</v>
      </c>
      <c r="X4200" s="5">
        <v>14.6756677428823</v>
      </c>
      <c r="Y4200" s="5">
        <v>3</v>
      </c>
      <c r="Z4200" s="5">
        <v>14.6756677428823</v>
      </c>
      <c r="AA4200" s="5">
        <v>7</v>
      </c>
      <c r="AB4200" s="5">
        <v>34.24322473339204</v>
      </c>
      <c r="AC4200" s="225">
        <v>229</v>
      </c>
      <c r="AD4200" s="5">
        <v>1120.2426377066824</v>
      </c>
      <c r="AE4200" s="5">
        <v>67</v>
      </c>
      <c r="AF4200" s="5">
        <v>327.75657959103808</v>
      </c>
      <c r="AG4200" s="5">
        <v>155</v>
      </c>
      <c r="AH4200" s="5">
        <v>758.24283338225223</v>
      </c>
      <c r="AI4200" s="5">
        <v>7</v>
      </c>
      <c r="AJ4200" s="5">
        <v>34.24322473339204</v>
      </c>
    </row>
    <row r="4201" spans="1:36" x14ac:dyDescent="0.25">
      <c r="A4201">
        <v>2017</v>
      </c>
      <c r="B4201" t="s">
        <v>49</v>
      </c>
      <c r="C4201" s="212" t="s">
        <v>6386</v>
      </c>
      <c r="D4201" s="47" t="s">
        <v>618</v>
      </c>
      <c r="E4201" s="11">
        <v>22.1</v>
      </c>
      <c r="F4201" s="2">
        <v>0.3947</v>
      </c>
      <c r="G4201" s="2">
        <v>0.57199999999999995</v>
      </c>
      <c r="H4201" s="2">
        <v>-0.17729999999999996</v>
      </c>
      <c r="I4201" s="2">
        <v>0.40400000000000003</v>
      </c>
      <c r="J4201" s="2">
        <v>0.47899999999999998</v>
      </c>
      <c r="K4201" s="2">
        <v>-7.4999999999999956E-2</v>
      </c>
      <c r="L4201" s="2">
        <v>0.40600000000000003</v>
      </c>
      <c r="M4201" s="2">
        <v>0.57199999999999995</v>
      </c>
      <c r="N4201" s="2">
        <v>-0.16599999999999993</v>
      </c>
      <c r="O4201" s="2">
        <v>-0.13943333333333327</v>
      </c>
      <c r="P4201" s="2" t="s">
        <v>5900</v>
      </c>
      <c r="Q4201" s="5">
        <v>20491</v>
      </c>
      <c r="R4201" s="5">
        <v>927.19457013574652</v>
      </c>
      <c r="S4201" s="5">
        <v>99</v>
      </c>
      <c r="T4201" s="5">
        <v>483.13893904641066</v>
      </c>
      <c r="U4201" s="5">
        <v>1</v>
      </c>
      <c r="V4201" s="5">
        <v>4.8801913034990969</v>
      </c>
      <c r="W4201" s="5">
        <v>18</v>
      </c>
      <c r="X4201" s="5">
        <v>87.843443462983757</v>
      </c>
      <c r="Y4201" s="5">
        <v>7</v>
      </c>
      <c r="Z4201" s="5">
        <v>34.161339124493679</v>
      </c>
      <c r="AA4201" s="5">
        <v>73</v>
      </c>
      <c r="AB4201" s="5">
        <v>356.25396515543406</v>
      </c>
      <c r="AC4201" s="225">
        <v>336</v>
      </c>
      <c r="AD4201" s="5">
        <v>1639.7442779756966</v>
      </c>
      <c r="AE4201" s="5">
        <v>82</v>
      </c>
      <c r="AF4201" s="5">
        <v>400.17568688692597</v>
      </c>
      <c r="AG4201" s="5">
        <v>234</v>
      </c>
      <c r="AH4201" s="5">
        <v>1141.9647650187887</v>
      </c>
      <c r="AI4201" s="5">
        <v>20</v>
      </c>
      <c r="AJ4201" s="5">
        <v>97.603826069981935</v>
      </c>
    </row>
    <row r="4202" spans="1:36" x14ac:dyDescent="0.25">
      <c r="A4202">
        <v>2018</v>
      </c>
      <c r="B4202" t="s">
        <v>41</v>
      </c>
      <c r="C4202" s="212" t="s">
        <v>6134</v>
      </c>
      <c r="D4202" s="47" t="s">
        <v>6109</v>
      </c>
      <c r="E4202" s="11">
        <v>8.6890000000000001</v>
      </c>
      <c r="F4202" s="2">
        <v>0.44950000000000001</v>
      </c>
      <c r="G4202" s="2">
        <v>0.53290000000000004</v>
      </c>
      <c r="H4202" s="2">
        <v>-8.340000000000003E-2</v>
      </c>
      <c r="I4202" s="2">
        <v>0.44180000000000003</v>
      </c>
      <c r="J4202" s="2">
        <v>0.50580000000000003</v>
      </c>
      <c r="K4202" s="2">
        <v>-6.4000000000000001E-2</v>
      </c>
      <c r="L4202" s="2">
        <v>0.46360000000000001</v>
      </c>
      <c r="M4202" s="2">
        <v>0.51849999999999996</v>
      </c>
      <c r="N4202" s="2">
        <v>-5.4899999999999949E-2</v>
      </c>
      <c r="O4202" s="2">
        <v>-6.7433333333333331E-2</v>
      </c>
      <c r="P4202" s="2" t="s">
        <v>5900</v>
      </c>
      <c r="Q4202" s="5">
        <v>20507</v>
      </c>
      <c r="R4202" s="5">
        <v>2360.1104845206582</v>
      </c>
      <c r="S4202" s="5">
        <v>11</v>
      </c>
      <c r="T4202" s="5">
        <v>53.640220412542064</v>
      </c>
      <c r="U4202" s="5">
        <v>0</v>
      </c>
      <c r="V4202" s="5">
        <v>0</v>
      </c>
      <c r="W4202" s="5">
        <v>2</v>
      </c>
      <c r="X4202" s="5">
        <v>9.7527673477349204</v>
      </c>
      <c r="Y4202" s="5">
        <v>4</v>
      </c>
      <c r="Z4202" s="5">
        <v>19.505534695469841</v>
      </c>
      <c r="AA4202" s="5">
        <v>5</v>
      </c>
      <c r="AB4202" s="5">
        <v>24.381918369337299</v>
      </c>
      <c r="AC4202" s="225">
        <v>295</v>
      </c>
      <c r="AD4202" s="5">
        <v>1438.5331837909007</v>
      </c>
      <c r="AE4202" s="5">
        <v>31</v>
      </c>
      <c r="AF4202" s="5">
        <v>151.16789388989127</v>
      </c>
      <c r="AG4202" s="5">
        <v>240</v>
      </c>
      <c r="AH4202" s="5">
        <v>1170.3320817281904</v>
      </c>
      <c r="AI4202" s="5">
        <v>24</v>
      </c>
      <c r="AJ4202" s="5">
        <v>117.03320817281904</v>
      </c>
    </row>
    <row r="4203" spans="1:36" x14ac:dyDescent="0.25">
      <c r="A4203">
        <v>2019</v>
      </c>
      <c r="B4203" t="s">
        <v>41</v>
      </c>
      <c r="C4203" s="212" t="s">
        <v>6135</v>
      </c>
      <c r="D4203" s="47" t="s">
        <v>6109</v>
      </c>
      <c r="E4203" s="11">
        <v>9.0519999999999996</v>
      </c>
      <c r="F4203" s="2">
        <v>0.44950000000000001</v>
      </c>
      <c r="G4203" s="2">
        <v>0.53290000000000004</v>
      </c>
      <c r="H4203" s="2">
        <v>-8.340000000000003E-2</v>
      </c>
      <c r="I4203" s="2">
        <v>0.44180000000000003</v>
      </c>
      <c r="J4203" s="2">
        <v>0.50580000000000003</v>
      </c>
      <c r="K4203" s="2">
        <v>-6.4000000000000001E-2</v>
      </c>
      <c r="L4203" s="2">
        <v>0.46360000000000001</v>
      </c>
      <c r="M4203" s="2">
        <v>0.51849999999999996</v>
      </c>
      <c r="N4203" s="2">
        <v>-5.4899999999999949E-2</v>
      </c>
      <c r="O4203" s="2">
        <v>-6.7433333333333331E-2</v>
      </c>
      <c r="P4203" s="2" t="s">
        <v>5900</v>
      </c>
      <c r="Q4203" s="5">
        <v>20534</v>
      </c>
      <c r="R4203" s="5">
        <v>2268.4489615554576</v>
      </c>
      <c r="S4203" s="5">
        <v>55</v>
      </c>
      <c r="T4203" s="5">
        <v>267.84844647901042</v>
      </c>
      <c r="U4203" s="5">
        <v>2</v>
      </c>
      <c r="V4203" s="5">
        <v>9.7399435083276522</v>
      </c>
      <c r="W4203" s="5">
        <v>12</v>
      </c>
      <c r="X4203" s="5">
        <v>58.439661049965913</v>
      </c>
      <c r="Y4203" s="5">
        <v>11</v>
      </c>
      <c r="Z4203" s="5">
        <v>53.569689295802092</v>
      </c>
      <c r="AA4203" s="5">
        <v>30</v>
      </c>
      <c r="AB4203" s="5">
        <v>146.09915262491478</v>
      </c>
      <c r="AC4203" s="225">
        <v>220</v>
      </c>
      <c r="AD4203" s="5">
        <v>1071.3937859160417</v>
      </c>
      <c r="AE4203" s="5">
        <v>25</v>
      </c>
      <c r="AF4203" s="5">
        <v>121.74929385409564</v>
      </c>
      <c r="AG4203" s="5">
        <v>166</v>
      </c>
      <c r="AH4203" s="5">
        <v>808.41531119119509</v>
      </c>
      <c r="AI4203" s="5">
        <v>29</v>
      </c>
      <c r="AJ4203" s="5">
        <v>141.22918087075095</v>
      </c>
    </row>
    <row r="4204" spans="1:36" x14ac:dyDescent="0.25">
      <c r="A4204">
        <v>2019</v>
      </c>
      <c r="B4204" t="s">
        <v>41</v>
      </c>
      <c r="C4204" s="212" t="s">
        <v>5892</v>
      </c>
      <c r="D4204" s="47" t="s">
        <v>5053</v>
      </c>
      <c r="E4204" s="11">
        <v>19.997</v>
      </c>
      <c r="F4204" s="2">
        <v>0.46100000000000002</v>
      </c>
      <c r="G4204" s="2">
        <v>0.51849999999999996</v>
      </c>
      <c r="H4204" s="2">
        <v>-5.749999999999994E-2</v>
      </c>
      <c r="I4204" s="2">
        <v>0.46860000000000002</v>
      </c>
      <c r="J4204" s="2">
        <v>0.46710000000000002</v>
      </c>
      <c r="K4204" s="2">
        <v>1.5000000000000013E-3</v>
      </c>
      <c r="L4204" s="2">
        <v>0.50719999999999998</v>
      </c>
      <c r="M4204" s="2">
        <v>0.47399999999999998</v>
      </c>
      <c r="N4204" s="2">
        <v>3.3200000000000007E-2</v>
      </c>
      <c r="O4204" s="2">
        <v>-7.5999999999999774E-3</v>
      </c>
      <c r="P4204" s="2" t="s">
        <v>5765</v>
      </c>
      <c r="Q4204" s="5">
        <v>20541</v>
      </c>
      <c r="R4204" s="5">
        <v>1027.2040806120917</v>
      </c>
      <c r="S4204" s="5">
        <v>28</v>
      </c>
      <c r="T4204" s="5">
        <v>136.31274037291271</v>
      </c>
      <c r="U4204" s="5">
        <v>0</v>
      </c>
      <c r="V4204" s="5">
        <v>0</v>
      </c>
      <c r="W4204" s="5">
        <v>16</v>
      </c>
      <c r="X4204" s="5">
        <v>77.892994498807269</v>
      </c>
      <c r="Y4204" s="5">
        <v>5</v>
      </c>
      <c r="Z4204" s="5">
        <v>24.34156078087727</v>
      </c>
      <c r="AA4204" s="5">
        <v>7</v>
      </c>
      <c r="AB4204" s="5">
        <v>34.078185093228178</v>
      </c>
      <c r="AC4204" s="225">
        <v>142</v>
      </c>
      <c r="AD4204" s="5">
        <v>691.3003261769145</v>
      </c>
      <c r="AE4204" s="5">
        <v>13</v>
      </c>
      <c r="AF4204" s="5">
        <v>63.288058030280901</v>
      </c>
      <c r="AG4204" s="5">
        <v>124</v>
      </c>
      <c r="AH4204" s="5">
        <v>603.67070736575636</v>
      </c>
      <c r="AI4204" s="5">
        <v>5</v>
      </c>
      <c r="AJ4204" s="5">
        <v>24.34156078087727</v>
      </c>
    </row>
    <row r="4205" spans="1:36" x14ac:dyDescent="0.25">
      <c r="A4205">
        <v>2018</v>
      </c>
      <c r="B4205" t="s">
        <v>71</v>
      </c>
      <c r="C4205" s="212" t="s">
        <v>5217</v>
      </c>
      <c r="D4205" s="47" t="s">
        <v>4936</v>
      </c>
      <c r="E4205" s="11">
        <v>0</v>
      </c>
      <c r="F4205" s="2">
        <v>0.74870000000000003</v>
      </c>
      <c r="G4205" s="2">
        <v>0.23769999999999999</v>
      </c>
      <c r="H4205" s="2">
        <v>0.51100000000000001</v>
      </c>
      <c r="I4205" s="2">
        <v>0.71870000000000001</v>
      </c>
      <c r="J4205" s="2">
        <v>0.23719999999999999</v>
      </c>
      <c r="K4205" s="2">
        <v>0.48150000000000004</v>
      </c>
      <c r="L4205" s="2">
        <v>0.73299999999999998</v>
      </c>
      <c r="M4205" s="2">
        <v>0.25330000000000003</v>
      </c>
      <c r="N4205" s="2">
        <v>0.47969999999999996</v>
      </c>
      <c r="O4205" s="2">
        <v>0.4907333333333333</v>
      </c>
      <c r="P4205" s="2" t="s">
        <v>4792</v>
      </c>
      <c r="Q4205" s="5">
        <v>20569</v>
      </c>
      <c r="R4205" s="5" t="s">
        <v>4791</v>
      </c>
      <c r="S4205" s="5">
        <v>59</v>
      </c>
      <c r="T4205" s="5">
        <v>286.83941854246683</v>
      </c>
      <c r="U4205" s="5">
        <v>0</v>
      </c>
      <c r="V4205" s="5">
        <v>0</v>
      </c>
      <c r="W4205" s="5">
        <v>8</v>
      </c>
      <c r="X4205" s="5">
        <v>38.893480480334489</v>
      </c>
      <c r="Y4205" s="5">
        <v>5</v>
      </c>
      <c r="Z4205" s="5">
        <v>24.308425300209052</v>
      </c>
      <c r="AA4205" s="5">
        <v>46</v>
      </c>
      <c r="AB4205" s="5">
        <v>223.63751276192329</v>
      </c>
      <c r="AC4205" s="225">
        <v>503</v>
      </c>
      <c r="AD4205" s="5">
        <v>2445.4275852010305</v>
      </c>
      <c r="AE4205" s="5">
        <v>108</v>
      </c>
      <c r="AF4205" s="5">
        <v>525.0619864845155</v>
      </c>
      <c r="AG4205" s="5">
        <v>376</v>
      </c>
      <c r="AH4205" s="5">
        <v>1827.9935825757207</v>
      </c>
      <c r="AI4205" s="5">
        <v>19</v>
      </c>
      <c r="AJ4205" s="5">
        <v>92.3720161407944</v>
      </c>
    </row>
    <row r="4206" spans="1:36" x14ac:dyDescent="0.25">
      <c r="A4206">
        <v>2018</v>
      </c>
      <c r="B4206" t="s">
        <v>71</v>
      </c>
      <c r="C4206" s="212" t="s">
        <v>5217</v>
      </c>
      <c r="D4206" s="47" t="s">
        <v>4936</v>
      </c>
      <c r="E4206" s="11">
        <v>0</v>
      </c>
      <c r="F4206" s="2">
        <v>0.74870000000000003</v>
      </c>
      <c r="G4206" s="2">
        <v>0.23769999999999999</v>
      </c>
      <c r="H4206" s="2">
        <v>0.51100000000000001</v>
      </c>
      <c r="I4206" s="2">
        <v>0.71870000000000001</v>
      </c>
      <c r="J4206" s="2">
        <v>0.23719999999999999</v>
      </c>
      <c r="K4206" s="2">
        <v>0.48150000000000004</v>
      </c>
      <c r="L4206" s="2">
        <v>0.73299999999999998</v>
      </c>
      <c r="M4206" s="2">
        <v>0.25330000000000003</v>
      </c>
      <c r="N4206" s="2">
        <v>0.47969999999999996</v>
      </c>
      <c r="O4206" s="2">
        <v>0.4907333333333333</v>
      </c>
      <c r="P4206" s="2" t="s">
        <v>4792</v>
      </c>
      <c r="Q4206" s="5">
        <v>20569</v>
      </c>
      <c r="R4206" s="5" t="s">
        <v>4791</v>
      </c>
      <c r="S4206" s="5">
        <v>59</v>
      </c>
      <c r="T4206" s="5">
        <v>286.83941854246683</v>
      </c>
      <c r="U4206" s="5">
        <v>0</v>
      </c>
      <c r="V4206" s="5">
        <v>0</v>
      </c>
      <c r="W4206" s="5">
        <v>8</v>
      </c>
      <c r="X4206" s="5">
        <v>38.893480480334489</v>
      </c>
      <c r="Y4206" s="5">
        <v>5</v>
      </c>
      <c r="Z4206" s="5">
        <v>24.308425300209052</v>
      </c>
      <c r="AA4206" s="5">
        <v>46</v>
      </c>
      <c r="AB4206" s="5">
        <v>223.63751276192329</v>
      </c>
      <c r="AC4206" s="225">
        <v>503</v>
      </c>
      <c r="AD4206" s="5">
        <v>2445.4275852010305</v>
      </c>
      <c r="AE4206" s="5">
        <v>108</v>
      </c>
      <c r="AF4206" s="5">
        <v>525.0619864845155</v>
      </c>
      <c r="AG4206" s="5">
        <v>376</v>
      </c>
      <c r="AH4206" s="5">
        <v>1827.9935825757207</v>
      </c>
      <c r="AI4206" s="5">
        <v>19</v>
      </c>
      <c r="AJ4206" s="5">
        <v>92.3720161407944</v>
      </c>
    </row>
    <row r="4207" spans="1:36" x14ac:dyDescent="0.25">
      <c r="A4207">
        <v>2019</v>
      </c>
      <c r="B4207" t="s">
        <v>41</v>
      </c>
      <c r="C4207" s="212" t="s">
        <v>6134</v>
      </c>
      <c r="D4207" s="47" t="s">
        <v>6109</v>
      </c>
      <c r="E4207" s="11">
        <v>8.6890000000000001</v>
      </c>
      <c r="F4207" s="2">
        <v>0.44950000000000001</v>
      </c>
      <c r="G4207" s="2">
        <v>0.53290000000000004</v>
      </c>
      <c r="H4207" s="2">
        <v>-8.340000000000003E-2</v>
      </c>
      <c r="I4207" s="2">
        <v>0.44180000000000003</v>
      </c>
      <c r="J4207" s="2">
        <v>0.50580000000000003</v>
      </c>
      <c r="K4207" s="2">
        <v>-6.4000000000000001E-2</v>
      </c>
      <c r="L4207" s="2">
        <v>0.46360000000000001</v>
      </c>
      <c r="M4207" s="2">
        <v>0.51849999999999996</v>
      </c>
      <c r="N4207" s="2">
        <v>-5.4899999999999949E-2</v>
      </c>
      <c r="O4207" s="2">
        <v>-6.7433333333333331E-2</v>
      </c>
      <c r="P4207" s="2" t="s">
        <v>5900</v>
      </c>
      <c r="Q4207" s="5">
        <v>20573</v>
      </c>
      <c r="R4207" s="5">
        <v>2367.7062953159166</v>
      </c>
      <c r="S4207" s="5">
        <v>16</v>
      </c>
      <c r="T4207" s="5">
        <v>77.771836873572155</v>
      </c>
      <c r="U4207" s="5">
        <v>0</v>
      </c>
      <c r="V4207" s="5">
        <v>0</v>
      </c>
      <c r="W4207" s="5">
        <v>3</v>
      </c>
      <c r="X4207" s="5">
        <v>14.582219413794778</v>
      </c>
      <c r="Y4207" s="5">
        <v>3</v>
      </c>
      <c r="Z4207" s="5">
        <v>14.582219413794778</v>
      </c>
      <c r="AA4207" s="5">
        <v>10</v>
      </c>
      <c r="AB4207" s="5">
        <v>48.607398045982599</v>
      </c>
      <c r="AC4207" s="225">
        <v>306</v>
      </c>
      <c r="AD4207" s="5">
        <v>1487.3863802070675</v>
      </c>
      <c r="AE4207" s="5">
        <v>30</v>
      </c>
      <c r="AF4207" s="5">
        <v>145.8221941379478</v>
      </c>
      <c r="AG4207" s="5">
        <v>244</v>
      </c>
      <c r="AH4207" s="5">
        <v>1186.0205123219755</v>
      </c>
      <c r="AI4207" s="5">
        <v>32</v>
      </c>
      <c r="AJ4207" s="5">
        <v>155.54367374714431</v>
      </c>
    </row>
    <row r="4208" spans="1:36" x14ac:dyDescent="0.25">
      <c r="A4208">
        <v>2018</v>
      </c>
      <c r="B4208" t="s">
        <v>49</v>
      </c>
      <c r="C4208" s="212" t="s">
        <v>6418</v>
      </c>
      <c r="D4208" s="47" t="s">
        <v>5760</v>
      </c>
      <c r="E4208" s="11">
        <v>4.4000000000000004</v>
      </c>
      <c r="F4208" s="2">
        <v>0.34110000000000001</v>
      </c>
      <c r="G4208" s="2">
        <v>0.62929999999999997</v>
      </c>
      <c r="H4208" s="2">
        <v>-0.28819999999999996</v>
      </c>
      <c r="I4208" s="2">
        <v>0.28599999999999998</v>
      </c>
      <c r="J4208" s="2">
        <v>0.61599999999999999</v>
      </c>
      <c r="K4208" s="2">
        <v>-0.33</v>
      </c>
      <c r="L4208" s="2">
        <v>0.439</v>
      </c>
      <c r="M4208" s="2">
        <v>0.55200000000000005</v>
      </c>
      <c r="N4208" s="2">
        <v>-0.11300000000000004</v>
      </c>
      <c r="O4208" s="2">
        <v>-0.24373333333333336</v>
      </c>
      <c r="P4208" s="2" t="s">
        <v>5900</v>
      </c>
      <c r="Q4208" s="5">
        <v>20574</v>
      </c>
      <c r="R4208" s="5">
        <v>4675.9090909090901</v>
      </c>
      <c r="S4208" s="5">
        <v>22</v>
      </c>
      <c r="T4208" s="5">
        <v>106.93107805968698</v>
      </c>
      <c r="U4208" s="5">
        <v>0</v>
      </c>
      <c r="V4208" s="5">
        <v>0</v>
      </c>
      <c r="W4208" s="5">
        <v>7</v>
      </c>
      <c r="X4208" s="5">
        <v>34.023524837173134</v>
      </c>
      <c r="Y4208" s="5">
        <v>0</v>
      </c>
      <c r="Z4208" s="5">
        <v>0</v>
      </c>
      <c r="AA4208" s="5">
        <v>15</v>
      </c>
      <c r="AB4208" s="5">
        <v>72.907553222513855</v>
      </c>
      <c r="AC4208" s="225">
        <v>114</v>
      </c>
      <c r="AD4208" s="5">
        <v>554.09740449110529</v>
      </c>
      <c r="AE4208" s="5">
        <v>10</v>
      </c>
      <c r="AF4208" s="5">
        <v>48.605035481675898</v>
      </c>
      <c r="AG4208" s="5">
        <v>99</v>
      </c>
      <c r="AH4208" s="5">
        <v>481.18985126859138</v>
      </c>
      <c r="AI4208" s="5">
        <v>5</v>
      </c>
      <c r="AJ4208" s="5">
        <v>24.302517740837949</v>
      </c>
    </row>
    <row r="4209" spans="1:36" x14ac:dyDescent="0.25">
      <c r="A4209">
        <v>2018</v>
      </c>
      <c r="B4209" t="s">
        <v>71</v>
      </c>
      <c r="C4209" s="212" t="s">
        <v>717</v>
      </c>
      <c r="D4209" s="47" t="s">
        <v>4840</v>
      </c>
      <c r="E4209" s="11">
        <v>0</v>
      </c>
      <c r="F4209" s="2">
        <v>0.60560000000000003</v>
      </c>
      <c r="G4209" s="2">
        <v>0.3795</v>
      </c>
      <c r="H4209" s="2">
        <v>0.22610000000000002</v>
      </c>
      <c r="I4209" s="2">
        <v>0.60009999999999997</v>
      </c>
      <c r="J4209" s="2">
        <v>0.35520000000000002</v>
      </c>
      <c r="K4209" s="2">
        <v>0.24489999999999995</v>
      </c>
      <c r="L4209" s="2">
        <v>0.62739999999999996</v>
      </c>
      <c r="M4209" s="2">
        <v>0.3589</v>
      </c>
      <c r="N4209" s="2">
        <v>0.26849999999999996</v>
      </c>
      <c r="O4209" s="2">
        <v>0.24649999999999997</v>
      </c>
      <c r="P4209" s="2" t="s">
        <v>4792</v>
      </c>
      <c r="Q4209" s="5">
        <v>20600</v>
      </c>
      <c r="R4209" s="5" t="s">
        <v>4791</v>
      </c>
      <c r="S4209" s="5">
        <v>44</v>
      </c>
      <c r="T4209" s="5">
        <v>213.59223300970874</v>
      </c>
      <c r="U4209" s="5">
        <v>0</v>
      </c>
      <c r="V4209" s="5">
        <v>0</v>
      </c>
      <c r="W4209" s="5">
        <v>17</v>
      </c>
      <c r="X4209" s="5">
        <v>82.524271844660191</v>
      </c>
      <c r="Y4209" s="5">
        <v>10</v>
      </c>
      <c r="Z4209" s="5">
        <v>48.543689320388346</v>
      </c>
      <c r="AA4209" s="5">
        <v>17</v>
      </c>
      <c r="AB4209" s="5">
        <v>82.524271844660191</v>
      </c>
      <c r="AC4209" s="225">
        <v>410</v>
      </c>
      <c r="AD4209" s="5">
        <v>1990.2912621359224</v>
      </c>
      <c r="AE4209" s="5">
        <v>77</v>
      </c>
      <c r="AF4209" s="5">
        <v>373.78640776699029</v>
      </c>
      <c r="AG4209" s="5">
        <v>298</v>
      </c>
      <c r="AH4209" s="5">
        <v>1446.6019417475727</v>
      </c>
      <c r="AI4209" s="5">
        <v>35</v>
      </c>
      <c r="AJ4209" s="5">
        <v>169.90291262135923</v>
      </c>
    </row>
    <row r="4210" spans="1:36" x14ac:dyDescent="0.25">
      <c r="A4210">
        <v>2018</v>
      </c>
      <c r="B4210" t="s">
        <v>71</v>
      </c>
      <c r="C4210" s="212" t="s">
        <v>717</v>
      </c>
      <c r="D4210" s="47" t="s">
        <v>4840</v>
      </c>
      <c r="E4210" s="11">
        <v>0</v>
      </c>
      <c r="F4210" s="2">
        <v>0.60560000000000003</v>
      </c>
      <c r="G4210" s="2">
        <v>0.3795</v>
      </c>
      <c r="H4210" s="2">
        <v>0.22610000000000002</v>
      </c>
      <c r="I4210" s="2">
        <v>0.60009999999999997</v>
      </c>
      <c r="J4210" s="2">
        <v>0.35520000000000002</v>
      </c>
      <c r="K4210" s="2">
        <v>0.24489999999999995</v>
      </c>
      <c r="L4210" s="2">
        <v>0.62739999999999996</v>
      </c>
      <c r="M4210" s="2">
        <v>0.3589</v>
      </c>
      <c r="N4210" s="2">
        <v>0.26849999999999996</v>
      </c>
      <c r="O4210" s="2">
        <v>0.24649999999999997</v>
      </c>
      <c r="P4210" s="2" t="s">
        <v>4792</v>
      </c>
      <c r="Q4210" s="5">
        <v>20600</v>
      </c>
      <c r="R4210" s="5" t="s">
        <v>4791</v>
      </c>
      <c r="S4210" s="5">
        <v>44</v>
      </c>
      <c r="T4210" s="5">
        <v>213.59223300970874</v>
      </c>
      <c r="U4210" s="5">
        <v>0</v>
      </c>
      <c r="V4210" s="5">
        <v>0</v>
      </c>
      <c r="W4210" s="5">
        <v>17</v>
      </c>
      <c r="X4210" s="5">
        <v>82.524271844660191</v>
      </c>
      <c r="Y4210" s="5">
        <v>10</v>
      </c>
      <c r="Z4210" s="5">
        <v>48.543689320388346</v>
      </c>
      <c r="AA4210" s="5">
        <v>17</v>
      </c>
      <c r="AB4210" s="5">
        <v>82.524271844660191</v>
      </c>
      <c r="AC4210" s="225">
        <v>410</v>
      </c>
      <c r="AD4210" s="5">
        <v>1990.2912621359224</v>
      </c>
      <c r="AE4210" s="5">
        <v>77</v>
      </c>
      <c r="AF4210" s="5">
        <v>373.78640776699029</v>
      </c>
      <c r="AG4210" s="5">
        <v>298</v>
      </c>
      <c r="AH4210" s="5">
        <v>1446.6019417475727</v>
      </c>
      <c r="AI4210" s="5">
        <v>35</v>
      </c>
      <c r="AJ4210" s="5">
        <v>169.90291262135923</v>
      </c>
    </row>
    <row r="4211" spans="1:36" x14ac:dyDescent="0.25">
      <c r="A4211">
        <v>2017</v>
      </c>
      <c r="B4211" t="s">
        <v>49</v>
      </c>
      <c r="C4211" s="212" t="s">
        <v>6418</v>
      </c>
      <c r="D4211" s="47" t="s">
        <v>5760</v>
      </c>
      <c r="E4211" s="11">
        <v>4.4000000000000004</v>
      </c>
      <c r="F4211" s="2">
        <v>0.34110000000000001</v>
      </c>
      <c r="G4211" s="2">
        <v>0.62929999999999997</v>
      </c>
      <c r="H4211" s="2">
        <v>-0.28819999999999996</v>
      </c>
      <c r="I4211" s="2">
        <v>0.28599999999999998</v>
      </c>
      <c r="J4211" s="2">
        <v>0.61599999999999999</v>
      </c>
      <c r="K4211" s="2">
        <v>-0.33</v>
      </c>
      <c r="L4211" s="2">
        <v>0.439</v>
      </c>
      <c r="M4211" s="2">
        <v>0.55200000000000005</v>
      </c>
      <c r="N4211" s="2">
        <v>-0.11300000000000004</v>
      </c>
      <c r="O4211" s="2">
        <v>-0.24373333333333336</v>
      </c>
      <c r="P4211" s="2" t="s">
        <v>5900</v>
      </c>
      <c r="Q4211" s="5">
        <v>20618</v>
      </c>
      <c r="R4211" s="5">
        <v>4685.9090909090901</v>
      </c>
      <c r="S4211" s="5">
        <v>36</v>
      </c>
      <c r="T4211" s="5">
        <v>174.60471432728684</v>
      </c>
      <c r="U4211" s="5">
        <v>0</v>
      </c>
      <c r="V4211" s="5">
        <v>0</v>
      </c>
      <c r="W4211" s="5">
        <v>4</v>
      </c>
      <c r="X4211" s="5">
        <v>19.400523814142982</v>
      </c>
      <c r="Y4211" s="5">
        <v>0</v>
      </c>
      <c r="Z4211" s="5">
        <v>0</v>
      </c>
      <c r="AA4211" s="5">
        <v>32</v>
      </c>
      <c r="AB4211" s="5">
        <v>155.20419051314386</v>
      </c>
      <c r="AC4211" s="225">
        <v>155</v>
      </c>
      <c r="AD4211" s="5">
        <v>751.77029779804047</v>
      </c>
      <c r="AE4211" s="5">
        <v>25</v>
      </c>
      <c r="AF4211" s="5">
        <v>121.25327383839364</v>
      </c>
      <c r="AG4211" s="5">
        <v>128</v>
      </c>
      <c r="AH4211" s="5">
        <v>620.81676205257543</v>
      </c>
      <c r="AI4211" s="5">
        <v>2</v>
      </c>
      <c r="AJ4211" s="5">
        <v>9.7002619070714911</v>
      </c>
    </row>
    <row r="4212" spans="1:36" x14ac:dyDescent="0.25">
      <c r="A4212">
        <v>2018</v>
      </c>
      <c r="B4212" t="s">
        <v>49</v>
      </c>
      <c r="C4212" s="212" t="s">
        <v>6386</v>
      </c>
      <c r="D4212" s="47" t="s">
        <v>618</v>
      </c>
      <c r="E4212" s="11">
        <v>22.1</v>
      </c>
      <c r="F4212" s="2">
        <v>0.3947</v>
      </c>
      <c r="G4212" s="2">
        <v>0.57199999999999995</v>
      </c>
      <c r="H4212" s="2">
        <v>-0.17729999999999996</v>
      </c>
      <c r="I4212" s="2">
        <v>0.40400000000000003</v>
      </c>
      <c r="J4212" s="2">
        <v>0.47899999999999998</v>
      </c>
      <c r="K4212" s="2">
        <v>-7.4999999999999956E-2</v>
      </c>
      <c r="L4212" s="2">
        <v>0.40600000000000003</v>
      </c>
      <c r="M4212" s="2">
        <v>0.57199999999999995</v>
      </c>
      <c r="N4212" s="2">
        <v>-0.16599999999999993</v>
      </c>
      <c r="O4212" s="2">
        <v>-0.13943333333333327</v>
      </c>
      <c r="P4212" s="2" t="s">
        <v>5900</v>
      </c>
      <c r="Q4212" s="5">
        <v>20628</v>
      </c>
      <c r="R4212" s="5">
        <v>933.39366515837094</v>
      </c>
      <c r="S4212" s="5">
        <v>70</v>
      </c>
      <c r="T4212" s="5">
        <v>339.3445801822765</v>
      </c>
      <c r="U4212" s="5">
        <v>0</v>
      </c>
      <c r="V4212" s="5">
        <v>0</v>
      </c>
      <c r="W4212" s="5">
        <v>13</v>
      </c>
      <c r="X4212" s="5">
        <v>63.021136319565635</v>
      </c>
      <c r="Y4212" s="5">
        <v>8</v>
      </c>
      <c r="Z4212" s="5">
        <v>38.782237735117313</v>
      </c>
      <c r="AA4212" s="5">
        <v>49</v>
      </c>
      <c r="AB4212" s="5">
        <v>237.54120612759357</v>
      </c>
      <c r="AC4212" s="225">
        <v>309</v>
      </c>
      <c r="AD4212" s="5">
        <v>1497.9639325189062</v>
      </c>
      <c r="AE4212" s="5">
        <v>60</v>
      </c>
      <c r="AF4212" s="5">
        <v>290.86678301337986</v>
      </c>
      <c r="AG4212" s="5">
        <v>228</v>
      </c>
      <c r="AH4212" s="5">
        <v>1105.2937754508434</v>
      </c>
      <c r="AI4212" s="5">
        <v>21</v>
      </c>
      <c r="AJ4212" s="5">
        <v>101.80337405468296</v>
      </c>
    </row>
    <row r="4213" spans="1:36" x14ac:dyDescent="0.25">
      <c r="A4213">
        <v>2017</v>
      </c>
      <c r="B4213" t="s">
        <v>71</v>
      </c>
      <c r="C4213" s="212" t="s">
        <v>5217</v>
      </c>
      <c r="D4213" s="47" t="s">
        <v>4936</v>
      </c>
      <c r="E4213" s="11">
        <v>0</v>
      </c>
      <c r="F4213" s="2">
        <v>0.74870000000000003</v>
      </c>
      <c r="G4213" s="2">
        <v>0.23769999999999999</v>
      </c>
      <c r="H4213" s="2">
        <v>0.51100000000000001</v>
      </c>
      <c r="I4213" s="2">
        <v>0.71870000000000001</v>
      </c>
      <c r="J4213" s="2">
        <v>0.23719999999999999</v>
      </c>
      <c r="K4213" s="2">
        <v>0.48150000000000004</v>
      </c>
      <c r="L4213" s="2">
        <v>0.73299999999999998</v>
      </c>
      <c r="M4213" s="2">
        <v>0.25330000000000003</v>
      </c>
      <c r="N4213" s="2">
        <v>0.47969999999999996</v>
      </c>
      <c r="O4213" s="2">
        <v>0.4907333333333333</v>
      </c>
      <c r="P4213" s="2" t="s">
        <v>4792</v>
      </c>
      <c r="Q4213" s="5">
        <v>20641</v>
      </c>
      <c r="R4213" s="5" t="s">
        <v>4791</v>
      </c>
      <c r="S4213" s="5">
        <v>66</v>
      </c>
      <c r="T4213" s="5">
        <v>319.75195000242235</v>
      </c>
      <c r="U4213" s="5">
        <v>0</v>
      </c>
      <c r="V4213" s="5">
        <v>0</v>
      </c>
      <c r="W4213" s="5">
        <v>21</v>
      </c>
      <c r="X4213" s="5">
        <v>101.73925681895258</v>
      </c>
      <c r="Y4213" s="5">
        <v>10</v>
      </c>
      <c r="Z4213" s="5">
        <v>48.447265151882178</v>
      </c>
      <c r="AA4213" s="5">
        <v>35</v>
      </c>
      <c r="AB4213" s="5">
        <v>169.56542803158763</v>
      </c>
      <c r="AC4213" s="225">
        <v>603</v>
      </c>
      <c r="AD4213" s="5">
        <v>2921.3700886584952</v>
      </c>
      <c r="AE4213" s="5">
        <v>112</v>
      </c>
      <c r="AF4213" s="5">
        <v>542.60936970108037</v>
      </c>
      <c r="AG4213" s="5">
        <v>442</v>
      </c>
      <c r="AH4213" s="5">
        <v>2141.369119713192</v>
      </c>
      <c r="AI4213" s="5">
        <v>49</v>
      </c>
      <c r="AJ4213" s="5">
        <v>237.39159924422268</v>
      </c>
    </row>
    <row r="4214" spans="1:36" x14ac:dyDescent="0.25">
      <c r="A4214">
        <v>2018</v>
      </c>
      <c r="B4214" t="s">
        <v>49</v>
      </c>
      <c r="C4214" s="212" t="s">
        <v>6418</v>
      </c>
      <c r="D4214" s="47" t="s">
        <v>5760</v>
      </c>
      <c r="E4214" s="11">
        <v>4.4000000000000004</v>
      </c>
      <c r="F4214" s="2">
        <v>0.34110000000000001</v>
      </c>
      <c r="G4214" s="2">
        <v>0.62929999999999997</v>
      </c>
      <c r="H4214" s="2">
        <v>-0.28819999999999996</v>
      </c>
      <c r="I4214" s="2">
        <v>0.28599999999999998</v>
      </c>
      <c r="J4214" s="2">
        <v>0.61599999999999999</v>
      </c>
      <c r="K4214" s="2">
        <v>-0.33</v>
      </c>
      <c r="L4214" s="2">
        <v>0.439</v>
      </c>
      <c r="M4214" s="2">
        <v>0.55200000000000005</v>
      </c>
      <c r="N4214" s="2">
        <v>-0.11300000000000004</v>
      </c>
      <c r="O4214" s="2">
        <v>-0.24373333333333336</v>
      </c>
      <c r="P4214" s="2" t="s">
        <v>5900</v>
      </c>
      <c r="Q4214" s="5">
        <v>20652</v>
      </c>
      <c r="R4214" s="5">
        <v>4693.6363636363631</v>
      </c>
      <c r="S4214" s="5">
        <v>20</v>
      </c>
      <c r="T4214" s="5">
        <v>96.842920782490808</v>
      </c>
      <c r="U4214" s="5">
        <v>0</v>
      </c>
      <c r="V4214" s="5">
        <v>0</v>
      </c>
      <c r="W4214" s="5">
        <v>3</v>
      </c>
      <c r="X4214" s="5">
        <v>14.526438117373619</v>
      </c>
      <c r="Y4214" s="5">
        <v>1</v>
      </c>
      <c r="Z4214" s="5">
        <v>4.8421460391245397</v>
      </c>
      <c r="AA4214" s="5">
        <v>16</v>
      </c>
      <c r="AB4214" s="5">
        <v>77.474336625992635</v>
      </c>
      <c r="AC4214" s="225">
        <v>102</v>
      </c>
      <c r="AD4214" s="5">
        <v>493.89889599070307</v>
      </c>
      <c r="AE4214" s="5">
        <v>12</v>
      </c>
      <c r="AF4214" s="5">
        <v>58.105752469494476</v>
      </c>
      <c r="AG4214" s="5">
        <v>88</v>
      </c>
      <c r="AH4214" s="5">
        <v>426.10885144295952</v>
      </c>
      <c r="AI4214" s="5">
        <v>2</v>
      </c>
      <c r="AJ4214" s="5">
        <v>9.6842920782490793</v>
      </c>
    </row>
    <row r="4215" spans="1:36" x14ac:dyDescent="0.25">
      <c r="A4215">
        <v>2017</v>
      </c>
      <c r="B4215" t="s">
        <v>71</v>
      </c>
      <c r="C4215" s="212" t="s">
        <v>5960</v>
      </c>
      <c r="D4215" s="47" t="s">
        <v>5959</v>
      </c>
      <c r="E4215" s="11">
        <v>0</v>
      </c>
      <c r="F4215" s="2">
        <v>0.40050000000000002</v>
      </c>
      <c r="G4215" s="2">
        <v>0.58199999999999996</v>
      </c>
      <c r="H4215" s="2">
        <v>-0.18149999999999994</v>
      </c>
      <c r="I4215" s="2">
        <v>0.40760000000000002</v>
      </c>
      <c r="J4215" s="2">
        <v>0.54190000000000005</v>
      </c>
      <c r="K4215" s="2">
        <v>-0.13430000000000003</v>
      </c>
      <c r="L4215" s="2">
        <v>0.47039999999999998</v>
      </c>
      <c r="M4215" s="2">
        <v>0.51559999999999995</v>
      </c>
      <c r="N4215" s="2">
        <v>-4.5199999999999962E-2</v>
      </c>
      <c r="O4215" s="2">
        <v>-0.12033333333333331</v>
      </c>
      <c r="P4215" s="2" t="s">
        <v>5900</v>
      </c>
      <c r="Q4215" s="5">
        <v>20668</v>
      </c>
      <c r="R4215" s="5" t="s">
        <v>4791</v>
      </c>
      <c r="S4215" s="5">
        <v>77</v>
      </c>
      <c r="T4215" s="5">
        <v>372.55660925101608</v>
      </c>
      <c r="U4215" s="5">
        <v>2</v>
      </c>
      <c r="V4215" s="5">
        <v>9.6767950454809366</v>
      </c>
      <c r="W4215" s="5">
        <v>9</v>
      </c>
      <c r="X4215" s="5">
        <v>43.545577704664218</v>
      </c>
      <c r="Y4215" s="5">
        <v>19</v>
      </c>
      <c r="Z4215" s="5">
        <v>91.929552932068887</v>
      </c>
      <c r="AA4215" s="5">
        <v>47</v>
      </c>
      <c r="AB4215" s="5">
        <v>227.40468356880203</v>
      </c>
      <c r="AC4215" s="225">
        <v>584</v>
      </c>
      <c r="AD4215" s="5">
        <v>2825.6241532804338</v>
      </c>
      <c r="AE4215" s="5">
        <v>123</v>
      </c>
      <c r="AF4215" s="5">
        <v>595.12289529707766</v>
      </c>
      <c r="AG4215" s="5">
        <v>416</v>
      </c>
      <c r="AH4215" s="5">
        <v>2012.7733694600347</v>
      </c>
      <c r="AI4215" s="5">
        <v>45</v>
      </c>
      <c r="AJ4215" s="5">
        <v>217.7278885233211</v>
      </c>
    </row>
    <row r="4216" spans="1:36" x14ac:dyDescent="0.25">
      <c r="A4216">
        <v>2018</v>
      </c>
      <c r="B4216" t="s">
        <v>49</v>
      </c>
      <c r="C4216" s="212" t="s">
        <v>6386</v>
      </c>
      <c r="D4216" s="47" t="s">
        <v>618</v>
      </c>
      <c r="E4216" s="11">
        <v>22.1</v>
      </c>
      <c r="F4216" s="2">
        <v>0.3947</v>
      </c>
      <c r="G4216" s="2">
        <v>0.57199999999999995</v>
      </c>
      <c r="H4216" s="2">
        <v>-0.17729999999999996</v>
      </c>
      <c r="I4216" s="2">
        <v>0.40400000000000003</v>
      </c>
      <c r="J4216" s="2">
        <v>0.47899999999999998</v>
      </c>
      <c r="K4216" s="2">
        <v>-7.4999999999999956E-2</v>
      </c>
      <c r="L4216" s="2">
        <v>0.40600000000000003</v>
      </c>
      <c r="M4216" s="2">
        <v>0.57199999999999995</v>
      </c>
      <c r="N4216" s="2">
        <v>-0.16599999999999993</v>
      </c>
      <c r="O4216" s="2">
        <v>-0.13943333333333327</v>
      </c>
      <c r="P4216" s="2" t="s">
        <v>5900</v>
      </c>
      <c r="Q4216" s="5">
        <v>20704</v>
      </c>
      <c r="R4216" s="5">
        <v>936.83257918552033</v>
      </c>
      <c r="S4216" s="5">
        <v>92</v>
      </c>
      <c r="T4216" s="5">
        <v>444.35857805255029</v>
      </c>
      <c r="U4216" s="5">
        <v>0</v>
      </c>
      <c r="V4216" s="5">
        <v>0</v>
      </c>
      <c r="W4216" s="5">
        <v>21</v>
      </c>
      <c r="X4216" s="5">
        <v>101.42967542503864</v>
      </c>
      <c r="Y4216" s="5">
        <v>4</v>
      </c>
      <c r="Z4216" s="5">
        <v>19.319938176197837</v>
      </c>
      <c r="AA4216" s="5">
        <v>67</v>
      </c>
      <c r="AB4216" s="5">
        <v>323.60896445131374</v>
      </c>
      <c r="AC4216" s="225">
        <v>364</v>
      </c>
      <c r="AD4216" s="5">
        <v>1758.1143740340028</v>
      </c>
      <c r="AE4216" s="5">
        <v>64</v>
      </c>
      <c r="AF4216" s="5">
        <v>309.1190108191654</v>
      </c>
      <c r="AG4216" s="5">
        <v>271</v>
      </c>
      <c r="AH4216" s="5">
        <v>1308.9258114374034</v>
      </c>
      <c r="AI4216" s="5">
        <v>29</v>
      </c>
      <c r="AJ4216" s="5">
        <v>140.0695517774343</v>
      </c>
    </row>
    <row r="4217" spans="1:36" x14ac:dyDescent="0.25">
      <c r="A4217">
        <v>2017</v>
      </c>
      <c r="B4217" t="s">
        <v>41</v>
      </c>
      <c r="C4217" s="212" t="s">
        <v>6155</v>
      </c>
      <c r="D4217" s="47" t="s">
        <v>5289</v>
      </c>
      <c r="E4217" s="11">
        <v>10.9</v>
      </c>
      <c r="F4217" s="2">
        <v>0.36990000000000001</v>
      </c>
      <c r="G4217" s="2">
        <v>0.61060000000000003</v>
      </c>
      <c r="H4217" s="2">
        <v>-0.24070000000000003</v>
      </c>
      <c r="I4217" s="2">
        <v>0.36830000000000002</v>
      </c>
      <c r="J4217" s="2">
        <v>0.57410000000000005</v>
      </c>
      <c r="K4217" s="2">
        <v>-0.20580000000000004</v>
      </c>
      <c r="L4217" s="2">
        <v>0.45140000000000002</v>
      </c>
      <c r="M4217" s="2">
        <v>0.53480000000000005</v>
      </c>
      <c r="N4217" s="2">
        <v>-8.340000000000003E-2</v>
      </c>
      <c r="O4217" s="2">
        <v>-0.17663333333333334</v>
      </c>
      <c r="P4217" s="2" t="s">
        <v>5900</v>
      </c>
      <c r="Q4217" s="5">
        <v>20818</v>
      </c>
      <c r="R4217" s="5">
        <v>1909.9082568807339</v>
      </c>
      <c r="S4217" s="5">
        <v>23</v>
      </c>
      <c r="T4217" s="5">
        <v>110.48131424728599</v>
      </c>
      <c r="U4217" s="5">
        <v>1</v>
      </c>
      <c r="V4217" s="5">
        <v>4.8035354020559131</v>
      </c>
      <c r="W4217" s="5">
        <v>5</v>
      </c>
      <c r="X4217" s="5">
        <v>24.017677010279563</v>
      </c>
      <c r="Y4217" s="5">
        <v>7</v>
      </c>
      <c r="Z4217" s="5">
        <v>33.624747814391391</v>
      </c>
      <c r="AA4217" s="5">
        <v>10</v>
      </c>
      <c r="AB4217" s="5">
        <v>48.035354020559126</v>
      </c>
      <c r="AC4217" s="225">
        <v>208</v>
      </c>
      <c r="AD4217" s="5">
        <v>999.13536362762989</v>
      </c>
      <c r="AE4217" s="5">
        <v>28</v>
      </c>
      <c r="AF4217" s="5">
        <v>134.49899125756556</v>
      </c>
      <c r="AG4217" s="5">
        <v>174</v>
      </c>
      <c r="AH4217" s="5">
        <v>835.81515995772884</v>
      </c>
      <c r="AI4217" s="5">
        <v>6</v>
      </c>
      <c r="AJ4217" s="5">
        <v>28.82121241233548</v>
      </c>
    </row>
    <row r="4218" spans="1:36" x14ac:dyDescent="0.25">
      <c r="A4218">
        <v>2018</v>
      </c>
      <c r="B4218" t="s">
        <v>71</v>
      </c>
      <c r="C4218" s="212" t="s">
        <v>5960</v>
      </c>
      <c r="D4218" s="47" t="s">
        <v>5959</v>
      </c>
      <c r="E4218" s="11">
        <v>0</v>
      </c>
      <c r="F4218" s="2">
        <v>0.40050000000000002</v>
      </c>
      <c r="G4218" s="2">
        <v>0.58199999999999996</v>
      </c>
      <c r="H4218" s="2">
        <v>-0.18149999999999994</v>
      </c>
      <c r="I4218" s="2">
        <v>0.40760000000000002</v>
      </c>
      <c r="J4218" s="2">
        <v>0.54190000000000005</v>
      </c>
      <c r="K4218" s="2">
        <v>-0.13430000000000003</v>
      </c>
      <c r="L4218" s="2">
        <v>0.47039999999999998</v>
      </c>
      <c r="M4218" s="2">
        <v>0.51559999999999995</v>
      </c>
      <c r="N4218" s="2">
        <v>-4.5199999999999962E-2</v>
      </c>
      <c r="O4218" s="2">
        <v>-0.12033333333333331</v>
      </c>
      <c r="P4218" s="2" t="s">
        <v>5900</v>
      </c>
      <c r="Q4218" s="5">
        <v>20825</v>
      </c>
      <c r="R4218" s="5" t="s">
        <v>4791</v>
      </c>
      <c r="S4218" s="5">
        <v>63</v>
      </c>
      <c r="T4218" s="5">
        <v>302.52100840336135</v>
      </c>
      <c r="U4218" s="5">
        <v>0</v>
      </c>
      <c r="V4218" s="5">
        <v>0</v>
      </c>
      <c r="W4218" s="5">
        <v>15</v>
      </c>
      <c r="X4218" s="5">
        <v>72.028811524609836</v>
      </c>
      <c r="Y4218" s="5">
        <v>20</v>
      </c>
      <c r="Z4218" s="5">
        <v>96.038415366146467</v>
      </c>
      <c r="AA4218" s="5">
        <v>28</v>
      </c>
      <c r="AB4218" s="5">
        <v>134.45378151260505</v>
      </c>
      <c r="AC4218" s="225">
        <v>546</v>
      </c>
      <c r="AD4218" s="5">
        <v>2621.8487394957983</v>
      </c>
      <c r="AE4218" s="5">
        <v>120</v>
      </c>
      <c r="AF4218" s="5">
        <v>576.23049219687869</v>
      </c>
      <c r="AG4218" s="5">
        <v>391</v>
      </c>
      <c r="AH4218" s="5">
        <v>1877.5510204081631</v>
      </c>
      <c r="AI4218" s="5">
        <v>35</v>
      </c>
      <c r="AJ4218" s="5">
        <v>168.0672268907563</v>
      </c>
    </row>
    <row r="4219" spans="1:36" x14ac:dyDescent="0.25">
      <c r="A4219">
        <v>2018</v>
      </c>
      <c r="B4219" t="s">
        <v>71</v>
      </c>
      <c r="C4219" s="212" t="s">
        <v>5960</v>
      </c>
      <c r="D4219" s="47" t="s">
        <v>5959</v>
      </c>
      <c r="E4219" s="11">
        <v>0</v>
      </c>
      <c r="F4219" s="2">
        <v>0.40050000000000002</v>
      </c>
      <c r="G4219" s="2">
        <v>0.58199999999999996</v>
      </c>
      <c r="H4219" s="2">
        <v>-0.18149999999999994</v>
      </c>
      <c r="I4219" s="2">
        <v>0.40760000000000002</v>
      </c>
      <c r="J4219" s="2">
        <v>0.54190000000000005</v>
      </c>
      <c r="K4219" s="2">
        <v>-0.13430000000000003</v>
      </c>
      <c r="L4219" s="2">
        <v>0.47039999999999998</v>
      </c>
      <c r="M4219" s="2">
        <v>0.51559999999999995</v>
      </c>
      <c r="N4219" s="2">
        <v>-4.5199999999999962E-2</v>
      </c>
      <c r="O4219" s="2">
        <v>-0.12033333333333331</v>
      </c>
      <c r="P4219" s="2" t="s">
        <v>5900</v>
      </c>
      <c r="Q4219" s="5">
        <v>20825</v>
      </c>
      <c r="R4219" s="5" t="s">
        <v>4791</v>
      </c>
      <c r="S4219" s="5">
        <v>63</v>
      </c>
      <c r="T4219" s="5">
        <v>302.52100840336135</v>
      </c>
      <c r="U4219" s="5">
        <v>0</v>
      </c>
      <c r="V4219" s="5">
        <v>0</v>
      </c>
      <c r="W4219" s="5">
        <v>15</v>
      </c>
      <c r="X4219" s="5">
        <v>72.028811524609836</v>
      </c>
      <c r="Y4219" s="5">
        <v>20</v>
      </c>
      <c r="Z4219" s="5">
        <v>96.038415366146467</v>
      </c>
      <c r="AA4219" s="5">
        <v>28</v>
      </c>
      <c r="AB4219" s="5">
        <v>134.45378151260505</v>
      </c>
      <c r="AC4219" s="225">
        <v>546</v>
      </c>
      <c r="AD4219" s="5">
        <v>2621.8487394957983</v>
      </c>
      <c r="AE4219" s="5">
        <v>120</v>
      </c>
      <c r="AF4219" s="5">
        <v>576.23049219687869</v>
      </c>
      <c r="AG4219" s="5">
        <v>391</v>
      </c>
      <c r="AH4219" s="5">
        <v>1877.5510204081631</v>
      </c>
      <c r="AI4219" s="5">
        <v>35</v>
      </c>
      <c r="AJ4219" s="5">
        <v>168.0672268907563</v>
      </c>
    </row>
    <row r="4220" spans="1:36" x14ac:dyDescent="0.25">
      <c r="A4220">
        <v>2018</v>
      </c>
      <c r="B4220" t="s">
        <v>41</v>
      </c>
      <c r="C4220" s="212" t="s">
        <v>743</v>
      </c>
      <c r="D4220" s="47" t="s">
        <v>5522</v>
      </c>
      <c r="E4220" s="11">
        <v>8.8840000000000003</v>
      </c>
      <c r="F4220" s="2">
        <v>0.62090000000000001</v>
      </c>
      <c r="G4220" s="2">
        <v>0.3569</v>
      </c>
      <c r="H4220" s="2">
        <v>0.26400000000000001</v>
      </c>
      <c r="I4220" s="2">
        <v>0.60129999999999995</v>
      </c>
      <c r="J4220" s="2">
        <v>0.33800000000000002</v>
      </c>
      <c r="K4220" s="2">
        <v>0.26329999999999992</v>
      </c>
      <c r="L4220" s="2">
        <v>0.54259999999999997</v>
      </c>
      <c r="M4220" s="2">
        <v>0.43209999999999998</v>
      </c>
      <c r="N4220" s="2">
        <v>0.11049999999999999</v>
      </c>
      <c r="O4220" s="2">
        <v>0.21259999999999998</v>
      </c>
      <c r="P4220" s="2" t="s">
        <v>4792</v>
      </c>
      <c r="Q4220" s="5">
        <v>20878</v>
      </c>
      <c r="R4220" s="5">
        <v>2350.0675371454299</v>
      </c>
      <c r="S4220" s="5">
        <v>29</v>
      </c>
      <c r="T4220" s="5">
        <v>138.90219369671425</v>
      </c>
      <c r="U4220" s="5">
        <v>0</v>
      </c>
      <c r="V4220" s="5">
        <v>0</v>
      </c>
      <c r="W4220" s="5">
        <v>8</v>
      </c>
      <c r="X4220" s="5">
        <v>38.317846537024622</v>
      </c>
      <c r="Y4220" s="5">
        <v>3</v>
      </c>
      <c r="Z4220" s="5">
        <v>14.369192451384231</v>
      </c>
      <c r="AA4220" s="5">
        <v>18</v>
      </c>
      <c r="AB4220" s="5">
        <v>86.215154708305391</v>
      </c>
      <c r="AC4220" s="225">
        <v>61</v>
      </c>
      <c r="AD4220" s="5">
        <v>292.17357984481271</v>
      </c>
      <c r="AE4220" s="5">
        <v>24</v>
      </c>
      <c r="AF4220" s="5">
        <v>114.95353961107385</v>
      </c>
      <c r="AG4220" s="5">
        <v>36</v>
      </c>
      <c r="AH4220" s="5">
        <v>172.43030941661078</v>
      </c>
      <c r="AI4220" s="5">
        <v>1</v>
      </c>
      <c r="AJ4220" s="5">
        <v>4.7897308171280777</v>
      </c>
    </row>
    <row r="4221" spans="1:36" x14ac:dyDescent="0.25">
      <c r="A4221">
        <v>2019</v>
      </c>
      <c r="B4221" t="s">
        <v>41</v>
      </c>
      <c r="C4221" s="212" t="s">
        <v>6155</v>
      </c>
      <c r="D4221" s="47" t="s">
        <v>5289</v>
      </c>
      <c r="E4221" s="11">
        <v>10.9</v>
      </c>
      <c r="F4221" s="2">
        <v>0.36990000000000001</v>
      </c>
      <c r="G4221" s="2">
        <v>0.61060000000000003</v>
      </c>
      <c r="H4221" s="2">
        <v>-0.24070000000000003</v>
      </c>
      <c r="I4221" s="2">
        <v>0.36830000000000002</v>
      </c>
      <c r="J4221" s="2">
        <v>0.57410000000000005</v>
      </c>
      <c r="K4221" s="2">
        <v>-0.20580000000000004</v>
      </c>
      <c r="L4221" s="2">
        <v>0.45140000000000002</v>
      </c>
      <c r="M4221" s="2">
        <v>0.53480000000000005</v>
      </c>
      <c r="N4221" s="2">
        <v>-8.340000000000003E-2</v>
      </c>
      <c r="O4221" s="2">
        <v>-0.17663333333333334</v>
      </c>
      <c r="P4221" s="2" t="s">
        <v>5900</v>
      </c>
      <c r="Q4221" s="5">
        <v>20883</v>
      </c>
      <c r="R4221" s="5">
        <v>1915.8715596330276</v>
      </c>
      <c r="S4221" s="5">
        <v>13</v>
      </c>
      <c r="T4221" s="5">
        <v>62.251592204185215</v>
      </c>
      <c r="U4221" s="5">
        <v>0</v>
      </c>
      <c r="V4221" s="5">
        <v>0</v>
      </c>
      <c r="W4221" s="5">
        <v>4</v>
      </c>
      <c r="X4221" s="5">
        <v>19.154336062826221</v>
      </c>
      <c r="Y4221" s="5">
        <v>3</v>
      </c>
      <c r="Z4221" s="5">
        <v>14.365752047119665</v>
      </c>
      <c r="AA4221" s="5">
        <v>6</v>
      </c>
      <c r="AB4221" s="5">
        <v>28.73150409423933</v>
      </c>
      <c r="AC4221" s="225">
        <v>178</v>
      </c>
      <c r="AD4221" s="5">
        <v>852.36795479576676</v>
      </c>
      <c r="AE4221" s="5">
        <v>20</v>
      </c>
      <c r="AF4221" s="5">
        <v>95.771680314131117</v>
      </c>
      <c r="AG4221" s="5">
        <v>151</v>
      </c>
      <c r="AH4221" s="5">
        <v>723.07618637168991</v>
      </c>
      <c r="AI4221" s="5">
        <v>7</v>
      </c>
      <c r="AJ4221" s="5">
        <v>33.520088109945888</v>
      </c>
    </row>
    <row r="4222" spans="1:36" x14ac:dyDescent="0.25">
      <c r="A4222">
        <v>2017</v>
      </c>
      <c r="B4222" t="s">
        <v>71</v>
      </c>
      <c r="C4222" s="212" t="s">
        <v>377</v>
      </c>
      <c r="D4222" s="47" t="s">
        <v>4805</v>
      </c>
      <c r="E4222" s="11">
        <v>0</v>
      </c>
      <c r="F4222" s="2">
        <v>0.51259999999999994</v>
      </c>
      <c r="G4222" s="2">
        <v>0.46920000000000001</v>
      </c>
      <c r="H4222" s="2">
        <v>4.3399999999999939E-2</v>
      </c>
      <c r="I4222" s="2">
        <v>0.55620000000000003</v>
      </c>
      <c r="J4222" s="2">
        <v>0.3891</v>
      </c>
      <c r="K4222" s="2">
        <v>0.16710000000000003</v>
      </c>
      <c r="L4222" s="2">
        <v>0.6502</v>
      </c>
      <c r="M4222" s="2">
        <v>0.33489999999999998</v>
      </c>
      <c r="N4222" s="2">
        <v>0.31530000000000002</v>
      </c>
      <c r="O4222" s="2">
        <v>0.17526666666666668</v>
      </c>
      <c r="P4222" s="2" t="s">
        <v>4792</v>
      </c>
      <c r="Q4222" s="5">
        <v>20926</v>
      </c>
      <c r="R4222" s="5" t="s">
        <v>4791</v>
      </c>
      <c r="S4222" s="5">
        <v>6</v>
      </c>
      <c r="T4222" s="5">
        <v>28.672464876230524</v>
      </c>
      <c r="U4222" s="5">
        <v>0</v>
      </c>
      <c r="V4222" s="5">
        <v>0</v>
      </c>
      <c r="W4222" s="5">
        <v>4</v>
      </c>
      <c r="X4222" s="5">
        <v>19.114976584153684</v>
      </c>
      <c r="Y4222" s="5">
        <v>0</v>
      </c>
      <c r="Z4222" s="5">
        <v>0</v>
      </c>
      <c r="AA4222" s="5">
        <v>2</v>
      </c>
      <c r="AB4222" s="5">
        <v>9.557488292076842</v>
      </c>
      <c r="AC4222" s="225">
        <v>127</v>
      </c>
      <c r="AD4222" s="5">
        <v>606.90050654687946</v>
      </c>
      <c r="AE4222" s="5">
        <v>11</v>
      </c>
      <c r="AF4222" s="5">
        <v>52.566185606422628</v>
      </c>
      <c r="AG4222" s="5">
        <v>113</v>
      </c>
      <c r="AH4222" s="5">
        <v>539.9980885023416</v>
      </c>
      <c r="AI4222" s="5">
        <v>3</v>
      </c>
      <c r="AJ4222" s="5">
        <v>14.336232438115262</v>
      </c>
    </row>
    <row r="4223" spans="1:36" x14ac:dyDescent="0.25">
      <c r="A4223">
        <v>2018</v>
      </c>
      <c r="B4223" t="s">
        <v>41</v>
      </c>
      <c r="C4223" s="212" t="s">
        <v>6155</v>
      </c>
      <c r="D4223" s="47" t="s">
        <v>5289</v>
      </c>
      <c r="E4223" s="11">
        <v>10.9</v>
      </c>
      <c r="F4223" s="2">
        <v>0.36990000000000001</v>
      </c>
      <c r="G4223" s="2">
        <v>0.61060000000000003</v>
      </c>
      <c r="H4223" s="2">
        <v>-0.24070000000000003</v>
      </c>
      <c r="I4223" s="2">
        <v>0.36830000000000002</v>
      </c>
      <c r="J4223" s="2">
        <v>0.57410000000000005</v>
      </c>
      <c r="K4223" s="2">
        <v>-0.20580000000000004</v>
      </c>
      <c r="L4223" s="2">
        <v>0.45140000000000002</v>
      </c>
      <c r="M4223" s="2">
        <v>0.53480000000000005</v>
      </c>
      <c r="N4223" s="2">
        <v>-8.340000000000003E-2</v>
      </c>
      <c r="O4223" s="2">
        <v>-0.17663333333333334</v>
      </c>
      <c r="P4223" s="2" t="s">
        <v>5900</v>
      </c>
      <c r="Q4223" s="5">
        <v>20943</v>
      </c>
      <c r="R4223" s="5">
        <v>1921.3761467889908</v>
      </c>
      <c r="S4223" s="5">
        <v>27</v>
      </c>
      <c r="T4223" s="5">
        <v>128.92135797163729</v>
      </c>
      <c r="U4223" s="5">
        <v>0</v>
      </c>
      <c r="V4223" s="5">
        <v>0</v>
      </c>
      <c r="W4223" s="5">
        <v>5</v>
      </c>
      <c r="X4223" s="5">
        <v>23.874325550303205</v>
      </c>
      <c r="Y4223" s="5">
        <v>3</v>
      </c>
      <c r="Z4223" s="5">
        <v>14.324595330181923</v>
      </c>
      <c r="AA4223" s="5">
        <v>19</v>
      </c>
      <c r="AB4223" s="5">
        <v>90.722437091152173</v>
      </c>
      <c r="AC4223" s="225">
        <v>168</v>
      </c>
      <c r="AD4223" s="5">
        <v>802.17733849018771</v>
      </c>
      <c r="AE4223" s="5">
        <v>28</v>
      </c>
      <c r="AF4223" s="5">
        <v>133.69622308169795</v>
      </c>
      <c r="AG4223" s="5">
        <v>134</v>
      </c>
      <c r="AH4223" s="5">
        <v>639.83192474812586</v>
      </c>
      <c r="AI4223" s="5">
        <v>6</v>
      </c>
      <c r="AJ4223" s="5">
        <v>28.649190660363846</v>
      </c>
    </row>
    <row r="4224" spans="1:36" x14ac:dyDescent="0.25">
      <c r="A4224">
        <v>2019</v>
      </c>
      <c r="B4224" t="s">
        <v>71</v>
      </c>
      <c r="C4224" s="212" t="s">
        <v>377</v>
      </c>
      <c r="D4224" s="47" t="s">
        <v>4805</v>
      </c>
      <c r="E4224" s="11">
        <v>0</v>
      </c>
      <c r="F4224" s="2">
        <v>0.51259999999999994</v>
      </c>
      <c r="G4224" s="2">
        <v>0.46920000000000001</v>
      </c>
      <c r="H4224" s="2">
        <v>4.3399999999999939E-2</v>
      </c>
      <c r="I4224" s="2">
        <v>0.55620000000000003</v>
      </c>
      <c r="J4224" s="2">
        <v>0.3891</v>
      </c>
      <c r="K4224" s="2">
        <v>0.16710000000000003</v>
      </c>
      <c r="L4224" s="2">
        <v>0.6502</v>
      </c>
      <c r="M4224" s="2">
        <v>0.33489999999999998</v>
      </c>
      <c r="N4224" s="2">
        <v>0.31530000000000002</v>
      </c>
      <c r="O4224" s="2">
        <v>0.17526666666666668</v>
      </c>
      <c r="P4224" s="2" t="s">
        <v>4792</v>
      </c>
      <c r="Q4224" s="5">
        <v>20962</v>
      </c>
      <c r="R4224" s="5" t="s">
        <v>4791</v>
      </c>
      <c r="S4224" s="5">
        <v>9</v>
      </c>
      <c r="T4224" s="5">
        <v>42.934834462360463</v>
      </c>
      <c r="U4224" s="5">
        <v>0</v>
      </c>
      <c r="V4224" s="5">
        <v>0</v>
      </c>
      <c r="W4224" s="5">
        <v>2</v>
      </c>
      <c r="X4224" s="5">
        <v>9.5410743249689904</v>
      </c>
      <c r="Y4224" s="5">
        <v>2</v>
      </c>
      <c r="Z4224" s="5">
        <v>9.5410743249689904</v>
      </c>
      <c r="AA4224" s="5">
        <v>5</v>
      </c>
      <c r="AB4224" s="5">
        <v>23.852685812422479</v>
      </c>
      <c r="AC4224" s="225">
        <v>105</v>
      </c>
      <c r="AD4224" s="5">
        <v>500.90640206087204</v>
      </c>
      <c r="AE4224" s="5">
        <v>9</v>
      </c>
      <c r="AF4224" s="5">
        <v>42.934834462360463</v>
      </c>
      <c r="AG4224" s="5">
        <v>92</v>
      </c>
      <c r="AH4224" s="5">
        <v>438.88941894857362</v>
      </c>
      <c r="AI4224" s="5">
        <v>4</v>
      </c>
      <c r="AJ4224" s="5">
        <v>19.082148649937981</v>
      </c>
    </row>
    <row r="4225" spans="1:36" x14ac:dyDescent="0.25">
      <c r="A4225">
        <v>2019</v>
      </c>
      <c r="B4225" t="s">
        <v>70</v>
      </c>
      <c r="C4225" s="212" t="s">
        <v>5288</v>
      </c>
      <c r="D4225" s="47" t="s">
        <v>5145</v>
      </c>
      <c r="E4225" s="11">
        <v>8.2799999999999994</v>
      </c>
      <c r="F4225" s="2">
        <v>0.5383</v>
      </c>
      <c r="G4225" s="2">
        <v>0.44140000000000001</v>
      </c>
      <c r="H4225" s="2">
        <v>9.6899999999999986E-2</v>
      </c>
      <c r="I4225" s="2">
        <v>0.55289999999999995</v>
      </c>
      <c r="J4225" s="2">
        <v>0.38840000000000002</v>
      </c>
      <c r="K4225" s="2">
        <v>0.16449999999999992</v>
      </c>
      <c r="L4225" s="2">
        <v>0.56620000000000004</v>
      </c>
      <c r="M4225" s="2">
        <v>0.41670000000000001</v>
      </c>
      <c r="N4225" s="2">
        <v>0.14950000000000002</v>
      </c>
      <c r="O4225" s="2">
        <v>0.13696666666666665</v>
      </c>
      <c r="P4225" s="5" t="s">
        <v>4792</v>
      </c>
      <c r="Q4225" s="5">
        <v>21027</v>
      </c>
      <c r="R4225" s="5">
        <v>2539.4927536231885</v>
      </c>
      <c r="S4225" s="5">
        <v>91</v>
      </c>
      <c r="T4225" s="5">
        <v>432.77690588291244</v>
      </c>
      <c r="U4225" s="5">
        <v>0</v>
      </c>
      <c r="V4225" s="5">
        <v>0</v>
      </c>
      <c r="W4225" s="5">
        <v>10</v>
      </c>
      <c r="X4225" s="5">
        <v>47.557901745374991</v>
      </c>
      <c r="Y4225" s="5">
        <v>10</v>
      </c>
      <c r="Z4225" s="5">
        <v>47.557901745374991</v>
      </c>
      <c r="AA4225" s="5">
        <v>71</v>
      </c>
      <c r="AB4225" s="5">
        <v>337.66110239216243</v>
      </c>
      <c r="AC4225" s="225">
        <v>714</v>
      </c>
      <c r="AD4225" s="5">
        <v>3395.6341846197743</v>
      </c>
      <c r="AE4225" s="5">
        <v>97</v>
      </c>
      <c r="AF4225" s="5">
        <v>461.31164693013744</v>
      </c>
      <c r="AG4225" s="5">
        <v>555</v>
      </c>
      <c r="AH4225" s="5">
        <v>2639.4635468683123</v>
      </c>
      <c r="AI4225" s="5">
        <v>62</v>
      </c>
      <c r="AJ4225" s="5">
        <v>294.85899082132494</v>
      </c>
    </row>
    <row r="4226" spans="1:36" x14ac:dyDescent="0.25">
      <c r="A4226">
        <v>2019</v>
      </c>
      <c r="B4226" t="s">
        <v>71</v>
      </c>
      <c r="C4226" s="212" t="s">
        <v>5960</v>
      </c>
      <c r="D4226" s="47" t="s">
        <v>5959</v>
      </c>
      <c r="E4226" s="11">
        <v>0</v>
      </c>
      <c r="F4226" s="2">
        <v>0.40050000000000002</v>
      </c>
      <c r="G4226" s="2">
        <v>0.58199999999999996</v>
      </c>
      <c r="H4226" s="2">
        <v>-0.18149999999999994</v>
      </c>
      <c r="I4226" s="2">
        <v>0.40760000000000002</v>
      </c>
      <c r="J4226" s="2">
        <v>0.54190000000000005</v>
      </c>
      <c r="K4226" s="2">
        <v>-0.13430000000000003</v>
      </c>
      <c r="L4226" s="2">
        <v>0.47039999999999998</v>
      </c>
      <c r="M4226" s="2">
        <v>0.51559999999999995</v>
      </c>
      <c r="N4226" s="2">
        <v>-4.5199999999999962E-2</v>
      </c>
      <c r="O4226" s="2">
        <v>-0.12033333333333331</v>
      </c>
      <c r="P4226" s="2" t="s">
        <v>5900</v>
      </c>
      <c r="Q4226" s="5">
        <v>21062</v>
      </c>
      <c r="R4226" s="5" t="s">
        <v>4791</v>
      </c>
      <c r="S4226" s="5">
        <v>74</v>
      </c>
      <c r="T4226" s="5">
        <v>351.34365207482671</v>
      </c>
      <c r="U4226" s="5">
        <v>0</v>
      </c>
      <c r="V4226" s="5">
        <v>0</v>
      </c>
      <c r="W4226" s="5">
        <v>9</v>
      </c>
      <c r="X4226" s="5">
        <v>42.730984711803245</v>
      </c>
      <c r="Y4226" s="5">
        <v>22</v>
      </c>
      <c r="Z4226" s="5">
        <v>104.45351818440794</v>
      </c>
      <c r="AA4226" s="5">
        <v>43</v>
      </c>
      <c r="AB4226" s="5">
        <v>204.15914917861554</v>
      </c>
      <c r="AC4226" s="225">
        <v>577</v>
      </c>
      <c r="AD4226" s="5">
        <v>2739.5309087456085</v>
      </c>
      <c r="AE4226" s="5">
        <v>116</v>
      </c>
      <c r="AF4226" s="5">
        <v>550.75491406324181</v>
      </c>
      <c r="AG4226" s="5">
        <v>416</v>
      </c>
      <c r="AH4226" s="5">
        <v>1975.12107112335</v>
      </c>
      <c r="AI4226" s="5">
        <v>45</v>
      </c>
      <c r="AJ4226" s="5">
        <v>213.65492355901625</v>
      </c>
    </row>
    <row r="4227" spans="1:36" x14ac:dyDescent="0.25">
      <c r="A4227">
        <v>2018</v>
      </c>
      <c r="B4227" t="s">
        <v>71</v>
      </c>
      <c r="C4227" s="212" t="s">
        <v>377</v>
      </c>
      <c r="D4227" s="47" t="s">
        <v>4805</v>
      </c>
      <c r="E4227" s="11">
        <v>0</v>
      </c>
      <c r="F4227" s="2">
        <v>0.51259999999999994</v>
      </c>
      <c r="G4227" s="2">
        <v>0.46920000000000001</v>
      </c>
      <c r="H4227" s="2">
        <v>4.3399999999999939E-2</v>
      </c>
      <c r="I4227" s="2">
        <v>0.55620000000000003</v>
      </c>
      <c r="J4227" s="2">
        <v>0.3891</v>
      </c>
      <c r="K4227" s="2">
        <v>0.16710000000000003</v>
      </c>
      <c r="L4227" s="2">
        <v>0.6502</v>
      </c>
      <c r="M4227" s="2">
        <v>0.33489999999999998</v>
      </c>
      <c r="N4227" s="2">
        <v>0.31530000000000002</v>
      </c>
      <c r="O4227" s="2">
        <v>0.17526666666666668</v>
      </c>
      <c r="P4227" s="2" t="s">
        <v>4792</v>
      </c>
      <c r="Q4227" s="5">
        <v>21084</v>
      </c>
      <c r="R4227" s="5" t="s">
        <v>4791</v>
      </c>
      <c r="S4227" s="5">
        <v>10</v>
      </c>
      <c r="T4227" s="5">
        <v>47.42933029785619</v>
      </c>
      <c r="U4227" s="5">
        <v>0</v>
      </c>
      <c r="V4227" s="5">
        <v>0</v>
      </c>
      <c r="W4227" s="5">
        <v>1</v>
      </c>
      <c r="X4227" s="5">
        <v>4.7429330297856191</v>
      </c>
      <c r="Y4227" s="5">
        <v>2</v>
      </c>
      <c r="Z4227" s="5">
        <v>9.4858660595712383</v>
      </c>
      <c r="AA4227" s="5">
        <v>7</v>
      </c>
      <c r="AB4227" s="5">
        <v>33.200531208499335</v>
      </c>
      <c r="AC4227" s="225">
        <v>113</v>
      </c>
      <c r="AD4227" s="5">
        <v>535.95143236577496</v>
      </c>
      <c r="AE4227" s="5">
        <v>6</v>
      </c>
      <c r="AF4227" s="5">
        <v>28.457598178713717</v>
      </c>
      <c r="AG4227" s="5">
        <v>102</v>
      </c>
      <c r="AH4227" s="5">
        <v>483.7791690381332</v>
      </c>
      <c r="AI4227" s="5">
        <v>5</v>
      </c>
      <c r="AJ4227" s="5">
        <v>23.714665148928095</v>
      </c>
    </row>
    <row r="4228" spans="1:36" x14ac:dyDescent="0.25">
      <c r="A4228">
        <v>2018</v>
      </c>
      <c r="B4228" t="s">
        <v>71</v>
      </c>
      <c r="C4228" s="212" t="s">
        <v>377</v>
      </c>
      <c r="D4228" s="47" t="s">
        <v>4805</v>
      </c>
      <c r="E4228" s="11">
        <v>0</v>
      </c>
      <c r="F4228" s="2">
        <v>0.51259999999999994</v>
      </c>
      <c r="G4228" s="2">
        <v>0.46920000000000001</v>
      </c>
      <c r="H4228" s="2">
        <v>4.3399999999999939E-2</v>
      </c>
      <c r="I4228" s="2">
        <v>0.55620000000000003</v>
      </c>
      <c r="J4228" s="2">
        <v>0.3891</v>
      </c>
      <c r="K4228" s="2">
        <v>0.16710000000000003</v>
      </c>
      <c r="L4228" s="2">
        <v>0.6502</v>
      </c>
      <c r="M4228" s="2">
        <v>0.33489999999999998</v>
      </c>
      <c r="N4228" s="2">
        <v>0.31530000000000002</v>
      </c>
      <c r="O4228" s="2">
        <v>0.17526666666666668</v>
      </c>
      <c r="P4228" s="2" t="s">
        <v>4792</v>
      </c>
      <c r="Q4228" s="5">
        <v>21084</v>
      </c>
      <c r="R4228" s="5" t="s">
        <v>4791</v>
      </c>
      <c r="S4228" s="5">
        <v>10</v>
      </c>
      <c r="T4228" s="5">
        <v>47.42933029785619</v>
      </c>
      <c r="U4228" s="5">
        <v>0</v>
      </c>
      <c r="V4228" s="5">
        <v>0</v>
      </c>
      <c r="W4228" s="5">
        <v>1</v>
      </c>
      <c r="X4228" s="5">
        <v>4.7429330297856191</v>
      </c>
      <c r="Y4228" s="5">
        <v>2</v>
      </c>
      <c r="Z4228" s="5">
        <v>9.4858660595712383</v>
      </c>
      <c r="AA4228" s="5">
        <v>7</v>
      </c>
      <c r="AB4228" s="5">
        <v>33.200531208499335</v>
      </c>
      <c r="AC4228" s="225">
        <v>113</v>
      </c>
      <c r="AD4228" s="5">
        <v>535.95143236577496</v>
      </c>
      <c r="AE4228" s="5">
        <v>6</v>
      </c>
      <c r="AF4228" s="5">
        <v>28.457598178713717</v>
      </c>
      <c r="AG4228" s="5">
        <v>102</v>
      </c>
      <c r="AH4228" s="5">
        <v>483.7791690381332</v>
      </c>
      <c r="AI4228" s="5">
        <v>5</v>
      </c>
      <c r="AJ4228" s="5">
        <v>23.714665148928095</v>
      </c>
    </row>
    <row r="4229" spans="1:36" x14ac:dyDescent="0.25">
      <c r="A4229">
        <v>2019</v>
      </c>
      <c r="B4229" t="s">
        <v>71</v>
      </c>
      <c r="C4229" s="212" t="s">
        <v>717</v>
      </c>
      <c r="D4229" s="47" t="s">
        <v>4840</v>
      </c>
      <c r="E4229" s="11">
        <v>0</v>
      </c>
      <c r="F4229" s="2">
        <v>0.60560000000000003</v>
      </c>
      <c r="G4229" s="2">
        <v>0.3795</v>
      </c>
      <c r="H4229" s="2">
        <v>0.22610000000000002</v>
      </c>
      <c r="I4229" s="2">
        <v>0.60009999999999997</v>
      </c>
      <c r="J4229" s="2">
        <v>0.35520000000000002</v>
      </c>
      <c r="K4229" s="2">
        <v>0.24489999999999995</v>
      </c>
      <c r="L4229" s="2">
        <v>0.62739999999999996</v>
      </c>
      <c r="M4229" s="2">
        <v>0.3589</v>
      </c>
      <c r="N4229" s="2">
        <v>0.26849999999999996</v>
      </c>
      <c r="O4229" s="2">
        <v>0.24649999999999997</v>
      </c>
      <c r="P4229" s="2" t="s">
        <v>4792</v>
      </c>
      <c r="Q4229" s="5">
        <v>21101</v>
      </c>
      <c r="R4229" s="5" t="s">
        <v>4791</v>
      </c>
      <c r="S4229" s="5">
        <v>66</v>
      </c>
      <c r="T4229" s="5">
        <v>312.78138476849438</v>
      </c>
      <c r="U4229" s="5">
        <v>0</v>
      </c>
      <c r="V4229" s="5">
        <v>0</v>
      </c>
      <c r="W4229" s="5">
        <v>25</v>
      </c>
      <c r="X4229" s="5">
        <v>118.47779726079334</v>
      </c>
      <c r="Y4229" s="5">
        <v>15</v>
      </c>
      <c r="Z4229" s="5">
        <v>71.086678356476</v>
      </c>
      <c r="AA4229" s="5">
        <v>26</v>
      </c>
      <c r="AB4229" s="5">
        <v>123.21690915122507</v>
      </c>
      <c r="AC4229" s="225">
        <v>374</v>
      </c>
      <c r="AD4229" s="5">
        <v>1772.4278470214683</v>
      </c>
      <c r="AE4229" s="5">
        <v>72</v>
      </c>
      <c r="AF4229" s="5">
        <v>341.21605611108481</v>
      </c>
      <c r="AG4229" s="5">
        <v>234</v>
      </c>
      <c r="AH4229" s="5">
        <v>1108.9521823610255</v>
      </c>
      <c r="AI4229" s="5">
        <v>68</v>
      </c>
      <c r="AJ4229" s="5">
        <v>322.25960854935789</v>
      </c>
    </row>
    <row r="4230" spans="1:36" x14ac:dyDescent="0.25">
      <c r="A4230">
        <v>2017</v>
      </c>
      <c r="B4230" t="s">
        <v>41</v>
      </c>
      <c r="C4230" s="212" t="s">
        <v>6180</v>
      </c>
      <c r="D4230" s="47" t="s">
        <v>6126</v>
      </c>
      <c r="E4230" s="11">
        <v>14.596</v>
      </c>
      <c r="F4230" s="2">
        <v>0.42849999999999999</v>
      </c>
      <c r="G4230" s="2">
        <v>0.54959999999999998</v>
      </c>
      <c r="H4230" s="2">
        <v>-0.12109999999999999</v>
      </c>
      <c r="I4230" s="2">
        <v>0.42820000000000003</v>
      </c>
      <c r="J4230" s="2">
        <v>0.51229999999999998</v>
      </c>
      <c r="K4230" s="2">
        <v>-8.4099999999999953E-2</v>
      </c>
      <c r="L4230" s="2">
        <v>0.38229999999999997</v>
      </c>
      <c r="M4230" s="2">
        <v>0.60040000000000004</v>
      </c>
      <c r="N4230" s="2">
        <v>-0.21810000000000007</v>
      </c>
      <c r="O4230" s="2">
        <v>-0.1411</v>
      </c>
      <c r="P4230" s="2" t="s">
        <v>5900</v>
      </c>
      <c r="Q4230" s="5">
        <v>21106</v>
      </c>
      <c r="R4230" s="5">
        <v>1446.0126061934777</v>
      </c>
      <c r="S4230" s="5">
        <v>82</v>
      </c>
      <c r="T4230" s="5">
        <v>388.51511418553969</v>
      </c>
      <c r="U4230" s="5">
        <v>1</v>
      </c>
      <c r="V4230" s="5">
        <v>4.7379891973846302</v>
      </c>
      <c r="W4230" s="5">
        <v>22</v>
      </c>
      <c r="X4230" s="5">
        <v>104.23576234246187</v>
      </c>
      <c r="Y4230" s="5">
        <v>11</v>
      </c>
      <c r="Z4230" s="5">
        <v>52.117881171230934</v>
      </c>
      <c r="AA4230" s="5">
        <v>48</v>
      </c>
      <c r="AB4230" s="5">
        <v>227.42348147446225</v>
      </c>
      <c r="AC4230" s="225">
        <v>478</v>
      </c>
      <c r="AD4230" s="5">
        <v>2264.758836349853</v>
      </c>
      <c r="AE4230" s="5">
        <v>105</v>
      </c>
      <c r="AF4230" s="5">
        <v>497.48886572538618</v>
      </c>
      <c r="AG4230" s="5">
        <v>337</v>
      </c>
      <c r="AH4230" s="5">
        <v>1596.7023595186204</v>
      </c>
      <c r="AI4230" s="5">
        <v>36</v>
      </c>
      <c r="AJ4230" s="5">
        <v>170.56761110584668</v>
      </c>
    </row>
    <row r="4231" spans="1:36" x14ac:dyDescent="0.25">
      <c r="A4231">
        <v>2018</v>
      </c>
      <c r="B4231" t="s">
        <v>70</v>
      </c>
      <c r="C4231" s="212" t="s">
        <v>5288</v>
      </c>
      <c r="D4231" s="47" t="s">
        <v>5145</v>
      </c>
      <c r="E4231" s="11">
        <v>8.2799999999999994</v>
      </c>
      <c r="F4231" s="2">
        <v>0.5383</v>
      </c>
      <c r="G4231" s="2">
        <v>0.44140000000000001</v>
      </c>
      <c r="H4231" s="2">
        <v>9.6899999999999986E-2</v>
      </c>
      <c r="I4231" s="2">
        <v>0.55289999999999995</v>
      </c>
      <c r="J4231" s="2">
        <v>0.38840000000000002</v>
      </c>
      <c r="K4231" s="2">
        <v>0.16449999999999992</v>
      </c>
      <c r="L4231" s="2">
        <v>0.56620000000000004</v>
      </c>
      <c r="M4231" s="2">
        <v>0.41670000000000001</v>
      </c>
      <c r="N4231" s="2">
        <v>0.14950000000000002</v>
      </c>
      <c r="O4231" s="2">
        <v>0.13696666666666665</v>
      </c>
      <c r="P4231" s="5" t="s">
        <v>4792</v>
      </c>
      <c r="Q4231" s="5">
        <v>21135</v>
      </c>
      <c r="R4231" s="5">
        <v>2552.536231884058</v>
      </c>
      <c r="S4231" s="5">
        <v>100</v>
      </c>
      <c r="T4231" s="5">
        <v>473.14880529926666</v>
      </c>
      <c r="U4231" s="5">
        <v>2</v>
      </c>
      <c r="V4231" s="5">
        <v>9.4629761059853319</v>
      </c>
      <c r="W4231" s="5">
        <v>9</v>
      </c>
      <c r="X4231" s="5">
        <v>42.583392476933994</v>
      </c>
      <c r="Y4231" s="5">
        <v>19</v>
      </c>
      <c r="Z4231" s="5">
        <v>89.898273006860663</v>
      </c>
      <c r="AA4231" s="5">
        <v>70</v>
      </c>
      <c r="AB4231" s="5">
        <v>331.20416370948664</v>
      </c>
      <c r="AC4231" s="225">
        <v>749</v>
      </c>
      <c r="AD4231" s="5">
        <v>3543.8845516915071</v>
      </c>
      <c r="AE4231" s="5">
        <v>140</v>
      </c>
      <c r="AF4231" s="5">
        <v>662.40832741897327</v>
      </c>
      <c r="AG4231" s="5">
        <v>515</v>
      </c>
      <c r="AH4231" s="5">
        <v>2436.716347291223</v>
      </c>
      <c r="AI4231" s="5">
        <v>94</v>
      </c>
      <c r="AJ4231" s="5">
        <v>444.75987698131064</v>
      </c>
    </row>
    <row r="4232" spans="1:36" x14ac:dyDescent="0.25">
      <c r="A4232">
        <v>2018</v>
      </c>
      <c r="B4232" t="s">
        <v>41</v>
      </c>
      <c r="C4232" s="212" t="s">
        <v>6135</v>
      </c>
      <c r="D4232" s="47" t="s">
        <v>6109</v>
      </c>
      <c r="E4232" s="11">
        <v>9.0519999999999996</v>
      </c>
      <c r="F4232" s="2">
        <v>0.44950000000000001</v>
      </c>
      <c r="G4232" s="2">
        <v>0.53290000000000004</v>
      </c>
      <c r="H4232" s="2">
        <v>-8.340000000000003E-2</v>
      </c>
      <c r="I4232" s="2">
        <v>0.44180000000000003</v>
      </c>
      <c r="J4232" s="2">
        <v>0.50580000000000003</v>
      </c>
      <c r="K4232" s="2">
        <v>-6.4000000000000001E-2</v>
      </c>
      <c r="L4232" s="2">
        <v>0.46360000000000001</v>
      </c>
      <c r="M4232" s="2">
        <v>0.51849999999999996</v>
      </c>
      <c r="N4232" s="2">
        <v>-5.4899999999999949E-2</v>
      </c>
      <c r="O4232" s="2">
        <v>-6.7433333333333331E-2</v>
      </c>
      <c r="P4232" s="2" t="s">
        <v>5900</v>
      </c>
      <c r="Q4232" s="5">
        <v>21221</v>
      </c>
      <c r="R4232" s="5">
        <v>2344.343791427309</v>
      </c>
      <c r="S4232" s="5">
        <v>42</v>
      </c>
      <c r="T4232" s="5">
        <v>197.91715753263279</v>
      </c>
      <c r="U4232" s="5">
        <v>1</v>
      </c>
      <c r="V4232" s="5">
        <v>4.712313274586494</v>
      </c>
      <c r="W4232" s="5">
        <v>16</v>
      </c>
      <c r="X4232" s="5">
        <v>75.397012393383903</v>
      </c>
      <c r="Y4232" s="5">
        <v>9</v>
      </c>
      <c r="Z4232" s="5">
        <v>42.410819471278451</v>
      </c>
      <c r="AA4232" s="5">
        <v>16</v>
      </c>
      <c r="AB4232" s="5">
        <v>75.397012393383903</v>
      </c>
      <c r="AC4232" s="225">
        <v>203</v>
      </c>
      <c r="AD4232" s="5">
        <v>956.59959474105835</v>
      </c>
      <c r="AE4232" s="5">
        <v>29</v>
      </c>
      <c r="AF4232" s="5">
        <v>136.65708496300834</v>
      </c>
      <c r="AG4232" s="5">
        <v>148</v>
      </c>
      <c r="AH4232" s="5">
        <v>697.42236463880113</v>
      </c>
      <c r="AI4232" s="5">
        <v>26</v>
      </c>
      <c r="AJ4232" s="5">
        <v>122.52014513924885</v>
      </c>
    </row>
    <row r="4233" spans="1:36" x14ac:dyDescent="0.25">
      <c r="A4233">
        <v>2017</v>
      </c>
      <c r="B4233" t="s">
        <v>41</v>
      </c>
      <c r="C4233" s="212" t="s">
        <v>6135</v>
      </c>
      <c r="D4233" s="47" t="s">
        <v>6109</v>
      </c>
      <c r="E4233" s="11">
        <v>9.0519999999999996</v>
      </c>
      <c r="F4233" s="2">
        <v>0.44950000000000001</v>
      </c>
      <c r="G4233" s="2">
        <v>0.53290000000000004</v>
      </c>
      <c r="H4233" s="2">
        <v>-8.340000000000003E-2</v>
      </c>
      <c r="I4233" s="2">
        <v>0.44180000000000003</v>
      </c>
      <c r="J4233" s="2">
        <v>0.50580000000000003</v>
      </c>
      <c r="K4233" s="2">
        <v>-6.4000000000000001E-2</v>
      </c>
      <c r="L4233" s="2">
        <v>0.46360000000000001</v>
      </c>
      <c r="M4233" s="2">
        <v>0.51849999999999996</v>
      </c>
      <c r="N4233" s="2">
        <v>-5.4899999999999949E-2</v>
      </c>
      <c r="O4233" s="2">
        <v>-6.7433333333333331E-2</v>
      </c>
      <c r="P4233" s="2" t="s">
        <v>5900</v>
      </c>
      <c r="Q4233" s="5">
        <v>21223</v>
      </c>
      <c r="R4233" s="5">
        <v>2344.5647370746797</v>
      </c>
      <c r="S4233" s="5">
        <v>55</v>
      </c>
      <c r="T4233" s="5">
        <v>259.15280591810773</v>
      </c>
      <c r="U4233" s="5">
        <v>0</v>
      </c>
      <c r="V4233" s="5">
        <v>0</v>
      </c>
      <c r="W4233" s="5">
        <v>16</v>
      </c>
      <c r="X4233" s="5">
        <v>75.389907176176791</v>
      </c>
      <c r="Y4233" s="5">
        <v>15</v>
      </c>
      <c r="Z4233" s="5">
        <v>70.678037977665738</v>
      </c>
      <c r="AA4233" s="5">
        <v>24</v>
      </c>
      <c r="AB4233" s="5">
        <v>113.08486076426517</v>
      </c>
      <c r="AC4233" s="225">
        <v>235</v>
      </c>
      <c r="AD4233" s="5">
        <v>1107.2892616500965</v>
      </c>
      <c r="AE4233" s="5">
        <v>46</v>
      </c>
      <c r="AF4233" s="5">
        <v>216.74598313150827</v>
      </c>
      <c r="AG4233" s="5">
        <v>168</v>
      </c>
      <c r="AH4233" s="5">
        <v>791.59402534985622</v>
      </c>
      <c r="AI4233" s="5">
        <v>21</v>
      </c>
      <c r="AJ4233" s="5">
        <v>98.949253168732028</v>
      </c>
    </row>
    <row r="4234" spans="1:36" x14ac:dyDescent="0.25">
      <c r="A4234">
        <v>2017</v>
      </c>
      <c r="B4234" t="s">
        <v>71</v>
      </c>
      <c r="C4234" s="212" t="s">
        <v>5105</v>
      </c>
      <c r="D4234" s="47" t="s">
        <v>5104</v>
      </c>
      <c r="E4234" s="11">
        <v>0</v>
      </c>
      <c r="F4234" s="2">
        <v>0.81079999999999997</v>
      </c>
      <c r="G4234" s="2">
        <v>0.17280000000000001</v>
      </c>
      <c r="H4234" s="2">
        <v>0.6379999999999999</v>
      </c>
      <c r="I4234" s="2">
        <v>0.80689999999999995</v>
      </c>
      <c r="J4234" s="2">
        <v>0.1555</v>
      </c>
      <c r="K4234" s="2">
        <v>0.65139999999999998</v>
      </c>
      <c r="L4234" s="2">
        <v>0.82809999999999995</v>
      </c>
      <c r="M4234" s="2">
        <v>0.1575</v>
      </c>
      <c r="N4234" s="2">
        <v>0.67059999999999997</v>
      </c>
      <c r="O4234" s="2">
        <v>0.65333333333333332</v>
      </c>
      <c r="P4234" s="2" t="s">
        <v>4792</v>
      </c>
      <c r="Q4234" s="5">
        <v>21274</v>
      </c>
      <c r="R4234" s="5" t="s">
        <v>4791</v>
      </c>
      <c r="S4234" s="5">
        <v>38</v>
      </c>
      <c r="T4234" s="5">
        <v>178.62179185860674</v>
      </c>
      <c r="U4234" s="5">
        <v>0</v>
      </c>
      <c r="V4234" s="5">
        <v>0</v>
      </c>
      <c r="W4234" s="5">
        <v>22</v>
      </c>
      <c r="X4234" s="5">
        <v>103.41261633919339</v>
      </c>
      <c r="Y4234" s="5">
        <v>5</v>
      </c>
      <c r="Z4234" s="5">
        <v>23.502867349816675</v>
      </c>
      <c r="AA4234" s="5">
        <v>11</v>
      </c>
      <c r="AB4234" s="5">
        <v>51.706308169596696</v>
      </c>
      <c r="AC4234" s="225">
        <v>374</v>
      </c>
      <c r="AD4234" s="5">
        <v>1758.0144777662874</v>
      </c>
      <c r="AE4234" s="5">
        <v>43</v>
      </c>
      <c r="AF4234" s="5">
        <v>202.12465920842345</v>
      </c>
      <c r="AG4234" s="5">
        <v>316</v>
      </c>
      <c r="AH4234" s="5">
        <v>1485.3812165084139</v>
      </c>
      <c r="AI4234" s="5">
        <v>15</v>
      </c>
      <c r="AJ4234" s="5">
        <v>70.508602049450033</v>
      </c>
    </row>
    <row r="4235" spans="1:36" x14ac:dyDescent="0.25">
      <c r="A4235">
        <v>2017</v>
      </c>
      <c r="B4235" t="s">
        <v>71</v>
      </c>
      <c r="C4235" s="212" t="s">
        <v>4830</v>
      </c>
      <c r="D4235" s="47" t="s">
        <v>4818</v>
      </c>
      <c r="E4235" s="11">
        <v>0</v>
      </c>
      <c r="F4235" s="2">
        <v>0.5323</v>
      </c>
      <c r="G4235" s="2">
        <v>0.45150000000000001</v>
      </c>
      <c r="H4235" s="2">
        <v>8.0799999999999983E-2</v>
      </c>
      <c r="I4235" s="2">
        <v>0.57130000000000003</v>
      </c>
      <c r="J4235" s="2">
        <v>0.37130000000000002</v>
      </c>
      <c r="K4235" s="2">
        <v>0.2</v>
      </c>
      <c r="L4235" s="2">
        <v>0.64910000000000001</v>
      </c>
      <c r="M4235" s="2">
        <v>0.33350000000000002</v>
      </c>
      <c r="N4235" s="2">
        <v>0.31559999999999999</v>
      </c>
      <c r="O4235" s="2">
        <v>0.1988</v>
      </c>
      <c r="P4235" s="2" t="s">
        <v>4792</v>
      </c>
      <c r="Q4235" s="5">
        <v>21297</v>
      </c>
      <c r="R4235" s="5" t="s">
        <v>4791</v>
      </c>
      <c r="S4235" s="5">
        <v>27</v>
      </c>
      <c r="T4235" s="5">
        <v>126.77841949570363</v>
      </c>
      <c r="U4235" s="5">
        <v>1</v>
      </c>
      <c r="V4235" s="5">
        <v>4.6954970183593936</v>
      </c>
      <c r="W4235" s="5">
        <v>0</v>
      </c>
      <c r="X4235" s="5">
        <v>0</v>
      </c>
      <c r="Y4235" s="5">
        <v>4</v>
      </c>
      <c r="Z4235" s="5">
        <v>18.781988073437574</v>
      </c>
      <c r="AA4235" s="5">
        <v>22</v>
      </c>
      <c r="AB4235" s="5">
        <v>103.30093440390664</v>
      </c>
      <c r="AC4235" s="225">
        <v>260</v>
      </c>
      <c r="AD4235" s="5">
        <v>1220.8292247734423</v>
      </c>
      <c r="AE4235" s="5">
        <v>31</v>
      </c>
      <c r="AF4235" s="5">
        <v>145.5604075691412</v>
      </c>
      <c r="AG4235" s="5">
        <v>208</v>
      </c>
      <c r="AH4235" s="5">
        <v>976.66337981875392</v>
      </c>
      <c r="AI4235" s="5">
        <v>21</v>
      </c>
      <c r="AJ4235" s="5">
        <v>98.605437385547248</v>
      </c>
    </row>
    <row r="4236" spans="1:36" x14ac:dyDescent="0.25">
      <c r="A4236">
        <v>2017</v>
      </c>
      <c r="B4236" t="s">
        <v>71</v>
      </c>
      <c r="C4236" s="212" t="s">
        <v>4801</v>
      </c>
      <c r="D4236" s="47" t="s">
        <v>4795</v>
      </c>
      <c r="E4236" s="11">
        <v>0</v>
      </c>
      <c r="F4236" s="2">
        <v>0.53169999999999995</v>
      </c>
      <c r="G4236" s="2">
        <v>0.44650000000000001</v>
      </c>
      <c r="H4236" s="2">
        <v>8.5199999999999942E-2</v>
      </c>
      <c r="I4236" s="2">
        <v>0.5474</v>
      </c>
      <c r="J4236" s="2">
        <v>0.39789999999999998</v>
      </c>
      <c r="K4236" s="2">
        <v>0.14950000000000002</v>
      </c>
      <c r="L4236" s="2">
        <v>0.57509999999999994</v>
      </c>
      <c r="M4236" s="2">
        <v>0.41189999999999999</v>
      </c>
      <c r="N4236" s="2">
        <v>0.16319999999999996</v>
      </c>
      <c r="O4236" s="2">
        <v>0.1326333333333333</v>
      </c>
      <c r="P4236" s="2" t="s">
        <v>4792</v>
      </c>
      <c r="Q4236" s="5">
        <v>21310</v>
      </c>
      <c r="R4236" s="5" t="s">
        <v>4791</v>
      </c>
      <c r="S4236" s="5">
        <v>35</v>
      </c>
      <c r="T4236" s="5">
        <v>164.24213984045051</v>
      </c>
      <c r="U4236" s="5">
        <v>1</v>
      </c>
      <c r="V4236" s="5">
        <v>4.6926325668700137</v>
      </c>
      <c r="W4236" s="5">
        <v>5</v>
      </c>
      <c r="X4236" s="5">
        <v>23.463162834350069</v>
      </c>
      <c r="Y4236" s="5">
        <v>11</v>
      </c>
      <c r="Z4236" s="5">
        <v>51.618958235570155</v>
      </c>
      <c r="AA4236" s="5">
        <v>18</v>
      </c>
      <c r="AB4236" s="5">
        <v>84.467386203660254</v>
      </c>
      <c r="AC4236" s="225">
        <v>553</v>
      </c>
      <c r="AD4236" s="5">
        <v>2595.0258094791179</v>
      </c>
      <c r="AE4236" s="5">
        <v>102</v>
      </c>
      <c r="AF4236" s="5">
        <v>478.64852182074139</v>
      </c>
      <c r="AG4236" s="5">
        <v>447</v>
      </c>
      <c r="AH4236" s="5">
        <v>2097.6067573908963</v>
      </c>
      <c r="AI4236" s="5">
        <v>4</v>
      </c>
      <c r="AJ4236" s="5">
        <v>18.770530267480055</v>
      </c>
    </row>
    <row r="4237" spans="1:36" x14ac:dyDescent="0.25">
      <c r="A4237">
        <v>2017</v>
      </c>
      <c r="B4237" t="s">
        <v>70</v>
      </c>
      <c r="C4237" s="212" t="s">
        <v>5288</v>
      </c>
      <c r="D4237" s="47" t="s">
        <v>5145</v>
      </c>
      <c r="E4237" s="11">
        <v>8.2799999999999994</v>
      </c>
      <c r="F4237" s="2">
        <v>0.5383</v>
      </c>
      <c r="G4237" s="2">
        <v>0.44140000000000001</v>
      </c>
      <c r="H4237" s="2">
        <v>9.6899999999999986E-2</v>
      </c>
      <c r="I4237" s="2">
        <v>0.55289999999999995</v>
      </c>
      <c r="J4237" s="2">
        <v>0.38840000000000002</v>
      </c>
      <c r="K4237" s="2">
        <v>0.16449999999999992</v>
      </c>
      <c r="L4237" s="2">
        <v>0.56620000000000004</v>
      </c>
      <c r="M4237" s="2">
        <v>0.41670000000000001</v>
      </c>
      <c r="N4237" s="2">
        <v>0.14950000000000002</v>
      </c>
      <c r="O4237" s="2">
        <v>0.13696666666666665</v>
      </c>
      <c r="P4237" s="5" t="s">
        <v>4792</v>
      </c>
      <c r="Q4237" s="5">
        <v>21351</v>
      </c>
      <c r="R4237" s="5">
        <v>2578.6231884057975</v>
      </c>
      <c r="S4237" s="5">
        <v>150</v>
      </c>
      <c r="T4237" s="5">
        <v>702.54320640719402</v>
      </c>
      <c r="U4237" s="5">
        <v>1</v>
      </c>
      <c r="V4237" s="5">
        <v>4.6836213760479604</v>
      </c>
      <c r="W4237" s="5">
        <v>13</v>
      </c>
      <c r="X4237" s="5">
        <v>60.887077888623487</v>
      </c>
      <c r="Y4237" s="5">
        <v>17</v>
      </c>
      <c r="Z4237" s="5">
        <v>79.621563392815318</v>
      </c>
      <c r="AA4237" s="5">
        <v>119</v>
      </c>
      <c r="AB4237" s="5">
        <v>557.3509437497072</v>
      </c>
      <c r="AC4237" s="225">
        <v>902</v>
      </c>
      <c r="AD4237" s="5">
        <v>4224.6264811952597</v>
      </c>
      <c r="AE4237" s="5">
        <v>154</v>
      </c>
      <c r="AF4237" s="5">
        <v>721.27769191138589</v>
      </c>
      <c r="AG4237" s="5">
        <v>657</v>
      </c>
      <c r="AH4237" s="5">
        <v>3077.13924406351</v>
      </c>
      <c r="AI4237" s="5">
        <v>91</v>
      </c>
      <c r="AJ4237" s="5">
        <v>426.20954522036442</v>
      </c>
    </row>
    <row r="4238" spans="1:36" x14ac:dyDescent="0.25">
      <c r="A4238">
        <v>2018</v>
      </c>
      <c r="B4238" t="s">
        <v>71</v>
      </c>
      <c r="C4238" s="212" t="s">
        <v>4830</v>
      </c>
      <c r="D4238" s="47" t="s">
        <v>4818</v>
      </c>
      <c r="E4238" s="11">
        <v>0</v>
      </c>
      <c r="F4238" s="2">
        <v>0.5323</v>
      </c>
      <c r="G4238" s="2">
        <v>0.45150000000000001</v>
      </c>
      <c r="H4238" s="2">
        <v>8.0799999999999983E-2</v>
      </c>
      <c r="I4238" s="2">
        <v>0.57130000000000003</v>
      </c>
      <c r="J4238" s="2">
        <v>0.37130000000000002</v>
      </c>
      <c r="K4238" s="2">
        <v>0.2</v>
      </c>
      <c r="L4238" s="2">
        <v>0.64910000000000001</v>
      </c>
      <c r="M4238" s="2">
        <v>0.33350000000000002</v>
      </c>
      <c r="N4238" s="2">
        <v>0.31559999999999999</v>
      </c>
      <c r="O4238" s="2">
        <v>0.1988</v>
      </c>
      <c r="P4238" s="2" t="s">
        <v>4792</v>
      </c>
      <c r="Q4238" s="5">
        <v>21352</v>
      </c>
      <c r="R4238" s="5" t="s">
        <v>4791</v>
      </c>
      <c r="S4238" s="5">
        <v>12</v>
      </c>
      <c r="T4238" s="5">
        <v>56.200824278756087</v>
      </c>
      <c r="U4238" s="5">
        <v>0</v>
      </c>
      <c r="V4238" s="5">
        <v>0</v>
      </c>
      <c r="W4238" s="5">
        <v>1</v>
      </c>
      <c r="X4238" s="5">
        <v>4.6834020232296742</v>
      </c>
      <c r="Y4238" s="5">
        <v>2</v>
      </c>
      <c r="Z4238" s="5">
        <v>9.3668040464593485</v>
      </c>
      <c r="AA4238" s="5">
        <v>9</v>
      </c>
      <c r="AB4238" s="5">
        <v>42.150618209067062</v>
      </c>
      <c r="AC4238" s="225">
        <v>190</v>
      </c>
      <c r="AD4238" s="5">
        <v>889.84638441363813</v>
      </c>
      <c r="AE4238" s="5">
        <v>31</v>
      </c>
      <c r="AF4238" s="5">
        <v>145.18546272011989</v>
      </c>
      <c r="AG4238" s="5">
        <v>150</v>
      </c>
      <c r="AH4238" s="5">
        <v>702.51030348445113</v>
      </c>
      <c r="AI4238" s="5">
        <v>9</v>
      </c>
      <c r="AJ4238" s="5">
        <v>42.150618209067062</v>
      </c>
    </row>
    <row r="4239" spans="1:36" x14ac:dyDescent="0.25">
      <c r="A4239">
        <v>2018</v>
      </c>
      <c r="B4239" t="s">
        <v>71</v>
      </c>
      <c r="C4239" s="212" t="s">
        <v>4830</v>
      </c>
      <c r="D4239" s="47" t="s">
        <v>4818</v>
      </c>
      <c r="E4239" s="11">
        <v>0</v>
      </c>
      <c r="F4239" s="2">
        <v>0.5323</v>
      </c>
      <c r="G4239" s="2">
        <v>0.45150000000000001</v>
      </c>
      <c r="H4239" s="2">
        <v>8.0799999999999983E-2</v>
      </c>
      <c r="I4239" s="2">
        <v>0.57130000000000003</v>
      </c>
      <c r="J4239" s="2">
        <v>0.37130000000000002</v>
      </c>
      <c r="K4239" s="2">
        <v>0.2</v>
      </c>
      <c r="L4239" s="2">
        <v>0.64910000000000001</v>
      </c>
      <c r="M4239" s="2">
        <v>0.33350000000000002</v>
      </c>
      <c r="N4239" s="2">
        <v>0.31559999999999999</v>
      </c>
      <c r="O4239" s="2">
        <v>0.1988</v>
      </c>
      <c r="P4239" s="2" t="s">
        <v>4792</v>
      </c>
      <c r="Q4239" s="5">
        <v>21352</v>
      </c>
      <c r="R4239" s="5" t="s">
        <v>4791</v>
      </c>
      <c r="S4239" s="5">
        <v>12</v>
      </c>
      <c r="T4239" s="5">
        <v>56.200824278756087</v>
      </c>
      <c r="U4239" s="5">
        <v>0</v>
      </c>
      <c r="V4239" s="5">
        <v>0</v>
      </c>
      <c r="W4239" s="5">
        <v>1</v>
      </c>
      <c r="X4239" s="5">
        <v>4.6834020232296742</v>
      </c>
      <c r="Y4239" s="5">
        <v>2</v>
      </c>
      <c r="Z4239" s="5">
        <v>9.3668040464593485</v>
      </c>
      <c r="AA4239" s="5">
        <v>9</v>
      </c>
      <c r="AB4239" s="5">
        <v>42.150618209067062</v>
      </c>
      <c r="AC4239" s="225">
        <v>190</v>
      </c>
      <c r="AD4239" s="5">
        <v>889.84638441363813</v>
      </c>
      <c r="AE4239" s="5">
        <v>31</v>
      </c>
      <c r="AF4239" s="5">
        <v>145.18546272011989</v>
      </c>
      <c r="AG4239" s="5">
        <v>150</v>
      </c>
      <c r="AH4239" s="5">
        <v>702.51030348445113</v>
      </c>
      <c r="AI4239" s="5">
        <v>9</v>
      </c>
      <c r="AJ4239" s="5">
        <v>42.150618209067062</v>
      </c>
    </row>
    <row r="4240" spans="1:36" x14ac:dyDescent="0.25">
      <c r="A4240">
        <v>2019</v>
      </c>
      <c r="B4240" t="s">
        <v>41</v>
      </c>
      <c r="C4240" s="212" t="s">
        <v>6064</v>
      </c>
      <c r="D4240" s="47" t="s">
        <v>6005</v>
      </c>
      <c r="E4240" s="11">
        <v>4.9610000000000003</v>
      </c>
      <c r="F4240" s="2">
        <v>0.24049999999999999</v>
      </c>
      <c r="G4240" s="2">
        <v>0.74350000000000005</v>
      </c>
      <c r="H4240" s="2">
        <v>-0.50300000000000011</v>
      </c>
      <c r="I4240" s="2">
        <v>0.2102</v>
      </c>
      <c r="J4240" s="2">
        <v>0.74750000000000005</v>
      </c>
      <c r="K4240" s="2">
        <v>-0.53730000000000011</v>
      </c>
      <c r="L4240" s="2">
        <v>0.24629999999999999</v>
      </c>
      <c r="M4240" s="2">
        <v>0.74</v>
      </c>
      <c r="N4240" s="2">
        <v>-0.49370000000000003</v>
      </c>
      <c r="O4240" s="2">
        <v>-0.51133333333333342</v>
      </c>
      <c r="P4240" s="2" t="s">
        <v>5900</v>
      </c>
      <c r="Q4240" s="5">
        <v>21358</v>
      </c>
      <c r="R4240" s="5">
        <v>4305.1804071759725</v>
      </c>
      <c r="S4240" s="5">
        <v>85</v>
      </c>
      <c r="T4240" s="5">
        <v>397.97733870212568</v>
      </c>
      <c r="U4240" s="5">
        <v>1</v>
      </c>
      <c r="V4240" s="5">
        <v>4.6820863376720663</v>
      </c>
      <c r="W4240" s="5">
        <v>16</v>
      </c>
      <c r="X4240" s="5">
        <v>74.91338140275306</v>
      </c>
      <c r="Y4240" s="5">
        <v>29</v>
      </c>
      <c r="Z4240" s="5">
        <v>135.78050379248992</v>
      </c>
      <c r="AA4240" s="5">
        <v>39</v>
      </c>
      <c r="AB4240" s="5">
        <v>182.60136716921062</v>
      </c>
      <c r="AC4240" s="225">
        <v>323</v>
      </c>
      <c r="AD4240" s="5">
        <v>1512.3138870680775</v>
      </c>
      <c r="AE4240" s="5">
        <v>70</v>
      </c>
      <c r="AF4240" s="5">
        <v>327.74604363704464</v>
      </c>
      <c r="AG4240" s="5">
        <v>210</v>
      </c>
      <c r="AH4240" s="5">
        <v>983.23813091113402</v>
      </c>
      <c r="AI4240" s="5">
        <v>43</v>
      </c>
      <c r="AJ4240" s="5">
        <v>201.32971251989886</v>
      </c>
    </row>
    <row r="4241" spans="1:36" x14ac:dyDescent="0.25">
      <c r="A4241">
        <v>2018</v>
      </c>
      <c r="B4241" t="s">
        <v>49</v>
      </c>
      <c r="C4241" s="212" t="s">
        <v>6414</v>
      </c>
      <c r="D4241" s="47" t="s">
        <v>6320</v>
      </c>
      <c r="E4241" s="11">
        <v>27.2</v>
      </c>
      <c r="F4241" s="2">
        <v>0.39539999999999997</v>
      </c>
      <c r="G4241" s="2">
        <v>0.57040000000000002</v>
      </c>
      <c r="H4241" s="2">
        <v>-0.17500000000000004</v>
      </c>
      <c r="I4241" s="2">
        <v>0.48799999999999999</v>
      </c>
      <c r="J4241" s="2">
        <v>0.42899999999999999</v>
      </c>
      <c r="K4241" s="2">
        <v>5.8999999999999997E-2</v>
      </c>
      <c r="L4241" s="2">
        <v>0.44400000000000001</v>
      </c>
      <c r="M4241" s="2">
        <v>0.54100000000000004</v>
      </c>
      <c r="N4241" s="2">
        <v>-9.7000000000000031E-2</v>
      </c>
      <c r="O4241" s="2">
        <v>-7.1000000000000021E-2</v>
      </c>
      <c r="P4241" s="2" t="s">
        <v>5900</v>
      </c>
      <c r="Q4241" s="5">
        <v>21395</v>
      </c>
      <c r="R4241" s="5">
        <v>786.58088235294122</v>
      </c>
      <c r="S4241" s="5">
        <v>63</v>
      </c>
      <c r="T4241" s="5">
        <v>294.46132273895768</v>
      </c>
      <c r="U4241" s="5">
        <v>0</v>
      </c>
      <c r="V4241" s="5">
        <v>0</v>
      </c>
      <c r="W4241" s="5">
        <v>5</v>
      </c>
      <c r="X4241" s="5">
        <v>23.369946249123629</v>
      </c>
      <c r="Y4241" s="5">
        <v>4</v>
      </c>
      <c r="Z4241" s="5">
        <v>18.6959569992989</v>
      </c>
      <c r="AA4241" s="5">
        <v>54</v>
      </c>
      <c r="AB4241" s="5">
        <v>252.39541949053515</v>
      </c>
      <c r="AC4241" s="225">
        <v>199</v>
      </c>
      <c r="AD4241" s="5">
        <v>930.12386071512037</v>
      </c>
      <c r="AE4241" s="5">
        <v>37</v>
      </c>
      <c r="AF4241" s="5">
        <v>172.93760224351485</v>
      </c>
      <c r="AG4241" s="5">
        <v>142</v>
      </c>
      <c r="AH4241" s="5">
        <v>663.70647347511101</v>
      </c>
      <c r="AI4241" s="5">
        <v>20</v>
      </c>
      <c r="AJ4241" s="5">
        <v>93.479784996494516</v>
      </c>
    </row>
    <row r="4242" spans="1:36" x14ac:dyDescent="0.25">
      <c r="A4242">
        <v>2018</v>
      </c>
      <c r="B4242" t="s">
        <v>71</v>
      </c>
      <c r="C4242" s="212" t="s">
        <v>5105</v>
      </c>
      <c r="D4242" s="47" t="s">
        <v>5104</v>
      </c>
      <c r="E4242" s="11">
        <v>0</v>
      </c>
      <c r="F4242" s="2">
        <v>0.81079999999999997</v>
      </c>
      <c r="G4242" s="2">
        <v>0.17280000000000001</v>
      </c>
      <c r="H4242" s="2">
        <v>0.6379999999999999</v>
      </c>
      <c r="I4242" s="2">
        <v>0.80689999999999995</v>
      </c>
      <c r="J4242" s="2">
        <v>0.1555</v>
      </c>
      <c r="K4242" s="2">
        <v>0.65139999999999998</v>
      </c>
      <c r="L4242" s="2">
        <v>0.82809999999999995</v>
      </c>
      <c r="M4242" s="2">
        <v>0.1575</v>
      </c>
      <c r="N4242" s="2">
        <v>0.67059999999999997</v>
      </c>
      <c r="O4242" s="2">
        <v>0.65333333333333332</v>
      </c>
      <c r="P4242" s="2" t="s">
        <v>4792</v>
      </c>
      <c r="Q4242" s="5">
        <v>21400</v>
      </c>
      <c r="R4242" s="5" t="s">
        <v>4791</v>
      </c>
      <c r="S4242" s="5">
        <v>30</v>
      </c>
      <c r="T4242" s="5">
        <v>140.18691588785046</v>
      </c>
      <c r="U4242" s="5">
        <v>0</v>
      </c>
      <c r="V4242" s="5">
        <v>0</v>
      </c>
      <c r="W4242" s="5">
        <v>8</v>
      </c>
      <c r="X4242" s="5">
        <v>37.383177570093459</v>
      </c>
      <c r="Y4242" s="5">
        <v>3</v>
      </c>
      <c r="Z4242" s="5">
        <v>14.018691588785046</v>
      </c>
      <c r="AA4242" s="5">
        <v>19</v>
      </c>
      <c r="AB4242" s="5">
        <v>88.785046728971963</v>
      </c>
      <c r="AC4242" s="225">
        <v>404</v>
      </c>
      <c r="AD4242" s="5">
        <v>1887.8504672897197</v>
      </c>
      <c r="AE4242" s="5">
        <v>64</v>
      </c>
      <c r="AF4242" s="5">
        <v>299.06542056074767</v>
      </c>
      <c r="AG4242" s="5">
        <v>316</v>
      </c>
      <c r="AH4242" s="5">
        <v>1476.6355140186915</v>
      </c>
      <c r="AI4242" s="5">
        <v>24</v>
      </c>
      <c r="AJ4242" s="5">
        <v>112.14953271028037</v>
      </c>
    </row>
    <row r="4243" spans="1:36" x14ac:dyDescent="0.25">
      <c r="A4243">
        <v>2018</v>
      </c>
      <c r="B4243" t="s">
        <v>71</v>
      </c>
      <c r="C4243" s="212" t="s">
        <v>5105</v>
      </c>
      <c r="D4243" s="47" t="s">
        <v>5104</v>
      </c>
      <c r="E4243" s="11">
        <v>0</v>
      </c>
      <c r="F4243" s="2">
        <v>0.81079999999999997</v>
      </c>
      <c r="G4243" s="2">
        <v>0.17280000000000001</v>
      </c>
      <c r="H4243" s="2">
        <v>0.6379999999999999</v>
      </c>
      <c r="I4243" s="2">
        <v>0.80689999999999995</v>
      </c>
      <c r="J4243" s="2">
        <v>0.1555</v>
      </c>
      <c r="K4243" s="2">
        <v>0.65139999999999998</v>
      </c>
      <c r="L4243" s="2">
        <v>0.82809999999999995</v>
      </c>
      <c r="M4243" s="2">
        <v>0.1575</v>
      </c>
      <c r="N4243" s="2">
        <v>0.67059999999999997</v>
      </c>
      <c r="O4243" s="2">
        <v>0.65333333333333332</v>
      </c>
      <c r="P4243" s="2" t="s">
        <v>4792</v>
      </c>
      <c r="Q4243" s="5">
        <v>21400</v>
      </c>
      <c r="R4243" s="5" t="s">
        <v>4791</v>
      </c>
      <c r="S4243" s="5">
        <v>30</v>
      </c>
      <c r="T4243" s="5">
        <v>140.18691588785046</v>
      </c>
      <c r="U4243" s="5">
        <v>0</v>
      </c>
      <c r="V4243" s="5">
        <v>0</v>
      </c>
      <c r="W4243" s="5">
        <v>8</v>
      </c>
      <c r="X4243" s="5">
        <v>37.383177570093459</v>
      </c>
      <c r="Y4243" s="5">
        <v>3</v>
      </c>
      <c r="Z4243" s="5">
        <v>14.018691588785046</v>
      </c>
      <c r="AA4243" s="5">
        <v>19</v>
      </c>
      <c r="AB4243" s="5">
        <v>88.785046728971963</v>
      </c>
      <c r="AC4243" s="225">
        <v>404</v>
      </c>
      <c r="AD4243" s="5">
        <v>1887.8504672897197</v>
      </c>
      <c r="AE4243" s="5">
        <v>64</v>
      </c>
      <c r="AF4243" s="5">
        <v>299.06542056074767</v>
      </c>
      <c r="AG4243" s="5">
        <v>316</v>
      </c>
      <c r="AH4243" s="5">
        <v>1476.6355140186915</v>
      </c>
      <c r="AI4243" s="5">
        <v>24</v>
      </c>
      <c r="AJ4243" s="5">
        <v>112.14953271028037</v>
      </c>
    </row>
    <row r="4244" spans="1:36" x14ac:dyDescent="0.25">
      <c r="A4244">
        <v>2019</v>
      </c>
      <c r="B4244" t="s">
        <v>41</v>
      </c>
      <c r="C4244" s="212" t="s">
        <v>6111</v>
      </c>
      <c r="D4244" s="47" t="s">
        <v>6005</v>
      </c>
      <c r="E4244" s="11">
        <v>7.2359999999999998</v>
      </c>
      <c r="F4244" s="2">
        <v>0.24049999999999999</v>
      </c>
      <c r="G4244" s="2">
        <v>0.74350000000000005</v>
      </c>
      <c r="H4244" s="2">
        <v>-0.50300000000000011</v>
      </c>
      <c r="I4244" s="2">
        <v>0.2102</v>
      </c>
      <c r="J4244" s="2">
        <v>0.74750000000000005</v>
      </c>
      <c r="K4244" s="2">
        <v>-0.53730000000000011</v>
      </c>
      <c r="L4244" s="2">
        <v>0.24629999999999999</v>
      </c>
      <c r="M4244" s="2">
        <v>0.74</v>
      </c>
      <c r="N4244" s="2">
        <v>-0.49370000000000003</v>
      </c>
      <c r="O4244" s="2">
        <v>-0.51133333333333342</v>
      </c>
      <c r="P4244" s="2" t="s">
        <v>5900</v>
      </c>
      <c r="Q4244" s="5">
        <v>21438</v>
      </c>
      <c r="R4244" s="5">
        <v>2962.686567164179</v>
      </c>
      <c r="S4244" s="5">
        <v>77</v>
      </c>
      <c r="T4244" s="5">
        <v>359.175296203004</v>
      </c>
      <c r="U4244" s="5">
        <v>0</v>
      </c>
      <c r="V4244" s="5">
        <v>0</v>
      </c>
      <c r="W4244" s="5">
        <v>30</v>
      </c>
      <c r="X4244" s="5">
        <v>139.93842709207951</v>
      </c>
      <c r="Y4244" s="5">
        <v>31</v>
      </c>
      <c r="Z4244" s="5">
        <v>144.60304132848213</v>
      </c>
      <c r="AA4244" s="5">
        <v>16</v>
      </c>
      <c r="AB4244" s="5">
        <v>74.633827782442381</v>
      </c>
      <c r="AC4244" s="225">
        <v>574</v>
      </c>
      <c r="AD4244" s="5">
        <v>2677.4885716951208</v>
      </c>
      <c r="AE4244" s="5">
        <v>89</v>
      </c>
      <c r="AF4244" s="5">
        <v>415.15066703983587</v>
      </c>
      <c r="AG4244" s="5">
        <v>353</v>
      </c>
      <c r="AH4244" s="5">
        <v>1646.6088254501353</v>
      </c>
      <c r="AI4244" s="5">
        <v>132</v>
      </c>
      <c r="AJ4244" s="5">
        <v>615.72907920514979</v>
      </c>
    </row>
    <row r="4245" spans="1:36" x14ac:dyDescent="0.25">
      <c r="A4245">
        <v>2018</v>
      </c>
      <c r="B4245" t="s">
        <v>71</v>
      </c>
      <c r="C4245" s="212" t="s">
        <v>4934</v>
      </c>
      <c r="D4245" s="47" t="s">
        <v>4933</v>
      </c>
      <c r="E4245" s="11">
        <v>0</v>
      </c>
      <c r="F4245" s="2">
        <v>0.66339999999999999</v>
      </c>
      <c r="G4245" s="2">
        <v>0.32450000000000001</v>
      </c>
      <c r="H4245" s="2">
        <v>0.33889999999999998</v>
      </c>
      <c r="I4245" s="2">
        <v>0.71699999999999997</v>
      </c>
      <c r="J4245" s="2">
        <v>0.24909999999999999</v>
      </c>
      <c r="K4245" s="2">
        <v>0.46789999999999998</v>
      </c>
      <c r="L4245" s="2">
        <v>0.71660000000000001</v>
      </c>
      <c r="M4245" s="2">
        <v>0.2732</v>
      </c>
      <c r="N4245" s="2">
        <v>0.44340000000000002</v>
      </c>
      <c r="O4245" s="2">
        <v>0.41673333333333334</v>
      </c>
      <c r="P4245" s="2" t="s">
        <v>4792</v>
      </c>
      <c r="Q4245" s="5">
        <v>21464</v>
      </c>
      <c r="R4245" s="5" t="s">
        <v>4791</v>
      </c>
      <c r="S4245" s="5">
        <v>18</v>
      </c>
      <c r="T4245" s="5">
        <v>83.861349235929922</v>
      </c>
      <c r="U4245" s="5">
        <v>0</v>
      </c>
      <c r="V4245" s="5">
        <v>0</v>
      </c>
      <c r="W4245" s="5">
        <v>7</v>
      </c>
      <c r="X4245" s="5">
        <v>32.612746925083862</v>
      </c>
      <c r="Y4245" s="5">
        <v>5</v>
      </c>
      <c r="Z4245" s="5">
        <v>23.294819232202759</v>
      </c>
      <c r="AA4245" s="5">
        <v>6</v>
      </c>
      <c r="AB4245" s="5">
        <v>27.953783078643308</v>
      </c>
      <c r="AC4245" s="225">
        <v>267</v>
      </c>
      <c r="AD4245" s="5">
        <v>1243.9433469996272</v>
      </c>
      <c r="AE4245" s="5">
        <v>22</v>
      </c>
      <c r="AF4245" s="5">
        <v>102.49720462169215</v>
      </c>
      <c r="AG4245" s="5">
        <v>218</v>
      </c>
      <c r="AH4245" s="5">
        <v>1015.6541185240403</v>
      </c>
      <c r="AI4245" s="5">
        <v>27</v>
      </c>
      <c r="AJ4245" s="5">
        <v>125.79202385389489</v>
      </c>
    </row>
    <row r="4246" spans="1:36" x14ac:dyDescent="0.25">
      <c r="A4246">
        <v>2018</v>
      </c>
      <c r="B4246" t="s">
        <v>71</v>
      </c>
      <c r="C4246" s="212" t="s">
        <v>4934</v>
      </c>
      <c r="D4246" s="47" t="s">
        <v>4933</v>
      </c>
      <c r="E4246" s="11">
        <v>0</v>
      </c>
      <c r="F4246" s="2">
        <v>0.66339999999999999</v>
      </c>
      <c r="G4246" s="2">
        <v>0.32450000000000001</v>
      </c>
      <c r="H4246" s="2">
        <v>0.33889999999999998</v>
      </c>
      <c r="I4246" s="2">
        <v>0.71699999999999997</v>
      </c>
      <c r="J4246" s="2">
        <v>0.24909999999999999</v>
      </c>
      <c r="K4246" s="2">
        <v>0.46789999999999998</v>
      </c>
      <c r="L4246" s="2">
        <v>0.71660000000000001</v>
      </c>
      <c r="M4246" s="2">
        <v>0.2732</v>
      </c>
      <c r="N4246" s="2">
        <v>0.44340000000000002</v>
      </c>
      <c r="O4246" s="2">
        <v>0.41673333333333334</v>
      </c>
      <c r="P4246" s="2" t="s">
        <v>4792</v>
      </c>
      <c r="Q4246" s="5">
        <v>21464</v>
      </c>
      <c r="R4246" s="5" t="s">
        <v>4791</v>
      </c>
      <c r="S4246" s="5">
        <v>18</v>
      </c>
      <c r="T4246" s="5">
        <v>83.861349235929922</v>
      </c>
      <c r="U4246" s="5">
        <v>0</v>
      </c>
      <c r="V4246" s="5">
        <v>0</v>
      </c>
      <c r="W4246" s="5">
        <v>7</v>
      </c>
      <c r="X4246" s="5">
        <v>32.612746925083862</v>
      </c>
      <c r="Y4246" s="5">
        <v>5</v>
      </c>
      <c r="Z4246" s="5">
        <v>23.294819232202759</v>
      </c>
      <c r="AA4246" s="5">
        <v>6</v>
      </c>
      <c r="AB4246" s="5">
        <v>27.953783078643308</v>
      </c>
      <c r="AC4246" s="225">
        <v>267</v>
      </c>
      <c r="AD4246" s="5">
        <v>1243.9433469996272</v>
      </c>
      <c r="AE4246" s="5">
        <v>22</v>
      </c>
      <c r="AF4246" s="5">
        <v>102.49720462169215</v>
      </c>
      <c r="AG4246" s="5">
        <v>218</v>
      </c>
      <c r="AH4246" s="5">
        <v>1015.6541185240403</v>
      </c>
      <c r="AI4246" s="5">
        <v>27</v>
      </c>
      <c r="AJ4246" s="5">
        <v>125.79202385389489</v>
      </c>
    </row>
    <row r="4247" spans="1:36" x14ac:dyDescent="0.25">
      <c r="A4247">
        <v>2017</v>
      </c>
      <c r="B4247" t="s">
        <v>49</v>
      </c>
      <c r="C4247" s="212" t="s">
        <v>6414</v>
      </c>
      <c r="D4247" s="47" t="s">
        <v>6320</v>
      </c>
      <c r="E4247" s="11">
        <v>27.2</v>
      </c>
      <c r="F4247" s="2">
        <v>0.39539999999999997</v>
      </c>
      <c r="G4247" s="2">
        <v>0.57040000000000002</v>
      </c>
      <c r="H4247" s="2">
        <v>-0.17500000000000004</v>
      </c>
      <c r="I4247" s="2">
        <v>0.48799999999999999</v>
      </c>
      <c r="J4247" s="2">
        <v>0.42899999999999999</v>
      </c>
      <c r="K4247" s="2">
        <v>5.8999999999999997E-2</v>
      </c>
      <c r="L4247" s="2">
        <v>0.44400000000000001</v>
      </c>
      <c r="M4247" s="2">
        <v>0.54100000000000004</v>
      </c>
      <c r="N4247" s="2">
        <v>-9.7000000000000031E-2</v>
      </c>
      <c r="O4247" s="2">
        <v>-7.1000000000000021E-2</v>
      </c>
      <c r="P4247" s="2" t="s">
        <v>5900</v>
      </c>
      <c r="Q4247" s="5">
        <v>21529</v>
      </c>
      <c r="R4247" s="5">
        <v>791.50735294117646</v>
      </c>
      <c r="S4247" s="5">
        <v>52</v>
      </c>
      <c r="T4247" s="5">
        <v>241.53467416043475</v>
      </c>
      <c r="U4247" s="5">
        <v>0</v>
      </c>
      <c r="V4247" s="5">
        <v>0</v>
      </c>
      <c r="W4247" s="5">
        <v>2</v>
      </c>
      <c r="X4247" s="5">
        <v>9.2897951600167215</v>
      </c>
      <c r="Y4247" s="5">
        <v>4</v>
      </c>
      <c r="Z4247" s="5">
        <v>18.579590320033443</v>
      </c>
      <c r="AA4247" s="5">
        <v>46</v>
      </c>
      <c r="AB4247" s="5">
        <v>213.66528868038458</v>
      </c>
      <c r="AC4247" s="225">
        <v>213</v>
      </c>
      <c r="AD4247" s="5">
        <v>989.36318454178081</v>
      </c>
      <c r="AE4247" s="5">
        <v>44</v>
      </c>
      <c r="AF4247" s="5">
        <v>204.37549352036788</v>
      </c>
      <c r="AG4247" s="5">
        <v>145</v>
      </c>
      <c r="AH4247" s="5">
        <v>673.51014910121239</v>
      </c>
      <c r="AI4247" s="5">
        <v>24</v>
      </c>
      <c r="AJ4247" s="5">
        <v>111.47754192020066</v>
      </c>
    </row>
    <row r="4248" spans="1:36" x14ac:dyDescent="0.25">
      <c r="A4248">
        <v>2018</v>
      </c>
      <c r="B4248" t="s">
        <v>49</v>
      </c>
      <c r="C4248" s="212" t="s">
        <v>6414</v>
      </c>
      <c r="D4248" s="47" t="s">
        <v>6320</v>
      </c>
      <c r="E4248" s="11">
        <v>27.2</v>
      </c>
      <c r="F4248" s="2">
        <v>0.39539999999999997</v>
      </c>
      <c r="G4248" s="2">
        <v>0.57040000000000002</v>
      </c>
      <c r="H4248" s="2">
        <v>-0.17500000000000004</v>
      </c>
      <c r="I4248" s="2">
        <v>0.48799999999999999</v>
      </c>
      <c r="J4248" s="2">
        <v>0.42899999999999999</v>
      </c>
      <c r="K4248" s="2">
        <v>5.8999999999999997E-2</v>
      </c>
      <c r="L4248" s="2">
        <v>0.44400000000000001</v>
      </c>
      <c r="M4248" s="2">
        <v>0.54100000000000004</v>
      </c>
      <c r="N4248" s="2">
        <v>-9.7000000000000031E-2</v>
      </c>
      <c r="O4248" s="2">
        <v>-7.1000000000000021E-2</v>
      </c>
      <c r="P4248" s="2" t="s">
        <v>5900</v>
      </c>
      <c r="Q4248" s="5">
        <v>21590</v>
      </c>
      <c r="R4248" s="5">
        <v>793.75</v>
      </c>
      <c r="S4248" s="5">
        <v>46</v>
      </c>
      <c r="T4248" s="5">
        <v>213.06160259379342</v>
      </c>
      <c r="U4248" s="5">
        <v>1</v>
      </c>
      <c r="V4248" s="5">
        <v>4.6317739694302915</v>
      </c>
      <c r="W4248" s="5">
        <v>2</v>
      </c>
      <c r="X4248" s="5">
        <v>9.263547938860583</v>
      </c>
      <c r="Y4248" s="5">
        <v>2</v>
      </c>
      <c r="Z4248" s="5">
        <v>9.263547938860583</v>
      </c>
      <c r="AA4248" s="5">
        <v>41</v>
      </c>
      <c r="AB4248" s="5">
        <v>189.90273274664196</v>
      </c>
      <c r="AC4248" s="225">
        <v>228</v>
      </c>
      <c r="AD4248" s="5">
        <v>1056.0444650301065</v>
      </c>
      <c r="AE4248" s="5">
        <v>47</v>
      </c>
      <c r="AF4248" s="5">
        <v>217.69337656322372</v>
      </c>
      <c r="AG4248" s="5">
        <v>169</v>
      </c>
      <c r="AH4248" s="5">
        <v>782.76980083371927</v>
      </c>
      <c r="AI4248" s="5">
        <v>12</v>
      </c>
      <c r="AJ4248" s="5">
        <v>55.581287633163498</v>
      </c>
    </row>
    <row r="4249" spans="1:36" x14ac:dyDescent="0.25">
      <c r="A4249">
        <v>2017</v>
      </c>
      <c r="B4249" t="s">
        <v>70</v>
      </c>
      <c r="C4249" s="212" t="s">
        <v>5324</v>
      </c>
      <c r="D4249" s="47" t="s">
        <v>5323</v>
      </c>
      <c r="E4249" s="11">
        <v>18.61</v>
      </c>
      <c r="F4249" s="2">
        <v>0.752</v>
      </c>
      <c r="G4249" s="2">
        <v>0.23330000000000001</v>
      </c>
      <c r="H4249" s="2">
        <v>0.51869999999999994</v>
      </c>
      <c r="I4249" s="2">
        <v>0.748</v>
      </c>
      <c r="J4249" s="2">
        <v>0.22109999999999999</v>
      </c>
      <c r="K4249" s="2">
        <v>0.52690000000000003</v>
      </c>
      <c r="L4249" s="2">
        <v>0.6946</v>
      </c>
      <c r="M4249" s="2">
        <v>0.29149999999999998</v>
      </c>
      <c r="N4249" s="2">
        <v>0.40310000000000001</v>
      </c>
      <c r="O4249" s="2">
        <v>0.48289999999999994</v>
      </c>
      <c r="P4249" s="5" t="s">
        <v>4792</v>
      </c>
      <c r="Q4249" s="5">
        <v>21618</v>
      </c>
      <c r="R4249" s="5">
        <v>1161.6335303600215</v>
      </c>
      <c r="S4249" s="5">
        <v>173</v>
      </c>
      <c r="T4249" s="5">
        <v>800.25904338976784</v>
      </c>
      <c r="U4249" s="5">
        <v>0</v>
      </c>
      <c r="V4249" s="5">
        <v>0</v>
      </c>
      <c r="W4249" s="5">
        <v>12</v>
      </c>
      <c r="X4249" s="5">
        <v>55.509297807382744</v>
      </c>
      <c r="Y4249" s="5">
        <v>13</v>
      </c>
      <c r="Z4249" s="5">
        <v>60.13507262466463</v>
      </c>
      <c r="AA4249" s="5">
        <v>148</v>
      </c>
      <c r="AB4249" s="5">
        <v>684.61467295772047</v>
      </c>
      <c r="AC4249" s="225">
        <v>667</v>
      </c>
      <c r="AD4249" s="5">
        <v>3085.3918031270236</v>
      </c>
      <c r="AE4249" s="5">
        <v>125</v>
      </c>
      <c r="AF4249" s="5">
        <v>578.22185216023684</v>
      </c>
      <c r="AG4249" s="5">
        <v>495</v>
      </c>
      <c r="AH4249" s="5">
        <v>2289.7585345545381</v>
      </c>
      <c r="AI4249" s="5">
        <v>47</v>
      </c>
      <c r="AJ4249" s="5">
        <v>217.41141641224903</v>
      </c>
    </row>
    <row r="4250" spans="1:36" x14ac:dyDescent="0.25">
      <c r="A4250">
        <v>2018</v>
      </c>
      <c r="B4250" t="s">
        <v>41</v>
      </c>
      <c r="C4250" s="212" t="s">
        <v>6064</v>
      </c>
      <c r="D4250" s="47" t="s">
        <v>6005</v>
      </c>
      <c r="E4250" s="11">
        <v>4.9610000000000003</v>
      </c>
      <c r="F4250" s="2">
        <v>0.24049999999999999</v>
      </c>
      <c r="G4250" s="2">
        <v>0.74350000000000005</v>
      </c>
      <c r="H4250" s="2">
        <v>-0.50300000000000011</v>
      </c>
      <c r="I4250" s="2">
        <v>0.2102</v>
      </c>
      <c r="J4250" s="2">
        <v>0.74750000000000005</v>
      </c>
      <c r="K4250" s="2">
        <v>-0.53730000000000011</v>
      </c>
      <c r="L4250" s="2">
        <v>0.24629999999999999</v>
      </c>
      <c r="M4250" s="2">
        <v>0.74</v>
      </c>
      <c r="N4250" s="2">
        <v>-0.49370000000000003</v>
      </c>
      <c r="O4250" s="2">
        <v>-0.51133333333333342</v>
      </c>
      <c r="P4250" s="2" t="s">
        <v>5900</v>
      </c>
      <c r="Q4250" s="5">
        <v>21636</v>
      </c>
      <c r="R4250" s="5">
        <v>4361.2174964724854</v>
      </c>
      <c r="S4250" s="5">
        <v>61</v>
      </c>
      <c r="T4250" s="5">
        <v>281.93751155481601</v>
      </c>
      <c r="U4250" s="5">
        <v>1</v>
      </c>
      <c r="V4250" s="5">
        <v>4.6219264189314107</v>
      </c>
      <c r="W4250" s="5">
        <v>4</v>
      </c>
      <c r="X4250" s="5">
        <v>18.487705675725643</v>
      </c>
      <c r="Y4250" s="5">
        <v>24</v>
      </c>
      <c r="Z4250" s="5">
        <v>110.92623405435387</v>
      </c>
      <c r="AA4250" s="5">
        <v>32</v>
      </c>
      <c r="AB4250" s="5">
        <v>147.90164540580514</v>
      </c>
      <c r="AC4250" s="225">
        <v>344</v>
      </c>
      <c r="AD4250" s="5">
        <v>1589.9426881124054</v>
      </c>
      <c r="AE4250" s="5">
        <v>75</v>
      </c>
      <c r="AF4250" s="5">
        <v>346.64448141985577</v>
      </c>
      <c r="AG4250" s="5">
        <v>218</v>
      </c>
      <c r="AH4250" s="5">
        <v>1007.5799593270474</v>
      </c>
      <c r="AI4250" s="5">
        <v>51</v>
      </c>
      <c r="AJ4250" s="5">
        <v>235.71824736550195</v>
      </c>
    </row>
    <row r="4251" spans="1:36" x14ac:dyDescent="0.25">
      <c r="A4251">
        <v>2019</v>
      </c>
      <c r="B4251" t="s">
        <v>41</v>
      </c>
      <c r="C4251" s="212" t="s">
        <v>6052</v>
      </c>
      <c r="D4251" s="47" t="s">
        <v>6020</v>
      </c>
      <c r="E4251" s="11">
        <v>4.7229999999999999</v>
      </c>
      <c r="F4251" s="2">
        <v>0.39910000000000001</v>
      </c>
      <c r="G4251" s="2">
        <v>0.57979999999999998</v>
      </c>
      <c r="H4251" s="2">
        <v>-0.18069999999999997</v>
      </c>
      <c r="I4251" s="2">
        <v>0.39450000000000002</v>
      </c>
      <c r="J4251" s="2">
        <v>0.54200000000000004</v>
      </c>
      <c r="K4251" s="2">
        <v>-0.14750000000000002</v>
      </c>
      <c r="L4251" s="2">
        <v>0.48630000000000001</v>
      </c>
      <c r="M4251" s="2">
        <v>0.49730000000000002</v>
      </c>
      <c r="N4251" s="2">
        <v>-1.100000000000001E-2</v>
      </c>
      <c r="O4251" s="2">
        <v>-0.11306666666666666</v>
      </c>
      <c r="P4251" s="2" t="s">
        <v>5900</v>
      </c>
      <c r="Q4251" s="5">
        <v>21651</v>
      </c>
      <c r="R4251" s="5">
        <v>4584.1626085115395</v>
      </c>
      <c r="S4251" s="5">
        <v>34</v>
      </c>
      <c r="T4251" s="5">
        <v>157.03662648376519</v>
      </c>
      <c r="U4251" s="5">
        <v>0</v>
      </c>
      <c r="V4251" s="5">
        <v>0</v>
      </c>
      <c r="W4251" s="5">
        <v>10</v>
      </c>
      <c r="X4251" s="5">
        <v>46.187243083460352</v>
      </c>
      <c r="Y4251" s="5">
        <v>7</v>
      </c>
      <c r="Z4251" s="5">
        <v>32.331070158422243</v>
      </c>
      <c r="AA4251" s="5">
        <v>17</v>
      </c>
      <c r="AB4251" s="5">
        <v>78.518313241882595</v>
      </c>
      <c r="AC4251" s="225">
        <v>295</v>
      </c>
      <c r="AD4251" s="5">
        <v>1362.5236709620801</v>
      </c>
      <c r="AE4251" s="5">
        <v>17</v>
      </c>
      <c r="AF4251" s="5">
        <v>78.518313241882595</v>
      </c>
      <c r="AG4251" s="5">
        <v>263</v>
      </c>
      <c r="AH4251" s="5">
        <v>1214.7244930950071</v>
      </c>
      <c r="AI4251" s="5">
        <v>15</v>
      </c>
      <c r="AJ4251" s="5">
        <v>69.280864625190517</v>
      </c>
    </row>
    <row r="4252" spans="1:36" x14ac:dyDescent="0.25">
      <c r="A4252">
        <v>2018</v>
      </c>
      <c r="B4252" t="s">
        <v>41</v>
      </c>
      <c r="C4252" s="212" t="s">
        <v>6111</v>
      </c>
      <c r="D4252" s="47" t="s">
        <v>6005</v>
      </c>
      <c r="E4252" s="11">
        <v>7.2359999999999998</v>
      </c>
      <c r="F4252" s="2">
        <v>0.24049999999999999</v>
      </c>
      <c r="G4252" s="2">
        <v>0.74350000000000005</v>
      </c>
      <c r="H4252" s="2">
        <v>-0.50300000000000011</v>
      </c>
      <c r="I4252" s="2">
        <v>0.2102</v>
      </c>
      <c r="J4252" s="2">
        <v>0.74750000000000005</v>
      </c>
      <c r="K4252" s="2">
        <v>-0.53730000000000011</v>
      </c>
      <c r="L4252" s="2">
        <v>0.24629999999999999</v>
      </c>
      <c r="M4252" s="2">
        <v>0.74</v>
      </c>
      <c r="N4252" s="2">
        <v>-0.49370000000000003</v>
      </c>
      <c r="O4252" s="2">
        <v>-0.51133333333333342</v>
      </c>
      <c r="P4252" s="2" t="s">
        <v>5900</v>
      </c>
      <c r="Q4252" s="5">
        <v>21690</v>
      </c>
      <c r="R4252" s="5">
        <v>2997.5124378109454</v>
      </c>
      <c r="S4252" s="5">
        <v>68</v>
      </c>
      <c r="T4252" s="5">
        <v>313.50852927616415</v>
      </c>
      <c r="U4252" s="5">
        <v>2</v>
      </c>
      <c r="V4252" s="5">
        <v>9.2208390963577678</v>
      </c>
      <c r="W4252" s="5">
        <v>19</v>
      </c>
      <c r="X4252" s="5">
        <v>87.597971415398803</v>
      </c>
      <c r="Y4252" s="5">
        <v>31</v>
      </c>
      <c r="Z4252" s="5">
        <v>142.92300599354542</v>
      </c>
      <c r="AA4252" s="5">
        <v>16</v>
      </c>
      <c r="AB4252" s="5">
        <v>73.766712770862142</v>
      </c>
      <c r="AC4252" s="225">
        <v>541</v>
      </c>
      <c r="AD4252" s="5">
        <v>2494.2369755647765</v>
      </c>
      <c r="AE4252" s="5">
        <v>89</v>
      </c>
      <c r="AF4252" s="5">
        <v>410.32733978792072</v>
      </c>
      <c r="AG4252" s="5">
        <v>352</v>
      </c>
      <c r="AH4252" s="5">
        <v>1622.8676809589674</v>
      </c>
      <c r="AI4252" s="5">
        <v>100</v>
      </c>
      <c r="AJ4252" s="5">
        <v>461.04195481788844</v>
      </c>
    </row>
    <row r="4253" spans="1:36" x14ac:dyDescent="0.25">
      <c r="A4253">
        <v>2018</v>
      </c>
      <c r="B4253" t="s">
        <v>70</v>
      </c>
      <c r="C4253" s="212" t="s">
        <v>5324</v>
      </c>
      <c r="D4253" s="47" t="s">
        <v>5323</v>
      </c>
      <c r="E4253" s="11">
        <v>18.61</v>
      </c>
      <c r="F4253" s="2">
        <v>0.752</v>
      </c>
      <c r="G4253" s="2">
        <v>0.23330000000000001</v>
      </c>
      <c r="H4253" s="2">
        <v>0.51869999999999994</v>
      </c>
      <c r="I4253" s="2">
        <v>0.748</v>
      </c>
      <c r="J4253" s="2">
        <v>0.22109999999999999</v>
      </c>
      <c r="K4253" s="2">
        <v>0.52690000000000003</v>
      </c>
      <c r="L4253" s="2">
        <v>0.6946</v>
      </c>
      <c r="M4253" s="2">
        <v>0.29149999999999998</v>
      </c>
      <c r="N4253" s="2">
        <v>0.40310000000000001</v>
      </c>
      <c r="O4253" s="2">
        <v>0.48289999999999994</v>
      </c>
      <c r="P4253" s="5" t="s">
        <v>4792</v>
      </c>
      <c r="Q4253" s="5">
        <v>21708</v>
      </c>
      <c r="R4253" s="5">
        <v>1166.4696399785062</v>
      </c>
      <c r="S4253" s="5">
        <v>153</v>
      </c>
      <c r="T4253" s="5">
        <v>704.8092868988391</v>
      </c>
      <c r="U4253" s="5">
        <v>1</v>
      </c>
      <c r="V4253" s="5">
        <v>4.6065966463976418</v>
      </c>
      <c r="W4253" s="5">
        <v>12</v>
      </c>
      <c r="X4253" s="5">
        <v>55.279159756771698</v>
      </c>
      <c r="Y4253" s="5">
        <v>14</v>
      </c>
      <c r="Z4253" s="5">
        <v>64.492353049566972</v>
      </c>
      <c r="AA4253" s="5">
        <v>126</v>
      </c>
      <c r="AB4253" s="5">
        <v>580.43117744610277</v>
      </c>
      <c r="AC4253" s="225">
        <v>657</v>
      </c>
      <c r="AD4253" s="5">
        <v>3026.5339966832507</v>
      </c>
      <c r="AE4253" s="5">
        <v>96</v>
      </c>
      <c r="AF4253" s="5">
        <v>442.23327805417358</v>
      </c>
      <c r="AG4253" s="5">
        <v>498</v>
      </c>
      <c r="AH4253" s="5">
        <v>2294.0851299060255</v>
      </c>
      <c r="AI4253" s="5">
        <v>63</v>
      </c>
      <c r="AJ4253" s="5">
        <v>290.21558872305138</v>
      </c>
    </row>
    <row r="4254" spans="1:36" x14ac:dyDescent="0.25">
      <c r="A4254">
        <v>2019</v>
      </c>
      <c r="B4254" t="s">
        <v>71</v>
      </c>
      <c r="C4254" s="212" t="s">
        <v>5105</v>
      </c>
      <c r="D4254" s="47" t="s">
        <v>5104</v>
      </c>
      <c r="E4254" s="11">
        <v>0</v>
      </c>
      <c r="F4254" s="2">
        <v>0.81079999999999997</v>
      </c>
      <c r="G4254" s="2">
        <v>0.17280000000000001</v>
      </c>
      <c r="H4254" s="2">
        <v>0.6379999999999999</v>
      </c>
      <c r="I4254" s="2">
        <v>0.80689999999999995</v>
      </c>
      <c r="J4254" s="2">
        <v>0.1555</v>
      </c>
      <c r="K4254" s="2">
        <v>0.65139999999999998</v>
      </c>
      <c r="L4254" s="2">
        <v>0.82809999999999995</v>
      </c>
      <c r="M4254" s="2">
        <v>0.1575</v>
      </c>
      <c r="N4254" s="2">
        <v>0.67059999999999997</v>
      </c>
      <c r="O4254" s="2">
        <v>0.65333333333333332</v>
      </c>
      <c r="P4254" s="2" t="s">
        <v>4792</v>
      </c>
      <c r="Q4254" s="5">
        <v>21748</v>
      </c>
      <c r="R4254" s="5" t="s">
        <v>4791</v>
      </c>
      <c r="S4254" s="5">
        <v>39</v>
      </c>
      <c r="T4254" s="5">
        <v>179.32683465146221</v>
      </c>
      <c r="U4254" s="5">
        <v>0</v>
      </c>
      <c r="V4254" s="5">
        <v>0</v>
      </c>
      <c r="W4254" s="5">
        <v>16</v>
      </c>
      <c r="X4254" s="5">
        <v>73.569983446753724</v>
      </c>
      <c r="Y4254" s="5">
        <v>7</v>
      </c>
      <c r="Z4254" s="5">
        <v>32.186867757954751</v>
      </c>
      <c r="AA4254" s="5">
        <v>16</v>
      </c>
      <c r="AB4254" s="5">
        <v>73.569983446753724</v>
      </c>
      <c r="AC4254" s="225">
        <v>393</v>
      </c>
      <c r="AD4254" s="5">
        <v>1807.0627184108882</v>
      </c>
      <c r="AE4254" s="5">
        <v>69</v>
      </c>
      <c r="AF4254" s="5">
        <v>317.27055361412545</v>
      </c>
      <c r="AG4254" s="5">
        <v>313</v>
      </c>
      <c r="AH4254" s="5">
        <v>1439.2128011771197</v>
      </c>
      <c r="AI4254" s="5">
        <v>11</v>
      </c>
      <c r="AJ4254" s="5">
        <v>50.579363619643182</v>
      </c>
    </row>
    <row r="4255" spans="1:36" x14ac:dyDescent="0.25">
      <c r="A4255">
        <v>2017</v>
      </c>
      <c r="B4255" t="s">
        <v>41</v>
      </c>
      <c r="C4255" s="212" t="s">
        <v>6064</v>
      </c>
      <c r="D4255" s="47" t="s">
        <v>6005</v>
      </c>
      <c r="E4255" s="11">
        <v>4.9610000000000003</v>
      </c>
      <c r="F4255" s="2">
        <v>0.24049999999999999</v>
      </c>
      <c r="G4255" s="2">
        <v>0.74350000000000005</v>
      </c>
      <c r="H4255" s="2">
        <v>-0.50300000000000011</v>
      </c>
      <c r="I4255" s="2">
        <v>0.2102</v>
      </c>
      <c r="J4255" s="2">
        <v>0.74750000000000005</v>
      </c>
      <c r="K4255" s="2">
        <v>-0.53730000000000011</v>
      </c>
      <c r="L4255" s="2">
        <v>0.24629999999999999</v>
      </c>
      <c r="M4255" s="2">
        <v>0.74</v>
      </c>
      <c r="N4255" s="2">
        <v>-0.49370000000000003</v>
      </c>
      <c r="O4255" s="2">
        <v>-0.51133333333333342</v>
      </c>
      <c r="P4255" s="2" t="s">
        <v>5900</v>
      </c>
      <c r="Q4255" s="5">
        <v>21750</v>
      </c>
      <c r="R4255" s="5">
        <v>4384.1967345293288</v>
      </c>
      <c r="S4255" s="5">
        <v>67</v>
      </c>
      <c r="T4255" s="5">
        <v>308.04597701149424</v>
      </c>
      <c r="U4255" s="5">
        <v>1</v>
      </c>
      <c r="V4255" s="5">
        <v>4.5977011494252871</v>
      </c>
      <c r="W4255" s="5">
        <v>15</v>
      </c>
      <c r="X4255" s="5">
        <v>68.965517241379303</v>
      </c>
      <c r="Y4255" s="5">
        <v>27</v>
      </c>
      <c r="Z4255" s="5">
        <v>124.13793103448276</v>
      </c>
      <c r="AA4255" s="5">
        <v>24</v>
      </c>
      <c r="AB4255" s="5">
        <v>110.3448275862069</v>
      </c>
      <c r="AC4255" s="225">
        <v>328</v>
      </c>
      <c r="AD4255" s="5">
        <v>1508.0459770114944</v>
      </c>
      <c r="AE4255" s="5">
        <v>70</v>
      </c>
      <c r="AF4255" s="5">
        <v>321.83908045977012</v>
      </c>
      <c r="AG4255" s="5">
        <v>217</v>
      </c>
      <c r="AH4255" s="5">
        <v>997.70114942528744</v>
      </c>
      <c r="AI4255" s="5">
        <v>41</v>
      </c>
      <c r="AJ4255" s="5">
        <v>188.5057471264368</v>
      </c>
    </row>
    <row r="4256" spans="1:36" x14ac:dyDescent="0.25">
      <c r="A4256">
        <v>2017</v>
      </c>
      <c r="B4256" t="s">
        <v>41</v>
      </c>
      <c r="C4256" s="212" t="s">
        <v>6111</v>
      </c>
      <c r="D4256" s="47" t="s">
        <v>6005</v>
      </c>
      <c r="E4256" s="11">
        <v>7.2359999999999998</v>
      </c>
      <c r="F4256" s="2">
        <v>0.24049999999999999</v>
      </c>
      <c r="G4256" s="2">
        <v>0.74350000000000005</v>
      </c>
      <c r="H4256" s="2">
        <v>-0.50300000000000011</v>
      </c>
      <c r="I4256" s="2">
        <v>0.2102</v>
      </c>
      <c r="J4256" s="2">
        <v>0.74750000000000005</v>
      </c>
      <c r="K4256" s="2">
        <v>-0.53730000000000011</v>
      </c>
      <c r="L4256" s="2">
        <v>0.24629999999999999</v>
      </c>
      <c r="M4256" s="2">
        <v>0.74</v>
      </c>
      <c r="N4256" s="2">
        <v>-0.49370000000000003</v>
      </c>
      <c r="O4256" s="2">
        <v>-0.51133333333333342</v>
      </c>
      <c r="P4256" s="2" t="s">
        <v>5900</v>
      </c>
      <c r="Q4256" s="5">
        <v>21782</v>
      </c>
      <c r="R4256" s="5">
        <v>3010.2266445550031</v>
      </c>
      <c r="S4256" s="5">
        <v>92</v>
      </c>
      <c r="T4256" s="5">
        <v>422.36709209438988</v>
      </c>
      <c r="U4256" s="5">
        <v>1</v>
      </c>
      <c r="V4256" s="5">
        <v>4.5909466531998895</v>
      </c>
      <c r="W4256" s="5">
        <v>13</v>
      </c>
      <c r="X4256" s="5">
        <v>59.682306491598567</v>
      </c>
      <c r="Y4256" s="5">
        <v>59</v>
      </c>
      <c r="Z4256" s="5">
        <v>270.86585253879349</v>
      </c>
      <c r="AA4256" s="5">
        <v>19</v>
      </c>
      <c r="AB4256" s="5">
        <v>87.227986410797911</v>
      </c>
      <c r="AC4256" s="225">
        <v>563</v>
      </c>
      <c r="AD4256" s="5">
        <v>2584.7029657515382</v>
      </c>
      <c r="AE4256" s="5">
        <v>103</v>
      </c>
      <c r="AF4256" s="5">
        <v>472.86750527958867</v>
      </c>
      <c r="AG4256" s="5">
        <v>373</v>
      </c>
      <c r="AH4256" s="5">
        <v>1712.423101643559</v>
      </c>
      <c r="AI4256" s="5">
        <v>87</v>
      </c>
      <c r="AJ4256" s="5">
        <v>399.41235882839038</v>
      </c>
    </row>
    <row r="4257" spans="1:36" x14ac:dyDescent="0.25">
      <c r="A4257">
        <v>2018</v>
      </c>
      <c r="B4257" t="s">
        <v>41</v>
      </c>
      <c r="C4257" s="212" t="s">
        <v>6052</v>
      </c>
      <c r="D4257" s="47" t="s">
        <v>6020</v>
      </c>
      <c r="E4257" s="11">
        <v>4.7229999999999999</v>
      </c>
      <c r="F4257" s="2">
        <v>0.39910000000000001</v>
      </c>
      <c r="G4257" s="2">
        <v>0.57979999999999998</v>
      </c>
      <c r="H4257" s="2">
        <v>-0.18069999999999997</v>
      </c>
      <c r="I4257" s="2">
        <v>0.39450000000000002</v>
      </c>
      <c r="J4257" s="2">
        <v>0.54200000000000004</v>
      </c>
      <c r="K4257" s="2">
        <v>-0.14750000000000002</v>
      </c>
      <c r="L4257" s="2">
        <v>0.48630000000000001</v>
      </c>
      <c r="M4257" s="2">
        <v>0.49730000000000002</v>
      </c>
      <c r="N4257" s="2">
        <v>-1.100000000000001E-2</v>
      </c>
      <c r="O4257" s="2">
        <v>-0.11306666666666666</v>
      </c>
      <c r="P4257" s="2" t="s">
        <v>5900</v>
      </c>
      <c r="Q4257" s="5">
        <v>21806</v>
      </c>
      <c r="R4257" s="5">
        <v>4616.9807325852216</v>
      </c>
      <c r="S4257" s="5">
        <v>27</v>
      </c>
      <c r="T4257" s="5">
        <v>123.81913234889478</v>
      </c>
      <c r="U4257" s="5">
        <v>0</v>
      </c>
      <c r="V4257" s="5">
        <v>0</v>
      </c>
      <c r="W4257" s="5">
        <v>8</v>
      </c>
      <c r="X4257" s="5">
        <v>36.687150325598459</v>
      </c>
      <c r="Y4257" s="5">
        <v>7</v>
      </c>
      <c r="Z4257" s="5">
        <v>32.101256534898653</v>
      </c>
      <c r="AA4257" s="5">
        <v>12</v>
      </c>
      <c r="AB4257" s="5">
        <v>55.030725488397685</v>
      </c>
      <c r="AC4257" s="225">
        <v>232</v>
      </c>
      <c r="AD4257" s="5">
        <v>1063.9273594423553</v>
      </c>
      <c r="AE4257" s="5">
        <v>25</v>
      </c>
      <c r="AF4257" s="5">
        <v>114.64734476749518</v>
      </c>
      <c r="AG4257" s="5">
        <v>191</v>
      </c>
      <c r="AH4257" s="5">
        <v>875.90571402366322</v>
      </c>
      <c r="AI4257" s="5">
        <v>16</v>
      </c>
      <c r="AJ4257" s="5">
        <v>73.374300651196918</v>
      </c>
    </row>
    <row r="4258" spans="1:36" x14ac:dyDescent="0.25">
      <c r="A4258">
        <v>2017</v>
      </c>
      <c r="B4258" t="s">
        <v>41</v>
      </c>
      <c r="C4258" s="212" t="s">
        <v>6052</v>
      </c>
      <c r="D4258" s="47" t="s">
        <v>6020</v>
      </c>
      <c r="E4258" s="11">
        <v>4.7229999999999999</v>
      </c>
      <c r="F4258" s="2">
        <v>0.39910000000000001</v>
      </c>
      <c r="G4258" s="2">
        <v>0.57979999999999998</v>
      </c>
      <c r="H4258" s="2">
        <v>-0.18069999999999997</v>
      </c>
      <c r="I4258" s="2">
        <v>0.39450000000000002</v>
      </c>
      <c r="J4258" s="2">
        <v>0.54200000000000004</v>
      </c>
      <c r="K4258" s="2">
        <v>-0.14750000000000002</v>
      </c>
      <c r="L4258" s="2">
        <v>0.48630000000000001</v>
      </c>
      <c r="M4258" s="2">
        <v>0.49730000000000002</v>
      </c>
      <c r="N4258" s="2">
        <v>-1.100000000000001E-2</v>
      </c>
      <c r="O4258" s="2">
        <v>-0.11306666666666666</v>
      </c>
      <c r="P4258" s="2" t="s">
        <v>5900</v>
      </c>
      <c r="Q4258" s="5">
        <v>21857</v>
      </c>
      <c r="R4258" s="5">
        <v>4627.7789540546264</v>
      </c>
      <c r="S4258" s="5">
        <v>29</v>
      </c>
      <c r="T4258" s="5">
        <v>132.68060575559318</v>
      </c>
      <c r="U4258" s="5">
        <v>0</v>
      </c>
      <c r="V4258" s="5">
        <v>0</v>
      </c>
      <c r="W4258" s="5">
        <v>3</v>
      </c>
      <c r="X4258" s="5">
        <v>13.725579905751019</v>
      </c>
      <c r="Y4258" s="5">
        <v>11</v>
      </c>
      <c r="Z4258" s="5">
        <v>50.327126321087064</v>
      </c>
      <c r="AA4258" s="5">
        <v>15</v>
      </c>
      <c r="AB4258" s="5">
        <v>68.62789952875508</v>
      </c>
      <c r="AC4258" s="225">
        <v>219</v>
      </c>
      <c r="AD4258" s="5">
        <v>1001.9673331198244</v>
      </c>
      <c r="AE4258" s="5">
        <v>22</v>
      </c>
      <c r="AF4258" s="5">
        <v>100.65425264217413</v>
      </c>
      <c r="AG4258" s="5">
        <v>176</v>
      </c>
      <c r="AH4258" s="5">
        <v>805.23402113739303</v>
      </c>
      <c r="AI4258" s="5">
        <v>21</v>
      </c>
      <c r="AJ4258" s="5">
        <v>96.079059340257118</v>
      </c>
    </row>
    <row r="4259" spans="1:36" x14ac:dyDescent="0.25">
      <c r="A4259">
        <v>2019</v>
      </c>
      <c r="B4259" t="s">
        <v>41</v>
      </c>
      <c r="C4259" s="212" t="s">
        <v>6105</v>
      </c>
      <c r="D4259" s="47" t="s">
        <v>6020</v>
      </c>
      <c r="E4259" s="11">
        <v>6.766</v>
      </c>
      <c r="F4259" s="2">
        <v>0.39910000000000001</v>
      </c>
      <c r="G4259" s="2">
        <v>0.57979999999999998</v>
      </c>
      <c r="H4259" s="2">
        <v>-0.18069999999999997</v>
      </c>
      <c r="I4259" s="2">
        <v>0.39450000000000002</v>
      </c>
      <c r="J4259" s="2">
        <v>0.54200000000000004</v>
      </c>
      <c r="K4259" s="2">
        <v>-0.14750000000000002</v>
      </c>
      <c r="L4259" s="2">
        <v>0.48630000000000001</v>
      </c>
      <c r="M4259" s="2">
        <v>0.49730000000000002</v>
      </c>
      <c r="N4259" s="2">
        <v>-1.100000000000001E-2</v>
      </c>
      <c r="O4259" s="2">
        <v>-0.11306666666666666</v>
      </c>
      <c r="P4259" s="2" t="s">
        <v>5900</v>
      </c>
      <c r="Q4259" s="5">
        <v>21872</v>
      </c>
      <c r="R4259" s="5">
        <v>3232.6337570203959</v>
      </c>
      <c r="S4259" s="5">
        <v>19</v>
      </c>
      <c r="T4259" s="5">
        <v>86.869056327724948</v>
      </c>
      <c r="U4259" s="5">
        <v>0</v>
      </c>
      <c r="V4259" s="5">
        <v>0</v>
      </c>
      <c r="W4259" s="5">
        <v>8</v>
      </c>
      <c r="X4259" s="5">
        <v>36.576444769568397</v>
      </c>
      <c r="Y4259" s="5">
        <v>3</v>
      </c>
      <c r="Z4259" s="5">
        <v>13.716166788588149</v>
      </c>
      <c r="AA4259" s="5">
        <v>8</v>
      </c>
      <c r="AB4259" s="5">
        <v>36.576444769568397</v>
      </c>
      <c r="AC4259" s="225">
        <v>432</v>
      </c>
      <c r="AD4259" s="5">
        <v>1975.1280175566935</v>
      </c>
      <c r="AE4259" s="5">
        <v>25</v>
      </c>
      <c r="AF4259" s="5">
        <v>114.30138990490123</v>
      </c>
      <c r="AG4259" s="5">
        <v>396</v>
      </c>
      <c r="AH4259" s="5">
        <v>1810.5340160936355</v>
      </c>
      <c r="AI4259" s="5">
        <v>11</v>
      </c>
      <c r="AJ4259" s="5">
        <v>50.292611558156551</v>
      </c>
    </row>
    <row r="4260" spans="1:36" x14ac:dyDescent="0.25">
      <c r="A4260">
        <v>2019</v>
      </c>
      <c r="B4260" t="s">
        <v>41</v>
      </c>
      <c r="C4260" s="212" t="s">
        <v>6143</v>
      </c>
      <c r="D4260" s="47" t="s">
        <v>6045</v>
      </c>
      <c r="E4260" s="11">
        <v>9.9190000000000005</v>
      </c>
      <c r="F4260" s="2">
        <v>0.41739999999999999</v>
      </c>
      <c r="G4260" s="2">
        <v>0.56140000000000001</v>
      </c>
      <c r="H4260" s="2">
        <v>-0.14400000000000002</v>
      </c>
      <c r="I4260" s="2">
        <v>0.41660000000000003</v>
      </c>
      <c r="J4260" s="2">
        <v>0.52200000000000002</v>
      </c>
      <c r="K4260" s="2">
        <v>-0.10539999999999999</v>
      </c>
      <c r="L4260" s="2">
        <v>0.48630000000000001</v>
      </c>
      <c r="M4260" s="2">
        <v>0.49730000000000002</v>
      </c>
      <c r="N4260" s="2">
        <v>-1.100000000000001E-2</v>
      </c>
      <c r="O4260" s="2">
        <v>-8.6800000000000002E-2</v>
      </c>
      <c r="P4260" s="2" t="s">
        <v>5900</v>
      </c>
      <c r="Q4260" s="5">
        <v>21905</v>
      </c>
      <c r="R4260" s="5">
        <v>2208.3879423328963</v>
      </c>
      <c r="S4260" s="5">
        <v>16</v>
      </c>
      <c r="T4260" s="5">
        <v>73.04268431864871</v>
      </c>
      <c r="U4260" s="5">
        <v>0</v>
      </c>
      <c r="V4260" s="5">
        <v>0</v>
      </c>
      <c r="W4260" s="5">
        <v>1</v>
      </c>
      <c r="X4260" s="5">
        <v>4.5651677699155444</v>
      </c>
      <c r="Y4260" s="5">
        <v>2</v>
      </c>
      <c r="Z4260" s="5">
        <v>9.1303355398310888</v>
      </c>
      <c r="AA4260" s="5">
        <v>13</v>
      </c>
      <c r="AB4260" s="5">
        <v>59.347181008902076</v>
      </c>
      <c r="AC4260" s="225">
        <v>145</v>
      </c>
      <c r="AD4260" s="5">
        <v>661.94932663775398</v>
      </c>
      <c r="AE4260" s="5">
        <v>15</v>
      </c>
      <c r="AF4260" s="5">
        <v>68.477516548733163</v>
      </c>
      <c r="AG4260" s="5">
        <v>128</v>
      </c>
      <c r="AH4260" s="5">
        <v>584.34147454918968</v>
      </c>
      <c r="AI4260" s="5">
        <v>2</v>
      </c>
      <c r="AJ4260" s="5">
        <v>9.1303355398310888</v>
      </c>
    </row>
    <row r="4261" spans="1:36" x14ac:dyDescent="0.25">
      <c r="A4261">
        <v>2019</v>
      </c>
      <c r="B4261" t="s">
        <v>41</v>
      </c>
      <c r="C4261" s="212" t="s">
        <v>6090</v>
      </c>
      <c r="D4261" s="47" t="s">
        <v>6020</v>
      </c>
      <c r="E4261" s="11">
        <v>6.1710000000000003</v>
      </c>
      <c r="F4261" s="2">
        <v>0.39910000000000001</v>
      </c>
      <c r="G4261" s="2">
        <v>0.57979999999999998</v>
      </c>
      <c r="H4261" s="2">
        <v>-0.18069999999999997</v>
      </c>
      <c r="I4261" s="2">
        <v>0.39450000000000002</v>
      </c>
      <c r="J4261" s="2">
        <v>0.54200000000000004</v>
      </c>
      <c r="K4261" s="2">
        <v>-0.14750000000000002</v>
      </c>
      <c r="L4261" s="2">
        <v>0.48630000000000001</v>
      </c>
      <c r="M4261" s="2">
        <v>0.49730000000000002</v>
      </c>
      <c r="N4261" s="2">
        <v>-1.100000000000001E-2</v>
      </c>
      <c r="O4261" s="2">
        <v>-0.11306666666666666</v>
      </c>
      <c r="P4261" s="2" t="s">
        <v>5900</v>
      </c>
      <c r="Q4261" s="5">
        <v>21935</v>
      </c>
      <c r="R4261" s="5">
        <v>3554.5292497164155</v>
      </c>
      <c r="S4261" s="5">
        <v>11</v>
      </c>
      <c r="T4261" s="5">
        <v>50.148165033052202</v>
      </c>
      <c r="U4261" s="5">
        <v>0</v>
      </c>
      <c r="V4261" s="5">
        <v>0</v>
      </c>
      <c r="W4261" s="5">
        <v>5</v>
      </c>
      <c r="X4261" s="5">
        <v>22.794620469569182</v>
      </c>
      <c r="Y4261" s="5">
        <v>3</v>
      </c>
      <c r="Z4261" s="5">
        <v>13.67677228174151</v>
      </c>
      <c r="AA4261" s="5">
        <v>3</v>
      </c>
      <c r="AB4261" s="5">
        <v>13.67677228174151</v>
      </c>
      <c r="AC4261" s="225">
        <v>219</v>
      </c>
      <c r="AD4261" s="5">
        <v>998.40437656713016</v>
      </c>
      <c r="AE4261" s="5">
        <v>40</v>
      </c>
      <c r="AF4261" s="5">
        <v>182.35696375655345</v>
      </c>
      <c r="AG4261" s="5">
        <v>166</v>
      </c>
      <c r="AH4261" s="5">
        <v>756.78139958969689</v>
      </c>
      <c r="AI4261" s="5">
        <v>13</v>
      </c>
      <c r="AJ4261" s="5">
        <v>59.266013220879877</v>
      </c>
    </row>
    <row r="4262" spans="1:36" x14ac:dyDescent="0.25">
      <c r="A4262">
        <v>2018</v>
      </c>
      <c r="B4262" t="s">
        <v>41</v>
      </c>
      <c r="C4262" s="212" t="s">
        <v>6105</v>
      </c>
      <c r="D4262" s="47" t="s">
        <v>6020</v>
      </c>
      <c r="E4262" s="11">
        <v>6.766</v>
      </c>
      <c r="F4262" s="2">
        <v>0.39910000000000001</v>
      </c>
      <c r="G4262" s="2">
        <v>0.57979999999999998</v>
      </c>
      <c r="H4262" s="2">
        <v>-0.18069999999999997</v>
      </c>
      <c r="I4262" s="2">
        <v>0.39450000000000002</v>
      </c>
      <c r="J4262" s="2">
        <v>0.54200000000000004</v>
      </c>
      <c r="K4262" s="2">
        <v>-0.14750000000000002</v>
      </c>
      <c r="L4262" s="2">
        <v>0.48630000000000001</v>
      </c>
      <c r="M4262" s="2">
        <v>0.49730000000000002</v>
      </c>
      <c r="N4262" s="2">
        <v>-1.100000000000001E-2</v>
      </c>
      <c r="O4262" s="2">
        <v>-0.11306666666666666</v>
      </c>
      <c r="P4262" s="2" t="s">
        <v>5900</v>
      </c>
      <c r="Q4262" s="5">
        <v>22008</v>
      </c>
      <c r="R4262" s="5">
        <v>3252.7342595329587</v>
      </c>
      <c r="S4262" s="5">
        <v>32</v>
      </c>
      <c r="T4262" s="5">
        <v>145.40167211922937</v>
      </c>
      <c r="U4262" s="5">
        <v>0</v>
      </c>
      <c r="V4262" s="5">
        <v>0</v>
      </c>
      <c r="W4262" s="5">
        <v>1</v>
      </c>
      <c r="X4262" s="5">
        <v>4.543802253725918</v>
      </c>
      <c r="Y4262" s="5">
        <v>5</v>
      </c>
      <c r="Z4262" s="5">
        <v>22.71901126862959</v>
      </c>
      <c r="AA4262" s="5">
        <v>26</v>
      </c>
      <c r="AB4262" s="5">
        <v>118.13885859687386</v>
      </c>
      <c r="AC4262" s="225">
        <v>488</v>
      </c>
      <c r="AD4262" s="5">
        <v>2217.3754998182476</v>
      </c>
      <c r="AE4262" s="5">
        <v>36</v>
      </c>
      <c r="AF4262" s="5">
        <v>163.57688113413303</v>
      </c>
      <c r="AG4262" s="5">
        <v>448</v>
      </c>
      <c r="AH4262" s="5">
        <v>2035.6234096692112</v>
      </c>
      <c r="AI4262" s="5">
        <v>4</v>
      </c>
      <c r="AJ4262" s="5">
        <v>18.175209014903672</v>
      </c>
    </row>
    <row r="4263" spans="1:36" x14ac:dyDescent="0.25">
      <c r="A4263">
        <v>2018</v>
      </c>
      <c r="B4263" t="s">
        <v>41</v>
      </c>
      <c r="C4263" s="212" t="s">
        <v>6090</v>
      </c>
      <c r="D4263" s="47" t="s">
        <v>6020</v>
      </c>
      <c r="E4263" s="11">
        <v>6.1710000000000003</v>
      </c>
      <c r="F4263" s="2">
        <v>0.39910000000000001</v>
      </c>
      <c r="G4263" s="2">
        <v>0.57979999999999998</v>
      </c>
      <c r="H4263" s="2">
        <v>-0.18069999999999997</v>
      </c>
      <c r="I4263" s="2">
        <v>0.39450000000000002</v>
      </c>
      <c r="J4263" s="2">
        <v>0.54200000000000004</v>
      </c>
      <c r="K4263" s="2">
        <v>-0.14750000000000002</v>
      </c>
      <c r="L4263" s="2">
        <v>0.48630000000000001</v>
      </c>
      <c r="M4263" s="2">
        <v>0.49730000000000002</v>
      </c>
      <c r="N4263" s="2">
        <v>-1.100000000000001E-2</v>
      </c>
      <c r="O4263" s="2">
        <v>-0.11306666666666666</v>
      </c>
      <c r="P4263" s="2" t="s">
        <v>5900</v>
      </c>
      <c r="Q4263" s="5">
        <v>22054</v>
      </c>
      <c r="R4263" s="5">
        <v>3573.812996272889</v>
      </c>
      <c r="S4263" s="5">
        <v>25</v>
      </c>
      <c r="T4263" s="5">
        <v>113.35812097578672</v>
      </c>
      <c r="U4263" s="5">
        <v>2</v>
      </c>
      <c r="V4263" s="5">
        <v>9.0686496780629362</v>
      </c>
      <c r="W4263" s="5">
        <v>10</v>
      </c>
      <c r="X4263" s="5">
        <v>45.343248390314677</v>
      </c>
      <c r="Y4263" s="5">
        <v>1</v>
      </c>
      <c r="Z4263" s="5">
        <v>4.5343248390314681</v>
      </c>
      <c r="AA4263" s="5">
        <v>12</v>
      </c>
      <c r="AB4263" s="5">
        <v>54.411898068377617</v>
      </c>
      <c r="AC4263" s="225">
        <v>231</v>
      </c>
      <c r="AD4263" s="5">
        <v>1047.4290378162691</v>
      </c>
      <c r="AE4263" s="5">
        <v>23</v>
      </c>
      <c r="AF4263" s="5">
        <v>104.28947129772378</v>
      </c>
      <c r="AG4263" s="5">
        <v>199</v>
      </c>
      <c r="AH4263" s="5">
        <v>902.33064296726218</v>
      </c>
      <c r="AI4263" s="5">
        <v>9</v>
      </c>
      <c r="AJ4263" s="5">
        <v>40.808923551283215</v>
      </c>
    </row>
    <row r="4264" spans="1:36" x14ac:dyDescent="0.25">
      <c r="A4264">
        <v>2019</v>
      </c>
      <c r="B4264" t="s">
        <v>70</v>
      </c>
      <c r="C4264" s="212" t="s">
        <v>5324</v>
      </c>
      <c r="D4264" s="47" t="s">
        <v>5323</v>
      </c>
      <c r="E4264" s="11">
        <v>18.61</v>
      </c>
      <c r="F4264" s="2">
        <v>0.752</v>
      </c>
      <c r="G4264" s="2">
        <v>0.23330000000000001</v>
      </c>
      <c r="H4264" s="2">
        <v>0.51869999999999994</v>
      </c>
      <c r="I4264" s="2">
        <v>0.748</v>
      </c>
      <c r="J4264" s="2">
        <v>0.22109999999999999</v>
      </c>
      <c r="K4264" s="2">
        <v>0.52690000000000003</v>
      </c>
      <c r="L4264" s="2">
        <v>0.6946</v>
      </c>
      <c r="M4264" s="2">
        <v>0.29149999999999998</v>
      </c>
      <c r="N4264" s="2">
        <v>0.40310000000000001</v>
      </c>
      <c r="O4264" s="2">
        <v>0.48289999999999994</v>
      </c>
      <c r="P4264" s="5" t="s">
        <v>4792</v>
      </c>
      <c r="Q4264" s="5">
        <v>22062</v>
      </c>
      <c r="R4264" s="5">
        <v>1185.491671144546</v>
      </c>
      <c r="S4264" s="5">
        <v>183</v>
      </c>
      <c r="T4264" s="5">
        <v>829.48055480010873</v>
      </c>
      <c r="U4264" s="5">
        <v>0</v>
      </c>
      <c r="V4264" s="5">
        <v>0</v>
      </c>
      <c r="W4264" s="5">
        <v>15</v>
      </c>
      <c r="X4264" s="5">
        <v>67.990209409844994</v>
      </c>
      <c r="Y4264" s="5">
        <v>15</v>
      </c>
      <c r="Z4264" s="5">
        <v>67.990209409844994</v>
      </c>
      <c r="AA4264" s="5">
        <v>153</v>
      </c>
      <c r="AB4264" s="5">
        <v>693.5001359804188</v>
      </c>
      <c r="AC4264" s="225">
        <v>667</v>
      </c>
      <c r="AD4264" s="5">
        <v>3023.2979784244403</v>
      </c>
      <c r="AE4264" s="5">
        <v>103</v>
      </c>
      <c r="AF4264" s="5">
        <v>466.86610461426886</v>
      </c>
      <c r="AG4264" s="5">
        <v>514</v>
      </c>
      <c r="AH4264" s="5">
        <v>2329.7978424440212</v>
      </c>
      <c r="AI4264" s="5">
        <v>50</v>
      </c>
      <c r="AJ4264" s="5">
        <v>226.63403136614994</v>
      </c>
    </row>
    <row r="4265" spans="1:36" x14ac:dyDescent="0.25">
      <c r="A4265">
        <v>2017</v>
      </c>
      <c r="B4265" t="s">
        <v>41</v>
      </c>
      <c r="C4265" s="212" t="s">
        <v>6105</v>
      </c>
      <c r="D4265" s="47" t="s">
        <v>6020</v>
      </c>
      <c r="E4265" s="11">
        <v>6.766</v>
      </c>
      <c r="F4265" s="2">
        <v>0.39910000000000001</v>
      </c>
      <c r="G4265" s="2">
        <v>0.57979999999999998</v>
      </c>
      <c r="H4265" s="2">
        <v>-0.18069999999999997</v>
      </c>
      <c r="I4265" s="2">
        <v>0.39450000000000002</v>
      </c>
      <c r="J4265" s="2">
        <v>0.54200000000000004</v>
      </c>
      <c r="K4265" s="2">
        <v>-0.14750000000000002</v>
      </c>
      <c r="L4265" s="2">
        <v>0.48630000000000001</v>
      </c>
      <c r="M4265" s="2">
        <v>0.49730000000000002</v>
      </c>
      <c r="N4265" s="2">
        <v>-1.100000000000001E-2</v>
      </c>
      <c r="O4265" s="2">
        <v>-0.11306666666666666</v>
      </c>
      <c r="P4265" s="2" t="s">
        <v>5900</v>
      </c>
      <c r="Q4265" s="5">
        <v>22075</v>
      </c>
      <c r="R4265" s="5">
        <v>3262.6367129766481</v>
      </c>
      <c r="S4265" s="5">
        <v>16</v>
      </c>
      <c r="T4265" s="5">
        <v>72.480181200453003</v>
      </c>
      <c r="U4265" s="5">
        <v>0</v>
      </c>
      <c r="V4265" s="5">
        <v>0</v>
      </c>
      <c r="W4265" s="5">
        <v>2</v>
      </c>
      <c r="X4265" s="5">
        <v>9.0600226500566254</v>
      </c>
      <c r="Y4265" s="5">
        <v>9</v>
      </c>
      <c r="Z4265" s="5">
        <v>40.770101925254814</v>
      </c>
      <c r="AA4265" s="5">
        <v>5</v>
      </c>
      <c r="AB4265" s="5">
        <v>22.650056625141563</v>
      </c>
      <c r="AC4265" s="225">
        <v>585</v>
      </c>
      <c r="AD4265" s="5">
        <v>2650.0566251415626</v>
      </c>
      <c r="AE4265" s="5">
        <v>29</v>
      </c>
      <c r="AF4265" s="5">
        <v>131.37032842582104</v>
      </c>
      <c r="AG4265" s="5">
        <v>551</v>
      </c>
      <c r="AH4265" s="5">
        <v>2496.0362400906001</v>
      </c>
      <c r="AI4265" s="5">
        <v>5</v>
      </c>
      <c r="AJ4265" s="5">
        <v>22.650056625141563</v>
      </c>
    </row>
    <row r="4266" spans="1:36" x14ac:dyDescent="0.25">
      <c r="A4266">
        <v>2017</v>
      </c>
      <c r="B4266" t="s">
        <v>49</v>
      </c>
      <c r="C4266" s="212" t="s">
        <v>6482</v>
      </c>
      <c r="D4266" s="47" t="s">
        <v>6316</v>
      </c>
      <c r="E4266" s="11">
        <v>6.2</v>
      </c>
      <c r="F4266" s="2">
        <v>0.2611</v>
      </c>
      <c r="G4266" s="2">
        <v>0.71</v>
      </c>
      <c r="H4266" s="2">
        <v>-0.44889999999999997</v>
      </c>
      <c r="I4266" s="2">
        <v>0.39400000000000002</v>
      </c>
      <c r="J4266" s="2">
        <v>0.52400000000000002</v>
      </c>
      <c r="K4266" s="2">
        <v>-0.13</v>
      </c>
      <c r="L4266" s="2">
        <v>0.45100000000000001</v>
      </c>
      <c r="M4266" s="2">
        <v>0.53600000000000003</v>
      </c>
      <c r="N4266" s="2">
        <v>-8.500000000000002E-2</v>
      </c>
      <c r="O4266" s="2">
        <v>-0.22129999999999997</v>
      </c>
      <c r="P4266" s="2" t="s">
        <v>5900</v>
      </c>
      <c r="Q4266" s="5">
        <v>22077</v>
      </c>
      <c r="R4266" s="5">
        <v>3560.8064516129029</v>
      </c>
      <c r="S4266" s="5">
        <v>27</v>
      </c>
      <c r="T4266" s="5">
        <v>122.29922543823889</v>
      </c>
      <c r="U4266" s="5">
        <v>0</v>
      </c>
      <c r="V4266" s="5">
        <v>0</v>
      </c>
      <c r="W4266" s="5">
        <v>1</v>
      </c>
      <c r="X4266" s="5">
        <v>4.5296009421569954</v>
      </c>
      <c r="Y4266" s="5">
        <v>1</v>
      </c>
      <c r="Z4266" s="5">
        <v>4.5296009421569954</v>
      </c>
      <c r="AA4266" s="5">
        <v>25</v>
      </c>
      <c r="AB4266" s="5">
        <v>113.24002355392489</v>
      </c>
      <c r="AC4266" s="225">
        <v>199</v>
      </c>
      <c r="AD4266" s="5">
        <v>901.39058748924219</v>
      </c>
      <c r="AE4266" s="5">
        <v>72</v>
      </c>
      <c r="AF4266" s="5">
        <v>326.13126783530373</v>
      </c>
      <c r="AG4266" s="5">
        <v>118</v>
      </c>
      <c r="AH4266" s="5">
        <v>534.49291117452549</v>
      </c>
      <c r="AI4266" s="5">
        <v>9</v>
      </c>
      <c r="AJ4266" s="5">
        <v>40.766408479412966</v>
      </c>
    </row>
    <row r="4267" spans="1:36" x14ac:dyDescent="0.25">
      <c r="A4267">
        <v>2017</v>
      </c>
      <c r="B4267" t="s">
        <v>41</v>
      </c>
      <c r="C4267" s="212" t="s">
        <v>6090</v>
      </c>
      <c r="D4267" s="47" t="s">
        <v>6020</v>
      </c>
      <c r="E4267" s="11">
        <v>6.1710000000000003</v>
      </c>
      <c r="F4267" s="2">
        <v>0.39910000000000001</v>
      </c>
      <c r="G4267" s="2">
        <v>0.57979999999999998</v>
      </c>
      <c r="H4267" s="2">
        <v>-0.18069999999999997</v>
      </c>
      <c r="I4267" s="2">
        <v>0.39450000000000002</v>
      </c>
      <c r="J4267" s="2">
        <v>0.54200000000000004</v>
      </c>
      <c r="K4267" s="2">
        <v>-0.14750000000000002</v>
      </c>
      <c r="L4267" s="2">
        <v>0.48630000000000001</v>
      </c>
      <c r="M4267" s="2">
        <v>0.49730000000000002</v>
      </c>
      <c r="N4267" s="2">
        <v>-1.100000000000001E-2</v>
      </c>
      <c r="O4267" s="2">
        <v>-0.11306666666666666</v>
      </c>
      <c r="P4267" s="2" t="s">
        <v>5900</v>
      </c>
      <c r="Q4267" s="5">
        <v>22081</v>
      </c>
      <c r="R4267" s="5">
        <v>3578.1883001134338</v>
      </c>
      <c r="S4267" s="5">
        <v>14</v>
      </c>
      <c r="T4267" s="5">
        <v>63.40292559213804</v>
      </c>
      <c r="U4267" s="5">
        <v>0</v>
      </c>
      <c r="V4267" s="5">
        <v>0</v>
      </c>
      <c r="W4267" s="5">
        <v>0</v>
      </c>
      <c r="X4267" s="5">
        <v>0</v>
      </c>
      <c r="Y4267" s="5">
        <v>5</v>
      </c>
      <c r="Z4267" s="5">
        <v>22.643901997192156</v>
      </c>
      <c r="AA4267" s="5">
        <v>9</v>
      </c>
      <c r="AB4267" s="5">
        <v>40.75902359494588</v>
      </c>
      <c r="AC4267" s="225">
        <v>242</v>
      </c>
      <c r="AD4267" s="5">
        <v>1095.9648566641004</v>
      </c>
      <c r="AE4267" s="5">
        <v>25</v>
      </c>
      <c r="AF4267" s="5">
        <v>113.21950998596078</v>
      </c>
      <c r="AG4267" s="5">
        <v>202</v>
      </c>
      <c r="AH4267" s="5">
        <v>914.81364068656308</v>
      </c>
      <c r="AI4267" s="5">
        <v>15</v>
      </c>
      <c r="AJ4267" s="5">
        <v>67.931705991576464</v>
      </c>
    </row>
    <row r="4268" spans="1:36" x14ac:dyDescent="0.25">
      <c r="A4268">
        <v>2018</v>
      </c>
      <c r="B4268" t="s">
        <v>41</v>
      </c>
      <c r="C4268" s="212" t="s">
        <v>6143</v>
      </c>
      <c r="D4268" s="47" t="s">
        <v>6045</v>
      </c>
      <c r="E4268" s="11">
        <v>9.9190000000000005</v>
      </c>
      <c r="F4268" s="2">
        <v>0.41739999999999999</v>
      </c>
      <c r="G4268" s="2">
        <v>0.56140000000000001</v>
      </c>
      <c r="H4268" s="2">
        <v>-0.14400000000000002</v>
      </c>
      <c r="I4268" s="2">
        <v>0.41660000000000003</v>
      </c>
      <c r="J4268" s="2">
        <v>0.52200000000000002</v>
      </c>
      <c r="K4268" s="2">
        <v>-0.10539999999999999</v>
      </c>
      <c r="L4268" s="2">
        <v>0.48630000000000001</v>
      </c>
      <c r="M4268" s="2">
        <v>0.49730000000000002</v>
      </c>
      <c r="N4268" s="2">
        <v>-1.100000000000001E-2</v>
      </c>
      <c r="O4268" s="2">
        <v>-8.6800000000000002E-2</v>
      </c>
      <c r="P4268" s="2" t="s">
        <v>5900</v>
      </c>
      <c r="Q4268" s="5">
        <v>22082</v>
      </c>
      <c r="R4268" s="5">
        <v>2226.2324831132169</v>
      </c>
      <c r="S4268" s="5">
        <v>6</v>
      </c>
      <c r="T4268" s="5">
        <v>27.171451861244453</v>
      </c>
      <c r="U4268" s="5">
        <v>0</v>
      </c>
      <c r="V4268" s="5">
        <v>0</v>
      </c>
      <c r="W4268" s="5">
        <v>0</v>
      </c>
      <c r="X4268" s="5">
        <v>0</v>
      </c>
      <c r="Y4268" s="5">
        <v>1</v>
      </c>
      <c r="Z4268" s="5">
        <v>4.5285753102074091</v>
      </c>
      <c r="AA4268" s="5">
        <v>5</v>
      </c>
      <c r="AB4268" s="5">
        <v>22.642876551037045</v>
      </c>
      <c r="AC4268" s="225">
        <v>154</v>
      </c>
      <c r="AD4268" s="5">
        <v>697.40059777194085</v>
      </c>
      <c r="AE4268" s="5">
        <v>27</v>
      </c>
      <c r="AF4268" s="5">
        <v>122.27153337560003</v>
      </c>
      <c r="AG4268" s="5">
        <v>125</v>
      </c>
      <c r="AH4268" s="5">
        <v>566.07191377592608</v>
      </c>
      <c r="AI4268" s="5">
        <v>2</v>
      </c>
      <c r="AJ4268" s="5">
        <v>9.0571506204148182</v>
      </c>
    </row>
    <row r="4269" spans="1:36" x14ac:dyDescent="0.25">
      <c r="A4269">
        <v>2019</v>
      </c>
      <c r="B4269" t="s">
        <v>71</v>
      </c>
      <c r="C4269" s="212" t="s">
        <v>4830</v>
      </c>
      <c r="D4269" s="47" t="s">
        <v>4818</v>
      </c>
      <c r="E4269" s="11">
        <v>0</v>
      </c>
      <c r="F4269" s="2">
        <v>0.5323</v>
      </c>
      <c r="G4269" s="2">
        <v>0.45150000000000001</v>
      </c>
      <c r="H4269" s="2">
        <v>8.0799999999999983E-2</v>
      </c>
      <c r="I4269" s="2">
        <v>0.57130000000000003</v>
      </c>
      <c r="J4269" s="2">
        <v>0.37130000000000002</v>
      </c>
      <c r="K4269" s="2">
        <v>0.2</v>
      </c>
      <c r="L4269" s="2">
        <v>0.64910000000000001</v>
      </c>
      <c r="M4269" s="2">
        <v>0.33350000000000002</v>
      </c>
      <c r="N4269" s="2">
        <v>0.31559999999999999</v>
      </c>
      <c r="O4269" s="2">
        <v>0.1988</v>
      </c>
      <c r="P4269" s="2" t="s">
        <v>4792</v>
      </c>
      <c r="Q4269" s="5">
        <v>22090</v>
      </c>
      <c r="R4269" s="5" t="s">
        <v>4791</v>
      </c>
      <c r="S4269" s="5">
        <v>16</v>
      </c>
      <c r="T4269" s="5">
        <v>72.430964237211413</v>
      </c>
      <c r="U4269" s="5">
        <v>0</v>
      </c>
      <c r="V4269" s="5">
        <v>0</v>
      </c>
      <c r="W4269" s="5">
        <v>3</v>
      </c>
      <c r="X4269" s="5">
        <v>13.580805794477138</v>
      </c>
      <c r="Y4269" s="5">
        <v>2</v>
      </c>
      <c r="Z4269" s="5">
        <v>9.0538705296514266</v>
      </c>
      <c r="AA4269" s="5">
        <v>11</v>
      </c>
      <c r="AB4269" s="5">
        <v>49.79628791308285</v>
      </c>
      <c r="AC4269" s="225">
        <v>168</v>
      </c>
      <c r="AD4269" s="5">
        <v>760.5251244907198</v>
      </c>
      <c r="AE4269" s="5">
        <v>33</v>
      </c>
      <c r="AF4269" s="5">
        <v>149.38886373924854</v>
      </c>
      <c r="AG4269" s="5">
        <v>125</v>
      </c>
      <c r="AH4269" s="5">
        <v>565.86690810321409</v>
      </c>
      <c r="AI4269" s="5">
        <v>10</v>
      </c>
      <c r="AJ4269" s="5">
        <v>45.269352648257133</v>
      </c>
    </row>
    <row r="4270" spans="1:36" x14ac:dyDescent="0.25">
      <c r="A4270">
        <v>2018</v>
      </c>
      <c r="B4270" t="s">
        <v>49</v>
      </c>
      <c r="C4270" s="212" t="s">
        <v>6482</v>
      </c>
      <c r="D4270" s="47" t="s">
        <v>6316</v>
      </c>
      <c r="E4270" s="11">
        <v>6.2</v>
      </c>
      <c r="F4270" s="2">
        <v>0.2611</v>
      </c>
      <c r="G4270" s="2">
        <v>0.71</v>
      </c>
      <c r="H4270" s="2">
        <v>-0.44889999999999997</v>
      </c>
      <c r="I4270" s="2">
        <v>0.39400000000000002</v>
      </c>
      <c r="J4270" s="2">
        <v>0.52400000000000002</v>
      </c>
      <c r="K4270" s="2">
        <v>-0.13</v>
      </c>
      <c r="L4270" s="2">
        <v>0.45100000000000001</v>
      </c>
      <c r="M4270" s="2">
        <v>0.53600000000000003</v>
      </c>
      <c r="N4270" s="2">
        <v>-8.500000000000002E-2</v>
      </c>
      <c r="O4270" s="2">
        <v>-0.22129999999999997</v>
      </c>
      <c r="P4270" s="2" t="s">
        <v>5900</v>
      </c>
      <c r="Q4270" s="5">
        <v>22135</v>
      </c>
      <c r="R4270" s="5">
        <v>3570.1612903225805</v>
      </c>
      <c r="S4270" s="5">
        <v>33</v>
      </c>
      <c r="T4270" s="5">
        <v>149.08515925005648</v>
      </c>
      <c r="U4270" s="5">
        <v>0</v>
      </c>
      <c r="V4270" s="5">
        <v>0</v>
      </c>
      <c r="W4270" s="5">
        <v>3</v>
      </c>
      <c r="X4270" s="5">
        <v>13.55319629545968</v>
      </c>
      <c r="Y4270" s="5">
        <v>2</v>
      </c>
      <c r="Z4270" s="5">
        <v>9.0354641969731198</v>
      </c>
      <c r="AA4270" s="5">
        <v>28</v>
      </c>
      <c r="AB4270" s="5">
        <v>126.49649875762367</v>
      </c>
      <c r="AC4270" s="225">
        <v>243</v>
      </c>
      <c r="AD4270" s="5">
        <v>1097.808899932234</v>
      </c>
      <c r="AE4270" s="5">
        <v>68</v>
      </c>
      <c r="AF4270" s="5">
        <v>307.20578269708608</v>
      </c>
      <c r="AG4270" s="5">
        <v>166</v>
      </c>
      <c r="AH4270" s="5">
        <v>749.94352834876895</v>
      </c>
      <c r="AI4270" s="5">
        <v>9</v>
      </c>
      <c r="AJ4270" s="5">
        <v>40.659588886379041</v>
      </c>
    </row>
    <row r="4271" spans="1:36" x14ac:dyDescent="0.25">
      <c r="A4271">
        <v>2018</v>
      </c>
      <c r="B4271" t="s">
        <v>71</v>
      </c>
      <c r="C4271" s="212" t="s">
        <v>4801</v>
      </c>
      <c r="D4271" s="47" t="s">
        <v>4795</v>
      </c>
      <c r="E4271" s="11">
        <v>0</v>
      </c>
      <c r="F4271" s="2">
        <v>0.53169999999999995</v>
      </c>
      <c r="G4271" s="2">
        <v>0.44650000000000001</v>
      </c>
      <c r="H4271" s="2">
        <v>8.5199999999999942E-2</v>
      </c>
      <c r="I4271" s="2">
        <v>0.5474</v>
      </c>
      <c r="J4271" s="2">
        <v>0.39789999999999998</v>
      </c>
      <c r="K4271" s="2">
        <v>0.14950000000000002</v>
      </c>
      <c r="L4271" s="2">
        <v>0.57509999999999994</v>
      </c>
      <c r="M4271" s="2">
        <v>0.41189999999999999</v>
      </c>
      <c r="N4271" s="2">
        <v>0.16319999999999996</v>
      </c>
      <c r="O4271" s="2">
        <v>0.1326333333333333</v>
      </c>
      <c r="P4271" s="2" t="s">
        <v>4792</v>
      </c>
      <c r="Q4271" s="5">
        <v>22248</v>
      </c>
      <c r="R4271" s="5" t="s">
        <v>4791</v>
      </c>
      <c r="S4271" s="5">
        <v>57</v>
      </c>
      <c r="T4271" s="5">
        <v>256.20280474649411</v>
      </c>
      <c r="U4271" s="5">
        <v>1</v>
      </c>
      <c r="V4271" s="5">
        <v>4.494786048184106</v>
      </c>
      <c r="W4271" s="5">
        <v>5</v>
      </c>
      <c r="X4271" s="5">
        <v>22.473930240920531</v>
      </c>
      <c r="Y4271" s="5">
        <v>12</v>
      </c>
      <c r="Z4271" s="5">
        <v>53.937432578209275</v>
      </c>
      <c r="AA4271" s="5">
        <v>39</v>
      </c>
      <c r="AB4271" s="5">
        <v>175.29665587918015</v>
      </c>
      <c r="AC4271" s="225">
        <v>511</v>
      </c>
      <c r="AD4271" s="5">
        <v>2296.8356706220784</v>
      </c>
      <c r="AE4271" s="5">
        <v>80</v>
      </c>
      <c r="AF4271" s="5">
        <v>359.58288385472849</v>
      </c>
      <c r="AG4271" s="5">
        <v>412</v>
      </c>
      <c r="AH4271" s="5">
        <v>1851.8518518518517</v>
      </c>
      <c r="AI4271" s="5">
        <v>19</v>
      </c>
      <c r="AJ4271" s="5">
        <v>85.400934915498013</v>
      </c>
    </row>
    <row r="4272" spans="1:36" x14ac:dyDescent="0.25">
      <c r="A4272">
        <v>2018</v>
      </c>
      <c r="B4272" t="s">
        <v>71</v>
      </c>
      <c r="C4272" s="212" t="s">
        <v>4801</v>
      </c>
      <c r="D4272" s="47" t="s">
        <v>4795</v>
      </c>
      <c r="E4272" s="11">
        <v>0</v>
      </c>
      <c r="F4272" s="2">
        <v>0.53169999999999995</v>
      </c>
      <c r="G4272" s="2">
        <v>0.44650000000000001</v>
      </c>
      <c r="H4272" s="2">
        <v>8.5199999999999942E-2</v>
      </c>
      <c r="I4272" s="2">
        <v>0.5474</v>
      </c>
      <c r="J4272" s="2">
        <v>0.39789999999999998</v>
      </c>
      <c r="K4272" s="2">
        <v>0.14950000000000002</v>
      </c>
      <c r="L4272" s="2">
        <v>0.57509999999999994</v>
      </c>
      <c r="M4272" s="2">
        <v>0.41189999999999999</v>
      </c>
      <c r="N4272" s="2">
        <v>0.16319999999999996</v>
      </c>
      <c r="O4272" s="2">
        <v>0.1326333333333333</v>
      </c>
      <c r="P4272" s="2" t="s">
        <v>4792</v>
      </c>
      <c r="Q4272" s="5">
        <v>22248</v>
      </c>
      <c r="R4272" s="5" t="s">
        <v>4791</v>
      </c>
      <c r="S4272" s="5">
        <v>57</v>
      </c>
      <c r="T4272" s="5">
        <v>256.20280474649411</v>
      </c>
      <c r="U4272" s="5">
        <v>1</v>
      </c>
      <c r="V4272" s="5">
        <v>4.494786048184106</v>
      </c>
      <c r="W4272" s="5">
        <v>5</v>
      </c>
      <c r="X4272" s="5">
        <v>22.473930240920531</v>
      </c>
      <c r="Y4272" s="5">
        <v>12</v>
      </c>
      <c r="Z4272" s="5">
        <v>53.937432578209275</v>
      </c>
      <c r="AA4272" s="5">
        <v>39</v>
      </c>
      <c r="AB4272" s="5">
        <v>175.29665587918015</v>
      </c>
      <c r="AC4272" s="225">
        <v>511</v>
      </c>
      <c r="AD4272" s="5">
        <v>2296.8356706220784</v>
      </c>
      <c r="AE4272" s="5">
        <v>80</v>
      </c>
      <c r="AF4272" s="5">
        <v>359.58288385472849</v>
      </c>
      <c r="AG4272" s="5">
        <v>412</v>
      </c>
      <c r="AH4272" s="5">
        <v>1851.8518518518517</v>
      </c>
      <c r="AI4272" s="5">
        <v>19</v>
      </c>
      <c r="AJ4272" s="5">
        <v>85.400934915498013</v>
      </c>
    </row>
    <row r="4273" spans="1:36" x14ac:dyDescent="0.25">
      <c r="A4273">
        <v>2019</v>
      </c>
      <c r="B4273" t="s">
        <v>41</v>
      </c>
      <c r="C4273" s="212" t="s">
        <v>5672</v>
      </c>
      <c r="D4273" s="47" t="s">
        <v>5439</v>
      </c>
      <c r="E4273" s="11">
        <v>20.411000000000001</v>
      </c>
      <c r="F4273" s="2">
        <v>0.61570000000000003</v>
      </c>
      <c r="G4273" s="2">
        <v>0.3594</v>
      </c>
      <c r="H4273" s="2">
        <v>0.25630000000000003</v>
      </c>
      <c r="I4273" s="2">
        <v>0.60870000000000002</v>
      </c>
      <c r="J4273" s="2">
        <v>0.32529999999999998</v>
      </c>
      <c r="K4273" s="2">
        <v>0.28340000000000004</v>
      </c>
      <c r="L4273" s="2">
        <v>0.5766</v>
      </c>
      <c r="M4273" s="2">
        <v>0.39879999999999999</v>
      </c>
      <c r="N4273" s="2">
        <v>0.17780000000000001</v>
      </c>
      <c r="O4273" s="2">
        <v>0.23916666666666667</v>
      </c>
      <c r="P4273" s="2" t="s">
        <v>4792</v>
      </c>
      <c r="Q4273" s="5">
        <v>22454</v>
      </c>
      <c r="R4273" s="5">
        <v>1100.0930870608984</v>
      </c>
      <c r="S4273" s="5">
        <v>70</v>
      </c>
      <c r="T4273" s="5">
        <v>311.74846352542977</v>
      </c>
      <c r="U4273" s="5">
        <v>0</v>
      </c>
      <c r="V4273" s="5">
        <v>0</v>
      </c>
      <c r="W4273" s="5">
        <v>10</v>
      </c>
      <c r="X4273" s="5">
        <v>44.535494789347112</v>
      </c>
      <c r="Y4273" s="5">
        <v>4</v>
      </c>
      <c r="Z4273" s="5">
        <v>17.814197915738845</v>
      </c>
      <c r="AA4273" s="5">
        <v>56</v>
      </c>
      <c r="AB4273" s="5">
        <v>249.39877082034383</v>
      </c>
      <c r="AC4273" s="225">
        <v>409</v>
      </c>
      <c r="AD4273" s="5">
        <v>1821.5017368842966</v>
      </c>
      <c r="AE4273" s="5">
        <v>43</v>
      </c>
      <c r="AF4273" s="5">
        <v>191.50262759419257</v>
      </c>
      <c r="AG4273" s="5">
        <v>357</v>
      </c>
      <c r="AH4273" s="5">
        <v>1589.9171639796916</v>
      </c>
      <c r="AI4273" s="5">
        <v>9</v>
      </c>
      <c r="AJ4273" s="5">
        <v>40.081945310412401</v>
      </c>
    </row>
    <row r="4274" spans="1:36" x14ac:dyDescent="0.25">
      <c r="A4274">
        <v>2017</v>
      </c>
      <c r="B4274" t="s">
        <v>41</v>
      </c>
      <c r="C4274" s="212" t="s">
        <v>6099</v>
      </c>
      <c r="D4274" s="47" t="s">
        <v>6045</v>
      </c>
      <c r="E4274" s="11">
        <v>7.06</v>
      </c>
      <c r="F4274" s="2">
        <v>0.41739999999999999</v>
      </c>
      <c r="G4274" s="2">
        <v>0.56140000000000001</v>
      </c>
      <c r="H4274" s="2">
        <v>-0.14400000000000002</v>
      </c>
      <c r="I4274" s="2">
        <v>0.41660000000000003</v>
      </c>
      <c r="J4274" s="2">
        <v>0.52200000000000002</v>
      </c>
      <c r="K4274" s="2">
        <v>-0.10539999999999999</v>
      </c>
      <c r="L4274" s="2">
        <v>0.48630000000000001</v>
      </c>
      <c r="M4274" s="2">
        <v>0.49730000000000002</v>
      </c>
      <c r="N4274" s="2">
        <v>-1.100000000000001E-2</v>
      </c>
      <c r="O4274" s="2">
        <v>-8.6800000000000002E-2</v>
      </c>
      <c r="P4274" s="2" t="s">
        <v>5900</v>
      </c>
      <c r="Q4274" s="5">
        <v>22504</v>
      </c>
      <c r="R4274" s="5">
        <v>3187.5354107648727</v>
      </c>
      <c r="S4274" s="5">
        <v>30</v>
      </c>
      <c r="T4274" s="5">
        <v>133.30963384287239</v>
      </c>
      <c r="U4274" s="5">
        <v>0</v>
      </c>
      <c r="V4274" s="5">
        <v>0</v>
      </c>
      <c r="W4274" s="5">
        <v>9</v>
      </c>
      <c r="X4274" s="5">
        <v>39.992890152861712</v>
      </c>
      <c r="Y4274" s="5">
        <v>7</v>
      </c>
      <c r="Z4274" s="5">
        <v>31.105581230003551</v>
      </c>
      <c r="AA4274" s="5">
        <v>14</v>
      </c>
      <c r="AB4274" s="5">
        <v>62.211162460007102</v>
      </c>
      <c r="AC4274" s="225">
        <v>184</v>
      </c>
      <c r="AD4274" s="5">
        <v>817.63242090295057</v>
      </c>
      <c r="AE4274" s="5">
        <v>22</v>
      </c>
      <c r="AF4274" s="5">
        <v>97.760398151439745</v>
      </c>
      <c r="AG4274" s="5">
        <v>160</v>
      </c>
      <c r="AH4274" s="5">
        <v>710.98471382865273</v>
      </c>
      <c r="AI4274" s="5">
        <v>2</v>
      </c>
      <c r="AJ4274" s="5">
        <v>8.8873089228581588</v>
      </c>
    </row>
    <row r="4275" spans="1:36" x14ac:dyDescent="0.25">
      <c r="A4275">
        <v>2018</v>
      </c>
      <c r="B4275" t="s">
        <v>71</v>
      </c>
      <c r="C4275" s="212" t="s">
        <v>4807</v>
      </c>
      <c r="D4275" s="47" t="s">
        <v>4805</v>
      </c>
      <c r="E4275" s="11">
        <v>0</v>
      </c>
      <c r="F4275" s="2">
        <v>0.51259999999999994</v>
      </c>
      <c r="G4275" s="2">
        <v>0.46920000000000001</v>
      </c>
      <c r="H4275" s="2">
        <v>4.3399999999999939E-2</v>
      </c>
      <c r="I4275" s="2">
        <v>0.55620000000000003</v>
      </c>
      <c r="J4275" s="2">
        <v>0.3891</v>
      </c>
      <c r="K4275" s="2">
        <v>0.16710000000000003</v>
      </c>
      <c r="L4275" s="2">
        <v>0.6502</v>
      </c>
      <c r="M4275" s="2">
        <v>0.33489999999999998</v>
      </c>
      <c r="N4275" s="2">
        <v>0.31530000000000002</v>
      </c>
      <c r="O4275" s="2">
        <v>0.17526666666666668</v>
      </c>
      <c r="P4275" s="2" t="s">
        <v>4792</v>
      </c>
      <c r="Q4275" s="5">
        <v>22570</v>
      </c>
      <c r="R4275" s="5" t="s">
        <v>4791</v>
      </c>
      <c r="S4275" s="5">
        <v>63</v>
      </c>
      <c r="T4275" s="5">
        <v>279.13159060700048</v>
      </c>
      <c r="U4275" s="5">
        <v>0</v>
      </c>
      <c r="V4275" s="5">
        <v>0</v>
      </c>
      <c r="W4275" s="5">
        <v>7</v>
      </c>
      <c r="X4275" s="5">
        <v>31.014621178555608</v>
      </c>
      <c r="Y4275" s="5">
        <v>0</v>
      </c>
      <c r="Z4275" s="5">
        <v>0</v>
      </c>
      <c r="AA4275" s="5">
        <v>56</v>
      </c>
      <c r="AB4275" s="5">
        <v>248.11696942844486</v>
      </c>
      <c r="AC4275" s="225">
        <v>188</v>
      </c>
      <c r="AD4275" s="5">
        <v>832.96411165263623</v>
      </c>
      <c r="AE4275" s="5">
        <v>31</v>
      </c>
      <c r="AF4275" s="5">
        <v>137.3504652193177</v>
      </c>
      <c r="AG4275" s="5">
        <v>154</v>
      </c>
      <c r="AH4275" s="5">
        <v>682.3216659282233</v>
      </c>
      <c r="AI4275" s="5">
        <v>3</v>
      </c>
      <c r="AJ4275" s="5">
        <v>13.291980505095259</v>
      </c>
    </row>
    <row r="4276" spans="1:36" x14ac:dyDescent="0.25">
      <c r="A4276">
        <v>2018</v>
      </c>
      <c r="B4276" t="s">
        <v>71</v>
      </c>
      <c r="C4276" s="212" t="s">
        <v>4807</v>
      </c>
      <c r="D4276" s="47" t="s">
        <v>4805</v>
      </c>
      <c r="E4276" s="11">
        <v>0</v>
      </c>
      <c r="F4276" s="2">
        <v>0.51259999999999994</v>
      </c>
      <c r="G4276" s="2">
        <v>0.46920000000000001</v>
      </c>
      <c r="H4276" s="2">
        <v>4.3399999999999939E-2</v>
      </c>
      <c r="I4276" s="2">
        <v>0.55620000000000003</v>
      </c>
      <c r="J4276" s="2">
        <v>0.3891</v>
      </c>
      <c r="K4276" s="2">
        <v>0.16710000000000003</v>
      </c>
      <c r="L4276" s="2">
        <v>0.6502</v>
      </c>
      <c r="M4276" s="2">
        <v>0.33489999999999998</v>
      </c>
      <c r="N4276" s="2">
        <v>0.31530000000000002</v>
      </c>
      <c r="O4276" s="2">
        <v>0.17526666666666668</v>
      </c>
      <c r="P4276" s="2" t="s">
        <v>4792</v>
      </c>
      <c r="Q4276" s="5">
        <v>22570</v>
      </c>
      <c r="R4276" s="5" t="s">
        <v>4791</v>
      </c>
      <c r="S4276" s="5">
        <v>63</v>
      </c>
      <c r="T4276" s="5">
        <v>279.13159060700048</v>
      </c>
      <c r="U4276" s="5">
        <v>0</v>
      </c>
      <c r="V4276" s="5">
        <v>0</v>
      </c>
      <c r="W4276" s="5">
        <v>7</v>
      </c>
      <c r="X4276" s="5">
        <v>31.014621178555608</v>
      </c>
      <c r="Y4276" s="5">
        <v>0</v>
      </c>
      <c r="Z4276" s="5">
        <v>0</v>
      </c>
      <c r="AA4276" s="5">
        <v>56</v>
      </c>
      <c r="AB4276" s="5">
        <v>248.11696942844486</v>
      </c>
      <c r="AC4276" s="225">
        <v>188</v>
      </c>
      <c r="AD4276" s="5">
        <v>832.96411165263623</v>
      </c>
      <c r="AE4276" s="5">
        <v>31</v>
      </c>
      <c r="AF4276" s="5">
        <v>137.3504652193177</v>
      </c>
      <c r="AG4276" s="5">
        <v>154</v>
      </c>
      <c r="AH4276" s="5">
        <v>682.3216659282233</v>
      </c>
      <c r="AI4276" s="5">
        <v>3</v>
      </c>
      <c r="AJ4276" s="5">
        <v>13.291980505095259</v>
      </c>
    </row>
    <row r="4277" spans="1:36" x14ac:dyDescent="0.25">
      <c r="A4277">
        <v>2018</v>
      </c>
      <c r="B4277" t="s">
        <v>49</v>
      </c>
      <c r="C4277" s="212" t="s">
        <v>6502</v>
      </c>
      <c r="D4277" s="47" t="s">
        <v>6314</v>
      </c>
      <c r="E4277" s="11">
        <v>35.799999999999997</v>
      </c>
      <c r="F4277" s="2">
        <v>0.39889999999999998</v>
      </c>
      <c r="G4277" s="2">
        <v>0.57140000000000002</v>
      </c>
      <c r="H4277" s="2">
        <v>-0.17250000000000004</v>
      </c>
      <c r="I4277" s="2">
        <v>0.443</v>
      </c>
      <c r="J4277" s="2">
        <v>0.47099999999999997</v>
      </c>
      <c r="K4277" s="2">
        <v>-2.7999999999999969E-2</v>
      </c>
      <c r="L4277" s="2">
        <v>0.42699999999999999</v>
      </c>
      <c r="M4277" s="2">
        <v>0.55900000000000005</v>
      </c>
      <c r="N4277" s="2">
        <v>-0.13200000000000006</v>
      </c>
      <c r="O4277" s="2">
        <v>-0.11083333333333335</v>
      </c>
      <c r="P4277" s="2" t="s">
        <v>5900</v>
      </c>
      <c r="Q4277" s="5">
        <v>22592</v>
      </c>
      <c r="R4277" s="5">
        <v>631.06145251396651</v>
      </c>
      <c r="S4277" s="5">
        <v>161</v>
      </c>
      <c r="T4277" s="5">
        <v>712.64164305949009</v>
      </c>
      <c r="U4277" s="5">
        <v>1</v>
      </c>
      <c r="V4277" s="5">
        <v>4.4263456090651561</v>
      </c>
      <c r="W4277" s="5">
        <v>23</v>
      </c>
      <c r="X4277" s="5">
        <v>101.80594900849859</v>
      </c>
      <c r="Y4277" s="5">
        <v>9</v>
      </c>
      <c r="Z4277" s="5">
        <v>39.8371104815864</v>
      </c>
      <c r="AA4277" s="5">
        <v>128</v>
      </c>
      <c r="AB4277" s="5">
        <v>566.57223796033998</v>
      </c>
      <c r="AC4277" s="225">
        <v>322</v>
      </c>
      <c r="AD4277" s="5">
        <v>1425.2832861189802</v>
      </c>
      <c r="AE4277" s="5">
        <v>51</v>
      </c>
      <c r="AF4277" s="5">
        <v>225.74362606232293</v>
      </c>
      <c r="AG4277" s="5">
        <v>251</v>
      </c>
      <c r="AH4277" s="5">
        <v>1111.0127478753541</v>
      </c>
      <c r="AI4277" s="5">
        <v>20</v>
      </c>
      <c r="AJ4277" s="5">
        <v>88.526912181303118</v>
      </c>
    </row>
    <row r="4278" spans="1:36" x14ac:dyDescent="0.25">
      <c r="A4278">
        <v>2019</v>
      </c>
      <c r="B4278" t="s">
        <v>41</v>
      </c>
      <c r="C4278" s="212" t="s">
        <v>5872</v>
      </c>
      <c r="D4278" s="47" t="s">
        <v>5866</v>
      </c>
      <c r="E4278" s="11">
        <v>12.685</v>
      </c>
      <c r="F4278" s="2">
        <v>0.47660000000000002</v>
      </c>
      <c r="G4278" s="2">
        <v>0.50160000000000005</v>
      </c>
      <c r="H4278" s="2">
        <v>-2.5000000000000022E-2</v>
      </c>
      <c r="I4278" s="2">
        <v>0.47099999999999997</v>
      </c>
      <c r="J4278" s="2">
        <v>0.47170000000000001</v>
      </c>
      <c r="K4278" s="2">
        <v>-7.0000000000003393E-4</v>
      </c>
      <c r="L4278" s="2">
        <v>0.46179999999999999</v>
      </c>
      <c r="M4278" s="2">
        <v>0.51700000000000002</v>
      </c>
      <c r="N4278" s="2">
        <v>-5.5200000000000027E-2</v>
      </c>
      <c r="O4278" s="2">
        <v>-2.6966666666666694E-2</v>
      </c>
      <c r="P4278" s="2" t="s">
        <v>5765</v>
      </c>
      <c r="Q4278" s="5">
        <v>22594</v>
      </c>
      <c r="R4278" s="5">
        <v>1781.1588490342924</v>
      </c>
      <c r="S4278" s="5">
        <v>56</v>
      </c>
      <c r="T4278" s="5">
        <v>247.85341241037443</v>
      </c>
      <c r="U4278" s="5">
        <v>2</v>
      </c>
      <c r="V4278" s="5">
        <v>8.8519075860848009</v>
      </c>
      <c r="W4278" s="5">
        <v>11</v>
      </c>
      <c r="X4278" s="5">
        <v>48.685491723466406</v>
      </c>
      <c r="Y4278" s="5">
        <v>2</v>
      </c>
      <c r="Z4278" s="5">
        <v>8.8519075860848009</v>
      </c>
      <c r="AA4278" s="5">
        <v>41</v>
      </c>
      <c r="AB4278" s="5">
        <v>181.46410551473843</v>
      </c>
      <c r="AC4278" s="225">
        <v>418</v>
      </c>
      <c r="AD4278" s="5">
        <v>1850.0486854917235</v>
      </c>
      <c r="AE4278" s="5">
        <v>52</v>
      </c>
      <c r="AF4278" s="5">
        <v>230.14959723820482</v>
      </c>
      <c r="AG4278" s="5">
        <v>350</v>
      </c>
      <c r="AH4278" s="5">
        <v>1549.0838275648402</v>
      </c>
      <c r="AI4278" s="5">
        <v>16</v>
      </c>
      <c r="AJ4278" s="5">
        <v>70.815260688678407</v>
      </c>
    </row>
    <row r="4279" spans="1:36" x14ac:dyDescent="0.25">
      <c r="A4279">
        <v>2018</v>
      </c>
      <c r="B4279" t="s">
        <v>41</v>
      </c>
      <c r="C4279" s="212" t="s">
        <v>5872</v>
      </c>
      <c r="D4279" s="47" t="s">
        <v>5866</v>
      </c>
      <c r="E4279" s="11">
        <v>12.685</v>
      </c>
      <c r="F4279" s="2">
        <v>0.47660000000000002</v>
      </c>
      <c r="G4279" s="2">
        <v>0.50160000000000005</v>
      </c>
      <c r="H4279" s="2">
        <v>-2.5000000000000022E-2</v>
      </c>
      <c r="I4279" s="2">
        <v>0.47099999999999997</v>
      </c>
      <c r="J4279" s="2">
        <v>0.47170000000000001</v>
      </c>
      <c r="K4279" s="2">
        <v>-7.0000000000003393E-4</v>
      </c>
      <c r="L4279" s="2">
        <v>0.46179999999999999</v>
      </c>
      <c r="M4279" s="2">
        <v>0.51700000000000002</v>
      </c>
      <c r="N4279" s="2">
        <v>-5.5200000000000027E-2</v>
      </c>
      <c r="O4279" s="2">
        <v>-2.6966666666666694E-2</v>
      </c>
      <c r="P4279" s="2" t="s">
        <v>5765</v>
      </c>
      <c r="Q4279" s="5">
        <v>22627</v>
      </c>
      <c r="R4279" s="5">
        <v>1783.7603468663776</v>
      </c>
      <c r="S4279" s="5">
        <v>57</v>
      </c>
      <c r="T4279" s="5">
        <v>251.91143324347019</v>
      </c>
      <c r="U4279" s="5">
        <v>0</v>
      </c>
      <c r="V4279" s="5">
        <v>0</v>
      </c>
      <c r="W4279" s="5">
        <v>15</v>
      </c>
      <c r="X4279" s="5">
        <v>66.29248243249215</v>
      </c>
      <c r="Y4279" s="5">
        <v>7</v>
      </c>
      <c r="Z4279" s="5">
        <v>30.936491801829671</v>
      </c>
      <c r="AA4279" s="5">
        <v>35</v>
      </c>
      <c r="AB4279" s="5">
        <v>154.68245900914835</v>
      </c>
      <c r="AC4279" s="225">
        <v>416</v>
      </c>
      <c r="AD4279" s="5">
        <v>1838.5115127944491</v>
      </c>
      <c r="AE4279" s="5">
        <v>57</v>
      </c>
      <c r="AF4279" s="5">
        <v>251.91143324347019</v>
      </c>
      <c r="AG4279" s="5">
        <v>341</v>
      </c>
      <c r="AH4279" s="5">
        <v>1507.0491006319885</v>
      </c>
      <c r="AI4279" s="5">
        <v>18</v>
      </c>
      <c r="AJ4279" s="5">
        <v>79.55097891899058</v>
      </c>
    </row>
    <row r="4280" spans="1:36" x14ac:dyDescent="0.25">
      <c r="A4280">
        <v>2018</v>
      </c>
      <c r="B4280" t="s">
        <v>41</v>
      </c>
      <c r="C4280" s="212" t="s">
        <v>6099</v>
      </c>
      <c r="D4280" s="47" t="s">
        <v>6045</v>
      </c>
      <c r="E4280" s="11">
        <v>7.06</v>
      </c>
      <c r="F4280" s="2">
        <v>0.41739999999999999</v>
      </c>
      <c r="G4280" s="2">
        <v>0.56140000000000001</v>
      </c>
      <c r="H4280" s="2">
        <v>-0.14400000000000002</v>
      </c>
      <c r="I4280" s="2">
        <v>0.41660000000000003</v>
      </c>
      <c r="J4280" s="2">
        <v>0.52200000000000002</v>
      </c>
      <c r="K4280" s="2">
        <v>-0.10539999999999999</v>
      </c>
      <c r="L4280" s="2">
        <v>0.48630000000000001</v>
      </c>
      <c r="M4280" s="2">
        <v>0.49730000000000002</v>
      </c>
      <c r="N4280" s="2">
        <v>-1.100000000000001E-2</v>
      </c>
      <c r="O4280" s="2">
        <v>-8.6800000000000002E-2</v>
      </c>
      <c r="P4280" s="2" t="s">
        <v>5900</v>
      </c>
      <c r="Q4280" s="5">
        <v>22627</v>
      </c>
      <c r="R4280" s="5">
        <v>3204.9575070821534</v>
      </c>
      <c r="S4280" s="5">
        <v>24</v>
      </c>
      <c r="T4280" s="5">
        <v>106.06797189198745</v>
      </c>
      <c r="U4280" s="5">
        <v>0</v>
      </c>
      <c r="V4280" s="5">
        <v>0</v>
      </c>
      <c r="W4280" s="5">
        <v>13</v>
      </c>
      <c r="X4280" s="5">
        <v>57.453484774826535</v>
      </c>
      <c r="Y4280" s="5">
        <v>3</v>
      </c>
      <c r="Z4280" s="5">
        <v>13.258496486498432</v>
      </c>
      <c r="AA4280" s="5">
        <v>8</v>
      </c>
      <c r="AB4280" s="5">
        <v>35.355990630662482</v>
      </c>
      <c r="AC4280" s="225">
        <v>97</v>
      </c>
      <c r="AD4280" s="5">
        <v>428.6913863967826</v>
      </c>
      <c r="AE4280" s="5">
        <v>12</v>
      </c>
      <c r="AF4280" s="5">
        <v>53.033985945993727</v>
      </c>
      <c r="AG4280" s="5">
        <v>85</v>
      </c>
      <c r="AH4280" s="5">
        <v>375.65740045078888</v>
      </c>
      <c r="AI4280" s="5">
        <v>0</v>
      </c>
      <c r="AJ4280" s="5">
        <v>0</v>
      </c>
    </row>
    <row r="4281" spans="1:36" x14ac:dyDescent="0.25">
      <c r="A4281">
        <v>2018</v>
      </c>
      <c r="B4281" t="s">
        <v>41</v>
      </c>
      <c r="C4281" s="212" t="s">
        <v>5672</v>
      </c>
      <c r="D4281" s="47" t="s">
        <v>5439</v>
      </c>
      <c r="E4281" s="11">
        <v>20.411000000000001</v>
      </c>
      <c r="F4281" s="2">
        <v>0.61570000000000003</v>
      </c>
      <c r="G4281" s="2">
        <v>0.3594</v>
      </c>
      <c r="H4281" s="2">
        <v>0.25630000000000003</v>
      </c>
      <c r="I4281" s="2">
        <v>0.60870000000000002</v>
      </c>
      <c r="J4281" s="2">
        <v>0.32529999999999998</v>
      </c>
      <c r="K4281" s="2">
        <v>0.28340000000000004</v>
      </c>
      <c r="L4281" s="2">
        <v>0.5766</v>
      </c>
      <c r="M4281" s="2">
        <v>0.39879999999999999</v>
      </c>
      <c r="N4281" s="2">
        <v>0.17780000000000001</v>
      </c>
      <c r="O4281" s="2">
        <v>0.23916666666666667</v>
      </c>
      <c r="P4281" s="2" t="s">
        <v>4792</v>
      </c>
      <c r="Q4281" s="5">
        <v>22640</v>
      </c>
      <c r="R4281" s="5">
        <v>1109.2058203909655</v>
      </c>
      <c r="S4281" s="5">
        <v>114</v>
      </c>
      <c r="T4281" s="5">
        <v>503.53356890459366</v>
      </c>
      <c r="U4281" s="5">
        <v>1</v>
      </c>
      <c r="V4281" s="5">
        <v>4.4169611307420489</v>
      </c>
      <c r="W4281" s="5">
        <v>37</v>
      </c>
      <c r="X4281" s="5">
        <v>163.42756183745584</v>
      </c>
      <c r="Y4281" s="5">
        <v>8</v>
      </c>
      <c r="Z4281" s="5">
        <v>35.335689045936391</v>
      </c>
      <c r="AA4281" s="5">
        <v>68</v>
      </c>
      <c r="AB4281" s="5">
        <v>300.35335689045934</v>
      </c>
      <c r="AC4281" s="225">
        <v>584</v>
      </c>
      <c r="AD4281" s="5">
        <v>2579.5053003533567</v>
      </c>
      <c r="AE4281" s="5">
        <v>93</v>
      </c>
      <c r="AF4281" s="5">
        <v>410.77738515901058</v>
      </c>
      <c r="AG4281" s="5">
        <v>482</v>
      </c>
      <c r="AH4281" s="5">
        <v>2128.9752650176679</v>
      </c>
      <c r="AI4281" s="5">
        <v>9</v>
      </c>
      <c r="AJ4281" s="5">
        <v>39.752650176678443</v>
      </c>
    </row>
    <row r="4282" spans="1:36" x14ac:dyDescent="0.25">
      <c r="A4282">
        <v>2019</v>
      </c>
      <c r="B4282" t="s">
        <v>41</v>
      </c>
      <c r="C4282" s="212" t="s">
        <v>6072</v>
      </c>
      <c r="D4282" s="47" t="s">
        <v>6020</v>
      </c>
      <c r="E4282" s="11">
        <v>5.5369999999999999</v>
      </c>
      <c r="F4282" s="2">
        <v>0.39910000000000001</v>
      </c>
      <c r="G4282" s="2">
        <v>0.57979999999999998</v>
      </c>
      <c r="H4282" s="2">
        <v>-0.18069999999999997</v>
      </c>
      <c r="I4282" s="2">
        <v>0.39450000000000002</v>
      </c>
      <c r="J4282" s="2">
        <v>0.54200000000000004</v>
      </c>
      <c r="K4282" s="2">
        <v>-0.14750000000000002</v>
      </c>
      <c r="L4282" s="2">
        <v>0.48630000000000001</v>
      </c>
      <c r="M4282" s="2">
        <v>0.49730000000000002</v>
      </c>
      <c r="N4282" s="2">
        <v>-1.100000000000001E-2</v>
      </c>
      <c r="O4282" s="2">
        <v>-0.11306666666666666</v>
      </c>
      <c r="P4282" s="2" t="s">
        <v>5900</v>
      </c>
      <c r="Q4282" s="5">
        <v>22642</v>
      </c>
      <c r="R4282" s="5">
        <v>4089.2179880801878</v>
      </c>
      <c r="S4282" s="5">
        <v>16</v>
      </c>
      <c r="T4282" s="5">
        <v>70.665135588728916</v>
      </c>
      <c r="U4282" s="5">
        <v>1</v>
      </c>
      <c r="V4282" s="5">
        <v>4.4165709742955572</v>
      </c>
      <c r="W4282" s="5">
        <v>7</v>
      </c>
      <c r="X4282" s="5">
        <v>30.915996820068898</v>
      </c>
      <c r="Y4282" s="5">
        <v>3</v>
      </c>
      <c r="Z4282" s="5">
        <v>13.249712922886671</v>
      </c>
      <c r="AA4282" s="5">
        <v>5</v>
      </c>
      <c r="AB4282" s="5">
        <v>22.082854871477785</v>
      </c>
      <c r="AC4282" s="225">
        <v>146</v>
      </c>
      <c r="AD4282" s="5">
        <v>644.81936224715128</v>
      </c>
      <c r="AE4282" s="5">
        <v>14</v>
      </c>
      <c r="AF4282" s="5">
        <v>61.831993640137796</v>
      </c>
      <c r="AG4282" s="5">
        <v>122</v>
      </c>
      <c r="AH4282" s="5">
        <v>538.82165886405789</v>
      </c>
      <c r="AI4282" s="5">
        <v>10</v>
      </c>
      <c r="AJ4282" s="5">
        <v>44.165709742955571</v>
      </c>
    </row>
    <row r="4283" spans="1:36" x14ac:dyDescent="0.25">
      <c r="A4283">
        <v>2018</v>
      </c>
      <c r="B4283" t="s">
        <v>49</v>
      </c>
      <c r="C4283" s="212" t="s">
        <v>6482</v>
      </c>
      <c r="D4283" s="47" t="s">
        <v>6316</v>
      </c>
      <c r="E4283" s="11">
        <v>6.2</v>
      </c>
      <c r="F4283" s="2">
        <v>0.2611</v>
      </c>
      <c r="G4283" s="2">
        <v>0.71</v>
      </c>
      <c r="H4283" s="2">
        <v>-0.44889999999999997</v>
      </c>
      <c r="I4283" s="2">
        <v>0.39400000000000002</v>
      </c>
      <c r="J4283" s="2">
        <v>0.52400000000000002</v>
      </c>
      <c r="K4283" s="2">
        <v>-0.13</v>
      </c>
      <c r="L4283" s="2">
        <v>0.45100000000000001</v>
      </c>
      <c r="M4283" s="2">
        <v>0.53600000000000003</v>
      </c>
      <c r="N4283" s="2">
        <v>-8.500000000000002E-2</v>
      </c>
      <c r="O4283" s="2">
        <v>-0.22129999999999997</v>
      </c>
      <c r="P4283" s="2" t="s">
        <v>5900</v>
      </c>
      <c r="Q4283" s="5">
        <v>22732</v>
      </c>
      <c r="R4283" s="5">
        <v>3666.4516129032259</v>
      </c>
      <c r="S4283" s="5">
        <v>33</v>
      </c>
      <c r="T4283" s="5">
        <v>145.16980468062644</v>
      </c>
      <c r="U4283" s="5">
        <v>0</v>
      </c>
      <c r="V4283" s="5">
        <v>0</v>
      </c>
      <c r="W4283" s="5">
        <v>9</v>
      </c>
      <c r="X4283" s="5">
        <v>39.591764912898114</v>
      </c>
      <c r="Y4283" s="5">
        <v>5</v>
      </c>
      <c r="Z4283" s="5">
        <v>21.995424951610065</v>
      </c>
      <c r="AA4283" s="5">
        <v>19</v>
      </c>
      <c r="AB4283" s="5">
        <v>83.582614816118252</v>
      </c>
      <c r="AC4283" s="225">
        <v>175</v>
      </c>
      <c r="AD4283" s="5">
        <v>769.83987330635227</v>
      </c>
      <c r="AE4283" s="5">
        <v>44</v>
      </c>
      <c r="AF4283" s="5">
        <v>193.55973957416859</v>
      </c>
      <c r="AG4283" s="5">
        <v>115</v>
      </c>
      <c r="AH4283" s="5">
        <v>505.89477388703148</v>
      </c>
      <c r="AI4283" s="5">
        <v>16</v>
      </c>
      <c r="AJ4283" s="5">
        <v>70.385359845152209</v>
      </c>
    </row>
    <row r="4284" spans="1:36" x14ac:dyDescent="0.25">
      <c r="A4284">
        <v>2019</v>
      </c>
      <c r="B4284" t="s">
        <v>71</v>
      </c>
      <c r="C4284" s="212" t="s">
        <v>4801</v>
      </c>
      <c r="D4284" s="47" t="s">
        <v>4795</v>
      </c>
      <c r="E4284" s="11">
        <v>0</v>
      </c>
      <c r="F4284" s="2">
        <v>0.53169999999999995</v>
      </c>
      <c r="G4284" s="2">
        <v>0.44650000000000001</v>
      </c>
      <c r="H4284" s="2">
        <v>8.5199999999999942E-2</v>
      </c>
      <c r="I4284" s="2">
        <v>0.5474</v>
      </c>
      <c r="J4284" s="2">
        <v>0.39789999999999998</v>
      </c>
      <c r="K4284" s="2">
        <v>0.14950000000000002</v>
      </c>
      <c r="L4284" s="2">
        <v>0.57509999999999994</v>
      </c>
      <c r="M4284" s="2">
        <v>0.41189999999999999</v>
      </c>
      <c r="N4284" s="2">
        <v>0.16319999999999996</v>
      </c>
      <c r="O4284" s="2">
        <v>0.1326333333333333</v>
      </c>
      <c r="P4284" s="2" t="s">
        <v>4792</v>
      </c>
      <c r="Q4284" s="5">
        <v>22741</v>
      </c>
      <c r="R4284" s="5" t="s">
        <v>4791</v>
      </c>
      <c r="S4284" s="5">
        <v>44</v>
      </c>
      <c r="T4284" s="5">
        <v>193.4831361857438</v>
      </c>
      <c r="U4284" s="5">
        <v>0</v>
      </c>
      <c r="V4284" s="5">
        <v>0</v>
      </c>
      <c r="W4284" s="5">
        <v>20</v>
      </c>
      <c r="X4284" s="5">
        <v>87.946880084429012</v>
      </c>
      <c r="Y4284" s="5">
        <v>9</v>
      </c>
      <c r="Z4284" s="5">
        <v>39.576096037993054</v>
      </c>
      <c r="AA4284" s="5">
        <v>15</v>
      </c>
      <c r="AB4284" s="5">
        <v>65.960160063321752</v>
      </c>
      <c r="AC4284" s="225">
        <v>431</v>
      </c>
      <c r="AD4284" s="5">
        <v>1895.2552658194452</v>
      </c>
      <c r="AE4284" s="5">
        <v>57</v>
      </c>
      <c r="AF4284" s="5">
        <v>250.64860824062268</v>
      </c>
      <c r="AG4284" s="5">
        <v>365</v>
      </c>
      <c r="AH4284" s="5">
        <v>1605.0305615408295</v>
      </c>
      <c r="AI4284" s="5">
        <v>9</v>
      </c>
      <c r="AJ4284" s="5">
        <v>39.576096037993054</v>
      </c>
    </row>
    <row r="4285" spans="1:36" x14ac:dyDescent="0.25">
      <c r="A4285">
        <v>2017</v>
      </c>
      <c r="B4285" t="s">
        <v>49</v>
      </c>
      <c r="C4285" s="212" t="s">
        <v>6502</v>
      </c>
      <c r="D4285" s="47" t="s">
        <v>6314</v>
      </c>
      <c r="E4285" s="11">
        <v>35.799999999999997</v>
      </c>
      <c r="F4285" s="2">
        <v>0.39889999999999998</v>
      </c>
      <c r="G4285" s="2">
        <v>0.57140000000000002</v>
      </c>
      <c r="H4285" s="2">
        <v>-0.17250000000000004</v>
      </c>
      <c r="I4285" s="2">
        <v>0.443</v>
      </c>
      <c r="J4285" s="2">
        <v>0.47099999999999997</v>
      </c>
      <c r="K4285" s="2">
        <v>-2.7999999999999969E-2</v>
      </c>
      <c r="L4285" s="2">
        <v>0.42699999999999999</v>
      </c>
      <c r="M4285" s="2">
        <v>0.55900000000000005</v>
      </c>
      <c r="N4285" s="2">
        <v>-0.13200000000000006</v>
      </c>
      <c r="O4285" s="2">
        <v>-0.11083333333333335</v>
      </c>
      <c r="P4285" s="2" t="s">
        <v>5900</v>
      </c>
      <c r="Q4285" s="5">
        <v>22743</v>
      </c>
      <c r="R4285" s="5">
        <v>635.27932960893861</v>
      </c>
      <c r="S4285" s="5">
        <v>129</v>
      </c>
      <c r="T4285" s="5">
        <v>567.20749241524868</v>
      </c>
      <c r="U4285" s="5">
        <v>0</v>
      </c>
      <c r="V4285" s="5">
        <v>0</v>
      </c>
      <c r="W4285" s="5">
        <v>9</v>
      </c>
      <c r="X4285" s="5">
        <v>39.572615749901068</v>
      </c>
      <c r="Y4285" s="5">
        <v>6</v>
      </c>
      <c r="Z4285" s="5">
        <v>26.381743833267379</v>
      </c>
      <c r="AA4285" s="5">
        <v>114</v>
      </c>
      <c r="AB4285" s="5">
        <v>501.25313283208015</v>
      </c>
      <c r="AC4285" s="225">
        <v>425</v>
      </c>
      <c r="AD4285" s="5">
        <v>1868.7068548564393</v>
      </c>
      <c r="AE4285" s="5">
        <v>75</v>
      </c>
      <c r="AF4285" s="5">
        <v>329.77179791584223</v>
      </c>
      <c r="AG4285" s="5">
        <v>326</v>
      </c>
      <c r="AH4285" s="5">
        <v>1433.4080816075275</v>
      </c>
      <c r="AI4285" s="5">
        <v>24</v>
      </c>
      <c r="AJ4285" s="5">
        <v>105.52697533306952</v>
      </c>
    </row>
    <row r="4286" spans="1:36" x14ac:dyDescent="0.25">
      <c r="A4286">
        <v>2018</v>
      </c>
      <c r="B4286" t="s">
        <v>49</v>
      </c>
      <c r="C4286" s="212" t="s">
        <v>6502</v>
      </c>
      <c r="D4286" s="47" t="s">
        <v>6314</v>
      </c>
      <c r="E4286" s="11">
        <v>35.799999999999997</v>
      </c>
      <c r="F4286" s="2">
        <v>0.39889999999999998</v>
      </c>
      <c r="G4286" s="2">
        <v>0.57140000000000002</v>
      </c>
      <c r="H4286" s="2">
        <v>-0.17250000000000004</v>
      </c>
      <c r="I4286" s="2">
        <v>0.443</v>
      </c>
      <c r="J4286" s="2">
        <v>0.47099999999999997</v>
      </c>
      <c r="K4286" s="2">
        <v>-2.7999999999999969E-2</v>
      </c>
      <c r="L4286" s="2">
        <v>0.42699999999999999</v>
      </c>
      <c r="M4286" s="2">
        <v>0.55900000000000005</v>
      </c>
      <c r="N4286" s="2">
        <v>-0.13200000000000006</v>
      </c>
      <c r="O4286" s="2">
        <v>-0.11083333333333335</v>
      </c>
      <c r="P4286" s="2" t="s">
        <v>5900</v>
      </c>
      <c r="Q4286" s="5">
        <v>22747</v>
      </c>
      <c r="R4286" s="5">
        <v>635.39106145251401</v>
      </c>
      <c r="S4286" s="5">
        <v>160</v>
      </c>
      <c r="T4286" s="5">
        <v>703.38945795049892</v>
      </c>
      <c r="U4286" s="5">
        <v>0</v>
      </c>
      <c r="V4286" s="5">
        <v>0</v>
      </c>
      <c r="W4286" s="5">
        <v>17</v>
      </c>
      <c r="X4286" s="5">
        <v>74.73512990724052</v>
      </c>
      <c r="Y4286" s="5">
        <v>15</v>
      </c>
      <c r="Z4286" s="5">
        <v>65.94276168285927</v>
      </c>
      <c r="AA4286" s="5">
        <v>128</v>
      </c>
      <c r="AB4286" s="5">
        <v>562.71156636039916</v>
      </c>
      <c r="AC4286" s="225">
        <v>384</v>
      </c>
      <c r="AD4286" s="5">
        <v>1688.1346990811976</v>
      </c>
      <c r="AE4286" s="5">
        <v>57</v>
      </c>
      <c r="AF4286" s="5">
        <v>250.58249439486525</v>
      </c>
      <c r="AG4286" s="5">
        <v>299</v>
      </c>
      <c r="AH4286" s="5">
        <v>1314.459049544995</v>
      </c>
      <c r="AI4286" s="5">
        <v>28</v>
      </c>
      <c r="AJ4286" s="5">
        <v>123.09315514133733</v>
      </c>
    </row>
    <row r="4287" spans="1:36" x14ac:dyDescent="0.25">
      <c r="A4287">
        <v>2017</v>
      </c>
      <c r="B4287" t="s">
        <v>41</v>
      </c>
      <c r="C4287" s="212" t="s">
        <v>5872</v>
      </c>
      <c r="D4287" s="47" t="s">
        <v>5866</v>
      </c>
      <c r="E4287" s="11">
        <v>12.685</v>
      </c>
      <c r="F4287" s="2">
        <v>0.47660000000000002</v>
      </c>
      <c r="G4287" s="2">
        <v>0.50160000000000005</v>
      </c>
      <c r="H4287" s="2">
        <v>-2.5000000000000022E-2</v>
      </c>
      <c r="I4287" s="2">
        <v>0.47099999999999997</v>
      </c>
      <c r="J4287" s="2">
        <v>0.47170000000000001</v>
      </c>
      <c r="K4287" s="2">
        <v>-7.0000000000003393E-4</v>
      </c>
      <c r="L4287" s="2">
        <v>0.46179999999999999</v>
      </c>
      <c r="M4287" s="2">
        <v>0.51700000000000002</v>
      </c>
      <c r="N4287" s="2">
        <v>-5.5200000000000027E-2</v>
      </c>
      <c r="O4287" s="2">
        <v>-2.6966666666666694E-2</v>
      </c>
      <c r="P4287" s="2" t="s">
        <v>5765</v>
      </c>
      <c r="Q4287" s="5">
        <v>22772</v>
      </c>
      <c r="R4287" s="5">
        <v>1795.1911706740243</v>
      </c>
      <c r="S4287" s="5">
        <v>51</v>
      </c>
      <c r="T4287" s="5">
        <v>223.95924819954331</v>
      </c>
      <c r="U4287" s="5">
        <v>0</v>
      </c>
      <c r="V4287" s="5">
        <v>0</v>
      </c>
      <c r="W4287" s="5">
        <v>10</v>
      </c>
      <c r="X4287" s="5">
        <v>43.913578078341821</v>
      </c>
      <c r="Y4287" s="5">
        <v>5</v>
      </c>
      <c r="Z4287" s="5">
        <v>21.956789039170911</v>
      </c>
      <c r="AA4287" s="5">
        <v>36</v>
      </c>
      <c r="AB4287" s="5">
        <v>158.08888108203055</v>
      </c>
      <c r="AC4287" s="225">
        <v>540</v>
      </c>
      <c r="AD4287" s="5">
        <v>2371.3332162304582</v>
      </c>
      <c r="AE4287" s="5">
        <v>75</v>
      </c>
      <c r="AF4287" s="5">
        <v>329.3518355875637</v>
      </c>
      <c r="AG4287" s="5">
        <v>448</v>
      </c>
      <c r="AH4287" s="5">
        <v>1967.3282979097137</v>
      </c>
      <c r="AI4287" s="5">
        <v>17</v>
      </c>
      <c r="AJ4287" s="5">
        <v>74.653082733181108</v>
      </c>
    </row>
    <row r="4288" spans="1:36" x14ac:dyDescent="0.25">
      <c r="A4288">
        <v>2018</v>
      </c>
      <c r="B4288" t="s">
        <v>41</v>
      </c>
      <c r="C4288" s="212" t="s">
        <v>6072</v>
      </c>
      <c r="D4288" s="47" t="s">
        <v>6020</v>
      </c>
      <c r="E4288" s="11">
        <v>5.5369999999999999</v>
      </c>
      <c r="F4288" s="2">
        <v>0.39910000000000001</v>
      </c>
      <c r="G4288" s="2">
        <v>0.57979999999999998</v>
      </c>
      <c r="H4288" s="2">
        <v>-0.18069999999999997</v>
      </c>
      <c r="I4288" s="2">
        <v>0.39450000000000002</v>
      </c>
      <c r="J4288" s="2">
        <v>0.54200000000000004</v>
      </c>
      <c r="K4288" s="2">
        <v>-0.14750000000000002</v>
      </c>
      <c r="L4288" s="2">
        <v>0.48630000000000001</v>
      </c>
      <c r="M4288" s="2">
        <v>0.49730000000000002</v>
      </c>
      <c r="N4288" s="2">
        <v>-1.100000000000001E-2</v>
      </c>
      <c r="O4288" s="2">
        <v>-0.11306666666666666</v>
      </c>
      <c r="P4288" s="2" t="s">
        <v>5900</v>
      </c>
      <c r="Q4288" s="5">
        <v>22799</v>
      </c>
      <c r="R4288" s="5">
        <v>4117.5726927939322</v>
      </c>
      <c r="S4288" s="5">
        <v>9</v>
      </c>
      <c r="T4288" s="5">
        <v>39.475415588403003</v>
      </c>
      <c r="U4288" s="5">
        <v>0</v>
      </c>
      <c r="V4288" s="5">
        <v>0</v>
      </c>
      <c r="W4288" s="5">
        <v>6</v>
      </c>
      <c r="X4288" s="5">
        <v>26.316943725602002</v>
      </c>
      <c r="Y4288" s="5">
        <v>1</v>
      </c>
      <c r="Z4288" s="5">
        <v>4.3861572876003336</v>
      </c>
      <c r="AA4288" s="5">
        <v>2</v>
      </c>
      <c r="AB4288" s="5">
        <v>8.7723145752006673</v>
      </c>
      <c r="AC4288" s="225">
        <v>206</v>
      </c>
      <c r="AD4288" s="5">
        <v>903.54840124566863</v>
      </c>
      <c r="AE4288" s="5">
        <v>24</v>
      </c>
      <c r="AF4288" s="5">
        <v>105.26777490240801</v>
      </c>
      <c r="AG4288" s="5">
        <v>172</v>
      </c>
      <c r="AH4288" s="5">
        <v>754.41905346725741</v>
      </c>
      <c r="AI4288" s="5">
        <v>10</v>
      </c>
      <c r="AJ4288" s="5">
        <v>43.861572876003336</v>
      </c>
    </row>
    <row r="4289" spans="1:36" x14ac:dyDescent="0.25">
      <c r="A4289">
        <v>2017</v>
      </c>
      <c r="B4289" t="s">
        <v>41</v>
      </c>
      <c r="C4289" s="212" t="s">
        <v>6072</v>
      </c>
      <c r="D4289" s="47" t="s">
        <v>6020</v>
      </c>
      <c r="E4289" s="11">
        <v>5.5369999999999999</v>
      </c>
      <c r="F4289" s="2">
        <v>0.39910000000000001</v>
      </c>
      <c r="G4289" s="2">
        <v>0.57979999999999998</v>
      </c>
      <c r="H4289" s="2">
        <v>-0.18069999999999997</v>
      </c>
      <c r="I4289" s="2">
        <v>0.39450000000000002</v>
      </c>
      <c r="J4289" s="2">
        <v>0.54200000000000004</v>
      </c>
      <c r="K4289" s="2">
        <v>-0.14750000000000002</v>
      </c>
      <c r="L4289" s="2">
        <v>0.48630000000000001</v>
      </c>
      <c r="M4289" s="2">
        <v>0.49730000000000002</v>
      </c>
      <c r="N4289" s="2">
        <v>-1.100000000000001E-2</v>
      </c>
      <c r="O4289" s="2">
        <v>-0.11306666666666666</v>
      </c>
      <c r="P4289" s="2" t="s">
        <v>5900</v>
      </c>
      <c r="Q4289" s="5">
        <v>22824</v>
      </c>
      <c r="R4289" s="5">
        <v>4122.0877731623623</v>
      </c>
      <c r="S4289" s="5">
        <v>13</v>
      </c>
      <c r="T4289" s="5">
        <v>56.957588503329831</v>
      </c>
      <c r="U4289" s="5">
        <v>0</v>
      </c>
      <c r="V4289" s="5">
        <v>0</v>
      </c>
      <c r="W4289" s="5">
        <v>5</v>
      </c>
      <c r="X4289" s="5">
        <v>21.906764808973012</v>
      </c>
      <c r="Y4289" s="5">
        <v>4</v>
      </c>
      <c r="Z4289" s="5">
        <v>17.525411847178411</v>
      </c>
      <c r="AA4289" s="5">
        <v>4</v>
      </c>
      <c r="AB4289" s="5">
        <v>17.525411847178411</v>
      </c>
      <c r="AC4289" s="225">
        <v>169</v>
      </c>
      <c r="AD4289" s="5">
        <v>740.44865054328784</v>
      </c>
      <c r="AE4289" s="5">
        <v>27</v>
      </c>
      <c r="AF4289" s="5">
        <v>118.29652996845427</v>
      </c>
      <c r="AG4289" s="5">
        <v>132</v>
      </c>
      <c r="AH4289" s="5">
        <v>578.3385909568874</v>
      </c>
      <c r="AI4289" s="5">
        <v>10</v>
      </c>
      <c r="AJ4289" s="5">
        <v>43.813529617946024</v>
      </c>
    </row>
    <row r="4290" spans="1:36" x14ac:dyDescent="0.25">
      <c r="A4290">
        <v>2018</v>
      </c>
      <c r="B4290" t="s">
        <v>49</v>
      </c>
      <c r="C4290" s="212" t="s">
        <v>5386</v>
      </c>
      <c r="D4290" s="47" t="s">
        <v>6316</v>
      </c>
      <c r="E4290" s="11">
        <v>6</v>
      </c>
      <c r="F4290" s="2">
        <v>0.2611</v>
      </c>
      <c r="G4290" s="2">
        <v>0.71</v>
      </c>
      <c r="H4290" s="2">
        <v>-0.44889999999999997</v>
      </c>
      <c r="I4290" s="2">
        <v>0.28499999999999998</v>
      </c>
      <c r="J4290" s="2">
        <v>0.621</v>
      </c>
      <c r="K4290" s="2">
        <v>-0.33600000000000002</v>
      </c>
      <c r="L4290" s="2">
        <v>0.439</v>
      </c>
      <c r="M4290" s="2">
        <v>0.54800000000000004</v>
      </c>
      <c r="N4290" s="2">
        <v>-0.10900000000000004</v>
      </c>
      <c r="O4290" s="2">
        <v>-0.29796666666666666</v>
      </c>
      <c r="P4290" s="2" t="s">
        <v>5900</v>
      </c>
      <c r="Q4290" s="5">
        <v>22850</v>
      </c>
      <c r="R4290" s="5">
        <v>3808.3333333333335</v>
      </c>
      <c r="S4290" s="5">
        <v>7</v>
      </c>
      <c r="T4290" s="5">
        <v>30.634573304157549</v>
      </c>
      <c r="U4290" s="5">
        <v>0</v>
      </c>
      <c r="V4290" s="5">
        <v>0</v>
      </c>
      <c r="W4290" s="5">
        <v>0</v>
      </c>
      <c r="X4290" s="5">
        <v>0</v>
      </c>
      <c r="Y4290" s="5">
        <v>0</v>
      </c>
      <c r="Z4290" s="5">
        <v>0</v>
      </c>
      <c r="AA4290" s="5">
        <v>7</v>
      </c>
      <c r="AB4290" s="5">
        <v>30.634573304157549</v>
      </c>
      <c r="AC4290" s="225">
        <v>88</v>
      </c>
      <c r="AD4290" s="5">
        <v>385.12035010940923</v>
      </c>
      <c r="AE4290" s="5">
        <v>10</v>
      </c>
      <c r="AF4290" s="5">
        <v>43.763676148796499</v>
      </c>
      <c r="AG4290" s="5">
        <v>74</v>
      </c>
      <c r="AH4290" s="5">
        <v>323.85120350109412</v>
      </c>
      <c r="AI4290" s="5">
        <v>4</v>
      </c>
      <c r="AJ4290" s="5">
        <v>17.505470459518598</v>
      </c>
    </row>
    <row r="4291" spans="1:36" x14ac:dyDescent="0.25">
      <c r="A4291">
        <v>2017</v>
      </c>
      <c r="B4291" t="s">
        <v>41</v>
      </c>
      <c r="C4291" s="212" t="s">
        <v>5672</v>
      </c>
      <c r="D4291" s="47" t="s">
        <v>5439</v>
      </c>
      <c r="E4291" s="11">
        <v>20.411000000000001</v>
      </c>
      <c r="F4291" s="2">
        <v>0.61570000000000003</v>
      </c>
      <c r="G4291" s="2">
        <v>0.3594</v>
      </c>
      <c r="H4291" s="2">
        <v>0.25630000000000003</v>
      </c>
      <c r="I4291" s="2">
        <v>0.60870000000000002</v>
      </c>
      <c r="J4291" s="2">
        <v>0.32529999999999998</v>
      </c>
      <c r="K4291" s="2">
        <v>0.28340000000000004</v>
      </c>
      <c r="L4291" s="2">
        <v>0.5766</v>
      </c>
      <c r="M4291" s="2">
        <v>0.39879999999999999</v>
      </c>
      <c r="N4291" s="2">
        <v>0.17780000000000001</v>
      </c>
      <c r="O4291" s="2">
        <v>0.23916666666666667</v>
      </c>
      <c r="P4291" s="2" t="s">
        <v>4792</v>
      </c>
      <c r="Q4291" s="5">
        <v>22856</v>
      </c>
      <c r="R4291" s="5">
        <v>1119.7883494194307</v>
      </c>
      <c r="S4291" s="5">
        <v>97</v>
      </c>
      <c r="T4291" s="5">
        <v>424.39621981099054</v>
      </c>
      <c r="U4291" s="5">
        <v>0</v>
      </c>
      <c r="V4291" s="5">
        <v>0</v>
      </c>
      <c r="W4291" s="5">
        <v>25</v>
      </c>
      <c r="X4291" s="5">
        <v>109.38046902345118</v>
      </c>
      <c r="Y4291" s="5">
        <v>10</v>
      </c>
      <c r="Z4291" s="5">
        <v>43.752187609380464</v>
      </c>
      <c r="AA4291" s="5">
        <v>62</v>
      </c>
      <c r="AB4291" s="5">
        <v>271.2635631781589</v>
      </c>
      <c r="AC4291" s="225">
        <v>684</v>
      </c>
      <c r="AD4291" s="5">
        <v>2992.6496324816239</v>
      </c>
      <c r="AE4291" s="5">
        <v>164</v>
      </c>
      <c r="AF4291" s="5">
        <v>717.53587679383963</v>
      </c>
      <c r="AG4291" s="5">
        <v>504</v>
      </c>
      <c r="AH4291" s="5">
        <v>2205.1102555127754</v>
      </c>
      <c r="AI4291" s="5">
        <v>16</v>
      </c>
      <c r="AJ4291" s="5">
        <v>70.003500175008753</v>
      </c>
    </row>
    <row r="4292" spans="1:36" x14ac:dyDescent="0.25">
      <c r="A4292">
        <v>2019</v>
      </c>
      <c r="B4292" t="s">
        <v>41</v>
      </c>
      <c r="C4292" s="212" t="s">
        <v>6055</v>
      </c>
      <c r="D4292" s="47" t="s">
        <v>6005</v>
      </c>
      <c r="E4292" s="11">
        <v>5.0880000000000001</v>
      </c>
      <c r="F4292" s="2">
        <v>0.24049999999999999</v>
      </c>
      <c r="G4292" s="2">
        <v>0.74350000000000005</v>
      </c>
      <c r="H4292" s="2">
        <v>-0.50300000000000011</v>
      </c>
      <c r="I4292" s="2">
        <v>0.2102</v>
      </c>
      <c r="J4292" s="2">
        <v>0.74750000000000005</v>
      </c>
      <c r="K4292" s="2">
        <v>-0.53730000000000011</v>
      </c>
      <c r="L4292" s="2">
        <v>0.24629999999999999</v>
      </c>
      <c r="M4292" s="2">
        <v>0.74</v>
      </c>
      <c r="N4292" s="2">
        <v>-0.49370000000000003</v>
      </c>
      <c r="O4292" s="2">
        <v>-0.51133333333333342</v>
      </c>
      <c r="P4292" s="2" t="s">
        <v>5900</v>
      </c>
      <c r="Q4292" s="5">
        <v>22904</v>
      </c>
      <c r="R4292" s="5">
        <v>4501.5723270440249</v>
      </c>
      <c r="S4292" s="5">
        <v>19</v>
      </c>
      <c r="T4292" s="5">
        <v>82.954942368145311</v>
      </c>
      <c r="U4292" s="5">
        <v>1</v>
      </c>
      <c r="V4292" s="5">
        <v>4.3660495983234364</v>
      </c>
      <c r="W4292" s="5">
        <v>0</v>
      </c>
      <c r="X4292" s="5">
        <v>0</v>
      </c>
      <c r="Y4292" s="5">
        <v>3</v>
      </c>
      <c r="Z4292" s="5">
        <v>13.098148794970312</v>
      </c>
      <c r="AA4292" s="5">
        <v>15</v>
      </c>
      <c r="AB4292" s="5">
        <v>65.490743974851554</v>
      </c>
      <c r="AC4292" s="225">
        <v>194</v>
      </c>
      <c r="AD4292" s="5">
        <v>847.01362207474688</v>
      </c>
      <c r="AE4292" s="5">
        <v>41</v>
      </c>
      <c r="AF4292" s="5">
        <v>179.00803353126091</v>
      </c>
      <c r="AG4292" s="5">
        <v>129</v>
      </c>
      <c r="AH4292" s="5">
        <v>563.22039818372332</v>
      </c>
      <c r="AI4292" s="5">
        <v>24</v>
      </c>
      <c r="AJ4292" s="5">
        <v>104.7851903597625</v>
      </c>
    </row>
    <row r="4293" spans="1:36" x14ac:dyDescent="0.25">
      <c r="A4293">
        <v>2018</v>
      </c>
      <c r="B4293" t="s">
        <v>41</v>
      </c>
      <c r="C4293" s="212" t="s">
        <v>6096</v>
      </c>
      <c r="D4293" s="47" t="s">
        <v>6020</v>
      </c>
      <c r="E4293" s="11">
        <v>6.9009999999999998</v>
      </c>
      <c r="F4293" s="2">
        <v>0.39910000000000001</v>
      </c>
      <c r="G4293" s="2">
        <v>0.57979999999999998</v>
      </c>
      <c r="H4293" s="2">
        <v>-0.18069999999999997</v>
      </c>
      <c r="I4293" s="2">
        <v>0.39450000000000002</v>
      </c>
      <c r="J4293" s="2">
        <v>0.54200000000000004</v>
      </c>
      <c r="K4293" s="2">
        <v>-0.14750000000000002</v>
      </c>
      <c r="L4293" s="2">
        <v>0.48630000000000001</v>
      </c>
      <c r="M4293" s="2">
        <v>0.49730000000000002</v>
      </c>
      <c r="N4293" s="2">
        <v>-1.100000000000001E-2</v>
      </c>
      <c r="O4293" s="2">
        <v>-0.11306666666666666</v>
      </c>
      <c r="P4293" s="2" t="s">
        <v>5900</v>
      </c>
      <c r="Q4293" s="5">
        <v>22966</v>
      </c>
      <c r="R4293" s="5">
        <v>3327.9234893493699</v>
      </c>
      <c r="S4293" s="5">
        <v>16</v>
      </c>
      <c r="T4293" s="5">
        <v>69.668205172864234</v>
      </c>
      <c r="U4293" s="5">
        <v>0</v>
      </c>
      <c r="V4293" s="5">
        <v>0</v>
      </c>
      <c r="W4293" s="5">
        <v>4</v>
      </c>
      <c r="X4293" s="5">
        <v>17.417051293216058</v>
      </c>
      <c r="Y4293" s="5">
        <v>5</v>
      </c>
      <c r="Z4293" s="5">
        <v>21.771314116520074</v>
      </c>
      <c r="AA4293" s="5">
        <v>7</v>
      </c>
      <c r="AB4293" s="5">
        <v>30.479839763128105</v>
      </c>
      <c r="AC4293" s="225">
        <v>106</v>
      </c>
      <c r="AD4293" s="5">
        <v>461.55185927022552</v>
      </c>
      <c r="AE4293" s="5">
        <v>20</v>
      </c>
      <c r="AF4293" s="5">
        <v>87.085256466080295</v>
      </c>
      <c r="AG4293" s="5">
        <v>74</v>
      </c>
      <c r="AH4293" s="5">
        <v>322.21544892449708</v>
      </c>
      <c r="AI4293" s="5">
        <v>12</v>
      </c>
      <c r="AJ4293" s="5">
        <v>52.251153879648172</v>
      </c>
    </row>
    <row r="4294" spans="1:36" x14ac:dyDescent="0.25">
      <c r="A4294">
        <v>2017</v>
      </c>
      <c r="B4294" t="s">
        <v>71</v>
      </c>
      <c r="C4294" s="212" t="s">
        <v>5822</v>
      </c>
      <c r="D4294" s="47" t="s">
        <v>5817</v>
      </c>
      <c r="E4294" s="11">
        <v>0</v>
      </c>
      <c r="F4294" s="2">
        <v>0.4909</v>
      </c>
      <c r="G4294" s="2">
        <v>0.49309999999999998</v>
      </c>
      <c r="H4294" s="2">
        <v>-2.1999999999999797E-3</v>
      </c>
      <c r="I4294" s="2">
        <v>0.51739999999999997</v>
      </c>
      <c r="J4294" s="2">
        <v>0.43140000000000001</v>
      </c>
      <c r="K4294" s="2">
        <v>8.5999999999999965E-2</v>
      </c>
      <c r="L4294" s="2">
        <v>0.57120000000000004</v>
      </c>
      <c r="M4294" s="2">
        <v>0.4143</v>
      </c>
      <c r="N4294" s="2">
        <v>0.15690000000000004</v>
      </c>
      <c r="O4294" s="2">
        <v>8.0233333333333337E-2</v>
      </c>
      <c r="P4294" s="2" t="s">
        <v>5765</v>
      </c>
      <c r="Q4294" s="5">
        <v>22994</v>
      </c>
      <c r="R4294" s="5" t="s">
        <v>4791</v>
      </c>
      <c r="S4294" s="5">
        <v>31</v>
      </c>
      <c r="T4294" s="5">
        <v>134.81777855092633</v>
      </c>
      <c r="U4294" s="5">
        <v>0</v>
      </c>
      <c r="V4294" s="5">
        <v>0</v>
      </c>
      <c r="W4294" s="5">
        <v>2</v>
      </c>
      <c r="X4294" s="5">
        <v>8.6979211968339563</v>
      </c>
      <c r="Y4294" s="5">
        <v>8</v>
      </c>
      <c r="Z4294" s="5">
        <v>34.791684787335825</v>
      </c>
      <c r="AA4294" s="5">
        <v>21</v>
      </c>
      <c r="AB4294" s="5">
        <v>91.32817256675655</v>
      </c>
      <c r="AC4294" s="225">
        <v>524</v>
      </c>
      <c r="AD4294" s="5">
        <v>2278.8553535704964</v>
      </c>
      <c r="AE4294" s="5">
        <v>61</v>
      </c>
      <c r="AF4294" s="5">
        <v>265.28659650343565</v>
      </c>
      <c r="AG4294" s="5">
        <v>404</v>
      </c>
      <c r="AH4294" s="5">
        <v>1756.9800817604591</v>
      </c>
      <c r="AI4294" s="5">
        <v>59</v>
      </c>
      <c r="AJ4294" s="5">
        <v>256.58867530660171</v>
      </c>
    </row>
    <row r="4295" spans="1:36" x14ac:dyDescent="0.25">
      <c r="A4295">
        <v>2017</v>
      </c>
      <c r="B4295" t="s">
        <v>41</v>
      </c>
      <c r="C4295" s="212" t="s">
        <v>6096</v>
      </c>
      <c r="D4295" s="47" t="s">
        <v>6020</v>
      </c>
      <c r="E4295" s="11">
        <v>6.9009999999999998</v>
      </c>
      <c r="F4295" s="2">
        <v>0.39910000000000001</v>
      </c>
      <c r="G4295" s="2">
        <v>0.57979999999999998</v>
      </c>
      <c r="H4295" s="2">
        <v>-0.18069999999999997</v>
      </c>
      <c r="I4295" s="2">
        <v>0.39450000000000002</v>
      </c>
      <c r="J4295" s="2">
        <v>0.54200000000000004</v>
      </c>
      <c r="K4295" s="2">
        <v>-0.14750000000000002</v>
      </c>
      <c r="L4295" s="2">
        <v>0.48630000000000001</v>
      </c>
      <c r="M4295" s="2">
        <v>0.49730000000000002</v>
      </c>
      <c r="N4295" s="2">
        <v>-1.100000000000001E-2</v>
      </c>
      <c r="O4295" s="2">
        <v>-0.11306666666666666</v>
      </c>
      <c r="P4295" s="2" t="s">
        <v>5900</v>
      </c>
      <c r="Q4295" s="5">
        <v>22999</v>
      </c>
      <c r="R4295" s="5">
        <v>3332.7054050137663</v>
      </c>
      <c r="S4295" s="5">
        <v>8</v>
      </c>
      <c r="T4295" s="5">
        <v>34.784121048741248</v>
      </c>
      <c r="U4295" s="5">
        <v>0</v>
      </c>
      <c r="V4295" s="5">
        <v>0</v>
      </c>
      <c r="W4295" s="5">
        <v>2</v>
      </c>
      <c r="X4295" s="5">
        <v>8.6960302621853121</v>
      </c>
      <c r="Y4295" s="5">
        <v>4</v>
      </c>
      <c r="Z4295" s="5">
        <v>17.392060524370624</v>
      </c>
      <c r="AA4295" s="5">
        <v>2</v>
      </c>
      <c r="AB4295" s="5">
        <v>8.6960302621853121</v>
      </c>
      <c r="AC4295" s="225">
        <v>160</v>
      </c>
      <c r="AD4295" s="5">
        <v>695.68242097482494</v>
      </c>
      <c r="AE4295" s="5">
        <v>19</v>
      </c>
      <c r="AF4295" s="5">
        <v>82.612287490760465</v>
      </c>
      <c r="AG4295" s="5">
        <v>131</v>
      </c>
      <c r="AH4295" s="5">
        <v>569.58998217313797</v>
      </c>
      <c r="AI4295" s="5">
        <v>10</v>
      </c>
      <c r="AJ4295" s="5">
        <v>43.480151310926558</v>
      </c>
    </row>
    <row r="4296" spans="1:36" x14ac:dyDescent="0.25">
      <c r="A4296">
        <v>2019</v>
      </c>
      <c r="B4296" t="s">
        <v>71</v>
      </c>
      <c r="C4296" s="212" t="s">
        <v>500</v>
      </c>
      <c r="D4296" s="47" t="s">
        <v>1815</v>
      </c>
      <c r="E4296" s="11">
        <v>0</v>
      </c>
      <c r="F4296" s="2">
        <v>0.72230000000000005</v>
      </c>
      <c r="G4296" s="2">
        <v>0.2661</v>
      </c>
      <c r="H4296" s="2">
        <v>0.45620000000000005</v>
      </c>
      <c r="I4296" s="2">
        <v>0.70620000000000005</v>
      </c>
      <c r="J4296" s="2">
        <v>0.26939999999999997</v>
      </c>
      <c r="K4296" s="2">
        <v>0.43680000000000008</v>
      </c>
      <c r="L4296" s="2">
        <v>0.66920000000000002</v>
      </c>
      <c r="M4296" s="2">
        <v>0.3231</v>
      </c>
      <c r="N4296" s="2">
        <v>0.34610000000000002</v>
      </c>
      <c r="O4296" s="2">
        <v>0.41303333333333336</v>
      </c>
      <c r="P4296" s="2" t="s">
        <v>4792</v>
      </c>
      <c r="Q4296" s="5">
        <v>23036</v>
      </c>
      <c r="R4296" s="5" t="s">
        <v>4791</v>
      </c>
      <c r="S4296" s="5">
        <v>121</v>
      </c>
      <c r="T4296" s="5">
        <v>525.26480291717314</v>
      </c>
      <c r="U4296" s="5">
        <v>3</v>
      </c>
      <c r="V4296" s="5">
        <v>13.023094287202639</v>
      </c>
      <c r="W4296" s="5">
        <v>3</v>
      </c>
      <c r="X4296" s="5">
        <v>13.023094287202639</v>
      </c>
      <c r="Y4296" s="5">
        <v>16</v>
      </c>
      <c r="Z4296" s="5">
        <v>69.456502865080736</v>
      </c>
      <c r="AA4296" s="5">
        <v>99</v>
      </c>
      <c r="AB4296" s="5">
        <v>429.76211147768709</v>
      </c>
      <c r="AC4296" s="225">
        <v>0</v>
      </c>
      <c r="AD4296" s="5">
        <v>0</v>
      </c>
      <c r="AE4296" s="5">
        <v>207</v>
      </c>
      <c r="AF4296" s="5">
        <v>898.5935058169822</v>
      </c>
      <c r="AG4296" s="5">
        <v>0</v>
      </c>
      <c r="AH4296" s="5">
        <v>0</v>
      </c>
      <c r="AI4296" s="5">
        <v>45</v>
      </c>
      <c r="AJ4296" s="5">
        <v>195.34641430803958</v>
      </c>
    </row>
    <row r="4297" spans="1:36" x14ac:dyDescent="0.25">
      <c r="A4297">
        <v>2018</v>
      </c>
      <c r="B4297" t="s">
        <v>49</v>
      </c>
      <c r="C4297" s="212" t="s">
        <v>5386</v>
      </c>
      <c r="D4297" s="47" t="s">
        <v>6316</v>
      </c>
      <c r="E4297" s="11">
        <v>6</v>
      </c>
      <c r="F4297" s="2">
        <v>0.2611</v>
      </c>
      <c r="G4297" s="2">
        <v>0.71</v>
      </c>
      <c r="H4297" s="2">
        <v>-0.44889999999999997</v>
      </c>
      <c r="I4297" s="2">
        <v>0.28499999999999998</v>
      </c>
      <c r="J4297" s="2">
        <v>0.621</v>
      </c>
      <c r="K4297" s="2">
        <v>-0.33600000000000002</v>
      </c>
      <c r="L4297" s="2">
        <v>0.439</v>
      </c>
      <c r="M4297" s="2">
        <v>0.54800000000000004</v>
      </c>
      <c r="N4297" s="2">
        <v>-0.10900000000000004</v>
      </c>
      <c r="O4297" s="2">
        <v>-0.29796666666666666</v>
      </c>
      <c r="P4297" s="2" t="s">
        <v>5900</v>
      </c>
      <c r="Q4297" s="5">
        <v>23036</v>
      </c>
      <c r="R4297" s="5">
        <v>3839.3333333333335</v>
      </c>
      <c r="S4297" s="5">
        <v>6</v>
      </c>
      <c r="T4297" s="5">
        <v>26.046188574405278</v>
      </c>
      <c r="U4297" s="5">
        <v>1</v>
      </c>
      <c r="V4297" s="5">
        <v>4.341031429067546</v>
      </c>
      <c r="W4297" s="5">
        <v>1</v>
      </c>
      <c r="X4297" s="5">
        <v>4.341031429067546</v>
      </c>
      <c r="Y4297" s="5">
        <v>0</v>
      </c>
      <c r="Z4297" s="5">
        <v>0</v>
      </c>
      <c r="AA4297" s="5">
        <v>4</v>
      </c>
      <c r="AB4297" s="5">
        <v>17.364125716270184</v>
      </c>
      <c r="AC4297" s="225">
        <v>112</v>
      </c>
      <c r="AD4297" s="5">
        <v>486.19552005556523</v>
      </c>
      <c r="AE4297" s="5">
        <v>21</v>
      </c>
      <c r="AF4297" s="5">
        <v>91.161660010418473</v>
      </c>
      <c r="AG4297" s="5">
        <v>87</v>
      </c>
      <c r="AH4297" s="5">
        <v>377.66973432887653</v>
      </c>
      <c r="AI4297" s="5">
        <v>4</v>
      </c>
      <c r="AJ4297" s="5">
        <v>17.364125716270184</v>
      </c>
    </row>
    <row r="4298" spans="1:36" x14ac:dyDescent="0.25">
      <c r="A4298">
        <v>2019</v>
      </c>
      <c r="B4298" t="s">
        <v>41</v>
      </c>
      <c r="C4298" s="212" t="s">
        <v>6030</v>
      </c>
      <c r="D4298" s="47" t="s">
        <v>6005</v>
      </c>
      <c r="E4298" s="11">
        <v>4.0709999999999997</v>
      </c>
      <c r="F4298" s="2">
        <v>0.24049999999999999</v>
      </c>
      <c r="G4298" s="2">
        <v>0.74350000000000005</v>
      </c>
      <c r="H4298" s="2">
        <v>-0.50300000000000011</v>
      </c>
      <c r="I4298" s="2">
        <v>0.2102</v>
      </c>
      <c r="J4298" s="2">
        <v>0.74750000000000005</v>
      </c>
      <c r="K4298" s="2">
        <v>-0.53730000000000011</v>
      </c>
      <c r="L4298" s="2">
        <v>0.24629999999999999</v>
      </c>
      <c r="M4298" s="2">
        <v>0.74</v>
      </c>
      <c r="N4298" s="2">
        <v>-0.49370000000000003</v>
      </c>
      <c r="O4298" s="2">
        <v>-0.51133333333333342</v>
      </c>
      <c r="P4298" s="2" t="s">
        <v>5900</v>
      </c>
      <c r="Q4298" s="5">
        <v>23037</v>
      </c>
      <c r="R4298" s="5">
        <v>5658.8061901252768</v>
      </c>
      <c r="S4298" s="5">
        <v>127</v>
      </c>
      <c r="T4298" s="5">
        <v>551.28705994704171</v>
      </c>
      <c r="U4298" s="5">
        <v>1</v>
      </c>
      <c r="V4298" s="5">
        <v>4.3408429917089899</v>
      </c>
      <c r="W4298" s="5">
        <v>17</v>
      </c>
      <c r="X4298" s="5">
        <v>73.79433085905282</v>
      </c>
      <c r="Y4298" s="5">
        <v>54</v>
      </c>
      <c r="Z4298" s="5">
        <v>234.40552155228545</v>
      </c>
      <c r="AA4298" s="5">
        <v>55</v>
      </c>
      <c r="AB4298" s="5">
        <v>238.74636454399445</v>
      </c>
      <c r="AC4298" s="225">
        <v>329</v>
      </c>
      <c r="AD4298" s="5">
        <v>1428.1373442722577</v>
      </c>
      <c r="AE4298" s="5">
        <v>79</v>
      </c>
      <c r="AF4298" s="5">
        <v>342.92659634501024</v>
      </c>
      <c r="AG4298" s="5">
        <v>201</v>
      </c>
      <c r="AH4298" s="5">
        <v>872.50944133350697</v>
      </c>
      <c r="AI4298" s="5">
        <v>49</v>
      </c>
      <c r="AJ4298" s="5">
        <v>212.7013065937405</v>
      </c>
    </row>
    <row r="4299" spans="1:36" x14ac:dyDescent="0.25">
      <c r="A4299">
        <v>2017</v>
      </c>
      <c r="B4299" t="s">
        <v>49</v>
      </c>
      <c r="C4299" s="212" t="s">
        <v>5386</v>
      </c>
      <c r="D4299" s="47" t="s">
        <v>6316</v>
      </c>
      <c r="E4299" s="11">
        <v>6</v>
      </c>
      <c r="F4299" s="2">
        <v>0.2611</v>
      </c>
      <c r="G4299" s="2">
        <v>0.71</v>
      </c>
      <c r="H4299" s="2">
        <v>-0.44889999999999997</v>
      </c>
      <c r="I4299" s="2">
        <v>0.28499999999999998</v>
      </c>
      <c r="J4299" s="2">
        <v>0.621</v>
      </c>
      <c r="K4299" s="2">
        <v>-0.33600000000000002</v>
      </c>
      <c r="L4299" s="2">
        <v>0.439</v>
      </c>
      <c r="M4299" s="2">
        <v>0.54800000000000004</v>
      </c>
      <c r="N4299" s="2">
        <v>-0.10900000000000004</v>
      </c>
      <c r="O4299" s="2">
        <v>-0.29796666666666666</v>
      </c>
      <c r="P4299" s="2" t="s">
        <v>5900</v>
      </c>
      <c r="Q4299" s="5">
        <v>23059</v>
      </c>
      <c r="R4299" s="5">
        <v>3843.1666666666665</v>
      </c>
      <c r="S4299" s="5">
        <v>9</v>
      </c>
      <c r="T4299" s="5">
        <v>39.030313543518801</v>
      </c>
      <c r="U4299" s="5">
        <v>0</v>
      </c>
      <c r="V4299" s="5">
        <v>0</v>
      </c>
      <c r="W4299" s="5">
        <v>1</v>
      </c>
      <c r="X4299" s="5">
        <v>4.336701504835422</v>
      </c>
      <c r="Y4299" s="5">
        <v>1</v>
      </c>
      <c r="Z4299" s="5">
        <v>4.336701504835422</v>
      </c>
      <c r="AA4299" s="5">
        <v>7</v>
      </c>
      <c r="AB4299" s="5">
        <v>30.356910533847955</v>
      </c>
      <c r="AC4299" s="225">
        <v>119</v>
      </c>
      <c r="AD4299" s="5">
        <v>516.06747907541524</v>
      </c>
      <c r="AE4299" s="5">
        <v>18</v>
      </c>
      <c r="AF4299" s="5">
        <v>78.060627087037602</v>
      </c>
      <c r="AG4299" s="5">
        <v>99</v>
      </c>
      <c r="AH4299" s="5">
        <v>429.33344897870677</v>
      </c>
      <c r="AI4299" s="5">
        <v>2</v>
      </c>
      <c r="AJ4299" s="5">
        <v>8.6734030096708441</v>
      </c>
    </row>
    <row r="4300" spans="1:36" x14ac:dyDescent="0.25">
      <c r="A4300">
        <v>2018</v>
      </c>
      <c r="B4300" t="s">
        <v>49</v>
      </c>
      <c r="C4300" s="212" t="s">
        <v>6526</v>
      </c>
      <c r="D4300" s="47" t="s">
        <v>6329</v>
      </c>
      <c r="E4300" s="11">
        <v>24.1</v>
      </c>
      <c r="F4300" s="2">
        <v>0.36499999999999999</v>
      </c>
      <c r="G4300" s="2">
        <v>0.60719999999999996</v>
      </c>
      <c r="H4300" s="2">
        <v>-0.24219999999999997</v>
      </c>
      <c r="I4300" s="2">
        <v>0.40899999999999997</v>
      </c>
      <c r="J4300" s="2">
        <v>0.51100000000000001</v>
      </c>
      <c r="K4300" s="2">
        <v>-0.10200000000000004</v>
      </c>
      <c r="L4300" s="2">
        <v>0.47</v>
      </c>
      <c r="M4300" s="2">
        <v>0.51800000000000002</v>
      </c>
      <c r="N4300" s="2">
        <v>-4.8000000000000043E-2</v>
      </c>
      <c r="O4300" s="2">
        <v>-0.13073333333333334</v>
      </c>
      <c r="P4300" s="2" t="s">
        <v>5900</v>
      </c>
      <c r="Q4300" s="5">
        <v>23076</v>
      </c>
      <c r="R4300" s="5">
        <v>957.51037344398333</v>
      </c>
      <c r="S4300" s="5">
        <v>96</v>
      </c>
      <c r="T4300" s="5">
        <v>416.01664066562665</v>
      </c>
      <c r="U4300" s="5">
        <v>0</v>
      </c>
      <c r="V4300" s="5">
        <v>0</v>
      </c>
      <c r="W4300" s="5">
        <v>19</v>
      </c>
      <c r="X4300" s="5">
        <v>82.336626798405263</v>
      </c>
      <c r="Y4300" s="5">
        <v>3</v>
      </c>
      <c r="Z4300" s="5">
        <v>13.000520020800833</v>
      </c>
      <c r="AA4300" s="5">
        <v>74</v>
      </c>
      <c r="AB4300" s="5">
        <v>320.67949384642054</v>
      </c>
      <c r="AC4300" s="225">
        <v>229</v>
      </c>
      <c r="AD4300" s="5">
        <v>992.37302825446352</v>
      </c>
      <c r="AE4300" s="5">
        <v>38</v>
      </c>
      <c r="AF4300" s="5">
        <v>164.67325359681053</v>
      </c>
      <c r="AG4300" s="5">
        <v>186</v>
      </c>
      <c r="AH4300" s="5">
        <v>806.03224128965155</v>
      </c>
      <c r="AI4300" s="5">
        <v>5</v>
      </c>
      <c r="AJ4300" s="5">
        <v>21.667533368001386</v>
      </c>
    </row>
    <row r="4301" spans="1:36" x14ac:dyDescent="0.25">
      <c r="A4301">
        <v>2018</v>
      </c>
      <c r="B4301" t="s">
        <v>41</v>
      </c>
      <c r="C4301" s="212" t="s">
        <v>6055</v>
      </c>
      <c r="D4301" s="47" t="s">
        <v>6005</v>
      </c>
      <c r="E4301" s="11">
        <v>5.0880000000000001</v>
      </c>
      <c r="F4301" s="2">
        <v>0.24049999999999999</v>
      </c>
      <c r="G4301" s="2">
        <v>0.74350000000000005</v>
      </c>
      <c r="H4301" s="2">
        <v>-0.50300000000000011</v>
      </c>
      <c r="I4301" s="2">
        <v>0.2102</v>
      </c>
      <c r="J4301" s="2">
        <v>0.74750000000000005</v>
      </c>
      <c r="K4301" s="2">
        <v>-0.53730000000000011</v>
      </c>
      <c r="L4301" s="2">
        <v>0.24629999999999999</v>
      </c>
      <c r="M4301" s="2">
        <v>0.74</v>
      </c>
      <c r="N4301" s="2">
        <v>-0.49370000000000003</v>
      </c>
      <c r="O4301" s="2">
        <v>-0.51133333333333342</v>
      </c>
      <c r="P4301" s="2" t="s">
        <v>5900</v>
      </c>
      <c r="Q4301" s="5">
        <v>23123</v>
      </c>
      <c r="R4301" s="5">
        <v>4544.614779874214</v>
      </c>
      <c r="S4301" s="5">
        <v>10</v>
      </c>
      <c r="T4301" s="5">
        <v>43.246983522899278</v>
      </c>
      <c r="U4301" s="5">
        <v>0</v>
      </c>
      <c r="V4301" s="5">
        <v>0</v>
      </c>
      <c r="W4301" s="5">
        <v>2</v>
      </c>
      <c r="X4301" s="5">
        <v>8.6493967045798552</v>
      </c>
      <c r="Y4301" s="5">
        <v>2</v>
      </c>
      <c r="Z4301" s="5">
        <v>8.6493967045798552</v>
      </c>
      <c r="AA4301" s="5">
        <v>6</v>
      </c>
      <c r="AB4301" s="5">
        <v>25.948190113739564</v>
      </c>
      <c r="AC4301" s="225">
        <v>285</v>
      </c>
      <c r="AD4301" s="5">
        <v>1232.5390304026294</v>
      </c>
      <c r="AE4301" s="5">
        <v>55</v>
      </c>
      <c r="AF4301" s="5">
        <v>237.85840937594602</v>
      </c>
      <c r="AG4301" s="5">
        <v>218</v>
      </c>
      <c r="AH4301" s="5">
        <v>942.78424079920421</v>
      </c>
      <c r="AI4301" s="5">
        <v>12</v>
      </c>
      <c r="AJ4301" s="5">
        <v>51.896380227479128</v>
      </c>
    </row>
    <row r="4302" spans="1:36" x14ac:dyDescent="0.25">
      <c r="A4302">
        <v>2018</v>
      </c>
      <c r="B4302" t="s">
        <v>71</v>
      </c>
      <c r="C4302" s="212" t="s">
        <v>500</v>
      </c>
      <c r="D4302" s="47" t="s">
        <v>1815</v>
      </c>
      <c r="E4302" s="11">
        <v>0</v>
      </c>
      <c r="F4302" s="2">
        <v>0.72230000000000005</v>
      </c>
      <c r="G4302" s="2">
        <v>0.2661</v>
      </c>
      <c r="H4302" s="2">
        <v>0.45620000000000005</v>
      </c>
      <c r="I4302" s="2">
        <v>0.70620000000000005</v>
      </c>
      <c r="J4302" s="2">
        <v>0.26939999999999997</v>
      </c>
      <c r="K4302" s="2">
        <v>0.43680000000000008</v>
      </c>
      <c r="L4302" s="2">
        <v>0.66920000000000002</v>
      </c>
      <c r="M4302" s="2">
        <v>0.3231</v>
      </c>
      <c r="N4302" s="2">
        <v>0.34610000000000002</v>
      </c>
      <c r="O4302" s="2">
        <v>0.41303333333333336</v>
      </c>
      <c r="P4302" s="2" t="s">
        <v>4792</v>
      </c>
      <c r="Q4302" s="5">
        <v>23146</v>
      </c>
      <c r="R4302" s="5" t="s">
        <v>4791</v>
      </c>
      <c r="S4302" s="5">
        <v>136</v>
      </c>
      <c r="T4302" s="5">
        <v>587.57452691609785</v>
      </c>
      <c r="U4302" s="5">
        <v>2</v>
      </c>
      <c r="V4302" s="5">
        <v>8.640801866413204</v>
      </c>
      <c r="W4302" s="5">
        <v>6</v>
      </c>
      <c r="X4302" s="5">
        <v>25.92240559923961</v>
      </c>
      <c r="Y4302" s="5">
        <v>17</v>
      </c>
      <c r="Z4302" s="5">
        <v>73.446815864512232</v>
      </c>
      <c r="AA4302" s="5">
        <v>111</v>
      </c>
      <c r="AB4302" s="5">
        <v>479.56450358593281</v>
      </c>
      <c r="AC4302" s="225">
        <v>687</v>
      </c>
      <c r="AD4302" s="5">
        <v>2968.1154411129355</v>
      </c>
      <c r="AE4302" s="5">
        <v>143</v>
      </c>
      <c r="AF4302" s="5">
        <v>617.8173334485441</v>
      </c>
      <c r="AG4302" s="5">
        <v>493</v>
      </c>
      <c r="AH4302" s="5">
        <v>2129.9576600708547</v>
      </c>
      <c r="AI4302" s="5">
        <v>51</v>
      </c>
      <c r="AJ4302" s="5">
        <v>220.34044759353665</v>
      </c>
    </row>
    <row r="4303" spans="1:36" x14ac:dyDescent="0.25">
      <c r="A4303">
        <v>2018</v>
      </c>
      <c r="B4303" t="s">
        <v>71</v>
      </c>
      <c r="C4303" s="212" t="s">
        <v>500</v>
      </c>
      <c r="D4303" s="47" t="s">
        <v>1815</v>
      </c>
      <c r="E4303" s="11">
        <v>0</v>
      </c>
      <c r="F4303" s="2">
        <v>0.72230000000000005</v>
      </c>
      <c r="G4303" s="2">
        <v>0.2661</v>
      </c>
      <c r="H4303" s="2">
        <v>0.45620000000000005</v>
      </c>
      <c r="I4303" s="2">
        <v>0.70620000000000005</v>
      </c>
      <c r="J4303" s="2">
        <v>0.26939999999999997</v>
      </c>
      <c r="K4303" s="2">
        <v>0.43680000000000008</v>
      </c>
      <c r="L4303" s="2">
        <v>0.66920000000000002</v>
      </c>
      <c r="M4303" s="2">
        <v>0.3231</v>
      </c>
      <c r="N4303" s="2">
        <v>0.34610000000000002</v>
      </c>
      <c r="O4303" s="2">
        <v>0.41303333333333336</v>
      </c>
      <c r="P4303" s="2" t="s">
        <v>4792</v>
      </c>
      <c r="Q4303" s="5">
        <v>23146</v>
      </c>
      <c r="R4303" s="5" t="s">
        <v>4791</v>
      </c>
      <c r="S4303" s="5">
        <v>136</v>
      </c>
      <c r="T4303" s="5">
        <v>587.57452691609785</v>
      </c>
      <c r="U4303" s="5">
        <v>2</v>
      </c>
      <c r="V4303" s="5">
        <v>8.640801866413204</v>
      </c>
      <c r="W4303" s="5">
        <v>6</v>
      </c>
      <c r="X4303" s="5">
        <v>25.92240559923961</v>
      </c>
      <c r="Y4303" s="5">
        <v>17</v>
      </c>
      <c r="Z4303" s="5">
        <v>73.446815864512232</v>
      </c>
      <c r="AA4303" s="5">
        <v>111</v>
      </c>
      <c r="AB4303" s="5">
        <v>479.56450358593281</v>
      </c>
      <c r="AC4303" s="225">
        <v>687</v>
      </c>
      <c r="AD4303" s="5">
        <v>2968.1154411129355</v>
      </c>
      <c r="AE4303" s="5">
        <v>143</v>
      </c>
      <c r="AF4303" s="5">
        <v>617.8173334485441</v>
      </c>
      <c r="AG4303" s="5">
        <v>493</v>
      </c>
      <c r="AH4303" s="5">
        <v>2129.9576600708547</v>
      </c>
      <c r="AI4303" s="5">
        <v>51</v>
      </c>
      <c r="AJ4303" s="5">
        <v>220.34044759353665</v>
      </c>
    </row>
    <row r="4304" spans="1:36" x14ac:dyDescent="0.25">
      <c r="A4304">
        <v>2017</v>
      </c>
      <c r="B4304" t="s">
        <v>41</v>
      </c>
      <c r="C4304" s="212" t="s">
        <v>6055</v>
      </c>
      <c r="D4304" s="47" t="s">
        <v>6005</v>
      </c>
      <c r="E4304" s="11">
        <v>5.0880000000000001</v>
      </c>
      <c r="F4304" s="2">
        <v>0.24049999999999999</v>
      </c>
      <c r="G4304" s="2">
        <v>0.74350000000000005</v>
      </c>
      <c r="H4304" s="2">
        <v>-0.50300000000000011</v>
      </c>
      <c r="I4304" s="2">
        <v>0.2102</v>
      </c>
      <c r="J4304" s="2">
        <v>0.74750000000000005</v>
      </c>
      <c r="K4304" s="2">
        <v>-0.53730000000000011</v>
      </c>
      <c r="L4304" s="2">
        <v>0.24629999999999999</v>
      </c>
      <c r="M4304" s="2">
        <v>0.74</v>
      </c>
      <c r="N4304" s="2">
        <v>-0.49370000000000003</v>
      </c>
      <c r="O4304" s="2">
        <v>-0.51133333333333342</v>
      </c>
      <c r="P4304" s="2" t="s">
        <v>5900</v>
      </c>
      <c r="Q4304" s="5">
        <v>23220</v>
      </c>
      <c r="R4304" s="5">
        <v>4563.6792452830186</v>
      </c>
      <c r="S4304" s="5">
        <v>17</v>
      </c>
      <c r="T4304" s="5">
        <v>73.212747631352286</v>
      </c>
      <c r="U4304" s="5">
        <v>0</v>
      </c>
      <c r="V4304" s="5">
        <v>0</v>
      </c>
      <c r="W4304" s="5">
        <v>1</v>
      </c>
      <c r="X4304" s="5">
        <v>4.3066322136089576</v>
      </c>
      <c r="Y4304" s="5">
        <v>6</v>
      </c>
      <c r="Z4304" s="5">
        <v>25.839793281653744</v>
      </c>
      <c r="AA4304" s="5">
        <v>10</v>
      </c>
      <c r="AB4304" s="5">
        <v>43.066322136089575</v>
      </c>
      <c r="AC4304" s="225">
        <v>308</v>
      </c>
      <c r="AD4304" s="5">
        <v>1326.4427217915591</v>
      </c>
      <c r="AE4304" s="5">
        <v>70</v>
      </c>
      <c r="AF4304" s="5">
        <v>301.46425495262707</v>
      </c>
      <c r="AG4304" s="5">
        <v>224</v>
      </c>
      <c r="AH4304" s="5">
        <v>964.68561584840654</v>
      </c>
      <c r="AI4304" s="5">
        <v>14</v>
      </c>
      <c r="AJ4304" s="5">
        <v>60.292850990525409</v>
      </c>
    </row>
    <row r="4305" spans="1:36" x14ac:dyDescent="0.25">
      <c r="A4305">
        <v>2017</v>
      </c>
      <c r="B4305" t="s">
        <v>71</v>
      </c>
      <c r="C4305" s="212" t="s">
        <v>5837</v>
      </c>
      <c r="D4305" s="47" t="s">
        <v>5817</v>
      </c>
      <c r="E4305" s="11">
        <v>0</v>
      </c>
      <c r="F4305" s="2">
        <v>0.4909</v>
      </c>
      <c r="G4305" s="2">
        <v>0.49309999999999998</v>
      </c>
      <c r="H4305" s="2">
        <v>-2.1999999999999797E-3</v>
      </c>
      <c r="I4305" s="2">
        <v>0.51739999999999997</v>
      </c>
      <c r="J4305" s="2">
        <v>0.43140000000000001</v>
      </c>
      <c r="K4305" s="2">
        <v>8.5999999999999965E-2</v>
      </c>
      <c r="L4305" s="2">
        <v>0.57120000000000004</v>
      </c>
      <c r="M4305" s="2">
        <v>0.4143</v>
      </c>
      <c r="N4305" s="2">
        <v>0.15690000000000004</v>
      </c>
      <c r="O4305" s="2">
        <v>8.0233333333333337E-2</v>
      </c>
      <c r="P4305" s="2" t="s">
        <v>5765</v>
      </c>
      <c r="Q4305" s="5">
        <v>23236</v>
      </c>
      <c r="R4305" s="5" t="s">
        <v>4791</v>
      </c>
      <c r="S4305" s="5">
        <v>37</v>
      </c>
      <c r="T4305" s="5">
        <v>159.23566878980893</v>
      </c>
      <c r="U4305" s="5">
        <v>1</v>
      </c>
      <c r="V4305" s="5">
        <v>4.3036667240488891</v>
      </c>
      <c r="W4305" s="5">
        <v>9</v>
      </c>
      <c r="X4305" s="5">
        <v>38.733000516440008</v>
      </c>
      <c r="Y4305" s="5">
        <v>10</v>
      </c>
      <c r="Z4305" s="5">
        <v>43.036667240488896</v>
      </c>
      <c r="AA4305" s="5">
        <v>17</v>
      </c>
      <c r="AB4305" s="5">
        <v>73.16233430883112</v>
      </c>
      <c r="AC4305" s="225">
        <v>441</v>
      </c>
      <c r="AD4305" s="5">
        <v>1897.9170253055604</v>
      </c>
      <c r="AE4305" s="5">
        <v>61</v>
      </c>
      <c r="AF4305" s="5">
        <v>262.52367016698224</v>
      </c>
      <c r="AG4305" s="5">
        <v>359</v>
      </c>
      <c r="AH4305" s="5">
        <v>1545.0163539335513</v>
      </c>
      <c r="AI4305" s="5">
        <v>21</v>
      </c>
      <c r="AJ4305" s="5">
        <v>90.377001205026687</v>
      </c>
    </row>
    <row r="4306" spans="1:36" x14ac:dyDescent="0.25">
      <c r="A4306">
        <v>2019</v>
      </c>
      <c r="B4306" t="s">
        <v>41</v>
      </c>
      <c r="C4306" s="212" t="s">
        <v>5881</v>
      </c>
      <c r="D4306" s="47" t="s">
        <v>5866</v>
      </c>
      <c r="E4306" s="11">
        <v>16.324999999999999</v>
      </c>
      <c r="F4306" s="2">
        <v>0.47660000000000002</v>
      </c>
      <c r="G4306" s="2">
        <v>0.50160000000000005</v>
      </c>
      <c r="H4306" s="2">
        <v>-2.5000000000000022E-2</v>
      </c>
      <c r="I4306" s="2">
        <v>0.47099999999999997</v>
      </c>
      <c r="J4306" s="2">
        <v>0.47170000000000001</v>
      </c>
      <c r="K4306" s="2">
        <v>-7.0000000000003393E-4</v>
      </c>
      <c r="L4306" s="2">
        <v>0.46179999999999999</v>
      </c>
      <c r="M4306" s="2">
        <v>0.51700000000000002</v>
      </c>
      <c r="N4306" s="2">
        <v>-5.5200000000000027E-2</v>
      </c>
      <c r="O4306" s="2">
        <v>-2.6966666666666694E-2</v>
      </c>
      <c r="P4306" s="2" t="s">
        <v>5765</v>
      </c>
      <c r="Q4306" s="5">
        <v>23265</v>
      </c>
      <c r="R4306" s="5">
        <v>1425.1148545176111</v>
      </c>
      <c r="S4306" s="5">
        <v>74</v>
      </c>
      <c r="T4306" s="5">
        <v>318.07436062755215</v>
      </c>
      <c r="U4306" s="5">
        <v>0</v>
      </c>
      <c r="V4306" s="5">
        <v>0</v>
      </c>
      <c r="W4306" s="5">
        <v>20</v>
      </c>
      <c r="X4306" s="5">
        <v>85.966043412851917</v>
      </c>
      <c r="Y4306" s="5">
        <v>9</v>
      </c>
      <c r="Z4306" s="5">
        <v>38.684719535783366</v>
      </c>
      <c r="AA4306" s="5">
        <v>45</v>
      </c>
      <c r="AB4306" s="5">
        <v>193.42359767891682</v>
      </c>
      <c r="AC4306" s="225">
        <v>400</v>
      </c>
      <c r="AD4306" s="5">
        <v>1719.3208682570385</v>
      </c>
      <c r="AE4306" s="5">
        <v>55</v>
      </c>
      <c r="AF4306" s="5">
        <v>236.40661938534279</v>
      </c>
      <c r="AG4306" s="5">
        <v>293</v>
      </c>
      <c r="AH4306" s="5">
        <v>1259.4025359982807</v>
      </c>
      <c r="AI4306" s="5">
        <v>52</v>
      </c>
      <c r="AJ4306" s="5">
        <v>223.51171287341501</v>
      </c>
    </row>
    <row r="4307" spans="1:36" x14ac:dyDescent="0.25">
      <c r="A4307">
        <v>2018</v>
      </c>
      <c r="B4307" t="s">
        <v>49</v>
      </c>
      <c r="C4307" s="212" t="s">
        <v>6526</v>
      </c>
      <c r="D4307" s="47" t="s">
        <v>6329</v>
      </c>
      <c r="E4307" s="11">
        <v>24.1</v>
      </c>
      <c r="F4307" s="2">
        <v>0.36499999999999999</v>
      </c>
      <c r="G4307" s="2">
        <v>0.60719999999999996</v>
      </c>
      <c r="H4307" s="2">
        <v>-0.24219999999999997</v>
      </c>
      <c r="I4307" s="2">
        <v>0.40899999999999997</v>
      </c>
      <c r="J4307" s="2">
        <v>0.51100000000000001</v>
      </c>
      <c r="K4307" s="2">
        <v>-0.10200000000000004</v>
      </c>
      <c r="L4307" s="2">
        <v>0.47</v>
      </c>
      <c r="M4307" s="2">
        <v>0.51800000000000002</v>
      </c>
      <c r="N4307" s="2">
        <v>-4.8000000000000043E-2</v>
      </c>
      <c r="O4307" s="2">
        <v>-0.13073333333333334</v>
      </c>
      <c r="P4307" s="2" t="s">
        <v>5900</v>
      </c>
      <c r="Q4307" s="5">
        <v>23269</v>
      </c>
      <c r="R4307" s="5">
        <v>965.51867219917006</v>
      </c>
      <c r="S4307" s="5">
        <v>113</v>
      </c>
      <c r="T4307" s="5">
        <v>485.62465082298337</v>
      </c>
      <c r="U4307" s="5">
        <v>1</v>
      </c>
      <c r="V4307" s="5">
        <v>4.2975632816193219</v>
      </c>
      <c r="W4307" s="5">
        <v>17</v>
      </c>
      <c r="X4307" s="5">
        <v>73.058575787528468</v>
      </c>
      <c r="Y4307" s="5">
        <v>7</v>
      </c>
      <c r="Z4307" s="5">
        <v>30.082942971335253</v>
      </c>
      <c r="AA4307" s="5">
        <v>88</v>
      </c>
      <c r="AB4307" s="5">
        <v>378.18556878250035</v>
      </c>
      <c r="AC4307" s="225">
        <v>291</v>
      </c>
      <c r="AD4307" s="5">
        <v>1250.5909149512227</v>
      </c>
      <c r="AE4307" s="5">
        <v>48</v>
      </c>
      <c r="AF4307" s="5">
        <v>206.28303751772745</v>
      </c>
      <c r="AG4307" s="5">
        <v>227</v>
      </c>
      <c r="AH4307" s="5">
        <v>975.54686492758606</v>
      </c>
      <c r="AI4307" s="5">
        <v>16</v>
      </c>
      <c r="AJ4307" s="5">
        <v>68.76101250590915</v>
      </c>
    </row>
    <row r="4308" spans="1:36" x14ac:dyDescent="0.25">
      <c r="A4308">
        <v>2019</v>
      </c>
      <c r="B4308" t="s">
        <v>41</v>
      </c>
      <c r="C4308" s="212" t="s">
        <v>6013</v>
      </c>
      <c r="D4308" s="47" t="s">
        <v>6005</v>
      </c>
      <c r="E4308" s="11">
        <v>2.7170000000000001</v>
      </c>
      <c r="F4308" s="2">
        <v>0.24049999999999999</v>
      </c>
      <c r="G4308" s="2">
        <v>0.74350000000000005</v>
      </c>
      <c r="H4308" s="2">
        <v>-0.50300000000000011</v>
      </c>
      <c r="I4308" s="2">
        <v>0.2102</v>
      </c>
      <c r="J4308" s="2">
        <v>0.74750000000000005</v>
      </c>
      <c r="K4308" s="2">
        <v>-0.53730000000000011</v>
      </c>
      <c r="L4308" s="2">
        <v>0.24629999999999999</v>
      </c>
      <c r="M4308" s="2">
        <v>0.74</v>
      </c>
      <c r="N4308" s="2">
        <v>-0.49370000000000003</v>
      </c>
      <c r="O4308" s="2">
        <v>-0.51133333333333342</v>
      </c>
      <c r="P4308" s="2" t="s">
        <v>5900</v>
      </c>
      <c r="Q4308" s="5">
        <v>23277</v>
      </c>
      <c r="R4308" s="5">
        <v>8567.1696724328303</v>
      </c>
      <c r="S4308" s="5">
        <v>135</v>
      </c>
      <c r="T4308" s="5">
        <v>579.9716458306483</v>
      </c>
      <c r="U4308" s="5">
        <v>11</v>
      </c>
      <c r="V4308" s="5">
        <v>47.256948919534302</v>
      </c>
      <c r="W4308" s="5">
        <v>19</v>
      </c>
      <c r="X4308" s="5">
        <v>81.625639042831978</v>
      </c>
      <c r="Y4308" s="5">
        <v>48</v>
      </c>
      <c r="Z4308" s="5">
        <v>206.21214073978607</v>
      </c>
      <c r="AA4308" s="5">
        <v>57</v>
      </c>
      <c r="AB4308" s="5">
        <v>244.87691712849593</v>
      </c>
      <c r="AC4308" s="225">
        <v>470</v>
      </c>
      <c r="AD4308" s="5">
        <v>2019.1605447437385</v>
      </c>
      <c r="AE4308" s="5">
        <v>88</v>
      </c>
      <c r="AF4308" s="5">
        <v>378.05559135627442</v>
      </c>
      <c r="AG4308" s="5">
        <v>277</v>
      </c>
      <c r="AH4308" s="5">
        <v>1190.0158955191821</v>
      </c>
      <c r="AI4308" s="5">
        <v>105</v>
      </c>
      <c r="AJ4308" s="5">
        <v>451.08905786828194</v>
      </c>
    </row>
    <row r="4309" spans="1:36" x14ac:dyDescent="0.25">
      <c r="A4309">
        <v>2018</v>
      </c>
      <c r="B4309" t="s">
        <v>41</v>
      </c>
      <c r="C4309" s="212" t="s">
        <v>5881</v>
      </c>
      <c r="D4309" s="47" t="s">
        <v>5866</v>
      </c>
      <c r="E4309" s="11">
        <v>16.324999999999999</v>
      </c>
      <c r="F4309" s="2">
        <v>0.47660000000000002</v>
      </c>
      <c r="G4309" s="2">
        <v>0.50160000000000005</v>
      </c>
      <c r="H4309" s="2">
        <v>-2.5000000000000022E-2</v>
      </c>
      <c r="I4309" s="2">
        <v>0.47099999999999997</v>
      </c>
      <c r="J4309" s="2">
        <v>0.47170000000000001</v>
      </c>
      <c r="K4309" s="2">
        <v>-7.0000000000003393E-4</v>
      </c>
      <c r="L4309" s="2">
        <v>0.46179999999999999</v>
      </c>
      <c r="M4309" s="2">
        <v>0.51700000000000002</v>
      </c>
      <c r="N4309" s="2">
        <v>-5.5200000000000027E-2</v>
      </c>
      <c r="O4309" s="2">
        <v>-2.6966666666666694E-2</v>
      </c>
      <c r="P4309" s="2" t="s">
        <v>5765</v>
      </c>
      <c r="Q4309" s="5">
        <v>23301</v>
      </c>
      <c r="R4309" s="5">
        <v>1427.3200612557428</v>
      </c>
      <c r="S4309" s="5">
        <v>86</v>
      </c>
      <c r="T4309" s="5">
        <v>369.08287197974335</v>
      </c>
      <c r="U4309" s="5">
        <v>0</v>
      </c>
      <c r="V4309" s="5">
        <v>0</v>
      </c>
      <c r="W4309" s="5">
        <v>24</v>
      </c>
      <c r="X4309" s="5">
        <v>102.99987125016094</v>
      </c>
      <c r="Y4309" s="5">
        <v>13</v>
      </c>
      <c r="Z4309" s="5">
        <v>55.791596927170509</v>
      </c>
      <c r="AA4309" s="5">
        <v>49</v>
      </c>
      <c r="AB4309" s="5">
        <v>210.29140380241191</v>
      </c>
      <c r="AC4309" s="225">
        <v>456</v>
      </c>
      <c r="AD4309" s="5">
        <v>1956.9975537530579</v>
      </c>
      <c r="AE4309" s="5">
        <v>71</v>
      </c>
      <c r="AF4309" s="5">
        <v>304.7079524483928</v>
      </c>
      <c r="AG4309" s="5">
        <v>354</v>
      </c>
      <c r="AH4309" s="5">
        <v>1519.2481009398737</v>
      </c>
      <c r="AI4309" s="5">
        <v>31</v>
      </c>
      <c r="AJ4309" s="5">
        <v>133.04150036479123</v>
      </c>
    </row>
    <row r="4310" spans="1:36" x14ac:dyDescent="0.25">
      <c r="A4310">
        <v>2018</v>
      </c>
      <c r="B4310" t="s">
        <v>41</v>
      </c>
      <c r="C4310" s="212" t="s">
        <v>6030</v>
      </c>
      <c r="D4310" s="47" t="s">
        <v>6005</v>
      </c>
      <c r="E4310" s="11">
        <v>4.0709999999999997</v>
      </c>
      <c r="F4310" s="2">
        <v>0.24049999999999999</v>
      </c>
      <c r="G4310" s="2">
        <v>0.74350000000000005</v>
      </c>
      <c r="H4310" s="2">
        <v>-0.50300000000000011</v>
      </c>
      <c r="I4310" s="2">
        <v>0.2102</v>
      </c>
      <c r="J4310" s="2">
        <v>0.74750000000000005</v>
      </c>
      <c r="K4310" s="2">
        <v>-0.53730000000000011</v>
      </c>
      <c r="L4310" s="2">
        <v>0.24629999999999999</v>
      </c>
      <c r="M4310" s="2">
        <v>0.74</v>
      </c>
      <c r="N4310" s="2">
        <v>-0.49370000000000003</v>
      </c>
      <c r="O4310" s="2">
        <v>-0.51133333333333342</v>
      </c>
      <c r="P4310" s="2" t="s">
        <v>5900</v>
      </c>
      <c r="Q4310" s="5">
        <v>23310</v>
      </c>
      <c r="R4310" s="5">
        <v>5725.8658806190133</v>
      </c>
      <c r="S4310" s="5">
        <v>93</v>
      </c>
      <c r="T4310" s="5">
        <v>398.97039897039895</v>
      </c>
      <c r="U4310" s="5">
        <v>1</v>
      </c>
      <c r="V4310" s="5">
        <v>4.2900042900042896</v>
      </c>
      <c r="W4310" s="5">
        <v>10</v>
      </c>
      <c r="X4310" s="5">
        <v>42.900042900042898</v>
      </c>
      <c r="Y4310" s="5">
        <v>32</v>
      </c>
      <c r="Z4310" s="5">
        <v>137.28013728013727</v>
      </c>
      <c r="AA4310" s="5">
        <v>50</v>
      </c>
      <c r="AB4310" s="5">
        <v>214.5002145002145</v>
      </c>
      <c r="AC4310" s="225">
        <v>288</v>
      </c>
      <c r="AD4310" s="5">
        <v>1235.5212355212354</v>
      </c>
      <c r="AE4310" s="5">
        <v>68</v>
      </c>
      <c r="AF4310" s="5">
        <v>291.7202917202917</v>
      </c>
      <c r="AG4310" s="5">
        <v>168</v>
      </c>
      <c r="AH4310" s="5">
        <v>720.72072072072069</v>
      </c>
      <c r="AI4310" s="5">
        <v>52</v>
      </c>
      <c r="AJ4310" s="5">
        <v>223.08022308022308</v>
      </c>
    </row>
    <row r="4311" spans="1:36" x14ac:dyDescent="0.25">
      <c r="A4311">
        <v>2017</v>
      </c>
      <c r="B4311" t="s">
        <v>41</v>
      </c>
      <c r="C4311" s="212" t="s">
        <v>5881</v>
      </c>
      <c r="D4311" s="47" t="s">
        <v>5866</v>
      </c>
      <c r="E4311" s="11">
        <v>16.324999999999999</v>
      </c>
      <c r="F4311" s="2">
        <v>0.47660000000000002</v>
      </c>
      <c r="G4311" s="2">
        <v>0.50160000000000005</v>
      </c>
      <c r="H4311" s="2">
        <v>-2.5000000000000022E-2</v>
      </c>
      <c r="I4311" s="2">
        <v>0.47099999999999997</v>
      </c>
      <c r="J4311" s="2">
        <v>0.47170000000000001</v>
      </c>
      <c r="K4311" s="2">
        <v>-7.0000000000003393E-4</v>
      </c>
      <c r="L4311" s="2">
        <v>0.46179999999999999</v>
      </c>
      <c r="M4311" s="2">
        <v>0.51700000000000002</v>
      </c>
      <c r="N4311" s="2">
        <v>-5.5200000000000027E-2</v>
      </c>
      <c r="O4311" s="2">
        <v>-2.6966666666666694E-2</v>
      </c>
      <c r="P4311" s="2" t="s">
        <v>5765</v>
      </c>
      <c r="Q4311" s="5">
        <v>23317</v>
      </c>
      <c r="R4311" s="5">
        <v>1428.3001531393568</v>
      </c>
      <c r="S4311" s="5">
        <v>81</v>
      </c>
      <c r="T4311" s="5">
        <v>347.38602736201051</v>
      </c>
      <c r="U4311" s="5">
        <v>1</v>
      </c>
      <c r="V4311" s="5">
        <v>4.2887163871853158</v>
      </c>
      <c r="W4311" s="5">
        <v>12</v>
      </c>
      <c r="X4311" s="5">
        <v>51.464596646223782</v>
      </c>
      <c r="Y4311" s="5">
        <v>7</v>
      </c>
      <c r="Z4311" s="5">
        <v>30.021014710297209</v>
      </c>
      <c r="AA4311" s="5">
        <v>61</v>
      </c>
      <c r="AB4311" s="5">
        <v>261.61169961830421</v>
      </c>
      <c r="AC4311" s="225">
        <v>494</v>
      </c>
      <c r="AD4311" s="5">
        <v>2118.6258952695457</v>
      </c>
      <c r="AE4311" s="5">
        <v>107</v>
      </c>
      <c r="AF4311" s="5">
        <v>458.89265342882874</v>
      </c>
      <c r="AG4311" s="5">
        <v>371</v>
      </c>
      <c r="AH4311" s="5">
        <v>1591.1137796457519</v>
      </c>
      <c r="AI4311" s="5">
        <v>16</v>
      </c>
      <c r="AJ4311" s="5">
        <v>68.619462194965053</v>
      </c>
    </row>
    <row r="4312" spans="1:36" x14ac:dyDescent="0.25">
      <c r="A4312">
        <v>2017</v>
      </c>
      <c r="B4312" t="s">
        <v>41</v>
      </c>
      <c r="C4312" s="212" t="s">
        <v>6030</v>
      </c>
      <c r="D4312" s="47" t="s">
        <v>6005</v>
      </c>
      <c r="E4312" s="11">
        <v>4.0709999999999997</v>
      </c>
      <c r="F4312" s="2">
        <v>0.24049999999999999</v>
      </c>
      <c r="G4312" s="2">
        <v>0.74350000000000005</v>
      </c>
      <c r="H4312" s="2">
        <v>-0.50300000000000011</v>
      </c>
      <c r="I4312" s="2">
        <v>0.2102</v>
      </c>
      <c r="J4312" s="2">
        <v>0.74750000000000005</v>
      </c>
      <c r="K4312" s="2">
        <v>-0.53730000000000011</v>
      </c>
      <c r="L4312" s="2">
        <v>0.24629999999999999</v>
      </c>
      <c r="M4312" s="2">
        <v>0.74</v>
      </c>
      <c r="N4312" s="2">
        <v>-0.49370000000000003</v>
      </c>
      <c r="O4312" s="2">
        <v>-0.51133333333333342</v>
      </c>
      <c r="P4312" s="2" t="s">
        <v>5900</v>
      </c>
      <c r="Q4312" s="5">
        <v>23348</v>
      </c>
      <c r="R4312" s="5">
        <v>5735.2001965119143</v>
      </c>
      <c r="S4312" s="5">
        <v>161</v>
      </c>
      <c r="T4312" s="5">
        <v>689.56655816344005</v>
      </c>
      <c r="U4312" s="5">
        <v>1</v>
      </c>
      <c r="V4312" s="5">
        <v>4.2830221003940387</v>
      </c>
      <c r="W4312" s="5">
        <v>16</v>
      </c>
      <c r="X4312" s="5">
        <v>68.52835360630462</v>
      </c>
      <c r="Y4312" s="5">
        <v>47</v>
      </c>
      <c r="Z4312" s="5">
        <v>201.30203871851978</v>
      </c>
      <c r="AA4312" s="5">
        <v>97</v>
      </c>
      <c r="AB4312" s="5">
        <v>415.45314373822168</v>
      </c>
      <c r="AC4312" s="225">
        <v>420</v>
      </c>
      <c r="AD4312" s="5">
        <v>1798.8692821654961</v>
      </c>
      <c r="AE4312" s="5">
        <v>64</v>
      </c>
      <c r="AF4312" s="5">
        <v>274.11341442521848</v>
      </c>
      <c r="AG4312" s="5">
        <v>282</v>
      </c>
      <c r="AH4312" s="5">
        <v>1207.8122323111188</v>
      </c>
      <c r="AI4312" s="5">
        <v>74</v>
      </c>
      <c r="AJ4312" s="5">
        <v>316.9436354291588</v>
      </c>
    </row>
    <row r="4313" spans="1:36" x14ac:dyDescent="0.25">
      <c r="A4313">
        <v>2017</v>
      </c>
      <c r="B4313" t="s">
        <v>49</v>
      </c>
      <c r="C4313" s="212" t="s">
        <v>6526</v>
      </c>
      <c r="D4313" s="47" t="s">
        <v>6329</v>
      </c>
      <c r="E4313" s="11">
        <v>24.1</v>
      </c>
      <c r="F4313" s="2">
        <v>0.36499999999999999</v>
      </c>
      <c r="G4313" s="2">
        <v>0.60719999999999996</v>
      </c>
      <c r="H4313" s="2">
        <v>-0.24219999999999997</v>
      </c>
      <c r="I4313" s="2">
        <v>0.40899999999999997</v>
      </c>
      <c r="J4313" s="2">
        <v>0.51100000000000001</v>
      </c>
      <c r="K4313" s="2">
        <v>-0.10200000000000004</v>
      </c>
      <c r="L4313" s="2">
        <v>0.47</v>
      </c>
      <c r="M4313" s="2">
        <v>0.51800000000000002</v>
      </c>
      <c r="N4313" s="2">
        <v>-4.8000000000000043E-2</v>
      </c>
      <c r="O4313" s="2">
        <v>-0.13073333333333334</v>
      </c>
      <c r="P4313" s="2" t="s">
        <v>5900</v>
      </c>
      <c r="Q4313" s="5">
        <v>23370</v>
      </c>
      <c r="R4313" s="5">
        <v>969.70954356846471</v>
      </c>
      <c r="S4313" s="5">
        <v>159</v>
      </c>
      <c r="T4313" s="5">
        <v>680.35943517329918</v>
      </c>
      <c r="U4313" s="5">
        <v>1</v>
      </c>
      <c r="V4313" s="5">
        <v>4.2789901583226353</v>
      </c>
      <c r="W4313" s="5">
        <v>14</v>
      </c>
      <c r="X4313" s="5">
        <v>59.905862216516908</v>
      </c>
      <c r="Y4313" s="5">
        <v>11</v>
      </c>
      <c r="Z4313" s="5">
        <v>47.068891741548995</v>
      </c>
      <c r="AA4313" s="5">
        <v>133</v>
      </c>
      <c r="AB4313" s="5">
        <v>569.10569105691059</v>
      </c>
      <c r="AC4313" s="225">
        <v>372</v>
      </c>
      <c r="AD4313" s="5">
        <v>1591.7843388960205</v>
      </c>
      <c r="AE4313" s="5">
        <v>76</v>
      </c>
      <c r="AF4313" s="5">
        <v>325.20325203252031</v>
      </c>
      <c r="AG4313" s="5">
        <v>287</v>
      </c>
      <c r="AH4313" s="5">
        <v>1228.0701754385964</v>
      </c>
      <c r="AI4313" s="5">
        <v>9</v>
      </c>
      <c r="AJ4313" s="5">
        <v>38.510911424903725</v>
      </c>
    </row>
    <row r="4314" spans="1:36" x14ac:dyDescent="0.25">
      <c r="A4314">
        <v>2017</v>
      </c>
      <c r="B4314" t="s">
        <v>49</v>
      </c>
      <c r="C4314" s="212" t="s">
        <v>6400</v>
      </c>
      <c r="D4314" s="47" t="s">
        <v>6314</v>
      </c>
      <c r="E4314" s="11">
        <v>22.2</v>
      </c>
      <c r="F4314" s="2">
        <v>0.39889999999999998</v>
      </c>
      <c r="G4314" s="2">
        <v>0.57140000000000002</v>
      </c>
      <c r="H4314" s="2">
        <v>-0.17250000000000004</v>
      </c>
      <c r="I4314" s="2">
        <v>0.32400000000000001</v>
      </c>
      <c r="J4314" s="2">
        <v>0.57299999999999995</v>
      </c>
      <c r="K4314" s="2">
        <v>-0.24899999999999994</v>
      </c>
      <c r="L4314" s="2">
        <v>0.51200000000000001</v>
      </c>
      <c r="M4314" s="2">
        <v>0.47799999999999998</v>
      </c>
      <c r="N4314" s="2">
        <v>3.400000000000003E-2</v>
      </c>
      <c r="O4314" s="2">
        <v>-0.12916666666666665</v>
      </c>
      <c r="P4314" s="2" t="s">
        <v>5900</v>
      </c>
      <c r="Q4314" s="5">
        <v>23392</v>
      </c>
      <c r="R4314" s="5">
        <v>1053.6936936936938</v>
      </c>
      <c r="S4314" s="5">
        <v>13</v>
      </c>
      <c r="T4314" s="5">
        <v>55.574555403556772</v>
      </c>
      <c r="U4314" s="5">
        <v>0</v>
      </c>
      <c r="V4314" s="5">
        <v>0</v>
      </c>
      <c r="W4314" s="5">
        <v>1</v>
      </c>
      <c r="X4314" s="5">
        <v>4.2749658002735975</v>
      </c>
      <c r="Y4314" s="5">
        <v>1</v>
      </c>
      <c r="Z4314" s="5">
        <v>4.2749658002735975</v>
      </c>
      <c r="AA4314" s="5">
        <v>11</v>
      </c>
      <c r="AB4314" s="5">
        <v>47.024623803009575</v>
      </c>
      <c r="AC4314" s="225">
        <v>234</v>
      </c>
      <c r="AD4314" s="5">
        <v>1000.341997264022</v>
      </c>
      <c r="AE4314" s="5">
        <v>54</v>
      </c>
      <c r="AF4314" s="5">
        <v>230.84815321477427</v>
      </c>
      <c r="AG4314" s="5">
        <v>175</v>
      </c>
      <c r="AH4314" s="5">
        <v>748.11901504787966</v>
      </c>
      <c r="AI4314" s="5">
        <v>5</v>
      </c>
      <c r="AJ4314" s="5">
        <v>21.374829001367988</v>
      </c>
    </row>
    <row r="4315" spans="1:36" x14ac:dyDescent="0.25">
      <c r="A4315">
        <v>2019</v>
      </c>
      <c r="B4315" t="s">
        <v>41</v>
      </c>
      <c r="C4315" s="212" t="s">
        <v>6096</v>
      </c>
      <c r="D4315" s="47" t="s">
        <v>6020</v>
      </c>
      <c r="E4315" s="11">
        <v>6.9009999999999998</v>
      </c>
      <c r="F4315" s="2">
        <v>0.39910000000000001</v>
      </c>
      <c r="G4315" s="2">
        <v>0.57979999999999998</v>
      </c>
      <c r="H4315" s="2">
        <v>-0.18069999999999997</v>
      </c>
      <c r="I4315" s="2">
        <v>0.39450000000000002</v>
      </c>
      <c r="J4315" s="2">
        <v>0.54200000000000004</v>
      </c>
      <c r="K4315" s="2">
        <v>-0.14750000000000002</v>
      </c>
      <c r="L4315" s="2">
        <v>0.48630000000000001</v>
      </c>
      <c r="M4315" s="2">
        <v>0.49730000000000002</v>
      </c>
      <c r="N4315" s="2">
        <v>-1.100000000000001E-2</v>
      </c>
      <c r="O4315" s="2">
        <v>-0.11306666666666666</v>
      </c>
      <c r="P4315" s="2" t="s">
        <v>5900</v>
      </c>
      <c r="Q4315" s="5">
        <v>23506</v>
      </c>
      <c r="R4315" s="5">
        <v>3406.1730184031303</v>
      </c>
      <c r="S4315" s="5">
        <v>9</v>
      </c>
      <c r="T4315" s="5">
        <v>38.28809665617289</v>
      </c>
      <c r="U4315" s="5">
        <v>0</v>
      </c>
      <c r="V4315" s="5">
        <v>0</v>
      </c>
      <c r="W4315" s="5">
        <v>4</v>
      </c>
      <c r="X4315" s="5">
        <v>17.016931847187951</v>
      </c>
      <c r="Y4315" s="5">
        <v>1</v>
      </c>
      <c r="Z4315" s="5">
        <v>4.2542329617969878</v>
      </c>
      <c r="AA4315" s="5">
        <v>4</v>
      </c>
      <c r="AB4315" s="5">
        <v>17.016931847187951</v>
      </c>
      <c r="AC4315" s="225">
        <v>149</v>
      </c>
      <c r="AD4315" s="5">
        <v>633.8807113077512</v>
      </c>
      <c r="AE4315" s="5">
        <v>26</v>
      </c>
      <c r="AF4315" s="5">
        <v>110.61005700672168</v>
      </c>
      <c r="AG4315" s="5">
        <v>116</v>
      </c>
      <c r="AH4315" s="5">
        <v>493.49102356845066</v>
      </c>
      <c r="AI4315" s="5">
        <v>7</v>
      </c>
      <c r="AJ4315" s="5">
        <v>29.779630732578919</v>
      </c>
    </row>
    <row r="4316" spans="1:36" x14ac:dyDescent="0.25">
      <c r="A4316">
        <v>2017</v>
      </c>
      <c r="B4316" t="s">
        <v>71</v>
      </c>
      <c r="C4316" s="212" t="s">
        <v>5970</v>
      </c>
      <c r="D4316" s="47" t="s">
        <v>5959</v>
      </c>
      <c r="E4316" s="11">
        <v>0</v>
      </c>
      <c r="F4316" s="2">
        <v>0.40050000000000002</v>
      </c>
      <c r="G4316" s="2">
        <v>0.58199999999999996</v>
      </c>
      <c r="H4316" s="2">
        <v>-0.18149999999999994</v>
      </c>
      <c r="I4316" s="2">
        <v>0.40760000000000002</v>
      </c>
      <c r="J4316" s="2">
        <v>0.54190000000000005</v>
      </c>
      <c r="K4316" s="2">
        <v>-0.13430000000000003</v>
      </c>
      <c r="L4316" s="2">
        <v>0.47039999999999998</v>
      </c>
      <c r="M4316" s="2">
        <v>0.51559999999999995</v>
      </c>
      <c r="N4316" s="2">
        <v>-4.5199999999999962E-2</v>
      </c>
      <c r="O4316" s="2">
        <v>-0.12033333333333331</v>
      </c>
      <c r="P4316" s="2" t="s">
        <v>5900</v>
      </c>
      <c r="Q4316" s="5">
        <v>23510</v>
      </c>
      <c r="R4316" s="5" t="s">
        <v>4791</v>
      </c>
      <c r="S4316" s="5">
        <v>173</v>
      </c>
      <c r="T4316" s="5">
        <v>735.8570820927265</v>
      </c>
      <c r="U4316" s="5">
        <v>3</v>
      </c>
      <c r="V4316" s="5">
        <v>12.760527435133985</v>
      </c>
      <c r="W4316" s="5">
        <v>5</v>
      </c>
      <c r="X4316" s="5">
        <v>21.267545725223311</v>
      </c>
      <c r="Y4316" s="5">
        <v>21</v>
      </c>
      <c r="Z4316" s="5">
        <v>89.323692045937904</v>
      </c>
      <c r="AA4316" s="5">
        <v>144</v>
      </c>
      <c r="AB4316" s="5">
        <v>612.50531688643127</v>
      </c>
      <c r="AC4316" s="225">
        <v>462</v>
      </c>
      <c r="AD4316" s="5">
        <v>1965.1212250106337</v>
      </c>
      <c r="AE4316" s="5">
        <v>88</v>
      </c>
      <c r="AF4316" s="5">
        <v>374.30880476393025</v>
      </c>
      <c r="AG4316" s="5">
        <v>327</v>
      </c>
      <c r="AH4316" s="5">
        <v>1390.8974904296044</v>
      </c>
      <c r="AI4316" s="5">
        <v>47</v>
      </c>
      <c r="AJ4316" s="5">
        <v>199.91492981709908</v>
      </c>
    </row>
    <row r="4317" spans="1:36" x14ac:dyDescent="0.25">
      <c r="A4317">
        <v>2018</v>
      </c>
      <c r="B4317" t="s">
        <v>71</v>
      </c>
      <c r="C4317" s="212" t="s">
        <v>5014</v>
      </c>
      <c r="D4317" s="47" t="s">
        <v>5013</v>
      </c>
      <c r="E4317" s="11">
        <v>0</v>
      </c>
      <c r="F4317" s="2">
        <v>0.75249999999999995</v>
      </c>
      <c r="G4317" s="2">
        <v>0.2351</v>
      </c>
      <c r="H4317" s="2">
        <v>0.51739999999999997</v>
      </c>
      <c r="I4317" s="2">
        <v>0.76090000000000002</v>
      </c>
      <c r="J4317" s="2">
        <v>0.2009</v>
      </c>
      <c r="K4317" s="2">
        <v>0.56000000000000005</v>
      </c>
      <c r="L4317" s="2">
        <v>0.78949999999999998</v>
      </c>
      <c r="M4317" s="2">
        <v>0.1983</v>
      </c>
      <c r="N4317" s="2">
        <v>0.59119999999999995</v>
      </c>
      <c r="O4317" s="2">
        <v>0.55619999999999992</v>
      </c>
      <c r="P4317" s="2" t="s">
        <v>4792</v>
      </c>
      <c r="Q4317" s="5">
        <v>23532</v>
      </c>
      <c r="R4317" s="5" t="s">
        <v>4791</v>
      </c>
      <c r="S4317" s="5">
        <v>68</v>
      </c>
      <c r="T4317" s="5">
        <v>288.96821349651538</v>
      </c>
      <c r="U4317" s="5">
        <v>1</v>
      </c>
      <c r="V4317" s="5">
        <v>4.2495325514193443</v>
      </c>
      <c r="W4317" s="5">
        <v>6</v>
      </c>
      <c r="X4317" s="5">
        <v>25.497195308516066</v>
      </c>
      <c r="Y4317" s="5">
        <v>6</v>
      </c>
      <c r="Z4317" s="5">
        <v>25.497195308516066</v>
      </c>
      <c r="AA4317" s="5">
        <v>55</v>
      </c>
      <c r="AB4317" s="5">
        <v>233.72429032806394</v>
      </c>
      <c r="AC4317" s="225">
        <v>400</v>
      </c>
      <c r="AD4317" s="5">
        <v>1699.8130205677376</v>
      </c>
      <c r="AE4317" s="5">
        <v>41</v>
      </c>
      <c r="AF4317" s="5">
        <v>174.23083460819311</v>
      </c>
      <c r="AG4317" s="5">
        <v>343</v>
      </c>
      <c r="AH4317" s="5">
        <v>1457.589665136835</v>
      </c>
      <c r="AI4317" s="5">
        <v>16</v>
      </c>
      <c r="AJ4317" s="5">
        <v>67.992520822709508</v>
      </c>
    </row>
    <row r="4318" spans="1:36" x14ac:dyDescent="0.25">
      <c r="A4318">
        <v>2018</v>
      </c>
      <c r="B4318" t="s">
        <v>71</v>
      </c>
      <c r="C4318" s="212" t="s">
        <v>5014</v>
      </c>
      <c r="D4318" s="47" t="s">
        <v>5013</v>
      </c>
      <c r="E4318" s="11">
        <v>0</v>
      </c>
      <c r="F4318" s="2">
        <v>0.75249999999999995</v>
      </c>
      <c r="G4318" s="2">
        <v>0.2351</v>
      </c>
      <c r="H4318" s="2">
        <v>0.51739999999999997</v>
      </c>
      <c r="I4318" s="2">
        <v>0.76090000000000002</v>
      </c>
      <c r="J4318" s="2">
        <v>0.2009</v>
      </c>
      <c r="K4318" s="2">
        <v>0.56000000000000005</v>
      </c>
      <c r="L4318" s="2">
        <v>0.78949999999999998</v>
      </c>
      <c r="M4318" s="2">
        <v>0.1983</v>
      </c>
      <c r="N4318" s="2">
        <v>0.59119999999999995</v>
      </c>
      <c r="O4318" s="2">
        <v>0.55619999999999992</v>
      </c>
      <c r="P4318" s="2" t="s">
        <v>4792</v>
      </c>
      <c r="Q4318" s="5">
        <v>23532</v>
      </c>
      <c r="R4318" s="5" t="s">
        <v>4791</v>
      </c>
      <c r="S4318" s="5">
        <v>68</v>
      </c>
      <c r="T4318" s="5">
        <v>288.96821349651538</v>
      </c>
      <c r="U4318" s="5">
        <v>1</v>
      </c>
      <c r="V4318" s="5">
        <v>4.2495325514193443</v>
      </c>
      <c r="W4318" s="5">
        <v>6</v>
      </c>
      <c r="X4318" s="5">
        <v>25.497195308516066</v>
      </c>
      <c r="Y4318" s="5">
        <v>6</v>
      </c>
      <c r="Z4318" s="5">
        <v>25.497195308516066</v>
      </c>
      <c r="AA4318" s="5">
        <v>55</v>
      </c>
      <c r="AB4318" s="5">
        <v>233.72429032806394</v>
      </c>
      <c r="AC4318" s="225">
        <v>400</v>
      </c>
      <c r="AD4318" s="5">
        <v>1699.8130205677376</v>
      </c>
      <c r="AE4318" s="5">
        <v>41</v>
      </c>
      <c r="AF4318" s="5">
        <v>174.23083460819311</v>
      </c>
      <c r="AG4318" s="5">
        <v>343</v>
      </c>
      <c r="AH4318" s="5">
        <v>1457.589665136835</v>
      </c>
      <c r="AI4318" s="5">
        <v>16</v>
      </c>
      <c r="AJ4318" s="5">
        <v>67.992520822709508</v>
      </c>
    </row>
    <row r="4319" spans="1:36" x14ac:dyDescent="0.25">
      <c r="A4319">
        <v>2017</v>
      </c>
      <c r="B4319" t="s">
        <v>49</v>
      </c>
      <c r="C4319" s="212" t="s">
        <v>5142</v>
      </c>
      <c r="D4319" s="47" t="s">
        <v>726</v>
      </c>
      <c r="E4319" s="11">
        <v>18.899999999999999</v>
      </c>
      <c r="F4319" s="2">
        <v>0.30480000000000002</v>
      </c>
      <c r="G4319" s="2">
        <v>0.66490000000000005</v>
      </c>
      <c r="H4319" s="2">
        <v>-0.36010000000000003</v>
      </c>
      <c r="I4319" s="2">
        <v>0.35899999999999999</v>
      </c>
      <c r="J4319" s="2">
        <v>0.55500000000000005</v>
      </c>
      <c r="K4319" s="2">
        <v>-0.19600000000000006</v>
      </c>
      <c r="L4319" s="2">
        <v>0.46700000000000003</v>
      </c>
      <c r="M4319" s="2">
        <v>0.52200000000000002</v>
      </c>
      <c r="N4319" s="2">
        <v>-5.4999999999999993E-2</v>
      </c>
      <c r="O4319" s="2">
        <v>-0.20369999999999999</v>
      </c>
      <c r="P4319" s="2" t="s">
        <v>5900</v>
      </c>
      <c r="Q4319" s="5">
        <v>23551</v>
      </c>
      <c r="R4319" s="5">
        <v>1246.0846560846562</v>
      </c>
      <c r="S4319" s="5">
        <v>90</v>
      </c>
      <c r="T4319" s="5">
        <v>382.14937794573478</v>
      </c>
      <c r="U4319" s="5">
        <v>0</v>
      </c>
      <c r="V4319" s="5">
        <v>0</v>
      </c>
      <c r="W4319" s="5">
        <v>8</v>
      </c>
      <c r="X4319" s="5">
        <v>33.968833595176427</v>
      </c>
      <c r="Y4319" s="5">
        <v>8</v>
      </c>
      <c r="Z4319" s="5">
        <v>33.968833595176427</v>
      </c>
      <c r="AA4319" s="5">
        <v>74</v>
      </c>
      <c r="AB4319" s="5">
        <v>314.21171075538194</v>
      </c>
      <c r="AC4319" s="225">
        <v>149</v>
      </c>
      <c r="AD4319" s="5">
        <v>632.66952571016088</v>
      </c>
      <c r="AE4319" s="5">
        <v>22</v>
      </c>
      <c r="AF4319" s="5">
        <v>93.41429238673517</v>
      </c>
      <c r="AG4319" s="5">
        <v>122</v>
      </c>
      <c r="AH4319" s="5">
        <v>518.02471232644041</v>
      </c>
      <c r="AI4319" s="5">
        <v>5</v>
      </c>
      <c r="AJ4319" s="5">
        <v>21.230520996985266</v>
      </c>
    </row>
    <row r="4320" spans="1:36" x14ac:dyDescent="0.25">
      <c r="A4320">
        <v>2017</v>
      </c>
      <c r="B4320" t="s">
        <v>71</v>
      </c>
      <c r="C4320" s="212" t="s">
        <v>500</v>
      </c>
      <c r="D4320" s="47" t="s">
        <v>1815</v>
      </c>
      <c r="E4320" s="11">
        <v>0</v>
      </c>
      <c r="F4320" s="2">
        <v>0.72230000000000005</v>
      </c>
      <c r="G4320" s="2">
        <v>0.2661</v>
      </c>
      <c r="H4320" s="2">
        <v>0.45620000000000005</v>
      </c>
      <c r="I4320" s="2">
        <v>0.70620000000000005</v>
      </c>
      <c r="J4320" s="2">
        <v>0.26939999999999997</v>
      </c>
      <c r="K4320" s="2">
        <v>0.43680000000000008</v>
      </c>
      <c r="L4320" s="2">
        <v>0.66920000000000002</v>
      </c>
      <c r="M4320" s="2">
        <v>0.3231</v>
      </c>
      <c r="N4320" s="2">
        <v>0.34610000000000002</v>
      </c>
      <c r="O4320" s="2">
        <v>0.41303333333333336</v>
      </c>
      <c r="P4320" s="2" t="s">
        <v>4792</v>
      </c>
      <c r="Q4320" s="5">
        <v>23564</v>
      </c>
      <c r="R4320" s="5" t="s">
        <v>4791</v>
      </c>
      <c r="S4320" s="5">
        <v>157</v>
      </c>
      <c r="T4320" s="5">
        <v>666.27058224410121</v>
      </c>
      <c r="U4320" s="5">
        <v>0</v>
      </c>
      <c r="V4320" s="5">
        <v>0</v>
      </c>
      <c r="W4320" s="5">
        <v>6</v>
      </c>
      <c r="X4320" s="5">
        <v>25.462570022067563</v>
      </c>
      <c r="Y4320" s="5">
        <v>28</v>
      </c>
      <c r="Z4320" s="5">
        <v>118.82532676964861</v>
      </c>
      <c r="AA4320" s="5">
        <v>123</v>
      </c>
      <c r="AB4320" s="5">
        <v>521.982685452385</v>
      </c>
      <c r="AC4320" s="225">
        <v>908</v>
      </c>
      <c r="AD4320" s="5">
        <v>3853.3355966728909</v>
      </c>
      <c r="AE4320" s="5">
        <v>264</v>
      </c>
      <c r="AF4320" s="5">
        <v>1120.3530809709725</v>
      </c>
      <c r="AG4320" s="5">
        <v>579</v>
      </c>
      <c r="AH4320" s="5">
        <v>2457.1380071295198</v>
      </c>
      <c r="AI4320" s="5">
        <v>65</v>
      </c>
      <c r="AJ4320" s="5">
        <v>275.84450857239858</v>
      </c>
    </row>
    <row r="4321" spans="1:36" x14ac:dyDescent="0.25">
      <c r="A4321">
        <v>2018</v>
      </c>
      <c r="B4321" t="s">
        <v>41</v>
      </c>
      <c r="C4321" s="212" t="s">
        <v>6013</v>
      </c>
      <c r="D4321" s="47" t="s">
        <v>6005</v>
      </c>
      <c r="E4321" s="11">
        <v>2.7170000000000001</v>
      </c>
      <c r="F4321" s="2">
        <v>0.24049999999999999</v>
      </c>
      <c r="G4321" s="2">
        <v>0.74350000000000005</v>
      </c>
      <c r="H4321" s="2">
        <v>-0.50300000000000011</v>
      </c>
      <c r="I4321" s="2">
        <v>0.2102</v>
      </c>
      <c r="J4321" s="2">
        <v>0.74750000000000005</v>
      </c>
      <c r="K4321" s="2">
        <v>-0.53730000000000011</v>
      </c>
      <c r="L4321" s="2">
        <v>0.24629999999999999</v>
      </c>
      <c r="M4321" s="2">
        <v>0.74</v>
      </c>
      <c r="N4321" s="2">
        <v>-0.49370000000000003</v>
      </c>
      <c r="O4321" s="2">
        <v>-0.51133333333333342</v>
      </c>
      <c r="P4321" s="2" t="s">
        <v>5900</v>
      </c>
      <c r="Q4321" s="5">
        <v>23573</v>
      </c>
      <c r="R4321" s="5">
        <v>8676.1133603238868</v>
      </c>
      <c r="S4321" s="5">
        <v>135</v>
      </c>
      <c r="T4321" s="5">
        <v>572.68909345437578</v>
      </c>
      <c r="U4321" s="5">
        <v>4</v>
      </c>
      <c r="V4321" s="5">
        <v>16.968565731981503</v>
      </c>
      <c r="W4321" s="5">
        <v>20</v>
      </c>
      <c r="X4321" s="5">
        <v>84.842828659907525</v>
      </c>
      <c r="Y4321" s="5">
        <v>57</v>
      </c>
      <c r="Z4321" s="5">
        <v>241.80206168073641</v>
      </c>
      <c r="AA4321" s="5">
        <v>54</v>
      </c>
      <c r="AB4321" s="5">
        <v>229.07563738175031</v>
      </c>
      <c r="AC4321" s="225">
        <v>570</v>
      </c>
      <c r="AD4321" s="5">
        <v>2418.0206168073646</v>
      </c>
      <c r="AE4321" s="5">
        <v>120</v>
      </c>
      <c r="AF4321" s="5">
        <v>509.05697195944515</v>
      </c>
      <c r="AG4321" s="5">
        <v>345</v>
      </c>
      <c r="AH4321" s="5">
        <v>1463.5387943834048</v>
      </c>
      <c r="AI4321" s="5">
        <v>105</v>
      </c>
      <c r="AJ4321" s="5">
        <v>445.42485046451452</v>
      </c>
    </row>
    <row r="4322" spans="1:36" x14ac:dyDescent="0.25">
      <c r="A4322">
        <v>2018</v>
      </c>
      <c r="B4322" t="s">
        <v>49</v>
      </c>
      <c r="C4322" s="212" t="s">
        <v>6400</v>
      </c>
      <c r="D4322" s="47" t="s">
        <v>6314</v>
      </c>
      <c r="E4322" s="11">
        <v>22.2</v>
      </c>
      <c r="F4322" s="2">
        <v>0.39889999999999998</v>
      </c>
      <c r="G4322" s="2">
        <v>0.57140000000000002</v>
      </c>
      <c r="H4322" s="2">
        <v>-0.17250000000000004</v>
      </c>
      <c r="I4322" s="2">
        <v>0.32400000000000001</v>
      </c>
      <c r="J4322" s="2">
        <v>0.57299999999999995</v>
      </c>
      <c r="K4322" s="2">
        <v>-0.24899999999999994</v>
      </c>
      <c r="L4322" s="2">
        <v>0.51200000000000001</v>
      </c>
      <c r="M4322" s="2">
        <v>0.47799999999999998</v>
      </c>
      <c r="N4322" s="2">
        <v>3.400000000000003E-2</v>
      </c>
      <c r="O4322" s="2">
        <v>-0.12916666666666665</v>
      </c>
      <c r="P4322" s="2" t="s">
        <v>5900</v>
      </c>
      <c r="Q4322" s="5">
        <v>23588</v>
      </c>
      <c r="R4322" s="5">
        <v>1062.5225225225226</v>
      </c>
      <c r="S4322" s="5">
        <v>37</v>
      </c>
      <c r="T4322" s="5">
        <v>156.8594200440902</v>
      </c>
      <c r="U4322" s="5">
        <v>0</v>
      </c>
      <c r="V4322" s="5">
        <v>0</v>
      </c>
      <c r="W4322" s="5">
        <v>7</v>
      </c>
      <c r="X4322" s="5">
        <v>29.676106494827877</v>
      </c>
      <c r="Y4322" s="5">
        <v>0</v>
      </c>
      <c r="Z4322" s="5">
        <v>0</v>
      </c>
      <c r="AA4322" s="5">
        <v>30</v>
      </c>
      <c r="AB4322" s="5">
        <v>127.18331354926234</v>
      </c>
      <c r="AC4322" s="225">
        <v>180</v>
      </c>
      <c r="AD4322" s="5">
        <v>763.09988129557405</v>
      </c>
      <c r="AE4322" s="5">
        <v>20</v>
      </c>
      <c r="AF4322" s="5">
        <v>84.788875699508225</v>
      </c>
      <c r="AG4322" s="5">
        <v>152</v>
      </c>
      <c r="AH4322" s="5">
        <v>644.39545531626254</v>
      </c>
      <c r="AI4322" s="5">
        <v>8</v>
      </c>
      <c r="AJ4322" s="5">
        <v>33.915550279803291</v>
      </c>
    </row>
    <row r="4323" spans="1:36" x14ac:dyDescent="0.25">
      <c r="A4323">
        <v>2017</v>
      </c>
      <c r="B4323" t="s">
        <v>71</v>
      </c>
      <c r="C4323" s="212" t="s">
        <v>5014</v>
      </c>
      <c r="D4323" s="47" t="s">
        <v>5013</v>
      </c>
      <c r="E4323" s="11">
        <v>0</v>
      </c>
      <c r="F4323" s="2">
        <v>0.75249999999999995</v>
      </c>
      <c r="G4323" s="2">
        <v>0.2351</v>
      </c>
      <c r="H4323" s="2">
        <v>0.51739999999999997</v>
      </c>
      <c r="I4323" s="2">
        <v>0.76090000000000002</v>
      </c>
      <c r="J4323" s="2">
        <v>0.2009</v>
      </c>
      <c r="K4323" s="2">
        <v>0.56000000000000005</v>
      </c>
      <c r="L4323" s="2">
        <v>0.78949999999999998</v>
      </c>
      <c r="M4323" s="2">
        <v>0.1983</v>
      </c>
      <c r="N4323" s="2">
        <v>0.59119999999999995</v>
      </c>
      <c r="O4323" s="2">
        <v>0.55619999999999992</v>
      </c>
      <c r="P4323" s="2" t="s">
        <v>4792</v>
      </c>
      <c r="Q4323" s="5">
        <v>23610</v>
      </c>
      <c r="R4323" s="5" t="s">
        <v>4791</v>
      </c>
      <c r="S4323" s="5">
        <v>53</v>
      </c>
      <c r="T4323" s="5">
        <v>224.48115205421431</v>
      </c>
      <c r="U4323" s="5">
        <v>0</v>
      </c>
      <c r="V4323" s="5">
        <v>0</v>
      </c>
      <c r="W4323" s="5">
        <v>4</v>
      </c>
      <c r="X4323" s="5">
        <v>16.941973739940703</v>
      </c>
      <c r="Y4323" s="5">
        <v>6</v>
      </c>
      <c r="Z4323" s="5">
        <v>25.412960609911053</v>
      </c>
      <c r="AA4323" s="5">
        <v>43</v>
      </c>
      <c r="AB4323" s="5">
        <v>182.12621770436255</v>
      </c>
      <c r="AC4323" s="225">
        <v>561</v>
      </c>
      <c r="AD4323" s="5">
        <v>2376.1118170266836</v>
      </c>
      <c r="AE4323" s="5">
        <v>49</v>
      </c>
      <c r="AF4323" s="5">
        <v>207.53917831427361</v>
      </c>
      <c r="AG4323" s="5">
        <v>489</v>
      </c>
      <c r="AH4323" s="5">
        <v>2071.1562897077511</v>
      </c>
      <c r="AI4323" s="5">
        <v>23</v>
      </c>
      <c r="AJ4323" s="5">
        <v>97.41634900465904</v>
      </c>
    </row>
    <row r="4324" spans="1:36" x14ac:dyDescent="0.25">
      <c r="A4324">
        <v>2019</v>
      </c>
      <c r="B4324" t="s">
        <v>41</v>
      </c>
      <c r="C4324" s="212" t="s">
        <v>6131</v>
      </c>
      <c r="D4324" s="47" t="s">
        <v>5289</v>
      </c>
      <c r="E4324" s="11">
        <v>9.9039999999999999</v>
      </c>
      <c r="F4324" s="2">
        <v>0.36990000000000001</v>
      </c>
      <c r="G4324" s="2">
        <v>0.61060000000000003</v>
      </c>
      <c r="H4324" s="2">
        <v>-0.24070000000000003</v>
      </c>
      <c r="I4324" s="2">
        <v>0.36830000000000002</v>
      </c>
      <c r="J4324" s="2">
        <v>0.57410000000000005</v>
      </c>
      <c r="K4324" s="2">
        <v>-0.20580000000000004</v>
      </c>
      <c r="L4324" s="2">
        <v>0.45140000000000002</v>
      </c>
      <c r="M4324" s="2">
        <v>0.53480000000000005</v>
      </c>
      <c r="N4324" s="2">
        <v>-8.340000000000003E-2</v>
      </c>
      <c r="O4324" s="2">
        <v>-0.17663333333333334</v>
      </c>
      <c r="P4324" s="2" t="s">
        <v>5900</v>
      </c>
      <c r="Q4324" s="5">
        <v>23617</v>
      </c>
      <c r="R4324" s="5">
        <v>2384.5920840064618</v>
      </c>
      <c r="S4324" s="5">
        <v>130</v>
      </c>
      <c r="T4324" s="5">
        <v>550.45094635220391</v>
      </c>
      <c r="U4324" s="5">
        <v>2</v>
      </c>
      <c r="V4324" s="5">
        <v>8.4684760977262137</v>
      </c>
      <c r="W4324" s="5">
        <v>32</v>
      </c>
      <c r="X4324" s="5">
        <v>135.49561756361942</v>
      </c>
      <c r="Y4324" s="5">
        <v>25</v>
      </c>
      <c r="Z4324" s="5">
        <v>105.85595122157767</v>
      </c>
      <c r="AA4324" s="5">
        <v>71</v>
      </c>
      <c r="AB4324" s="5">
        <v>300.63090146928062</v>
      </c>
      <c r="AC4324" s="225">
        <v>640</v>
      </c>
      <c r="AD4324" s="5">
        <v>2709.9123512723886</v>
      </c>
      <c r="AE4324" s="5">
        <v>96</v>
      </c>
      <c r="AF4324" s="5">
        <v>406.48685269085831</v>
      </c>
      <c r="AG4324" s="5">
        <v>461</v>
      </c>
      <c r="AH4324" s="5">
        <v>1951.9837405258925</v>
      </c>
      <c r="AI4324" s="5">
        <v>83</v>
      </c>
      <c r="AJ4324" s="5">
        <v>351.44175805563788</v>
      </c>
    </row>
    <row r="4325" spans="1:36" x14ac:dyDescent="0.25">
      <c r="A4325">
        <v>2019</v>
      </c>
      <c r="B4325" t="s">
        <v>41</v>
      </c>
      <c r="C4325" s="212" t="s">
        <v>6099</v>
      </c>
      <c r="D4325" s="47" t="s">
        <v>6045</v>
      </c>
      <c r="E4325" s="11">
        <v>7.06</v>
      </c>
      <c r="F4325" s="2">
        <v>0.41739999999999999</v>
      </c>
      <c r="G4325" s="2">
        <v>0.56140000000000001</v>
      </c>
      <c r="H4325" s="2">
        <v>-0.14400000000000002</v>
      </c>
      <c r="I4325" s="2">
        <v>0.41660000000000003</v>
      </c>
      <c r="J4325" s="2">
        <v>0.52200000000000002</v>
      </c>
      <c r="K4325" s="2">
        <v>-0.10539999999999999</v>
      </c>
      <c r="L4325" s="2">
        <v>0.48630000000000001</v>
      </c>
      <c r="M4325" s="2">
        <v>0.49730000000000002</v>
      </c>
      <c r="N4325" s="2">
        <v>-1.100000000000001E-2</v>
      </c>
      <c r="O4325" s="2">
        <v>-8.6800000000000002E-2</v>
      </c>
      <c r="P4325" s="2" t="s">
        <v>5900</v>
      </c>
      <c r="Q4325" s="5">
        <v>23634</v>
      </c>
      <c r="R4325" s="5">
        <v>3347.5920679886685</v>
      </c>
      <c r="S4325" s="5">
        <v>16</v>
      </c>
      <c r="T4325" s="5">
        <v>67.699077600067696</v>
      </c>
      <c r="U4325" s="5">
        <v>0</v>
      </c>
      <c r="V4325" s="5">
        <v>0</v>
      </c>
      <c r="W4325" s="5">
        <v>4</v>
      </c>
      <c r="X4325" s="5">
        <v>16.924769400016924</v>
      </c>
      <c r="Y4325" s="5">
        <v>1</v>
      </c>
      <c r="Z4325" s="5">
        <v>4.231192350004231</v>
      </c>
      <c r="AA4325" s="5">
        <v>11</v>
      </c>
      <c r="AB4325" s="5">
        <v>46.543115850046547</v>
      </c>
      <c r="AC4325" s="225">
        <v>104</v>
      </c>
      <c r="AD4325" s="5">
        <v>440.04400440044003</v>
      </c>
      <c r="AE4325" s="5">
        <v>12</v>
      </c>
      <c r="AF4325" s="5">
        <v>50.774308200050783</v>
      </c>
      <c r="AG4325" s="5">
        <v>88</v>
      </c>
      <c r="AH4325" s="5">
        <v>372.34492680037238</v>
      </c>
      <c r="AI4325" s="5">
        <v>4</v>
      </c>
      <c r="AJ4325" s="5">
        <v>16.924769400016924</v>
      </c>
    </row>
    <row r="4326" spans="1:36" x14ac:dyDescent="0.25">
      <c r="A4326">
        <v>2018</v>
      </c>
      <c r="B4326" t="s">
        <v>71</v>
      </c>
      <c r="C4326" s="212" t="s">
        <v>4965</v>
      </c>
      <c r="D4326" s="47" t="s">
        <v>4961</v>
      </c>
      <c r="E4326" s="11">
        <v>0</v>
      </c>
      <c r="F4326" s="2">
        <v>0.72160000000000002</v>
      </c>
      <c r="G4326" s="2">
        <v>0.26669999999999999</v>
      </c>
      <c r="H4326" s="2">
        <v>0.45490000000000003</v>
      </c>
      <c r="I4326" s="2">
        <v>0.72989999999999999</v>
      </c>
      <c r="J4326" s="2">
        <v>0.24349999999999999</v>
      </c>
      <c r="K4326" s="2">
        <v>0.4864</v>
      </c>
      <c r="L4326" s="2">
        <v>0.70599999999999996</v>
      </c>
      <c r="M4326" s="2">
        <v>0.28310000000000002</v>
      </c>
      <c r="N4326" s="2">
        <v>0.42289999999999994</v>
      </c>
      <c r="O4326" s="2">
        <v>0.45473333333333327</v>
      </c>
      <c r="P4326" s="2" t="s">
        <v>4792</v>
      </c>
      <c r="Q4326" s="5">
        <v>23660</v>
      </c>
      <c r="R4326" s="5" t="s">
        <v>4791</v>
      </c>
      <c r="S4326" s="5">
        <v>135</v>
      </c>
      <c r="T4326" s="5">
        <v>570.58326289095521</v>
      </c>
      <c r="U4326" s="5">
        <v>2</v>
      </c>
      <c r="V4326" s="5">
        <v>8.4530853761622993</v>
      </c>
      <c r="W4326" s="5">
        <v>26</v>
      </c>
      <c r="X4326" s="5">
        <v>109.89010989010988</v>
      </c>
      <c r="Y4326" s="5">
        <v>13</v>
      </c>
      <c r="Z4326" s="5">
        <v>54.945054945054942</v>
      </c>
      <c r="AA4326" s="5">
        <v>94</v>
      </c>
      <c r="AB4326" s="5">
        <v>397.29501267962803</v>
      </c>
      <c r="AC4326" s="225">
        <v>764</v>
      </c>
      <c r="AD4326" s="5">
        <v>3229.0786136939982</v>
      </c>
      <c r="AE4326" s="5">
        <v>149</v>
      </c>
      <c r="AF4326" s="5">
        <v>629.75486052409133</v>
      </c>
      <c r="AG4326" s="5">
        <v>579</v>
      </c>
      <c r="AH4326" s="5">
        <v>2447.1682163989858</v>
      </c>
      <c r="AI4326" s="5">
        <v>36</v>
      </c>
      <c r="AJ4326" s="5">
        <v>152.1555367709214</v>
      </c>
    </row>
    <row r="4327" spans="1:36" x14ac:dyDescent="0.25">
      <c r="A4327">
        <v>2018</v>
      </c>
      <c r="B4327" t="s">
        <v>71</v>
      </c>
      <c r="C4327" s="212" t="s">
        <v>4965</v>
      </c>
      <c r="D4327" s="47" t="s">
        <v>4961</v>
      </c>
      <c r="E4327" s="11">
        <v>0</v>
      </c>
      <c r="F4327" s="2">
        <v>0.72160000000000002</v>
      </c>
      <c r="G4327" s="2">
        <v>0.26669999999999999</v>
      </c>
      <c r="H4327" s="2">
        <v>0.45490000000000003</v>
      </c>
      <c r="I4327" s="2">
        <v>0.72989999999999999</v>
      </c>
      <c r="J4327" s="2">
        <v>0.24349999999999999</v>
      </c>
      <c r="K4327" s="2">
        <v>0.4864</v>
      </c>
      <c r="L4327" s="2">
        <v>0.70599999999999996</v>
      </c>
      <c r="M4327" s="2">
        <v>0.28310000000000002</v>
      </c>
      <c r="N4327" s="2">
        <v>0.42289999999999994</v>
      </c>
      <c r="O4327" s="2">
        <v>0.45473333333333327</v>
      </c>
      <c r="P4327" s="2" t="s">
        <v>4792</v>
      </c>
      <c r="Q4327" s="5">
        <v>23660</v>
      </c>
      <c r="R4327" s="5" t="s">
        <v>4791</v>
      </c>
      <c r="S4327" s="5">
        <v>135</v>
      </c>
      <c r="T4327" s="5">
        <v>570.58326289095521</v>
      </c>
      <c r="U4327" s="5">
        <v>2</v>
      </c>
      <c r="V4327" s="5">
        <v>8.4530853761622993</v>
      </c>
      <c r="W4327" s="5">
        <v>26</v>
      </c>
      <c r="X4327" s="5">
        <v>109.89010989010988</v>
      </c>
      <c r="Y4327" s="5">
        <v>13</v>
      </c>
      <c r="Z4327" s="5">
        <v>54.945054945054942</v>
      </c>
      <c r="AA4327" s="5">
        <v>94</v>
      </c>
      <c r="AB4327" s="5">
        <v>397.29501267962803</v>
      </c>
      <c r="AC4327" s="225">
        <v>764</v>
      </c>
      <c r="AD4327" s="5">
        <v>3229.0786136939982</v>
      </c>
      <c r="AE4327" s="5">
        <v>149</v>
      </c>
      <c r="AF4327" s="5">
        <v>629.75486052409133</v>
      </c>
      <c r="AG4327" s="5">
        <v>579</v>
      </c>
      <c r="AH4327" s="5">
        <v>2447.1682163989858</v>
      </c>
      <c r="AI4327" s="5">
        <v>36</v>
      </c>
      <c r="AJ4327" s="5">
        <v>152.1555367709214</v>
      </c>
    </row>
    <row r="4328" spans="1:36" x14ac:dyDescent="0.25">
      <c r="A4328">
        <v>2017</v>
      </c>
      <c r="B4328" t="s">
        <v>41</v>
      </c>
      <c r="C4328" s="212" t="s">
        <v>6013</v>
      </c>
      <c r="D4328" s="47" t="s">
        <v>6005</v>
      </c>
      <c r="E4328" s="11">
        <v>2.7170000000000001</v>
      </c>
      <c r="F4328" s="2">
        <v>0.24049999999999999</v>
      </c>
      <c r="G4328" s="2">
        <v>0.74350000000000005</v>
      </c>
      <c r="H4328" s="2">
        <v>-0.50300000000000011</v>
      </c>
      <c r="I4328" s="2">
        <v>0.2102</v>
      </c>
      <c r="J4328" s="2">
        <v>0.74750000000000005</v>
      </c>
      <c r="K4328" s="2">
        <v>-0.53730000000000011</v>
      </c>
      <c r="L4328" s="2">
        <v>0.24629999999999999</v>
      </c>
      <c r="M4328" s="2">
        <v>0.74</v>
      </c>
      <c r="N4328" s="2">
        <v>-0.49370000000000003</v>
      </c>
      <c r="O4328" s="2">
        <v>-0.51133333333333342</v>
      </c>
      <c r="P4328" s="2" t="s">
        <v>5900</v>
      </c>
      <c r="Q4328" s="5">
        <v>23697</v>
      </c>
      <c r="R4328" s="5">
        <v>8721.7519322782482</v>
      </c>
      <c r="S4328" s="5">
        <v>202</v>
      </c>
      <c r="T4328" s="5">
        <v>852.42857745706203</v>
      </c>
      <c r="U4328" s="5">
        <v>10</v>
      </c>
      <c r="V4328" s="5">
        <v>42.199434527577331</v>
      </c>
      <c r="W4328" s="5">
        <v>16</v>
      </c>
      <c r="X4328" s="5">
        <v>67.519095244123733</v>
      </c>
      <c r="Y4328" s="5">
        <v>103</v>
      </c>
      <c r="Z4328" s="5">
        <v>434.65417563404651</v>
      </c>
      <c r="AA4328" s="5">
        <v>73</v>
      </c>
      <c r="AB4328" s="5">
        <v>308.05587205131451</v>
      </c>
      <c r="AC4328" s="225">
        <v>546</v>
      </c>
      <c r="AD4328" s="5">
        <v>2304.0891252057222</v>
      </c>
      <c r="AE4328" s="5">
        <v>112</v>
      </c>
      <c r="AF4328" s="5">
        <v>472.63366670886609</v>
      </c>
      <c r="AG4328" s="5">
        <v>341</v>
      </c>
      <c r="AH4328" s="5">
        <v>1439.0007173903871</v>
      </c>
      <c r="AI4328" s="5">
        <v>93</v>
      </c>
      <c r="AJ4328" s="5">
        <v>392.45474110646916</v>
      </c>
    </row>
    <row r="4329" spans="1:36" x14ac:dyDescent="0.25">
      <c r="A4329">
        <v>2019</v>
      </c>
      <c r="B4329" t="s">
        <v>41</v>
      </c>
      <c r="C4329" s="212" t="s">
        <v>6067</v>
      </c>
      <c r="D4329" s="47" t="s">
        <v>6005</v>
      </c>
      <c r="E4329" s="11">
        <v>5.6159999999999997</v>
      </c>
      <c r="F4329" s="2">
        <v>0.24049999999999999</v>
      </c>
      <c r="G4329" s="2">
        <v>0.74350000000000005</v>
      </c>
      <c r="H4329" s="2">
        <v>-0.50300000000000011</v>
      </c>
      <c r="I4329" s="2">
        <v>0.2102</v>
      </c>
      <c r="J4329" s="2">
        <v>0.74750000000000005</v>
      </c>
      <c r="K4329" s="2">
        <v>-0.53730000000000011</v>
      </c>
      <c r="L4329" s="2">
        <v>0.24629999999999999</v>
      </c>
      <c r="M4329" s="2">
        <v>0.74</v>
      </c>
      <c r="N4329" s="2">
        <v>-0.49370000000000003</v>
      </c>
      <c r="O4329" s="2">
        <v>-0.51133333333333342</v>
      </c>
      <c r="P4329" s="2" t="s">
        <v>5900</v>
      </c>
      <c r="Q4329" s="5">
        <v>23703</v>
      </c>
      <c r="R4329" s="5">
        <v>4220.6196581196582</v>
      </c>
      <c r="S4329" s="5">
        <v>19</v>
      </c>
      <c r="T4329" s="5">
        <v>80.158629709319499</v>
      </c>
      <c r="U4329" s="5">
        <v>0</v>
      </c>
      <c r="V4329" s="5">
        <v>0</v>
      </c>
      <c r="W4329" s="5">
        <v>2</v>
      </c>
      <c r="X4329" s="5">
        <v>8.4377504957178413</v>
      </c>
      <c r="Y4329" s="5">
        <v>5</v>
      </c>
      <c r="Z4329" s="5">
        <v>21.094376239294604</v>
      </c>
      <c r="AA4329" s="5">
        <v>12</v>
      </c>
      <c r="AB4329" s="5">
        <v>50.626502974307051</v>
      </c>
      <c r="AC4329" s="225">
        <v>253</v>
      </c>
      <c r="AD4329" s="5">
        <v>1067.3754377083071</v>
      </c>
      <c r="AE4329" s="5">
        <v>16</v>
      </c>
      <c r="AF4329" s="5">
        <v>67.50200396574273</v>
      </c>
      <c r="AG4329" s="5">
        <v>229</v>
      </c>
      <c r="AH4329" s="5">
        <v>966.12243175969297</v>
      </c>
      <c r="AI4329" s="5">
        <v>8</v>
      </c>
      <c r="AJ4329" s="5">
        <v>33.751001982871365</v>
      </c>
    </row>
    <row r="4330" spans="1:36" x14ac:dyDescent="0.25">
      <c r="A4330">
        <v>2018</v>
      </c>
      <c r="B4330" t="s">
        <v>49</v>
      </c>
      <c r="C4330" s="212" t="s">
        <v>5142</v>
      </c>
      <c r="D4330" s="47" t="s">
        <v>726</v>
      </c>
      <c r="E4330" s="11">
        <v>18.899999999999999</v>
      </c>
      <c r="F4330" s="2">
        <v>0.30480000000000002</v>
      </c>
      <c r="G4330" s="2">
        <v>0.66490000000000005</v>
      </c>
      <c r="H4330" s="2">
        <v>-0.36010000000000003</v>
      </c>
      <c r="I4330" s="2">
        <v>0.35899999999999999</v>
      </c>
      <c r="J4330" s="2">
        <v>0.55500000000000005</v>
      </c>
      <c r="K4330" s="2">
        <v>-0.19600000000000006</v>
      </c>
      <c r="L4330" s="2">
        <v>0.46700000000000003</v>
      </c>
      <c r="M4330" s="2">
        <v>0.52200000000000002</v>
      </c>
      <c r="N4330" s="2">
        <v>-5.4999999999999993E-2</v>
      </c>
      <c r="O4330" s="2">
        <v>-0.20369999999999999</v>
      </c>
      <c r="P4330" s="2" t="s">
        <v>5900</v>
      </c>
      <c r="Q4330" s="5">
        <v>23706</v>
      </c>
      <c r="R4330" s="5">
        <v>1254.2857142857144</v>
      </c>
      <c r="S4330" s="5">
        <v>85</v>
      </c>
      <c r="T4330" s="5">
        <v>358.55901459546106</v>
      </c>
      <c r="U4330" s="5">
        <v>0</v>
      </c>
      <c r="V4330" s="5">
        <v>0</v>
      </c>
      <c r="W4330" s="5">
        <v>0</v>
      </c>
      <c r="X4330" s="5">
        <v>0</v>
      </c>
      <c r="Y4330" s="5">
        <v>5</v>
      </c>
      <c r="Z4330" s="5">
        <v>21.091706740909473</v>
      </c>
      <c r="AA4330" s="5">
        <v>80</v>
      </c>
      <c r="AB4330" s="5">
        <v>337.46730785455156</v>
      </c>
      <c r="AC4330" s="225">
        <v>157</v>
      </c>
      <c r="AD4330" s="5">
        <v>662.27959166455753</v>
      </c>
      <c r="AE4330" s="5">
        <v>18</v>
      </c>
      <c r="AF4330" s="5">
        <v>75.930144267274116</v>
      </c>
      <c r="AG4330" s="5">
        <v>132</v>
      </c>
      <c r="AH4330" s="5">
        <v>556.82105796001008</v>
      </c>
      <c r="AI4330" s="5">
        <v>7</v>
      </c>
      <c r="AJ4330" s="5">
        <v>29.528389437273265</v>
      </c>
    </row>
    <row r="4331" spans="1:36" x14ac:dyDescent="0.25">
      <c r="A4331">
        <v>2018</v>
      </c>
      <c r="B4331" t="s">
        <v>49</v>
      </c>
      <c r="C4331" s="212" t="s">
        <v>5142</v>
      </c>
      <c r="D4331" s="47" t="s">
        <v>726</v>
      </c>
      <c r="E4331" s="11">
        <v>18.899999999999999</v>
      </c>
      <c r="F4331" s="2">
        <v>0.30480000000000002</v>
      </c>
      <c r="G4331" s="2">
        <v>0.66490000000000005</v>
      </c>
      <c r="H4331" s="2">
        <v>-0.36010000000000003</v>
      </c>
      <c r="I4331" s="2">
        <v>0.35899999999999999</v>
      </c>
      <c r="J4331" s="2">
        <v>0.55500000000000005</v>
      </c>
      <c r="K4331" s="2">
        <v>-0.19600000000000006</v>
      </c>
      <c r="L4331" s="2">
        <v>0.46700000000000003</v>
      </c>
      <c r="M4331" s="2">
        <v>0.52200000000000002</v>
      </c>
      <c r="N4331" s="2">
        <v>-5.4999999999999993E-2</v>
      </c>
      <c r="O4331" s="2">
        <v>-0.20369999999999999</v>
      </c>
      <c r="P4331" s="2" t="s">
        <v>5900</v>
      </c>
      <c r="Q4331" s="5">
        <v>23709</v>
      </c>
      <c r="R4331" s="5">
        <v>1254.4444444444446</v>
      </c>
      <c r="S4331" s="5">
        <v>81</v>
      </c>
      <c r="T4331" s="5">
        <v>341.64241427306087</v>
      </c>
      <c r="U4331" s="5">
        <v>0</v>
      </c>
      <c r="V4331" s="5">
        <v>0</v>
      </c>
      <c r="W4331" s="5">
        <v>4</v>
      </c>
      <c r="X4331" s="5">
        <v>16.871230334472141</v>
      </c>
      <c r="Y4331" s="5">
        <v>4</v>
      </c>
      <c r="Z4331" s="5">
        <v>16.871230334472141</v>
      </c>
      <c r="AA4331" s="5">
        <v>73</v>
      </c>
      <c r="AB4331" s="5">
        <v>307.89995360411655</v>
      </c>
      <c r="AC4331" s="225">
        <v>118</v>
      </c>
      <c r="AD4331" s="5">
        <v>497.70129486692815</v>
      </c>
      <c r="AE4331" s="5">
        <v>7</v>
      </c>
      <c r="AF4331" s="5">
        <v>29.52465308532625</v>
      </c>
      <c r="AG4331" s="5">
        <v>98</v>
      </c>
      <c r="AH4331" s="5">
        <v>413.34514319456741</v>
      </c>
      <c r="AI4331" s="5">
        <v>13</v>
      </c>
      <c r="AJ4331" s="5">
        <v>54.83149858703446</v>
      </c>
    </row>
    <row r="4332" spans="1:36" x14ac:dyDescent="0.25">
      <c r="A4332">
        <v>2019</v>
      </c>
      <c r="B4332" t="s">
        <v>41</v>
      </c>
      <c r="C4332" s="212" t="s">
        <v>4854</v>
      </c>
      <c r="D4332" s="47" t="s">
        <v>5542</v>
      </c>
      <c r="E4332" s="11">
        <v>11.881</v>
      </c>
      <c r="F4332" s="2">
        <v>0.56789999999999996</v>
      </c>
      <c r="G4332" s="2">
        <v>0.41070000000000001</v>
      </c>
      <c r="H4332" s="2">
        <v>0.15719999999999995</v>
      </c>
      <c r="I4332" s="2">
        <v>0.55310000000000004</v>
      </c>
      <c r="J4332" s="2">
        <v>0.3876</v>
      </c>
      <c r="K4332" s="2">
        <v>0.16550000000000004</v>
      </c>
      <c r="L4332" s="2">
        <v>0.4975</v>
      </c>
      <c r="M4332" s="2">
        <v>0.48110000000000003</v>
      </c>
      <c r="N4332" s="2">
        <v>1.639999999999997E-2</v>
      </c>
      <c r="O4332" s="2">
        <v>0.11303333333333332</v>
      </c>
      <c r="P4332" s="2" t="s">
        <v>4792</v>
      </c>
      <c r="Q4332" s="5">
        <v>23721</v>
      </c>
      <c r="R4332" s="5">
        <v>1996.549112027607</v>
      </c>
      <c r="S4332" s="5">
        <v>50</v>
      </c>
      <c r="T4332" s="5">
        <v>210.7836937734497</v>
      </c>
      <c r="U4332" s="5">
        <v>2</v>
      </c>
      <c r="V4332" s="5">
        <v>8.4313477509379879</v>
      </c>
      <c r="W4332" s="5">
        <v>10</v>
      </c>
      <c r="X4332" s="5">
        <v>42.15673875468994</v>
      </c>
      <c r="Y4332" s="5">
        <v>17</v>
      </c>
      <c r="Z4332" s="5">
        <v>71.666455882972897</v>
      </c>
      <c r="AA4332" s="5">
        <v>21</v>
      </c>
      <c r="AB4332" s="5">
        <v>88.529151384848873</v>
      </c>
      <c r="AC4332" s="225">
        <v>498</v>
      </c>
      <c r="AD4332" s="5">
        <v>2099.4055899835589</v>
      </c>
      <c r="AE4332" s="5">
        <v>94</v>
      </c>
      <c r="AF4332" s="5">
        <v>396.27334429408535</v>
      </c>
      <c r="AG4332" s="5">
        <v>401</v>
      </c>
      <c r="AH4332" s="5">
        <v>1690.4852240630667</v>
      </c>
      <c r="AI4332" s="5">
        <v>3</v>
      </c>
      <c r="AJ4332" s="5">
        <v>12.64702162640698</v>
      </c>
    </row>
    <row r="4333" spans="1:36" x14ac:dyDescent="0.25">
      <c r="A4333">
        <v>2018</v>
      </c>
      <c r="B4333" t="s">
        <v>49</v>
      </c>
      <c r="C4333" s="212" t="s">
        <v>6315</v>
      </c>
      <c r="D4333" s="47" t="s">
        <v>6316</v>
      </c>
      <c r="E4333" s="11">
        <v>20</v>
      </c>
      <c r="F4333" s="2">
        <v>0.2611</v>
      </c>
      <c r="G4333" s="2">
        <v>0.71</v>
      </c>
      <c r="H4333" s="2">
        <v>-0.44889999999999997</v>
      </c>
      <c r="I4333" s="2">
        <v>0.19700000000000001</v>
      </c>
      <c r="J4333" s="2">
        <v>0.70899999999999996</v>
      </c>
      <c r="K4333" s="2">
        <v>-0.51200000000000001</v>
      </c>
      <c r="L4333" s="2">
        <v>0.32500000000000001</v>
      </c>
      <c r="M4333" s="2">
        <v>0.65700000000000003</v>
      </c>
      <c r="N4333" s="2">
        <v>-0.33200000000000002</v>
      </c>
      <c r="O4333" s="2">
        <v>-0.43096666666666666</v>
      </c>
      <c r="P4333" s="2" t="s">
        <v>5900</v>
      </c>
      <c r="Q4333" s="5">
        <v>23780</v>
      </c>
      <c r="R4333" s="5">
        <v>1189</v>
      </c>
      <c r="S4333" s="5">
        <v>32</v>
      </c>
      <c r="T4333" s="5">
        <v>134.56686291000841</v>
      </c>
      <c r="U4333" s="5">
        <v>0</v>
      </c>
      <c r="V4333" s="5">
        <v>0</v>
      </c>
      <c r="W4333" s="5">
        <v>6</v>
      </c>
      <c r="X4333" s="5">
        <v>25.231286795626577</v>
      </c>
      <c r="Y4333" s="5">
        <v>2</v>
      </c>
      <c r="Z4333" s="5">
        <v>8.4104289318755256</v>
      </c>
      <c r="AA4333" s="5">
        <v>24</v>
      </c>
      <c r="AB4333" s="5">
        <v>100.92514718250631</v>
      </c>
      <c r="AC4333" s="225">
        <v>66</v>
      </c>
      <c r="AD4333" s="5">
        <v>277.54415475189234</v>
      </c>
      <c r="AE4333" s="5">
        <v>13</v>
      </c>
      <c r="AF4333" s="5">
        <v>54.667788057190918</v>
      </c>
      <c r="AG4333" s="5">
        <v>50</v>
      </c>
      <c r="AH4333" s="5">
        <v>210.26072329688813</v>
      </c>
      <c r="AI4333" s="5">
        <v>3</v>
      </c>
      <c r="AJ4333" s="5">
        <v>12.615643397813288</v>
      </c>
    </row>
    <row r="4334" spans="1:36" x14ac:dyDescent="0.25">
      <c r="A4334">
        <v>2017</v>
      </c>
      <c r="B4334" t="s">
        <v>49</v>
      </c>
      <c r="C4334" s="212" t="s">
        <v>689</v>
      </c>
      <c r="D4334" s="47" t="s">
        <v>6316</v>
      </c>
      <c r="E4334" s="11">
        <v>17.100000000000001</v>
      </c>
      <c r="F4334" s="2">
        <v>0.2611</v>
      </c>
      <c r="G4334" s="2">
        <v>0.71</v>
      </c>
      <c r="H4334" s="2">
        <v>-0.44889999999999997</v>
      </c>
      <c r="I4334" s="2">
        <v>0.45400000000000001</v>
      </c>
      <c r="J4334" s="2">
        <v>0.45600000000000002</v>
      </c>
      <c r="K4334" s="2">
        <v>-2.0000000000000018E-3</v>
      </c>
      <c r="L4334" s="2">
        <v>0.51500000000000001</v>
      </c>
      <c r="M4334" s="2">
        <v>0.47199999999999998</v>
      </c>
      <c r="N4334" s="2">
        <v>4.3000000000000038E-2</v>
      </c>
      <c r="O4334" s="2">
        <v>-0.13596666666666665</v>
      </c>
      <c r="P4334" s="2" t="s">
        <v>5900</v>
      </c>
      <c r="Q4334" s="5">
        <v>23791</v>
      </c>
      <c r="R4334" s="5">
        <v>1391.2865497076023</v>
      </c>
      <c r="S4334" s="5">
        <v>30</v>
      </c>
      <c r="T4334" s="5">
        <v>126.09810432516498</v>
      </c>
      <c r="U4334" s="5">
        <v>0</v>
      </c>
      <c r="V4334" s="5">
        <v>0</v>
      </c>
      <c r="W4334" s="5">
        <v>4</v>
      </c>
      <c r="X4334" s="5">
        <v>16.813080576688666</v>
      </c>
      <c r="Y4334" s="5">
        <v>6</v>
      </c>
      <c r="Z4334" s="5">
        <v>25.219620865032997</v>
      </c>
      <c r="AA4334" s="5">
        <v>20</v>
      </c>
      <c r="AB4334" s="5">
        <v>84.065402883443312</v>
      </c>
      <c r="AC4334" s="225">
        <v>175</v>
      </c>
      <c r="AD4334" s="5">
        <v>735.57227523012898</v>
      </c>
      <c r="AE4334" s="5">
        <v>26</v>
      </c>
      <c r="AF4334" s="5">
        <v>109.28502374847632</v>
      </c>
      <c r="AG4334" s="5">
        <v>141</v>
      </c>
      <c r="AH4334" s="5">
        <v>592.66109032827535</v>
      </c>
      <c r="AI4334" s="5">
        <v>8</v>
      </c>
      <c r="AJ4334" s="5">
        <v>33.626161153377332</v>
      </c>
    </row>
    <row r="4335" spans="1:36" x14ac:dyDescent="0.25">
      <c r="A4335">
        <v>2017</v>
      </c>
      <c r="B4335" t="s">
        <v>71</v>
      </c>
      <c r="C4335" s="212" t="s">
        <v>4995</v>
      </c>
      <c r="D4335" s="47" t="s">
        <v>4989</v>
      </c>
      <c r="E4335" s="11">
        <v>0</v>
      </c>
      <c r="F4335" s="2">
        <v>0.74260000000000004</v>
      </c>
      <c r="G4335" s="2">
        <v>0.24390000000000001</v>
      </c>
      <c r="H4335" s="2">
        <v>0.49870000000000003</v>
      </c>
      <c r="I4335" s="2">
        <v>0.745</v>
      </c>
      <c r="J4335" s="2">
        <v>0.2172</v>
      </c>
      <c r="K4335" s="2">
        <v>0.52780000000000005</v>
      </c>
      <c r="L4335" s="2">
        <v>0.73199999999999998</v>
      </c>
      <c r="M4335" s="2">
        <v>0.2525</v>
      </c>
      <c r="N4335" s="2">
        <v>0.47949999999999998</v>
      </c>
      <c r="O4335" s="2">
        <v>0.502</v>
      </c>
      <c r="P4335" s="2" t="s">
        <v>4792</v>
      </c>
      <c r="Q4335" s="5">
        <v>23814</v>
      </c>
      <c r="R4335" s="5" t="s">
        <v>4791</v>
      </c>
      <c r="S4335" s="5">
        <v>107</v>
      </c>
      <c r="T4335" s="5">
        <v>449.315528680608</v>
      </c>
      <c r="U4335" s="5">
        <v>4</v>
      </c>
      <c r="V4335" s="5">
        <v>16.79684219366759</v>
      </c>
      <c r="W4335" s="5">
        <v>18</v>
      </c>
      <c r="X4335" s="5">
        <v>75.585789871504161</v>
      </c>
      <c r="Y4335" s="5">
        <v>15</v>
      </c>
      <c r="Z4335" s="5">
        <v>62.988158226253461</v>
      </c>
      <c r="AA4335" s="5">
        <v>70</v>
      </c>
      <c r="AB4335" s="5">
        <v>293.94473838918287</v>
      </c>
      <c r="AC4335" s="225">
        <v>525</v>
      </c>
      <c r="AD4335" s="5">
        <v>2204.5855379188711</v>
      </c>
      <c r="AE4335" s="5">
        <v>115</v>
      </c>
      <c r="AF4335" s="5">
        <v>482.90921306794326</v>
      </c>
      <c r="AG4335" s="5">
        <v>340</v>
      </c>
      <c r="AH4335" s="5">
        <v>1427.7315864617453</v>
      </c>
      <c r="AI4335" s="5">
        <v>70</v>
      </c>
      <c r="AJ4335" s="5">
        <v>293.94473838918287</v>
      </c>
    </row>
    <row r="4336" spans="1:36" x14ac:dyDescent="0.25">
      <c r="A4336">
        <v>2019</v>
      </c>
      <c r="B4336" t="s">
        <v>71</v>
      </c>
      <c r="C4336" s="212" t="s">
        <v>4965</v>
      </c>
      <c r="D4336" s="47" t="s">
        <v>4961</v>
      </c>
      <c r="E4336" s="11">
        <v>0</v>
      </c>
      <c r="F4336" s="2">
        <v>0.72160000000000002</v>
      </c>
      <c r="G4336" s="2">
        <v>0.26669999999999999</v>
      </c>
      <c r="H4336" s="2">
        <v>0.45490000000000003</v>
      </c>
      <c r="I4336" s="2">
        <v>0.72989999999999999</v>
      </c>
      <c r="J4336" s="2">
        <v>0.24349999999999999</v>
      </c>
      <c r="K4336" s="2">
        <v>0.4864</v>
      </c>
      <c r="L4336" s="2">
        <v>0.70599999999999996</v>
      </c>
      <c r="M4336" s="2">
        <v>0.28310000000000002</v>
      </c>
      <c r="N4336" s="2">
        <v>0.42289999999999994</v>
      </c>
      <c r="O4336" s="2">
        <v>0.45473333333333327</v>
      </c>
      <c r="P4336" s="2" t="s">
        <v>4792</v>
      </c>
      <c r="Q4336" s="5">
        <v>23823</v>
      </c>
      <c r="R4336" s="5" t="s">
        <v>4791</v>
      </c>
      <c r="S4336" s="5">
        <v>176</v>
      </c>
      <c r="T4336" s="5">
        <v>738.78184947319824</v>
      </c>
      <c r="U4336" s="5">
        <v>1</v>
      </c>
      <c r="V4336" s="5">
        <v>4.197624144734081</v>
      </c>
      <c r="W4336" s="5">
        <v>51</v>
      </c>
      <c r="X4336" s="5">
        <v>214.07883138143811</v>
      </c>
      <c r="Y4336" s="5">
        <v>16</v>
      </c>
      <c r="Z4336" s="5">
        <v>67.161986315745295</v>
      </c>
      <c r="AA4336" s="5">
        <v>108</v>
      </c>
      <c r="AB4336" s="5">
        <v>453.34340763128068</v>
      </c>
      <c r="AC4336" s="225">
        <v>744</v>
      </c>
      <c r="AD4336" s="5">
        <v>3123.0323636821558</v>
      </c>
      <c r="AE4336" s="5">
        <v>116</v>
      </c>
      <c r="AF4336" s="5">
        <v>486.92440078915337</v>
      </c>
      <c r="AG4336" s="5">
        <v>575</v>
      </c>
      <c r="AH4336" s="5">
        <v>2413.6338832220963</v>
      </c>
      <c r="AI4336" s="5">
        <v>53</v>
      </c>
      <c r="AJ4336" s="5">
        <v>222.47407967090626</v>
      </c>
    </row>
    <row r="4337" spans="1:36" x14ac:dyDescent="0.25">
      <c r="A4337">
        <v>2017</v>
      </c>
      <c r="B4337" t="s">
        <v>49</v>
      </c>
      <c r="C4337" s="212" t="s">
        <v>5827</v>
      </c>
      <c r="D4337" s="47" t="s">
        <v>5371</v>
      </c>
      <c r="E4337" s="11">
        <v>20.5</v>
      </c>
      <c r="F4337" s="2">
        <v>0.42899999999999999</v>
      </c>
      <c r="G4337" s="2">
        <v>0.54510000000000003</v>
      </c>
      <c r="H4337" s="2">
        <v>-0.11610000000000004</v>
      </c>
      <c r="I4337" s="2">
        <v>0.38</v>
      </c>
      <c r="J4337" s="2">
        <v>0.51600000000000001</v>
      </c>
      <c r="K4337" s="2">
        <v>-0.13600000000000001</v>
      </c>
      <c r="L4337" s="2">
        <v>0.49</v>
      </c>
      <c r="M4337" s="2">
        <v>0.495</v>
      </c>
      <c r="N4337" s="2">
        <v>-5.0000000000000044E-3</v>
      </c>
      <c r="O4337" s="2">
        <v>-8.5700000000000012E-2</v>
      </c>
      <c r="P4337" s="2" t="s">
        <v>5900</v>
      </c>
      <c r="Q4337" s="5">
        <v>23847</v>
      </c>
      <c r="R4337" s="5">
        <v>1163.2682926829268</v>
      </c>
      <c r="S4337" s="5">
        <v>39</v>
      </c>
      <c r="T4337" s="5">
        <v>163.54258397282678</v>
      </c>
      <c r="U4337" s="5">
        <v>0</v>
      </c>
      <c r="V4337" s="5">
        <v>0</v>
      </c>
      <c r="W4337" s="5">
        <v>7</v>
      </c>
      <c r="X4337" s="5">
        <v>29.353797123327883</v>
      </c>
      <c r="Y4337" s="5">
        <v>3</v>
      </c>
      <c r="Z4337" s="5">
        <v>12.580198767140521</v>
      </c>
      <c r="AA4337" s="5">
        <v>29</v>
      </c>
      <c r="AB4337" s="5">
        <v>121.60858808235838</v>
      </c>
      <c r="AC4337" s="225">
        <v>249</v>
      </c>
      <c r="AD4337" s="5">
        <v>1044.1564976726631</v>
      </c>
      <c r="AE4337" s="5">
        <v>31</v>
      </c>
      <c r="AF4337" s="5">
        <v>129.99538726045205</v>
      </c>
      <c r="AG4337" s="5">
        <v>209</v>
      </c>
      <c r="AH4337" s="5">
        <v>876.42051411078967</v>
      </c>
      <c r="AI4337" s="5">
        <v>9</v>
      </c>
      <c r="AJ4337" s="5">
        <v>37.740596301421562</v>
      </c>
    </row>
    <row r="4338" spans="1:36" x14ac:dyDescent="0.25">
      <c r="A4338">
        <v>2019</v>
      </c>
      <c r="B4338" t="s">
        <v>71</v>
      </c>
      <c r="C4338" s="212" t="s">
        <v>5837</v>
      </c>
      <c r="D4338" s="47" t="s">
        <v>5817</v>
      </c>
      <c r="E4338" s="11">
        <v>0</v>
      </c>
      <c r="F4338" s="2">
        <v>0.4909</v>
      </c>
      <c r="G4338" s="2">
        <v>0.49309999999999998</v>
      </c>
      <c r="H4338" s="2">
        <v>-2.1999999999999797E-3</v>
      </c>
      <c r="I4338" s="2">
        <v>0.51739999999999997</v>
      </c>
      <c r="J4338" s="2">
        <v>0.43140000000000001</v>
      </c>
      <c r="K4338" s="2">
        <v>8.5999999999999965E-2</v>
      </c>
      <c r="L4338" s="2">
        <v>0.57120000000000004</v>
      </c>
      <c r="M4338" s="2">
        <v>0.4143</v>
      </c>
      <c r="N4338" s="2">
        <v>0.15690000000000004</v>
      </c>
      <c r="O4338" s="2">
        <v>8.0233333333333337E-2</v>
      </c>
      <c r="P4338" s="2" t="s">
        <v>5765</v>
      </c>
      <c r="Q4338" s="5">
        <v>23872</v>
      </c>
      <c r="R4338" s="5" t="s">
        <v>4791</v>
      </c>
      <c r="S4338" s="5">
        <v>38</v>
      </c>
      <c r="T4338" s="5">
        <v>159.1823056300268</v>
      </c>
      <c r="U4338" s="5">
        <v>0</v>
      </c>
      <c r="V4338" s="5">
        <v>0</v>
      </c>
      <c r="W4338" s="5">
        <v>5</v>
      </c>
      <c r="X4338" s="5">
        <v>20.945040214477213</v>
      </c>
      <c r="Y4338" s="5">
        <v>10</v>
      </c>
      <c r="Z4338" s="5">
        <v>41.890080428954427</v>
      </c>
      <c r="AA4338" s="5">
        <v>23</v>
      </c>
      <c r="AB4338" s="5">
        <v>96.347184986595167</v>
      </c>
      <c r="AC4338" s="225">
        <v>368</v>
      </c>
      <c r="AD4338" s="5">
        <v>1541.5549597855227</v>
      </c>
      <c r="AE4338" s="5">
        <v>44</v>
      </c>
      <c r="AF4338" s="5">
        <v>184.31635388739946</v>
      </c>
      <c r="AG4338" s="5">
        <v>290</v>
      </c>
      <c r="AH4338" s="5">
        <v>1214.8123324396781</v>
      </c>
      <c r="AI4338" s="5">
        <v>34</v>
      </c>
      <c r="AJ4338" s="5">
        <v>142.42627345844505</v>
      </c>
    </row>
    <row r="4339" spans="1:36" x14ac:dyDescent="0.25">
      <c r="A4339">
        <v>2018</v>
      </c>
      <c r="B4339" t="s">
        <v>41</v>
      </c>
      <c r="C4339" s="212" t="s">
        <v>6131</v>
      </c>
      <c r="D4339" s="47" t="s">
        <v>5289</v>
      </c>
      <c r="E4339" s="11">
        <v>9.9039999999999999</v>
      </c>
      <c r="F4339" s="2">
        <v>0.36990000000000001</v>
      </c>
      <c r="G4339" s="2">
        <v>0.61060000000000003</v>
      </c>
      <c r="H4339" s="2">
        <v>-0.24070000000000003</v>
      </c>
      <c r="I4339" s="2">
        <v>0.36830000000000002</v>
      </c>
      <c r="J4339" s="2">
        <v>0.57410000000000005</v>
      </c>
      <c r="K4339" s="2">
        <v>-0.20580000000000004</v>
      </c>
      <c r="L4339" s="2">
        <v>0.45140000000000002</v>
      </c>
      <c r="M4339" s="2">
        <v>0.53480000000000005</v>
      </c>
      <c r="N4339" s="2">
        <v>-8.340000000000003E-2</v>
      </c>
      <c r="O4339" s="2">
        <v>-0.17663333333333334</v>
      </c>
      <c r="P4339" s="2" t="s">
        <v>5900</v>
      </c>
      <c r="Q4339" s="5">
        <v>23885</v>
      </c>
      <c r="R4339" s="5">
        <v>2411.6518578352179</v>
      </c>
      <c r="S4339" s="5">
        <v>148</v>
      </c>
      <c r="T4339" s="5">
        <v>619.63575465773499</v>
      </c>
      <c r="U4339" s="5">
        <v>4</v>
      </c>
      <c r="V4339" s="5">
        <v>16.746912288046889</v>
      </c>
      <c r="W4339" s="5">
        <v>36</v>
      </c>
      <c r="X4339" s="5">
        <v>150.72221059242202</v>
      </c>
      <c r="Y4339" s="5">
        <v>45</v>
      </c>
      <c r="Z4339" s="5">
        <v>188.40276324052752</v>
      </c>
      <c r="AA4339" s="5">
        <v>63</v>
      </c>
      <c r="AB4339" s="5">
        <v>263.76386853673853</v>
      </c>
      <c r="AC4339" s="225">
        <v>721</v>
      </c>
      <c r="AD4339" s="5">
        <v>3018.630939920452</v>
      </c>
      <c r="AE4339" s="5">
        <v>129</v>
      </c>
      <c r="AF4339" s="5">
        <v>540.08792128951222</v>
      </c>
      <c r="AG4339" s="5">
        <v>553</v>
      </c>
      <c r="AH4339" s="5">
        <v>2315.260623822483</v>
      </c>
      <c r="AI4339" s="5">
        <v>39</v>
      </c>
      <c r="AJ4339" s="5">
        <v>163.28239480845718</v>
      </c>
    </row>
    <row r="4340" spans="1:36" x14ac:dyDescent="0.25">
      <c r="A4340">
        <v>2018</v>
      </c>
      <c r="B4340" t="s">
        <v>41</v>
      </c>
      <c r="C4340" s="212" t="s">
        <v>4854</v>
      </c>
      <c r="D4340" s="47" t="s">
        <v>5542</v>
      </c>
      <c r="E4340" s="11">
        <v>11.881</v>
      </c>
      <c r="F4340" s="2">
        <v>0.56789999999999996</v>
      </c>
      <c r="G4340" s="2">
        <v>0.41070000000000001</v>
      </c>
      <c r="H4340" s="2">
        <v>0.15719999999999995</v>
      </c>
      <c r="I4340" s="2">
        <v>0.55310000000000004</v>
      </c>
      <c r="J4340" s="2">
        <v>0.3876</v>
      </c>
      <c r="K4340" s="2">
        <v>0.16550000000000004</v>
      </c>
      <c r="L4340" s="2">
        <v>0.4975</v>
      </c>
      <c r="M4340" s="2">
        <v>0.48110000000000003</v>
      </c>
      <c r="N4340" s="2">
        <v>1.639999999999997E-2</v>
      </c>
      <c r="O4340" s="2">
        <v>0.11303333333333332</v>
      </c>
      <c r="P4340" s="2" t="s">
        <v>4792</v>
      </c>
      <c r="Q4340" s="5">
        <v>23887</v>
      </c>
      <c r="R4340" s="5">
        <v>2010.5209999158319</v>
      </c>
      <c r="S4340" s="5">
        <v>49</v>
      </c>
      <c r="T4340" s="5">
        <v>205.13249884874617</v>
      </c>
      <c r="U4340" s="5">
        <v>1</v>
      </c>
      <c r="V4340" s="5">
        <v>4.1863775275254325</v>
      </c>
      <c r="W4340" s="5">
        <v>20</v>
      </c>
      <c r="X4340" s="5">
        <v>83.727550550508639</v>
      </c>
      <c r="Y4340" s="5">
        <v>7</v>
      </c>
      <c r="Z4340" s="5">
        <v>29.304642692678026</v>
      </c>
      <c r="AA4340" s="5">
        <v>21</v>
      </c>
      <c r="AB4340" s="5">
        <v>87.913928078034075</v>
      </c>
      <c r="AC4340" s="225">
        <v>572</v>
      </c>
      <c r="AD4340" s="5">
        <v>2394.6079457445471</v>
      </c>
      <c r="AE4340" s="5">
        <v>89</v>
      </c>
      <c r="AF4340" s="5">
        <v>372.5875999497635</v>
      </c>
      <c r="AG4340" s="5">
        <v>468</v>
      </c>
      <c r="AH4340" s="5">
        <v>1959.2246828819025</v>
      </c>
      <c r="AI4340" s="5">
        <v>15</v>
      </c>
      <c r="AJ4340" s="5">
        <v>62.795662912881482</v>
      </c>
    </row>
    <row r="4341" spans="1:36" x14ac:dyDescent="0.25">
      <c r="A4341">
        <v>2019</v>
      </c>
      <c r="B4341" t="s">
        <v>71</v>
      </c>
      <c r="C4341" s="212" t="s">
        <v>5014</v>
      </c>
      <c r="D4341" s="47" t="s">
        <v>5013</v>
      </c>
      <c r="E4341" s="11">
        <v>0</v>
      </c>
      <c r="F4341" s="2">
        <v>0.75249999999999995</v>
      </c>
      <c r="G4341" s="2">
        <v>0.2351</v>
      </c>
      <c r="H4341" s="2">
        <v>0.51739999999999997</v>
      </c>
      <c r="I4341" s="2">
        <v>0.76090000000000002</v>
      </c>
      <c r="J4341" s="2">
        <v>0.2009</v>
      </c>
      <c r="K4341" s="2">
        <v>0.56000000000000005</v>
      </c>
      <c r="L4341" s="2">
        <v>0.78949999999999998</v>
      </c>
      <c r="M4341" s="2">
        <v>0.1983</v>
      </c>
      <c r="N4341" s="2">
        <v>0.59119999999999995</v>
      </c>
      <c r="O4341" s="2">
        <v>0.55619999999999992</v>
      </c>
      <c r="P4341" s="2" t="s">
        <v>4792</v>
      </c>
      <c r="Q4341" s="5">
        <v>23902</v>
      </c>
      <c r="R4341" s="5" t="s">
        <v>4791</v>
      </c>
      <c r="S4341" s="5">
        <v>50</v>
      </c>
      <c r="T4341" s="5">
        <v>209.18751568906367</v>
      </c>
      <c r="U4341" s="5">
        <v>1</v>
      </c>
      <c r="V4341" s="5">
        <v>4.1837503137812737</v>
      </c>
      <c r="W4341" s="5">
        <v>8</v>
      </c>
      <c r="X4341" s="5">
        <v>33.47000251025019</v>
      </c>
      <c r="Y4341" s="5">
        <v>1</v>
      </c>
      <c r="Z4341" s="5">
        <v>4.1837503137812737</v>
      </c>
      <c r="AA4341" s="5">
        <v>40</v>
      </c>
      <c r="AB4341" s="5">
        <v>167.35001255125093</v>
      </c>
      <c r="AC4341" s="225">
        <v>301</v>
      </c>
      <c r="AD4341" s="5">
        <v>1259.3088444481632</v>
      </c>
      <c r="AE4341" s="5">
        <v>19</v>
      </c>
      <c r="AF4341" s="5">
        <v>79.491255961844203</v>
      </c>
      <c r="AG4341" s="5">
        <v>264</v>
      </c>
      <c r="AH4341" s="5">
        <v>1104.5100828382563</v>
      </c>
      <c r="AI4341" s="5">
        <v>18</v>
      </c>
      <c r="AJ4341" s="5">
        <v>75.307505648062929</v>
      </c>
    </row>
    <row r="4342" spans="1:36" x14ac:dyDescent="0.25">
      <c r="A4342">
        <v>2018</v>
      </c>
      <c r="B4342" t="s">
        <v>49</v>
      </c>
      <c r="C4342" s="212" t="s">
        <v>689</v>
      </c>
      <c r="D4342" s="47" t="s">
        <v>6316</v>
      </c>
      <c r="E4342" s="11">
        <v>17.100000000000001</v>
      </c>
      <c r="F4342" s="2">
        <v>0.2611</v>
      </c>
      <c r="G4342" s="2">
        <v>0.71</v>
      </c>
      <c r="H4342" s="2">
        <v>-0.44889999999999997</v>
      </c>
      <c r="I4342" s="2">
        <v>0.45400000000000001</v>
      </c>
      <c r="J4342" s="2">
        <v>0.45600000000000002</v>
      </c>
      <c r="K4342" s="2">
        <v>-2.0000000000000018E-3</v>
      </c>
      <c r="L4342" s="2">
        <v>0.51500000000000001</v>
      </c>
      <c r="M4342" s="2">
        <v>0.47199999999999998</v>
      </c>
      <c r="N4342" s="2">
        <v>4.3000000000000038E-2</v>
      </c>
      <c r="O4342" s="2">
        <v>-0.13596666666666665</v>
      </c>
      <c r="P4342" s="2" t="s">
        <v>5900</v>
      </c>
      <c r="Q4342" s="5">
        <v>23915</v>
      </c>
      <c r="R4342" s="5">
        <v>1398.5380116959063</v>
      </c>
      <c r="S4342" s="5">
        <v>32</v>
      </c>
      <c r="T4342" s="5">
        <v>133.80723395358561</v>
      </c>
      <c r="U4342" s="5">
        <v>0</v>
      </c>
      <c r="V4342" s="5">
        <v>0</v>
      </c>
      <c r="W4342" s="5">
        <v>5</v>
      </c>
      <c r="X4342" s="5">
        <v>20.907380305247752</v>
      </c>
      <c r="Y4342" s="5">
        <v>1</v>
      </c>
      <c r="Z4342" s="5">
        <v>4.1814760610495503</v>
      </c>
      <c r="AA4342" s="5">
        <v>26</v>
      </c>
      <c r="AB4342" s="5">
        <v>108.71837758728832</v>
      </c>
      <c r="AC4342" s="225">
        <v>154</v>
      </c>
      <c r="AD4342" s="5">
        <v>643.94731340163082</v>
      </c>
      <c r="AE4342" s="5">
        <v>15</v>
      </c>
      <c r="AF4342" s="5">
        <v>62.72214091574326</v>
      </c>
      <c r="AG4342" s="5">
        <v>124</v>
      </c>
      <c r="AH4342" s="5">
        <v>518.50303157014423</v>
      </c>
      <c r="AI4342" s="5">
        <v>15</v>
      </c>
      <c r="AJ4342" s="5">
        <v>62.72214091574326</v>
      </c>
    </row>
    <row r="4343" spans="1:36" x14ac:dyDescent="0.25">
      <c r="A4343">
        <v>2018</v>
      </c>
      <c r="B4343" t="s">
        <v>71</v>
      </c>
      <c r="C4343" s="212" t="s">
        <v>5837</v>
      </c>
      <c r="D4343" s="47" t="s">
        <v>5817</v>
      </c>
      <c r="E4343" s="11">
        <v>0</v>
      </c>
      <c r="F4343" s="2">
        <v>0.4909</v>
      </c>
      <c r="G4343" s="2">
        <v>0.49309999999999998</v>
      </c>
      <c r="H4343" s="2">
        <v>-2.1999999999999797E-3</v>
      </c>
      <c r="I4343" s="2">
        <v>0.51739999999999997</v>
      </c>
      <c r="J4343" s="2">
        <v>0.43140000000000001</v>
      </c>
      <c r="K4343" s="2">
        <v>8.5999999999999965E-2</v>
      </c>
      <c r="L4343" s="2">
        <v>0.57120000000000004</v>
      </c>
      <c r="M4343" s="2">
        <v>0.4143</v>
      </c>
      <c r="N4343" s="2">
        <v>0.15690000000000004</v>
      </c>
      <c r="O4343" s="2">
        <v>8.0233333333333337E-2</v>
      </c>
      <c r="P4343" s="2" t="s">
        <v>5765</v>
      </c>
      <c r="Q4343" s="5">
        <v>23924</v>
      </c>
      <c r="R4343" s="5" t="s">
        <v>4791</v>
      </c>
      <c r="S4343" s="5">
        <v>29</v>
      </c>
      <c r="T4343" s="5">
        <v>121.21718776124395</v>
      </c>
      <c r="U4343" s="5">
        <v>0</v>
      </c>
      <c r="V4343" s="5">
        <v>0</v>
      </c>
      <c r="W4343" s="5">
        <v>9</v>
      </c>
      <c r="X4343" s="5">
        <v>37.619127236248119</v>
      </c>
      <c r="Y4343" s="5">
        <v>6</v>
      </c>
      <c r="Z4343" s="5">
        <v>25.079418157498747</v>
      </c>
      <c r="AA4343" s="5">
        <v>14</v>
      </c>
      <c r="AB4343" s="5">
        <v>58.51864236749708</v>
      </c>
      <c r="AC4343" s="225">
        <v>411</v>
      </c>
      <c r="AD4343" s="5">
        <v>1717.940143788664</v>
      </c>
      <c r="AE4343" s="5">
        <v>64</v>
      </c>
      <c r="AF4343" s="5">
        <v>267.51379367998663</v>
      </c>
      <c r="AG4343" s="5">
        <v>323</v>
      </c>
      <c r="AH4343" s="5">
        <v>1350.1086774786825</v>
      </c>
      <c r="AI4343" s="5">
        <v>24</v>
      </c>
      <c r="AJ4343" s="5">
        <v>100.31767262999499</v>
      </c>
    </row>
    <row r="4344" spans="1:36" x14ac:dyDescent="0.25">
      <c r="A4344">
        <v>2018</v>
      </c>
      <c r="B4344" t="s">
        <v>71</v>
      </c>
      <c r="C4344" s="212" t="s">
        <v>5837</v>
      </c>
      <c r="D4344" s="47" t="s">
        <v>5817</v>
      </c>
      <c r="E4344" s="11">
        <v>0</v>
      </c>
      <c r="F4344" s="2">
        <v>0.4909</v>
      </c>
      <c r="G4344" s="2">
        <v>0.49309999999999998</v>
      </c>
      <c r="H4344" s="2">
        <v>-2.1999999999999797E-3</v>
      </c>
      <c r="I4344" s="2">
        <v>0.51739999999999997</v>
      </c>
      <c r="J4344" s="2">
        <v>0.43140000000000001</v>
      </c>
      <c r="K4344" s="2">
        <v>8.5999999999999965E-2</v>
      </c>
      <c r="L4344" s="2">
        <v>0.57120000000000004</v>
      </c>
      <c r="M4344" s="2">
        <v>0.4143</v>
      </c>
      <c r="N4344" s="2">
        <v>0.15690000000000004</v>
      </c>
      <c r="O4344" s="2">
        <v>8.0233333333333337E-2</v>
      </c>
      <c r="P4344" s="2" t="s">
        <v>5765</v>
      </c>
      <c r="Q4344" s="5">
        <v>23924</v>
      </c>
      <c r="R4344" s="5" t="s">
        <v>4791</v>
      </c>
      <c r="S4344" s="5">
        <v>29</v>
      </c>
      <c r="T4344" s="5">
        <v>121.21718776124395</v>
      </c>
      <c r="U4344" s="5">
        <v>0</v>
      </c>
      <c r="V4344" s="5">
        <v>0</v>
      </c>
      <c r="W4344" s="5">
        <v>9</v>
      </c>
      <c r="X4344" s="5">
        <v>37.619127236248119</v>
      </c>
      <c r="Y4344" s="5">
        <v>6</v>
      </c>
      <c r="Z4344" s="5">
        <v>25.079418157498747</v>
      </c>
      <c r="AA4344" s="5">
        <v>14</v>
      </c>
      <c r="AB4344" s="5">
        <v>58.51864236749708</v>
      </c>
      <c r="AC4344" s="225">
        <v>411</v>
      </c>
      <c r="AD4344" s="5">
        <v>1717.940143788664</v>
      </c>
      <c r="AE4344" s="5">
        <v>64</v>
      </c>
      <c r="AF4344" s="5">
        <v>267.51379367998663</v>
      </c>
      <c r="AG4344" s="5">
        <v>323</v>
      </c>
      <c r="AH4344" s="5">
        <v>1350.1086774786825</v>
      </c>
      <c r="AI4344" s="5">
        <v>24</v>
      </c>
      <c r="AJ4344" s="5">
        <v>100.31767262999499</v>
      </c>
    </row>
    <row r="4345" spans="1:36" x14ac:dyDescent="0.25">
      <c r="A4345">
        <v>2017</v>
      </c>
      <c r="B4345" t="s">
        <v>49</v>
      </c>
      <c r="C4345" s="212" t="s">
        <v>6315</v>
      </c>
      <c r="D4345" s="47" t="s">
        <v>6316</v>
      </c>
      <c r="E4345" s="11">
        <v>20</v>
      </c>
      <c r="F4345" s="2">
        <v>0.2611</v>
      </c>
      <c r="G4345" s="2">
        <v>0.71</v>
      </c>
      <c r="H4345" s="2">
        <v>-0.44889999999999997</v>
      </c>
      <c r="I4345" s="2">
        <v>0.19700000000000001</v>
      </c>
      <c r="J4345" s="2">
        <v>0.70899999999999996</v>
      </c>
      <c r="K4345" s="2">
        <v>-0.51200000000000001</v>
      </c>
      <c r="L4345" s="2">
        <v>0.32500000000000001</v>
      </c>
      <c r="M4345" s="2">
        <v>0.65700000000000003</v>
      </c>
      <c r="N4345" s="2">
        <v>-0.33200000000000002</v>
      </c>
      <c r="O4345" s="2">
        <v>-0.43096666666666666</v>
      </c>
      <c r="P4345" s="2" t="s">
        <v>5900</v>
      </c>
      <c r="Q4345" s="5">
        <v>23937</v>
      </c>
      <c r="R4345" s="5">
        <v>1196.8499999999999</v>
      </c>
      <c r="S4345" s="5">
        <v>23</v>
      </c>
      <c r="T4345" s="5">
        <v>96.085557922880895</v>
      </c>
      <c r="U4345" s="5">
        <v>0</v>
      </c>
      <c r="V4345" s="5">
        <v>0</v>
      </c>
      <c r="W4345" s="5">
        <v>1</v>
      </c>
      <c r="X4345" s="5">
        <v>4.1776329531687342</v>
      </c>
      <c r="Y4345" s="5">
        <v>1</v>
      </c>
      <c r="Z4345" s="5">
        <v>4.1776329531687342</v>
      </c>
      <c r="AA4345" s="5">
        <v>21</v>
      </c>
      <c r="AB4345" s="5">
        <v>87.73029201654343</v>
      </c>
      <c r="AC4345" s="225">
        <v>170</v>
      </c>
      <c r="AD4345" s="5">
        <v>710.19760203868486</v>
      </c>
      <c r="AE4345" s="5">
        <v>33</v>
      </c>
      <c r="AF4345" s="5">
        <v>137.86188745456826</v>
      </c>
      <c r="AG4345" s="5">
        <v>134</v>
      </c>
      <c r="AH4345" s="5">
        <v>559.80281572461047</v>
      </c>
      <c r="AI4345" s="5">
        <v>3</v>
      </c>
      <c r="AJ4345" s="5">
        <v>12.532898859506203</v>
      </c>
    </row>
    <row r="4346" spans="1:36" x14ac:dyDescent="0.25">
      <c r="A4346">
        <v>2018</v>
      </c>
      <c r="B4346" t="s">
        <v>49</v>
      </c>
      <c r="C4346" s="212" t="s">
        <v>6400</v>
      </c>
      <c r="D4346" s="47" t="s">
        <v>6314</v>
      </c>
      <c r="E4346" s="11">
        <v>22.2</v>
      </c>
      <c r="F4346" s="2">
        <v>0.39889999999999998</v>
      </c>
      <c r="G4346" s="2">
        <v>0.57140000000000002</v>
      </c>
      <c r="H4346" s="2">
        <v>-0.17250000000000004</v>
      </c>
      <c r="I4346" s="2">
        <v>0.32400000000000001</v>
      </c>
      <c r="J4346" s="2">
        <v>0.57299999999999995</v>
      </c>
      <c r="K4346" s="2">
        <v>-0.24899999999999994</v>
      </c>
      <c r="L4346" s="2">
        <v>0.51200000000000001</v>
      </c>
      <c r="M4346" s="2">
        <v>0.47799999999999998</v>
      </c>
      <c r="N4346" s="2">
        <v>3.400000000000003E-2</v>
      </c>
      <c r="O4346" s="2">
        <v>-0.12916666666666665</v>
      </c>
      <c r="P4346" s="2" t="s">
        <v>5900</v>
      </c>
      <c r="Q4346" s="5">
        <v>23960</v>
      </c>
      <c r="R4346" s="5">
        <v>1079.2792792792793</v>
      </c>
      <c r="S4346" s="5">
        <v>30</v>
      </c>
      <c r="T4346" s="5">
        <v>125.20868113522538</v>
      </c>
      <c r="U4346" s="5">
        <v>0</v>
      </c>
      <c r="V4346" s="5">
        <v>0</v>
      </c>
      <c r="W4346" s="5">
        <v>6</v>
      </c>
      <c r="X4346" s="5">
        <v>25.041736227045075</v>
      </c>
      <c r="Y4346" s="5">
        <v>0</v>
      </c>
      <c r="Z4346" s="5">
        <v>0</v>
      </c>
      <c r="AA4346" s="5">
        <v>24</v>
      </c>
      <c r="AB4346" s="5">
        <v>100.1669449081803</v>
      </c>
      <c r="AC4346" s="225">
        <v>183</v>
      </c>
      <c r="AD4346" s="5">
        <v>763.77295492487485</v>
      </c>
      <c r="AE4346" s="5">
        <v>45</v>
      </c>
      <c r="AF4346" s="5">
        <v>187.81302170283809</v>
      </c>
      <c r="AG4346" s="5">
        <v>134</v>
      </c>
      <c r="AH4346" s="5">
        <v>559.26544240400665</v>
      </c>
      <c r="AI4346" s="5">
        <v>4</v>
      </c>
      <c r="AJ4346" s="5">
        <v>16.694490818030051</v>
      </c>
    </row>
    <row r="4347" spans="1:36" x14ac:dyDescent="0.25">
      <c r="A4347">
        <v>2017</v>
      </c>
      <c r="B4347" t="s">
        <v>41</v>
      </c>
      <c r="C4347" s="212" t="s">
        <v>6131</v>
      </c>
      <c r="D4347" s="47" t="s">
        <v>5289</v>
      </c>
      <c r="E4347" s="11">
        <v>9.9039999999999999</v>
      </c>
      <c r="F4347" s="2">
        <v>0.36990000000000001</v>
      </c>
      <c r="G4347" s="2">
        <v>0.61060000000000003</v>
      </c>
      <c r="H4347" s="2">
        <v>-0.24070000000000003</v>
      </c>
      <c r="I4347" s="2">
        <v>0.36830000000000002</v>
      </c>
      <c r="J4347" s="2">
        <v>0.57410000000000005</v>
      </c>
      <c r="K4347" s="2">
        <v>-0.20580000000000004</v>
      </c>
      <c r="L4347" s="2">
        <v>0.45140000000000002</v>
      </c>
      <c r="M4347" s="2">
        <v>0.53480000000000005</v>
      </c>
      <c r="N4347" s="2">
        <v>-8.340000000000003E-2</v>
      </c>
      <c r="O4347" s="2">
        <v>-0.17663333333333334</v>
      </c>
      <c r="P4347" s="2" t="s">
        <v>5900</v>
      </c>
      <c r="Q4347" s="5">
        <v>23969</v>
      </c>
      <c r="R4347" s="5">
        <v>2420.1332794830373</v>
      </c>
      <c r="S4347" s="5">
        <v>121</v>
      </c>
      <c r="T4347" s="5">
        <v>504.8187241854061</v>
      </c>
      <c r="U4347" s="5">
        <v>1</v>
      </c>
      <c r="V4347" s="5">
        <v>4.1720555717802155</v>
      </c>
      <c r="W4347" s="5">
        <v>21</v>
      </c>
      <c r="X4347" s="5">
        <v>87.613167007384547</v>
      </c>
      <c r="Y4347" s="5">
        <v>26</v>
      </c>
      <c r="Z4347" s="5">
        <v>108.47344486628562</v>
      </c>
      <c r="AA4347" s="5">
        <v>73</v>
      </c>
      <c r="AB4347" s="5">
        <v>304.56005673995577</v>
      </c>
      <c r="AC4347" s="225">
        <v>621</v>
      </c>
      <c r="AD4347" s="5">
        <v>2590.8465100755143</v>
      </c>
      <c r="AE4347" s="5">
        <v>122</v>
      </c>
      <c r="AF4347" s="5">
        <v>508.99077975718637</v>
      </c>
      <c r="AG4347" s="5">
        <v>458</v>
      </c>
      <c r="AH4347" s="5">
        <v>1910.8014518753391</v>
      </c>
      <c r="AI4347" s="5">
        <v>41</v>
      </c>
      <c r="AJ4347" s="5">
        <v>171.05427844298887</v>
      </c>
    </row>
    <row r="4348" spans="1:36" x14ac:dyDescent="0.25">
      <c r="A4348">
        <v>2018</v>
      </c>
      <c r="B4348" t="s">
        <v>41</v>
      </c>
      <c r="C4348" s="212" t="s">
        <v>6067</v>
      </c>
      <c r="D4348" s="47" t="s">
        <v>6005</v>
      </c>
      <c r="E4348" s="11">
        <v>5.6159999999999997</v>
      </c>
      <c r="F4348" s="2">
        <v>0.24049999999999999</v>
      </c>
      <c r="G4348" s="2">
        <v>0.74350000000000005</v>
      </c>
      <c r="H4348" s="2">
        <v>-0.50300000000000011</v>
      </c>
      <c r="I4348" s="2">
        <v>0.2102</v>
      </c>
      <c r="J4348" s="2">
        <v>0.74750000000000005</v>
      </c>
      <c r="K4348" s="2">
        <v>-0.53730000000000011</v>
      </c>
      <c r="L4348" s="2">
        <v>0.24629999999999999</v>
      </c>
      <c r="M4348" s="2">
        <v>0.74</v>
      </c>
      <c r="N4348" s="2">
        <v>-0.49370000000000003</v>
      </c>
      <c r="O4348" s="2">
        <v>-0.51133333333333342</v>
      </c>
      <c r="P4348" s="2" t="s">
        <v>5900</v>
      </c>
      <c r="Q4348" s="5">
        <v>23970</v>
      </c>
      <c r="R4348" s="5">
        <v>4268.1623931623935</v>
      </c>
      <c r="S4348" s="5">
        <v>15</v>
      </c>
      <c r="T4348" s="5">
        <v>62.578222778473091</v>
      </c>
      <c r="U4348" s="5">
        <v>0</v>
      </c>
      <c r="V4348" s="5">
        <v>0</v>
      </c>
      <c r="W4348" s="5">
        <v>3</v>
      </c>
      <c r="X4348" s="5">
        <v>12.515644555694617</v>
      </c>
      <c r="Y4348" s="5">
        <v>3</v>
      </c>
      <c r="Z4348" s="5">
        <v>12.515644555694617</v>
      </c>
      <c r="AA4348" s="5">
        <v>9</v>
      </c>
      <c r="AB4348" s="5">
        <v>37.546933667083856</v>
      </c>
      <c r="AC4348" s="225">
        <v>284</v>
      </c>
      <c r="AD4348" s="5">
        <v>1184.8143512724239</v>
      </c>
      <c r="AE4348" s="5">
        <v>19</v>
      </c>
      <c r="AF4348" s="5">
        <v>79.265748852732585</v>
      </c>
      <c r="AG4348" s="5">
        <v>258</v>
      </c>
      <c r="AH4348" s="5">
        <v>1076.3454317897372</v>
      </c>
      <c r="AI4348" s="5">
        <v>7</v>
      </c>
      <c r="AJ4348" s="5">
        <v>29.203170629954109</v>
      </c>
    </row>
    <row r="4349" spans="1:36" x14ac:dyDescent="0.25">
      <c r="A4349">
        <v>2018</v>
      </c>
      <c r="B4349" t="s">
        <v>49</v>
      </c>
      <c r="C4349" s="212" t="s">
        <v>5827</v>
      </c>
      <c r="D4349" s="47" t="s">
        <v>5371</v>
      </c>
      <c r="E4349" s="11">
        <v>20.5</v>
      </c>
      <c r="F4349" s="2">
        <v>0.42899999999999999</v>
      </c>
      <c r="G4349" s="2">
        <v>0.54510000000000003</v>
      </c>
      <c r="H4349" s="2">
        <v>-0.11610000000000004</v>
      </c>
      <c r="I4349" s="2">
        <v>0.38</v>
      </c>
      <c r="J4349" s="2">
        <v>0.51600000000000001</v>
      </c>
      <c r="K4349" s="2">
        <v>-0.13600000000000001</v>
      </c>
      <c r="L4349" s="2">
        <v>0.49</v>
      </c>
      <c r="M4349" s="2">
        <v>0.495</v>
      </c>
      <c r="N4349" s="2">
        <v>-5.0000000000000044E-3</v>
      </c>
      <c r="O4349" s="2">
        <v>-8.5700000000000012E-2</v>
      </c>
      <c r="P4349" s="2" t="s">
        <v>5900</v>
      </c>
      <c r="Q4349" s="5">
        <v>23987</v>
      </c>
      <c r="R4349" s="5">
        <v>1170.0975609756097</v>
      </c>
      <c r="S4349" s="5">
        <v>65</v>
      </c>
      <c r="T4349" s="5">
        <v>270.98011422854046</v>
      </c>
      <c r="U4349" s="5">
        <v>0</v>
      </c>
      <c r="V4349" s="5">
        <v>0</v>
      </c>
      <c r="W4349" s="5">
        <v>11</v>
      </c>
      <c r="X4349" s="5">
        <v>45.858173177137616</v>
      </c>
      <c r="Y4349" s="5">
        <v>5</v>
      </c>
      <c r="Z4349" s="5">
        <v>20.84462417142619</v>
      </c>
      <c r="AA4349" s="5">
        <v>49</v>
      </c>
      <c r="AB4349" s="5">
        <v>204.27731687997667</v>
      </c>
      <c r="AC4349" s="225">
        <v>167</v>
      </c>
      <c r="AD4349" s="5">
        <v>696.21044732563473</v>
      </c>
      <c r="AE4349" s="5">
        <v>15</v>
      </c>
      <c r="AF4349" s="5">
        <v>62.533872514278571</v>
      </c>
      <c r="AG4349" s="5">
        <v>144</v>
      </c>
      <c r="AH4349" s="5">
        <v>600.32517613707432</v>
      </c>
      <c r="AI4349" s="5">
        <v>8</v>
      </c>
      <c r="AJ4349" s="5">
        <v>33.351398674281903</v>
      </c>
    </row>
    <row r="4350" spans="1:36" x14ac:dyDescent="0.25">
      <c r="A4350">
        <v>2017</v>
      </c>
      <c r="B4350" t="s">
        <v>41</v>
      </c>
      <c r="C4350" s="212" t="s">
        <v>6067</v>
      </c>
      <c r="D4350" s="47" t="s">
        <v>6005</v>
      </c>
      <c r="E4350" s="11">
        <v>5.6159999999999997</v>
      </c>
      <c r="F4350" s="2">
        <v>0.24049999999999999</v>
      </c>
      <c r="G4350" s="2">
        <v>0.74350000000000005</v>
      </c>
      <c r="H4350" s="2">
        <v>-0.50300000000000011</v>
      </c>
      <c r="I4350" s="2">
        <v>0.2102</v>
      </c>
      <c r="J4350" s="2">
        <v>0.74750000000000005</v>
      </c>
      <c r="K4350" s="2">
        <v>-0.53730000000000011</v>
      </c>
      <c r="L4350" s="2">
        <v>0.24629999999999999</v>
      </c>
      <c r="M4350" s="2">
        <v>0.74</v>
      </c>
      <c r="N4350" s="2">
        <v>-0.49370000000000003</v>
      </c>
      <c r="O4350" s="2">
        <v>-0.51133333333333342</v>
      </c>
      <c r="P4350" s="2" t="s">
        <v>5900</v>
      </c>
      <c r="Q4350" s="5">
        <v>24005</v>
      </c>
      <c r="R4350" s="5">
        <v>4274.3945868945875</v>
      </c>
      <c r="S4350" s="5">
        <v>22</v>
      </c>
      <c r="T4350" s="5">
        <v>91.647573422203706</v>
      </c>
      <c r="U4350" s="5">
        <v>0</v>
      </c>
      <c r="V4350" s="5">
        <v>0</v>
      </c>
      <c r="W4350" s="5">
        <v>4</v>
      </c>
      <c r="X4350" s="5">
        <v>16.6631951676734</v>
      </c>
      <c r="Y4350" s="5">
        <v>7</v>
      </c>
      <c r="Z4350" s="5">
        <v>29.160591543428453</v>
      </c>
      <c r="AA4350" s="5">
        <v>11</v>
      </c>
      <c r="AB4350" s="5">
        <v>45.823786711101853</v>
      </c>
      <c r="AC4350" s="225">
        <v>335</v>
      </c>
      <c r="AD4350" s="5">
        <v>1395.5425952926473</v>
      </c>
      <c r="AE4350" s="5">
        <v>28</v>
      </c>
      <c r="AF4350" s="5">
        <v>116.64236617371381</v>
      </c>
      <c r="AG4350" s="5">
        <v>294</v>
      </c>
      <c r="AH4350" s="5">
        <v>1224.744844823995</v>
      </c>
      <c r="AI4350" s="5">
        <v>13</v>
      </c>
      <c r="AJ4350" s="5">
        <v>54.155384294938557</v>
      </c>
    </row>
    <row r="4351" spans="1:36" x14ac:dyDescent="0.25">
      <c r="A4351">
        <v>2018</v>
      </c>
      <c r="B4351" t="s">
        <v>49</v>
      </c>
      <c r="C4351" s="212" t="s">
        <v>689</v>
      </c>
      <c r="D4351" s="47" t="s">
        <v>6316</v>
      </c>
      <c r="E4351" s="11">
        <v>17.100000000000001</v>
      </c>
      <c r="F4351" s="2">
        <v>0.2611</v>
      </c>
      <c r="G4351" s="2">
        <v>0.71</v>
      </c>
      <c r="H4351" s="2">
        <v>-0.44889999999999997</v>
      </c>
      <c r="I4351" s="2">
        <v>0.45400000000000001</v>
      </c>
      <c r="J4351" s="2">
        <v>0.45600000000000002</v>
      </c>
      <c r="K4351" s="2">
        <v>-2.0000000000000018E-3</v>
      </c>
      <c r="L4351" s="2">
        <v>0.51500000000000001</v>
      </c>
      <c r="M4351" s="2">
        <v>0.47199999999999998</v>
      </c>
      <c r="N4351" s="2">
        <v>4.3000000000000038E-2</v>
      </c>
      <c r="O4351" s="2">
        <v>-0.13596666666666665</v>
      </c>
      <c r="P4351" s="2" t="s">
        <v>5900</v>
      </c>
      <c r="Q4351" s="5">
        <v>24005</v>
      </c>
      <c r="R4351" s="5">
        <v>1403.8011695906432</v>
      </c>
      <c r="S4351" s="5">
        <v>20</v>
      </c>
      <c r="T4351" s="5">
        <v>83.315975838367009</v>
      </c>
      <c r="U4351" s="5">
        <v>0</v>
      </c>
      <c r="V4351" s="5">
        <v>0</v>
      </c>
      <c r="W4351" s="5">
        <v>0</v>
      </c>
      <c r="X4351" s="5">
        <v>0</v>
      </c>
      <c r="Y4351" s="5">
        <v>3</v>
      </c>
      <c r="Z4351" s="5">
        <v>12.49739637575505</v>
      </c>
      <c r="AA4351" s="5">
        <v>17</v>
      </c>
      <c r="AB4351" s="5">
        <v>70.81857946261195</v>
      </c>
      <c r="AC4351" s="225">
        <v>125</v>
      </c>
      <c r="AD4351" s="5">
        <v>520.72484898979371</v>
      </c>
      <c r="AE4351" s="5">
        <v>16</v>
      </c>
      <c r="AF4351" s="5">
        <v>66.652780670693602</v>
      </c>
      <c r="AG4351" s="5">
        <v>100</v>
      </c>
      <c r="AH4351" s="5">
        <v>416.57987919183506</v>
      </c>
      <c r="AI4351" s="5">
        <v>9</v>
      </c>
      <c r="AJ4351" s="5">
        <v>37.492189127265149</v>
      </c>
    </row>
    <row r="4352" spans="1:36" x14ac:dyDescent="0.25">
      <c r="A4352">
        <v>2017</v>
      </c>
      <c r="B4352" t="s">
        <v>71</v>
      </c>
      <c r="C4352" s="212" t="s">
        <v>4965</v>
      </c>
      <c r="D4352" s="47" t="s">
        <v>4961</v>
      </c>
      <c r="E4352" s="11">
        <v>0</v>
      </c>
      <c r="F4352" s="2">
        <v>0.72160000000000002</v>
      </c>
      <c r="G4352" s="2">
        <v>0.26669999999999999</v>
      </c>
      <c r="H4352" s="2">
        <v>0.45490000000000003</v>
      </c>
      <c r="I4352" s="2">
        <v>0.72989999999999999</v>
      </c>
      <c r="J4352" s="2">
        <v>0.24349999999999999</v>
      </c>
      <c r="K4352" s="2">
        <v>0.4864</v>
      </c>
      <c r="L4352" s="2">
        <v>0.70599999999999996</v>
      </c>
      <c r="M4352" s="2">
        <v>0.28310000000000002</v>
      </c>
      <c r="N4352" s="2">
        <v>0.42289999999999994</v>
      </c>
      <c r="O4352" s="2">
        <v>0.45473333333333327</v>
      </c>
      <c r="P4352" s="2" t="s">
        <v>4792</v>
      </c>
      <c r="Q4352" s="5">
        <v>24011</v>
      </c>
      <c r="R4352" s="5" t="s">
        <v>4791</v>
      </c>
      <c r="S4352" s="5">
        <v>157</v>
      </c>
      <c r="T4352" s="5">
        <v>653.86697763525058</v>
      </c>
      <c r="U4352" s="5">
        <v>0</v>
      </c>
      <c r="V4352" s="5">
        <v>0</v>
      </c>
      <c r="W4352" s="5">
        <v>28</v>
      </c>
      <c r="X4352" s="5">
        <v>116.61321894131858</v>
      </c>
      <c r="Y4352" s="5">
        <v>21</v>
      </c>
      <c r="Z4352" s="5">
        <v>87.459914205988923</v>
      </c>
      <c r="AA4352" s="5">
        <v>108</v>
      </c>
      <c r="AB4352" s="5">
        <v>449.79384448794303</v>
      </c>
      <c r="AC4352" s="225">
        <v>749</v>
      </c>
      <c r="AD4352" s="5">
        <v>3119.4036066802714</v>
      </c>
      <c r="AE4352" s="5">
        <v>158</v>
      </c>
      <c r="AF4352" s="5">
        <v>658.03173545458333</v>
      </c>
      <c r="AG4352" s="5">
        <v>554</v>
      </c>
      <c r="AH4352" s="5">
        <v>2307.2758319103746</v>
      </c>
      <c r="AI4352" s="5">
        <v>37</v>
      </c>
      <c r="AJ4352" s="5">
        <v>154.09603931531382</v>
      </c>
    </row>
    <row r="4353" spans="1:36" x14ac:dyDescent="0.25">
      <c r="A4353">
        <v>2018</v>
      </c>
      <c r="B4353" t="s">
        <v>49</v>
      </c>
      <c r="C4353" s="212" t="s">
        <v>6315</v>
      </c>
      <c r="D4353" s="47" t="s">
        <v>6316</v>
      </c>
      <c r="E4353" s="11">
        <v>20</v>
      </c>
      <c r="F4353" s="2">
        <v>0.2611</v>
      </c>
      <c r="G4353" s="2">
        <v>0.71</v>
      </c>
      <c r="H4353" s="2">
        <v>-0.44889999999999997</v>
      </c>
      <c r="I4353" s="2">
        <v>0.19700000000000001</v>
      </c>
      <c r="J4353" s="2">
        <v>0.70899999999999996</v>
      </c>
      <c r="K4353" s="2">
        <v>-0.51200000000000001</v>
      </c>
      <c r="L4353" s="2">
        <v>0.32500000000000001</v>
      </c>
      <c r="M4353" s="2">
        <v>0.65700000000000003</v>
      </c>
      <c r="N4353" s="2">
        <v>-0.33200000000000002</v>
      </c>
      <c r="O4353" s="2">
        <v>-0.43096666666666666</v>
      </c>
      <c r="P4353" s="2" t="s">
        <v>5900</v>
      </c>
      <c r="Q4353" s="5">
        <v>24038</v>
      </c>
      <c r="R4353" s="5">
        <v>1201.9000000000001</v>
      </c>
      <c r="S4353" s="5">
        <v>26</v>
      </c>
      <c r="T4353" s="5">
        <v>108.16207671187287</v>
      </c>
      <c r="U4353" s="5">
        <v>1</v>
      </c>
      <c r="V4353" s="5">
        <v>4.1600798735335722</v>
      </c>
      <c r="W4353" s="5">
        <v>7</v>
      </c>
      <c r="X4353" s="5">
        <v>29.120559114735006</v>
      </c>
      <c r="Y4353" s="5">
        <v>2</v>
      </c>
      <c r="Z4353" s="5">
        <v>8.3201597470671445</v>
      </c>
      <c r="AA4353" s="5">
        <v>16</v>
      </c>
      <c r="AB4353" s="5">
        <v>66.561277976537156</v>
      </c>
      <c r="AC4353" s="225">
        <v>156</v>
      </c>
      <c r="AD4353" s="5">
        <v>648.9724602712372</v>
      </c>
      <c r="AE4353" s="5">
        <v>27</v>
      </c>
      <c r="AF4353" s="5">
        <v>112.32215658540643</v>
      </c>
      <c r="AG4353" s="5">
        <v>125</v>
      </c>
      <c r="AH4353" s="5">
        <v>520.0099841916965</v>
      </c>
      <c r="AI4353" s="5">
        <v>4</v>
      </c>
      <c r="AJ4353" s="5">
        <v>16.640319494134289</v>
      </c>
    </row>
    <row r="4354" spans="1:36" x14ac:dyDescent="0.25">
      <c r="A4354">
        <v>2018</v>
      </c>
      <c r="B4354" t="s">
        <v>49</v>
      </c>
      <c r="C4354" s="212" t="s">
        <v>5827</v>
      </c>
      <c r="D4354" s="47" t="s">
        <v>5371</v>
      </c>
      <c r="E4354" s="11">
        <v>20.5</v>
      </c>
      <c r="F4354" s="2">
        <v>0.42899999999999999</v>
      </c>
      <c r="G4354" s="2">
        <v>0.54510000000000003</v>
      </c>
      <c r="H4354" s="2">
        <v>-0.11610000000000004</v>
      </c>
      <c r="I4354" s="2">
        <v>0.38</v>
      </c>
      <c r="J4354" s="2">
        <v>0.51600000000000001</v>
      </c>
      <c r="K4354" s="2">
        <v>-0.13600000000000001</v>
      </c>
      <c r="L4354" s="2">
        <v>0.49</v>
      </c>
      <c r="M4354" s="2">
        <v>0.495</v>
      </c>
      <c r="N4354" s="2">
        <v>-5.0000000000000044E-3</v>
      </c>
      <c r="O4354" s="2">
        <v>-8.5700000000000012E-2</v>
      </c>
      <c r="P4354" s="2" t="s">
        <v>5900</v>
      </c>
      <c r="Q4354" s="5">
        <v>24050</v>
      </c>
      <c r="R4354" s="5">
        <v>1173.1707317073171</v>
      </c>
      <c r="S4354" s="5">
        <v>34</v>
      </c>
      <c r="T4354" s="5">
        <v>141.37214137214136</v>
      </c>
      <c r="U4354" s="5">
        <v>0</v>
      </c>
      <c r="V4354" s="5">
        <v>0</v>
      </c>
      <c r="W4354" s="5">
        <v>6</v>
      </c>
      <c r="X4354" s="5">
        <v>24.948024948024951</v>
      </c>
      <c r="Y4354" s="5">
        <v>1</v>
      </c>
      <c r="Z4354" s="5">
        <v>4.1580041580041582</v>
      </c>
      <c r="AA4354" s="5">
        <v>27</v>
      </c>
      <c r="AB4354" s="5">
        <v>112.26611226611226</v>
      </c>
      <c r="AC4354" s="225">
        <v>205</v>
      </c>
      <c r="AD4354" s="5">
        <v>852.39085239085239</v>
      </c>
      <c r="AE4354" s="5">
        <v>35</v>
      </c>
      <c r="AF4354" s="5">
        <v>145.53014553014555</v>
      </c>
      <c r="AG4354" s="5">
        <v>159</v>
      </c>
      <c r="AH4354" s="5">
        <v>661.12266112266116</v>
      </c>
      <c r="AI4354" s="5">
        <v>11</v>
      </c>
      <c r="AJ4354" s="5">
        <v>45.738045738045734</v>
      </c>
    </row>
    <row r="4355" spans="1:36" x14ac:dyDescent="0.25">
      <c r="A4355">
        <v>2017</v>
      </c>
      <c r="B4355" t="s">
        <v>49</v>
      </c>
      <c r="C4355" s="212" t="s">
        <v>6375</v>
      </c>
      <c r="D4355" s="47" t="s">
        <v>5371</v>
      </c>
      <c r="E4355" s="11">
        <v>28.4</v>
      </c>
      <c r="F4355" s="2">
        <v>0.42899999999999999</v>
      </c>
      <c r="G4355" s="2">
        <v>0.54510000000000003</v>
      </c>
      <c r="H4355" s="2">
        <v>-0.11610000000000004</v>
      </c>
      <c r="I4355" s="2">
        <v>0.40200000000000002</v>
      </c>
      <c r="J4355" s="2">
        <v>0.504</v>
      </c>
      <c r="K4355" s="2">
        <v>-0.10199999999999998</v>
      </c>
      <c r="L4355" s="2">
        <v>0.51400000000000001</v>
      </c>
      <c r="M4355" s="2">
        <v>0.47499999999999998</v>
      </c>
      <c r="N4355" s="2">
        <v>3.9000000000000035E-2</v>
      </c>
      <c r="O4355" s="2">
        <v>-5.9699999999999996E-2</v>
      </c>
      <c r="P4355" s="2" t="s">
        <v>5900</v>
      </c>
      <c r="Q4355" s="5">
        <v>24176</v>
      </c>
      <c r="R4355" s="5">
        <v>851.26760563380287</v>
      </c>
      <c r="S4355" s="5">
        <v>40</v>
      </c>
      <c r="T4355" s="5">
        <v>165.4533421575116</v>
      </c>
      <c r="U4355" s="5">
        <v>0</v>
      </c>
      <c r="V4355" s="5">
        <v>0</v>
      </c>
      <c r="W4355" s="5">
        <v>6</v>
      </c>
      <c r="X4355" s="5">
        <v>24.818001323626735</v>
      </c>
      <c r="Y4355" s="5">
        <v>6</v>
      </c>
      <c r="Z4355" s="5">
        <v>24.818001323626735</v>
      </c>
      <c r="AA4355" s="5">
        <v>28</v>
      </c>
      <c r="AB4355" s="5">
        <v>115.81733951025811</v>
      </c>
      <c r="AC4355" s="225">
        <v>160</v>
      </c>
      <c r="AD4355" s="5">
        <v>661.8133686300464</v>
      </c>
      <c r="AE4355" s="5">
        <v>28</v>
      </c>
      <c r="AF4355" s="5">
        <v>115.81733951025811</v>
      </c>
      <c r="AG4355" s="5">
        <v>125</v>
      </c>
      <c r="AH4355" s="5">
        <v>517.04169424222368</v>
      </c>
      <c r="AI4355" s="5">
        <v>7</v>
      </c>
      <c r="AJ4355" s="5">
        <v>28.954334877564527</v>
      </c>
    </row>
    <row r="4356" spans="1:36" x14ac:dyDescent="0.25">
      <c r="A4356">
        <v>2018</v>
      </c>
      <c r="B4356" t="s">
        <v>71</v>
      </c>
      <c r="C4356" s="212" t="s">
        <v>5970</v>
      </c>
      <c r="D4356" s="47" t="s">
        <v>5959</v>
      </c>
      <c r="E4356" s="11">
        <v>0</v>
      </c>
      <c r="F4356" s="2">
        <v>0.40050000000000002</v>
      </c>
      <c r="G4356" s="2">
        <v>0.58199999999999996</v>
      </c>
      <c r="H4356" s="2">
        <v>-0.18149999999999994</v>
      </c>
      <c r="I4356" s="2">
        <v>0.40760000000000002</v>
      </c>
      <c r="J4356" s="2">
        <v>0.54190000000000005</v>
      </c>
      <c r="K4356" s="2">
        <v>-0.13430000000000003</v>
      </c>
      <c r="L4356" s="2">
        <v>0.47039999999999998</v>
      </c>
      <c r="M4356" s="2">
        <v>0.51559999999999995</v>
      </c>
      <c r="N4356" s="2">
        <v>-4.5199999999999962E-2</v>
      </c>
      <c r="O4356" s="2">
        <v>-0.12033333333333331</v>
      </c>
      <c r="P4356" s="2" t="s">
        <v>5900</v>
      </c>
      <c r="Q4356" s="5">
        <v>24185</v>
      </c>
      <c r="R4356" s="5" t="s">
        <v>4791</v>
      </c>
      <c r="S4356" s="5">
        <v>172</v>
      </c>
      <c r="T4356" s="5">
        <v>711.1846185652264</v>
      </c>
      <c r="U4356" s="5">
        <v>1</v>
      </c>
      <c r="V4356" s="5">
        <v>4.134794293983874</v>
      </c>
      <c r="W4356" s="5">
        <v>1</v>
      </c>
      <c r="X4356" s="5">
        <v>4.134794293983874</v>
      </c>
      <c r="Y4356" s="5">
        <v>11</v>
      </c>
      <c r="Z4356" s="5">
        <v>45.482737233822618</v>
      </c>
      <c r="AA4356" s="5">
        <v>159</v>
      </c>
      <c r="AB4356" s="5">
        <v>657.43229274343594</v>
      </c>
      <c r="AC4356" s="225">
        <v>482</v>
      </c>
      <c r="AD4356" s="5">
        <v>1992.9708497002273</v>
      </c>
      <c r="AE4356" s="5">
        <v>95</v>
      </c>
      <c r="AF4356" s="5">
        <v>392.80545792846806</v>
      </c>
      <c r="AG4356" s="5">
        <v>334</v>
      </c>
      <c r="AH4356" s="5">
        <v>1381.0212941906141</v>
      </c>
      <c r="AI4356" s="5">
        <v>53</v>
      </c>
      <c r="AJ4356" s="5">
        <v>219.14409758114536</v>
      </c>
    </row>
    <row r="4357" spans="1:36" x14ac:dyDescent="0.25">
      <c r="A4357">
        <v>2018</v>
      </c>
      <c r="B4357" t="s">
        <v>71</v>
      </c>
      <c r="C4357" s="212" t="s">
        <v>5970</v>
      </c>
      <c r="D4357" s="47" t="s">
        <v>5959</v>
      </c>
      <c r="E4357" s="11">
        <v>0</v>
      </c>
      <c r="F4357" s="2">
        <v>0.40050000000000002</v>
      </c>
      <c r="G4357" s="2">
        <v>0.58199999999999996</v>
      </c>
      <c r="H4357" s="2">
        <v>-0.18149999999999994</v>
      </c>
      <c r="I4357" s="2">
        <v>0.40760000000000002</v>
      </c>
      <c r="J4357" s="2">
        <v>0.54190000000000005</v>
      </c>
      <c r="K4357" s="2">
        <v>-0.13430000000000003</v>
      </c>
      <c r="L4357" s="2">
        <v>0.47039999999999998</v>
      </c>
      <c r="M4357" s="2">
        <v>0.51559999999999995</v>
      </c>
      <c r="N4357" s="2">
        <v>-4.5199999999999962E-2</v>
      </c>
      <c r="O4357" s="2">
        <v>-0.12033333333333331</v>
      </c>
      <c r="P4357" s="2" t="s">
        <v>5900</v>
      </c>
      <c r="Q4357" s="5">
        <v>24185</v>
      </c>
      <c r="R4357" s="5" t="s">
        <v>4791</v>
      </c>
      <c r="S4357" s="5">
        <v>172</v>
      </c>
      <c r="T4357" s="5">
        <v>711.1846185652264</v>
      </c>
      <c r="U4357" s="5">
        <v>1</v>
      </c>
      <c r="V4357" s="5">
        <v>4.134794293983874</v>
      </c>
      <c r="W4357" s="5">
        <v>1</v>
      </c>
      <c r="X4357" s="5">
        <v>4.134794293983874</v>
      </c>
      <c r="Y4357" s="5">
        <v>11</v>
      </c>
      <c r="Z4357" s="5">
        <v>45.482737233822618</v>
      </c>
      <c r="AA4357" s="5">
        <v>159</v>
      </c>
      <c r="AB4357" s="5">
        <v>657.43229274343594</v>
      </c>
      <c r="AC4357" s="225">
        <v>482</v>
      </c>
      <c r="AD4357" s="5">
        <v>1992.9708497002273</v>
      </c>
      <c r="AE4357" s="5">
        <v>95</v>
      </c>
      <c r="AF4357" s="5">
        <v>392.80545792846806</v>
      </c>
      <c r="AG4357" s="5">
        <v>334</v>
      </c>
      <c r="AH4357" s="5">
        <v>1381.0212941906141</v>
      </c>
      <c r="AI4357" s="5">
        <v>53</v>
      </c>
      <c r="AJ4357" s="5">
        <v>219.14409758114536</v>
      </c>
    </row>
    <row r="4358" spans="1:36" x14ac:dyDescent="0.25">
      <c r="A4358">
        <v>2019</v>
      </c>
      <c r="B4358" t="s">
        <v>41</v>
      </c>
      <c r="C4358" s="212" t="s">
        <v>6009</v>
      </c>
      <c r="D4358" s="47" t="s">
        <v>6005</v>
      </c>
      <c r="E4358" s="11">
        <v>1.9079999999999999</v>
      </c>
      <c r="F4358" s="2">
        <v>0.24049999999999999</v>
      </c>
      <c r="G4358" s="2">
        <v>0.74350000000000005</v>
      </c>
      <c r="H4358" s="2">
        <v>-0.50300000000000011</v>
      </c>
      <c r="I4358" s="2">
        <v>0.2102</v>
      </c>
      <c r="J4358" s="2">
        <v>0.74750000000000005</v>
      </c>
      <c r="K4358" s="2">
        <v>-0.53730000000000011</v>
      </c>
      <c r="L4358" s="2">
        <v>0.24629999999999999</v>
      </c>
      <c r="M4358" s="2">
        <v>0.74</v>
      </c>
      <c r="N4358" s="2">
        <v>-0.49370000000000003</v>
      </c>
      <c r="O4358" s="2">
        <v>-0.51133333333333342</v>
      </c>
      <c r="P4358" s="2" t="s">
        <v>5900</v>
      </c>
      <c r="Q4358" s="5">
        <v>24185</v>
      </c>
      <c r="R4358" s="5">
        <v>12675.576519916143</v>
      </c>
      <c r="S4358" s="5">
        <v>65</v>
      </c>
      <c r="T4358" s="5">
        <v>268.76162910895181</v>
      </c>
      <c r="U4358" s="5">
        <v>0</v>
      </c>
      <c r="V4358" s="5">
        <v>0</v>
      </c>
      <c r="W4358" s="5">
        <v>0</v>
      </c>
      <c r="X4358" s="5">
        <v>0</v>
      </c>
      <c r="Y4358" s="5">
        <v>12</v>
      </c>
      <c r="Z4358" s="5">
        <v>49.617531527806491</v>
      </c>
      <c r="AA4358" s="5">
        <v>53</v>
      </c>
      <c r="AB4358" s="5">
        <v>219.14409758114536</v>
      </c>
      <c r="AC4358" s="225">
        <v>268</v>
      </c>
      <c r="AD4358" s="5">
        <v>1108.1248707876784</v>
      </c>
      <c r="AE4358" s="5">
        <v>46</v>
      </c>
      <c r="AF4358" s="5">
        <v>190.20053752325822</v>
      </c>
      <c r="AG4358" s="5">
        <v>210</v>
      </c>
      <c r="AH4358" s="5">
        <v>868.30680173661369</v>
      </c>
      <c r="AI4358" s="5">
        <v>12</v>
      </c>
      <c r="AJ4358" s="5">
        <v>49.617531527806491</v>
      </c>
    </row>
    <row r="4359" spans="1:36" x14ac:dyDescent="0.25">
      <c r="A4359">
        <v>2019</v>
      </c>
      <c r="B4359" t="s">
        <v>71</v>
      </c>
      <c r="C4359" s="212" t="s">
        <v>5822</v>
      </c>
      <c r="D4359" s="47" t="s">
        <v>5817</v>
      </c>
      <c r="E4359" s="11">
        <v>0</v>
      </c>
      <c r="F4359" s="2">
        <v>0.4909</v>
      </c>
      <c r="G4359" s="2">
        <v>0.49309999999999998</v>
      </c>
      <c r="H4359" s="2">
        <v>-2.1999999999999797E-3</v>
      </c>
      <c r="I4359" s="2">
        <v>0.51739999999999997</v>
      </c>
      <c r="J4359" s="2">
        <v>0.43140000000000001</v>
      </c>
      <c r="K4359" s="2">
        <v>8.5999999999999965E-2</v>
      </c>
      <c r="L4359" s="2">
        <v>0.57120000000000004</v>
      </c>
      <c r="M4359" s="2">
        <v>0.4143</v>
      </c>
      <c r="N4359" s="2">
        <v>0.15690000000000004</v>
      </c>
      <c r="O4359" s="2">
        <v>8.0233333333333337E-2</v>
      </c>
      <c r="P4359" s="2" t="s">
        <v>5765</v>
      </c>
      <c r="Q4359" s="5">
        <v>24382</v>
      </c>
      <c r="R4359" s="5" t="s">
        <v>4791</v>
      </c>
      <c r="S4359" s="5">
        <v>45</v>
      </c>
      <c r="T4359" s="5">
        <v>184.56238208514478</v>
      </c>
      <c r="U4359" s="5">
        <v>0</v>
      </c>
      <c r="V4359" s="5">
        <v>0</v>
      </c>
      <c r="W4359" s="5">
        <v>29</v>
      </c>
      <c r="X4359" s="5">
        <v>118.94020178820442</v>
      </c>
      <c r="Y4359" s="5">
        <v>9</v>
      </c>
      <c r="Z4359" s="5">
        <v>36.912476417028955</v>
      </c>
      <c r="AA4359" s="5">
        <v>7</v>
      </c>
      <c r="AB4359" s="5">
        <v>28.709703879911409</v>
      </c>
      <c r="AC4359" s="225">
        <v>409</v>
      </c>
      <c r="AD4359" s="5">
        <v>1677.4669838405382</v>
      </c>
      <c r="AE4359" s="5">
        <v>47</v>
      </c>
      <c r="AF4359" s="5">
        <v>192.76515462226232</v>
      </c>
      <c r="AG4359" s="5">
        <v>313</v>
      </c>
      <c r="AH4359" s="5">
        <v>1283.7339020588959</v>
      </c>
      <c r="AI4359" s="5">
        <v>49</v>
      </c>
      <c r="AJ4359" s="5">
        <v>200.96792715937985</v>
      </c>
    </row>
    <row r="4360" spans="1:36" x14ac:dyDescent="0.25">
      <c r="A4360">
        <v>2019</v>
      </c>
      <c r="B4360" t="s">
        <v>71</v>
      </c>
      <c r="C4360" s="212" t="s">
        <v>5931</v>
      </c>
      <c r="D4360" s="47" t="s">
        <v>4970</v>
      </c>
      <c r="E4360" s="11">
        <v>0</v>
      </c>
      <c r="F4360" s="2">
        <v>0.4289</v>
      </c>
      <c r="G4360" s="2">
        <v>0.56040000000000001</v>
      </c>
      <c r="H4360" s="2">
        <v>-0.13150000000000001</v>
      </c>
      <c r="I4360" s="2">
        <v>0.3201</v>
      </c>
      <c r="J4360" s="2">
        <v>0.64510000000000001</v>
      </c>
      <c r="K4360" s="2">
        <v>-0.32500000000000001</v>
      </c>
      <c r="L4360" s="2">
        <v>0.33939999999999998</v>
      </c>
      <c r="M4360" s="2">
        <v>0.64990000000000003</v>
      </c>
      <c r="N4360" s="2">
        <v>-0.31050000000000005</v>
      </c>
      <c r="O4360" s="2">
        <v>-0.25566666666666671</v>
      </c>
      <c r="P4360" s="2" t="s">
        <v>5900</v>
      </c>
      <c r="Q4360" s="5">
        <v>24394</v>
      </c>
      <c r="R4360" s="5" t="s">
        <v>4791</v>
      </c>
      <c r="S4360" s="5">
        <v>161</v>
      </c>
      <c r="T4360" s="5">
        <v>659.99836025252114</v>
      </c>
      <c r="U4360" s="5">
        <v>1</v>
      </c>
      <c r="V4360" s="5">
        <v>4.099368697220628</v>
      </c>
      <c r="W4360" s="5">
        <v>25</v>
      </c>
      <c r="X4360" s="5">
        <v>102.48421743051571</v>
      </c>
      <c r="Y4360" s="5">
        <v>14</v>
      </c>
      <c r="Z4360" s="5">
        <v>57.391161761088796</v>
      </c>
      <c r="AA4360" s="5">
        <v>121</v>
      </c>
      <c r="AB4360" s="5">
        <v>496.02361236369597</v>
      </c>
      <c r="AC4360" s="225">
        <v>946</v>
      </c>
      <c r="AD4360" s="5">
        <v>3878.0027875707142</v>
      </c>
      <c r="AE4360" s="5">
        <v>164</v>
      </c>
      <c r="AF4360" s="5">
        <v>672.29646634418293</v>
      </c>
      <c r="AG4360" s="5">
        <v>746</v>
      </c>
      <c r="AH4360" s="5">
        <v>3058.1290481265887</v>
      </c>
      <c r="AI4360" s="5">
        <v>36</v>
      </c>
      <c r="AJ4360" s="5">
        <v>147.5772730999426</v>
      </c>
    </row>
    <row r="4361" spans="1:36" x14ac:dyDescent="0.25">
      <c r="A4361">
        <v>2018</v>
      </c>
      <c r="B4361" t="s">
        <v>49</v>
      </c>
      <c r="C4361" s="212" t="s">
        <v>714</v>
      </c>
      <c r="D4361" s="47" t="s">
        <v>6316</v>
      </c>
      <c r="E4361" s="11">
        <v>30.6</v>
      </c>
      <c r="F4361" s="2">
        <v>0.2611</v>
      </c>
      <c r="G4361" s="2">
        <v>0.71</v>
      </c>
      <c r="H4361" s="2">
        <v>-0.44889999999999997</v>
      </c>
      <c r="I4361" s="2">
        <v>0.33400000000000002</v>
      </c>
      <c r="J4361" s="2">
        <v>0.55800000000000005</v>
      </c>
      <c r="K4361" s="2">
        <v>-0.22400000000000003</v>
      </c>
      <c r="L4361" s="2">
        <v>0.48799999999999999</v>
      </c>
      <c r="M4361" s="2">
        <v>0.495</v>
      </c>
      <c r="N4361" s="2">
        <v>-7.0000000000000062E-3</v>
      </c>
      <c r="O4361" s="2">
        <v>-0.22663333333333335</v>
      </c>
      <c r="P4361" s="2" t="s">
        <v>5900</v>
      </c>
      <c r="Q4361" s="5">
        <v>24403</v>
      </c>
      <c r="R4361" s="5">
        <v>797.48366013071893</v>
      </c>
      <c r="S4361" s="5">
        <v>10</v>
      </c>
      <c r="T4361" s="5">
        <v>40.978568208826786</v>
      </c>
      <c r="U4361" s="5">
        <v>0</v>
      </c>
      <c r="V4361" s="5">
        <v>0</v>
      </c>
      <c r="W4361" s="5">
        <v>0</v>
      </c>
      <c r="X4361" s="5">
        <v>0</v>
      </c>
      <c r="Y4361" s="5">
        <v>1</v>
      </c>
      <c r="Z4361" s="5">
        <v>4.0978568208826784</v>
      </c>
      <c r="AA4361" s="5">
        <v>9</v>
      </c>
      <c r="AB4361" s="5">
        <v>36.880711387944103</v>
      </c>
      <c r="AC4361" s="225">
        <v>54</v>
      </c>
      <c r="AD4361" s="5">
        <v>221.28426832766462</v>
      </c>
      <c r="AE4361" s="5">
        <v>5</v>
      </c>
      <c r="AF4361" s="5">
        <v>20.489284104413393</v>
      </c>
      <c r="AG4361" s="5">
        <v>45</v>
      </c>
      <c r="AH4361" s="5">
        <v>184.40355693972054</v>
      </c>
      <c r="AI4361" s="5">
        <v>4</v>
      </c>
      <c r="AJ4361" s="5">
        <v>16.391427283530714</v>
      </c>
    </row>
    <row r="4362" spans="1:36" x14ac:dyDescent="0.25">
      <c r="A4362">
        <v>2018</v>
      </c>
      <c r="B4362" t="s">
        <v>41</v>
      </c>
      <c r="C4362" s="212" t="s">
        <v>6009</v>
      </c>
      <c r="D4362" s="47" t="s">
        <v>6005</v>
      </c>
      <c r="E4362" s="11">
        <v>1.9079999999999999</v>
      </c>
      <c r="F4362" s="2">
        <v>0.24049999999999999</v>
      </c>
      <c r="G4362" s="2">
        <v>0.74350000000000005</v>
      </c>
      <c r="H4362" s="2">
        <v>-0.50300000000000011</v>
      </c>
      <c r="I4362" s="2">
        <v>0.2102</v>
      </c>
      <c r="J4362" s="2">
        <v>0.74750000000000005</v>
      </c>
      <c r="K4362" s="2">
        <v>-0.53730000000000011</v>
      </c>
      <c r="L4362" s="2">
        <v>0.24629999999999999</v>
      </c>
      <c r="M4362" s="2">
        <v>0.74</v>
      </c>
      <c r="N4362" s="2">
        <v>-0.49370000000000003</v>
      </c>
      <c r="O4362" s="2">
        <v>-0.51133333333333342</v>
      </c>
      <c r="P4362" s="2" t="s">
        <v>5900</v>
      </c>
      <c r="Q4362" s="5">
        <v>24486</v>
      </c>
      <c r="R4362" s="5">
        <v>12833.333333333334</v>
      </c>
      <c r="S4362" s="5">
        <v>54</v>
      </c>
      <c r="T4362" s="5">
        <v>220.53418279833372</v>
      </c>
      <c r="U4362" s="5">
        <v>0</v>
      </c>
      <c r="V4362" s="5">
        <v>0</v>
      </c>
      <c r="W4362" s="5">
        <v>6</v>
      </c>
      <c r="X4362" s="5">
        <v>24.503798088703746</v>
      </c>
      <c r="Y4362" s="5">
        <v>16</v>
      </c>
      <c r="Z4362" s="5">
        <v>65.343461569876666</v>
      </c>
      <c r="AA4362" s="5">
        <v>32</v>
      </c>
      <c r="AB4362" s="5">
        <v>130.68692313975333</v>
      </c>
      <c r="AC4362" s="225">
        <v>250</v>
      </c>
      <c r="AD4362" s="5">
        <v>1020.9915870293228</v>
      </c>
      <c r="AE4362" s="5">
        <v>53</v>
      </c>
      <c r="AF4362" s="5">
        <v>216.45021645021646</v>
      </c>
      <c r="AG4362" s="5">
        <v>182</v>
      </c>
      <c r="AH4362" s="5">
        <v>743.28187535734708</v>
      </c>
      <c r="AI4362" s="5">
        <v>15</v>
      </c>
      <c r="AJ4362" s="5">
        <v>61.25949522175938</v>
      </c>
    </row>
    <row r="4363" spans="1:36" x14ac:dyDescent="0.25">
      <c r="A4363">
        <v>2017</v>
      </c>
      <c r="B4363" t="s">
        <v>41</v>
      </c>
      <c r="C4363" s="212" t="s">
        <v>4996</v>
      </c>
      <c r="D4363" s="47" t="s">
        <v>1045</v>
      </c>
      <c r="E4363" s="11">
        <v>15.077</v>
      </c>
      <c r="F4363" s="2">
        <v>0.5544</v>
      </c>
      <c r="G4363" s="2">
        <v>0.42170000000000002</v>
      </c>
      <c r="H4363" s="2">
        <v>0.13269999999999998</v>
      </c>
      <c r="I4363" s="2">
        <v>0.54900000000000004</v>
      </c>
      <c r="J4363" s="2">
        <v>0.39400000000000002</v>
      </c>
      <c r="K4363" s="2">
        <v>0.15500000000000003</v>
      </c>
      <c r="L4363" s="2">
        <v>0.49490000000000001</v>
      </c>
      <c r="M4363" s="2">
        <v>0.48110000000000003</v>
      </c>
      <c r="N4363" s="2">
        <v>1.3799999999999979E-2</v>
      </c>
      <c r="O4363" s="2">
        <v>0.10049999999999999</v>
      </c>
      <c r="P4363" s="2" t="s">
        <v>4792</v>
      </c>
      <c r="Q4363" s="5">
        <v>24487</v>
      </c>
      <c r="R4363" s="5">
        <v>1624.1294687272004</v>
      </c>
      <c r="S4363" s="5">
        <v>55</v>
      </c>
      <c r="T4363" s="5">
        <v>224.60897619144853</v>
      </c>
      <c r="U4363" s="5">
        <v>1</v>
      </c>
      <c r="V4363" s="5">
        <v>4.0837995671172456</v>
      </c>
      <c r="W4363" s="5">
        <v>14</v>
      </c>
      <c r="X4363" s="5">
        <v>57.173193939641443</v>
      </c>
      <c r="Y4363" s="5">
        <v>12</v>
      </c>
      <c r="Z4363" s="5">
        <v>49.00559480540695</v>
      </c>
      <c r="AA4363" s="5">
        <v>28</v>
      </c>
      <c r="AB4363" s="5">
        <v>114.34638787928289</v>
      </c>
      <c r="AC4363" s="225">
        <v>610</v>
      </c>
      <c r="AD4363" s="5">
        <v>2491.1177359415196</v>
      </c>
      <c r="AE4363" s="5">
        <v>85</v>
      </c>
      <c r="AF4363" s="5">
        <v>347.12296320496591</v>
      </c>
      <c r="AG4363" s="5">
        <v>507</v>
      </c>
      <c r="AH4363" s="5">
        <v>2070.4863805284435</v>
      </c>
      <c r="AI4363" s="5">
        <v>18</v>
      </c>
      <c r="AJ4363" s="5">
        <v>73.508392208110422</v>
      </c>
    </row>
    <row r="4364" spans="1:36" x14ac:dyDescent="0.25">
      <c r="A4364">
        <v>2019</v>
      </c>
      <c r="B4364" t="s">
        <v>41</v>
      </c>
      <c r="C4364" s="212" t="s">
        <v>4996</v>
      </c>
      <c r="D4364" s="47" t="s">
        <v>1045</v>
      </c>
      <c r="E4364" s="11">
        <v>15.077</v>
      </c>
      <c r="F4364" s="2">
        <v>0.5544</v>
      </c>
      <c r="G4364" s="2">
        <v>0.42170000000000002</v>
      </c>
      <c r="H4364" s="2">
        <v>0.13269999999999998</v>
      </c>
      <c r="I4364" s="2">
        <v>0.54900000000000004</v>
      </c>
      <c r="J4364" s="2">
        <v>0.39400000000000002</v>
      </c>
      <c r="K4364" s="2">
        <v>0.15500000000000003</v>
      </c>
      <c r="L4364" s="2">
        <v>0.49490000000000001</v>
      </c>
      <c r="M4364" s="2">
        <v>0.48110000000000003</v>
      </c>
      <c r="N4364" s="2">
        <v>1.3799999999999979E-2</v>
      </c>
      <c r="O4364" s="2">
        <v>0.10049999999999999</v>
      </c>
      <c r="P4364" s="2" t="s">
        <v>4792</v>
      </c>
      <c r="Q4364" s="5">
        <v>24496</v>
      </c>
      <c r="R4364" s="5">
        <v>1624.7264044571202</v>
      </c>
      <c r="S4364" s="5">
        <v>64</v>
      </c>
      <c r="T4364" s="5">
        <v>261.26714565643374</v>
      </c>
      <c r="U4364" s="5">
        <v>0</v>
      </c>
      <c r="V4364" s="5">
        <v>0</v>
      </c>
      <c r="W4364" s="5">
        <v>12</v>
      </c>
      <c r="X4364" s="5">
        <v>48.987589810581319</v>
      </c>
      <c r="Y4364" s="5">
        <v>7</v>
      </c>
      <c r="Z4364" s="5">
        <v>28.576094056172433</v>
      </c>
      <c r="AA4364" s="5">
        <v>45</v>
      </c>
      <c r="AB4364" s="5">
        <v>183.70346178967995</v>
      </c>
      <c r="AC4364" s="225">
        <v>493</v>
      </c>
      <c r="AD4364" s="5">
        <v>2012.5734813847159</v>
      </c>
      <c r="AE4364" s="5">
        <v>68</v>
      </c>
      <c r="AF4364" s="5">
        <v>277.59634225996081</v>
      </c>
      <c r="AG4364" s="5">
        <v>388</v>
      </c>
      <c r="AH4364" s="5">
        <v>1583.9320705421294</v>
      </c>
      <c r="AI4364" s="5">
        <v>37</v>
      </c>
      <c r="AJ4364" s="5">
        <v>151.04506858262573</v>
      </c>
    </row>
    <row r="4365" spans="1:36" x14ac:dyDescent="0.25">
      <c r="A4365">
        <v>2017</v>
      </c>
      <c r="B4365" t="s">
        <v>71</v>
      </c>
      <c r="C4365" s="212" t="s">
        <v>5931</v>
      </c>
      <c r="D4365" s="47" t="s">
        <v>4970</v>
      </c>
      <c r="E4365" s="11">
        <v>0</v>
      </c>
      <c r="F4365" s="2">
        <v>0.4289</v>
      </c>
      <c r="G4365" s="2">
        <v>0.56040000000000001</v>
      </c>
      <c r="H4365" s="2">
        <v>-0.13150000000000001</v>
      </c>
      <c r="I4365" s="2">
        <v>0.3201</v>
      </c>
      <c r="J4365" s="2">
        <v>0.64510000000000001</v>
      </c>
      <c r="K4365" s="2">
        <v>-0.32500000000000001</v>
      </c>
      <c r="L4365" s="2">
        <v>0.33939999999999998</v>
      </c>
      <c r="M4365" s="2">
        <v>0.64990000000000003</v>
      </c>
      <c r="N4365" s="2">
        <v>-0.31050000000000005</v>
      </c>
      <c r="O4365" s="2">
        <v>-0.25566666666666671</v>
      </c>
      <c r="P4365" s="2" t="s">
        <v>5900</v>
      </c>
      <c r="Q4365" s="5">
        <v>24503</v>
      </c>
      <c r="R4365" s="5" t="s">
        <v>4791</v>
      </c>
      <c r="S4365" s="5">
        <v>76</v>
      </c>
      <c r="T4365" s="5">
        <v>310.16610210994571</v>
      </c>
      <c r="U4365" s="5">
        <v>0</v>
      </c>
      <c r="V4365" s="5">
        <v>0</v>
      </c>
      <c r="W4365" s="5">
        <v>52</v>
      </c>
      <c r="X4365" s="5">
        <v>212.21891196996287</v>
      </c>
      <c r="Y4365" s="5">
        <v>4</v>
      </c>
      <c r="Z4365" s="5">
        <v>16.324531689997141</v>
      </c>
      <c r="AA4365" s="5">
        <v>20</v>
      </c>
      <c r="AB4365" s="5">
        <v>81.622658449985707</v>
      </c>
      <c r="AC4365" s="225">
        <v>910</v>
      </c>
      <c r="AD4365" s="5">
        <v>3713.83095947435</v>
      </c>
      <c r="AE4365" s="5">
        <v>156</v>
      </c>
      <c r="AF4365" s="5">
        <v>636.65673590988865</v>
      </c>
      <c r="AG4365" s="5">
        <v>729</v>
      </c>
      <c r="AH4365" s="5">
        <v>2975.1459005019797</v>
      </c>
      <c r="AI4365" s="5">
        <v>25</v>
      </c>
      <c r="AJ4365" s="5">
        <v>102.02832306248214</v>
      </c>
    </row>
    <row r="4366" spans="1:36" x14ac:dyDescent="0.25">
      <c r="A4366">
        <v>2017</v>
      </c>
      <c r="B4366" t="s">
        <v>41</v>
      </c>
      <c r="C4366" s="212" t="s">
        <v>6200</v>
      </c>
      <c r="D4366" s="47" t="s">
        <v>6109</v>
      </c>
      <c r="E4366" s="11">
        <v>22.125</v>
      </c>
      <c r="F4366" s="2">
        <v>0.44950000000000001</v>
      </c>
      <c r="G4366" s="2">
        <v>0.53290000000000004</v>
      </c>
      <c r="H4366" s="2">
        <v>-8.340000000000003E-2</v>
      </c>
      <c r="I4366" s="2">
        <v>0.44180000000000003</v>
      </c>
      <c r="J4366" s="2">
        <v>0.50580000000000003</v>
      </c>
      <c r="K4366" s="2">
        <v>-6.4000000000000001E-2</v>
      </c>
      <c r="L4366" s="2">
        <v>0.46360000000000001</v>
      </c>
      <c r="M4366" s="2">
        <v>0.51849999999999996</v>
      </c>
      <c r="N4366" s="2">
        <v>-5.4899999999999949E-2</v>
      </c>
      <c r="O4366" s="2">
        <v>-6.7433333333333331E-2</v>
      </c>
      <c r="P4366" s="2" t="s">
        <v>5900</v>
      </c>
      <c r="Q4366" s="5">
        <v>24516</v>
      </c>
      <c r="R4366" s="5">
        <v>1108.0677966101696</v>
      </c>
      <c r="S4366" s="5">
        <v>4</v>
      </c>
      <c r="T4366" s="5">
        <v>16.315875346712353</v>
      </c>
      <c r="U4366" s="5">
        <v>0</v>
      </c>
      <c r="V4366" s="5">
        <v>0</v>
      </c>
      <c r="W4366" s="5">
        <v>2</v>
      </c>
      <c r="X4366" s="5">
        <v>8.1579376733561766</v>
      </c>
      <c r="Y4366" s="5">
        <v>2</v>
      </c>
      <c r="Z4366" s="5">
        <v>8.1579376733561766</v>
      </c>
      <c r="AA4366" s="5">
        <v>0</v>
      </c>
      <c r="AB4366" s="5">
        <v>0</v>
      </c>
      <c r="AC4366" s="225">
        <v>135</v>
      </c>
      <c r="AD4366" s="5">
        <v>550.66079295154191</v>
      </c>
      <c r="AE4366" s="5">
        <v>8</v>
      </c>
      <c r="AF4366" s="5">
        <v>32.631750693424706</v>
      </c>
      <c r="AG4366" s="5">
        <v>124</v>
      </c>
      <c r="AH4366" s="5">
        <v>505.7921357480829</v>
      </c>
      <c r="AI4366" s="5">
        <v>3</v>
      </c>
      <c r="AJ4366" s="5">
        <v>12.236906510034265</v>
      </c>
    </row>
    <row r="4367" spans="1:36" x14ac:dyDescent="0.25">
      <c r="A4367">
        <v>2018</v>
      </c>
      <c r="B4367" t="s">
        <v>71</v>
      </c>
      <c r="C4367" s="212" t="s">
        <v>5931</v>
      </c>
      <c r="D4367" s="47" t="s">
        <v>4970</v>
      </c>
      <c r="E4367" s="11">
        <v>0</v>
      </c>
      <c r="F4367" s="2">
        <v>0.4289</v>
      </c>
      <c r="G4367" s="2">
        <v>0.56040000000000001</v>
      </c>
      <c r="H4367" s="2">
        <v>-0.13150000000000001</v>
      </c>
      <c r="I4367" s="2">
        <v>0.3201</v>
      </c>
      <c r="J4367" s="2">
        <v>0.64510000000000001</v>
      </c>
      <c r="K4367" s="2">
        <v>-0.32500000000000001</v>
      </c>
      <c r="L4367" s="2">
        <v>0.33939999999999998</v>
      </c>
      <c r="M4367" s="2">
        <v>0.64990000000000003</v>
      </c>
      <c r="N4367" s="2">
        <v>-0.31050000000000005</v>
      </c>
      <c r="O4367" s="2">
        <v>-0.25566666666666671</v>
      </c>
      <c r="P4367" s="2" t="s">
        <v>5900</v>
      </c>
      <c r="Q4367" s="5">
        <v>24559</v>
      </c>
      <c r="R4367" s="5" t="s">
        <v>4791</v>
      </c>
      <c r="S4367" s="5">
        <v>65</v>
      </c>
      <c r="T4367" s="5">
        <v>264.66875687120807</v>
      </c>
      <c r="U4367" s="5">
        <v>0</v>
      </c>
      <c r="V4367" s="5">
        <v>0</v>
      </c>
      <c r="W4367" s="5">
        <v>33</v>
      </c>
      <c r="X4367" s="5">
        <v>134.37029194999798</v>
      </c>
      <c r="Y4367" s="5">
        <v>9</v>
      </c>
      <c r="Z4367" s="5">
        <v>36.646443259090354</v>
      </c>
      <c r="AA4367" s="5">
        <v>23</v>
      </c>
      <c r="AB4367" s="5">
        <v>93.652021662119793</v>
      </c>
      <c r="AC4367" s="225">
        <v>1018</v>
      </c>
      <c r="AD4367" s="5">
        <v>4145.1199153059979</v>
      </c>
      <c r="AE4367" s="5">
        <v>193</v>
      </c>
      <c r="AF4367" s="5">
        <v>785.86261655604881</v>
      </c>
      <c r="AG4367" s="5">
        <v>798</v>
      </c>
      <c r="AH4367" s="5">
        <v>3249.317968972678</v>
      </c>
      <c r="AI4367" s="5">
        <v>27</v>
      </c>
      <c r="AJ4367" s="5">
        <v>109.93932977727106</v>
      </c>
    </row>
    <row r="4368" spans="1:36" x14ac:dyDescent="0.25">
      <c r="A4368">
        <v>2018</v>
      </c>
      <c r="B4368" t="s">
        <v>71</v>
      </c>
      <c r="C4368" s="212" t="s">
        <v>5931</v>
      </c>
      <c r="D4368" s="47" t="s">
        <v>4970</v>
      </c>
      <c r="E4368" s="11">
        <v>0</v>
      </c>
      <c r="F4368" s="2">
        <v>0.4289</v>
      </c>
      <c r="G4368" s="2">
        <v>0.56040000000000001</v>
      </c>
      <c r="H4368" s="2">
        <v>-0.13150000000000001</v>
      </c>
      <c r="I4368" s="2">
        <v>0.3201</v>
      </c>
      <c r="J4368" s="2">
        <v>0.64510000000000001</v>
      </c>
      <c r="K4368" s="2">
        <v>-0.32500000000000001</v>
      </c>
      <c r="L4368" s="2">
        <v>0.33939999999999998</v>
      </c>
      <c r="M4368" s="2">
        <v>0.64990000000000003</v>
      </c>
      <c r="N4368" s="2">
        <v>-0.31050000000000005</v>
      </c>
      <c r="O4368" s="2">
        <v>-0.25566666666666671</v>
      </c>
      <c r="P4368" s="2" t="s">
        <v>5900</v>
      </c>
      <c r="Q4368" s="5">
        <v>24559</v>
      </c>
      <c r="R4368" s="5" t="s">
        <v>4791</v>
      </c>
      <c r="S4368" s="5">
        <v>65</v>
      </c>
      <c r="T4368" s="5">
        <v>264.66875687120807</v>
      </c>
      <c r="U4368" s="5">
        <v>0</v>
      </c>
      <c r="V4368" s="5">
        <v>0</v>
      </c>
      <c r="W4368" s="5">
        <v>33</v>
      </c>
      <c r="X4368" s="5">
        <v>134.37029194999798</v>
      </c>
      <c r="Y4368" s="5">
        <v>9</v>
      </c>
      <c r="Z4368" s="5">
        <v>36.646443259090354</v>
      </c>
      <c r="AA4368" s="5">
        <v>23</v>
      </c>
      <c r="AB4368" s="5">
        <v>93.652021662119793</v>
      </c>
      <c r="AC4368" s="225">
        <v>1018</v>
      </c>
      <c r="AD4368" s="5">
        <v>4145.1199153059979</v>
      </c>
      <c r="AE4368" s="5">
        <v>193</v>
      </c>
      <c r="AF4368" s="5">
        <v>785.86261655604881</v>
      </c>
      <c r="AG4368" s="5">
        <v>798</v>
      </c>
      <c r="AH4368" s="5">
        <v>3249.317968972678</v>
      </c>
      <c r="AI4368" s="5">
        <v>27</v>
      </c>
      <c r="AJ4368" s="5">
        <v>109.93932977727106</v>
      </c>
    </row>
    <row r="4369" spans="1:36" x14ac:dyDescent="0.25">
      <c r="A4369">
        <v>2017</v>
      </c>
      <c r="B4369" t="s">
        <v>41</v>
      </c>
      <c r="C4369" s="212" t="s">
        <v>6009</v>
      </c>
      <c r="D4369" s="47" t="s">
        <v>6005</v>
      </c>
      <c r="E4369" s="11">
        <v>1.9079999999999999</v>
      </c>
      <c r="F4369" s="2">
        <v>0.24049999999999999</v>
      </c>
      <c r="G4369" s="2">
        <v>0.74350000000000005</v>
      </c>
      <c r="H4369" s="2">
        <v>-0.50300000000000011</v>
      </c>
      <c r="I4369" s="2">
        <v>0.2102</v>
      </c>
      <c r="J4369" s="2">
        <v>0.74750000000000005</v>
      </c>
      <c r="K4369" s="2">
        <v>-0.53730000000000011</v>
      </c>
      <c r="L4369" s="2">
        <v>0.24629999999999999</v>
      </c>
      <c r="M4369" s="2">
        <v>0.74</v>
      </c>
      <c r="N4369" s="2">
        <v>-0.49370000000000003</v>
      </c>
      <c r="O4369" s="2">
        <v>-0.51133333333333342</v>
      </c>
      <c r="P4369" s="2" t="s">
        <v>5900</v>
      </c>
      <c r="Q4369" s="5">
        <v>24581</v>
      </c>
      <c r="R4369" s="5">
        <v>12883.123689727463</v>
      </c>
      <c r="S4369" s="5">
        <v>59</v>
      </c>
      <c r="T4369" s="5">
        <v>240.02278182335951</v>
      </c>
      <c r="U4369" s="5">
        <v>0</v>
      </c>
      <c r="V4369" s="5">
        <v>0</v>
      </c>
      <c r="W4369" s="5">
        <v>6</v>
      </c>
      <c r="X4369" s="5">
        <v>24.409096456612829</v>
      </c>
      <c r="Y4369" s="5">
        <v>17</v>
      </c>
      <c r="Z4369" s="5">
        <v>69.15910662706969</v>
      </c>
      <c r="AA4369" s="5">
        <v>36</v>
      </c>
      <c r="AB4369" s="5">
        <v>146.45457873967698</v>
      </c>
      <c r="AC4369" s="225">
        <v>301</v>
      </c>
      <c r="AD4369" s="5">
        <v>1224.5230055734105</v>
      </c>
      <c r="AE4369" s="5">
        <v>44</v>
      </c>
      <c r="AF4369" s="5">
        <v>179.00004068182744</v>
      </c>
      <c r="AG4369" s="5">
        <v>238</v>
      </c>
      <c r="AH4369" s="5">
        <v>968.2274927789756</v>
      </c>
      <c r="AI4369" s="5">
        <v>19</v>
      </c>
      <c r="AJ4369" s="5">
        <v>77.2954721126073</v>
      </c>
    </row>
    <row r="4370" spans="1:36" x14ac:dyDescent="0.25">
      <c r="A4370">
        <v>2017</v>
      </c>
      <c r="B4370" t="s">
        <v>71</v>
      </c>
      <c r="C4370" s="212" t="s">
        <v>752</v>
      </c>
      <c r="D4370" s="47" t="s">
        <v>4920</v>
      </c>
      <c r="E4370" s="11">
        <v>0</v>
      </c>
      <c r="F4370" s="2">
        <v>0.66190000000000004</v>
      </c>
      <c r="G4370" s="2">
        <v>0.32169999999999999</v>
      </c>
      <c r="H4370" s="2">
        <v>0.34020000000000006</v>
      </c>
      <c r="I4370" s="2">
        <v>0.70579999999999998</v>
      </c>
      <c r="J4370" s="2">
        <v>0.25530000000000003</v>
      </c>
      <c r="K4370" s="2">
        <v>0.45049999999999996</v>
      </c>
      <c r="L4370" s="2">
        <v>0.73080000000000001</v>
      </c>
      <c r="M4370" s="2">
        <v>0.25629999999999997</v>
      </c>
      <c r="N4370" s="2">
        <v>0.47450000000000003</v>
      </c>
      <c r="O4370" s="2">
        <v>0.42173333333333335</v>
      </c>
      <c r="P4370" s="2" t="s">
        <v>4792</v>
      </c>
      <c r="Q4370" s="5">
        <v>24617</v>
      </c>
      <c r="R4370" s="5" t="s">
        <v>4791</v>
      </c>
      <c r="S4370" s="5">
        <v>22</v>
      </c>
      <c r="T4370" s="5">
        <v>89.369135150505741</v>
      </c>
      <c r="U4370" s="5">
        <v>0</v>
      </c>
      <c r="V4370" s="5">
        <v>0</v>
      </c>
      <c r="W4370" s="5">
        <v>5</v>
      </c>
      <c r="X4370" s="5">
        <v>20.311167079660397</v>
      </c>
      <c r="Y4370" s="5">
        <v>0</v>
      </c>
      <c r="Z4370" s="5">
        <v>0</v>
      </c>
      <c r="AA4370" s="5">
        <v>17</v>
      </c>
      <c r="AB4370" s="5">
        <v>69.057968070845362</v>
      </c>
      <c r="AC4370" s="225">
        <v>415</v>
      </c>
      <c r="AD4370" s="5">
        <v>1685.826867611813</v>
      </c>
      <c r="AE4370" s="5">
        <v>34</v>
      </c>
      <c r="AF4370" s="5">
        <v>138.11593614169072</v>
      </c>
      <c r="AG4370" s="5">
        <v>359</v>
      </c>
      <c r="AH4370" s="5">
        <v>1458.3417963196164</v>
      </c>
      <c r="AI4370" s="5">
        <v>22</v>
      </c>
      <c r="AJ4370" s="5">
        <v>89.369135150505741</v>
      </c>
    </row>
    <row r="4371" spans="1:36" x14ac:dyDescent="0.25">
      <c r="A4371">
        <v>2018</v>
      </c>
      <c r="B4371" t="s">
        <v>71</v>
      </c>
      <c r="C4371" s="212" t="s">
        <v>4995</v>
      </c>
      <c r="D4371" s="47" t="s">
        <v>4989</v>
      </c>
      <c r="E4371" s="11">
        <v>0</v>
      </c>
      <c r="F4371" s="2">
        <v>0.74260000000000004</v>
      </c>
      <c r="G4371" s="2">
        <v>0.24390000000000001</v>
      </c>
      <c r="H4371" s="2">
        <v>0.49870000000000003</v>
      </c>
      <c r="I4371" s="2">
        <v>0.745</v>
      </c>
      <c r="J4371" s="2">
        <v>0.2172</v>
      </c>
      <c r="K4371" s="2">
        <v>0.52780000000000005</v>
      </c>
      <c r="L4371" s="2">
        <v>0.73199999999999998</v>
      </c>
      <c r="M4371" s="2">
        <v>0.2525</v>
      </c>
      <c r="N4371" s="2">
        <v>0.47949999999999998</v>
      </c>
      <c r="O4371" s="2">
        <v>0.502</v>
      </c>
      <c r="P4371" s="2" t="s">
        <v>4792</v>
      </c>
      <c r="Q4371" s="5">
        <v>24623</v>
      </c>
      <c r="R4371" s="5" t="s">
        <v>4791</v>
      </c>
      <c r="S4371" s="5">
        <v>92</v>
      </c>
      <c r="T4371" s="5">
        <v>373.6344068553791</v>
      </c>
      <c r="U4371" s="5">
        <v>2</v>
      </c>
      <c r="V4371" s="5">
        <v>8.1224871055517198</v>
      </c>
      <c r="W4371" s="5">
        <v>17</v>
      </c>
      <c r="X4371" s="5">
        <v>69.041140397189622</v>
      </c>
      <c r="Y4371" s="5">
        <v>12</v>
      </c>
      <c r="Z4371" s="5">
        <v>48.734922633310319</v>
      </c>
      <c r="AA4371" s="5">
        <v>61</v>
      </c>
      <c r="AB4371" s="5">
        <v>247.73585671932744</v>
      </c>
      <c r="AC4371" s="225">
        <v>467</v>
      </c>
      <c r="AD4371" s="5">
        <v>1896.6007391463265</v>
      </c>
      <c r="AE4371" s="5">
        <v>101</v>
      </c>
      <c r="AF4371" s="5">
        <v>410.18559883036181</v>
      </c>
      <c r="AG4371" s="5">
        <v>312</v>
      </c>
      <c r="AH4371" s="5">
        <v>1267.1079884660683</v>
      </c>
      <c r="AI4371" s="5">
        <v>54</v>
      </c>
      <c r="AJ4371" s="5">
        <v>219.30715184989643</v>
      </c>
    </row>
    <row r="4372" spans="1:36" x14ac:dyDescent="0.25">
      <c r="A4372">
        <v>2018</v>
      </c>
      <c r="B4372" t="s">
        <v>71</v>
      </c>
      <c r="C4372" s="212" t="s">
        <v>4995</v>
      </c>
      <c r="D4372" s="47" t="s">
        <v>4989</v>
      </c>
      <c r="E4372" s="11">
        <v>0</v>
      </c>
      <c r="F4372" s="2">
        <v>0.74260000000000004</v>
      </c>
      <c r="G4372" s="2">
        <v>0.24390000000000001</v>
      </c>
      <c r="H4372" s="2">
        <v>0.49870000000000003</v>
      </c>
      <c r="I4372" s="2">
        <v>0.745</v>
      </c>
      <c r="J4372" s="2">
        <v>0.2172</v>
      </c>
      <c r="K4372" s="2">
        <v>0.52780000000000005</v>
      </c>
      <c r="L4372" s="2">
        <v>0.73199999999999998</v>
      </c>
      <c r="M4372" s="2">
        <v>0.2525</v>
      </c>
      <c r="N4372" s="2">
        <v>0.47949999999999998</v>
      </c>
      <c r="O4372" s="2">
        <v>0.502</v>
      </c>
      <c r="P4372" s="2" t="s">
        <v>4792</v>
      </c>
      <c r="Q4372" s="5">
        <v>24623</v>
      </c>
      <c r="R4372" s="5" t="s">
        <v>4791</v>
      </c>
      <c r="S4372" s="5">
        <v>92</v>
      </c>
      <c r="T4372" s="5">
        <v>373.6344068553791</v>
      </c>
      <c r="U4372" s="5">
        <v>2</v>
      </c>
      <c r="V4372" s="5">
        <v>8.1224871055517198</v>
      </c>
      <c r="W4372" s="5">
        <v>17</v>
      </c>
      <c r="X4372" s="5">
        <v>69.041140397189622</v>
      </c>
      <c r="Y4372" s="5">
        <v>12</v>
      </c>
      <c r="Z4372" s="5">
        <v>48.734922633310319</v>
      </c>
      <c r="AA4372" s="5">
        <v>61</v>
      </c>
      <c r="AB4372" s="5">
        <v>247.73585671932744</v>
      </c>
      <c r="AC4372" s="225">
        <v>467</v>
      </c>
      <c r="AD4372" s="5">
        <v>1896.6007391463265</v>
      </c>
      <c r="AE4372" s="5">
        <v>101</v>
      </c>
      <c r="AF4372" s="5">
        <v>410.18559883036181</v>
      </c>
      <c r="AG4372" s="5">
        <v>312</v>
      </c>
      <c r="AH4372" s="5">
        <v>1267.1079884660683</v>
      </c>
      <c r="AI4372" s="5">
        <v>54</v>
      </c>
      <c r="AJ4372" s="5">
        <v>219.30715184989643</v>
      </c>
    </row>
    <row r="4373" spans="1:36" x14ac:dyDescent="0.25">
      <c r="A4373">
        <v>2019</v>
      </c>
      <c r="B4373" t="s">
        <v>41</v>
      </c>
      <c r="C4373" s="212" t="s">
        <v>6200</v>
      </c>
      <c r="D4373" s="47" t="s">
        <v>6109</v>
      </c>
      <c r="E4373" s="11">
        <v>22.125</v>
      </c>
      <c r="F4373" s="2">
        <v>0.44950000000000001</v>
      </c>
      <c r="G4373" s="2">
        <v>0.53290000000000004</v>
      </c>
      <c r="H4373" s="2">
        <v>-8.340000000000003E-2</v>
      </c>
      <c r="I4373" s="2">
        <v>0.44180000000000003</v>
      </c>
      <c r="J4373" s="2">
        <v>0.50580000000000003</v>
      </c>
      <c r="K4373" s="2">
        <v>-6.4000000000000001E-2</v>
      </c>
      <c r="L4373" s="2">
        <v>0.46360000000000001</v>
      </c>
      <c r="M4373" s="2">
        <v>0.51849999999999996</v>
      </c>
      <c r="N4373" s="2">
        <v>-5.4899999999999949E-2</v>
      </c>
      <c r="O4373" s="2">
        <v>-6.7433333333333331E-2</v>
      </c>
      <c r="P4373" s="2" t="s">
        <v>5900</v>
      </c>
      <c r="Q4373" s="5">
        <v>24623</v>
      </c>
      <c r="R4373" s="5">
        <v>1112.9039548022599</v>
      </c>
      <c r="S4373" s="5">
        <v>6</v>
      </c>
      <c r="T4373" s="5">
        <v>24.367461316655159</v>
      </c>
      <c r="U4373" s="5">
        <v>0</v>
      </c>
      <c r="V4373" s="5">
        <v>0</v>
      </c>
      <c r="W4373" s="5">
        <v>0</v>
      </c>
      <c r="X4373" s="5">
        <v>0</v>
      </c>
      <c r="Y4373" s="5">
        <v>2</v>
      </c>
      <c r="Z4373" s="5">
        <v>8.1224871055517198</v>
      </c>
      <c r="AA4373" s="5">
        <v>4</v>
      </c>
      <c r="AB4373" s="5">
        <v>16.24497421110344</v>
      </c>
      <c r="AC4373" s="225">
        <v>124</v>
      </c>
      <c r="AD4373" s="5">
        <v>503.59420054420667</v>
      </c>
      <c r="AE4373" s="5">
        <v>15</v>
      </c>
      <c r="AF4373" s="5">
        <v>60.918653291637895</v>
      </c>
      <c r="AG4373" s="5">
        <v>98</v>
      </c>
      <c r="AH4373" s="5">
        <v>398.00186817203428</v>
      </c>
      <c r="AI4373" s="5">
        <v>11</v>
      </c>
      <c r="AJ4373" s="5">
        <v>44.673679080534455</v>
      </c>
    </row>
    <row r="4374" spans="1:36" x14ac:dyDescent="0.25">
      <c r="A4374">
        <v>2018</v>
      </c>
      <c r="B4374" t="s">
        <v>41</v>
      </c>
      <c r="C4374" s="212" t="s">
        <v>6200</v>
      </c>
      <c r="D4374" s="47" t="s">
        <v>6109</v>
      </c>
      <c r="E4374" s="11">
        <v>22.125</v>
      </c>
      <c r="F4374" s="2">
        <v>0.44950000000000001</v>
      </c>
      <c r="G4374" s="2">
        <v>0.53290000000000004</v>
      </c>
      <c r="H4374" s="2">
        <v>-8.340000000000003E-2</v>
      </c>
      <c r="I4374" s="2">
        <v>0.44180000000000003</v>
      </c>
      <c r="J4374" s="2">
        <v>0.50580000000000003</v>
      </c>
      <c r="K4374" s="2">
        <v>-6.4000000000000001E-2</v>
      </c>
      <c r="L4374" s="2">
        <v>0.46360000000000001</v>
      </c>
      <c r="M4374" s="2">
        <v>0.51849999999999996</v>
      </c>
      <c r="N4374" s="2">
        <v>-5.4899999999999949E-2</v>
      </c>
      <c r="O4374" s="2">
        <v>-6.7433333333333331E-2</v>
      </c>
      <c r="P4374" s="2" t="s">
        <v>5900</v>
      </c>
      <c r="Q4374" s="5">
        <v>24638</v>
      </c>
      <c r="R4374" s="5">
        <v>1113.5819209039548</v>
      </c>
      <c r="S4374" s="5">
        <v>9</v>
      </c>
      <c r="T4374" s="5">
        <v>36.528939037259519</v>
      </c>
      <c r="U4374" s="5">
        <v>0</v>
      </c>
      <c r="V4374" s="5">
        <v>0</v>
      </c>
      <c r="W4374" s="5">
        <v>1</v>
      </c>
      <c r="X4374" s="5">
        <v>4.0587710041399463</v>
      </c>
      <c r="Y4374" s="5">
        <v>2</v>
      </c>
      <c r="Z4374" s="5">
        <v>8.1175420082798926</v>
      </c>
      <c r="AA4374" s="5">
        <v>6</v>
      </c>
      <c r="AB4374" s="5">
        <v>24.35262602483968</v>
      </c>
      <c r="AC4374" s="225">
        <v>149</v>
      </c>
      <c r="AD4374" s="5">
        <v>604.75687961685207</v>
      </c>
      <c r="AE4374" s="5">
        <v>31</v>
      </c>
      <c r="AF4374" s="5">
        <v>125.82190112833834</v>
      </c>
      <c r="AG4374" s="5">
        <v>107</v>
      </c>
      <c r="AH4374" s="5">
        <v>434.28849744297423</v>
      </c>
      <c r="AI4374" s="5">
        <v>11</v>
      </c>
      <c r="AJ4374" s="5">
        <v>44.64648104553941</v>
      </c>
    </row>
    <row r="4375" spans="1:36" x14ac:dyDescent="0.25">
      <c r="A4375">
        <v>2017</v>
      </c>
      <c r="B4375" t="s">
        <v>49</v>
      </c>
      <c r="C4375" s="212" t="s">
        <v>714</v>
      </c>
      <c r="D4375" s="47" t="s">
        <v>6316</v>
      </c>
      <c r="E4375" s="11">
        <v>30.6</v>
      </c>
      <c r="F4375" s="2">
        <v>0.2611</v>
      </c>
      <c r="G4375" s="2">
        <v>0.71</v>
      </c>
      <c r="H4375" s="2">
        <v>-0.44889999999999997</v>
      </c>
      <c r="I4375" s="2">
        <v>0.33400000000000002</v>
      </c>
      <c r="J4375" s="2">
        <v>0.55800000000000005</v>
      </c>
      <c r="K4375" s="2">
        <v>-0.22400000000000003</v>
      </c>
      <c r="L4375" s="2">
        <v>0.48799999999999999</v>
      </c>
      <c r="M4375" s="2">
        <v>0.495</v>
      </c>
      <c r="N4375" s="2">
        <v>-7.0000000000000062E-3</v>
      </c>
      <c r="O4375" s="2">
        <v>-0.22663333333333335</v>
      </c>
      <c r="P4375" s="2" t="s">
        <v>5900</v>
      </c>
      <c r="Q4375" s="5">
        <v>24639</v>
      </c>
      <c r="R4375" s="5">
        <v>805.19607843137248</v>
      </c>
      <c r="S4375" s="5">
        <v>9</v>
      </c>
      <c r="T4375" s="5">
        <v>36.527456471447707</v>
      </c>
      <c r="U4375" s="5">
        <v>0</v>
      </c>
      <c r="V4375" s="5">
        <v>0</v>
      </c>
      <c r="W4375" s="5">
        <v>1</v>
      </c>
      <c r="X4375" s="5">
        <v>4.0586062746053004</v>
      </c>
      <c r="Y4375" s="5">
        <v>2</v>
      </c>
      <c r="Z4375" s="5">
        <v>8.1172125492106009</v>
      </c>
      <c r="AA4375" s="5">
        <v>6</v>
      </c>
      <c r="AB4375" s="5">
        <v>24.351637647631801</v>
      </c>
      <c r="AC4375" s="225">
        <v>76</v>
      </c>
      <c r="AD4375" s="5">
        <v>308.45407687000284</v>
      </c>
      <c r="AE4375" s="5">
        <v>14</v>
      </c>
      <c r="AF4375" s="5">
        <v>56.820487844474208</v>
      </c>
      <c r="AG4375" s="5">
        <v>57</v>
      </c>
      <c r="AH4375" s="5">
        <v>231.34055765250216</v>
      </c>
      <c r="AI4375" s="5">
        <v>5</v>
      </c>
      <c r="AJ4375" s="5">
        <v>20.293031373026501</v>
      </c>
    </row>
    <row r="4376" spans="1:36" x14ac:dyDescent="0.25">
      <c r="A4376">
        <v>2019</v>
      </c>
      <c r="B4376" t="s">
        <v>41</v>
      </c>
      <c r="C4376" s="212" t="s">
        <v>6042</v>
      </c>
      <c r="D4376" s="47" t="s">
        <v>6020</v>
      </c>
      <c r="E4376" s="11">
        <v>5.0039999999999996</v>
      </c>
      <c r="F4376" s="2">
        <v>0.39910000000000001</v>
      </c>
      <c r="G4376" s="2">
        <v>0.57979999999999998</v>
      </c>
      <c r="H4376" s="2">
        <v>-0.18069999999999997</v>
      </c>
      <c r="I4376" s="2">
        <v>0.39450000000000002</v>
      </c>
      <c r="J4376" s="2">
        <v>0.54200000000000004</v>
      </c>
      <c r="K4376" s="2">
        <v>-0.14750000000000002</v>
      </c>
      <c r="L4376" s="2">
        <v>0.48630000000000001</v>
      </c>
      <c r="M4376" s="2">
        <v>0.49730000000000002</v>
      </c>
      <c r="N4376" s="2">
        <v>-1.100000000000001E-2</v>
      </c>
      <c r="O4376" s="2">
        <v>-0.11306666666666666</v>
      </c>
      <c r="P4376" s="2" t="s">
        <v>5900</v>
      </c>
      <c r="Q4376" s="5">
        <v>24642</v>
      </c>
      <c r="R4376" s="5">
        <v>4924.4604316546765</v>
      </c>
      <c r="S4376" s="5">
        <v>16</v>
      </c>
      <c r="T4376" s="5">
        <v>64.92979465952439</v>
      </c>
      <c r="U4376" s="5">
        <v>0</v>
      </c>
      <c r="V4376" s="5">
        <v>0</v>
      </c>
      <c r="W4376" s="5">
        <v>3</v>
      </c>
      <c r="X4376" s="5">
        <v>12.174336498660823</v>
      </c>
      <c r="Y4376" s="5">
        <v>2</v>
      </c>
      <c r="Z4376" s="5">
        <v>8.1162243324405487</v>
      </c>
      <c r="AA4376" s="5">
        <v>11</v>
      </c>
      <c r="AB4376" s="5">
        <v>44.639233828423016</v>
      </c>
      <c r="AC4376" s="225">
        <v>317</v>
      </c>
      <c r="AD4376" s="5">
        <v>1286.4215566918269</v>
      </c>
      <c r="AE4376" s="5">
        <v>50</v>
      </c>
      <c r="AF4376" s="5">
        <v>202.90560831101374</v>
      </c>
      <c r="AG4376" s="5">
        <v>248</v>
      </c>
      <c r="AH4376" s="5">
        <v>1006.4118172226281</v>
      </c>
      <c r="AI4376" s="5">
        <v>19</v>
      </c>
      <c r="AJ4376" s="5">
        <v>77.104131158185211</v>
      </c>
    </row>
    <row r="4377" spans="1:36" x14ac:dyDescent="0.25">
      <c r="A4377">
        <v>2018</v>
      </c>
      <c r="B4377" t="s">
        <v>49</v>
      </c>
      <c r="C4377" s="212" t="s">
        <v>714</v>
      </c>
      <c r="D4377" s="47" t="s">
        <v>6316</v>
      </c>
      <c r="E4377" s="11">
        <v>30.6</v>
      </c>
      <c r="F4377" s="2">
        <v>0.2611</v>
      </c>
      <c r="G4377" s="2">
        <v>0.71</v>
      </c>
      <c r="H4377" s="2">
        <v>-0.44889999999999997</v>
      </c>
      <c r="I4377" s="2">
        <v>0.33400000000000002</v>
      </c>
      <c r="J4377" s="2">
        <v>0.55800000000000005</v>
      </c>
      <c r="K4377" s="2">
        <v>-0.22400000000000003</v>
      </c>
      <c r="L4377" s="2">
        <v>0.48799999999999999</v>
      </c>
      <c r="M4377" s="2">
        <v>0.495</v>
      </c>
      <c r="N4377" s="2">
        <v>-7.0000000000000062E-3</v>
      </c>
      <c r="O4377" s="2">
        <v>-0.22663333333333335</v>
      </c>
      <c r="P4377" s="2" t="s">
        <v>5900</v>
      </c>
      <c r="Q4377" s="5">
        <v>24649</v>
      </c>
      <c r="R4377" s="5">
        <v>805.52287581699341</v>
      </c>
      <c r="S4377" s="5">
        <v>12</v>
      </c>
      <c r="T4377" s="5">
        <v>48.683516572680432</v>
      </c>
      <c r="U4377" s="5">
        <v>0</v>
      </c>
      <c r="V4377" s="5">
        <v>0</v>
      </c>
      <c r="W4377" s="5">
        <v>3</v>
      </c>
      <c r="X4377" s="5">
        <v>12.170879143170108</v>
      </c>
      <c r="Y4377" s="5">
        <v>0</v>
      </c>
      <c r="Z4377" s="5">
        <v>0</v>
      </c>
      <c r="AA4377" s="5">
        <v>9</v>
      </c>
      <c r="AB4377" s="5">
        <v>36.51263742951032</v>
      </c>
      <c r="AC4377" s="225">
        <v>64</v>
      </c>
      <c r="AD4377" s="5">
        <v>259.6454217209623</v>
      </c>
      <c r="AE4377" s="5">
        <v>10</v>
      </c>
      <c r="AF4377" s="5">
        <v>40.56959714390036</v>
      </c>
      <c r="AG4377" s="5">
        <v>54</v>
      </c>
      <c r="AH4377" s="5">
        <v>219.07582457706198</v>
      </c>
      <c r="AI4377" s="5">
        <v>0</v>
      </c>
      <c r="AJ4377" s="5">
        <v>0</v>
      </c>
    </row>
    <row r="4378" spans="1:36" x14ac:dyDescent="0.25">
      <c r="A4378">
        <v>2019</v>
      </c>
      <c r="B4378" t="s">
        <v>71</v>
      </c>
      <c r="C4378" s="212" t="s">
        <v>5820</v>
      </c>
      <c r="D4378" s="47" t="s">
        <v>5817</v>
      </c>
      <c r="E4378" s="11">
        <v>0</v>
      </c>
      <c r="F4378" s="2">
        <v>0.4909</v>
      </c>
      <c r="G4378" s="2">
        <v>0.49309999999999998</v>
      </c>
      <c r="H4378" s="2">
        <v>-2.1999999999999797E-3</v>
      </c>
      <c r="I4378" s="2">
        <v>0.51739999999999997</v>
      </c>
      <c r="J4378" s="2">
        <v>0.43140000000000001</v>
      </c>
      <c r="K4378" s="2">
        <v>8.5999999999999965E-2</v>
      </c>
      <c r="L4378" s="2">
        <v>0.57120000000000004</v>
      </c>
      <c r="M4378" s="2">
        <v>0.4143</v>
      </c>
      <c r="N4378" s="2">
        <v>0.15690000000000004</v>
      </c>
      <c r="O4378" s="2">
        <v>8.0233333333333337E-2</v>
      </c>
      <c r="P4378" s="2" t="s">
        <v>5765</v>
      </c>
      <c r="Q4378" s="5">
        <v>24685</v>
      </c>
      <c r="R4378" s="5" t="s">
        <v>4791</v>
      </c>
      <c r="S4378" s="5">
        <v>39</v>
      </c>
      <c r="T4378" s="5">
        <v>157.9906826007697</v>
      </c>
      <c r="U4378" s="5">
        <v>2</v>
      </c>
      <c r="V4378" s="5">
        <v>8.1020862872189578</v>
      </c>
      <c r="W4378" s="5">
        <v>4</v>
      </c>
      <c r="X4378" s="5">
        <v>16.204172574437916</v>
      </c>
      <c r="Y4378" s="5">
        <v>8</v>
      </c>
      <c r="Z4378" s="5">
        <v>32.408345148875831</v>
      </c>
      <c r="AA4378" s="5">
        <v>25</v>
      </c>
      <c r="AB4378" s="5">
        <v>101.27607859023698</v>
      </c>
      <c r="AC4378" s="225">
        <v>383</v>
      </c>
      <c r="AD4378" s="5">
        <v>1551.5495240024306</v>
      </c>
      <c r="AE4378" s="5">
        <v>29</v>
      </c>
      <c r="AF4378" s="5">
        <v>117.4802511646749</v>
      </c>
      <c r="AG4378" s="5">
        <v>320</v>
      </c>
      <c r="AH4378" s="5">
        <v>1296.3338059550335</v>
      </c>
      <c r="AI4378" s="5">
        <v>34</v>
      </c>
      <c r="AJ4378" s="5">
        <v>137.73546688272231</v>
      </c>
    </row>
    <row r="4379" spans="1:36" x14ac:dyDescent="0.25">
      <c r="A4379">
        <v>2018</v>
      </c>
      <c r="B4379" t="s">
        <v>71</v>
      </c>
      <c r="C4379" s="212" t="s">
        <v>5056</v>
      </c>
      <c r="D4379" s="47" t="s">
        <v>5055</v>
      </c>
      <c r="E4379" s="11">
        <v>0</v>
      </c>
      <c r="F4379" s="2">
        <v>0.78159999999999996</v>
      </c>
      <c r="G4379" s="2">
        <v>0.2079</v>
      </c>
      <c r="H4379" s="2">
        <v>0.57369999999999999</v>
      </c>
      <c r="I4379" s="2">
        <v>0.78239999999999998</v>
      </c>
      <c r="J4379" s="2">
        <v>0.1925</v>
      </c>
      <c r="K4379" s="2">
        <v>0.58989999999999998</v>
      </c>
      <c r="L4379" s="2">
        <v>0.74580000000000002</v>
      </c>
      <c r="M4379" s="2">
        <v>0.24310000000000001</v>
      </c>
      <c r="N4379" s="2">
        <v>0.50270000000000004</v>
      </c>
      <c r="O4379" s="2">
        <v>0.55543333333333333</v>
      </c>
      <c r="P4379" s="2" t="s">
        <v>4792</v>
      </c>
      <c r="Q4379" s="5">
        <v>24736</v>
      </c>
      <c r="R4379" s="5" t="s">
        <v>4791</v>
      </c>
      <c r="S4379" s="5">
        <v>218</v>
      </c>
      <c r="T4379" s="5">
        <v>881.30659767141003</v>
      </c>
      <c r="U4379" s="5">
        <v>1</v>
      </c>
      <c r="V4379" s="5">
        <v>4.0426908150064689</v>
      </c>
      <c r="W4379" s="5">
        <v>4</v>
      </c>
      <c r="X4379" s="5">
        <v>16.170763260025875</v>
      </c>
      <c r="Y4379" s="5">
        <v>23</v>
      </c>
      <c r="Z4379" s="5">
        <v>92.98188874514878</v>
      </c>
      <c r="AA4379" s="5">
        <v>190</v>
      </c>
      <c r="AB4379" s="5">
        <v>768.11125485122898</v>
      </c>
      <c r="AC4379" s="225">
        <v>725</v>
      </c>
      <c r="AD4379" s="5">
        <v>2930.9508408796892</v>
      </c>
      <c r="AE4379" s="5">
        <v>173</v>
      </c>
      <c r="AF4379" s="5">
        <v>699.38551099611902</v>
      </c>
      <c r="AG4379" s="5">
        <v>507</v>
      </c>
      <c r="AH4379" s="5">
        <v>2049.6442432082795</v>
      </c>
      <c r="AI4379" s="5">
        <v>45</v>
      </c>
      <c r="AJ4379" s="5">
        <v>181.92108667529106</v>
      </c>
    </row>
    <row r="4380" spans="1:36" x14ac:dyDescent="0.25">
      <c r="A4380">
        <v>2018</v>
      </c>
      <c r="B4380" t="s">
        <v>71</v>
      </c>
      <c r="C4380" s="212" t="s">
        <v>5056</v>
      </c>
      <c r="D4380" s="47" t="s">
        <v>5055</v>
      </c>
      <c r="E4380" s="11">
        <v>0</v>
      </c>
      <c r="F4380" s="2">
        <v>0.78159999999999996</v>
      </c>
      <c r="G4380" s="2">
        <v>0.2079</v>
      </c>
      <c r="H4380" s="2">
        <v>0.57369999999999999</v>
      </c>
      <c r="I4380" s="2">
        <v>0.78239999999999998</v>
      </c>
      <c r="J4380" s="2">
        <v>0.1925</v>
      </c>
      <c r="K4380" s="2">
        <v>0.58989999999999998</v>
      </c>
      <c r="L4380" s="2">
        <v>0.74580000000000002</v>
      </c>
      <c r="M4380" s="2">
        <v>0.24310000000000001</v>
      </c>
      <c r="N4380" s="2">
        <v>0.50270000000000004</v>
      </c>
      <c r="O4380" s="2">
        <v>0.55543333333333333</v>
      </c>
      <c r="P4380" s="2" t="s">
        <v>4792</v>
      </c>
      <c r="Q4380" s="5">
        <v>24736</v>
      </c>
      <c r="R4380" s="5" t="s">
        <v>4791</v>
      </c>
      <c r="S4380" s="5">
        <v>218</v>
      </c>
      <c r="T4380" s="5">
        <v>881.30659767141003</v>
      </c>
      <c r="U4380" s="5">
        <v>1</v>
      </c>
      <c r="V4380" s="5">
        <v>4.0426908150064689</v>
      </c>
      <c r="W4380" s="5">
        <v>4</v>
      </c>
      <c r="X4380" s="5">
        <v>16.170763260025875</v>
      </c>
      <c r="Y4380" s="5">
        <v>23</v>
      </c>
      <c r="Z4380" s="5">
        <v>92.98188874514878</v>
      </c>
      <c r="AA4380" s="5">
        <v>190</v>
      </c>
      <c r="AB4380" s="5">
        <v>768.11125485122898</v>
      </c>
      <c r="AC4380" s="225">
        <v>725</v>
      </c>
      <c r="AD4380" s="5">
        <v>2930.9508408796892</v>
      </c>
      <c r="AE4380" s="5">
        <v>173</v>
      </c>
      <c r="AF4380" s="5">
        <v>699.38551099611902</v>
      </c>
      <c r="AG4380" s="5">
        <v>507</v>
      </c>
      <c r="AH4380" s="5">
        <v>2049.6442432082795</v>
      </c>
      <c r="AI4380" s="5">
        <v>45</v>
      </c>
      <c r="AJ4380" s="5">
        <v>181.92108667529106</v>
      </c>
    </row>
    <row r="4381" spans="1:36" x14ac:dyDescent="0.25">
      <c r="A4381">
        <v>2018</v>
      </c>
      <c r="B4381" t="s">
        <v>71</v>
      </c>
      <c r="C4381" s="212" t="s">
        <v>5820</v>
      </c>
      <c r="D4381" s="47" t="s">
        <v>5817</v>
      </c>
      <c r="E4381" s="11">
        <v>0</v>
      </c>
      <c r="F4381" s="2">
        <v>0.4909</v>
      </c>
      <c r="G4381" s="2">
        <v>0.49309999999999998</v>
      </c>
      <c r="H4381" s="2">
        <v>-2.1999999999999797E-3</v>
      </c>
      <c r="I4381" s="2">
        <v>0.51739999999999997</v>
      </c>
      <c r="J4381" s="2">
        <v>0.43140000000000001</v>
      </c>
      <c r="K4381" s="2">
        <v>8.5999999999999965E-2</v>
      </c>
      <c r="L4381" s="2">
        <v>0.57120000000000004</v>
      </c>
      <c r="M4381" s="2">
        <v>0.4143</v>
      </c>
      <c r="N4381" s="2">
        <v>0.15690000000000004</v>
      </c>
      <c r="O4381" s="2">
        <v>8.0233333333333337E-2</v>
      </c>
      <c r="P4381" s="2" t="s">
        <v>5765</v>
      </c>
      <c r="Q4381" s="5">
        <v>24757</v>
      </c>
      <c r="R4381" s="5" t="s">
        <v>4791</v>
      </c>
      <c r="S4381" s="5">
        <v>48</v>
      </c>
      <c r="T4381" s="5">
        <v>193.88455790281535</v>
      </c>
      <c r="U4381" s="5">
        <v>0</v>
      </c>
      <c r="V4381" s="5">
        <v>0</v>
      </c>
      <c r="W4381" s="5">
        <v>13</v>
      </c>
      <c r="X4381" s="5">
        <v>52.510401098679161</v>
      </c>
      <c r="Y4381" s="5">
        <v>10</v>
      </c>
      <c r="Z4381" s="5">
        <v>40.392616229753202</v>
      </c>
      <c r="AA4381" s="5">
        <v>25</v>
      </c>
      <c r="AB4381" s="5">
        <v>100.981540574383</v>
      </c>
      <c r="AC4381" s="225">
        <v>319</v>
      </c>
      <c r="AD4381" s="5">
        <v>1288.5244577291271</v>
      </c>
      <c r="AE4381" s="5">
        <v>40</v>
      </c>
      <c r="AF4381" s="5">
        <v>161.57046491901281</v>
      </c>
      <c r="AG4381" s="5">
        <v>244</v>
      </c>
      <c r="AH4381" s="5">
        <v>985.57983600597811</v>
      </c>
      <c r="AI4381" s="5">
        <v>35</v>
      </c>
      <c r="AJ4381" s="5">
        <v>141.37415680413619</v>
      </c>
    </row>
    <row r="4382" spans="1:36" x14ac:dyDescent="0.25">
      <c r="A4382">
        <v>2018</v>
      </c>
      <c r="B4382" t="s">
        <v>71</v>
      </c>
      <c r="C4382" s="212" t="s">
        <v>5820</v>
      </c>
      <c r="D4382" s="47" t="s">
        <v>5817</v>
      </c>
      <c r="E4382" s="11">
        <v>0</v>
      </c>
      <c r="F4382" s="2">
        <v>0.4909</v>
      </c>
      <c r="G4382" s="2">
        <v>0.49309999999999998</v>
      </c>
      <c r="H4382" s="2">
        <v>-2.1999999999999797E-3</v>
      </c>
      <c r="I4382" s="2">
        <v>0.51739999999999997</v>
      </c>
      <c r="J4382" s="2">
        <v>0.43140000000000001</v>
      </c>
      <c r="K4382" s="2">
        <v>8.5999999999999965E-2</v>
      </c>
      <c r="L4382" s="2">
        <v>0.57120000000000004</v>
      </c>
      <c r="M4382" s="2">
        <v>0.4143</v>
      </c>
      <c r="N4382" s="2">
        <v>0.15690000000000004</v>
      </c>
      <c r="O4382" s="2">
        <v>8.0233333333333337E-2</v>
      </c>
      <c r="P4382" s="2" t="s">
        <v>5765</v>
      </c>
      <c r="Q4382" s="5">
        <v>24757</v>
      </c>
      <c r="R4382" s="5" t="s">
        <v>4791</v>
      </c>
      <c r="S4382" s="5">
        <v>48</v>
      </c>
      <c r="T4382" s="5">
        <v>193.88455790281535</v>
      </c>
      <c r="U4382" s="5">
        <v>0</v>
      </c>
      <c r="V4382" s="5">
        <v>0</v>
      </c>
      <c r="W4382" s="5">
        <v>13</v>
      </c>
      <c r="X4382" s="5">
        <v>52.510401098679161</v>
      </c>
      <c r="Y4382" s="5">
        <v>10</v>
      </c>
      <c r="Z4382" s="5">
        <v>40.392616229753202</v>
      </c>
      <c r="AA4382" s="5">
        <v>25</v>
      </c>
      <c r="AB4382" s="5">
        <v>100.981540574383</v>
      </c>
      <c r="AC4382" s="225">
        <v>319</v>
      </c>
      <c r="AD4382" s="5">
        <v>1288.5244577291271</v>
      </c>
      <c r="AE4382" s="5">
        <v>40</v>
      </c>
      <c r="AF4382" s="5">
        <v>161.57046491901281</v>
      </c>
      <c r="AG4382" s="5">
        <v>244</v>
      </c>
      <c r="AH4382" s="5">
        <v>985.57983600597811</v>
      </c>
      <c r="AI4382" s="5">
        <v>35</v>
      </c>
      <c r="AJ4382" s="5">
        <v>141.37415680413619</v>
      </c>
    </row>
    <row r="4383" spans="1:36" x14ac:dyDescent="0.25">
      <c r="A4383">
        <v>2018</v>
      </c>
      <c r="B4383" t="s">
        <v>41</v>
      </c>
      <c r="C4383" s="212" t="s">
        <v>6042</v>
      </c>
      <c r="D4383" s="47" t="s">
        <v>6020</v>
      </c>
      <c r="E4383" s="11">
        <v>5.0039999999999996</v>
      </c>
      <c r="F4383" s="2">
        <v>0.39910000000000001</v>
      </c>
      <c r="G4383" s="2">
        <v>0.57979999999999998</v>
      </c>
      <c r="H4383" s="2">
        <v>-0.18069999999999997</v>
      </c>
      <c r="I4383" s="2">
        <v>0.39450000000000002</v>
      </c>
      <c r="J4383" s="2">
        <v>0.54200000000000004</v>
      </c>
      <c r="K4383" s="2">
        <v>-0.14750000000000002</v>
      </c>
      <c r="L4383" s="2">
        <v>0.48630000000000001</v>
      </c>
      <c r="M4383" s="2">
        <v>0.49730000000000002</v>
      </c>
      <c r="N4383" s="2">
        <v>-1.100000000000001E-2</v>
      </c>
      <c r="O4383" s="2">
        <v>-0.11306666666666666</v>
      </c>
      <c r="P4383" s="2" t="s">
        <v>5900</v>
      </c>
      <c r="Q4383" s="5">
        <v>24766</v>
      </c>
      <c r="R4383" s="5">
        <v>4949.2406075139888</v>
      </c>
      <c r="S4383" s="5">
        <v>19</v>
      </c>
      <c r="T4383" s="5">
        <v>76.718081240410243</v>
      </c>
      <c r="U4383" s="5">
        <v>0</v>
      </c>
      <c r="V4383" s="5">
        <v>0</v>
      </c>
      <c r="W4383" s="5">
        <v>8</v>
      </c>
      <c r="X4383" s="5">
        <v>32.30234999596221</v>
      </c>
      <c r="Y4383" s="5">
        <v>3</v>
      </c>
      <c r="Z4383" s="5">
        <v>12.113381248485828</v>
      </c>
      <c r="AA4383" s="5">
        <v>8</v>
      </c>
      <c r="AB4383" s="5">
        <v>32.30234999596221</v>
      </c>
      <c r="AC4383" s="225">
        <v>270</v>
      </c>
      <c r="AD4383" s="5">
        <v>1090.2043123637245</v>
      </c>
      <c r="AE4383" s="5">
        <v>39</v>
      </c>
      <c r="AF4383" s="5">
        <v>157.47395623031576</v>
      </c>
      <c r="AG4383" s="5">
        <v>217</v>
      </c>
      <c r="AH4383" s="5">
        <v>876.2012436404749</v>
      </c>
      <c r="AI4383" s="5">
        <v>14</v>
      </c>
      <c r="AJ4383" s="5">
        <v>56.529112492933855</v>
      </c>
    </row>
    <row r="4384" spans="1:36" x14ac:dyDescent="0.25">
      <c r="A4384">
        <v>2017</v>
      </c>
      <c r="B4384" t="s">
        <v>41</v>
      </c>
      <c r="C4384" s="212" t="s">
        <v>6042</v>
      </c>
      <c r="D4384" s="47" t="s">
        <v>6020</v>
      </c>
      <c r="E4384" s="11">
        <v>5.0039999999999996</v>
      </c>
      <c r="F4384" s="2">
        <v>0.39910000000000001</v>
      </c>
      <c r="G4384" s="2">
        <v>0.57979999999999998</v>
      </c>
      <c r="H4384" s="2">
        <v>-0.18069999999999997</v>
      </c>
      <c r="I4384" s="2">
        <v>0.39450000000000002</v>
      </c>
      <c r="J4384" s="2">
        <v>0.54200000000000004</v>
      </c>
      <c r="K4384" s="2">
        <v>-0.14750000000000002</v>
      </c>
      <c r="L4384" s="2">
        <v>0.48630000000000001</v>
      </c>
      <c r="M4384" s="2">
        <v>0.49730000000000002</v>
      </c>
      <c r="N4384" s="2">
        <v>-1.100000000000001E-2</v>
      </c>
      <c r="O4384" s="2">
        <v>-0.11306666666666666</v>
      </c>
      <c r="P4384" s="2" t="s">
        <v>5900</v>
      </c>
      <c r="Q4384" s="5">
        <v>24781</v>
      </c>
      <c r="R4384" s="5">
        <v>4952.2382094324548</v>
      </c>
      <c r="S4384" s="5">
        <v>15</v>
      </c>
      <c r="T4384" s="5">
        <v>60.530244945724547</v>
      </c>
      <c r="U4384" s="5">
        <v>0</v>
      </c>
      <c r="V4384" s="5">
        <v>0</v>
      </c>
      <c r="W4384" s="5">
        <v>7</v>
      </c>
      <c r="X4384" s="5">
        <v>28.247447641338123</v>
      </c>
      <c r="Y4384" s="5">
        <v>4</v>
      </c>
      <c r="Z4384" s="5">
        <v>16.141398652193214</v>
      </c>
      <c r="AA4384" s="5">
        <v>4</v>
      </c>
      <c r="AB4384" s="5">
        <v>16.141398652193214</v>
      </c>
      <c r="AC4384" s="225">
        <v>287</v>
      </c>
      <c r="AD4384" s="5">
        <v>1158.1453532948631</v>
      </c>
      <c r="AE4384" s="5">
        <v>32</v>
      </c>
      <c r="AF4384" s="5">
        <v>129.13118921754571</v>
      </c>
      <c r="AG4384" s="5">
        <v>244</v>
      </c>
      <c r="AH4384" s="5">
        <v>984.62531778378604</v>
      </c>
      <c r="AI4384" s="5">
        <v>11</v>
      </c>
      <c r="AJ4384" s="5">
        <v>44.38884629353133</v>
      </c>
    </row>
    <row r="4385" spans="1:36" x14ac:dyDescent="0.25">
      <c r="A4385">
        <v>2019</v>
      </c>
      <c r="B4385" t="s">
        <v>71</v>
      </c>
      <c r="C4385" s="212" t="s">
        <v>5056</v>
      </c>
      <c r="D4385" s="47" t="s">
        <v>5055</v>
      </c>
      <c r="E4385" s="11">
        <v>0</v>
      </c>
      <c r="F4385" s="2">
        <v>0.78159999999999996</v>
      </c>
      <c r="G4385" s="2">
        <v>0.2079</v>
      </c>
      <c r="H4385" s="2">
        <v>0.57369999999999999</v>
      </c>
      <c r="I4385" s="2">
        <v>0.78239999999999998</v>
      </c>
      <c r="J4385" s="2">
        <v>0.1925</v>
      </c>
      <c r="K4385" s="2">
        <v>0.58989999999999998</v>
      </c>
      <c r="L4385" s="2">
        <v>0.74580000000000002</v>
      </c>
      <c r="M4385" s="2">
        <v>0.24310000000000001</v>
      </c>
      <c r="N4385" s="2">
        <v>0.50270000000000004</v>
      </c>
      <c r="O4385" s="2">
        <v>0.55543333333333333</v>
      </c>
      <c r="P4385" s="2" t="s">
        <v>4792</v>
      </c>
      <c r="Q4385" s="5">
        <v>24787</v>
      </c>
      <c r="R4385" s="5" t="s">
        <v>4791</v>
      </c>
      <c r="S4385" s="5">
        <v>252</v>
      </c>
      <c r="T4385" s="5">
        <v>1016.6619598983339</v>
      </c>
      <c r="U4385" s="5">
        <v>0</v>
      </c>
      <c r="V4385" s="5">
        <v>0</v>
      </c>
      <c r="W4385" s="5">
        <v>29</v>
      </c>
      <c r="X4385" s="5">
        <v>116.99681284544317</v>
      </c>
      <c r="Y4385" s="5">
        <v>19</v>
      </c>
      <c r="Z4385" s="5">
        <v>76.653084278048979</v>
      </c>
      <c r="AA4385" s="5">
        <v>204</v>
      </c>
      <c r="AB4385" s="5">
        <v>823.01206277484164</v>
      </c>
      <c r="AC4385" s="225">
        <v>714</v>
      </c>
      <c r="AD4385" s="5">
        <v>2880.5422197119456</v>
      </c>
      <c r="AE4385" s="5">
        <v>178</v>
      </c>
      <c r="AF4385" s="5">
        <v>718.11836849961674</v>
      </c>
      <c r="AG4385" s="5">
        <v>476</v>
      </c>
      <c r="AH4385" s="5">
        <v>1920.3614798079639</v>
      </c>
      <c r="AI4385" s="5">
        <v>60</v>
      </c>
      <c r="AJ4385" s="5">
        <v>242.06237140436522</v>
      </c>
    </row>
    <row r="4386" spans="1:36" x14ac:dyDescent="0.25">
      <c r="A4386">
        <v>2019</v>
      </c>
      <c r="B4386" t="s">
        <v>71</v>
      </c>
      <c r="C4386" s="212" t="s">
        <v>4807</v>
      </c>
      <c r="D4386" s="47" t="s">
        <v>4805</v>
      </c>
      <c r="E4386" s="11">
        <v>0</v>
      </c>
      <c r="F4386" s="2">
        <v>0.51259999999999994</v>
      </c>
      <c r="G4386" s="2">
        <v>0.46920000000000001</v>
      </c>
      <c r="H4386" s="2">
        <v>4.3399999999999939E-2</v>
      </c>
      <c r="I4386" s="2">
        <v>0.55620000000000003</v>
      </c>
      <c r="J4386" s="2">
        <v>0.3891</v>
      </c>
      <c r="K4386" s="2">
        <v>0.16710000000000003</v>
      </c>
      <c r="L4386" s="2">
        <v>0.6502</v>
      </c>
      <c r="M4386" s="2">
        <v>0.33489999999999998</v>
      </c>
      <c r="N4386" s="2">
        <v>0.31530000000000002</v>
      </c>
      <c r="O4386" s="2">
        <v>0.17526666666666668</v>
      </c>
      <c r="P4386" s="2" t="s">
        <v>4792</v>
      </c>
      <c r="Q4386" s="5">
        <v>24814</v>
      </c>
      <c r="R4386" s="5" t="s">
        <v>4791</v>
      </c>
      <c r="S4386" s="5">
        <v>14</v>
      </c>
      <c r="T4386" s="5">
        <v>56.419763036995242</v>
      </c>
      <c r="U4386" s="5">
        <v>0</v>
      </c>
      <c r="V4386" s="5">
        <v>0</v>
      </c>
      <c r="W4386" s="5">
        <v>0</v>
      </c>
      <c r="X4386" s="5">
        <v>0</v>
      </c>
      <c r="Y4386" s="5">
        <v>2</v>
      </c>
      <c r="Z4386" s="5">
        <v>8.0599661481421787</v>
      </c>
      <c r="AA4386" s="5">
        <v>12</v>
      </c>
      <c r="AB4386" s="5">
        <v>48.359796888853069</v>
      </c>
      <c r="AC4386" s="225">
        <v>218</v>
      </c>
      <c r="AD4386" s="5">
        <v>878.53631014749737</v>
      </c>
      <c r="AE4386" s="5">
        <v>23</v>
      </c>
      <c r="AF4386" s="5">
        <v>92.68961070363504</v>
      </c>
      <c r="AG4386" s="5">
        <v>184</v>
      </c>
      <c r="AH4386" s="5">
        <v>741.51688562908032</v>
      </c>
      <c r="AI4386" s="5">
        <v>11</v>
      </c>
      <c r="AJ4386" s="5">
        <v>44.329813814781978</v>
      </c>
    </row>
    <row r="4387" spans="1:36" x14ac:dyDescent="0.25">
      <c r="A4387">
        <v>2017</v>
      </c>
      <c r="B4387" t="s">
        <v>71</v>
      </c>
      <c r="C4387" s="212" t="s">
        <v>5820</v>
      </c>
      <c r="D4387" s="47" t="s">
        <v>5817</v>
      </c>
      <c r="E4387" s="11">
        <v>0</v>
      </c>
      <c r="F4387" s="2">
        <v>0.4909</v>
      </c>
      <c r="G4387" s="2">
        <v>0.49309999999999998</v>
      </c>
      <c r="H4387" s="2">
        <v>-2.1999999999999797E-3</v>
      </c>
      <c r="I4387" s="2">
        <v>0.51739999999999997</v>
      </c>
      <c r="J4387" s="2">
        <v>0.43140000000000001</v>
      </c>
      <c r="K4387" s="2">
        <v>8.5999999999999965E-2</v>
      </c>
      <c r="L4387" s="2">
        <v>0.57120000000000004</v>
      </c>
      <c r="M4387" s="2">
        <v>0.4143</v>
      </c>
      <c r="N4387" s="2">
        <v>0.15690000000000004</v>
      </c>
      <c r="O4387" s="2">
        <v>8.0233333333333337E-2</v>
      </c>
      <c r="P4387" s="2" t="s">
        <v>5765</v>
      </c>
      <c r="Q4387" s="5">
        <v>24814</v>
      </c>
      <c r="R4387" s="5" t="s">
        <v>4791</v>
      </c>
      <c r="S4387" s="5">
        <v>38</v>
      </c>
      <c r="T4387" s="5">
        <v>153.13935681470139</v>
      </c>
      <c r="U4387" s="5">
        <v>0</v>
      </c>
      <c r="V4387" s="5">
        <v>0</v>
      </c>
      <c r="W4387" s="5">
        <v>14</v>
      </c>
      <c r="X4387" s="5">
        <v>56.419763036995242</v>
      </c>
      <c r="Y4387" s="5">
        <v>5</v>
      </c>
      <c r="Z4387" s="5">
        <v>20.149915370355444</v>
      </c>
      <c r="AA4387" s="5">
        <v>19</v>
      </c>
      <c r="AB4387" s="5">
        <v>76.569678407350693</v>
      </c>
      <c r="AC4387" s="225">
        <v>410</v>
      </c>
      <c r="AD4387" s="5">
        <v>1652.2930603691464</v>
      </c>
      <c r="AE4387" s="5">
        <v>68</v>
      </c>
      <c r="AF4387" s="5">
        <v>274.03884903683405</v>
      </c>
      <c r="AG4387" s="5">
        <v>328</v>
      </c>
      <c r="AH4387" s="5">
        <v>1321.8344482953173</v>
      </c>
      <c r="AI4387" s="5">
        <v>14</v>
      </c>
      <c r="AJ4387" s="5">
        <v>56.419763036995242</v>
      </c>
    </row>
    <row r="4388" spans="1:36" x14ac:dyDescent="0.25">
      <c r="A4388">
        <v>2019</v>
      </c>
      <c r="B4388" t="s">
        <v>41</v>
      </c>
      <c r="C4388" s="212" t="s">
        <v>6029</v>
      </c>
      <c r="D4388" s="47" t="s">
        <v>6005</v>
      </c>
      <c r="E4388" s="11">
        <v>4.3529999999999998</v>
      </c>
      <c r="F4388" s="2">
        <v>0.24049999999999999</v>
      </c>
      <c r="G4388" s="2">
        <v>0.74350000000000005</v>
      </c>
      <c r="H4388" s="2">
        <v>-0.50300000000000011</v>
      </c>
      <c r="I4388" s="2">
        <v>0.2102</v>
      </c>
      <c r="J4388" s="2">
        <v>0.74750000000000005</v>
      </c>
      <c r="K4388" s="2">
        <v>-0.53730000000000011</v>
      </c>
      <c r="L4388" s="2">
        <v>0.24629999999999999</v>
      </c>
      <c r="M4388" s="2">
        <v>0.74</v>
      </c>
      <c r="N4388" s="2">
        <v>-0.49370000000000003</v>
      </c>
      <c r="O4388" s="2">
        <v>-0.51133333333333342</v>
      </c>
      <c r="P4388" s="2" t="s">
        <v>5900</v>
      </c>
      <c r="Q4388" s="5">
        <v>24863</v>
      </c>
      <c r="R4388" s="5">
        <v>5711.6930852285786</v>
      </c>
      <c r="S4388" s="5">
        <v>74</v>
      </c>
      <c r="T4388" s="5">
        <v>297.63101797852232</v>
      </c>
      <c r="U4388" s="5">
        <v>0</v>
      </c>
      <c r="V4388" s="5">
        <v>0</v>
      </c>
      <c r="W4388" s="5">
        <v>14</v>
      </c>
      <c r="X4388" s="5">
        <v>56.308570968909628</v>
      </c>
      <c r="Y4388" s="5">
        <v>17</v>
      </c>
      <c r="Z4388" s="5">
        <v>68.374693319390261</v>
      </c>
      <c r="AA4388" s="5">
        <v>43</v>
      </c>
      <c r="AB4388" s="5">
        <v>172.94775369022241</v>
      </c>
      <c r="AC4388" s="225">
        <v>317</v>
      </c>
      <c r="AD4388" s="5">
        <v>1274.9869283674536</v>
      </c>
      <c r="AE4388" s="5">
        <v>66</v>
      </c>
      <c r="AF4388" s="5">
        <v>265.45469171057391</v>
      </c>
      <c r="AG4388" s="5">
        <v>198</v>
      </c>
      <c r="AH4388" s="5">
        <v>796.36407513172173</v>
      </c>
      <c r="AI4388" s="5">
        <v>53</v>
      </c>
      <c r="AJ4388" s="5">
        <v>213.16816152515787</v>
      </c>
    </row>
    <row r="4389" spans="1:36" x14ac:dyDescent="0.25">
      <c r="A4389">
        <v>2017</v>
      </c>
      <c r="B4389" t="s">
        <v>71</v>
      </c>
      <c r="C4389" s="212" t="s">
        <v>5056</v>
      </c>
      <c r="D4389" s="47" t="s">
        <v>5055</v>
      </c>
      <c r="E4389" s="11">
        <v>0</v>
      </c>
      <c r="F4389" s="2">
        <v>0.78159999999999996</v>
      </c>
      <c r="G4389" s="2">
        <v>0.2079</v>
      </c>
      <c r="H4389" s="2">
        <v>0.57369999999999999</v>
      </c>
      <c r="I4389" s="2">
        <v>0.78239999999999998</v>
      </c>
      <c r="J4389" s="2">
        <v>0.1925</v>
      </c>
      <c r="K4389" s="2">
        <v>0.58989999999999998</v>
      </c>
      <c r="L4389" s="2">
        <v>0.74580000000000002</v>
      </c>
      <c r="M4389" s="2">
        <v>0.24310000000000001</v>
      </c>
      <c r="N4389" s="2">
        <v>0.50270000000000004</v>
      </c>
      <c r="O4389" s="2">
        <v>0.55543333333333333</v>
      </c>
      <c r="P4389" s="2" t="s">
        <v>4792</v>
      </c>
      <c r="Q4389" s="5">
        <v>24978</v>
      </c>
      <c r="R4389" s="5" t="s">
        <v>4791</v>
      </c>
      <c r="S4389" s="5">
        <v>218</v>
      </c>
      <c r="T4389" s="5">
        <v>872.76803587156701</v>
      </c>
      <c r="U4389" s="5">
        <v>1</v>
      </c>
      <c r="V4389" s="5">
        <v>4.0035231003282883</v>
      </c>
      <c r="W4389" s="5">
        <v>4</v>
      </c>
      <c r="X4389" s="5">
        <v>16.014092401313153</v>
      </c>
      <c r="Y4389" s="5">
        <v>31</v>
      </c>
      <c r="Z4389" s="5">
        <v>124.10921611017696</v>
      </c>
      <c r="AA4389" s="5">
        <v>182</v>
      </c>
      <c r="AB4389" s="5">
        <v>728.64120425974852</v>
      </c>
      <c r="AC4389" s="225">
        <v>852</v>
      </c>
      <c r="AD4389" s="5">
        <v>3411.0016814797023</v>
      </c>
      <c r="AE4389" s="5">
        <v>191</v>
      </c>
      <c r="AF4389" s="5">
        <v>764.67291216270314</v>
      </c>
      <c r="AG4389" s="5">
        <v>613</v>
      </c>
      <c r="AH4389" s="5">
        <v>2454.159660501241</v>
      </c>
      <c r="AI4389" s="5">
        <v>48</v>
      </c>
      <c r="AJ4389" s="5">
        <v>192.16910881575785</v>
      </c>
    </row>
    <row r="4390" spans="1:36" x14ac:dyDescent="0.25">
      <c r="A4390">
        <v>2019</v>
      </c>
      <c r="B4390" t="s">
        <v>41</v>
      </c>
      <c r="C4390" s="212" t="s">
        <v>5653</v>
      </c>
      <c r="D4390" s="47" t="s">
        <v>1045</v>
      </c>
      <c r="E4390" s="11">
        <v>19.811</v>
      </c>
      <c r="F4390" s="2">
        <v>0.5544</v>
      </c>
      <c r="G4390" s="2">
        <v>0.42170000000000002</v>
      </c>
      <c r="H4390" s="2">
        <v>0.13269999999999998</v>
      </c>
      <c r="I4390" s="2">
        <v>0.54900000000000004</v>
      </c>
      <c r="J4390" s="2">
        <v>0.39400000000000002</v>
      </c>
      <c r="K4390" s="2">
        <v>0.15500000000000003</v>
      </c>
      <c r="L4390" s="2">
        <v>0.49490000000000001</v>
      </c>
      <c r="M4390" s="2">
        <v>0.48110000000000003</v>
      </c>
      <c r="N4390" s="2">
        <v>1.3799999999999979E-2</v>
      </c>
      <c r="O4390" s="2">
        <v>0.10049999999999999</v>
      </c>
      <c r="P4390" s="2" t="s">
        <v>4792</v>
      </c>
      <c r="Q4390" s="5">
        <v>25047</v>
      </c>
      <c r="R4390" s="5">
        <v>1264.2976124375348</v>
      </c>
      <c r="S4390" s="5">
        <v>16</v>
      </c>
      <c r="T4390" s="5">
        <v>63.87990577713898</v>
      </c>
      <c r="U4390" s="5">
        <v>3</v>
      </c>
      <c r="V4390" s="5">
        <v>11.977482333213558</v>
      </c>
      <c r="W4390" s="5">
        <v>0</v>
      </c>
      <c r="X4390" s="5">
        <v>0</v>
      </c>
      <c r="Y4390" s="5">
        <v>0</v>
      </c>
      <c r="Z4390" s="5">
        <v>0</v>
      </c>
      <c r="AA4390" s="5">
        <v>13</v>
      </c>
      <c r="AB4390" s="5">
        <v>51.902423443925422</v>
      </c>
      <c r="AC4390" s="225">
        <v>193</v>
      </c>
      <c r="AD4390" s="5">
        <v>770.55136343673894</v>
      </c>
      <c r="AE4390" s="5">
        <v>15</v>
      </c>
      <c r="AF4390" s="5">
        <v>59.887411666067798</v>
      </c>
      <c r="AG4390" s="5">
        <v>169</v>
      </c>
      <c r="AH4390" s="5">
        <v>674.73150477103047</v>
      </c>
      <c r="AI4390" s="5">
        <v>9</v>
      </c>
      <c r="AJ4390" s="5">
        <v>35.932446999640675</v>
      </c>
    </row>
    <row r="4391" spans="1:36" x14ac:dyDescent="0.25">
      <c r="A4391">
        <v>2018</v>
      </c>
      <c r="B4391" t="s">
        <v>41</v>
      </c>
      <c r="C4391" s="212" t="s">
        <v>5653</v>
      </c>
      <c r="D4391" s="47" t="s">
        <v>1045</v>
      </c>
      <c r="E4391" s="11">
        <v>19.811</v>
      </c>
      <c r="F4391" s="2">
        <v>0.5544</v>
      </c>
      <c r="G4391" s="2">
        <v>0.42170000000000002</v>
      </c>
      <c r="H4391" s="2">
        <v>0.13269999999999998</v>
      </c>
      <c r="I4391" s="2">
        <v>0.54900000000000004</v>
      </c>
      <c r="J4391" s="2">
        <v>0.39400000000000002</v>
      </c>
      <c r="K4391" s="2">
        <v>0.15500000000000003</v>
      </c>
      <c r="L4391" s="2">
        <v>0.49490000000000001</v>
      </c>
      <c r="M4391" s="2">
        <v>0.48110000000000003</v>
      </c>
      <c r="N4391" s="2">
        <v>1.3799999999999979E-2</v>
      </c>
      <c r="O4391" s="2">
        <v>0.10049999999999999</v>
      </c>
      <c r="P4391" s="2" t="s">
        <v>4792</v>
      </c>
      <c r="Q4391" s="5">
        <v>25054</v>
      </c>
      <c r="R4391" s="5">
        <v>1264.6509514915956</v>
      </c>
      <c r="S4391" s="5">
        <v>13</v>
      </c>
      <c r="T4391" s="5">
        <v>51.887922088289287</v>
      </c>
      <c r="U4391" s="5">
        <v>0</v>
      </c>
      <c r="V4391" s="5">
        <v>0</v>
      </c>
      <c r="W4391" s="5">
        <v>0</v>
      </c>
      <c r="X4391" s="5">
        <v>0</v>
      </c>
      <c r="Y4391" s="5">
        <v>5</v>
      </c>
      <c r="Z4391" s="5">
        <v>19.956893110880497</v>
      </c>
      <c r="AA4391" s="5">
        <v>8</v>
      </c>
      <c r="AB4391" s="5">
        <v>31.931028977408797</v>
      </c>
      <c r="AC4391" s="225">
        <v>185</v>
      </c>
      <c r="AD4391" s="5">
        <v>738.40504510257836</v>
      </c>
      <c r="AE4391" s="5">
        <v>14</v>
      </c>
      <c r="AF4391" s="5">
        <v>55.879300710465394</v>
      </c>
      <c r="AG4391" s="5">
        <v>168</v>
      </c>
      <c r="AH4391" s="5">
        <v>670.5516085255847</v>
      </c>
      <c r="AI4391" s="5">
        <v>3</v>
      </c>
      <c r="AJ4391" s="5">
        <v>11.974135866528298</v>
      </c>
    </row>
    <row r="4392" spans="1:36" x14ac:dyDescent="0.25">
      <c r="A4392">
        <v>2018</v>
      </c>
      <c r="B4392" t="s">
        <v>49</v>
      </c>
      <c r="C4392" s="212" t="s">
        <v>6375</v>
      </c>
      <c r="D4392" s="47" t="s">
        <v>5371</v>
      </c>
      <c r="E4392" s="11">
        <v>28.4</v>
      </c>
      <c r="F4392" s="2">
        <v>0.42899999999999999</v>
      </c>
      <c r="G4392" s="2">
        <v>0.54510000000000003</v>
      </c>
      <c r="H4392" s="2">
        <v>-0.11610000000000004</v>
      </c>
      <c r="I4392" s="2">
        <v>0.40200000000000002</v>
      </c>
      <c r="J4392" s="2">
        <v>0.504</v>
      </c>
      <c r="K4392" s="2">
        <v>-0.10199999999999998</v>
      </c>
      <c r="L4392" s="2">
        <v>0.51400000000000001</v>
      </c>
      <c r="M4392" s="2">
        <v>0.47499999999999998</v>
      </c>
      <c r="N4392" s="2">
        <v>3.9000000000000035E-2</v>
      </c>
      <c r="O4392" s="2">
        <v>-5.9699999999999996E-2</v>
      </c>
      <c r="P4392" s="2" t="s">
        <v>5900</v>
      </c>
      <c r="Q4392" s="5">
        <v>25079</v>
      </c>
      <c r="R4392" s="5">
        <v>883.06338028169023</v>
      </c>
      <c r="S4392" s="5">
        <v>43</v>
      </c>
      <c r="T4392" s="5">
        <v>171.45819211292317</v>
      </c>
      <c r="U4392" s="5">
        <v>0</v>
      </c>
      <c r="V4392" s="5">
        <v>0</v>
      </c>
      <c r="W4392" s="5">
        <v>9</v>
      </c>
      <c r="X4392" s="5">
        <v>35.886598349216477</v>
      </c>
      <c r="Y4392" s="5">
        <v>3</v>
      </c>
      <c r="Z4392" s="5">
        <v>11.962199449738824</v>
      </c>
      <c r="AA4392" s="5">
        <v>31</v>
      </c>
      <c r="AB4392" s="5">
        <v>123.60939431396785</v>
      </c>
      <c r="AC4392" s="225">
        <v>145</v>
      </c>
      <c r="AD4392" s="5">
        <v>578.1729734040432</v>
      </c>
      <c r="AE4392" s="5">
        <v>24</v>
      </c>
      <c r="AF4392" s="5">
        <v>95.697595597910592</v>
      </c>
      <c r="AG4392" s="5">
        <v>110</v>
      </c>
      <c r="AH4392" s="5">
        <v>438.61397982375695</v>
      </c>
      <c r="AI4392" s="5">
        <v>11</v>
      </c>
      <c r="AJ4392" s="5">
        <v>43.861397982375692</v>
      </c>
    </row>
    <row r="4393" spans="1:36" x14ac:dyDescent="0.25">
      <c r="A4393">
        <v>2017</v>
      </c>
      <c r="B4393" t="s">
        <v>49</v>
      </c>
      <c r="C4393" s="212" t="s">
        <v>6429</v>
      </c>
      <c r="D4393" s="47" t="s">
        <v>6314</v>
      </c>
      <c r="E4393" s="11">
        <v>69.099999999999994</v>
      </c>
      <c r="F4393" s="2">
        <v>0.39889999999999998</v>
      </c>
      <c r="G4393" s="2">
        <v>0.57140000000000002</v>
      </c>
      <c r="H4393" s="2">
        <v>-0.17250000000000004</v>
      </c>
      <c r="I4393" s="2">
        <v>0.52</v>
      </c>
      <c r="J4393" s="2">
        <v>0.38200000000000001</v>
      </c>
      <c r="K4393" s="2">
        <v>0.13800000000000001</v>
      </c>
      <c r="L4393" s="2">
        <v>0.52800000000000002</v>
      </c>
      <c r="M4393" s="2">
        <v>0.45500000000000002</v>
      </c>
      <c r="N4393" s="2">
        <v>7.3000000000000009E-2</v>
      </c>
      <c r="O4393" s="2">
        <v>1.2833333333333327E-2</v>
      </c>
      <c r="P4393" s="2" t="s">
        <v>5765</v>
      </c>
      <c r="Q4393" s="5">
        <v>25084</v>
      </c>
      <c r="R4393" s="5" t="s">
        <v>4791</v>
      </c>
      <c r="S4393" s="5">
        <v>88</v>
      </c>
      <c r="T4393" s="5">
        <v>350.82124063147825</v>
      </c>
      <c r="U4393" s="5">
        <v>0</v>
      </c>
      <c r="V4393" s="5">
        <v>0</v>
      </c>
      <c r="W4393" s="5">
        <v>16</v>
      </c>
      <c r="X4393" s="5">
        <v>63.78568011481422</v>
      </c>
      <c r="Y4393" s="5">
        <v>3</v>
      </c>
      <c r="Z4393" s="5">
        <v>11.959815021527668</v>
      </c>
      <c r="AA4393" s="5">
        <v>69</v>
      </c>
      <c r="AB4393" s="5">
        <v>275.07574549513635</v>
      </c>
      <c r="AC4393" s="225">
        <v>243</v>
      </c>
      <c r="AD4393" s="5">
        <v>968.74501674374096</v>
      </c>
      <c r="AE4393" s="5">
        <v>36</v>
      </c>
      <c r="AF4393" s="5">
        <v>143.51778025833201</v>
      </c>
      <c r="AG4393" s="5">
        <v>183</v>
      </c>
      <c r="AH4393" s="5">
        <v>729.5487163131877</v>
      </c>
      <c r="AI4393" s="5">
        <v>24</v>
      </c>
      <c r="AJ4393" s="5">
        <v>95.67852017222134</v>
      </c>
    </row>
    <row r="4394" spans="1:36" x14ac:dyDescent="0.25">
      <c r="A4394">
        <v>2018</v>
      </c>
      <c r="B4394" t="s">
        <v>41</v>
      </c>
      <c r="C4394" s="212" t="s">
        <v>5536</v>
      </c>
      <c r="D4394" s="47" t="s">
        <v>5535</v>
      </c>
      <c r="E4394" s="11">
        <v>12.064</v>
      </c>
      <c r="F4394" s="2">
        <v>0.55579999999999996</v>
      </c>
      <c r="G4394" s="2">
        <v>0.42199999999999999</v>
      </c>
      <c r="H4394" s="2">
        <v>0.13379999999999997</v>
      </c>
      <c r="I4394" s="2">
        <v>0.54190000000000005</v>
      </c>
      <c r="J4394" s="2">
        <v>0.39650000000000002</v>
      </c>
      <c r="K4394" s="2">
        <v>0.14540000000000003</v>
      </c>
      <c r="L4394" s="2">
        <v>0.51749999999999996</v>
      </c>
      <c r="M4394" s="2">
        <v>0.46089999999999998</v>
      </c>
      <c r="N4394" s="2">
        <v>5.6599999999999984E-2</v>
      </c>
      <c r="O4394" s="2">
        <v>0.11193333333333333</v>
      </c>
      <c r="P4394" s="2" t="s">
        <v>4792</v>
      </c>
      <c r="Q4394" s="5">
        <v>25121</v>
      </c>
      <c r="R4394" s="5">
        <v>2082.3110079575595</v>
      </c>
      <c r="S4394" s="5">
        <v>60</v>
      </c>
      <c r="T4394" s="5">
        <v>238.84399506389079</v>
      </c>
      <c r="U4394" s="5">
        <v>0</v>
      </c>
      <c r="V4394" s="5">
        <v>0</v>
      </c>
      <c r="W4394" s="5">
        <v>18</v>
      </c>
      <c r="X4394" s="5">
        <v>71.653198519167233</v>
      </c>
      <c r="Y4394" s="5">
        <v>2</v>
      </c>
      <c r="Z4394" s="5">
        <v>7.9614665021296931</v>
      </c>
      <c r="AA4394" s="5">
        <v>40</v>
      </c>
      <c r="AB4394" s="5">
        <v>159.22933004259386</v>
      </c>
      <c r="AC4394" s="225">
        <v>270</v>
      </c>
      <c r="AD4394" s="5">
        <v>1074.7979777875084</v>
      </c>
      <c r="AE4394" s="5">
        <v>51</v>
      </c>
      <c r="AF4394" s="5">
        <v>203.01739580430717</v>
      </c>
      <c r="AG4394" s="5">
        <v>206</v>
      </c>
      <c r="AH4394" s="5">
        <v>820.03104971935841</v>
      </c>
      <c r="AI4394" s="5">
        <v>13</v>
      </c>
      <c r="AJ4394" s="5">
        <v>51.749532263842994</v>
      </c>
    </row>
    <row r="4395" spans="1:36" x14ac:dyDescent="0.25">
      <c r="A4395">
        <v>2018</v>
      </c>
      <c r="B4395" t="s">
        <v>49</v>
      </c>
      <c r="C4395" s="212" t="s">
        <v>6429</v>
      </c>
      <c r="D4395" s="47" t="s">
        <v>6314</v>
      </c>
      <c r="E4395" s="11">
        <v>69.099999999999994</v>
      </c>
      <c r="F4395" s="2">
        <v>0.39889999999999998</v>
      </c>
      <c r="G4395" s="2">
        <v>0.57140000000000002</v>
      </c>
      <c r="H4395" s="2">
        <v>-0.17250000000000004</v>
      </c>
      <c r="I4395" s="2">
        <v>0.52</v>
      </c>
      <c r="J4395" s="2">
        <v>0.38200000000000001</v>
      </c>
      <c r="K4395" s="2">
        <v>0.13800000000000001</v>
      </c>
      <c r="L4395" s="2">
        <v>0.52800000000000002</v>
      </c>
      <c r="M4395" s="2">
        <v>0.45500000000000002</v>
      </c>
      <c r="N4395" s="2">
        <v>7.3000000000000009E-2</v>
      </c>
      <c r="O4395" s="2">
        <v>1.2833333333333327E-2</v>
      </c>
      <c r="P4395" s="2" t="s">
        <v>5765</v>
      </c>
      <c r="Q4395" s="5">
        <v>25125</v>
      </c>
      <c r="R4395" s="5" t="s">
        <v>4791</v>
      </c>
      <c r="S4395" s="5">
        <v>111</v>
      </c>
      <c r="T4395" s="5">
        <v>441.79104477611941</v>
      </c>
      <c r="U4395" s="5">
        <v>0</v>
      </c>
      <c r="V4395" s="5">
        <v>0</v>
      </c>
      <c r="W4395" s="5">
        <v>16</v>
      </c>
      <c r="X4395" s="5">
        <v>63.681592039800996</v>
      </c>
      <c r="Y4395" s="5">
        <v>6</v>
      </c>
      <c r="Z4395" s="5">
        <v>23.880597014925375</v>
      </c>
      <c r="AA4395" s="5">
        <v>89</v>
      </c>
      <c r="AB4395" s="5">
        <v>354.22885572139302</v>
      </c>
      <c r="AC4395" s="225">
        <v>215</v>
      </c>
      <c r="AD4395" s="5">
        <v>855.72139303482595</v>
      </c>
      <c r="AE4395" s="5">
        <v>37</v>
      </c>
      <c r="AF4395" s="5">
        <v>147.2636815920398</v>
      </c>
      <c r="AG4395" s="5">
        <v>166</v>
      </c>
      <c r="AH4395" s="5">
        <v>660.69651741293535</v>
      </c>
      <c r="AI4395" s="5">
        <v>12</v>
      </c>
      <c r="AJ4395" s="5">
        <v>47.761194029850749</v>
      </c>
    </row>
    <row r="4396" spans="1:36" x14ac:dyDescent="0.25">
      <c r="A4396">
        <v>2019</v>
      </c>
      <c r="B4396" t="s">
        <v>41</v>
      </c>
      <c r="C4396" s="212" t="s">
        <v>5536</v>
      </c>
      <c r="D4396" s="47" t="s">
        <v>5535</v>
      </c>
      <c r="E4396" s="11">
        <v>12.064</v>
      </c>
      <c r="F4396" s="2">
        <v>0.55579999999999996</v>
      </c>
      <c r="G4396" s="2">
        <v>0.42199999999999999</v>
      </c>
      <c r="H4396" s="2">
        <v>0.13379999999999997</v>
      </c>
      <c r="I4396" s="2">
        <v>0.54190000000000005</v>
      </c>
      <c r="J4396" s="2">
        <v>0.39650000000000002</v>
      </c>
      <c r="K4396" s="2">
        <v>0.14540000000000003</v>
      </c>
      <c r="L4396" s="2">
        <v>0.51749999999999996</v>
      </c>
      <c r="M4396" s="2">
        <v>0.46089999999999998</v>
      </c>
      <c r="N4396" s="2">
        <v>5.6599999999999984E-2</v>
      </c>
      <c r="O4396" s="2">
        <v>0.11193333333333333</v>
      </c>
      <c r="P4396" s="2" t="s">
        <v>4792</v>
      </c>
      <c r="Q4396" s="5">
        <v>25143</v>
      </c>
      <c r="R4396" s="5">
        <v>2084.1346153846152</v>
      </c>
      <c r="S4396" s="5">
        <v>64</v>
      </c>
      <c r="T4396" s="5">
        <v>254.54400827268029</v>
      </c>
      <c r="U4396" s="5">
        <v>0</v>
      </c>
      <c r="V4396" s="5">
        <v>0</v>
      </c>
      <c r="W4396" s="5">
        <v>15</v>
      </c>
      <c r="X4396" s="5">
        <v>59.658751938909433</v>
      </c>
      <c r="Y4396" s="5">
        <v>7</v>
      </c>
      <c r="Z4396" s="5">
        <v>27.840750904824404</v>
      </c>
      <c r="AA4396" s="5">
        <v>42</v>
      </c>
      <c r="AB4396" s="5">
        <v>167.04450542894642</v>
      </c>
      <c r="AC4396" s="225">
        <v>258</v>
      </c>
      <c r="AD4396" s="5">
        <v>1026.1305333492423</v>
      </c>
      <c r="AE4396" s="5">
        <v>39</v>
      </c>
      <c r="AF4396" s="5">
        <v>155.11275504116452</v>
      </c>
      <c r="AG4396" s="5">
        <v>202</v>
      </c>
      <c r="AH4396" s="5">
        <v>803.40452611064711</v>
      </c>
      <c r="AI4396" s="5">
        <v>17</v>
      </c>
      <c r="AJ4396" s="5">
        <v>67.613252197430697</v>
      </c>
    </row>
    <row r="4397" spans="1:36" x14ac:dyDescent="0.25">
      <c r="A4397">
        <v>2018</v>
      </c>
      <c r="B4397" t="s">
        <v>49</v>
      </c>
      <c r="C4397" s="212" t="s">
        <v>6499</v>
      </c>
      <c r="D4397" s="47" t="s">
        <v>726</v>
      </c>
      <c r="E4397" s="11">
        <v>20.5</v>
      </c>
      <c r="F4397" s="2">
        <v>0.30480000000000002</v>
      </c>
      <c r="G4397" s="2">
        <v>0.66490000000000005</v>
      </c>
      <c r="H4397" s="2">
        <v>-0.36010000000000003</v>
      </c>
      <c r="I4397" s="2">
        <v>0.40799999999999997</v>
      </c>
      <c r="J4397" s="2">
        <v>0.49</v>
      </c>
      <c r="K4397" s="2">
        <v>-8.2000000000000017E-2</v>
      </c>
      <c r="L4397" s="2">
        <v>0.53300000000000003</v>
      </c>
      <c r="M4397" s="2">
        <v>0.45500000000000002</v>
      </c>
      <c r="N4397" s="2">
        <v>7.8000000000000014E-2</v>
      </c>
      <c r="O4397" s="2">
        <v>-0.12136666666666668</v>
      </c>
      <c r="P4397" s="2" t="s">
        <v>5900</v>
      </c>
      <c r="Q4397" s="5">
        <v>25150</v>
      </c>
      <c r="R4397" s="5">
        <v>1226.8292682926829</v>
      </c>
      <c r="S4397" s="5">
        <v>49</v>
      </c>
      <c r="T4397" s="5">
        <v>194.83101391650101</v>
      </c>
      <c r="U4397" s="5">
        <v>0</v>
      </c>
      <c r="V4397" s="5">
        <v>0</v>
      </c>
      <c r="W4397" s="5">
        <v>11</v>
      </c>
      <c r="X4397" s="5">
        <v>43.737574552683895</v>
      </c>
      <c r="Y4397" s="5">
        <v>1</v>
      </c>
      <c r="Z4397" s="5">
        <v>3.9761431411530817</v>
      </c>
      <c r="AA4397" s="5">
        <v>37</v>
      </c>
      <c r="AB4397" s="5">
        <v>147.11729622266401</v>
      </c>
      <c r="AC4397" s="225">
        <v>257</v>
      </c>
      <c r="AD4397" s="5">
        <v>1021.8687872763419</v>
      </c>
      <c r="AE4397" s="5">
        <v>25</v>
      </c>
      <c r="AF4397" s="5">
        <v>99.403578528827026</v>
      </c>
      <c r="AG4397" s="5">
        <v>220</v>
      </c>
      <c r="AH4397" s="5">
        <v>874.75149105367791</v>
      </c>
      <c r="AI4397" s="5">
        <v>12</v>
      </c>
      <c r="AJ4397" s="5">
        <v>47.713717693836983</v>
      </c>
    </row>
    <row r="4398" spans="1:36" x14ac:dyDescent="0.25">
      <c r="A4398">
        <v>2018</v>
      </c>
      <c r="B4398" t="s">
        <v>41</v>
      </c>
      <c r="C4398" s="212" t="s">
        <v>6029</v>
      </c>
      <c r="D4398" s="47" t="s">
        <v>6005</v>
      </c>
      <c r="E4398" s="11">
        <v>4.3529999999999998</v>
      </c>
      <c r="F4398" s="2">
        <v>0.24049999999999999</v>
      </c>
      <c r="G4398" s="2">
        <v>0.74350000000000005</v>
      </c>
      <c r="H4398" s="2">
        <v>-0.50300000000000011</v>
      </c>
      <c r="I4398" s="2">
        <v>0.2102</v>
      </c>
      <c r="J4398" s="2">
        <v>0.74750000000000005</v>
      </c>
      <c r="K4398" s="2">
        <v>-0.53730000000000011</v>
      </c>
      <c r="L4398" s="2">
        <v>0.24629999999999999</v>
      </c>
      <c r="M4398" s="2">
        <v>0.74</v>
      </c>
      <c r="N4398" s="2">
        <v>-0.49370000000000003</v>
      </c>
      <c r="O4398" s="2">
        <v>-0.51133333333333342</v>
      </c>
      <c r="P4398" s="2" t="s">
        <v>5900</v>
      </c>
      <c r="Q4398" s="5">
        <v>25164</v>
      </c>
      <c r="R4398" s="5">
        <v>5780.8407994486561</v>
      </c>
      <c r="S4398" s="5">
        <v>85</v>
      </c>
      <c r="T4398" s="5">
        <v>337.78413606739787</v>
      </c>
      <c r="U4398" s="5">
        <v>0</v>
      </c>
      <c r="V4398" s="5">
        <v>0</v>
      </c>
      <c r="W4398" s="5">
        <v>7</v>
      </c>
      <c r="X4398" s="5">
        <v>27.817517087903354</v>
      </c>
      <c r="Y4398" s="5">
        <v>27</v>
      </c>
      <c r="Z4398" s="5">
        <v>107.29613733905579</v>
      </c>
      <c r="AA4398" s="5">
        <v>51</v>
      </c>
      <c r="AB4398" s="5">
        <v>202.67048164043871</v>
      </c>
      <c r="AC4398" s="225">
        <v>316</v>
      </c>
      <c r="AD4398" s="5">
        <v>1255.7621999682085</v>
      </c>
      <c r="AE4398" s="5">
        <v>68</v>
      </c>
      <c r="AF4398" s="5">
        <v>270.22730885391826</v>
      </c>
      <c r="AG4398" s="5">
        <v>176</v>
      </c>
      <c r="AH4398" s="5">
        <v>699.41185821014142</v>
      </c>
      <c r="AI4398" s="5">
        <v>72</v>
      </c>
      <c r="AJ4398" s="5">
        <v>286.12303290414877</v>
      </c>
    </row>
    <row r="4399" spans="1:36" x14ac:dyDescent="0.25">
      <c r="A4399">
        <v>2018</v>
      </c>
      <c r="B4399" t="s">
        <v>49</v>
      </c>
      <c r="C4399" s="212" t="s">
        <v>6429</v>
      </c>
      <c r="D4399" s="47" t="s">
        <v>6314</v>
      </c>
      <c r="E4399" s="11">
        <v>69.099999999999994</v>
      </c>
      <c r="F4399" s="2">
        <v>0.39889999999999998</v>
      </c>
      <c r="G4399" s="2">
        <v>0.57140000000000002</v>
      </c>
      <c r="H4399" s="2">
        <v>-0.17250000000000004</v>
      </c>
      <c r="I4399" s="2">
        <v>0.52</v>
      </c>
      <c r="J4399" s="2">
        <v>0.38200000000000001</v>
      </c>
      <c r="K4399" s="2">
        <v>0.13800000000000001</v>
      </c>
      <c r="L4399" s="2">
        <v>0.52800000000000002</v>
      </c>
      <c r="M4399" s="2">
        <v>0.45500000000000002</v>
      </c>
      <c r="N4399" s="2">
        <v>7.3000000000000009E-2</v>
      </c>
      <c r="O4399" s="2">
        <v>1.2833333333333327E-2</v>
      </c>
      <c r="P4399" s="2" t="s">
        <v>5765</v>
      </c>
      <c r="Q4399" s="5">
        <v>25183</v>
      </c>
      <c r="R4399" s="5" t="s">
        <v>4791</v>
      </c>
      <c r="S4399" s="5">
        <v>128</v>
      </c>
      <c r="T4399" s="5">
        <v>508.2793948298455</v>
      </c>
      <c r="U4399" s="5">
        <v>0</v>
      </c>
      <c r="V4399" s="5">
        <v>0</v>
      </c>
      <c r="W4399" s="5">
        <v>17</v>
      </c>
      <c r="X4399" s="5">
        <v>67.505857125838858</v>
      </c>
      <c r="Y4399" s="5">
        <v>9</v>
      </c>
      <c r="Z4399" s="5">
        <v>35.738394948973514</v>
      </c>
      <c r="AA4399" s="5">
        <v>102</v>
      </c>
      <c r="AB4399" s="5">
        <v>405.03514275503318</v>
      </c>
      <c r="AC4399" s="225">
        <v>188</v>
      </c>
      <c r="AD4399" s="5">
        <v>746.53536115633563</v>
      </c>
      <c r="AE4399" s="5">
        <v>14</v>
      </c>
      <c r="AF4399" s="5">
        <v>55.593058809514361</v>
      </c>
      <c r="AG4399" s="5">
        <v>151</v>
      </c>
      <c r="AH4399" s="5">
        <v>599.6108485883334</v>
      </c>
      <c r="AI4399" s="5">
        <v>23</v>
      </c>
      <c r="AJ4399" s="5">
        <v>91.331453758487868</v>
      </c>
    </row>
    <row r="4400" spans="1:36" x14ac:dyDescent="0.25">
      <c r="A4400">
        <v>2017</v>
      </c>
      <c r="B4400" t="s">
        <v>41</v>
      </c>
      <c r="C4400" s="212" t="s">
        <v>6029</v>
      </c>
      <c r="D4400" s="47" t="s">
        <v>6005</v>
      </c>
      <c r="E4400" s="11">
        <v>4.3529999999999998</v>
      </c>
      <c r="F4400" s="2">
        <v>0.24049999999999999</v>
      </c>
      <c r="G4400" s="2">
        <v>0.74350000000000005</v>
      </c>
      <c r="H4400" s="2">
        <v>-0.50300000000000011</v>
      </c>
      <c r="I4400" s="2">
        <v>0.2102</v>
      </c>
      <c r="J4400" s="2">
        <v>0.74750000000000005</v>
      </c>
      <c r="K4400" s="2">
        <v>-0.53730000000000011</v>
      </c>
      <c r="L4400" s="2">
        <v>0.24629999999999999</v>
      </c>
      <c r="M4400" s="2">
        <v>0.74</v>
      </c>
      <c r="N4400" s="2">
        <v>-0.49370000000000003</v>
      </c>
      <c r="O4400" s="2">
        <v>-0.51133333333333342</v>
      </c>
      <c r="P4400" s="2" t="s">
        <v>5900</v>
      </c>
      <c r="Q4400" s="5">
        <v>25195</v>
      </c>
      <c r="R4400" s="5">
        <v>5787.9623248334483</v>
      </c>
      <c r="S4400" s="5">
        <v>71</v>
      </c>
      <c r="T4400" s="5">
        <v>281.80194483032352</v>
      </c>
      <c r="U4400" s="5">
        <v>2</v>
      </c>
      <c r="V4400" s="5">
        <v>7.9380829529668588</v>
      </c>
      <c r="W4400" s="5">
        <v>7</v>
      </c>
      <c r="X4400" s="5">
        <v>27.783290335384006</v>
      </c>
      <c r="Y4400" s="5">
        <v>17</v>
      </c>
      <c r="Z4400" s="5">
        <v>67.473705100218297</v>
      </c>
      <c r="AA4400" s="5">
        <v>45</v>
      </c>
      <c r="AB4400" s="5">
        <v>178.60686644175431</v>
      </c>
      <c r="AC4400" s="225">
        <v>295</v>
      </c>
      <c r="AD4400" s="5">
        <v>1170.8672355626118</v>
      </c>
      <c r="AE4400" s="5">
        <v>55</v>
      </c>
      <c r="AF4400" s="5">
        <v>218.29728120658859</v>
      </c>
      <c r="AG4400" s="5">
        <v>197</v>
      </c>
      <c r="AH4400" s="5">
        <v>781.90117086723558</v>
      </c>
      <c r="AI4400" s="5">
        <v>43</v>
      </c>
      <c r="AJ4400" s="5">
        <v>170.66878348878745</v>
      </c>
    </row>
    <row r="4401" spans="1:36" x14ac:dyDescent="0.25">
      <c r="A4401">
        <v>2017</v>
      </c>
      <c r="B4401" t="s">
        <v>71</v>
      </c>
      <c r="C4401" s="212" t="s">
        <v>5958</v>
      </c>
      <c r="D4401" s="47" t="s">
        <v>610</v>
      </c>
      <c r="E4401" s="11">
        <v>0</v>
      </c>
      <c r="F4401" s="2">
        <v>0.33289999999999997</v>
      </c>
      <c r="G4401" s="2">
        <v>0.64890000000000003</v>
      </c>
      <c r="H4401" s="2">
        <v>-0.31600000000000006</v>
      </c>
      <c r="I4401" s="2">
        <v>0.34639999999999999</v>
      </c>
      <c r="J4401" s="2">
        <v>0.60750000000000004</v>
      </c>
      <c r="K4401" s="2">
        <v>-0.26110000000000005</v>
      </c>
      <c r="L4401" s="2">
        <v>0.41660000000000003</v>
      </c>
      <c r="M4401" s="2">
        <v>0.57110000000000005</v>
      </c>
      <c r="N4401" s="2">
        <v>-0.15450000000000003</v>
      </c>
      <c r="O4401" s="2">
        <v>-0.24386666666666676</v>
      </c>
      <c r="P4401" s="2" t="s">
        <v>5900</v>
      </c>
      <c r="Q4401" s="5">
        <v>25199</v>
      </c>
      <c r="R4401" s="5" t="s">
        <v>4791</v>
      </c>
      <c r="S4401" s="5">
        <v>193</v>
      </c>
      <c r="T4401" s="5">
        <v>765.90340886543117</v>
      </c>
      <c r="U4401" s="5">
        <v>2</v>
      </c>
      <c r="V4401" s="5">
        <v>7.936822889797214</v>
      </c>
      <c r="W4401" s="5">
        <v>17</v>
      </c>
      <c r="X4401" s="5">
        <v>67.462994563276325</v>
      </c>
      <c r="Y4401" s="5">
        <v>54</v>
      </c>
      <c r="Z4401" s="5">
        <v>214.29421802452475</v>
      </c>
      <c r="AA4401" s="5">
        <v>120</v>
      </c>
      <c r="AB4401" s="5">
        <v>476.20937338783284</v>
      </c>
      <c r="AC4401" s="225">
        <v>857</v>
      </c>
      <c r="AD4401" s="5">
        <v>3400.9286082781059</v>
      </c>
      <c r="AE4401" s="5">
        <v>139</v>
      </c>
      <c r="AF4401" s="5">
        <v>551.60919084090642</v>
      </c>
      <c r="AG4401" s="5">
        <v>572</v>
      </c>
      <c r="AH4401" s="5">
        <v>2269.9313464820034</v>
      </c>
      <c r="AI4401" s="5">
        <v>146</v>
      </c>
      <c r="AJ4401" s="5">
        <v>579.38807095519667</v>
      </c>
    </row>
    <row r="4402" spans="1:36" x14ac:dyDescent="0.25">
      <c r="A4402">
        <v>2018</v>
      </c>
      <c r="B4402" t="s">
        <v>49</v>
      </c>
      <c r="C4402" s="212" t="s">
        <v>6363</v>
      </c>
      <c r="D4402" s="47" t="s">
        <v>6364</v>
      </c>
      <c r="E4402" s="11">
        <v>10.5</v>
      </c>
      <c r="F4402" s="2">
        <v>0</v>
      </c>
      <c r="G4402" s="2">
        <v>0</v>
      </c>
      <c r="H4402" s="2">
        <v>0</v>
      </c>
      <c r="I4402" s="2">
        <v>0.32700000000000001</v>
      </c>
      <c r="J4402" s="2">
        <v>0.58899999999999997</v>
      </c>
      <c r="K4402" s="2">
        <v>-0.26199999999999996</v>
      </c>
      <c r="L4402" s="2">
        <v>0.42</v>
      </c>
      <c r="M4402" s="2">
        <v>0.56699999999999995</v>
      </c>
      <c r="N4402" s="2">
        <v>-0.14699999999999996</v>
      </c>
      <c r="O4402" s="2">
        <v>-0.13633333333333331</v>
      </c>
      <c r="P4402" s="2" t="s">
        <v>5900</v>
      </c>
      <c r="Q4402" s="5">
        <v>25203</v>
      </c>
      <c r="R4402" s="5">
        <v>2400.2857142857142</v>
      </c>
      <c r="S4402" s="5">
        <v>7</v>
      </c>
      <c r="T4402" s="5">
        <v>27.774471293100028</v>
      </c>
      <c r="U4402" s="5">
        <v>0</v>
      </c>
      <c r="V4402" s="5">
        <v>0</v>
      </c>
      <c r="W4402" s="5">
        <v>5</v>
      </c>
      <c r="X4402" s="5">
        <v>19.838908066500018</v>
      </c>
      <c r="Y4402" s="5">
        <v>1</v>
      </c>
      <c r="Z4402" s="5">
        <v>3.9677816133000041</v>
      </c>
      <c r="AA4402" s="5">
        <v>1</v>
      </c>
      <c r="AB4402" s="5">
        <v>3.9677816133000041</v>
      </c>
      <c r="AC4402" s="225">
        <v>327</v>
      </c>
      <c r="AD4402" s="5">
        <v>1297.4645875491012</v>
      </c>
      <c r="AE4402" s="5">
        <v>8</v>
      </c>
      <c r="AF4402" s="5">
        <v>31.742252906400033</v>
      </c>
      <c r="AG4402" s="5">
        <v>297</v>
      </c>
      <c r="AH4402" s="5">
        <v>1178.4311391501012</v>
      </c>
      <c r="AI4402" s="5">
        <v>22</v>
      </c>
      <c r="AJ4402" s="5">
        <v>87.291195492600082</v>
      </c>
    </row>
    <row r="4403" spans="1:36" x14ac:dyDescent="0.25">
      <c r="A4403">
        <v>2018</v>
      </c>
      <c r="B4403" t="s">
        <v>49</v>
      </c>
      <c r="C4403" s="212" t="s">
        <v>6499</v>
      </c>
      <c r="D4403" s="47" t="s">
        <v>726</v>
      </c>
      <c r="E4403" s="11">
        <v>20.5</v>
      </c>
      <c r="F4403" s="2">
        <v>0.30480000000000002</v>
      </c>
      <c r="G4403" s="2">
        <v>0.66490000000000005</v>
      </c>
      <c r="H4403" s="2">
        <v>-0.36010000000000003</v>
      </c>
      <c r="I4403" s="2">
        <v>0.40799999999999997</v>
      </c>
      <c r="J4403" s="2">
        <v>0.49</v>
      </c>
      <c r="K4403" s="2">
        <v>-8.2000000000000017E-2</v>
      </c>
      <c r="L4403" s="2">
        <v>0.53300000000000003</v>
      </c>
      <c r="M4403" s="2">
        <v>0.45500000000000002</v>
      </c>
      <c r="N4403" s="2">
        <v>7.8000000000000014E-2</v>
      </c>
      <c r="O4403" s="2">
        <v>-0.12136666666666668</v>
      </c>
      <c r="P4403" s="2" t="s">
        <v>5900</v>
      </c>
      <c r="Q4403" s="5">
        <v>25204</v>
      </c>
      <c r="R4403" s="5">
        <v>1229.4634146341464</v>
      </c>
      <c r="S4403" s="5">
        <v>42</v>
      </c>
      <c r="T4403" s="5">
        <v>166.64021583875575</v>
      </c>
      <c r="U4403" s="5">
        <v>0</v>
      </c>
      <c r="V4403" s="5">
        <v>0</v>
      </c>
      <c r="W4403" s="5">
        <v>3</v>
      </c>
      <c r="X4403" s="5">
        <v>11.902872559911126</v>
      </c>
      <c r="Y4403" s="5">
        <v>4</v>
      </c>
      <c r="Z4403" s="5">
        <v>15.870496746548167</v>
      </c>
      <c r="AA4403" s="5">
        <v>35</v>
      </c>
      <c r="AB4403" s="5">
        <v>138.86684653229648</v>
      </c>
      <c r="AC4403" s="225">
        <v>262</v>
      </c>
      <c r="AD4403" s="5">
        <v>1039.5175368989048</v>
      </c>
      <c r="AE4403" s="5">
        <v>34</v>
      </c>
      <c r="AF4403" s="5">
        <v>134.89922234565941</v>
      </c>
      <c r="AG4403" s="5">
        <v>220</v>
      </c>
      <c r="AH4403" s="5">
        <v>872.87732106014914</v>
      </c>
      <c r="AI4403" s="5">
        <v>8</v>
      </c>
      <c r="AJ4403" s="5">
        <v>31.740993493096333</v>
      </c>
    </row>
    <row r="4404" spans="1:36" x14ac:dyDescent="0.25">
      <c r="A4404">
        <v>2017</v>
      </c>
      <c r="B4404" t="s">
        <v>71</v>
      </c>
      <c r="C4404" s="212" t="s">
        <v>5943</v>
      </c>
      <c r="D4404" s="47" t="s">
        <v>610</v>
      </c>
      <c r="E4404" s="11">
        <v>0</v>
      </c>
      <c r="F4404" s="2">
        <v>0.33289999999999997</v>
      </c>
      <c r="G4404" s="2">
        <v>0.64890000000000003</v>
      </c>
      <c r="H4404" s="2">
        <v>-0.31600000000000006</v>
      </c>
      <c r="I4404" s="2">
        <v>0.34639999999999999</v>
      </c>
      <c r="J4404" s="2">
        <v>0.60750000000000004</v>
      </c>
      <c r="K4404" s="2">
        <v>-0.26110000000000005</v>
      </c>
      <c r="L4404" s="2">
        <v>0.41660000000000003</v>
      </c>
      <c r="M4404" s="2">
        <v>0.57110000000000005</v>
      </c>
      <c r="N4404" s="2">
        <v>-0.15450000000000003</v>
      </c>
      <c r="O4404" s="2">
        <v>-0.24386666666666676</v>
      </c>
      <c r="P4404" s="2" t="s">
        <v>5900</v>
      </c>
      <c r="Q4404" s="5">
        <v>25218</v>
      </c>
      <c r="R4404" s="5" t="s">
        <v>4791</v>
      </c>
      <c r="S4404" s="5">
        <v>11</v>
      </c>
      <c r="T4404" s="5">
        <v>43.619636767388371</v>
      </c>
      <c r="U4404" s="5">
        <v>0</v>
      </c>
      <c r="V4404" s="5">
        <v>0</v>
      </c>
      <c r="W4404" s="5">
        <v>5</v>
      </c>
      <c r="X4404" s="5">
        <v>19.827107621540168</v>
      </c>
      <c r="Y4404" s="5">
        <v>4</v>
      </c>
      <c r="Z4404" s="5">
        <v>15.861686097232136</v>
      </c>
      <c r="AA4404" s="5">
        <v>2</v>
      </c>
      <c r="AB4404" s="5">
        <v>7.9308430486160679</v>
      </c>
      <c r="AC4404" s="225">
        <v>314</v>
      </c>
      <c r="AD4404" s="5">
        <v>1245.1423586327226</v>
      </c>
      <c r="AE4404" s="5">
        <v>38</v>
      </c>
      <c r="AF4404" s="5">
        <v>150.68601792370529</v>
      </c>
      <c r="AG4404" s="5">
        <v>257</v>
      </c>
      <c r="AH4404" s="5">
        <v>1019.1133317471648</v>
      </c>
      <c r="AI4404" s="5">
        <v>19</v>
      </c>
      <c r="AJ4404" s="5">
        <v>75.343008961852647</v>
      </c>
    </row>
    <row r="4405" spans="1:36" x14ac:dyDescent="0.25">
      <c r="A4405">
        <v>2018</v>
      </c>
      <c r="B4405" t="s">
        <v>49</v>
      </c>
      <c r="C4405" s="212" t="s">
        <v>6375</v>
      </c>
      <c r="D4405" s="47" t="s">
        <v>5371</v>
      </c>
      <c r="E4405" s="11">
        <v>28.4</v>
      </c>
      <c r="F4405" s="2">
        <v>0.42899999999999999</v>
      </c>
      <c r="G4405" s="2">
        <v>0.54510000000000003</v>
      </c>
      <c r="H4405" s="2">
        <v>-0.11610000000000004</v>
      </c>
      <c r="I4405" s="2">
        <v>0.40200000000000002</v>
      </c>
      <c r="J4405" s="2">
        <v>0.504</v>
      </c>
      <c r="K4405" s="2">
        <v>-0.10199999999999998</v>
      </c>
      <c r="L4405" s="2">
        <v>0.51400000000000001</v>
      </c>
      <c r="M4405" s="2">
        <v>0.47499999999999998</v>
      </c>
      <c r="N4405" s="2">
        <v>3.9000000000000035E-2</v>
      </c>
      <c r="O4405" s="2">
        <v>-5.9699999999999996E-2</v>
      </c>
      <c r="P4405" s="2" t="s">
        <v>5900</v>
      </c>
      <c r="Q4405" s="5">
        <v>25225</v>
      </c>
      <c r="R4405" s="5">
        <v>888.20422535211276</v>
      </c>
      <c r="S4405" s="5">
        <v>45</v>
      </c>
      <c r="T4405" s="5">
        <v>178.39444995044599</v>
      </c>
      <c r="U4405" s="5">
        <v>0</v>
      </c>
      <c r="V4405" s="5">
        <v>0</v>
      </c>
      <c r="W4405" s="5">
        <v>15</v>
      </c>
      <c r="X4405" s="5">
        <v>59.46481665014867</v>
      </c>
      <c r="Y4405" s="5">
        <v>3</v>
      </c>
      <c r="Z4405" s="5">
        <v>11.892963330029731</v>
      </c>
      <c r="AA4405" s="5">
        <v>27</v>
      </c>
      <c r="AB4405" s="5">
        <v>107.0366699702676</v>
      </c>
      <c r="AC4405" s="225">
        <v>173</v>
      </c>
      <c r="AD4405" s="5">
        <v>685.82755203171462</v>
      </c>
      <c r="AE4405" s="5">
        <v>27</v>
      </c>
      <c r="AF4405" s="5">
        <v>107.0366699702676</v>
      </c>
      <c r="AG4405" s="5">
        <v>135</v>
      </c>
      <c r="AH4405" s="5">
        <v>535.18334985133788</v>
      </c>
      <c r="AI4405" s="5">
        <v>11</v>
      </c>
      <c r="AJ4405" s="5">
        <v>43.607532210109021</v>
      </c>
    </row>
    <row r="4406" spans="1:36" x14ac:dyDescent="0.25">
      <c r="A4406">
        <v>2019</v>
      </c>
      <c r="B4406" t="s">
        <v>41</v>
      </c>
      <c r="C4406" s="212" t="s">
        <v>6176</v>
      </c>
      <c r="D4406" s="47" t="s">
        <v>1102</v>
      </c>
      <c r="E4406" s="11">
        <v>17.396999999999998</v>
      </c>
      <c r="F4406" s="2">
        <v>0.48089999999999999</v>
      </c>
      <c r="G4406" s="2">
        <v>0.49380000000000002</v>
      </c>
      <c r="H4406" s="2">
        <v>-1.2900000000000023E-2</v>
      </c>
      <c r="I4406" s="2">
        <v>0.44790000000000002</v>
      </c>
      <c r="J4406" s="2">
        <v>0.48060000000000003</v>
      </c>
      <c r="K4406" s="2">
        <v>-3.2700000000000007E-2</v>
      </c>
      <c r="L4406" s="2">
        <v>0.40920000000000001</v>
      </c>
      <c r="M4406" s="2">
        <v>0.55259999999999998</v>
      </c>
      <c r="N4406" s="2">
        <v>-0.14339999999999997</v>
      </c>
      <c r="O4406" s="2">
        <v>-6.3E-2</v>
      </c>
      <c r="P4406" s="2" t="s">
        <v>5900</v>
      </c>
      <c r="Q4406" s="5">
        <v>25242</v>
      </c>
      <c r="R4406" s="5">
        <v>1450.9398172098638</v>
      </c>
      <c r="S4406" s="5">
        <v>208</v>
      </c>
      <c r="T4406" s="5">
        <v>824.02345297520003</v>
      </c>
      <c r="U4406" s="5">
        <v>1</v>
      </c>
      <c r="V4406" s="5">
        <v>3.9616512162269233</v>
      </c>
      <c r="W4406" s="5">
        <v>48</v>
      </c>
      <c r="X4406" s="5">
        <v>190.1592583788923</v>
      </c>
      <c r="Y4406" s="5">
        <v>38</v>
      </c>
      <c r="Z4406" s="5">
        <v>150.54274621662307</v>
      </c>
      <c r="AA4406" s="5">
        <v>121</v>
      </c>
      <c r="AB4406" s="5">
        <v>479.35979716345776</v>
      </c>
      <c r="AC4406" s="225">
        <v>932</v>
      </c>
      <c r="AD4406" s="5">
        <v>3692.2589335234929</v>
      </c>
      <c r="AE4406" s="5">
        <v>113</v>
      </c>
      <c r="AF4406" s="5">
        <v>447.66658743364229</v>
      </c>
      <c r="AG4406" s="5">
        <v>779</v>
      </c>
      <c r="AH4406" s="5">
        <v>3086.1262974407732</v>
      </c>
      <c r="AI4406" s="5">
        <v>40</v>
      </c>
      <c r="AJ4406" s="5">
        <v>158.46604864907695</v>
      </c>
    </row>
    <row r="4407" spans="1:36" x14ac:dyDescent="0.25">
      <c r="A4407">
        <v>2017</v>
      </c>
      <c r="B4407" t="s">
        <v>41</v>
      </c>
      <c r="C4407" s="212" t="s">
        <v>6144</v>
      </c>
      <c r="D4407" s="47" t="s">
        <v>6109</v>
      </c>
      <c r="E4407" s="11">
        <v>11.53</v>
      </c>
      <c r="F4407" s="2">
        <v>0.44950000000000001</v>
      </c>
      <c r="G4407" s="2">
        <v>0.53290000000000004</v>
      </c>
      <c r="H4407" s="2">
        <v>-8.340000000000003E-2</v>
      </c>
      <c r="I4407" s="2">
        <v>0.44180000000000003</v>
      </c>
      <c r="J4407" s="2">
        <v>0.50580000000000003</v>
      </c>
      <c r="K4407" s="2">
        <v>-6.4000000000000001E-2</v>
      </c>
      <c r="L4407" s="2">
        <v>0.46360000000000001</v>
      </c>
      <c r="M4407" s="2">
        <v>0.51849999999999996</v>
      </c>
      <c r="N4407" s="2">
        <v>-5.4899999999999949E-2</v>
      </c>
      <c r="O4407" s="2">
        <v>-6.7433333333333331E-2</v>
      </c>
      <c r="P4407" s="2" t="s">
        <v>5900</v>
      </c>
      <c r="Q4407" s="5">
        <v>25280</v>
      </c>
      <c r="R4407" s="5">
        <v>2192.5411968777103</v>
      </c>
      <c r="S4407" s="5">
        <v>7</v>
      </c>
      <c r="T4407" s="5">
        <v>27.689873417721522</v>
      </c>
      <c r="U4407" s="5">
        <v>0</v>
      </c>
      <c r="V4407" s="5">
        <v>0</v>
      </c>
      <c r="W4407" s="5">
        <v>3</v>
      </c>
      <c r="X4407" s="5">
        <v>11.867088607594937</v>
      </c>
      <c r="Y4407" s="5">
        <v>1</v>
      </c>
      <c r="Z4407" s="5">
        <v>3.9556962025316458</v>
      </c>
      <c r="AA4407" s="5">
        <v>3</v>
      </c>
      <c r="AB4407" s="5">
        <v>11.867088607594937</v>
      </c>
      <c r="AC4407" s="225">
        <v>213</v>
      </c>
      <c r="AD4407" s="5">
        <v>842.5632911392405</v>
      </c>
      <c r="AE4407" s="5">
        <v>20</v>
      </c>
      <c r="AF4407" s="5">
        <v>79.113924050632903</v>
      </c>
      <c r="AG4407" s="5">
        <v>187</v>
      </c>
      <c r="AH4407" s="5">
        <v>739.71518987341778</v>
      </c>
      <c r="AI4407" s="5">
        <v>6</v>
      </c>
      <c r="AJ4407" s="5">
        <v>23.734177215189874</v>
      </c>
    </row>
    <row r="4408" spans="1:36" x14ac:dyDescent="0.25">
      <c r="A4408">
        <v>2017</v>
      </c>
      <c r="B4408" t="s">
        <v>71</v>
      </c>
      <c r="C4408" s="212" t="s">
        <v>5849</v>
      </c>
      <c r="D4408" s="47" t="s">
        <v>5291</v>
      </c>
      <c r="E4408" s="11">
        <v>0</v>
      </c>
      <c r="F4408" s="2">
        <v>0.48149999999999998</v>
      </c>
      <c r="G4408" s="2">
        <v>0.49559999999999998</v>
      </c>
      <c r="H4408" s="2">
        <v>-1.4100000000000001E-2</v>
      </c>
      <c r="I4408" s="2">
        <v>0.51300000000000001</v>
      </c>
      <c r="J4408" s="2">
        <v>0.41589999999999999</v>
      </c>
      <c r="K4408" s="2">
        <v>9.710000000000002E-2</v>
      </c>
      <c r="L4408" s="2">
        <v>0.59409999999999996</v>
      </c>
      <c r="M4408" s="2">
        <v>0.379</v>
      </c>
      <c r="N4408" s="2">
        <v>0.21509999999999996</v>
      </c>
      <c r="O4408" s="2">
        <v>9.9366666666666659E-2</v>
      </c>
      <c r="P4408" s="2" t="s">
        <v>5765</v>
      </c>
      <c r="Q4408" s="5">
        <v>25283</v>
      </c>
      <c r="R4408" s="5" t="s">
        <v>4791</v>
      </c>
      <c r="S4408" s="5">
        <v>22</v>
      </c>
      <c r="T4408" s="5">
        <v>87.014990309694255</v>
      </c>
      <c r="U4408" s="5">
        <v>0</v>
      </c>
      <c r="V4408" s="5">
        <v>0</v>
      </c>
      <c r="W4408" s="5">
        <v>6</v>
      </c>
      <c r="X4408" s="5">
        <v>23.731360993552979</v>
      </c>
      <c r="Y4408" s="5">
        <v>4</v>
      </c>
      <c r="Z4408" s="5">
        <v>15.82090732903532</v>
      </c>
      <c r="AA4408" s="5">
        <v>12</v>
      </c>
      <c r="AB4408" s="5">
        <v>47.462721987105958</v>
      </c>
      <c r="AC4408" s="225">
        <v>138</v>
      </c>
      <c r="AD4408" s="5">
        <v>545.82130285171854</v>
      </c>
      <c r="AE4408" s="5">
        <v>16</v>
      </c>
      <c r="AF4408" s="5">
        <v>63.28362931614128</v>
      </c>
      <c r="AG4408" s="5">
        <v>118</v>
      </c>
      <c r="AH4408" s="5">
        <v>466.71676620654199</v>
      </c>
      <c r="AI4408" s="5">
        <v>4</v>
      </c>
      <c r="AJ4408" s="5">
        <v>15.82090732903532</v>
      </c>
    </row>
    <row r="4409" spans="1:36" x14ac:dyDescent="0.25">
      <c r="A4409">
        <v>2018</v>
      </c>
      <c r="B4409" t="s">
        <v>49</v>
      </c>
      <c r="C4409" s="212" t="s">
        <v>6464</v>
      </c>
      <c r="D4409" s="47" t="s">
        <v>6316</v>
      </c>
      <c r="E4409" s="11">
        <v>9.9</v>
      </c>
      <c r="F4409" s="2">
        <v>0.2611</v>
      </c>
      <c r="G4409" s="2">
        <v>0.71</v>
      </c>
      <c r="H4409" s="2">
        <v>-0.44889999999999997</v>
      </c>
      <c r="I4409" s="2">
        <v>0.34399999999999997</v>
      </c>
      <c r="J4409" s="2">
        <v>0.56699999999999995</v>
      </c>
      <c r="K4409" s="2">
        <v>-0.22299999999999998</v>
      </c>
      <c r="L4409" s="2">
        <v>0.46600000000000003</v>
      </c>
      <c r="M4409" s="2">
        <v>0.52200000000000002</v>
      </c>
      <c r="N4409" s="2">
        <v>-5.5999999999999994E-2</v>
      </c>
      <c r="O4409" s="2">
        <v>-0.24263333333333334</v>
      </c>
      <c r="P4409" s="2" t="s">
        <v>5900</v>
      </c>
      <c r="Q4409" s="5">
        <v>25305</v>
      </c>
      <c r="R4409" s="5">
        <v>2556.060606060606</v>
      </c>
      <c r="S4409" s="5">
        <v>3</v>
      </c>
      <c r="T4409" s="5">
        <v>11.855364552459989</v>
      </c>
      <c r="U4409" s="5">
        <v>0</v>
      </c>
      <c r="V4409" s="5">
        <v>0</v>
      </c>
      <c r="W4409" s="5">
        <v>0</v>
      </c>
      <c r="X4409" s="5">
        <v>0</v>
      </c>
      <c r="Y4409" s="5">
        <v>0</v>
      </c>
      <c r="Z4409" s="5">
        <v>0</v>
      </c>
      <c r="AA4409" s="5">
        <v>3</v>
      </c>
      <c r="AB4409" s="5">
        <v>11.855364552459989</v>
      </c>
      <c r="AC4409" s="225">
        <v>116</v>
      </c>
      <c r="AD4409" s="5">
        <v>458.40742936178623</v>
      </c>
      <c r="AE4409" s="5">
        <v>15</v>
      </c>
      <c r="AF4409" s="5">
        <v>59.276822762299936</v>
      </c>
      <c r="AG4409" s="5">
        <v>94</v>
      </c>
      <c r="AH4409" s="5">
        <v>371.46808931041295</v>
      </c>
      <c r="AI4409" s="5">
        <v>7</v>
      </c>
      <c r="AJ4409" s="5">
        <v>27.662517289073303</v>
      </c>
    </row>
    <row r="4410" spans="1:36" x14ac:dyDescent="0.25">
      <c r="A4410">
        <v>2017</v>
      </c>
      <c r="B4410" t="s">
        <v>49</v>
      </c>
      <c r="C4410" s="212" t="s">
        <v>6499</v>
      </c>
      <c r="D4410" s="47" t="s">
        <v>726</v>
      </c>
      <c r="E4410" s="11">
        <v>20.5</v>
      </c>
      <c r="F4410" s="2">
        <v>0.30480000000000002</v>
      </c>
      <c r="G4410" s="2">
        <v>0.66490000000000005</v>
      </c>
      <c r="H4410" s="2">
        <v>-0.36010000000000003</v>
      </c>
      <c r="I4410" s="2">
        <v>0.40799999999999997</v>
      </c>
      <c r="J4410" s="2">
        <v>0.49</v>
      </c>
      <c r="K4410" s="2">
        <v>-8.2000000000000017E-2</v>
      </c>
      <c r="L4410" s="2">
        <v>0.53300000000000003</v>
      </c>
      <c r="M4410" s="2">
        <v>0.45500000000000002</v>
      </c>
      <c r="N4410" s="2">
        <v>7.8000000000000014E-2</v>
      </c>
      <c r="O4410" s="2">
        <v>-0.12136666666666668</v>
      </c>
      <c r="P4410" s="2" t="s">
        <v>5900</v>
      </c>
      <c r="Q4410" s="5">
        <v>25312</v>
      </c>
      <c r="R4410" s="5">
        <v>1234.7317073170732</v>
      </c>
      <c r="S4410" s="5">
        <v>59</v>
      </c>
      <c r="T4410" s="5">
        <v>233.09102402022754</v>
      </c>
      <c r="U4410" s="5">
        <v>0</v>
      </c>
      <c r="V4410" s="5">
        <v>0</v>
      </c>
      <c r="W4410" s="5">
        <v>10</v>
      </c>
      <c r="X4410" s="5">
        <v>39.506953223767383</v>
      </c>
      <c r="Y4410" s="5">
        <v>2</v>
      </c>
      <c r="Z4410" s="5">
        <v>7.9013906447534774</v>
      </c>
      <c r="AA4410" s="5">
        <v>47</v>
      </c>
      <c r="AB4410" s="5">
        <v>185.68268015170671</v>
      </c>
      <c r="AC4410" s="225">
        <v>249</v>
      </c>
      <c r="AD4410" s="5">
        <v>983.72313527180791</v>
      </c>
      <c r="AE4410" s="5">
        <v>29</v>
      </c>
      <c r="AF4410" s="5">
        <v>114.57016434892542</v>
      </c>
      <c r="AG4410" s="5">
        <v>209</v>
      </c>
      <c r="AH4410" s="5">
        <v>825.6953223767382</v>
      </c>
      <c r="AI4410" s="5">
        <v>11</v>
      </c>
      <c r="AJ4410" s="5">
        <v>43.457648546144121</v>
      </c>
    </row>
    <row r="4411" spans="1:36" x14ac:dyDescent="0.25">
      <c r="A4411">
        <v>2019</v>
      </c>
      <c r="B4411" t="s">
        <v>41</v>
      </c>
      <c r="C4411" s="212" t="s">
        <v>5552</v>
      </c>
      <c r="D4411" s="47" t="s">
        <v>1044</v>
      </c>
      <c r="E4411" s="11">
        <v>13.186999999999999</v>
      </c>
      <c r="F4411" s="2">
        <v>0.502</v>
      </c>
      <c r="G4411" s="2">
        <v>0.47689999999999999</v>
      </c>
      <c r="H4411" s="2">
        <v>2.5100000000000011E-2</v>
      </c>
      <c r="I4411" s="2">
        <v>0.50519999999999998</v>
      </c>
      <c r="J4411" s="2">
        <v>0.4289</v>
      </c>
      <c r="K4411" s="2">
        <v>7.6299999999999979E-2</v>
      </c>
      <c r="L4411" s="2">
        <v>0.53339999999999999</v>
      </c>
      <c r="M4411" s="2">
        <v>0.44550000000000001</v>
      </c>
      <c r="N4411" s="2">
        <v>8.7899999999999978E-2</v>
      </c>
      <c r="O4411" s="2">
        <v>6.3099999999999989E-2</v>
      </c>
      <c r="P4411" s="2" t="s">
        <v>4792</v>
      </c>
      <c r="Q4411" s="5">
        <v>25324</v>
      </c>
      <c r="R4411" s="5">
        <v>1920.3761280048534</v>
      </c>
      <c r="S4411" s="5">
        <v>18</v>
      </c>
      <c r="T4411" s="5">
        <v>71.078818512083402</v>
      </c>
      <c r="U4411" s="5">
        <v>0</v>
      </c>
      <c r="V4411" s="5">
        <v>0</v>
      </c>
      <c r="W4411" s="5">
        <v>7</v>
      </c>
      <c r="X4411" s="5">
        <v>27.641762754699098</v>
      </c>
      <c r="Y4411" s="5">
        <v>2</v>
      </c>
      <c r="Z4411" s="5">
        <v>7.8976465013425994</v>
      </c>
      <c r="AA4411" s="5">
        <v>9</v>
      </c>
      <c r="AB4411" s="5">
        <v>35.539409256041701</v>
      </c>
      <c r="AC4411" s="225">
        <v>285</v>
      </c>
      <c r="AD4411" s="5">
        <v>1125.4146264413205</v>
      </c>
      <c r="AE4411" s="5">
        <v>19</v>
      </c>
      <c r="AF4411" s="5">
        <v>75.027641762754698</v>
      </c>
      <c r="AG4411" s="5">
        <v>254</v>
      </c>
      <c r="AH4411" s="5">
        <v>1003.0011056705102</v>
      </c>
      <c r="AI4411" s="5">
        <v>12</v>
      </c>
      <c r="AJ4411" s="5">
        <v>47.385879008055603</v>
      </c>
    </row>
    <row r="4412" spans="1:36" x14ac:dyDescent="0.25">
      <c r="A4412">
        <v>2018</v>
      </c>
      <c r="B4412" t="s">
        <v>41</v>
      </c>
      <c r="C4412" s="212" t="s">
        <v>5552</v>
      </c>
      <c r="D4412" s="47" t="s">
        <v>1044</v>
      </c>
      <c r="E4412" s="11">
        <v>13.186999999999999</v>
      </c>
      <c r="F4412" s="2">
        <v>0.502</v>
      </c>
      <c r="G4412" s="2">
        <v>0.47689999999999999</v>
      </c>
      <c r="H4412" s="2">
        <v>2.5100000000000011E-2</v>
      </c>
      <c r="I4412" s="2">
        <v>0.50519999999999998</v>
      </c>
      <c r="J4412" s="2">
        <v>0.4289</v>
      </c>
      <c r="K4412" s="2">
        <v>7.6299999999999979E-2</v>
      </c>
      <c r="L4412" s="2">
        <v>0.53339999999999999</v>
      </c>
      <c r="M4412" s="2">
        <v>0.44550000000000001</v>
      </c>
      <c r="N4412" s="2">
        <v>8.7899999999999978E-2</v>
      </c>
      <c r="O4412" s="2">
        <v>6.3099999999999989E-2</v>
      </c>
      <c r="P4412" s="2" t="s">
        <v>4792</v>
      </c>
      <c r="Q4412" s="5">
        <v>25353</v>
      </c>
      <c r="R4412" s="5">
        <v>1922.5752635171002</v>
      </c>
      <c r="S4412" s="5">
        <v>24</v>
      </c>
      <c r="T4412" s="5">
        <v>94.66335344929594</v>
      </c>
      <c r="U4412" s="5">
        <v>0</v>
      </c>
      <c r="V4412" s="5">
        <v>0</v>
      </c>
      <c r="W4412" s="5">
        <v>10</v>
      </c>
      <c r="X4412" s="5">
        <v>39.443063937206645</v>
      </c>
      <c r="Y4412" s="5">
        <v>2</v>
      </c>
      <c r="Z4412" s="5">
        <v>7.8886127874413274</v>
      </c>
      <c r="AA4412" s="5">
        <v>12</v>
      </c>
      <c r="AB4412" s="5">
        <v>47.33167672464797</v>
      </c>
      <c r="AC4412" s="225">
        <v>298</v>
      </c>
      <c r="AD4412" s="5">
        <v>1175.4033053287581</v>
      </c>
      <c r="AE4412" s="5">
        <v>27</v>
      </c>
      <c r="AF4412" s="5">
        <v>106.49627263045794</v>
      </c>
      <c r="AG4412" s="5">
        <v>266</v>
      </c>
      <c r="AH4412" s="5">
        <v>1049.1855007296967</v>
      </c>
      <c r="AI4412" s="5">
        <v>5</v>
      </c>
      <c r="AJ4412" s="5">
        <v>19.721531968603323</v>
      </c>
    </row>
    <row r="4413" spans="1:36" x14ac:dyDescent="0.25">
      <c r="A4413">
        <v>2017</v>
      </c>
      <c r="B4413" t="s">
        <v>49</v>
      </c>
      <c r="C4413" s="212" t="s">
        <v>6363</v>
      </c>
      <c r="D4413" s="47" t="s">
        <v>6364</v>
      </c>
      <c r="E4413" s="11">
        <v>10.5</v>
      </c>
      <c r="F4413" s="2">
        <v>0</v>
      </c>
      <c r="G4413" s="2">
        <v>0</v>
      </c>
      <c r="H4413" s="2">
        <v>0</v>
      </c>
      <c r="I4413" s="2">
        <v>0.32700000000000001</v>
      </c>
      <c r="J4413" s="2">
        <v>0.58899999999999997</v>
      </c>
      <c r="K4413" s="2">
        <v>-0.26199999999999996</v>
      </c>
      <c r="L4413" s="2">
        <v>0.42</v>
      </c>
      <c r="M4413" s="2">
        <v>0.56699999999999995</v>
      </c>
      <c r="N4413" s="2">
        <v>-0.14699999999999996</v>
      </c>
      <c r="O4413" s="2">
        <v>-0.13633333333333331</v>
      </c>
      <c r="P4413" s="2" t="s">
        <v>5900</v>
      </c>
      <c r="Q4413" s="5">
        <v>25358</v>
      </c>
      <c r="R4413" s="5">
        <v>2415.0476190476193</v>
      </c>
      <c r="S4413" s="5">
        <v>10</v>
      </c>
      <c r="T4413" s="5">
        <v>39.43528669453427</v>
      </c>
      <c r="U4413" s="5">
        <v>0</v>
      </c>
      <c r="V4413" s="5">
        <v>0</v>
      </c>
      <c r="W4413" s="5">
        <v>2</v>
      </c>
      <c r="X4413" s="5">
        <v>7.8870573389068532</v>
      </c>
      <c r="Y4413" s="5">
        <v>6</v>
      </c>
      <c r="Z4413" s="5">
        <v>23.661172016720563</v>
      </c>
      <c r="AA4413" s="5">
        <v>2</v>
      </c>
      <c r="AB4413" s="5">
        <v>7.8870573389068532</v>
      </c>
      <c r="AC4413" s="225">
        <v>427</v>
      </c>
      <c r="AD4413" s="5">
        <v>1683.8867418566133</v>
      </c>
      <c r="AE4413" s="5">
        <v>15</v>
      </c>
      <c r="AF4413" s="5">
        <v>59.152930041801405</v>
      </c>
      <c r="AG4413" s="5">
        <v>397</v>
      </c>
      <c r="AH4413" s="5">
        <v>1565.5808817730106</v>
      </c>
      <c r="AI4413" s="5">
        <v>15</v>
      </c>
      <c r="AJ4413" s="5">
        <v>59.152930041801405</v>
      </c>
    </row>
    <row r="4414" spans="1:36" x14ac:dyDescent="0.25">
      <c r="A4414">
        <v>2019</v>
      </c>
      <c r="B4414" t="s">
        <v>71</v>
      </c>
      <c r="C4414" s="212" t="s">
        <v>4934</v>
      </c>
      <c r="D4414" s="47" t="s">
        <v>4933</v>
      </c>
      <c r="E4414" s="11">
        <v>0</v>
      </c>
      <c r="F4414" s="2">
        <v>0.66339999999999999</v>
      </c>
      <c r="G4414" s="2">
        <v>0.32450000000000001</v>
      </c>
      <c r="H4414" s="2">
        <v>0.33889999999999998</v>
      </c>
      <c r="I4414" s="2">
        <v>0.71699999999999997</v>
      </c>
      <c r="J4414" s="2">
        <v>0.24909999999999999</v>
      </c>
      <c r="K4414" s="2">
        <v>0.46789999999999998</v>
      </c>
      <c r="L4414" s="2">
        <v>0.71660000000000001</v>
      </c>
      <c r="M4414" s="2">
        <v>0.2732</v>
      </c>
      <c r="N4414" s="2">
        <v>0.44340000000000002</v>
      </c>
      <c r="O4414" s="2">
        <v>0.41673333333333334</v>
      </c>
      <c r="P4414" s="2" t="s">
        <v>4792</v>
      </c>
      <c r="Q4414" s="5">
        <v>25374</v>
      </c>
      <c r="R4414" s="5" t="s">
        <v>4791</v>
      </c>
      <c r="S4414" s="5">
        <v>32</v>
      </c>
      <c r="T4414" s="5">
        <v>126.11334436825096</v>
      </c>
      <c r="U4414" s="5">
        <v>0</v>
      </c>
      <c r="V4414" s="5">
        <v>0</v>
      </c>
      <c r="W4414" s="5">
        <v>8</v>
      </c>
      <c r="X4414" s="5">
        <v>31.528336092062741</v>
      </c>
      <c r="Y4414" s="5">
        <v>4</v>
      </c>
      <c r="Z4414" s="5">
        <v>15.76416804603137</v>
      </c>
      <c r="AA4414" s="5">
        <v>20</v>
      </c>
      <c r="AB4414" s="5">
        <v>78.820840230156861</v>
      </c>
      <c r="AC4414" s="225">
        <v>302</v>
      </c>
      <c r="AD4414" s="5">
        <v>1190.1946874753685</v>
      </c>
      <c r="AE4414" s="5">
        <v>38</v>
      </c>
      <c r="AF4414" s="5">
        <v>149.759596437298</v>
      </c>
      <c r="AG4414" s="5">
        <v>227</v>
      </c>
      <c r="AH4414" s="5">
        <v>894.61653661228024</v>
      </c>
      <c r="AI4414" s="5">
        <v>37</v>
      </c>
      <c r="AJ4414" s="5">
        <v>145.81855442579018</v>
      </c>
    </row>
    <row r="4415" spans="1:36" x14ac:dyDescent="0.25">
      <c r="A4415">
        <v>2018</v>
      </c>
      <c r="B4415" t="s">
        <v>71</v>
      </c>
      <c r="C4415" s="212" t="s">
        <v>5798</v>
      </c>
      <c r="D4415" s="47" t="s">
        <v>5797</v>
      </c>
      <c r="E4415" s="11">
        <v>0</v>
      </c>
      <c r="F4415" s="2">
        <v>0.50290000000000001</v>
      </c>
      <c r="G4415" s="2">
        <v>0.48559999999999998</v>
      </c>
      <c r="H4415" s="2">
        <v>1.7300000000000038E-2</v>
      </c>
      <c r="I4415" s="2">
        <v>0.45910000000000001</v>
      </c>
      <c r="J4415" s="2">
        <v>0.49580000000000002</v>
      </c>
      <c r="K4415" s="2">
        <v>-3.670000000000001E-2</v>
      </c>
      <c r="L4415" s="2">
        <v>0.4556</v>
      </c>
      <c r="M4415" s="2">
        <v>0.53369999999999995</v>
      </c>
      <c r="N4415" s="2">
        <v>-7.8099999999999947E-2</v>
      </c>
      <c r="O4415" s="2">
        <v>-3.2499999999999973E-2</v>
      </c>
      <c r="P4415" s="2" t="s">
        <v>5765</v>
      </c>
      <c r="Q4415" s="5">
        <v>25383</v>
      </c>
      <c r="R4415" s="5" t="s">
        <v>4791</v>
      </c>
      <c r="S4415" s="5">
        <v>81</v>
      </c>
      <c r="T4415" s="5">
        <v>319.11121616830161</v>
      </c>
      <c r="U4415" s="5">
        <v>0</v>
      </c>
      <c r="V4415" s="5">
        <v>0</v>
      </c>
      <c r="W4415" s="5">
        <v>0</v>
      </c>
      <c r="X4415" s="5">
        <v>0</v>
      </c>
      <c r="Y4415" s="5">
        <v>8</v>
      </c>
      <c r="Z4415" s="5">
        <v>31.517157152424851</v>
      </c>
      <c r="AA4415" s="5">
        <v>73</v>
      </c>
      <c r="AB4415" s="5">
        <v>287.59405901587678</v>
      </c>
      <c r="AC4415" s="225">
        <v>754</v>
      </c>
      <c r="AD4415" s="5">
        <v>2970.4920616160425</v>
      </c>
      <c r="AE4415" s="5">
        <v>162</v>
      </c>
      <c r="AF4415" s="5">
        <v>638.22243233660322</v>
      </c>
      <c r="AG4415" s="5">
        <v>571</v>
      </c>
      <c r="AH4415" s="5">
        <v>2249.5370917543237</v>
      </c>
      <c r="AI4415" s="5">
        <v>21</v>
      </c>
      <c r="AJ4415" s="5">
        <v>82.732537525115234</v>
      </c>
    </row>
    <row r="4416" spans="1:36" x14ac:dyDescent="0.25">
      <c r="A4416">
        <v>2018</v>
      </c>
      <c r="B4416" t="s">
        <v>71</v>
      </c>
      <c r="C4416" s="212" t="s">
        <v>5798</v>
      </c>
      <c r="D4416" s="47" t="s">
        <v>5797</v>
      </c>
      <c r="E4416" s="11">
        <v>0</v>
      </c>
      <c r="F4416" s="2">
        <v>0.50290000000000001</v>
      </c>
      <c r="G4416" s="2">
        <v>0.48559999999999998</v>
      </c>
      <c r="H4416" s="2">
        <v>1.7300000000000038E-2</v>
      </c>
      <c r="I4416" s="2">
        <v>0.45910000000000001</v>
      </c>
      <c r="J4416" s="2">
        <v>0.49580000000000002</v>
      </c>
      <c r="K4416" s="2">
        <v>-3.670000000000001E-2</v>
      </c>
      <c r="L4416" s="2">
        <v>0.4556</v>
      </c>
      <c r="M4416" s="2">
        <v>0.53369999999999995</v>
      </c>
      <c r="N4416" s="2">
        <v>-7.8099999999999947E-2</v>
      </c>
      <c r="O4416" s="2">
        <v>-3.2499999999999973E-2</v>
      </c>
      <c r="P4416" s="2" t="s">
        <v>5765</v>
      </c>
      <c r="Q4416" s="5">
        <v>25383</v>
      </c>
      <c r="R4416" s="5" t="s">
        <v>4791</v>
      </c>
      <c r="S4416" s="5">
        <v>81</v>
      </c>
      <c r="T4416" s="5">
        <v>319.11121616830161</v>
      </c>
      <c r="U4416" s="5">
        <v>0</v>
      </c>
      <c r="V4416" s="5">
        <v>0</v>
      </c>
      <c r="W4416" s="5">
        <v>0</v>
      </c>
      <c r="X4416" s="5">
        <v>0</v>
      </c>
      <c r="Y4416" s="5">
        <v>8</v>
      </c>
      <c r="Z4416" s="5">
        <v>31.517157152424851</v>
      </c>
      <c r="AA4416" s="5">
        <v>73</v>
      </c>
      <c r="AB4416" s="5">
        <v>287.59405901587678</v>
      </c>
      <c r="AC4416" s="225">
        <v>754</v>
      </c>
      <c r="AD4416" s="5">
        <v>2970.4920616160425</v>
      </c>
      <c r="AE4416" s="5">
        <v>162</v>
      </c>
      <c r="AF4416" s="5">
        <v>638.22243233660322</v>
      </c>
      <c r="AG4416" s="5">
        <v>571</v>
      </c>
      <c r="AH4416" s="5">
        <v>2249.5370917543237</v>
      </c>
      <c r="AI4416" s="5">
        <v>21</v>
      </c>
      <c r="AJ4416" s="5">
        <v>82.732537525115234</v>
      </c>
    </row>
    <row r="4417" spans="1:36" x14ac:dyDescent="0.25">
      <c r="A4417">
        <v>2019</v>
      </c>
      <c r="B4417" t="s">
        <v>71</v>
      </c>
      <c r="C4417" s="212" t="s">
        <v>5798</v>
      </c>
      <c r="D4417" s="47" t="s">
        <v>5797</v>
      </c>
      <c r="E4417" s="11">
        <v>0</v>
      </c>
      <c r="F4417" s="2">
        <v>0.50290000000000001</v>
      </c>
      <c r="G4417" s="2">
        <v>0.48559999999999998</v>
      </c>
      <c r="H4417" s="2">
        <v>1.7300000000000038E-2</v>
      </c>
      <c r="I4417" s="2">
        <v>0.45910000000000001</v>
      </c>
      <c r="J4417" s="2">
        <v>0.49580000000000002</v>
      </c>
      <c r="K4417" s="2">
        <v>-3.670000000000001E-2</v>
      </c>
      <c r="L4417" s="2">
        <v>0.4556</v>
      </c>
      <c r="M4417" s="2">
        <v>0.53369999999999995</v>
      </c>
      <c r="N4417" s="2">
        <v>-7.8099999999999947E-2</v>
      </c>
      <c r="O4417" s="2">
        <v>-3.2499999999999973E-2</v>
      </c>
      <c r="P4417" s="2" t="s">
        <v>5765</v>
      </c>
      <c r="Q4417" s="5">
        <v>25401</v>
      </c>
      <c r="R4417" s="5" t="s">
        <v>4791</v>
      </c>
      <c r="S4417" s="5">
        <v>130</v>
      </c>
      <c r="T4417" s="5">
        <v>511.79087437502466</v>
      </c>
      <c r="U4417" s="5">
        <v>1</v>
      </c>
      <c r="V4417" s="5">
        <v>3.9368528798078817</v>
      </c>
      <c r="W4417" s="5">
        <v>26</v>
      </c>
      <c r="X4417" s="5">
        <v>102.35817487500491</v>
      </c>
      <c r="Y4417" s="5">
        <v>14</v>
      </c>
      <c r="Z4417" s="5">
        <v>55.11594031731034</v>
      </c>
      <c r="AA4417" s="5">
        <v>89</v>
      </c>
      <c r="AB4417" s="5">
        <v>350.37990630290142</v>
      </c>
      <c r="AC4417" s="225">
        <v>753</v>
      </c>
      <c r="AD4417" s="5">
        <v>2964.4502184953349</v>
      </c>
      <c r="AE4417" s="5">
        <v>183</v>
      </c>
      <c r="AF4417" s="5">
        <v>720.44407700484226</v>
      </c>
      <c r="AG4417" s="5">
        <v>553</v>
      </c>
      <c r="AH4417" s="5">
        <v>2177.0796425337585</v>
      </c>
      <c r="AI4417" s="5">
        <v>17</v>
      </c>
      <c r="AJ4417" s="5">
        <v>66.926498956733994</v>
      </c>
    </row>
    <row r="4418" spans="1:36" x14ac:dyDescent="0.25">
      <c r="A4418">
        <v>2019</v>
      </c>
      <c r="B4418" t="s">
        <v>71</v>
      </c>
      <c r="C4418" s="212" t="s">
        <v>4995</v>
      </c>
      <c r="D4418" s="47" t="s">
        <v>4989</v>
      </c>
      <c r="E4418" s="11">
        <v>0</v>
      </c>
      <c r="F4418" s="2">
        <v>0.74260000000000004</v>
      </c>
      <c r="G4418" s="2">
        <v>0.24390000000000001</v>
      </c>
      <c r="H4418" s="2">
        <v>0.49870000000000003</v>
      </c>
      <c r="I4418" s="2">
        <v>0.745</v>
      </c>
      <c r="J4418" s="2">
        <v>0.2172</v>
      </c>
      <c r="K4418" s="2">
        <v>0.52780000000000005</v>
      </c>
      <c r="L4418" s="2">
        <v>0.73199999999999998</v>
      </c>
      <c r="M4418" s="2">
        <v>0.2525</v>
      </c>
      <c r="N4418" s="2">
        <v>0.47949999999999998</v>
      </c>
      <c r="O4418" s="2">
        <v>0.502</v>
      </c>
      <c r="P4418" s="2" t="s">
        <v>4792</v>
      </c>
      <c r="Q4418" s="5">
        <v>25432</v>
      </c>
      <c r="R4418" s="5" t="s">
        <v>4791</v>
      </c>
      <c r="S4418" s="5">
        <v>106</v>
      </c>
      <c r="T4418" s="5">
        <v>416.79773513683551</v>
      </c>
      <c r="U4418" s="5">
        <v>1</v>
      </c>
      <c r="V4418" s="5">
        <v>3.9320541050644855</v>
      </c>
      <c r="W4418" s="5">
        <v>22</v>
      </c>
      <c r="X4418" s="5">
        <v>86.505190311418687</v>
      </c>
      <c r="Y4418" s="5">
        <v>5</v>
      </c>
      <c r="Z4418" s="5">
        <v>19.660270525322428</v>
      </c>
      <c r="AA4418" s="5">
        <v>78</v>
      </c>
      <c r="AB4418" s="5">
        <v>306.70022019502989</v>
      </c>
      <c r="AC4418" s="225">
        <v>464</v>
      </c>
      <c r="AD4418" s="5">
        <v>1824.4731047499213</v>
      </c>
      <c r="AE4418" s="5">
        <v>103</v>
      </c>
      <c r="AF4418" s="5">
        <v>405.00157282164201</v>
      </c>
      <c r="AG4418" s="5">
        <v>304</v>
      </c>
      <c r="AH4418" s="5">
        <v>1195.3444479396037</v>
      </c>
      <c r="AI4418" s="5">
        <v>57</v>
      </c>
      <c r="AJ4418" s="5">
        <v>224.12708398867571</v>
      </c>
    </row>
    <row r="4419" spans="1:36" x14ac:dyDescent="0.25">
      <c r="A4419">
        <v>2019</v>
      </c>
      <c r="B4419" t="s">
        <v>71</v>
      </c>
      <c r="C4419" s="212" t="s">
        <v>5943</v>
      </c>
      <c r="D4419" s="47" t="s">
        <v>610</v>
      </c>
      <c r="E4419" s="11">
        <v>0</v>
      </c>
      <c r="F4419" s="2">
        <v>0.33289999999999997</v>
      </c>
      <c r="G4419" s="2">
        <v>0.64890000000000003</v>
      </c>
      <c r="H4419" s="2">
        <v>-0.31600000000000006</v>
      </c>
      <c r="I4419" s="2">
        <v>0.34639999999999999</v>
      </c>
      <c r="J4419" s="2">
        <v>0.60750000000000004</v>
      </c>
      <c r="K4419" s="2">
        <v>-0.26110000000000005</v>
      </c>
      <c r="L4419" s="2">
        <v>0.41660000000000003</v>
      </c>
      <c r="M4419" s="2">
        <v>0.57110000000000005</v>
      </c>
      <c r="N4419" s="2">
        <v>-0.15450000000000003</v>
      </c>
      <c r="O4419" s="2">
        <v>-0.24386666666666676</v>
      </c>
      <c r="P4419" s="2" t="s">
        <v>5900</v>
      </c>
      <c r="Q4419" s="5">
        <v>25434</v>
      </c>
      <c r="R4419" s="5" t="s">
        <v>4791</v>
      </c>
      <c r="S4419" s="5">
        <v>6</v>
      </c>
      <c r="T4419" s="5">
        <v>23.590469450342063</v>
      </c>
      <c r="U4419" s="5">
        <v>0</v>
      </c>
      <c r="V4419" s="5">
        <v>0</v>
      </c>
      <c r="W4419" s="5">
        <v>1</v>
      </c>
      <c r="X4419" s="5">
        <v>3.9317449083903435</v>
      </c>
      <c r="Y4419" s="5">
        <v>3</v>
      </c>
      <c r="Z4419" s="5">
        <v>11.795234725171031</v>
      </c>
      <c r="AA4419" s="5">
        <v>2</v>
      </c>
      <c r="AB4419" s="5">
        <v>7.863489816780687</v>
      </c>
      <c r="AC4419" s="225">
        <v>189</v>
      </c>
      <c r="AD4419" s="5">
        <v>743.09978768577491</v>
      </c>
      <c r="AE4419" s="5">
        <v>18</v>
      </c>
      <c r="AF4419" s="5">
        <v>70.771408351026182</v>
      </c>
      <c r="AG4419" s="5">
        <v>135</v>
      </c>
      <c r="AH4419" s="5">
        <v>530.78556263269638</v>
      </c>
      <c r="AI4419" s="5">
        <v>36</v>
      </c>
      <c r="AJ4419" s="5">
        <v>141.54281670205236</v>
      </c>
    </row>
    <row r="4420" spans="1:36" x14ac:dyDescent="0.25">
      <c r="A4420">
        <v>2018</v>
      </c>
      <c r="B4420" t="s">
        <v>49</v>
      </c>
      <c r="C4420" s="212" t="s">
        <v>6363</v>
      </c>
      <c r="D4420" s="47" t="s">
        <v>6364</v>
      </c>
      <c r="E4420" s="11">
        <v>10.5</v>
      </c>
      <c r="F4420" s="2">
        <v>0</v>
      </c>
      <c r="G4420" s="2">
        <v>0</v>
      </c>
      <c r="H4420" s="2">
        <v>0</v>
      </c>
      <c r="I4420" s="2">
        <v>0.32700000000000001</v>
      </c>
      <c r="J4420" s="2">
        <v>0.58899999999999997</v>
      </c>
      <c r="K4420" s="2">
        <v>-0.26199999999999996</v>
      </c>
      <c r="L4420" s="2">
        <v>0.42</v>
      </c>
      <c r="M4420" s="2">
        <v>0.56699999999999995</v>
      </c>
      <c r="N4420" s="2">
        <v>-0.14699999999999996</v>
      </c>
      <c r="O4420" s="2">
        <v>-0.13633333333333331</v>
      </c>
      <c r="P4420" s="2" t="s">
        <v>5900</v>
      </c>
      <c r="Q4420" s="5">
        <v>25437</v>
      </c>
      <c r="R4420" s="5">
        <v>2422.5714285714284</v>
      </c>
      <c r="S4420" s="5">
        <v>7</v>
      </c>
      <c r="T4420" s="5">
        <v>27.518968431811928</v>
      </c>
      <c r="U4420" s="5">
        <v>0</v>
      </c>
      <c r="V4420" s="5">
        <v>0</v>
      </c>
      <c r="W4420" s="5">
        <v>0</v>
      </c>
      <c r="X4420" s="5">
        <v>0</v>
      </c>
      <c r="Y4420" s="5">
        <v>2</v>
      </c>
      <c r="Z4420" s="5">
        <v>7.8625624090891213</v>
      </c>
      <c r="AA4420" s="5">
        <v>5</v>
      </c>
      <c r="AB4420" s="5">
        <v>19.656406022722805</v>
      </c>
      <c r="AC4420" s="225">
        <v>339</v>
      </c>
      <c r="AD4420" s="5">
        <v>1332.7043283406063</v>
      </c>
      <c r="AE4420" s="5">
        <v>12</v>
      </c>
      <c r="AF4420" s="5">
        <v>47.175374454534733</v>
      </c>
      <c r="AG4420" s="5">
        <v>294</v>
      </c>
      <c r="AH4420" s="5">
        <v>1155.796674136101</v>
      </c>
      <c r="AI4420" s="5">
        <v>33</v>
      </c>
      <c r="AJ4420" s="5">
        <v>129.73227974997053</v>
      </c>
    </row>
    <row r="4421" spans="1:36" x14ac:dyDescent="0.25">
      <c r="A4421">
        <v>2018</v>
      </c>
      <c r="B4421" t="s">
        <v>41</v>
      </c>
      <c r="C4421" s="212" t="s">
        <v>6144</v>
      </c>
      <c r="D4421" s="47" t="s">
        <v>6109</v>
      </c>
      <c r="E4421" s="11">
        <v>11.53</v>
      </c>
      <c r="F4421" s="2">
        <v>0.44950000000000001</v>
      </c>
      <c r="G4421" s="2">
        <v>0.53290000000000004</v>
      </c>
      <c r="H4421" s="2">
        <v>-8.340000000000003E-2</v>
      </c>
      <c r="I4421" s="2">
        <v>0.44180000000000003</v>
      </c>
      <c r="J4421" s="2">
        <v>0.50580000000000003</v>
      </c>
      <c r="K4421" s="2">
        <v>-6.4000000000000001E-2</v>
      </c>
      <c r="L4421" s="2">
        <v>0.46360000000000001</v>
      </c>
      <c r="M4421" s="2">
        <v>0.51849999999999996</v>
      </c>
      <c r="N4421" s="2">
        <v>-5.4899999999999949E-2</v>
      </c>
      <c r="O4421" s="2">
        <v>-6.7433333333333331E-2</v>
      </c>
      <c r="P4421" s="2" t="s">
        <v>5900</v>
      </c>
      <c r="Q4421" s="5">
        <v>25510</v>
      </c>
      <c r="R4421" s="5">
        <v>2212.489158716392</v>
      </c>
      <c r="S4421" s="5">
        <v>17</v>
      </c>
      <c r="T4421" s="5">
        <v>66.640533124264991</v>
      </c>
      <c r="U4421" s="5">
        <v>0</v>
      </c>
      <c r="V4421" s="5">
        <v>0</v>
      </c>
      <c r="W4421" s="5">
        <v>2</v>
      </c>
      <c r="X4421" s="5">
        <v>7.8400627205017637</v>
      </c>
      <c r="Y4421" s="5">
        <v>5</v>
      </c>
      <c r="Z4421" s="5">
        <v>19.600156801254411</v>
      </c>
      <c r="AA4421" s="5">
        <v>10</v>
      </c>
      <c r="AB4421" s="5">
        <v>39.200313602508821</v>
      </c>
      <c r="AC4421" s="225">
        <v>177</v>
      </c>
      <c r="AD4421" s="5">
        <v>693.84555076440608</v>
      </c>
      <c r="AE4421" s="5">
        <v>31</v>
      </c>
      <c r="AF4421" s="5">
        <v>121.52097216777734</v>
      </c>
      <c r="AG4421" s="5">
        <v>137</v>
      </c>
      <c r="AH4421" s="5">
        <v>537.04429635437077</v>
      </c>
      <c r="AI4421" s="5">
        <v>9</v>
      </c>
      <c r="AJ4421" s="5">
        <v>35.28028224225794</v>
      </c>
    </row>
    <row r="4422" spans="1:36" x14ac:dyDescent="0.25">
      <c r="A4422">
        <v>2019</v>
      </c>
      <c r="B4422" t="s">
        <v>71</v>
      </c>
      <c r="C4422" s="212" t="s">
        <v>5958</v>
      </c>
      <c r="D4422" s="47" t="s">
        <v>610</v>
      </c>
      <c r="E4422" s="11">
        <v>0</v>
      </c>
      <c r="F4422" s="2">
        <v>0.33289999999999997</v>
      </c>
      <c r="G4422" s="2">
        <v>0.64890000000000003</v>
      </c>
      <c r="H4422" s="2">
        <v>-0.31600000000000006</v>
      </c>
      <c r="I4422" s="2">
        <v>0.34639999999999999</v>
      </c>
      <c r="J4422" s="2">
        <v>0.60750000000000004</v>
      </c>
      <c r="K4422" s="2">
        <v>-0.26110000000000005</v>
      </c>
      <c r="L4422" s="2">
        <v>0.41660000000000003</v>
      </c>
      <c r="M4422" s="2">
        <v>0.57110000000000005</v>
      </c>
      <c r="N4422" s="2">
        <v>-0.15450000000000003</v>
      </c>
      <c r="O4422" s="2">
        <v>-0.24386666666666676</v>
      </c>
      <c r="P4422" s="2" t="s">
        <v>5900</v>
      </c>
      <c r="Q4422" s="5">
        <v>25511</v>
      </c>
      <c r="R4422" s="5" t="s">
        <v>4791</v>
      </c>
      <c r="S4422" s="5">
        <v>165</v>
      </c>
      <c r="T4422" s="5">
        <v>646.77982046960142</v>
      </c>
      <c r="U4422" s="5">
        <v>2</v>
      </c>
      <c r="V4422" s="5">
        <v>7.8397553996315308</v>
      </c>
      <c r="W4422" s="5">
        <v>14</v>
      </c>
      <c r="X4422" s="5">
        <v>54.878287797420718</v>
      </c>
      <c r="Y4422" s="5">
        <v>33</v>
      </c>
      <c r="Z4422" s="5">
        <v>129.35596409392028</v>
      </c>
      <c r="AA4422" s="5">
        <v>116</v>
      </c>
      <c r="AB4422" s="5">
        <v>454.70581317862883</v>
      </c>
      <c r="AC4422" s="225">
        <v>905</v>
      </c>
      <c r="AD4422" s="5">
        <v>3547.4893183332683</v>
      </c>
      <c r="AE4422" s="5">
        <v>100</v>
      </c>
      <c r="AF4422" s="5">
        <v>391.98776998157655</v>
      </c>
      <c r="AG4422" s="5">
        <v>581</v>
      </c>
      <c r="AH4422" s="5">
        <v>2277.4489435929599</v>
      </c>
      <c r="AI4422" s="5">
        <v>224</v>
      </c>
      <c r="AJ4422" s="5">
        <v>878.05260475873149</v>
      </c>
    </row>
    <row r="4423" spans="1:36" x14ac:dyDescent="0.25">
      <c r="A4423">
        <v>2018</v>
      </c>
      <c r="B4423" t="s">
        <v>71</v>
      </c>
      <c r="C4423" s="212" t="s">
        <v>5943</v>
      </c>
      <c r="D4423" s="47" t="s">
        <v>610</v>
      </c>
      <c r="E4423" s="11">
        <v>0</v>
      </c>
      <c r="F4423" s="2">
        <v>0.33289999999999997</v>
      </c>
      <c r="G4423" s="2">
        <v>0.64890000000000003</v>
      </c>
      <c r="H4423" s="2">
        <v>-0.31600000000000006</v>
      </c>
      <c r="I4423" s="2">
        <v>0.34639999999999999</v>
      </c>
      <c r="J4423" s="2">
        <v>0.60750000000000004</v>
      </c>
      <c r="K4423" s="2">
        <v>-0.26110000000000005</v>
      </c>
      <c r="L4423" s="2">
        <v>0.41660000000000003</v>
      </c>
      <c r="M4423" s="2">
        <v>0.57110000000000005</v>
      </c>
      <c r="N4423" s="2">
        <v>-0.15450000000000003</v>
      </c>
      <c r="O4423" s="2">
        <v>-0.24386666666666676</v>
      </c>
      <c r="P4423" s="2" t="s">
        <v>5900</v>
      </c>
      <c r="Q4423" s="5">
        <v>25516</v>
      </c>
      <c r="R4423" s="5" t="s">
        <v>4791</v>
      </c>
      <c r="S4423" s="5">
        <v>5</v>
      </c>
      <c r="T4423" s="5">
        <v>19.595547891519047</v>
      </c>
      <c r="U4423" s="5">
        <v>0</v>
      </c>
      <c r="V4423" s="5">
        <v>0</v>
      </c>
      <c r="W4423" s="5">
        <v>1</v>
      </c>
      <c r="X4423" s="5">
        <v>3.9191095783038095</v>
      </c>
      <c r="Y4423" s="5">
        <v>4</v>
      </c>
      <c r="Z4423" s="5">
        <v>15.676438313215238</v>
      </c>
      <c r="AA4423" s="5">
        <v>0</v>
      </c>
      <c r="AB4423" s="5">
        <v>0</v>
      </c>
      <c r="AC4423" s="225">
        <v>302</v>
      </c>
      <c r="AD4423" s="5">
        <v>1183.5710926477504</v>
      </c>
      <c r="AE4423" s="5">
        <v>33</v>
      </c>
      <c r="AF4423" s="5">
        <v>129.33061608402571</v>
      </c>
      <c r="AG4423" s="5">
        <v>232</v>
      </c>
      <c r="AH4423" s="5">
        <v>909.23342216648382</v>
      </c>
      <c r="AI4423" s="5">
        <v>37</v>
      </c>
      <c r="AJ4423" s="5">
        <v>145.00705439724095</v>
      </c>
    </row>
    <row r="4424" spans="1:36" x14ac:dyDescent="0.25">
      <c r="A4424">
        <v>2018</v>
      </c>
      <c r="B4424" t="s">
        <v>71</v>
      </c>
      <c r="C4424" s="212" t="s">
        <v>5943</v>
      </c>
      <c r="D4424" s="47" t="s">
        <v>610</v>
      </c>
      <c r="E4424" s="11">
        <v>0</v>
      </c>
      <c r="F4424" s="2">
        <v>0.33289999999999997</v>
      </c>
      <c r="G4424" s="2">
        <v>0.64890000000000003</v>
      </c>
      <c r="H4424" s="2">
        <v>-0.31600000000000006</v>
      </c>
      <c r="I4424" s="2">
        <v>0.34639999999999999</v>
      </c>
      <c r="J4424" s="2">
        <v>0.60750000000000004</v>
      </c>
      <c r="K4424" s="2">
        <v>-0.26110000000000005</v>
      </c>
      <c r="L4424" s="2">
        <v>0.41660000000000003</v>
      </c>
      <c r="M4424" s="2">
        <v>0.57110000000000005</v>
      </c>
      <c r="N4424" s="2">
        <v>-0.15450000000000003</v>
      </c>
      <c r="O4424" s="2">
        <v>-0.24386666666666676</v>
      </c>
      <c r="P4424" s="2" t="s">
        <v>5900</v>
      </c>
      <c r="Q4424" s="5">
        <v>25516</v>
      </c>
      <c r="R4424" s="5" t="s">
        <v>4791</v>
      </c>
      <c r="S4424" s="5">
        <v>5</v>
      </c>
      <c r="T4424" s="5">
        <v>19.595547891519047</v>
      </c>
      <c r="U4424" s="5">
        <v>0</v>
      </c>
      <c r="V4424" s="5">
        <v>0</v>
      </c>
      <c r="W4424" s="5">
        <v>1</v>
      </c>
      <c r="X4424" s="5">
        <v>3.9191095783038095</v>
      </c>
      <c r="Y4424" s="5">
        <v>4</v>
      </c>
      <c r="Z4424" s="5">
        <v>15.676438313215238</v>
      </c>
      <c r="AA4424" s="5">
        <v>0</v>
      </c>
      <c r="AB4424" s="5">
        <v>0</v>
      </c>
      <c r="AC4424" s="225">
        <v>302</v>
      </c>
      <c r="AD4424" s="5">
        <v>1183.5710926477504</v>
      </c>
      <c r="AE4424" s="5">
        <v>33</v>
      </c>
      <c r="AF4424" s="5">
        <v>129.33061608402571</v>
      </c>
      <c r="AG4424" s="5">
        <v>232</v>
      </c>
      <c r="AH4424" s="5">
        <v>909.23342216648382</v>
      </c>
      <c r="AI4424" s="5">
        <v>37</v>
      </c>
      <c r="AJ4424" s="5">
        <v>145.00705439724095</v>
      </c>
    </row>
    <row r="4425" spans="1:36" x14ac:dyDescent="0.25">
      <c r="A4425">
        <v>2018</v>
      </c>
      <c r="B4425" t="s">
        <v>71</v>
      </c>
      <c r="C4425" s="212" t="s">
        <v>5958</v>
      </c>
      <c r="D4425" s="47" t="s">
        <v>610</v>
      </c>
      <c r="E4425" s="11">
        <v>0</v>
      </c>
      <c r="F4425" s="2">
        <v>0.33289999999999997</v>
      </c>
      <c r="G4425" s="2">
        <v>0.64890000000000003</v>
      </c>
      <c r="H4425" s="2">
        <v>-0.31600000000000006</v>
      </c>
      <c r="I4425" s="2">
        <v>0.34639999999999999</v>
      </c>
      <c r="J4425" s="2">
        <v>0.60750000000000004</v>
      </c>
      <c r="K4425" s="2">
        <v>-0.26110000000000005</v>
      </c>
      <c r="L4425" s="2">
        <v>0.41660000000000003</v>
      </c>
      <c r="M4425" s="2">
        <v>0.57110000000000005</v>
      </c>
      <c r="N4425" s="2">
        <v>-0.15450000000000003</v>
      </c>
      <c r="O4425" s="2">
        <v>-0.24386666666666676</v>
      </c>
      <c r="P4425" s="2" t="s">
        <v>5900</v>
      </c>
      <c r="Q4425" s="5">
        <v>25565</v>
      </c>
      <c r="R4425" s="5" t="s">
        <v>4791</v>
      </c>
      <c r="S4425" s="5">
        <v>179</v>
      </c>
      <c r="T4425" s="5">
        <v>700.17602190494813</v>
      </c>
      <c r="U4425" s="5">
        <v>2</v>
      </c>
      <c r="V4425" s="5">
        <v>7.8231957754742814</v>
      </c>
      <c r="W4425" s="5">
        <v>11</v>
      </c>
      <c r="X4425" s="5">
        <v>43.027576765108549</v>
      </c>
      <c r="Y4425" s="5">
        <v>54</v>
      </c>
      <c r="Z4425" s="5">
        <v>211.22628593780559</v>
      </c>
      <c r="AA4425" s="5">
        <v>112</v>
      </c>
      <c r="AB4425" s="5">
        <v>438.09896342655975</v>
      </c>
      <c r="AC4425" s="225">
        <v>883</v>
      </c>
      <c r="AD4425" s="5">
        <v>3453.940934871895</v>
      </c>
      <c r="AE4425" s="5">
        <v>114</v>
      </c>
      <c r="AF4425" s="5">
        <v>445.92215920203398</v>
      </c>
      <c r="AG4425" s="5">
        <v>574</v>
      </c>
      <c r="AH4425" s="5">
        <v>2245.2571875611188</v>
      </c>
      <c r="AI4425" s="5">
        <v>195</v>
      </c>
      <c r="AJ4425" s="5">
        <v>762.76158810874244</v>
      </c>
    </row>
    <row r="4426" spans="1:36" x14ac:dyDescent="0.25">
      <c r="A4426">
        <v>2018</v>
      </c>
      <c r="B4426" t="s">
        <v>71</v>
      </c>
      <c r="C4426" s="212" t="s">
        <v>5958</v>
      </c>
      <c r="D4426" s="47" t="s">
        <v>610</v>
      </c>
      <c r="E4426" s="11">
        <v>0</v>
      </c>
      <c r="F4426" s="2">
        <v>0.33289999999999997</v>
      </c>
      <c r="G4426" s="2">
        <v>0.64890000000000003</v>
      </c>
      <c r="H4426" s="2">
        <v>-0.31600000000000006</v>
      </c>
      <c r="I4426" s="2">
        <v>0.34639999999999999</v>
      </c>
      <c r="J4426" s="2">
        <v>0.60750000000000004</v>
      </c>
      <c r="K4426" s="2">
        <v>-0.26110000000000005</v>
      </c>
      <c r="L4426" s="2">
        <v>0.41660000000000003</v>
      </c>
      <c r="M4426" s="2">
        <v>0.57110000000000005</v>
      </c>
      <c r="N4426" s="2">
        <v>-0.15450000000000003</v>
      </c>
      <c r="O4426" s="2">
        <v>-0.24386666666666676</v>
      </c>
      <c r="P4426" s="2" t="s">
        <v>5900</v>
      </c>
      <c r="Q4426" s="5">
        <v>25565</v>
      </c>
      <c r="R4426" s="5" t="s">
        <v>4791</v>
      </c>
      <c r="S4426" s="5">
        <v>179</v>
      </c>
      <c r="T4426" s="5">
        <v>700.17602190494813</v>
      </c>
      <c r="U4426" s="5">
        <v>2</v>
      </c>
      <c r="V4426" s="5">
        <v>7.8231957754742814</v>
      </c>
      <c r="W4426" s="5">
        <v>11</v>
      </c>
      <c r="X4426" s="5">
        <v>43.027576765108549</v>
      </c>
      <c r="Y4426" s="5">
        <v>54</v>
      </c>
      <c r="Z4426" s="5">
        <v>211.22628593780559</v>
      </c>
      <c r="AA4426" s="5">
        <v>112</v>
      </c>
      <c r="AB4426" s="5">
        <v>438.09896342655975</v>
      </c>
      <c r="AC4426" s="225">
        <v>883</v>
      </c>
      <c r="AD4426" s="5">
        <v>3453.940934871895</v>
      </c>
      <c r="AE4426" s="5">
        <v>114</v>
      </c>
      <c r="AF4426" s="5">
        <v>445.92215920203398</v>
      </c>
      <c r="AG4426" s="5">
        <v>574</v>
      </c>
      <c r="AH4426" s="5">
        <v>2245.2571875611188</v>
      </c>
      <c r="AI4426" s="5">
        <v>195</v>
      </c>
      <c r="AJ4426" s="5">
        <v>762.76158810874244</v>
      </c>
    </row>
    <row r="4427" spans="1:36" x14ac:dyDescent="0.25">
      <c r="A4427">
        <v>2019</v>
      </c>
      <c r="B4427" t="s">
        <v>41</v>
      </c>
      <c r="C4427" s="212" t="s">
        <v>6144</v>
      </c>
      <c r="D4427" s="47" t="s">
        <v>6109</v>
      </c>
      <c r="E4427" s="11">
        <v>11.53</v>
      </c>
      <c r="F4427" s="2">
        <v>0.44950000000000001</v>
      </c>
      <c r="G4427" s="2">
        <v>0.53290000000000004</v>
      </c>
      <c r="H4427" s="2">
        <v>-8.340000000000003E-2</v>
      </c>
      <c r="I4427" s="2">
        <v>0.44180000000000003</v>
      </c>
      <c r="J4427" s="2">
        <v>0.50580000000000003</v>
      </c>
      <c r="K4427" s="2">
        <v>-6.4000000000000001E-2</v>
      </c>
      <c r="L4427" s="2">
        <v>0.46360000000000001</v>
      </c>
      <c r="M4427" s="2">
        <v>0.51849999999999996</v>
      </c>
      <c r="N4427" s="2">
        <v>-5.4899999999999949E-2</v>
      </c>
      <c r="O4427" s="2">
        <v>-6.7433333333333331E-2</v>
      </c>
      <c r="P4427" s="2" t="s">
        <v>5900</v>
      </c>
      <c r="Q4427" s="5">
        <v>25587</v>
      </c>
      <c r="R4427" s="5">
        <v>2219.1673894189075</v>
      </c>
      <c r="S4427" s="5">
        <v>21</v>
      </c>
      <c r="T4427" s="5">
        <v>82.072927658576617</v>
      </c>
      <c r="U4427" s="5">
        <v>0</v>
      </c>
      <c r="V4427" s="5">
        <v>0</v>
      </c>
      <c r="W4427" s="5">
        <v>7</v>
      </c>
      <c r="X4427" s="5">
        <v>27.357642552858874</v>
      </c>
      <c r="Y4427" s="5">
        <v>1</v>
      </c>
      <c r="Z4427" s="5">
        <v>3.90823465040841</v>
      </c>
      <c r="AA4427" s="5">
        <v>13</v>
      </c>
      <c r="AB4427" s="5">
        <v>50.80705045530933</v>
      </c>
      <c r="AC4427" s="225">
        <v>212</v>
      </c>
      <c r="AD4427" s="5">
        <v>828.54574588658306</v>
      </c>
      <c r="AE4427" s="5">
        <v>25</v>
      </c>
      <c r="AF4427" s="5">
        <v>97.705866260210257</v>
      </c>
      <c r="AG4427" s="5">
        <v>174</v>
      </c>
      <c r="AH4427" s="5">
        <v>680.03282917106344</v>
      </c>
      <c r="AI4427" s="5">
        <v>13</v>
      </c>
      <c r="AJ4427" s="5">
        <v>50.80705045530933</v>
      </c>
    </row>
    <row r="4428" spans="1:36" x14ac:dyDescent="0.25">
      <c r="A4428">
        <v>2018</v>
      </c>
      <c r="B4428" t="s">
        <v>49</v>
      </c>
      <c r="C4428" s="212" t="s">
        <v>6420</v>
      </c>
      <c r="D4428" s="47" t="s">
        <v>6314</v>
      </c>
      <c r="E4428" s="11">
        <v>28.5</v>
      </c>
      <c r="F4428" s="2">
        <v>0.39889999999999998</v>
      </c>
      <c r="G4428" s="2">
        <v>0.57140000000000002</v>
      </c>
      <c r="H4428" s="2">
        <v>-0.17250000000000004</v>
      </c>
      <c r="I4428" s="2">
        <v>0.45300000000000001</v>
      </c>
      <c r="J4428" s="2">
        <v>0.46100000000000002</v>
      </c>
      <c r="K4428" s="2">
        <v>-8.0000000000000071E-3</v>
      </c>
      <c r="L4428" s="2">
        <v>0.52200000000000002</v>
      </c>
      <c r="M4428" s="2">
        <v>0.46700000000000003</v>
      </c>
      <c r="N4428" s="2">
        <v>5.4999999999999993E-2</v>
      </c>
      <c r="O4428" s="2">
        <v>-4.1833333333333354E-2</v>
      </c>
      <c r="P4428" s="2" t="s">
        <v>5765</v>
      </c>
      <c r="Q4428" s="5">
        <v>25794</v>
      </c>
      <c r="R4428" s="5">
        <v>905.0526315789474</v>
      </c>
      <c r="S4428" s="5">
        <v>32</v>
      </c>
      <c r="T4428" s="5">
        <v>124.05985888191051</v>
      </c>
      <c r="U4428" s="5">
        <v>0</v>
      </c>
      <c r="V4428" s="5">
        <v>0</v>
      </c>
      <c r="W4428" s="5">
        <v>2</v>
      </c>
      <c r="X4428" s="5">
        <v>7.7537411801194072</v>
      </c>
      <c r="Y4428" s="5">
        <v>3</v>
      </c>
      <c r="Z4428" s="5">
        <v>11.630611770179112</v>
      </c>
      <c r="AA4428" s="5">
        <v>27</v>
      </c>
      <c r="AB4428" s="5">
        <v>104.67550593161201</v>
      </c>
      <c r="AC4428" s="225">
        <v>71</v>
      </c>
      <c r="AD4428" s="5">
        <v>275.25781189423896</v>
      </c>
      <c r="AE4428" s="5">
        <v>9</v>
      </c>
      <c r="AF4428" s="5">
        <v>34.891835310537331</v>
      </c>
      <c r="AG4428" s="5">
        <v>56</v>
      </c>
      <c r="AH4428" s="5">
        <v>217.10475304334344</v>
      </c>
      <c r="AI4428" s="5">
        <v>6</v>
      </c>
      <c r="AJ4428" s="5">
        <v>23.261223540358223</v>
      </c>
    </row>
    <row r="4429" spans="1:36" x14ac:dyDescent="0.25">
      <c r="A4429">
        <v>2018</v>
      </c>
      <c r="B4429" t="s">
        <v>41</v>
      </c>
      <c r="C4429" s="212" t="s">
        <v>6176</v>
      </c>
      <c r="D4429" s="47" t="s">
        <v>1102</v>
      </c>
      <c r="E4429" s="11">
        <v>17.396999999999998</v>
      </c>
      <c r="F4429" s="2">
        <v>0.48089999999999999</v>
      </c>
      <c r="G4429" s="2">
        <v>0.49380000000000002</v>
      </c>
      <c r="H4429" s="2">
        <v>-1.2900000000000023E-2</v>
      </c>
      <c r="I4429" s="2">
        <v>0.44790000000000002</v>
      </c>
      <c r="J4429" s="2">
        <v>0.48060000000000003</v>
      </c>
      <c r="K4429" s="2">
        <v>-3.2700000000000007E-2</v>
      </c>
      <c r="L4429" s="2">
        <v>0.40920000000000001</v>
      </c>
      <c r="M4429" s="2">
        <v>0.55259999999999998</v>
      </c>
      <c r="N4429" s="2">
        <v>-0.14339999999999997</v>
      </c>
      <c r="O4429" s="2">
        <v>-6.3E-2</v>
      </c>
      <c r="P4429" s="2" t="s">
        <v>5900</v>
      </c>
      <c r="Q4429" s="5">
        <v>25816</v>
      </c>
      <c r="R4429" s="5">
        <v>1483.9340116111975</v>
      </c>
      <c r="S4429" s="5">
        <v>111</v>
      </c>
      <c r="T4429" s="5">
        <v>429.9659126123334</v>
      </c>
      <c r="U4429" s="5">
        <v>0</v>
      </c>
      <c r="V4429" s="5">
        <v>0</v>
      </c>
      <c r="W4429" s="5">
        <v>27</v>
      </c>
      <c r="X4429" s="5">
        <v>104.58630306786488</v>
      </c>
      <c r="Y4429" s="5">
        <v>26</v>
      </c>
      <c r="Z4429" s="5">
        <v>100.71273628757361</v>
      </c>
      <c r="AA4429" s="5">
        <v>58</v>
      </c>
      <c r="AB4429" s="5">
        <v>224.66687325689495</v>
      </c>
      <c r="AC4429" s="225">
        <v>760</v>
      </c>
      <c r="AD4429" s="5">
        <v>2943.9107530213819</v>
      </c>
      <c r="AE4429" s="5">
        <v>114</v>
      </c>
      <c r="AF4429" s="5">
        <v>441.58661295320735</v>
      </c>
      <c r="AG4429" s="5">
        <v>613</v>
      </c>
      <c r="AH4429" s="5">
        <v>2374.4964363185622</v>
      </c>
      <c r="AI4429" s="5">
        <v>33</v>
      </c>
      <c r="AJ4429" s="5">
        <v>127.82770374961264</v>
      </c>
    </row>
    <row r="4430" spans="1:36" x14ac:dyDescent="0.25">
      <c r="A4430">
        <v>2019</v>
      </c>
      <c r="B4430" t="s">
        <v>41</v>
      </c>
      <c r="C4430" s="212" t="s">
        <v>5525</v>
      </c>
      <c r="D4430" s="47" t="s">
        <v>5525</v>
      </c>
      <c r="E4430" s="11">
        <v>15.057</v>
      </c>
      <c r="F4430" s="2">
        <v>0.57179999999999997</v>
      </c>
      <c r="G4430" s="2">
        <v>0.40620000000000001</v>
      </c>
      <c r="H4430" s="2">
        <v>0.16559999999999997</v>
      </c>
      <c r="I4430" s="2">
        <v>0.5383</v>
      </c>
      <c r="J4430" s="2">
        <v>0.40639999999999998</v>
      </c>
      <c r="K4430" s="2">
        <v>0.13190000000000002</v>
      </c>
      <c r="L4430" s="2">
        <v>0.50680000000000003</v>
      </c>
      <c r="M4430" s="2">
        <v>0.47299999999999998</v>
      </c>
      <c r="N4430" s="2">
        <v>3.3800000000000052E-2</v>
      </c>
      <c r="O4430" s="2">
        <v>0.11043333333333334</v>
      </c>
      <c r="P4430" s="2" t="s">
        <v>4792</v>
      </c>
      <c r="Q4430" s="5">
        <v>25872</v>
      </c>
      <c r="R4430" s="5">
        <v>1718.2705718270572</v>
      </c>
      <c r="S4430" s="5">
        <v>236</v>
      </c>
      <c r="T4430" s="5">
        <v>912.18305504019781</v>
      </c>
      <c r="U4430" s="5">
        <v>4</v>
      </c>
      <c r="V4430" s="5">
        <v>15.460729746444033</v>
      </c>
      <c r="W4430" s="5">
        <v>29</v>
      </c>
      <c r="X4430" s="5">
        <v>112.09029066171924</v>
      </c>
      <c r="Y4430" s="5">
        <v>53</v>
      </c>
      <c r="Z4430" s="5">
        <v>204.85466914038344</v>
      </c>
      <c r="AA4430" s="5">
        <v>150</v>
      </c>
      <c r="AB4430" s="5">
        <v>579.77736549165115</v>
      </c>
      <c r="AC4430" s="225">
        <v>873</v>
      </c>
      <c r="AD4430" s="5">
        <v>3374.3042671614098</v>
      </c>
      <c r="AE4430" s="5">
        <v>156</v>
      </c>
      <c r="AF4430" s="5">
        <v>602.96846011131731</v>
      </c>
      <c r="AG4430" s="5">
        <v>675</v>
      </c>
      <c r="AH4430" s="5">
        <v>2608.9981447124305</v>
      </c>
      <c r="AI4430" s="5">
        <v>42</v>
      </c>
      <c r="AJ4430" s="5">
        <v>162.33766233766235</v>
      </c>
    </row>
    <row r="4431" spans="1:36" x14ac:dyDescent="0.25">
      <c r="A4431">
        <v>2017</v>
      </c>
      <c r="B4431" t="s">
        <v>71</v>
      </c>
      <c r="C4431" s="212" t="s">
        <v>5945</v>
      </c>
      <c r="D4431" s="47" t="s">
        <v>610</v>
      </c>
      <c r="E4431" s="11">
        <v>0</v>
      </c>
      <c r="F4431" s="2">
        <v>0.33289999999999997</v>
      </c>
      <c r="G4431" s="2">
        <v>0.64890000000000003</v>
      </c>
      <c r="H4431" s="2">
        <v>-0.31600000000000006</v>
      </c>
      <c r="I4431" s="2">
        <v>0.34639999999999999</v>
      </c>
      <c r="J4431" s="2">
        <v>0.60750000000000004</v>
      </c>
      <c r="K4431" s="2">
        <v>-0.26110000000000005</v>
      </c>
      <c r="L4431" s="2">
        <v>0.41660000000000003</v>
      </c>
      <c r="M4431" s="2">
        <v>0.57110000000000005</v>
      </c>
      <c r="N4431" s="2">
        <v>-0.15450000000000003</v>
      </c>
      <c r="O4431" s="2">
        <v>-0.24386666666666676</v>
      </c>
      <c r="P4431" s="2" t="s">
        <v>5900</v>
      </c>
      <c r="Q4431" s="5">
        <v>25907</v>
      </c>
      <c r="R4431" s="5" t="s">
        <v>4791</v>
      </c>
      <c r="S4431" s="5">
        <v>13</v>
      </c>
      <c r="T4431" s="5">
        <v>50.179488169220676</v>
      </c>
      <c r="U4431" s="5">
        <v>0</v>
      </c>
      <c r="V4431" s="5">
        <v>0</v>
      </c>
      <c r="W4431" s="5">
        <v>10</v>
      </c>
      <c r="X4431" s="5">
        <v>38.599606284015898</v>
      </c>
      <c r="Y4431" s="5">
        <v>1</v>
      </c>
      <c r="Z4431" s="5">
        <v>3.8599606284015904</v>
      </c>
      <c r="AA4431" s="5">
        <v>2</v>
      </c>
      <c r="AB4431" s="5">
        <v>7.7199212568031808</v>
      </c>
      <c r="AC4431" s="225">
        <v>290</v>
      </c>
      <c r="AD4431" s="5">
        <v>1119.3885822364612</v>
      </c>
      <c r="AE4431" s="5">
        <v>45</v>
      </c>
      <c r="AF4431" s="5">
        <v>173.69822827807158</v>
      </c>
      <c r="AG4431" s="5">
        <v>223</v>
      </c>
      <c r="AH4431" s="5">
        <v>860.77122013355472</v>
      </c>
      <c r="AI4431" s="5">
        <v>22</v>
      </c>
      <c r="AJ4431" s="5">
        <v>84.919133824834987</v>
      </c>
    </row>
    <row r="4432" spans="1:36" x14ac:dyDescent="0.25">
      <c r="A4432">
        <v>2018</v>
      </c>
      <c r="B4432" t="s">
        <v>49</v>
      </c>
      <c r="C4432" s="212" t="s">
        <v>6420</v>
      </c>
      <c r="D4432" s="47" t="s">
        <v>6314</v>
      </c>
      <c r="E4432" s="11">
        <v>28.5</v>
      </c>
      <c r="F4432" s="2">
        <v>0.39889999999999998</v>
      </c>
      <c r="G4432" s="2">
        <v>0.57140000000000002</v>
      </c>
      <c r="H4432" s="2">
        <v>-0.17250000000000004</v>
      </c>
      <c r="I4432" s="2">
        <v>0.45300000000000001</v>
      </c>
      <c r="J4432" s="2">
        <v>0.46100000000000002</v>
      </c>
      <c r="K4432" s="2">
        <v>-8.0000000000000071E-3</v>
      </c>
      <c r="L4432" s="2">
        <v>0.52200000000000002</v>
      </c>
      <c r="M4432" s="2">
        <v>0.46700000000000003</v>
      </c>
      <c r="N4432" s="2">
        <v>5.4999999999999993E-2</v>
      </c>
      <c r="O4432" s="2">
        <v>-4.1833333333333354E-2</v>
      </c>
      <c r="P4432" s="2" t="s">
        <v>5765</v>
      </c>
      <c r="Q4432" s="5">
        <v>25922</v>
      </c>
      <c r="R4432" s="5">
        <v>909.54385964912285</v>
      </c>
      <c r="S4432" s="5">
        <v>33</v>
      </c>
      <c r="T4432" s="5">
        <v>127.30499189877324</v>
      </c>
      <c r="U4432" s="5">
        <v>0</v>
      </c>
      <c r="V4432" s="5">
        <v>0</v>
      </c>
      <c r="W4432" s="5">
        <v>5</v>
      </c>
      <c r="X4432" s="5">
        <v>19.288635136177763</v>
      </c>
      <c r="Y4432" s="5">
        <v>1</v>
      </c>
      <c r="Z4432" s="5">
        <v>3.8577270272355526</v>
      </c>
      <c r="AA4432" s="5">
        <v>27</v>
      </c>
      <c r="AB4432" s="5">
        <v>104.15862973535991</v>
      </c>
      <c r="AC4432" s="225">
        <v>83</v>
      </c>
      <c r="AD4432" s="5">
        <v>320.19134326055092</v>
      </c>
      <c r="AE4432" s="5">
        <v>14</v>
      </c>
      <c r="AF4432" s="5">
        <v>54.008178381297739</v>
      </c>
      <c r="AG4432" s="5">
        <v>66</v>
      </c>
      <c r="AH4432" s="5">
        <v>254.60998379754648</v>
      </c>
      <c r="AI4432" s="5">
        <v>3</v>
      </c>
      <c r="AJ4432" s="5">
        <v>11.573181081706659</v>
      </c>
    </row>
    <row r="4433" spans="1:36" x14ac:dyDescent="0.25">
      <c r="A4433">
        <v>2017</v>
      </c>
      <c r="B4433" t="s">
        <v>49</v>
      </c>
      <c r="C4433" s="212" t="s">
        <v>6420</v>
      </c>
      <c r="D4433" s="47" t="s">
        <v>6314</v>
      </c>
      <c r="E4433" s="11">
        <v>28.5</v>
      </c>
      <c r="F4433" s="2">
        <v>0.39889999999999998</v>
      </c>
      <c r="G4433" s="2">
        <v>0.57140000000000002</v>
      </c>
      <c r="H4433" s="2">
        <v>-0.17250000000000004</v>
      </c>
      <c r="I4433" s="2">
        <v>0.45300000000000001</v>
      </c>
      <c r="J4433" s="2">
        <v>0.46100000000000002</v>
      </c>
      <c r="K4433" s="2">
        <v>-8.0000000000000071E-3</v>
      </c>
      <c r="L4433" s="2">
        <v>0.52200000000000002</v>
      </c>
      <c r="M4433" s="2">
        <v>0.46700000000000003</v>
      </c>
      <c r="N4433" s="2">
        <v>5.4999999999999993E-2</v>
      </c>
      <c r="O4433" s="2">
        <v>-4.1833333333333354E-2</v>
      </c>
      <c r="P4433" s="2" t="s">
        <v>5765</v>
      </c>
      <c r="Q4433" s="5">
        <v>25929</v>
      </c>
      <c r="R4433" s="5">
        <v>909.78947368421052</v>
      </c>
      <c r="S4433" s="5">
        <v>31</v>
      </c>
      <c r="T4433" s="5">
        <v>119.55725249720389</v>
      </c>
      <c r="U4433" s="5">
        <v>0</v>
      </c>
      <c r="V4433" s="5">
        <v>0</v>
      </c>
      <c r="W4433" s="5">
        <v>5</v>
      </c>
      <c r="X4433" s="5">
        <v>19.28342782212966</v>
      </c>
      <c r="Y4433" s="5">
        <v>2</v>
      </c>
      <c r="Z4433" s="5">
        <v>7.7133711288518656</v>
      </c>
      <c r="AA4433" s="5">
        <v>24</v>
      </c>
      <c r="AB4433" s="5">
        <v>92.560453546222377</v>
      </c>
      <c r="AC4433" s="225">
        <v>85</v>
      </c>
      <c r="AD4433" s="5">
        <v>327.81827297620424</v>
      </c>
      <c r="AE4433" s="5">
        <v>15</v>
      </c>
      <c r="AF4433" s="5">
        <v>57.85028346638898</v>
      </c>
      <c r="AG4433" s="5">
        <v>67</v>
      </c>
      <c r="AH4433" s="5">
        <v>258.39793281653749</v>
      </c>
      <c r="AI4433" s="5">
        <v>3</v>
      </c>
      <c r="AJ4433" s="5">
        <v>11.570056693277797</v>
      </c>
    </row>
    <row r="4434" spans="1:36" x14ac:dyDescent="0.25">
      <c r="A4434">
        <v>2018</v>
      </c>
      <c r="B4434" t="s">
        <v>41</v>
      </c>
      <c r="C4434" s="212" t="s">
        <v>5525</v>
      </c>
      <c r="D4434" s="47" t="s">
        <v>5525</v>
      </c>
      <c r="E4434" s="11">
        <v>15.057</v>
      </c>
      <c r="F4434" s="2">
        <v>0.57179999999999997</v>
      </c>
      <c r="G4434" s="2">
        <v>0.40620000000000001</v>
      </c>
      <c r="H4434" s="2">
        <v>0.16559999999999997</v>
      </c>
      <c r="I4434" s="2">
        <v>0.5383</v>
      </c>
      <c r="J4434" s="2">
        <v>0.40639999999999998</v>
      </c>
      <c r="K4434" s="2">
        <v>0.13190000000000002</v>
      </c>
      <c r="L4434" s="2">
        <v>0.50680000000000003</v>
      </c>
      <c r="M4434" s="2">
        <v>0.47299999999999998</v>
      </c>
      <c r="N4434" s="2">
        <v>3.3800000000000052E-2</v>
      </c>
      <c r="O4434" s="2">
        <v>0.11043333333333334</v>
      </c>
      <c r="P4434" s="2" t="s">
        <v>4792</v>
      </c>
      <c r="Q4434" s="5">
        <v>26032</v>
      </c>
      <c r="R4434" s="5">
        <v>1728.8968586039716</v>
      </c>
      <c r="S4434" s="5">
        <v>230</v>
      </c>
      <c r="T4434" s="5">
        <v>883.52796558082355</v>
      </c>
      <c r="U4434" s="5">
        <v>4</v>
      </c>
      <c r="V4434" s="5">
        <v>15.365703749231713</v>
      </c>
      <c r="W4434" s="5">
        <v>35</v>
      </c>
      <c r="X4434" s="5">
        <v>134.44990780577749</v>
      </c>
      <c r="Y4434" s="5">
        <v>47</v>
      </c>
      <c r="Z4434" s="5">
        <v>180.54701905347264</v>
      </c>
      <c r="AA4434" s="5">
        <v>144</v>
      </c>
      <c r="AB4434" s="5">
        <v>553.16533497234173</v>
      </c>
      <c r="AC4434" s="225">
        <v>871</v>
      </c>
      <c r="AD4434" s="5">
        <v>3345.8819913952061</v>
      </c>
      <c r="AE4434" s="5">
        <v>143</v>
      </c>
      <c r="AF4434" s="5">
        <v>549.32390903503381</v>
      </c>
      <c r="AG4434" s="5">
        <v>682</v>
      </c>
      <c r="AH4434" s="5">
        <v>2619.8524892440073</v>
      </c>
      <c r="AI4434" s="5">
        <v>46</v>
      </c>
      <c r="AJ4434" s="5">
        <v>176.70559311616472</v>
      </c>
    </row>
    <row r="4435" spans="1:36" x14ac:dyDescent="0.25">
      <c r="A4435">
        <v>2017</v>
      </c>
      <c r="B4435" t="s">
        <v>49</v>
      </c>
      <c r="C4435" s="212" t="s">
        <v>6464</v>
      </c>
      <c r="D4435" s="47" t="s">
        <v>6316</v>
      </c>
      <c r="E4435" s="11">
        <v>9.9</v>
      </c>
      <c r="F4435" s="2">
        <v>0.2611</v>
      </c>
      <c r="G4435" s="2">
        <v>0.71</v>
      </c>
      <c r="H4435" s="2">
        <v>-0.44889999999999997</v>
      </c>
      <c r="I4435" s="2">
        <v>0.34399999999999997</v>
      </c>
      <c r="J4435" s="2">
        <v>0.56699999999999995</v>
      </c>
      <c r="K4435" s="2">
        <v>-0.22299999999999998</v>
      </c>
      <c r="L4435" s="2">
        <v>0.46600000000000003</v>
      </c>
      <c r="M4435" s="2">
        <v>0.52200000000000002</v>
      </c>
      <c r="N4435" s="2">
        <v>-5.5999999999999994E-2</v>
      </c>
      <c r="O4435" s="2">
        <v>-0.24263333333333334</v>
      </c>
      <c r="P4435" s="2" t="s">
        <v>5900</v>
      </c>
      <c r="Q4435" s="5">
        <v>26033</v>
      </c>
      <c r="R4435" s="5">
        <v>2629.5959595959594</v>
      </c>
      <c r="S4435" s="5">
        <v>8</v>
      </c>
      <c r="T4435" s="5">
        <v>30.73022701955211</v>
      </c>
      <c r="U4435" s="5">
        <v>0</v>
      </c>
      <c r="V4435" s="5">
        <v>0</v>
      </c>
      <c r="W4435" s="5">
        <v>2</v>
      </c>
      <c r="X4435" s="5">
        <v>7.6825567548880276</v>
      </c>
      <c r="Y4435" s="5">
        <v>2</v>
      </c>
      <c r="Z4435" s="5">
        <v>7.6825567548880276</v>
      </c>
      <c r="AA4435" s="5">
        <v>4</v>
      </c>
      <c r="AB4435" s="5">
        <v>15.365113509776055</v>
      </c>
      <c r="AC4435" s="225">
        <v>157</v>
      </c>
      <c r="AD4435" s="5">
        <v>603.08070525871017</v>
      </c>
      <c r="AE4435" s="5">
        <v>25</v>
      </c>
      <c r="AF4435" s="5">
        <v>96.031959436100323</v>
      </c>
      <c r="AG4435" s="5">
        <v>129</v>
      </c>
      <c r="AH4435" s="5">
        <v>495.52491069027775</v>
      </c>
      <c r="AI4435" s="5">
        <v>3</v>
      </c>
      <c r="AJ4435" s="5">
        <v>11.523835132332039</v>
      </c>
    </row>
    <row r="4436" spans="1:36" x14ac:dyDescent="0.25">
      <c r="A4436">
        <v>2017</v>
      </c>
      <c r="B4436" t="s">
        <v>71</v>
      </c>
      <c r="C4436" s="212" t="s">
        <v>5798</v>
      </c>
      <c r="D4436" s="47" t="s">
        <v>5797</v>
      </c>
      <c r="E4436" s="11">
        <v>0</v>
      </c>
      <c r="F4436" s="2">
        <v>0.50290000000000001</v>
      </c>
      <c r="G4436" s="2">
        <v>0.48559999999999998</v>
      </c>
      <c r="H4436" s="2">
        <v>1.7300000000000038E-2</v>
      </c>
      <c r="I4436" s="2">
        <v>0.45910000000000001</v>
      </c>
      <c r="J4436" s="2">
        <v>0.49580000000000002</v>
      </c>
      <c r="K4436" s="2">
        <v>-3.670000000000001E-2</v>
      </c>
      <c r="L4436" s="2">
        <v>0.4556</v>
      </c>
      <c r="M4436" s="2">
        <v>0.53369999999999995</v>
      </c>
      <c r="N4436" s="2">
        <v>-7.8099999999999947E-2</v>
      </c>
      <c r="O4436" s="2">
        <v>-3.2499999999999973E-2</v>
      </c>
      <c r="P4436" s="2" t="s">
        <v>5765</v>
      </c>
      <c r="Q4436" s="5">
        <v>26048</v>
      </c>
      <c r="R4436" s="5" t="s">
        <v>4791</v>
      </c>
      <c r="S4436" s="5">
        <v>109</v>
      </c>
      <c r="T4436" s="5">
        <v>418.45823095823096</v>
      </c>
      <c r="U4436" s="5">
        <v>1</v>
      </c>
      <c r="V4436" s="5">
        <v>3.8390663390663389</v>
      </c>
      <c r="W4436" s="5">
        <v>3</v>
      </c>
      <c r="X4436" s="5">
        <v>11.517199017199017</v>
      </c>
      <c r="Y4436" s="5">
        <v>24</v>
      </c>
      <c r="Z4436" s="5">
        <v>92.137592137592137</v>
      </c>
      <c r="AA4436" s="5">
        <v>81</v>
      </c>
      <c r="AB4436" s="5">
        <v>310.96437346437347</v>
      </c>
      <c r="AC4436" s="225">
        <v>925</v>
      </c>
      <c r="AD4436" s="5">
        <v>3551.136363636364</v>
      </c>
      <c r="AE4436" s="5">
        <v>221</v>
      </c>
      <c r="AF4436" s="5">
        <v>848.43366093366092</v>
      </c>
      <c r="AG4436" s="5">
        <v>679</v>
      </c>
      <c r="AH4436" s="5">
        <v>2606.726044226044</v>
      </c>
      <c r="AI4436" s="5">
        <v>25</v>
      </c>
      <c r="AJ4436" s="5">
        <v>95.976658476658486</v>
      </c>
    </row>
    <row r="4437" spans="1:36" x14ac:dyDescent="0.25">
      <c r="A4437">
        <v>2017</v>
      </c>
      <c r="B4437" t="s">
        <v>41</v>
      </c>
      <c r="C4437" s="212" t="s">
        <v>6176</v>
      </c>
      <c r="D4437" s="47" t="s">
        <v>1102</v>
      </c>
      <c r="E4437" s="11">
        <v>17.396999999999998</v>
      </c>
      <c r="F4437" s="2">
        <v>0.48089999999999999</v>
      </c>
      <c r="G4437" s="2">
        <v>0.49380000000000002</v>
      </c>
      <c r="H4437" s="2">
        <v>-1.2900000000000023E-2</v>
      </c>
      <c r="I4437" s="2">
        <v>0.44790000000000002</v>
      </c>
      <c r="J4437" s="2">
        <v>0.48060000000000003</v>
      </c>
      <c r="K4437" s="2">
        <v>-3.2700000000000007E-2</v>
      </c>
      <c r="L4437" s="2">
        <v>0.40920000000000001</v>
      </c>
      <c r="M4437" s="2">
        <v>0.55259999999999998</v>
      </c>
      <c r="N4437" s="2">
        <v>-0.14339999999999997</v>
      </c>
      <c r="O4437" s="2">
        <v>-6.3E-2</v>
      </c>
      <c r="P4437" s="2" t="s">
        <v>5900</v>
      </c>
      <c r="Q4437" s="5">
        <v>26127</v>
      </c>
      <c r="R4437" s="5">
        <v>1501.8106570098294</v>
      </c>
      <c r="S4437" s="5">
        <v>135</v>
      </c>
      <c r="T4437" s="5">
        <v>516.7068549776094</v>
      </c>
      <c r="U4437" s="5">
        <v>4</v>
      </c>
      <c r="V4437" s="5">
        <v>15.309832740077313</v>
      </c>
      <c r="W4437" s="5">
        <v>33</v>
      </c>
      <c r="X4437" s="5">
        <v>126.30612010563783</v>
      </c>
      <c r="Y4437" s="5">
        <v>35</v>
      </c>
      <c r="Z4437" s="5">
        <v>133.96103647567651</v>
      </c>
      <c r="AA4437" s="5">
        <v>63</v>
      </c>
      <c r="AB4437" s="5">
        <v>241.1298656562177</v>
      </c>
      <c r="AC4437" s="225">
        <v>868</v>
      </c>
      <c r="AD4437" s="5">
        <v>3322.2337045967774</v>
      </c>
      <c r="AE4437" s="5">
        <v>143</v>
      </c>
      <c r="AF4437" s="5">
        <v>547.32652045776399</v>
      </c>
      <c r="AG4437" s="5">
        <v>698</v>
      </c>
      <c r="AH4437" s="5">
        <v>2671.5658131434916</v>
      </c>
      <c r="AI4437" s="5">
        <v>27</v>
      </c>
      <c r="AJ4437" s="5">
        <v>103.34137099552187</v>
      </c>
    </row>
    <row r="4438" spans="1:36" x14ac:dyDescent="0.25">
      <c r="A4438">
        <v>2019</v>
      </c>
      <c r="B4438" t="s">
        <v>41</v>
      </c>
      <c r="C4438" s="212" t="s">
        <v>6154</v>
      </c>
      <c r="D4438" s="47" t="s">
        <v>6146</v>
      </c>
      <c r="E4438" s="11">
        <v>13.919</v>
      </c>
      <c r="F4438" s="2">
        <v>0.44619999999999999</v>
      </c>
      <c r="G4438" s="2">
        <v>0.53339999999999999</v>
      </c>
      <c r="H4438" s="2">
        <v>-8.72E-2</v>
      </c>
      <c r="I4438" s="2">
        <v>0.44350000000000001</v>
      </c>
      <c r="J4438" s="2">
        <v>0.50029999999999997</v>
      </c>
      <c r="K4438" s="2">
        <v>-5.6799999999999962E-2</v>
      </c>
      <c r="L4438" s="2">
        <v>0.41830000000000001</v>
      </c>
      <c r="M4438" s="2">
        <v>0.5615</v>
      </c>
      <c r="N4438" s="2">
        <v>-0.14319999999999999</v>
      </c>
      <c r="O4438" s="2">
        <v>-9.5733333333333323E-2</v>
      </c>
      <c r="P4438" s="2" t="s">
        <v>5900</v>
      </c>
      <c r="Q4438" s="5">
        <v>26277</v>
      </c>
      <c r="R4438" s="5">
        <v>1887.8511387312305</v>
      </c>
      <c r="S4438" s="5">
        <v>268</v>
      </c>
      <c r="T4438" s="5">
        <v>1019.9033375195038</v>
      </c>
      <c r="U4438" s="5">
        <v>36</v>
      </c>
      <c r="V4438" s="5">
        <v>137.00194086082885</v>
      </c>
      <c r="W4438" s="5">
        <v>27</v>
      </c>
      <c r="X4438" s="5">
        <v>102.75145564562163</v>
      </c>
      <c r="Y4438" s="5">
        <v>32</v>
      </c>
      <c r="Z4438" s="5">
        <v>121.77950298740343</v>
      </c>
      <c r="AA4438" s="5">
        <v>173</v>
      </c>
      <c r="AB4438" s="5">
        <v>658.37043802564983</v>
      </c>
      <c r="AC4438" s="225">
        <v>415</v>
      </c>
      <c r="AD4438" s="5">
        <v>1579.3279293678884</v>
      </c>
      <c r="AE4438" s="5">
        <v>169</v>
      </c>
      <c r="AF4438" s="5">
        <v>643.14800015222443</v>
      </c>
      <c r="AG4438" s="5">
        <v>139</v>
      </c>
      <c r="AH4438" s="5">
        <v>528.97971610153365</v>
      </c>
      <c r="AI4438" s="5">
        <v>107</v>
      </c>
      <c r="AJ4438" s="5">
        <v>407.20021311413024</v>
      </c>
    </row>
    <row r="4439" spans="1:36" x14ac:dyDescent="0.25">
      <c r="A4439">
        <v>2018</v>
      </c>
      <c r="B4439" t="s">
        <v>49</v>
      </c>
      <c r="C4439" s="212" t="s">
        <v>6464</v>
      </c>
      <c r="D4439" s="47" t="s">
        <v>6316</v>
      </c>
      <c r="E4439" s="11">
        <v>9.9</v>
      </c>
      <c r="F4439" s="2">
        <v>0.2611</v>
      </c>
      <c r="G4439" s="2">
        <v>0.71</v>
      </c>
      <c r="H4439" s="2">
        <v>-0.44889999999999997</v>
      </c>
      <c r="I4439" s="2">
        <v>0.34399999999999997</v>
      </c>
      <c r="J4439" s="2">
        <v>0.56699999999999995</v>
      </c>
      <c r="K4439" s="2">
        <v>-0.22299999999999998</v>
      </c>
      <c r="L4439" s="2">
        <v>0.46600000000000003</v>
      </c>
      <c r="M4439" s="2">
        <v>0.52200000000000002</v>
      </c>
      <c r="N4439" s="2">
        <v>-5.5999999999999994E-2</v>
      </c>
      <c r="O4439" s="2">
        <v>-0.24263333333333334</v>
      </c>
      <c r="P4439" s="2" t="s">
        <v>5900</v>
      </c>
      <c r="Q4439" s="5">
        <v>26293</v>
      </c>
      <c r="R4439" s="5">
        <v>2655.8585858585857</v>
      </c>
      <c r="S4439" s="5">
        <v>5</v>
      </c>
      <c r="T4439" s="5">
        <v>19.016468261514472</v>
      </c>
      <c r="U4439" s="5">
        <v>0</v>
      </c>
      <c r="V4439" s="5">
        <v>0</v>
      </c>
      <c r="W4439" s="5">
        <v>0</v>
      </c>
      <c r="X4439" s="5">
        <v>0</v>
      </c>
      <c r="Y4439" s="5">
        <v>2</v>
      </c>
      <c r="Z4439" s="5">
        <v>7.6065873046057888</v>
      </c>
      <c r="AA4439" s="5">
        <v>3</v>
      </c>
      <c r="AB4439" s="5">
        <v>11.409880956908683</v>
      </c>
      <c r="AC4439" s="225">
        <v>144</v>
      </c>
      <c r="AD4439" s="5">
        <v>547.67428593161674</v>
      </c>
      <c r="AE4439" s="5">
        <v>24</v>
      </c>
      <c r="AF4439" s="5">
        <v>91.279047655269466</v>
      </c>
      <c r="AG4439" s="5">
        <v>112</v>
      </c>
      <c r="AH4439" s="5">
        <v>425.96888905792417</v>
      </c>
      <c r="AI4439" s="5">
        <v>8</v>
      </c>
      <c r="AJ4439" s="5">
        <v>30.426349218423155</v>
      </c>
    </row>
    <row r="4440" spans="1:36" x14ac:dyDescent="0.25">
      <c r="A4440">
        <v>2019</v>
      </c>
      <c r="B4440" t="s">
        <v>41</v>
      </c>
      <c r="C4440" s="212" t="s">
        <v>6127</v>
      </c>
      <c r="D4440" s="47" t="s">
        <v>6045</v>
      </c>
      <c r="E4440" s="11">
        <v>10.616</v>
      </c>
      <c r="F4440" s="2">
        <v>0.41739999999999999</v>
      </c>
      <c r="G4440" s="2">
        <v>0.56140000000000001</v>
      </c>
      <c r="H4440" s="2">
        <v>-0.14400000000000002</v>
      </c>
      <c r="I4440" s="2">
        <v>0.41660000000000003</v>
      </c>
      <c r="J4440" s="2">
        <v>0.52200000000000002</v>
      </c>
      <c r="K4440" s="2">
        <v>-0.10539999999999999</v>
      </c>
      <c r="L4440" s="2">
        <v>0.48630000000000001</v>
      </c>
      <c r="M4440" s="2">
        <v>0.49730000000000002</v>
      </c>
      <c r="N4440" s="2">
        <v>-1.100000000000001E-2</v>
      </c>
      <c r="O4440" s="2">
        <v>-8.6800000000000002E-2</v>
      </c>
      <c r="P4440" s="2" t="s">
        <v>5900</v>
      </c>
      <c r="Q4440" s="5">
        <v>26330</v>
      </c>
      <c r="R4440" s="5">
        <v>2480.2185380557648</v>
      </c>
      <c r="S4440" s="5">
        <v>33</v>
      </c>
      <c r="T4440" s="5">
        <v>125.33232054690467</v>
      </c>
      <c r="U4440" s="5">
        <v>0</v>
      </c>
      <c r="V4440" s="5">
        <v>0</v>
      </c>
      <c r="W4440" s="5">
        <v>7</v>
      </c>
      <c r="X4440" s="5">
        <v>26.58564375237372</v>
      </c>
      <c r="Y4440" s="5">
        <v>11</v>
      </c>
      <c r="Z4440" s="5">
        <v>41.777440182301554</v>
      </c>
      <c r="AA4440" s="5">
        <v>15</v>
      </c>
      <c r="AB4440" s="5">
        <v>56.969236612229395</v>
      </c>
      <c r="AC4440" s="225">
        <v>337</v>
      </c>
      <c r="AD4440" s="5">
        <v>1279.9088492214203</v>
      </c>
      <c r="AE4440" s="5">
        <v>15</v>
      </c>
      <c r="AF4440" s="5">
        <v>56.969236612229395</v>
      </c>
      <c r="AG4440" s="5">
        <v>317</v>
      </c>
      <c r="AH4440" s="5">
        <v>1203.9498670717812</v>
      </c>
      <c r="AI4440" s="5">
        <v>5</v>
      </c>
      <c r="AJ4440" s="5">
        <v>18.989745537409799</v>
      </c>
    </row>
    <row r="4441" spans="1:36" x14ac:dyDescent="0.25">
      <c r="A4441">
        <v>2018</v>
      </c>
      <c r="B4441" t="s">
        <v>49</v>
      </c>
      <c r="C4441" s="212" t="s">
        <v>6333</v>
      </c>
      <c r="D4441" s="47" t="s">
        <v>6316</v>
      </c>
      <c r="E4441" s="11">
        <v>4.7</v>
      </c>
      <c r="F4441" s="2">
        <v>0.2611</v>
      </c>
      <c r="G4441" s="2">
        <v>0.71</v>
      </c>
      <c r="H4441" s="2">
        <v>-0.44889999999999997</v>
      </c>
      <c r="I4441" s="2">
        <v>0.21099999999999999</v>
      </c>
      <c r="J4441" s="2">
        <v>0.69799999999999995</v>
      </c>
      <c r="K4441" s="2">
        <v>-0.48699999999999999</v>
      </c>
      <c r="L4441" s="2">
        <v>0.33600000000000002</v>
      </c>
      <c r="M4441" s="2">
        <v>0.64700000000000002</v>
      </c>
      <c r="N4441" s="2">
        <v>-0.311</v>
      </c>
      <c r="O4441" s="2">
        <v>-0.4156333333333333</v>
      </c>
      <c r="P4441" s="2" t="s">
        <v>5900</v>
      </c>
      <c r="Q4441" s="5">
        <v>26331</v>
      </c>
      <c r="R4441" s="5">
        <v>5602.3404255319147</v>
      </c>
      <c r="S4441" s="5">
        <v>6</v>
      </c>
      <c r="T4441" s="5">
        <v>22.786829212715052</v>
      </c>
      <c r="U4441" s="5">
        <v>0</v>
      </c>
      <c r="V4441" s="5">
        <v>0</v>
      </c>
      <c r="W4441" s="5">
        <v>1</v>
      </c>
      <c r="X4441" s="5">
        <v>3.7978048687858421</v>
      </c>
      <c r="Y4441" s="5">
        <v>0</v>
      </c>
      <c r="Z4441" s="5">
        <v>0</v>
      </c>
      <c r="AA4441" s="5">
        <v>5</v>
      </c>
      <c r="AB4441" s="5">
        <v>18.989024343929209</v>
      </c>
      <c r="AC4441" s="225">
        <v>179</v>
      </c>
      <c r="AD4441" s="5">
        <v>679.80707151266563</v>
      </c>
      <c r="AE4441" s="5">
        <v>76</v>
      </c>
      <c r="AF4441" s="5">
        <v>288.63317002772396</v>
      </c>
      <c r="AG4441" s="5">
        <v>98</v>
      </c>
      <c r="AH4441" s="5">
        <v>372.18487714101246</v>
      </c>
      <c r="AI4441" s="5">
        <v>5</v>
      </c>
      <c r="AJ4441" s="5">
        <v>18.989024343929209</v>
      </c>
    </row>
    <row r="4442" spans="1:36" x14ac:dyDescent="0.25">
      <c r="A4442">
        <v>2018</v>
      </c>
      <c r="B4442" t="s">
        <v>71</v>
      </c>
      <c r="C4442" s="212" t="s">
        <v>752</v>
      </c>
      <c r="D4442" s="47" t="s">
        <v>4920</v>
      </c>
      <c r="E4442" s="11">
        <v>0</v>
      </c>
      <c r="F4442" s="2">
        <v>0.66190000000000004</v>
      </c>
      <c r="G4442" s="2">
        <v>0.32169999999999999</v>
      </c>
      <c r="H4442" s="2">
        <v>0.34020000000000006</v>
      </c>
      <c r="I4442" s="2">
        <v>0.70579999999999998</v>
      </c>
      <c r="J4442" s="2">
        <v>0.25530000000000003</v>
      </c>
      <c r="K4442" s="2">
        <v>0.45049999999999996</v>
      </c>
      <c r="L4442" s="2">
        <v>0.73080000000000001</v>
      </c>
      <c r="M4442" s="2">
        <v>0.25629999999999997</v>
      </c>
      <c r="N4442" s="2">
        <v>0.47450000000000003</v>
      </c>
      <c r="O4442" s="2">
        <v>0.42173333333333335</v>
      </c>
      <c r="P4442" s="2" t="s">
        <v>4792</v>
      </c>
      <c r="Q4442" s="5">
        <v>26346</v>
      </c>
      <c r="R4442" s="5" t="s">
        <v>4791</v>
      </c>
      <c r="S4442" s="5">
        <v>22</v>
      </c>
      <c r="T4442" s="5">
        <v>83.5041372504365</v>
      </c>
      <c r="U4442" s="5">
        <v>0</v>
      </c>
      <c r="V4442" s="5">
        <v>0</v>
      </c>
      <c r="W4442" s="5">
        <v>6</v>
      </c>
      <c r="X4442" s="5">
        <v>22.773855613755408</v>
      </c>
      <c r="Y4442" s="5">
        <v>4</v>
      </c>
      <c r="Z4442" s="5">
        <v>15.182570409170273</v>
      </c>
      <c r="AA4442" s="5">
        <v>12</v>
      </c>
      <c r="AB4442" s="5">
        <v>45.547711227510817</v>
      </c>
      <c r="AC4442" s="225">
        <v>336</v>
      </c>
      <c r="AD4442" s="5">
        <v>1275.3359143703028</v>
      </c>
      <c r="AE4442" s="5">
        <v>34</v>
      </c>
      <c r="AF4442" s="5">
        <v>129.05184847794732</v>
      </c>
      <c r="AG4442" s="5">
        <v>290</v>
      </c>
      <c r="AH4442" s="5">
        <v>1100.7363546648448</v>
      </c>
      <c r="AI4442" s="5">
        <v>12</v>
      </c>
      <c r="AJ4442" s="5">
        <v>45.547711227510817</v>
      </c>
    </row>
    <row r="4443" spans="1:36" x14ac:dyDescent="0.25">
      <c r="A4443">
        <v>2018</v>
      </c>
      <c r="B4443" t="s">
        <v>71</v>
      </c>
      <c r="C4443" s="212" t="s">
        <v>752</v>
      </c>
      <c r="D4443" s="47" t="s">
        <v>4920</v>
      </c>
      <c r="E4443" s="11">
        <v>0</v>
      </c>
      <c r="F4443" s="2">
        <v>0.66190000000000004</v>
      </c>
      <c r="G4443" s="2">
        <v>0.32169999999999999</v>
      </c>
      <c r="H4443" s="2">
        <v>0.34020000000000006</v>
      </c>
      <c r="I4443" s="2">
        <v>0.70579999999999998</v>
      </c>
      <c r="J4443" s="2">
        <v>0.25530000000000003</v>
      </c>
      <c r="K4443" s="2">
        <v>0.45049999999999996</v>
      </c>
      <c r="L4443" s="2">
        <v>0.73080000000000001</v>
      </c>
      <c r="M4443" s="2">
        <v>0.25629999999999997</v>
      </c>
      <c r="N4443" s="2">
        <v>0.47450000000000003</v>
      </c>
      <c r="O4443" s="2">
        <v>0.42173333333333335</v>
      </c>
      <c r="P4443" s="2" t="s">
        <v>4792</v>
      </c>
      <c r="Q4443" s="5">
        <v>26346</v>
      </c>
      <c r="R4443" s="5" t="s">
        <v>4791</v>
      </c>
      <c r="S4443" s="5">
        <v>22</v>
      </c>
      <c r="T4443" s="5">
        <v>83.5041372504365</v>
      </c>
      <c r="U4443" s="5">
        <v>0</v>
      </c>
      <c r="V4443" s="5">
        <v>0</v>
      </c>
      <c r="W4443" s="5">
        <v>6</v>
      </c>
      <c r="X4443" s="5">
        <v>22.773855613755408</v>
      </c>
      <c r="Y4443" s="5">
        <v>4</v>
      </c>
      <c r="Z4443" s="5">
        <v>15.182570409170273</v>
      </c>
      <c r="AA4443" s="5">
        <v>12</v>
      </c>
      <c r="AB4443" s="5">
        <v>45.547711227510817</v>
      </c>
      <c r="AC4443" s="225">
        <v>336</v>
      </c>
      <c r="AD4443" s="5">
        <v>1275.3359143703028</v>
      </c>
      <c r="AE4443" s="5">
        <v>34</v>
      </c>
      <c r="AF4443" s="5">
        <v>129.05184847794732</v>
      </c>
      <c r="AG4443" s="5">
        <v>290</v>
      </c>
      <c r="AH4443" s="5">
        <v>1100.7363546648448</v>
      </c>
      <c r="AI4443" s="5">
        <v>12</v>
      </c>
      <c r="AJ4443" s="5">
        <v>45.547711227510817</v>
      </c>
    </row>
    <row r="4444" spans="1:36" x14ac:dyDescent="0.25">
      <c r="A4444">
        <v>2019</v>
      </c>
      <c r="B4444" t="s">
        <v>41</v>
      </c>
      <c r="C4444" s="212" t="s">
        <v>5575</v>
      </c>
      <c r="D4444" s="47" t="s">
        <v>1045</v>
      </c>
      <c r="E4444" s="11">
        <v>15.680999999999999</v>
      </c>
      <c r="F4444" s="2">
        <v>0.5544</v>
      </c>
      <c r="G4444" s="2">
        <v>0.42170000000000002</v>
      </c>
      <c r="H4444" s="2">
        <v>0.13269999999999998</v>
      </c>
      <c r="I4444" s="2">
        <v>0.54900000000000004</v>
      </c>
      <c r="J4444" s="2">
        <v>0.39400000000000002</v>
      </c>
      <c r="K4444" s="2">
        <v>0.15500000000000003</v>
      </c>
      <c r="L4444" s="2">
        <v>0.49490000000000001</v>
      </c>
      <c r="M4444" s="2">
        <v>0.48110000000000003</v>
      </c>
      <c r="N4444" s="2">
        <v>1.3799999999999979E-2</v>
      </c>
      <c r="O4444" s="2">
        <v>0.10049999999999999</v>
      </c>
      <c r="P4444" s="2" t="s">
        <v>4792</v>
      </c>
      <c r="Q4444" s="5">
        <v>26360</v>
      </c>
      <c r="R4444" s="5">
        <v>1681.0152413749124</v>
      </c>
      <c r="S4444" s="5">
        <v>268</v>
      </c>
      <c r="T4444" s="5">
        <v>1016.6919575113809</v>
      </c>
      <c r="U4444" s="5">
        <v>2</v>
      </c>
      <c r="V4444" s="5">
        <v>7.587253414264036</v>
      </c>
      <c r="W4444" s="5">
        <v>34</v>
      </c>
      <c r="X4444" s="5">
        <v>128.9833080424886</v>
      </c>
      <c r="Y4444" s="5">
        <v>28</v>
      </c>
      <c r="Z4444" s="5">
        <v>106.22154779969652</v>
      </c>
      <c r="AA4444" s="5">
        <v>204</v>
      </c>
      <c r="AB4444" s="5">
        <v>773.89984825493173</v>
      </c>
      <c r="AC4444" s="225">
        <v>1101</v>
      </c>
      <c r="AD4444" s="5">
        <v>4176.7830045523524</v>
      </c>
      <c r="AE4444" s="5">
        <v>203</v>
      </c>
      <c r="AF4444" s="5">
        <v>770.10622154779969</v>
      </c>
      <c r="AG4444" s="5">
        <v>813</v>
      </c>
      <c r="AH4444" s="5">
        <v>3084.2185128983306</v>
      </c>
      <c r="AI4444" s="5">
        <v>85</v>
      </c>
      <c r="AJ4444" s="5">
        <v>322.45827010622156</v>
      </c>
    </row>
    <row r="4445" spans="1:36" x14ac:dyDescent="0.25">
      <c r="A4445">
        <v>2017</v>
      </c>
      <c r="B4445" t="s">
        <v>41</v>
      </c>
      <c r="C4445" s="212" t="s">
        <v>6127</v>
      </c>
      <c r="D4445" s="47" t="s">
        <v>6045</v>
      </c>
      <c r="E4445" s="11">
        <v>10.616</v>
      </c>
      <c r="F4445" s="2">
        <v>0.41739999999999999</v>
      </c>
      <c r="G4445" s="2">
        <v>0.56140000000000001</v>
      </c>
      <c r="H4445" s="2">
        <v>-0.14400000000000002</v>
      </c>
      <c r="I4445" s="2">
        <v>0.41660000000000003</v>
      </c>
      <c r="J4445" s="2">
        <v>0.52200000000000002</v>
      </c>
      <c r="K4445" s="2">
        <v>-0.10539999999999999</v>
      </c>
      <c r="L4445" s="2">
        <v>0.48630000000000001</v>
      </c>
      <c r="M4445" s="2">
        <v>0.49730000000000002</v>
      </c>
      <c r="N4445" s="2">
        <v>-1.100000000000001E-2</v>
      </c>
      <c r="O4445" s="2">
        <v>-8.6800000000000002E-2</v>
      </c>
      <c r="P4445" s="2" t="s">
        <v>5900</v>
      </c>
      <c r="Q4445" s="5">
        <v>26425</v>
      </c>
      <c r="R4445" s="5">
        <v>2489.1672946495855</v>
      </c>
      <c r="S4445" s="5">
        <v>33</v>
      </c>
      <c r="T4445" s="5">
        <v>124.88174077578051</v>
      </c>
      <c r="U4445" s="5">
        <v>0</v>
      </c>
      <c r="V4445" s="5">
        <v>0</v>
      </c>
      <c r="W4445" s="5">
        <v>7</v>
      </c>
      <c r="X4445" s="5">
        <v>26.490066225165563</v>
      </c>
      <c r="Y4445" s="5">
        <v>6</v>
      </c>
      <c r="Z4445" s="5">
        <v>22.705771050141912</v>
      </c>
      <c r="AA4445" s="5">
        <v>20</v>
      </c>
      <c r="AB4445" s="5">
        <v>75.685903500473032</v>
      </c>
      <c r="AC4445" s="225">
        <v>415</v>
      </c>
      <c r="AD4445" s="5">
        <v>1570.4824976348154</v>
      </c>
      <c r="AE4445" s="5">
        <v>8</v>
      </c>
      <c r="AF4445" s="5">
        <v>30.274361400189214</v>
      </c>
      <c r="AG4445" s="5">
        <v>400</v>
      </c>
      <c r="AH4445" s="5">
        <v>1513.7180700094607</v>
      </c>
      <c r="AI4445" s="5">
        <v>7</v>
      </c>
      <c r="AJ4445" s="5">
        <v>26.490066225165563</v>
      </c>
    </row>
    <row r="4446" spans="1:36" x14ac:dyDescent="0.25">
      <c r="A4446">
        <v>2018</v>
      </c>
      <c r="B4446" t="s">
        <v>41</v>
      </c>
      <c r="C4446" s="212" t="s">
        <v>6094</v>
      </c>
      <c r="D4446" s="47" t="s">
        <v>5289</v>
      </c>
      <c r="E4446" s="11">
        <v>7.7409999999999997</v>
      </c>
      <c r="F4446" s="2">
        <v>0.36990000000000001</v>
      </c>
      <c r="G4446" s="2">
        <v>0.61060000000000003</v>
      </c>
      <c r="H4446" s="2">
        <v>-0.24070000000000003</v>
      </c>
      <c r="I4446" s="2">
        <v>0.36830000000000002</v>
      </c>
      <c r="J4446" s="2">
        <v>0.57410000000000005</v>
      </c>
      <c r="K4446" s="2">
        <v>-0.20580000000000004</v>
      </c>
      <c r="L4446" s="2">
        <v>0.45140000000000002</v>
      </c>
      <c r="M4446" s="2">
        <v>0.53480000000000005</v>
      </c>
      <c r="N4446" s="2">
        <v>-8.340000000000003E-2</v>
      </c>
      <c r="O4446" s="2">
        <v>-0.17663333333333334</v>
      </c>
      <c r="P4446" s="2" t="s">
        <v>5900</v>
      </c>
      <c r="Q4446" s="5">
        <v>26429</v>
      </c>
      <c r="R4446" s="5">
        <v>3414.158377470611</v>
      </c>
      <c r="S4446" s="5">
        <v>15</v>
      </c>
      <c r="T4446" s="5">
        <v>56.755836391842294</v>
      </c>
      <c r="U4446" s="5">
        <v>0</v>
      </c>
      <c r="V4446" s="5">
        <v>0</v>
      </c>
      <c r="W4446" s="5">
        <v>4</v>
      </c>
      <c r="X4446" s="5">
        <v>15.134889704491279</v>
      </c>
      <c r="Y4446" s="5">
        <v>7</v>
      </c>
      <c r="Z4446" s="5">
        <v>26.486056982859736</v>
      </c>
      <c r="AA4446" s="5">
        <v>4</v>
      </c>
      <c r="AB4446" s="5">
        <v>15.134889704491279</v>
      </c>
      <c r="AC4446" s="225">
        <v>295</v>
      </c>
      <c r="AD4446" s="5">
        <v>1116.1981157062319</v>
      </c>
      <c r="AE4446" s="5">
        <v>20</v>
      </c>
      <c r="AF4446" s="5">
        <v>75.674448522456387</v>
      </c>
      <c r="AG4446" s="5">
        <v>271</v>
      </c>
      <c r="AH4446" s="5">
        <v>1025.388777479284</v>
      </c>
      <c r="AI4446" s="5">
        <v>4</v>
      </c>
      <c r="AJ4446" s="5">
        <v>15.134889704491279</v>
      </c>
    </row>
    <row r="4447" spans="1:36" x14ac:dyDescent="0.25">
      <c r="A4447">
        <v>2017</v>
      </c>
      <c r="B4447" t="s">
        <v>49</v>
      </c>
      <c r="C4447" s="212" t="s">
        <v>6333</v>
      </c>
      <c r="D4447" s="47" t="s">
        <v>6316</v>
      </c>
      <c r="E4447" s="11">
        <v>4.7</v>
      </c>
      <c r="F4447" s="2">
        <v>0.2611</v>
      </c>
      <c r="G4447" s="2">
        <v>0.71</v>
      </c>
      <c r="H4447" s="2">
        <v>-0.44889999999999997</v>
      </c>
      <c r="I4447" s="2">
        <v>0.21099999999999999</v>
      </c>
      <c r="J4447" s="2">
        <v>0.69799999999999995</v>
      </c>
      <c r="K4447" s="2">
        <v>-0.48699999999999999</v>
      </c>
      <c r="L4447" s="2">
        <v>0.33600000000000002</v>
      </c>
      <c r="M4447" s="2">
        <v>0.64700000000000002</v>
      </c>
      <c r="N4447" s="2">
        <v>-0.311</v>
      </c>
      <c r="O4447" s="2">
        <v>-0.4156333333333333</v>
      </c>
      <c r="P4447" s="2" t="s">
        <v>5900</v>
      </c>
      <c r="Q4447" s="5">
        <v>26432</v>
      </c>
      <c r="R4447" s="5">
        <v>5623.8297872340427</v>
      </c>
      <c r="S4447" s="5">
        <v>12</v>
      </c>
      <c r="T4447" s="5">
        <v>45.399515738498792</v>
      </c>
      <c r="U4447" s="5">
        <v>0</v>
      </c>
      <c r="V4447" s="5">
        <v>0</v>
      </c>
      <c r="W4447" s="5">
        <v>4</v>
      </c>
      <c r="X4447" s="5">
        <v>15.13317191283293</v>
      </c>
      <c r="Y4447" s="5">
        <v>3</v>
      </c>
      <c r="Z4447" s="5">
        <v>11.349878934624698</v>
      </c>
      <c r="AA4447" s="5">
        <v>5</v>
      </c>
      <c r="AB4447" s="5">
        <v>18.916464891041162</v>
      </c>
      <c r="AC4447" s="225">
        <v>210</v>
      </c>
      <c r="AD4447" s="5">
        <v>794.49152542372883</v>
      </c>
      <c r="AE4447" s="5">
        <v>85</v>
      </c>
      <c r="AF4447" s="5">
        <v>321.57990314769978</v>
      </c>
      <c r="AG4447" s="5">
        <v>116</v>
      </c>
      <c r="AH4447" s="5">
        <v>438.86198547215497</v>
      </c>
      <c r="AI4447" s="5">
        <v>9</v>
      </c>
      <c r="AJ4447" s="5">
        <v>34.049636803874087</v>
      </c>
    </row>
    <row r="4448" spans="1:36" x14ac:dyDescent="0.25">
      <c r="A4448">
        <v>2017</v>
      </c>
      <c r="B4448" t="s">
        <v>71</v>
      </c>
      <c r="C4448" s="212" t="s">
        <v>4857</v>
      </c>
      <c r="D4448" s="47" t="s">
        <v>4844</v>
      </c>
      <c r="E4448" s="11">
        <v>0</v>
      </c>
      <c r="F4448" s="2">
        <v>0.58350000000000002</v>
      </c>
      <c r="G4448" s="2">
        <v>0.40150000000000002</v>
      </c>
      <c r="H4448" s="2">
        <v>0.182</v>
      </c>
      <c r="I4448" s="2">
        <v>0.60070000000000001</v>
      </c>
      <c r="J4448" s="2">
        <v>0.35649999999999998</v>
      </c>
      <c r="K4448" s="2">
        <v>0.24420000000000003</v>
      </c>
      <c r="L4448" s="2">
        <v>0.66390000000000005</v>
      </c>
      <c r="M4448" s="2">
        <v>0.32250000000000001</v>
      </c>
      <c r="N4448" s="2">
        <v>0.34140000000000004</v>
      </c>
      <c r="O4448" s="2">
        <v>0.25586666666666669</v>
      </c>
      <c r="P4448" s="2" t="s">
        <v>4792</v>
      </c>
      <c r="Q4448" s="5">
        <v>26488</v>
      </c>
      <c r="R4448" s="5" t="s">
        <v>4791</v>
      </c>
      <c r="S4448" s="5">
        <v>49</v>
      </c>
      <c r="T4448" s="5">
        <v>184.98942917547569</v>
      </c>
      <c r="U4448" s="5">
        <v>1</v>
      </c>
      <c r="V4448" s="5">
        <v>3.7752944729688918</v>
      </c>
      <c r="W4448" s="5">
        <v>21</v>
      </c>
      <c r="X4448" s="5">
        <v>79.281183932346721</v>
      </c>
      <c r="Y4448" s="5">
        <v>13</v>
      </c>
      <c r="Z4448" s="5">
        <v>49.078828148595591</v>
      </c>
      <c r="AA4448" s="5">
        <v>14</v>
      </c>
      <c r="AB4448" s="5">
        <v>52.854122621564485</v>
      </c>
      <c r="AC4448" s="225">
        <v>485</v>
      </c>
      <c r="AD4448" s="5">
        <v>1831.0178193899126</v>
      </c>
      <c r="AE4448" s="5">
        <v>83</v>
      </c>
      <c r="AF4448" s="5">
        <v>313.349441256418</v>
      </c>
      <c r="AG4448" s="5">
        <v>342</v>
      </c>
      <c r="AH4448" s="5">
        <v>1291.1507097553608</v>
      </c>
      <c r="AI4448" s="5">
        <v>60</v>
      </c>
      <c r="AJ4448" s="5">
        <v>226.51766837813346</v>
      </c>
    </row>
    <row r="4449" spans="1:36" x14ac:dyDescent="0.25">
      <c r="A4449">
        <v>2017</v>
      </c>
      <c r="B4449" t="s">
        <v>41</v>
      </c>
      <c r="C4449" s="212" t="s">
        <v>6162</v>
      </c>
      <c r="D4449" s="47" t="s">
        <v>6109</v>
      </c>
      <c r="E4449" s="11">
        <v>15.722</v>
      </c>
      <c r="F4449" s="2">
        <v>0.44950000000000001</v>
      </c>
      <c r="G4449" s="2">
        <v>0.53290000000000004</v>
      </c>
      <c r="H4449" s="2">
        <v>-8.340000000000003E-2</v>
      </c>
      <c r="I4449" s="2">
        <v>0.44180000000000003</v>
      </c>
      <c r="J4449" s="2">
        <v>0.50580000000000003</v>
      </c>
      <c r="K4449" s="2">
        <v>-6.4000000000000001E-2</v>
      </c>
      <c r="L4449" s="2">
        <v>0.46360000000000001</v>
      </c>
      <c r="M4449" s="2">
        <v>0.51849999999999996</v>
      </c>
      <c r="N4449" s="2">
        <v>-5.4899999999999949E-2</v>
      </c>
      <c r="O4449" s="2">
        <v>-6.7433333333333331E-2</v>
      </c>
      <c r="P4449" s="2" t="s">
        <v>5900</v>
      </c>
      <c r="Q4449" s="5">
        <v>26529</v>
      </c>
      <c r="R4449" s="5">
        <v>1687.3807403638214</v>
      </c>
      <c r="S4449" s="5">
        <v>36</v>
      </c>
      <c r="T4449" s="5">
        <v>135.70055411059596</v>
      </c>
      <c r="U4449" s="5">
        <v>0</v>
      </c>
      <c r="V4449" s="5">
        <v>0</v>
      </c>
      <c r="W4449" s="5">
        <v>12</v>
      </c>
      <c r="X4449" s="5">
        <v>45.23351803686532</v>
      </c>
      <c r="Y4449" s="5">
        <v>6</v>
      </c>
      <c r="Z4449" s="5">
        <v>22.61675901843266</v>
      </c>
      <c r="AA4449" s="5">
        <v>18</v>
      </c>
      <c r="AB4449" s="5">
        <v>67.85027705529798</v>
      </c>
      <c r="AC4449" s="225">
        <v>302</v>
      </c>
      <c r="AD4449" s="5">
        <v>1138.376870594444</v>
      </c>
      <c r="AE4449" s="5">
        <v>22</v>
      </c>
      <c r="AF4449" s="5">
        <v>82.928116400919748</v>
      </c>
      <c r="AG4449" s="5">
        <v>269</v>
      </c>
      <c r="AH4449" s="5">
        <v>1013.9846959930641</v>
      </c>
      <c r="AI4449" s="5">
        <v>11</v>
      </c>
      <c r="AJ4449" s="5">
        <v>41.464058200459874</v>
      </c>
    </row>
    <row r="4450" spans="1:36" x14ac:dyDescent="0.25">
      <c r="A4450">
        <v>2017</v>
      </c>
      <c r="B4450" t="s">
        <v>41</v>
      </c>
      <c r="C4450" s="212" t="s">
        <v>1044</v>
      </c>
      <c r="D4450" s="47" t="s">
        <v>1044</v>
      </c>
      <c r="E4450" s="11">
        <v>14.499000000000001</v>
      </c>
      <c r="F4450" s="2">
        <v>0.502</v>
      </c>
      <c r="G4450" s="2">
        <v>0.47689999999999999</v>
      </c>
      <c r="H4450" s="2">
        <v>2.5100000000000011E-2</v>
      </c>
      <c r="I4450" s="2">
        <v>0.50519999999999998</v>
      </c>
      <c r="J4450" s="2">
        <v>0.4289</v>
      </c>
      <c r="K4450" s="2">
        <v>7.6299999999999979E-2</v>
      </c>
      <c r="L4450" s="2">
        <v>0.53339999999999999</v>
      </c>
      <c r="M4450" s="2">
        <v>0.44550000000000001</v>
      </c>
      <c r="N4450" s="2">
        <v>8.7899999999999978E-2</v>
      </c>
      <c r="O4450" s="2">
        <v>6.3099999999999989E-2</v>
      </c>
      <c r="P4450" s="2" t="s">
        <v>4792</v>
      </c>
      <c r="Q4450" s="5">
        <v>26540</v>
      </c>
      <c r="R4450" s="5">
        <v>1830.4710669701358</v>
      </c>
      <c r="S4450" s="5">
        <v>51</v>
      </c>
      <c r="T4450" s="5">
        <v>192.16277317256973</v>
      </c>
      <c r="U4450" s="5">
        <v>0</v>
      </c>
      <c r="V4450" s="5">
        <v>0</v>
      </c>
      <c r="W4450" s="5">
        <v>25</v>
      </c>
      <c r="X4450" s="5">
        <v>94.19743782969104</v>
      </c>
      <c r="Y4450" s="5">
        <v>3</v>
      </c>
      <c r="Z4450" s="5">
        <v>11.303692539562924</v>
      </c>
      <c r="AA4450" s="5">
        <v>23</v>
      </c>
      <c r="AB4450" s="5">
        <v>86.661642803315743</v>
      </c>
      <c r="AC4450" s="225">
        <v>395</v>
      </c>
      <c r="AD4450" s="5">
        <v>1488.3195177091184</v>
      </c>
      <c r="AE4450" s="5">
        <v>25</v>
      </c>
      <c r="AF4450" s="5">
        <v>94.19743782969104</v>
      </c>
      <c r="AG4450" s="5">
        <v>362</v>
      </c>
      <c r="AH4450" s="5">
        <v>1363.9788997739261</v>
      </c>
      <c r="AI4450" s="5">
        <v>8</v>
      </c>
      <c r="AJ4450" s="5">
        <v>30.143180105501127</v>
      </c>
    </row>
    <row r="4451" spans="1:36" x14ac:dyDescent="0.25">
      <c r="A4451">
        <v>2017</v>
      </c>
      <c r="B4451" t="s">
        <v>41</v>
      </c>
      <c r="C4451" s="212" t="s">
        <v>6094</v>
      </c>
      <c r="D4451" s="47" t="s">
        <v>5289</v>
      </c>
      <c r="E4451" s="11">
        <v>7.7409999999999997</v>
      </c>
      <c r="F4451" s="2">
        <v>0.36990000000000001</v>
      </c>
      <c r="G4451" s="2">
        <v>0.61060000000000003</v>
      </c>
      <c r="H4451" s="2">
        <v>-0.24070000000000003</v>
      </c>
      <c r="I4451" s="2">
        <v>0.36830000000000002</v>
      </c>
      <c r="J4451" s="2">
        <v>0.57410000000000005</v>
      </c>
      <c r="K4451" s="2">
        <v>-0.20580000000000004</v>
      </c>
      <c r="L4451" s="2">
        <v>0.45140000000000002</v>
      </c>
      <c r="M4451" s="2">
        <v>0.53480000000000005</v>
      </c>
      <c r="N4451" s="2">
        <v>-8.340000000000003E-2</v>
      </c>
      <c r="O4451" s="2">
        <v>-0.17663333333333334</v>
      </c>
      <c r="P4451" s="2" t="s">
        <v>5900</v>
      </c>
      <c r="Q4451" s="5">
        <v>26547</v>
      </c>
      <c r="R4451" s="5">
        <v>3429.4018860612327</v>
      </c>
      <c r="S4451" s="5">
        <v>10</v>
      </c>
      <c r="T4451" s="5">
        <v>37.669039816175086</v>
      </c>
      <c r="U4451" s="5">
        <v>0</v>
      </c>
      <c r="V4451" s="5">
        <v>0</v>
      </c>
      <c r="W4451" s="5">
        <v>3</v>
      </c>
      <c r="X4451" s="5">
        <v>11.300711944852527</v>
      </c>
      <c r="Y4451" s="5">
        <v>4</v>
      </c>
      <c r="Z4451" s="5">
        <v>15.067615926470033</v>
      </c>
      <c r="AA4451" s="5">
        <v>3</v>
      </c>
      <c r="AB4451" s="5">
        <v>11.300711944852527</v>
      </c>
      <c r="AC4451" s="225">
        <v>469</v>
      </c>
      <c r="AD4451" s="5">
        <v>1766.6779673786114</v>
      </c>
      <c r="AE4451" s="5">
        <v>20</v>
      </c>
      <c r="AF4451" s="5">
        <v>75.338079632350173</v>
      </c>
      <c r="AG4451" s="5">
        <v>438</v>
      </c>
      <c r="AH4451" s="5">
        <v>1649.9039439484689</v>
      </c>
      <c r="AI4451" s="5">
        <v>11</v>
      </c>
      <c r="AJ4451" s="5">
        <v>41.435943797792596</v>
      </c>
    </row>
    <row r="4452" spans="1:36" x14ac:dyDescent="0.25">
      <c r="A4452">
        <v>2018</v>
      </c>
      <c r="B4452" t="s">
        <v>41</v>
      </c>
      <c r="C4452" s="212" t="s">
        <v>5575</v>
      </c>
      <c r="D4452" s="47" t="s">
        <v>1045</v>
      </c>
      <c r="E4452" s="11">
        <v>15.680999999999999</v>
      </c>
      <c r="F4452" s="2">
        <v>0.5544</v>
      </c>
      <c r="G4452" s="2">
        <v>0.42170000000000002</v>
      </c>
      <c r="H4452" s="2">
        <v>0.13269999999999998</v>
      </c>
      <c r="I4452" s="2">
        <v>0.54900000000000004</v>
      </c>
      <c r="J4452" s="2">
        <v>0.39400000000000002</v>
      </c>
      <c r="K4452" s="2">
        <v>0.15500000000000003</v>
      </c>
      <c r="L4452" s="2">
        <v>0.49490000000000001</v>
      </c>
      <c r="M4452" s="2">
        <v>0.48110000000000003</v>
      </c>
      <c r="N4452" s="2">
        <v>1.3799999999999979E-2</v>
      </c>
      <c r="O4452" s="2">
        <v>0.10049999999999999</v>
      </c>
      <c r="P4452" s="2" t="s">
        <v>4792</v>
      </c>
      <c r="Q4452" s="5">
        <v>26563</v>
      </c>
      <c r="R4452" s="5">
        <v>1693.9608443339073</v>
      </c>
      <c r="S4452" s="5">
        <v>171</v>
      </c>
      <c r="T4452" s="5">
        <v>643.75258818657539</v>
      </c>
      <c r="U4452" s="5">
        <v>8</v>
      </c>
      <c r="V4452" s="5">
        <v>30.117080149079545</v>
      </c>
      <c r="W4452" s="5">
        <v>26</v>
      </c>
      <c r="X4452" s="5">
        <v>97.88051048450852</v>
      </c>
      <c r="Y4452" s="5">
        <v>25</v>
      </c>
      <c r="Z4452" s="5">
        <v>94.115875465873586</v>
      </c>
      <c r="AA4452" s="5">
        <v>112</v>
      </c>
      <c r="AB4452" s="5">
        <v>421.63912208711366</v>
      </c>
      <c r="AC4452" s="225">
        <v>994</v>
      </c>
      <c r="AD4452" s="5">
        <v>3742.047208523134</v>
      </c>
      <c r="AE4452" s="5">
        <v>228</v>
      </c>
      <c r="AF4452" s="5">
        <v>858.33678424876712</v>
      </c>
      <c r="AG4452" s="5">
        <v>703</v>
      </c>
      <c r="AH4452" s="5">
        <v>2646.5384181003651</v>
      </c>
      <c r="AI4452" s="5">
        <v>63</v>
      </c>
      <c r="AJ4452" s="5">
        <v>237.17200617400144</v>
      </c>
    </row>
    <row r="4453" spans="1:36" x14ac:dyDescent="0.25">
      <c r="A4453">
        <v>2018</v>
      </c>
      <c r="B4453" t="s">
        <v>41</v>
      </c>
      <c r="C4453" s="212" t="s">
        <v>6127</v>
      </c>
      <c r="D4453" s="47" t="s">
        <v>6045</v>
      </c>
      <c r="E4453" s="11">
        <v>10.616</v>
      </c>
      <c r="F4453" s="2">
        <v>0.41739999999999999</v>
      </c>
      <c r="G4453" s="2">
        <v>0.56140000000000001</v>
      </c>
      <c r="H4453" s="2">
        <v>-0.14400000000000002</v>
      </c>
      <c r="I4453" s="2">
        <v>0.41660000000000003</v>
      </c>
      <c r="J4453" s="2">
        <v>0.52200000000000002</v>
      </c>
      <c r="K4453" s="2">
        <v>-0.10539999999999999</v>
      </c>
      <c r="L4453" s="2">
        <v>0.48630000000000001</v>
      </c>
      <c r="M4453" s="2">
        <v>0.49730000000000002</v>
      </c>
      <c r="N4453" s="2">
        <v>-1.100000000000001E-2</v>
      </c>
      <c r="O4453" s="2">
        <v>-8.6800000000000002E-2</v>
      </c>
      <c r="P4453" s="2" t="s">
        <v>5900</v>
      </c>
      <c r="Q4453" s="5">
        <v>26614</v>
      </c>
      <c r="R4453" s="5">
        <v>2506.9706103993972</v>
      </c>
      <c r="S4453" s="5">
        <v>34</v>
      </c>
      <c r="T4453" s="5">
        <v>127.75231081385736</v>
      </c>
      <c r="U4453" s="5">
        <v>0</v>
      </c>
      <c r="V4453" s="5">
        <v>0</v>
      </c>
      <c r="W4453" s="5">
        <v>9</v>
      </c>
      <c r="X4453" s="5">
        <v>33.816788156609306</v>
      </c>
      <c r="Y4453" s="5">
        <v>5</v>
      </c>
      <c r="Z4453" s="5">
        <v>18.787104531449611</v>
      </c>
      <c r="AA4453" s="5">
        <v>20</v>
      </c>
      <c r="AB4453" s="5">
        <v>75.148418125798443</v>
      </c>
      <c r="AC4453" s="225">
        <v>369</v>
      </c>
      <c r="AD4453" s="5">
        <v>1386.4883144209814</v>
      </c>
      <c r="AE4453" s="5">
        <v>21</v>
      </c>
      <c r="AF4453" s="5">
        <v>78.905839032088366</v>
      </c>
      <c r="AG4453" s="5">
        <v>333</v>
      </c>
      <c r="AH4453" s="5">
        <v>1251.2211617945443</v>
      </c>
      <c r="AI4453" s="5">
        <v>15</v>
      </c>
      <c r="AJ4453" s="5">
        <v>56.361313594348836</v>
      </c>
    </row>
    <row r="4454" spans="1:36" x14ac:dyDescent="0.25">
      <c r="A4454">
        <v>2018</v>
      </c>
      <c r="B4454" t="s">
        <v>41</v>
      </c>
      <c r="C4454" s="212" t="s">
        <v>6154</v>
      </c>
      <c r="D4454" s="47" t="s">
        <v>6146</v>
      </c>
      <c r="E4454" s="11">
        <v>13.919</v>
      </c>
      <c r="F4454" s="2">
        <v>0.44619999999999999</v>
      </c>
      <c r="G4454" s="2">
        <v>0.53339999999999999</v>
      </c>
      <c r="H4454" s="2">
        <v>-8.72E-2</v>
      </c>
      <c r="I4454" s="2">
        <v>0.44350000000000001</v>
      </c>
      <c r="J4454" s="2">
        <v>0.50029999999999997</v>
      </c>
      <c r="K4454" s="2">
        <v>-5.6799999999999962E-2</v>
      </c>
      <c r="L4454" s="2">
        <v>0.41830000000000001</v>
      </c>
      <c r="M4454" s="2">
        <v>0.5615</v>
      </c>
      <c r="N4454" s="2">
        <v>-0.14319999999999999</v>
      </c>
      <c r="O4454" s="2">
        <v>-9.5733333333333323E-2</v>
      </c>
      <c r="P4454" s="2" t="s">
        <v>5900</v>
      </c>
      <c r="Q4454" s="5">
        <v>26630</v>
      </c>
      <c r="R4454" s="5">
        <v>1913.2121560456928</v>
      </c>
      <c r="S4454" s="5">
        <v>317</v>
      </c>
      <c r="T4454" s="5">
        <v>1190.3867818250094</v>
      </c>
      <c r="U4454" s="5">
        <v>23</v>
      </c>
      <c r="V4454" s="5">
        <v>86.368757040931285</v>
      </c>
      <c r="W4454" s="5">
        <v>22</v>
      </c>
      <c r="X4454" s="5">
        <v>82.613593691325576</v>
      </c>
      <c r="Y4454" s="5">
        <v>51</v>
      </c>
      <c r="Z4454" s="5">
        <v>191.51333082989109</v>
      </c>
      <c r="AA4454" s="5">
        <v>221</v>
      </c>
      <c r="AB4454" s="5">
        <v>829.89110026286153</v>
      </c>
      <c r="AC4454" s="225">
        <v>0</v>
      </c>
      <c r="AD4454" s="5">
        <v>0</v>
      </c>
      <c r="AE4454" s="5">
        <v>198</v>
      </c>
      <c r="AF4454" s="5">
        <v>743.5223432219301</v>
      </c>
      <c r="AG4454" s="5">
        <v>0</v>
      </c>
      <c r="AH4454" s="5">
        <v>0</v>
      </c>
      <c r="AI4454" s="5">
        <v>100</v>
      </c>
      <c r="AJ4454" s="5">
        <v>375.51633496057076</v>
      </c>
    </row>
    <row r="4455" spans="1:36" x14ac:dyDescent="0.25">
      <c r="A4455">
        <v>2017</v>
      </c>
      <c r="B4455" t="s">
        <v>49</v>
      </c>
      <c r="C4455" s="212" t="s">
        <v>1803</v>
      </c>
      <c r="D4455" s="47" t="s">
        <v>6316</v>
      </c>
      <c r="E4455" s="11">
        <v>11.8</v>
      </c>
      <c r="F4455" s="2">
        <v>0.2611</v>
      </c>
      <c r="G4455" s="2">
        <v>0.71</v>
      </c>
      <c r="H4455" s="2">
        <v>-0.44889999999999997</v>
      </c>
      <c r="I4455" s="2">
        <v>0.38200000000000001</v>
      </c>
      <c r="J4455" s="2">
        <v>0.53700000000000003</v>
      </c>
      <c r="K4455" s="2">
        <v>-0.15500000000000003</v>
      </c>
      <c r="L4455" s="2">
        <v>0.46500000000000002</v>
      </c>
      <c r="M4455" s="2">
        <v>0.52300000000000002</v>
      </c>
      <c r="N4455" s="2">
        <v>-5.7999999999999996E-2</v>
      </c>
      <c r="O4455" s="2">
        <v>-0.22063333333333332</v>
      </c>
      <c r="P4455" s="2" t="s">
        <v>5900</v>
      </c>
      <c r="Q4455" s="5">
        <v>26678</v>
      </c>
      <c r="R4455" s="5">
        <v>2260.8474576271187</v>
      </c>
      <c r="S4455" s="5">
        <v>53</v>
      </c>
      <c r="T4455" s="5">
        <v>198.6655671339681</v>
      </c>
      <c r="U4455" s="5">
        <v>0</v>
      </c>
      <c r="V4455" s="5">
        <v>0</v>
      </c>
      <c r="W4455" s="5">
        <v>7</v>
      </c>
      <c r="X4455" s="5">
        <v>26.238848489392012</v>
      </c>
      <c r="Y4455" s="5">
        <v>5</v>
      </c>
      <c r="Z4455" s="5">
        <v>18.742034635280007</v>
      </c>
      <c r="AA4455" s="5">
        <v>41</v>
      </c>
      <c r="AB4455" s="5">
        <v>153.68468400929603</v>
      </c>
      <c r="AC4455" s="225">
        <v>485</v>
      </c>
      <c r="AD4455" s="5">
        <v>1817.9773596221607</v>
      </c>
      <c r="AE4455" s="5">
        <v>26</v>
      </c>
      <c r="AF4455" s="5">
        <v>97.458580103456029</v>
      </c>
      <c r="AG4455" s="5">
        <v>447</v>
      </c>
      <c r="AH4455" s="5">
        <v>1675.5378963940325</v>
      </c>
      <c r="AI4455" s="5">
        <v>12</v>
      </c>
      <c r="AJ4455" s="5">
        <v>44.980883124672019</v>
      </c>
    </row>
    <row r="4456" spans="1:36" x14ac:dyDescent="0.25">
      <c r="A4456">
        <v>2017</v>
      </c>
      <c r="B4456" t="s">
        <v>41</v>
      </c>
      <c r="C4456" s="212" t="s">
        <v>5575</v>
      </c>
      <c r="D4456" s="47" t="s">
        <v>1045</v>
      </c>
      <c r="E4456" s="11">
        <v>15.680999999999999</v>
      </c>
      <c r="F4456" s="2">
        <v>0.5544</v>
      </c>
      <c r="G4456" s="2">
        <v>0.42170000000000002</v>
      </c>
      <c r="H4456" s="2">
        <v>0.13269999999999998</v>
      </c>
      <c r="I4456" s="2">
        <v>0.54900000000000004</v>
      </c>
      <c r="J4456" s="2">
        <v>0.39400000000000002</v>
      </c>
      <c r="K4456" s="2">
        <v>0.15500000000000003</v>
      </c>
      <c r="L4456" s="2">
        <v>0.49490000000000001</v>
      </c>
      <c r="M4456" s="2">
        <v>0.48110000000000003</v>
      </c>
      <c r="N4456" s="2">
        <v>1.3799999999999979E-2</v>
      </c>
      <c r="O4456" s="2">
        <v>0.10049999999999999</v>
      </c>
      <c r="P4456" s="2" t="s">
        <v>4792</v>
      </c>
      <c r="Q4456" s="5">
        <v>26693</v>
      </c>
      <c r="R4456" s="5">
        <v>1702.251131943116</v>
      </c>
      <c r="S4456" s="5">
        <v>169</v>
      </c>
      <c r="T4456" s="5">
        <v>633.12478927059522</v>
      </c>
      <c r="U4456" s="5">
        <v>1</v>
      </c>
      <c r="V4456" s="5">
        <v>3.7463005282283741</v>
      </c>
      <c r="W4456" s="5">
        <v>22</v>
      </c>
      <c r="X4456" s="5">
        <v>82.41861162102424</v>
      </c>
      <c r="Y4456" s="5">
        <v>34</v>
      </c>
      <c r="Z4456" s="5">
        <v>127.37421795976474</v>
      </c>
      <c r="AA4456" s="5">
        <v>112</v>
      </c>
      <c r="AB4456" s="5">
        <v>419.58565916157795</v>
      </c>
      <c r="AC4456" s="225">
        <v>1064</v>
      </c>
      <c r="AD4456" s="5">
        <v>3986.0637620349908</v>
      </c>
      <c r="AE4456" s="5">
        <v>214</v>
      </c>
      <c r="AF4456" s="5">
        <v>801.7083130408721</v>
      </c>
      <c r="AG4456" s="5">
        <v>784</v>
      </c>
      <c r="AH4456" s="5">
        <v>2937.0996141310457</v>
      </c>
      <c r="AI4456" s="5">
        <v>66</v>
      </c>
      <c r="AJ4456" s="5">
        <v>247.25583486307272</v>
      </c>
    </row>
    <row r="4457" spans="1:36" x14ac:dyDescent="0.25">
      <c r="A4457">
        <v>2018</v>
      </c>
      <c r="B4457" t="s">
        <v>49</v>
      </c>
      <c r="C4457" s="212" t="s">
        <v>6333</v>
      </c>
      <c r="D4457" s="47" t="s">
        <v>6316</v>
      </c>
      <c r="E4457" s="11">
        <v>4.7</v>
      </c>
      <c r="F4457" s="2">
        <v>0.2611</v>
      </c>
      <c r="G4457" s="2">
        <v>0.71</v>
      </c>
      <c r="H4457" s="2">
        <v>-0.44889999999999997</v>
      </c>
      <c r="I4457" s="2">
        <v>0.21099999999999999</v>
      </c>
      <c r="J4457" s="2">
        <v>0.69799999999999995</v>
      </c>
      <c r="K4457" s="2">
        <v>-0.48699999999999999</v>
      </c>
      <c r="L4457" s="2">
        <v>0.33600000000000002</v>
      </c>
      <c r="M4457" s="2">
        <v>0.64700000000000002</v>
      </c>
      <c r="N4457" s="2">
        <v>-0.311</v>
      </c>
      <c r="O4457" s="2">
        <v>-0.4156333333333333</v>
      </c>
      <c r="P4457" s="2" t="s">
        <v>5900</v>
      </c>
      <c r="Q4457" s="5">
        <v>26700</v>
      </c>
      <c r="R4457" s="5">
        <v>5680.8510638297867</v>
      </c>
      <c r="S4457" s="5">
        <v>5</v>
      </c>
      <c r="T4457" s="5">
        <v>18.726591760299627</v>
      </c>
      <c r="U4457" s="5">
        <v>0</v>
      </c>
      <c r="V4457" s="5">
        <v>0</v>
      </c>
      <c r="W4457" s="5">
        <v>1</v>
      </c>
      <c r="X4457" s="5">
        <v>3.7453183520599254</v>
      </c>
      <c r="Y4457" s="5">
        <v>0</v>
      </c>
      <c r="Z4457" s="5">
        <v>0</v>
      </c>
      <c r="AA4457" s="5">
        <v>4</v>
      </c>
      <c r="AB4457" s="5">
        <v>14.981273408239701</v>
      </c>
      <c r="AC4457" s="225">
        <v>167</v>
      </c>
      <c r="AD4457" s="5">
        <v>625.46816479400741</v>
      </c>
      <c r="AE4457" s="5">
        <v>52</v>
      </c>
      <c r="AF4457" s="5">
        <v>194.75655430711609</v>
      </c>
      <c r="AG4457" s="5">
        <v>107</v>
      </c>
      <c r="AH4457" s="5">
        <v>400.749063670412</v>
      </c>
      <c r="AI4457" s="5">
        <v>8</v>
      </c>
      <c r="AJ4457" s="5">
        <v>29.962546816479403</v>
      </c>
    </row>
    <row r="4458" spans="1:36" x14ac:dyDescent="0.25">
      <c r="A4458">
        <v>2017</v>
      </c>
      <c r="B4458" t="s">
        <v>71</v>
      </c>
      <c r="C4458" s="212" t="s">
        <v>5836</v>
      </c>
      <c r="D4458" s="47" t="s">
        <v>5817</v>
      </c>
      <c r="E4458" s="11">
        <v>0</v>
      </c>
      <c r="F4458" s="2">
        <v>0.4909</v>
      </c>
      <c r="G4458" s="2">
        <v>0.49309999999999998</v>
      </c>
      <c r="H4458" s="2">
        <v>-2.1999999999999797E-3</v>
      </c>
      <c r="I4458" s="2">
        <v>0.51739999999999997</v>
      </c>
      <c r="J4458" s="2">
        <v>0.43140000000000001</v>
      </c>
      <c r="K4458" s="2">
        <v>8.5999999999999965E-2</v>
      </c>
      <c r="L4458" s="2">
        <v>0.57120000000000004</v>
      </c>
      <c r="M4458" s="2">
        <v>0.4143</v>
      </c>
      <c r="N4458" s="2">
        <v>0.15690000000000004</v>
      </c>
      <c r="O4458" s="2">
        <v>8.0233333333333337E-2</v>
      </c>
      <c r="P4458" s="2" t="s">
        <v>5765</v>
      </c>
      <c r="Q4458" s="5">
        <v>26737</v>
      </c>
      <c r="R4458" s="5" t="s">
        <v>4791</v>
      </c>
      <c r="S4458" s="5">
        <v>5</v>
      </c>
      <c r="T4458" s="5">
        <v>18.700676964506115</v>
      </c>
      <c r="U4458" s="5">
        <v>0</v>
      </c>
      <c r="V4458" s="5">
        <v>0</v>
      </c>
      <c r="W4458" s="5">
        <v>0</v>
      </c>
      <c r="X4458" s="5">
        <v>0</v>
      </c>
      <c r="Y4458" s="5">
        <v>2</v>
      </c>
      <c r="Z4458" s="5">
        <v>7.4802707858024453</v>
      </c>
      <c r="AA4458" s="5">
        <v>3</v>
      </c>
      <c r="AB4458" s="5">
        <v>11.220406178703669</v>
      </c>
      <c r="AC4458" s="225">
        <v>154</v>
      </c>
      <c r="AD4458" s="5">
        <v>575.98085050678833</v>
      </c>
      <c r="AE4458" s="5">
        <v>37</v>
      </c>
      <c r="AF4458" s="5">
        <v>138.38500953734524</v>
      </c>
      <c r="AG4458" s="5">
        <v>110</v>
      </c>
      <c r="AH4458" s="5">
        <v>411.41489321913457</v>
      </c>
      <c r="AI4458" s="5">
        <v>7</v>
      </c>
      <c r="AJ4458" s="5">
        <v>26.180947750308562</v>
      </c>
    </row>
    <row r="4459" spans="1:36" x14ac:dyDescent="0.25">
      <c r="A4459">
        <v>2018</v>
      </c>
      <c r="B4459" t="s">
        <v>71</v>
      </c>
      <c r="C4459" s="212" t="s">
        <v>4857</v>
      </c>
      <c r="D4459" s="47" t="s">
        <v>4844</v>
      </c>
      <c r="E4459" s="11">
        <v>0</v>
      </c>
      <c r="F4459" s="2">
        <v>0.58350000000000002</v>
      </c>
      <c r="G4459" s="2">
        <v>0.40150000000000002</v>
      </c>
      <c r="H4459" s="2">
        <v>0.182</v>
      </c>
      <c r="I4459" s="2">
        <v>0.60070000000000001</v>
      </c>
      <c r="J4459" s="2">
        <v>0.35649999999999998</v>
      </c>
      <c r="K4459" s="2">
        <v>0.24420000000000003</v>
      </c>
      <c r="L4459" s="2">
        <v>0.66390000000000005</v>
      </c>
      <c r="M4459" s="2">
        <v>0.32250000000000001</v>
      </c>
      <c r="N4459" s="2">
        <v>0.34140000000000004</v>
      </c>
      <c r="O4459" s="2">
        <v>0.25586666666666669</v>
      </c>
      <c r="P4459" s="2" t="s">
        <v>4792</v>
      </c>
      <c r="Q4459" s="5">
        <v>26798</v>
      </c>
      <c r="R4459" s="5" t="s">
        <v>4791</v>
      </c>
      <c r="S4459" s="5">
        <v>57</v>
      </c>
      <c r="T4459" s="5">
        <v>212.7024404806329</v>
      </c>
      <c r="U4459" s="5">
        <v>1</v>
      </c>
      <c r="V4459" s="5">
        <v>3.7316217628181207</v>
      </c>
      <c r="W4459" s="5">
        <v>17</v>
      </c>
      <c r="X4459" s="5">
        <v>63.437569967908061</v>
      </c>
      <c r="Y4459" s="5">
        <v>11</v>
      </c>
      <c r="Z4459" s="5">
        <v>41.047839390999329</v>
      </c>
      <c r="AA4459" s="5">
        <v>28</v>
      </c>
      <c r="AB4459" s="5">
        <v>104.48540935890738</v>
      </c>
      <c r="AC4459" s="225">
        <v>467</v>
      </c>
      <c r="AD4459" s="5">
        <v>1742.6673632360623</v>
      </c>
      <c r="AE4459" s="5">
        <v>48</v>
      </c>
      <c r="AF4459" s="5">
        <v>179.1178446152698</v>
      </c>
      <c r="AG4459" s="5">
        <v>370</v>
      </c>
      <c r="AH4459" s="5">
        <v>1380.7000522427047</v>
      </c>
      <c r="AI4459" s="5">
        <v>49</v>
      </c>
      <c r="AJ4459" s="5">
        <v>182.84946637808793</v>
      </c>
    </row>
    <row r="4460" spans="1:36" x14ac:dyDescent="0.25">
      <c r="A4460">
        <v>2018</v>
      </c>
      <c r="B4460" t="s">
        <v>71</v>
      </c>
      <c r="C4460" s="212" t="s">
        <v>4857</v>
      </c>
      <c r="D4460" s="47" t="s">
        <v>4844</v>
      </c>
      <c r="E4460" s="11">
        <v>0</v>
      </c>
      <c r="F4460" s="2">
        <v>0.58350000000000002</v>
      </c>
      <c r="G4460" s="2">
        <v>0.40150000000000002</v>
      </c>
      <c r="H4460" s="2">
        <v>0.182</v>
      </c>
      <c r="I4460" s="2">
        <v>0.60070000000000001</v>
      </c>
      <c r="J4460" s="2">
        <v>0.35649999999999998</v>
      </c>
      <c r="K4460" s="2">
        <v>0.24420000000000003</v>
      </c>
      <c r="L4460" s="2">
        <v>0.66390000000000005</v>
      </c>
      <c r="M4460" s="2">
        <v>0.32250000000000001</v>
      </c>
      <c r="N4460" s="2">
        <v>0.34140000000000004</v>
      </c>
      <c r="O4460" s="2">
        <v>0.25586666666666669</v>
      </c>
      <c r="P4460" s="2" t="s">
        <v>4792</v>
      </c>
      <c r="Q4460" s="5">
        <v>26798</v>
      </c>
      <c r="R4460" s="5" t="s">
        <v>4791</v>
      </c>
      <c r="S4460" s="5">
        <v>57</v>
      </c>
      <c r="T4460" s="5">
        <v>212.7024404806329</v>
      </c>
      <c r="U4460" s="5">
        <v>1</v>
      </c>
      <c r="V4460" s="5">
        <v>3.7316217628181207</v>
      </c>
      <c r="W4460" s="5">
        <v>17</v>
      </c>
      <c r="X4460" s="5">
        <v>63.437569967908061</v>
      </c>
      <c r="Y4460" s="5">
        <v>11</v>
      </c>
      <c r="Z4460" s="5">
        <v>41.047839390999329</v>
      </c>
      <c r="AA4460" s="5">
        <v>28</v>
      </c>
      <c r="AB4460" s="5">
        <v>104.48540935890738</v>
      </c>
      <c r="AC4460" s="225">
        <v>467</v>
      </c>
      <c r="AD4460" s="5">
        <v>1742.6673632360623</v>
      </c>
      <c r="AE4460" s="5">
        <v>48</v>
      </c>
      <c r="AF4460" s="5">
        <v>179.1178446152698</v>
      </c>
      <c r="AG4460" s="5">
        <v>370</v>
      </c>
      <c r="AH4460" s="5">
        <v>1380.7000522427047</v>
      </c>
      <c r="AI4460" s="5">
        <v>49</v>
      </c>
      <c r="AJ4460" s="5">
        <v>182.84946637808793</v>
      </c>
    </row>
    <row r="4461" spans="1:36" x14ac:dyDescent="0.25">
      <c r="A4461">
        <v>2018</v>
      </c>
      <c r="B4461" t="s">
        <v>71</v>
      </c>
      <c r="C4461" s="212" t="s">
        <v>5945</v>
      </c>
      <c r="D4461" s="47" t="s">
        <v>610</v>
      </c>
      <c r="E4461" s="11">
        <v>0</v>
      </c>
      <c r="F4461" s="2">
        <v>0.33289999999999997</v>
      </c>
      <c r="G4461" s="2">
        <v>0.64890000000000003</v>
      </c>
      <c r="H4461" s="2">
        <v>-0.31600000000000006</v>
      </c>
      <c r="I4461" s="2">
        <v>0.34639999999999999</v>
      </c>
      <c r="J4461" s="2">
        <v>0.60750000000000004</v>
      </c>
      <c r="K4461" s="2">
        <v>-0.26110000000000005</v>
      </c>
      <c r="L4461" s="2">
        <v>0.41660000000000003</v>
      </c>
      <c r="M4461" s="2">
        <v>0.57110000000000005</v>
      </c>
      <c r="N4461" s="2">
        <v>-0.15450000000000003</v>
      </c>
      <c r="O4461" s="2">
        <v>-0.24386666666666676</v>
      </c>
      <c r="P4461" s="2" t="s">
        <v>5900</v>
      </c>
      <c r="Q4461" s="5">
        <v>26839</v>
      </c>
      <c r="R4461" s="5" t="s">
        <v>4791</v>
      </c>
      <c r="S4461" s="5">
        <v>15</v>
      </c>
      <c r="T4461" s="5">
        <v>55.888818510376694</v>
      </c>
      <c r="U4461" s="5">
        <v>0</v>
      </c>
      <c r="V4461" s="5">
        <v>0</v>
      </c>
      <c r="W4461" s="5">
        <v>8</v>
      </c>
      <c r="X4461" s="5">
        <v>29.807369872200901</v>
      </c>
      <c r="Y4461" s="5">
        <v>2</v>
      </c>
      <c r="Z4461" s="5">
        <v>7.4518424680502253</v>
      </c>
      <c r="AA4461" s="5">
        <v>5</v>
      </c>
      <c r="AB4461" s="5">
        <v>18.629606170125566</v>
      </c>
      <c r="AC4461" s="225">
        <v>208</v>
      </c>
      <c r="AD4461" s="5">
        <v>774.99161667722353</v>
      </c>
      <c r="AE4461" s="5">
        <v>26</v>
      </c>
      <c r="AF4461" s="5">
        <v>96.873952084652942</v>
      </c>
      <c r="AG4461" s="5">
        <v>167</v>
      </c>
      <c r="AH4461" s="5">
        <v>622.22884608219385</v>
      </c>
      <c r="AI4461" s="5">
        <v>15</v>
      </c>
      <c r="AJ4461" s="5">
        <v>55.888818510376694</v>
      </c>
    </row>
    <row r="4462" spans="1:36" x14ac:dyDescent="0.25">
      <c r="A4462">
        <v>2018</v>
      </c>
      <c r="B4462" t="s">
        <v>71</v>
      </c>
      <c r="C4462" s="212" t="s">
        <v>5945</v>
      </c>
      <c r="D4462" s="47" t="s">
        <v>610</v>
      </c>
      <c r="E4462" s="11">
        <v>0</v>
      </c>
      <c r="F4462" s="2">
        <v>0.33289999999999997</v>
      </c>
      <c r="G4462" s="2">
        <v>0.64890000000000003</v>
      </c>
      <c r="H4462" s="2">
        <v>-0.31600000000000006</v>
      </c>
      <c r="I4462" s="2">
        <v>0.34639999999999999</v>
      </c>
      <c r="J4462" s="2">
        <v>0.60750000000000004</v>
      </c>
      <c r="K4462" s="2">
        <v>-0.26110000000000005</v>
      </c>
      <c r="L4462" s="2">
        <v>0.41660000000000003</v>
      </c>
      <c r="M4462" s="2">
        <v>0.57110000000000005</v>
      </c>
      <c r="N4462" s="2">
        <v>-0.15450000000000003</v>
      </c>
      <c r="O4462" s="2">
        <v>-0.24386666666666676</v>
      </c>
      <c r="P4462" s="2" t="s">
        <v>5900</v>
      </c>
      <c r="Q4462" s="5">
        <v>26839</v>
      </c>
      <c r="R4462" s="5" t="s">
        <v>4791</v>
      </c>
      <c r="S4462" s="5">
        <v>15</v>
      </c>
      <c r="T4462" s="5">
        <v>55.888818510376694</v>
      </c>
      <c r="U4462" s="5">
        <v>0</v>
      </c>
      <c r="V4462" s="5">
        <v>0</v>
      </c>
      <c r="W4462" s="5">
        <v>8</v>
      </c>
      <c r="X4462" s="5">
        <v>29.807369872200901</v>
      </c>
      <c r="Y4462" s="5">
        <v>2</v>
      </c>
      <c r="Z4462" s="5">
        <v>7.4518424680502253</v>
      </c>
      <c r="AA4462" s="5">
        <v>5</v>
      </c>
      <c r="AB4462" s="5">
        <v>18.629606170125566</v>
      </c>
      <c r="AC4462" s="225">
        <v>208</v>
      </c>
      <c r="AD4462" s="5">
        <v>774.99161667722353</v>
      </c>
      <c r="AE4462" s="5">
        <v>26</v>
      </c>
      <c r="AF4462" s="5">
        <v>96.873952084652942</v>
      </c>
      <c r="AG4462" s="5">
        <v>167</v>
      </c>
      <c r="AH4462" s="5">
        <v>622.22884608219385</v>
      </c>
      <c r="AI4462" s="5">
        <v>15</v>
      </c>
      <c r="AJ4462" s="5">
        <v>55.888818510376694</v>
      </c>
    </row>
    <row r="4463" spans="1:36" x14ac:dyDescent="0.25">
      <c r="A4463">
        <v>2019</v>
      </c>
      <c r="B4463" t="s">
        <v>41</v>
      </c>
      <c r="C4463" s="212" t="s">
        <v>6094</v>
      </c>
      <c r="D4463" s="47" t="s">
        <v>5289</v>
      </c>
      <c r="E4463" s="11">
        <v>7.7409999999999997</v>
      </c>
      <c r="F4463" s="2">
        <v>0.36990000000000001</v>
      </c>
      <c r="G4463" s="2">
        <v>0.61060000000000003</v>
      </c>
      <c r="H4463" s="2">
        <v>-0.24070000000000003</v>
      </c>
      <c r="I4463" s="2">
        <v>0.36830000000000002</v>
      </c>
      <c r="J4463" s="2">
        <v>0.57410000000000005</v>
      </c>
      <c r="K4463" s="2">
        <v>-0.20580000000000004</v>
      </c>
      <c r="L4463" s="2">
        <v>0.45140000000000002</v>
      </c>
      <c r="M4463" s="2">
        <v>0.53480000000000005</v>
      </c>
      <c r="N4463" s="2">
        <v>-8.340000000000003E-2</v>
      </c>
      <c r="O4463" s="2">
        <v>-0.17663333333333334</v>
      </c>
      <c r="P4463" s="2" t="s">
        <v>5900</v>
      </c>
      <c r="Q4463" s="5">
        <v>26847</v>
      </c>
      <c r="R4463" s="5">
        <v>3468.1565689187446</v>
      </c>
      <c r="S4463" s="5">
        <v>18</v>
      </c>
      <c r="T4463" s="5">
        <v>67.046597385182707</v>
      </c>
      <c r="U4463" s="5">
        <v>0</v>
      </c>
      <c r="V4463" s="5">
        <v>0</v>
      </c>
      <c r="W4463" s="5">
        <v>5</v>
      </c>
      <c r="X4463" s="5">
        <v>18.624054829217418</v>
      </c>
      <c r="Y4463" s="5">
        <v>7</v>
      </c>
      <c r="Z4463" s="5">
        <v>26.073676760904384</v>
      </c>
      <c r="AA4463" s="5">
        <v>6</v>
      </c>
      <c r="AB4463" s="5">
        <v>22.348865795060902</v>
      </c>
      <c r="AC4463" s="225">
        <v>435</v>
      </c>
      <c r="AD4463" s="5">
        <v>1620.2927701419155</v>
      </c>
      <c r="AE4463" s="5">
        <v>13</v>
      </c>
      <c r="AF4463" s="5">
        <v>48.422542555965286</v>
      </c>
      <c r="AG4463" s="5">
        <v>412</v>
      </c>
      <c r="AH4463" s="5">
        <v>1534.6221179275153</v>
      </c>
      <c r="AI4463" s="5">
        <v>10</v>
      </c>
      <c r="AJ4463" s="5">
        <v>37.248109658434835</v>
      </c>
    </row>
    <row r="4464" spans="1:36" x14ac:dyDescent="0.25">
      <c r="A4464">
        <v>2018</v>
      </c>
      <c r="B4464" t="s">
        <v>70</v>
      </c>
      <c r="C4464" s="212" t="s">
        <v>5371</v>
      </c>
      <c r="D4464" s="47" t="s">
        <v>359</v>
      </c>
      <c r="E4464" s="11">
        <v>32.44</v>
      </c>
      <c r="F4464" s="2">
        <v>0.75119999999999998</v>
      </c>
      <c r="G4464" s="2">
        <v>0.23230000000000001</v>
      </c>
      <c r="H4464" s="2">
        <v>0.51889999999999992</v>
      </c>
      <c r="I4464" s="2">
        <v>0.75429999999999997</v>
      </c>
      <c r="J4464" s="2">
        <v>0.20200000000000001</v>
      </c>
      <c r="K4464" s="2">
        <v>0.55230000000000001</v>
      </c>
      <c r="L4464" s="2">
        <v>0.72740000000000005</v>
      </c>
      <c r="M4464" s="2">
        <v>0.25580000000000003</v>
      </c>
      <c r="N4464" s="2">
        <v>0.47160000000000002</v>
      </c>
      <c r="O4464" s="2">
        <v>0.51426666666666665</v>
      </c>
      <c r="P4464" s="5" t="s">
        <v>4792</v>
      </c>
      <c r="Q4464" s="5">
        <v>26863</v>
      </c>
      <c r="R4464" s="5">
        <v>828.0826140567201</v>
      </c>
      <c r="S4464" s="5">
        <v>151</v>
      </c>
      <c r="T4464" s="5">
        <v>562.11145441685596</v>
      </c>
      <c r="U4464" s="5">
        <v>0</v>
      </c>
      <c r="V4464" s="5">
        <v>0</v>
      </c>
      <c r="W4464" s="5">
        <v>18</v>
      </c>
      <c r="X4464" s="5">
        <v>67.006663440419914</v>
      </c>
      <c r="Y4464" s="5">
        <v>16</v>
      </c>
      <c r="Z4464" s="5">
        <v>59.561478613706591</v>
      </c>
      <c r="AA4464" s="5">
        <v>117</v>
      </c>
      <c r="AB4464" s="5">
        <v>435.54331236272941</v>
      </c>
      <c r="AC4464" s="225">
        <v>857</v>
      </c>
      <c r="AD4464" s="5">
        <v>3190.2616982466589</v>
      </c>
      <c r="AE4464" s="5">
        <v>117</v>
      </c>
      <c r="AF4464" s="5">
        <v>435.54331236272941</v>
      </c>
      <c r="AG4464" s="5">
        <v>656</v>
      </c>
      <c r="AH4464" s="5">
        <v>2442.02062316197</v>
      </c>
      <c r="AI4464" s="5">
        <v>84</v>
      </c>
      <c r="AJ4464" s="5">
        <v>312.69776272195958</v>
      </c>
    </row>
    <row r="4465" spans="1:36" x14ac:dyDescent="0.25">
      <c r="A4465">
        <v>2018</v>
      </c>
      <c r="B4465" t="s">
        <v>41</v>
      </c>
      <c r="C4465" s="212" t="s">
        <v>1044</v>
      </c>
      <c r="D4465" s="47" t="s">
        <v>1044</v>
      </c>
      <c r="E4465" s="11">
        <v>14.499000000000001</v>
      </c>
      <c r="F4465" s="2">
        <v>0.502</v>
      </c>
      <c r="G4465" s="2">
        <v>0.47689999999999999</v>
      </c>
      <c r="H4465" s="2">
        <v>2.5100000000000011E-2</v>
      </c>
      <c r="I4465" s="2">
        <v>0.50519999999999998</v>
      </c>
      <c r="J4465" s="2">
        <v>0.4289</v>
      </c>
      <c r="K4465" s="2">
        <v>7.6299999999999979E-2</v>
      </c>
      <c r="L4465" s="2">
        <v>0.53339999999999999</v>
      </c>
      <c r="M4465" s="2">
        <v>0.44550000000000001</v>
      </c>
      <c r="N4465" s="2">
        <v>8.7899999999999978E-2</v>
      </c>
      <c r="O4465" s="2">
        <v>6.3099999999999989E-2</v>
      </c>
      <c r="P4465" s="2" t="s">
        <v>4792</v>
      </c>
      <c r="Q4465" s="5">
        <v>26893</v>
      </c>
      <c r="R4465" s="5">
        <v>1854.8175736257672</v>
      </c>
      <c r="S4465" s="5">
        <v>48</v>
      </c>
      <c r="T4465" s="5">
        <v>178.48510764883056</v>
      </c>
      <c r="U4465" s="5">
        <v>0</v>
      </c>
      <c r="V4465" s="5">
        <v>0</v>
      </c>
      <c r="W4465" s="5">
        <v>20</v>
      </c>
      <c r="X4465" s="5">
        <v>74.36879485367939</v>
      </c>
      <c r="Y4465" s="5">
        <v>3</v>
      </c>
      <c r="Z4465" s="5">
        <v>11.15531922805191</v>
      </c>
      <c r="AA4465" s="5">
        <v>25</v>
      </c>
      <c r="AB4465" s="5">
        <v>92.960993567099251</v>
      </c>
      <c r="AC4465" s="225">
        <v>288</v>
      </c>
      <c r="AD4465" s="5">
        <v>1070.9106458929832</v>
      </c>
      <c r="AE4465" s="5">
        <v>26</v>
      </c>
      <c r="AF4465" s="5">
        <v>96.679433309783221</v>
      </c>
      <c r="AG4465" s="5">
        <v>241</v>
      </c>
      <c r="AH4465" s="5">
        <v>896.14397798683672</v>
      </c>
      <c r="AI4465" s="5">
        <v>21</v>
      </c>
      <c r="AJ4465" s="5">
        <v>78.087234596363373</v>
      </c>
    </row>
    <row r="4466" spans="1:36" x14ac:dyDescent="0.25">
      <c r="A4466">
        <v>2019</v>
      </c>
      <c r="B4466" t="s">
        <v>70</v>
      </c>
      <c r="C4466" s="212" t="s">
        <v>5371</v>
      </c>
      <c r="D4466" s="47" t="s">
        <v>359</v>
      </c>
      <c r="E4466" s="11">
        <v>32.44</v>
      </c>
      <c r="F4466" s="2">
        <v>0.75119999999999998</v>
      </c>
      <c r="G4466" s="2">
        <v>0.23230000000000001</v>
      </c>
      <c r="H4466" s="2">
        <v>0.51889999999999992</v>
      </c>
      <c r="I4466" s="2">
        <v>0.75429999999999997</v>
      </c>
      <c r="J4466" s="2">
        <v>0.20200000000000001</v>
      </c>
      <c r="K4466" s="2">
        <v>0.55230000000000001</v>
      </c>
      <c r="L4466" s="2">
        <v>0.72740000000000005</v>
      </c>
      <c r="M4466" s="2">
        <v>0.25580000000000003</v>
      </c>
      <c r="N4466" s="2">
        <v>0.47160000000000002</v>
      </c>
      <c r="O4466" s="2">
        <v>0.51426666666666665</v>
      </c>
      <c r="P4466" s="5" t="s">
        <v>4792</v>
      </c>
      <c r="Q4466" s="5">
        <v>26900</v>
      </c>
      <c r="R4466" s="5">
        <v>829.22318125770664</v>
      </c>
      <c r="S4466" s="5">
        <v>135</v>
      </c>
      <c r="T4466" s="5">
        <v>501.85873605947961</v>
      </c>
      <c r="U4466" s="5">
        <v>1</v>
      </c>
      <c r="V4466" s="5">
        <v>3.7174721189591078</v>
      </c>
      <c r="W4466" s="5">
        <v>15</v>
      </c>
      <c r="X4466" s="5">
        <v>55.762081784386616</v>
      </c>
      <c r="Y4466" s="5">
        <v>12</v>
      </c>
      <c r="Z4466" s="5">
        <v>44.609665427509292</v>
      </c>
      <c r="AA4466" s="5">
        <v>107</v>
      </c>
      <c r="AB4466" s="5">
        <v>397.76951672862452</v>
      </c>
      <c r="AC4466" s="225">
        <v>813</v>
      </c>
      <c r="AD4466" s="5">
        <v>3022.3048327137544</v>
      </c>
      <c r="AE4466" s="5">
        <v>138</v>
      </c>
      <c r="AF4466" s="5">
        <v>513.01115241635694</v>
      </c>
      <c r="AG4466" s="5">
        <v>604</v>
      </c>
      <c r="AH4466" s="5">
        <v>2245.3531598513014</v>
      </c>
      <c r="AI4466" s="5">
        <v>71</v>
      </c>
      <c r="AJ4466" s="5">
        <v>263.94052044609663</v>
      </c>
    </row>
    <row r="4467" spans="1:36" x14ac:dyDescent="0.25">
      <c r="A4467">
        <v>2018</v>
      </c>
      <c r="B4467" t="s">
        <v>41</v>
      </c>
      <c r="C4467" s="212" t="s">
        <v>6162</v>
      </c>
      <c r="D4467" s="47" t="s">
        <v>6109</v>
      </c>
      <c r="E4467" s="11">
        <v>15.722</v>
      </c>
      <c r="F4467" s="2">
        <v>0.44950000000000001</v>
      </c>
      <c r="G4467" s="2">
        <v>0.53290000000000004</v>
      </c>
      <c r="H4467" s="2">
        <v>-8.340000000000003E-2</v>
      </c>
      <c r="I4467" s="2">
        <v>0.44180000000000003</v>
      </c>
      <c r="J4467" s="2">
        <v>0.50580000000000003</v>
      </c>
      <c r="K4467" s="2">
        <v>-6.4000000000000001E-2</v>
      </c>
      <c r="L4467" s="2">
        <v>0.46360000000000001</v>
      </c>
      <c r="M4467" s="2">
        <v>0.51849999999999996</v>
      </c>
      <c r="N4467" s="2">
        <v>-5.4899999999999949E-2</v>
      </c>
      <c r="O4467" s="2">
        <v>-6.7433333333333331E-2</v>
      </c>
      <c r="P4467" s="2" t="s">
        <v>5900</v>
      </c>
      <c r="Q4467" s="5">
        <v>26905</v>
      </c>
      <c r="R4467" s="5">
        <v>1711.2962727388374</v>
      </c>
      <c r="S4467" s="5">
        <v>35</v>
      </c>
      <c r="T4467" s="5">
        <v>130.08734435978442</v>
      </c>
      <c r="U4467" s="5">
        <v>0</v>
      </c>
      <c r="V4467" s="5">
        <v>0</v>
      </c>
      <c r="W4467" s="5">
        <v>13</v>
      </c>
      <c r="X4467" s="5">
        <v>48.31815647649136</v>
      </c>
      <c r="Y4467" s="5">
        <v>7</v>
      </c>
      <c r="Z4467" s="5">
        <v>26.017468871956886</v>
      </c>
      <c r="AA4467" s="5">
        <v>15</v>
      </c>
      <c r="AB4467" s="5">
        <v>55.751719011336178</v>
      </c>
      <c r="AC4467" s="225">
        <v>299</v>
      </c>
      <c r="AD4467" s="5">
        <v>1111.3175989593012</v>
      </c>
      <c r="AE4467" s="5">
        <v>17</v>
      </c>
      <c r="AF4467" s="5">
        <v>63.18528154618101</v>
      </c>
      <c r="AG4467" s="5">
        <v>272</v>
      </c>
      <c r="AH4467" s="5">
        <v>1010.9645047388962</v>
      </c>
      <c r="AI4467" s="5">
        <v>10</v>
      </c>
      <c r="AJ4467" s="5">
        <v>37.167812674224123</v>
      </c>
    </row>
    <row r="4468" spans="1:36" x14ac:dyDescent="0.25">
      <c r="A4468">
        <v>2018</v>
      </c>
      <c r="B4468" t="s">
        <v>71</v>
      </c>
      <c r="C4468" s="212" t="s">
        <v>5849</v>
      </c>
      <c r="D4468" s="47" t="s">
        <v>5291</v>
      </c>
      <c r="E4468" s="11">
        <v>0</v>
      </c>
      <c r="F4468" s="2">
        <v>0.48149999999999998</v>
      </c>
      <c r="G4468" s="2">
        <v>0.49559999999999998</v>
      </c>
      <c r="H4468" s="2">
        <v>-1.4100000000000001E-2</v>
      </c>
      <c r="I4468" s="2">
        <v>0.51300000000000001</v>
      </c>
      <c r="J4468" s="2">
        <v>0.41589999999999999</v>
      </c>
      <c r="K4468" s="2">
        <v>9.710000000000002E-2</v>
      </c>
      <c r="L4468" s="2">
        <v>0.59409999999999996</v>
      </c>
      <c r="M4468" s="2">
        <v>0.379</v>
      </c>
      <c r="N4468" s="2">
        <v>0.21509999999999996</v>
      </c>
      <c r="O4468" s="2">
        <v>9.9366666666666659E-2</v>
      </c>
      <c r="P4468" s="2" t="s">
        <v>5765</v>
      </c>
      <c r="Q4468" s="5">
        <v>26924</v>
      </c>
      <c r="R4468" s="5" t="s">
        <v>4791</v>
      </c>
      <c r="S4468" s="5">
        <v>11</v>
      </c>
      <c r="T4468" s="5">
        <v>40.855742088842668</v>
      </c>
      <c r="U4468" s="5">
        <v>0</v>
      </c>
      <c r="V4468" s="5">
        <v>0</v>
      </c>
      <c r="W4468" s="5">
        <v>3</v>
      </c>
      <c r="X4468" s="5">
        <v>11.142475115138909</v>
      </c>
      <c r="Y4468" s="5">
        <v>0</v>
      </c>
      <c r="Z4468" s="5">
        <v>0</v>
      </c>
      <c r="AA4468" s="5">
        <v>8</v>
      </c>
      <c r="AB4468" s="5">
        <v>29.71326697370376</v>
      </c>
      <c r="AC4468" s="225">
        <v>87</v>
      </c>
      <c r="AD4468" s="5">
        <v>323.13177833902836</v>
      </c>
      <c r="AE4468" s="5">
        <v>10</v>
      </c>
      <c r="AF4468" s="5">
        <v>37.141583717129699</v>
      </c>
      <c r="AG4468" s="5">
        <v>76</v>
      </c>
      <c r="AH4468" s="5">
        <v>282.27603625018571</v>
      </c>
      <c r="AI4468" s="5">
        <v>1</v>
      </c>
      <c r="AJ4468" s="5">
        <v>3.71415837171297</v>
      </c>
    </row>
    <row r="4469" spans="1:36" x14ac:dyDescent="0.25">
      <c r="A4469">
        <v>2018</v>
      </c>
      <c r="B4469" t="s">
        <v>71</v>
      </c>
      <c r="C4469" s="212" t="s">
        <v>5849</v>
      </c>
      <c r="D4469" s="47" t="s">
        <v>5291</v>
      </c>
      <c r="E4469" s="11">
        <v>0</v>
      </c>
      <c r="F4469" s="2">
        <v>0.48149999999999998</v>
      </c>
      <c r="G4469" s="2">
        <v>0.49559999999999998</v>
      </c>
      <c r="H4469" s="2">
        <v>-1.4100000000000001E-2</v>
      </c>
      <c r="I4469" s="2">
        <v>0.51300000000000001</v>
      </c>
      <c r="J4469" s="2">
        <v>0.41589999999999999</v>
      </c>
      <c r="K4469" s="2">
        <v>9.710000000000002E-2</v>
      </c>
      <c r="L4469" s="2">
        <v>0.59409999999999996</v>
      </c>
      <c r="M4469" s="2">
        <v>0.379</v>
      </c>
      <c r="N4469" s="2">
        <v>0.21509999999999996</v>
      </c>
      <c r="O4469" s="2">
        <v>9.9366666666666659E-2</v>
      </c>
      <c r="P4469" s="2" t="s">
        <v>5765</v>
      </c>
      <c r="Q4469" s="5">
        <v>26924</v>
      </c>
      <c r="R4469" s="5" t="s">
        <v>4791</v>
      </c>
      <c r="S4469" s="5">
        <v>11</v>
      </c>
      <c r="T4469" s="5">
        <v>40.855742088842668</v>
      </c>
      <c r="U4469" s="5">
        <v>0</v>
      </c>
      <c r="V4469" s="5">
        <v>0</v>
      </c>
      <c r="W4469" s="5">
        <v>3</v>
      </c>
      <c r="X4469" s="5">
        <v>11.142475115138909</v>
      </c>
      <c r="Y4469" s="5">
        <v>0</v>
      </c>
      <c r="Z4469" s="5">
        <v>0</v>
      </c>
      <c r="AA4469" s="5">
        <v>8</v>
      </c>
      <c r="AB4469" s="5">
        <v>29.71326697370376</v>
      </c>
      <c r="AC4469" s="225">
        <v>87</v>
      </c>
      <c r="AD4469" s="5">
        <v>323.13177833902836</v>
      </c>
      <c r="AE4469" s="5">
        <v>10</v>
      </c>
      <c r="AF4469" s="5">
        <v>37.141583717129699</v>
      </c>
      <c r="AG4469" s="5">
        <v>76</v>
      </c>
      <c r="AH4469" s="5">
        <v>282.27603625018571</v>
      </c>
      <c r="AI4469" s="5">
        <v>1</v>
      </c>
      <c r="AJ4469" s="5">
        <v>3.71415837171297</v>
      </c>
    </row>
    <row r="4470" spans="1:36" x14ac:dyDescent="0.25">
      <c r="A4470">
        <v>2019</v>
      </c>
      <c r="B4470" t="s">
        <v>71</v>
      </c>
      <c r="C4470" s="212" t="s">
        <v>5945</v>
      </c>
      <c r="D4470" s="47" t="s">
        <v>610</v>
      </c>
      <c r="E4470" s="11">
        <v>0</v>
      </c>
      <c r="F4470" s="2">
        <v>0.33289999999999997</v>
      </c>
      <c r="G4470" s="2">
        <v>0.64890000000000003</v>
      </c>
      <c r="H4470" s="2">
        <v>-0.31600000000000006</v>
      </c>
      <c r="I4470" s="2">
        <v>0.34639999999999999</v>
      </c>
      <c r="J4470" s="2">
        <v>0.60750000000000004</v>
      </c>
      <c r="K4470" s="2">
        <v>-0.26110000000000005</v>
      </c>
      <c r="L4470" s="2">
        <v>0.41660000000000003</v>
      </c>
      <c r="M4470" s="2">
        <v>0.57110000000000005</v>
      </c>
      <c r="N4470" s="2">
        <v>-0.15450000000000003</v>
      </c>
      <c r="O4470" s="2">
        <v>-0.24386666666666676</v>
      </c>
      <c r="P4470" s="2" t="s">
        <v>5900</v>
      </c>
      <c r="Q4470" s="5">
        <v>26926</v>
      </c>
      <c r="R4470" s="5" t="s">
        <v>4791</v>
      </c>
      <c r="S4470" s="5">
        <v>13</v>
      </c>
      <c r="T4470" s="5">
        <v>48.280472405853075</v>
      </c>
      <c r="U4470" s="5">
        <v>0</v>
      </c>
      <c r="V4470" s="5">
        <v>0</v>
      </c>
      <c r="W4470" s="5">
        <v>3</v>
      </c>
      <c r="X4470" s="5">
        <v>11.141647478273788</v>
      </c>
      <c r="Y4470" s="5">
        <v>1</v>
      </c>
      <c r="Z4470" s="5">
        <v>3.713882492757929</v>
      </c>
      <c r="AA4470" s="5">
        <v>9</v>
      </c>
      <c r="AB4470" s="5">
        <v>33.424942434821361</v>
      </c>
      <c r="AC4470" s="225">
        <v>185</v>
      </c>
      <c r="AD4470" s="5">
        <v>687.06826116021682</v>
      </c>
      <c r="AE4470" s="5">
        <v>24</v>
      </c>
      <c r="AF4470" s="5">
        <v>89.1331798261903</v>
      </c>
      <c r="AG4470" s="5">
        <v>146</v>
      </c>
      <c r="AH4470" s="5">
        <v>542.22684394265764</v>
      </c>
      <c r="AI4470" s="5">
        <v>15</v>
      </c>
      <c r="AJ4470" s="5">
        <v>55.708237391368939</v>
      </c>
    </row>
    <row r="4471" spans="1:36" x14ac:dyDescent="0.25">
      <c r="A4471">
        <v>2017</v>
      </c>
      <c r="B4471" t="s">
        <v>41</v>
      </c>
      <c r="C4471" s="212" t="s">
        <v>6154</v>
      </c>
      <c r="D4471" s="47" t="s">
        <v>6146</v>
      </c>
      <c r="E4471" s="11">
        <v>13.919</v>
      </c>
      <c r="F4471" s="2">
        <v>0.44619999999999999</v>
      </c>
      <c r="G4471" s="2">
        <v>0.53339999999999999</v>
      </c>
      <c r="H4471" s="2">
        <v>-8.72E-2</v>
      </c>
      <c r="I4471" s="2">
        <v>0.44350000000000001</v>
      </c>
      <c r="J4471" s="2">
        <v>0.50029999999999997</v>
      </c>
      <c r="K4471" s="2">
        <v>-5.6799999999999962E-2</v>
      </c>
      <c r="L4471" s="2">
        <v>0.41830000000000001</v>
      </c>
      <c r="M4471" s="2">
        <v>0.5615</v>
      </c>
      <c r="N4471" s="2">
        <v>-0.14319999999999999</v>
      </c>
      <c r="O4471" s="2">
        <v>-9.5733333333333323E-2</v>
      </c>
      <c r="P4471" s="2" t="s">
        <v>5900</v>
      </c>
      <c r="Q4471" s="5">
        <v>26927</v>
      </c>
      <c r="R4471" s="5">
        <v>1934.5498958258495</v>
      </c>
      <c r="S4471" s="5">
        <v>741</v>
      </c>
      <c r="T4471" s="5">
        <v>2751.884725368589</v>
      </c>
      <c r="U4471" s="5">
        <v>30</v>
      </c>
      <c r="V4471" s="5">
        <v>111.41233705945704</v>
      </c>
      <c r="W4471" s="5">
        <v>43</v>
      </c>
      <c r="X4471" s="5">
        <v>159.69101645188843</v>
      </c>
      <c r="Y4471" s="5">
        <v>97</v>
      </c>
      <c r="Z4471" s="5">
        <v>360.23322315891113</v>
      </c>
      <c r="AA4471" s="5">
        <v>571</v>
      </c>
      <c r="AB4471" s="5">
        <v>2120.5481486983326</v>
      </c>
      <c r="AC4471" s="225">
        <v>590</v>
      </c>
      <c r="AD4471" s="5">
        <v>2191.1092955026556</v>
      </c>
      <c r="AE4471" s="5">
        <v>173</v>
      </c>
      <c r="AF4471" s="5">
        <v>642.47781037620234</v>
      </c>
      <c r="AG4471" s="5">
        <v>273</v>
      </c>
      <c r="AH4471" s="5">
        <v>1013.8522672410592</v>
      </c>
      <c r="AI4471" s="5">
        <v>144</v>
      </c>
      <c r="AJ4471" s="5">
        <v>534.77921788539379</v>
      </c>
    </row>
    <row r="4472" spans="1:36" x14ac:dyDescent="0.25">
      <c r="A4472">
        <v>2017</v>
      </c>
      <c r="B4472" t="s">
        <v>41</v>
      </c>
      <c r="C4472" s="212" t="s">
        <v>5549</v>
      </c>
      <c r="D4472" s="47" t="s">
        <v>1044</v>
      </c>
      <c r="E4472" s="11">
        <v>14.289</v>
      </c>
      <c r="F4472" s="2">
        <v>0.502</v>
      </c>
      <c r="G4472" s="2">
        <v>0.47689999999999999</v>
      </c>
      <c r="H4472" s="2">
        <v>2.5100000000000011E-2</v>
      </c>
      <c r="I4472" s="2">
        <v>0.50519999999999998</v>
      </c>
      <c r="J4472" s="2">
        <v>0.4289</v>
      </c>
      <c r="K4472" s="2">
        <v>7.6299999999999979E-2</v>
      </c>
      <c r="L4472" s="2">
        <v>0.53339999999999999</v>
      </c>
      <c r="M4472" s="2">
        <v>0.44550000000000001</v>
      </c>
      <c r="N4472" s="2">
        <v>8.7899999999999978E-2</v>
      </c>
      <c r="O4472" s="2">
        <v>6.3099999999999989E-2</v>
      </c>
      <c r="P4472" s="2" t="s">
        <v>4792</v>
      </c>
      <c r="Q4472" s="5">
        <v>27002</v>
      </c>
      <c r="R4472" s="5">
        <v>1889.7053677654139</v>
      </c>
      <c r="S4472" s="5">
        <v>5</v>
      </c>
      <c r="T4472" s="5">
        <v>18.517146878009036</v>
      </c>
      <c r="U4472" s="5">
        <v>0</v>
      </c>
      <c r="V4472" s="5">
        <v>0</v>
      </c>
      <c r="W4472" s="5">
        <v>0</v>
      </c>
      <c r="X4472" s="5">
        <v>0</v>
      </c>
      <c r="Y4472" s="5">
        <v>2</v>
      </c>
      <c r="Z4472" s="5">
        <v>7.4068587512036146</v>
      </c>
      <c r="AA4472" s="5">
        <v>3</v>
      </c>
      <c r="AB4472" s="5">
        <v>11.110288126805422</v>
      </c>
      <c r="AC4472" s="225">
        <v>168</v>
      </c>
      <c r="AD4472" s="5">
        <v>622.17613510110368</v>
      </c>
      <c r="AE4472" s="5">
        <v>19</v>
      </c>
      <c r="AF4472" s="5">
        <v>70.365158136434346</v>
      </c>
      <c r="AG4472" s="5">
        <v>143</v>
      </c>
      <c r="AH4472" s="5">
        <v>529.59040071105846</v>
      </c>
      <c r="AI4472" s="5">
        <v>6</v>
      </c>
      <c r="AJ4472" s="5">
        <v>22.220576253610844</v>
      </c>
    </row>
    <row r="4473" spans="1:36" x14ac:dyDescent="0.25">
      <c r="A4473">
        <v>2019</v>
      </c>
      <c r="B4473" t="s">
        <v>41</v>
      </c>
      <c r="C4473" s="212" t="s">
        <v>6160</v>
      </c>
      <c r="D4473" s="47" t="s">
        <v>6020</v>
      </c>
      <c r="E4473" s="11">
        <v>15.375999999999999</v>
      </c>
      <c r="F4473" s="2">
        <v>0.39910000000000001</v>
      </c>
      <c r="G4473" s="2">
        <v>0.57979999999999998</v>
      </c>
      <c r="H4473" s="2">
        <v>-0.18069999999999997</v>
      </c>
      <c r="I4473" s="2">
        <v>0.39450000000000002</v>
      </c>
      <c r="J4473" s="2">
        <v>0.54200000000000004</v>
      </c>
      <c r="K4473" s="2">
        <v>-0.14750000000000002</v>
      </c>
      <c r="L4473" s="2">
        <v>0.48630000000000001</v>
      </c>
      <c r="M4473" s="2">
        <v>0.49730000000000002</v>
      </c>
      <c r="N4473" s="2">
        <v>-1.100000000000001E-2</v>
      </c>
      <c r="O4473" s="2">
        <v>-0.11306666666666666</v>
      </c>
      <c r="P4473" s="2" t="s">
        <v>5900</v>
      </c>
      <c r="Q4473" s="5">
        <v>27019</v>
      </c>
      <c r="R4473" s="5">
        <v>1757.2190426638917</v>
      </c>
      <c r="S4473" s="5">
        <v>38</v>
      </c>
      <c r="T4473" s="5">
        <v>140.64177060586994</v>
      </c>
      <c r="U4473" s="5">
        <v>0</v>
      </c>
      <c r="V4473" s="5">
        <v>0</v>
      </c>
      <c r="W4473" s="5">
        <v>13</v>
      </c>
      <c r="X4473" s="5">
        <v>48.114289944113402</v>
      </c>
      <c r="Y4473" s="5">
        <v>7</v>
      </c>
      <c r="Z4473" s="5">
        <v>25.907694585291829</v>
      </c>
      <c r="AA4473" s="5">
        <v>18</v>
      </c>
      <c r="AB4473" s="5">
        <v>66.619786076464706</v>
      </c>
      <c r="AC4473" s="225">
        <v>219</v>
      </c>
      <c r="AD4473" s="5">
        <v>810.54073059698726</v>
      </c>
      <c r="AE4473" s="5">
        <v>35</v>
      </c>
      <c r="AF4473" s="5">
        <v>129.53847292645915</v>
      </c>
      <c r="AG4473" s="5">
        <v>172</v>
      </c>
      <c r="AH4473" s="5">
        <v>636.58906695288499</v>
      </c>
      <c r="AI4473" s="5">
        <v>12</v>
      </c>
      <c r="AJ4473" s="5">
        <v>44.41319071764314</v>
      </c>
    </row>
    <row r="4474" spans="1:36" x14ac:dyDescent="0.25">
      <c r="A4474">
        <v>2019</v>
      </c>
      <c r="B4474" t="s">
        <v>41</v>
      </c>
      <c r="C4474" s="212" t="s">
        <v>1044</v>
      </c>
      <c r="D4474" s="47" t="s">
        <v>1044</v>
      </c>
      <c r="E4474" s="11">
        <v>14.499000000000001</v>
      </c>
      <c r="F4474" s="2">
        <v>0.502</v>
      </c>
      <c r="G4474" s="2">
        <v>0.47689999999999999</v>
      </c>
      <c r="H4474" s="2">
        <v>2.5100000000000011E-2</v>
      </c>
      <c r="I4474" s="2">
        <v>0.50519999999999998</v>
      </c>
      <c r="J4474" s="2">
        <v>0.4289</v>
      </c>
      <c r="K4474" s="2">
        <v>7.6299999999999979E-2</v>
      </c>
      <c r="L4474" s="2">
        <v>0.53339999999999999</v>
      </c>
      <c r="M4474" s="2">
        <v>0.44550000000000001</v>
      </c>
      <c r="N4474" s="2">
        <v>8.7899999999999978E-2</v>
      </c>
      <c r="O4474" s="2">
        <v>6.3099999999999989E-2</v>
      </c>
      <c r="P4474" s="2" t="s">
        <v>4792</v>
      </c>
      <c r="Q4474" s="5">
        <v>27020</v>
      </c>
      <c r="R4474" s="5">
        <v>1863.5767983998896</v>
      </c>
      <c r="S4474" s="5">
        <v>40</v>
      </c>
      <c r="T4474" s="5">
        <v>148.03849000740192</v>
      </c>
      <c r="U4474" s="5">
        <v>0</v>
      </c>
      <c r="V4474" s="5">
        <v>0</v>
      </c>
      <c r="W4474" s="5">
        <v>8</v>
      </c>
      <c r="X4474" s="5">
        <v>29.607698001480383</v>
      </c>
      <c r="Y4474" s="5">
        <v>0</v>
      </c>
      <c r="Z4474" s="5">
        <v>0</v>
      </c>
      <c r="AA4474" s="5">
        <v>32</v>
      </c>
      <c r="AB4474" s="5">
        <v>118.43079200592153</v>
      </c>
      <c r="AC4474" s="225">
        <v>229</v>
      </c>
      <c r="AD4474" s="5">
        <v>847.52035529237594</v>
      </c>
      <c r="AE4474" s="5">
        <v>14</v>
      </c>
      <c r="AF4474" s="5">
        <v>51.813471502590673</v>
      </c>
      <c r="AG4474" s="5">
        <v>210</v>
      </c>
      <c r="AH4474" s="5">
        <v>777.20207253886008</v>
      </c>
      <c r="AI4474" s="5">
        <v>5</v>
      </c>
      <c r="AJ4474" s="5">
        <v>18.50481125092524</v>
      </c>
    </row>
    <row r="4475" spans="1:36" x14ac:dyDescent="0.25">
      <c r="A4475">
        <v>2017</v>
      </c>
      <c r="B4475" t="s">
        <v>49</v>
      </c>
      <c r="C4475" s="212" t="s">
        <v>6497</v>
      </c>
      <c r="D4475" s="47" t="s">
        <v>6316</v>
      </c>
      <c r="E4475" s="11">
        <v>7.5</v>
      </c>
      <c r="F4475" s="2">
        <v>0.2611</v>
      </c>
      <c r="G4475" s="2">
        <v>0.71</v>
      </c>
      <c r="H4475" s="2">
        <v>-0.44889999999999997</v>
      </c>
      <c r="I4475" s="2">
        <v>0.38300000000000001</v>
      </c>
      <c r="J4475" s="2">
        <v>0.52400000000000002</v>
      </c>
      <c r="K4475" s="2">
        <v>-0.14100000000000001</v>
      </c>
      <c r="L4475" s="2">
        <v>0.47</v>
      </c>
      <c r="M4475" s="2">
        <v>0.51700000000000002</v>
      </c>
      <c r="N4475" s="2">
        <v>-4.7000000000000042E-2</v>
      </c>
      <c r="O4475" s="2">
        <v>-0.21230000000000002</v>
      </c>
      <c r="P4475" s="2" t="s">
        <v>5900</v>
      </c>
      <c r="Q4475" s="5">
        <v>27049</v>
      </c>
      <c r="R4475" s="5">
        <v>3606.5333333333333</v>
      </c>
      <c r="S4475" s="5">
        <v>46</v>
      </c>
      <c r="T4475" s="5">
        <v>170.06173980553808</v>
      </c>
      <c r="U4475" s="5">
        <v>0</v>
      </c>
      <c r="V4475" s="5">
        <v>0</v>
      </c>
      <c r="W4475" s="5">
        <v>5</v>
      </c>
      <c r="X4475" s="5">
        <v>18.484971717993272</v>
      </c>
      <c r="Y4475" s="5">
        <v>3</v>
      </c>
      <c r="Z4475" s="5">
        <v>11.090983030795963</v>
      </c>
      <c r="AA4475" s="5">
        <v>38</v>
      </c>
      <c r="AB4475" s="5">
        <v>140.48578505674885</v>
      </c>
      <c r="AC4475" s="225">
        <v>195</v>
      </c>
      <c r="AD4475" s="5">
        <v>720.91389700173761</v>
      </c>
      <c r="AE4475" s="5">
        <v>36</v>
      </c>
      <c r="AF4475" s="5">
        <v>133.09179636955156</v>
      </c>
      <c r="AG4475" s="5">
        <v>150</v>
      </c>
      <c r="AH4475" s="5">
        <v>554.54915153979812</v>
      </c>
      <c r="AI4475" s="5">
        <v>9</v>
      </c>
      <c r="AJ4475" s="5">
        <v>33.27294909238789</v>
      </c>
    </row>
    <row r="4476" spans="1:36" x14ac:dyDescent="0.25">
      <c r="A4476">
        <v>2019</v>
      </c>
      <c r="B4476" t="s">
        <v>41</v>
      </c>
      <c r="C4476" s="212" t="s">
        <v>6162</v>
      </c>
      <c r="D4476" s="47" t="s">
        <v>6109</v>
      </c>
      <c r="E4476" s="11">
        <v>15.722</v>
      </c>
      <c r="F4476" s="2">
        <v>0.44950000000000001</v>
      </c>
      <c r="G4476" s="2">
        <v>0.53290000000000004</v>
      </c>
      <c r="H4476" s="2">
        <v>-8.340000000000003E-2</v>
      </c>
      <c r="I4476" s="2">
        <v>0.44180000000000003</v>
      </c>
      <c r="J4476" s="2">
        <v>0.50580000000000003</v>
      </c>
      <c r="K4476" s="2">
        <v>-6.4000000000000001E-2</v>
      </c>
      <c r="L4476" s="2">
        <v>0.46360000000000001</v>
      </c>
      <c r="M4476" s="2">
        <v>0.51849999999999996</v>
      </c>
      <c r="N4476" s="2">
        <v>-5.4899999999999949E-2</v>
      </c>
      <c r="O4476" s="2">
        <v>-6.7433333333333331E-2</v>
      </c>
      <c r="P4476" s="2" t="s">
        <v>5900</v>
      </c>
      <c r="Q4476" s="5">
        <v>27103</v>
      </c>
      <c r="R4476" s="5">
        <v>1723.8900903192978</v>
      </c>
      <c r="S4476" s="5">
        <v>29</v>
      </c>
      <c r="T4476" s="5">
        <v>106.99922517802459</v>
      </c>
      <c r="U4476" s="5">
        <v>0</v>
      </c>
      <c r="V4476" s="5">
        <v>0</v>
      </c>
      <c r="W4476" s="5">
        <v>15</v>
      </c>
      <c r="X4476" s="5">
        <v>55.344426816219602</v>
      </c>
      <c r="Y4476" s="5">
        <v>0</v>
      </c>
      <c r="Z4476" s="5">
        <v>0</v>
      </c>
      <c r="AA4476" s="5">
        <v>14</v>
      </c>
      <c r="AB4476" s="5">
        <v>51.654798361804964</v>
      </c>
      <c r="AC4476" s="225">
        <v>383</v>
      </c>
      <c r="AD4476" s="5">
        <v>1413.1276980408072</v>
      </c>
      <c r="AE4476" s="5">
        <v>21</v>
      </c>
      <c r="AF4476" s="5">
        <v>77.482197542707453</v>
      </c>
      <c r="AG4476" s="5">
        <v>342</v>
      </c>
      <c r="AH4476" s="5">
        <v>1261.8529314098071</v>
      </c>
      <c r="AI4476" s="5">
        <v>20</v>
      </c>
      <c r="AJ4476" s="5">
        <v>73.792569088292808</v>
      </c>
    </row>
    <row r="4477" spans="1:36" x14ac:dyDescent="0.25">
      <c r="A4477">
        <v>2019</v>
      </c>
      <c r="B4477" t="s">
        <v>71</v>
      </c>
      <c r="C4477" s="212" t="s">
        <v>4857</v>
      </c>
      <c r="D4477" s="47" t="s">
        <v>4844</v>
      </c>
      <c r="E4477" s="11">
        <v>0</v>
      </c>
      <c r="F4477" s="2">
        <v>0.58350000000000002</v>
      </c>
      <c r="G4477" s="2">
        <v>0.40150000000000002</v>
      </c>
      <c r="H4477" s="2">
        <v>0.182</v>
      </c>
      <c r="I4477" s="2">
        <v>0.60070000000000001</v>
      </c>
      <c r="J4477" s="2">
        <v>0.35649999999999998</v>
      </c>
      <c r="K4477" s="2">
        <v>0.24420000000000003</v>
      </c>
      <c r="L4477" s="2">
        <v>0.66390000000000005</v>
      </c>
      <c r="M4477" s="2">
        <v>0.32250000000000001</v>
      </c>
      <c r="N4477" s="2">
        <v>0.34140000000000004</v>
      </c>
      <c r="O4477" s="2">
        <v>0.25586666666666669</v>
      </c>
      <c r="P4477" s="2" t="s">
        <v>4792</v>
      </c>
      <c r="Q4477" s="5">
        <v>27159</v>
      </c>
      <c r="R4477" s="5" t="s">
        <v>4791</v>
      </c>
      <c r="S4477" s="5">
        <v>65</v>
      </c>
      <c r="T4477" s="5">
        <v>239.33134504215914</v>
      </c>
      <c r="U4477" s="5">
        <v>1</v>
      </c>
      <c r="V4477" s="5">
        <v>3.6820206929562946</v>
      </c>
      <c r="W4477" s="5">
        <v>25</v>
      </c>
      <c r="X4477" s="5">
        <v>92.050517323907371</v>
      </c>
      <c r="Y4477" s="5">
        <v>12</v>
      </c>
      <c r="Z4477" s="5">
        <v>44.184248315475529</v>
      </c>
      <c r="AA4477" s="5">
        <v>27</v>
      </c>
      <c r="AB4477" s="5">
        <v>99.414558709819957</v>
      </c>
      <c r="AC4477" s="225">
        <v>666</v>
      </c>
      <c r="AD4477" s="5">
        <v>2452.2257815088924</v>
      </c>
      <c r="AE4477" s="5">
        <v>80</v>
      </c>
      <c r="AF4477" s="5">
        <v>294.56165543650354</v>
      </c>
      <c r="AG4477" s="5">
        <v>513</v>
      </c>
      <c r="AH4477" s="5">
        <v>1888.8766154865791</v>
      </c>
      <c r="AI4477" s="5">
        <v>73</v>
      </c>
      <c r="AJ4477" s="5">
        <v>268.78751058580951</v>
      </c>
    </row>
    <row r="4478" spans="1:36" x14ac:dyDescent="0.25">
      <c r="A4478">
        <v>2018</v>
      </c>
      <c r="B4478" t="s">
        <v>41</v>
      </c>
      <c r="C4478" s="212" t="s">
        <v>6160</v>
      </c>
      <c r="D4478" s="47" t="s">
        <v>6020</v>
      </c>
      <c r="E4478" s="11">
        <v>15.375999999999999</v>
      </c>
      <c r="F4478" s="2">
        <v>0.39910000000000001</v>
      </c>
      <c r="G4478" s="2">
        <v>0.57979999999999998</v>
      </c>
      <c r="H4478" s="2">
        <v>-0.18069999999999997</v>
      </c>
      <c r="I4478" s="2">
        <v>0.39450000000000002</v>
      </c>
      <c r="J4478" s="2">
        <v>0.54200000000000004</v>
      </c>
      <c r="K4478" s="2">
        <v>-0.14750000000000002</v>
      </c>
      <c r="L4478" s="2">
        <v>0.48630000000000001</v>
      </c>
      <c r="M4478" s="2">
        <v>0.49730000000000002</v>
      </c>
      <c r="N4478" s="2">
        <v>-1.100000000000001E-2</v>
      </c>
      <c r="O4478" s="2">
        <v>-0.11306666666666666</v>
      </c>
      <c r="P4478" s="2" t="s">
        <v>5900</v>
      </c>
      <c r="Q4478" s="5">
        <v>27174</v>
      </c>
      <c r="R4478" s="5">
        <v>1767.2996878251822</v>
      </c>
      <c r="S4478" s="5">
        <v>34</v>
      </c>
      <c r="T4478" s="5">
        <v>125.11959961728122</v>
      </c>
      <c r="U4478" s="5">
        <v>2</v>
      </c>
      <c r="V4478" s="5">
        <v>7.3599764480753658</v>
      </c>
      <c r="W4478" s="5">
        <v>13</v>
      </c>
      <c r="X4478" s="5">
        <v>47.839846912489882</v>
      </c>
      <c r="Y4478" s="5">
        <v>6</v>
      </c>
      <c r="Z4478" s="5">
        <v>22.079929344226098</v>
      </c>
      <c r="AA4478" s="5">
        <v>13</v>
      </c>
      <c r="AB4478" s="5">
        <v>47.839846912489882</v>
      </c>
      <c r="AC4478" s="225">
        <v>245</v>
      </c>
      <c r="AD4478" s="5">
        <v>901.59711488923233</v>
      </c>
      <c r="AE4478" s="5">
        <v>28</v>
      </c>
      <c r="AF4478" s="5">
        <v>103.03967027305514</v>
      </c>
      <c r="AG4478" s="5">
        <v>200</v>
      </c>
      <c r="AH4478" s="5">
        <v>735.99764480753663</v>
      </c>
      <c r="AI4478" s="5">
        <v>17</v>
      </c>
      <c r="AJ4478" s="5">
        <v>62.559799808640612</v>
      </c>
    </row>
    <row r="4479" spans="1:36" x14ac:dyDescent="0.25">
      <c r="A4479">
        <v>2017</v>
      </c>
      <c r="B4479" t="s">
        <v>70</v>
      </c>
      <c r="C4479" s="212" t="s">
        <v>5371</v>
      </c>
      <c r="D4479" s="47" t="s">
        <v>359</v>
      </c>
      <c r="E4479" s="11">
        <v>32.44</v>
      </c>
      <c r="F4479" s="2">
        <v>0.75119999999999998</v>
      </c>
      <c r="G4479" s="2">
        <v>0.23230000000000001</v>
      </c>
      <c r="H4479" s="2">
        <v>0.51889999999999992</v>
      </c>
      <c r="I4479" s="2">
        <v>0.75429999999999997</v>
      </c>
      <c r="J4479" s="2">
        <v>0.20200000000000001</v>
      </c>
      <c r="K4479" s="2">
        <v>0.55230000000000001</v>
      </c>
      <c r="L4479" s="2">
        <v>0.72740000000000005</v>
      </c>
      <c r="M4479" s="2">
        <v>0.25580000000000003</v>
      </c>
      <c r="N4479" s="2">
        <v>0.47160000000000002</v>
      </c>
      <c r="O4479" s="2">
        <v>0.51426666666666665</v>
      </c>
      <c r="P4479" s="5" t="s">
        <v>4792</v>
      </c>
      <c r="Q4479" s="5">
        <v>27176</v>
      </c>
      <c r="R4479" s="5">
        <v>837.73119605425404</v>
      </c>
      <c r="S4479" s="5">
        <v>110</v>
      </c>
      <c r="T4479" s="5">
        <v>404.76891374742422</v>
      </c>
      <c r="U4479" s="5">
        <v>2</v>
      </c>
      <c r="V4479" s="5">
        <v>7.3594347954077133</v>
      </c>
      <c r="W4479" s="5">
        <v>14</v>
      </c>
      <c r="X4479" s="5">
        <v>51.516043567853984</v>
      </c>
      <c r="Y4479" s="5">
        <v>8</v>
      </c>
      <c r="Z4479" s="5">
        <v>29.437739181630853</v>
      </c>
      <c r="AA4479" s="5">
        <v>86</v>
      </c>
      <c r="AB4479" s="5">
        <v>316.45569620253161</v>
      </c>
      <c r="AC4479" s="225">
        <v>915</v>
      </c>
      <c r="AD4479" s="5">
        <v>3366.9414188990281</v>
      </c>
      <c r="AE4479" s="5">
        <v>137</v>
      </c>
      <c r="AF4479" s="5">
        <v>504.12128348542836</v>
      </c>
      <c r="AG4479" s="5">
        <v>704</v>
      </c>
      <c r="AH4479" s="5">
        <v>2590.521047983515</v>
      </c>
      <c r="AI4479" s="5">
        <v>74</v>
      </c>
      <c r="AJ4479" s="5">
        <v>272.29908743008536</v>
      </c>
    </row>
    <row r="4480" spans="1:36" x14ac:dyDescent="0.25">
      <c r="A4480">
        <v>2018</v>
      </c>
      <c r="B4480" t="s">
        <v>49</v>
      </c>
      <c r="C4480" s="212" t="s">
        <v>6497</v>
      </c>
      <c r="D4480" s="47" t="s">
        <v>6316</v>
      </c>
      <c r="E4480" s="11">
        <v>7.5</v>
      </c>
      <c r="F4480" s="2">
        <v>0.2611</v>
      </c>
      <c r="G4480" s="2">
        <v>0.71</v>
      </c>
      <c r="H4480" s="2">
        <v>-0.44889999999999997</v>
      </c>
      <c r="I4480" s="2">
        <v>0.38300000000000001</v>
      </c>
      <c r="J4480" s="2">
        <v>0.52400000000000002</v>
      </c>
      <c r="K4480" s="2">
        <v>-0.14100000000000001</v>
      </c>
      <c r="L4480" s="2">
        <v>0.47</v>
      </c>
      <c r="M4480" s="2">
        <v>0.51700000000000002</v>
      </c>
      <c r="N4480" s="2">
        <v>-4.7000000000000042E-2</v>
      </c>
      <c r="O4480" s="2">
        <v>-0.21230000000000002</v>
      </c>
      <c r="P4480" s="2" t="s">
        <v>5900</v>
      </c>
      <c r="Q4480" s="5">
        <v>27178</v>
      </c>
      <c r="R4480" s="5">
        <v>3623.7333333333331</v>
      </c>
      <c r="S4480" s="5">
        <v>37</v>
      </c>
      <c r="T4480" s="5">
        <v>136.13952461549783</v>
      </c>
      <c r="U4480" s="5">
        <v>0</v>
      </c>
      <c r="V4480" s="5">
        <v>0</v>
      </c>
      <c r="W4480" s="5">
        <v>3</v>
      </c>
      <c r="X4480" s="5">
        <v>11.038339833689014</v>
      </c>
      <c r="Y4480" s="5">
        <v>3</v>
      </c>
      <c r="Z4480" s="5">
        <v>11.038339833689014</v>
      </c>
      <c r="AA4480" s="5">
        <v>31</v>
      </c>
      <c r="AB4480" s="5">
        <v>114.0628449481198</v>
      </c>
      <c r="AC4480" s="225">
        <v>164</v>
      </c>
      <c r="AD4480" s="5">
        <v>603.42924424166608</v>
      </c>
      <c r="AE4480" s="5">
        <v>25</v>
      </c>
      <c r="AF4480" s="5">
        <v>91.986165280741773</v>
      </c>
      <c r="AG4480" s="5">
        <v>127</v>
      </c>
      <c r="AH4480" s="5">
        <v>467.28971962616816</v>
      </c>
      <c r="AI4480" s="5">
        <v>12</v>
      </c>
      <c r="AJ4480" s="5">
        <v>44.153359334756054</v>
      </c>
    </row>
    <row r="4481" spans="1:36" x14ac:dyDescent="0.25">
      <c r="A4481">
        <v>2017</v>
      </c>
      <c r="B4481" t="s">
        <v>41</v>
      </c>
      <c r="C4481" s="212" t="s">
        <v>6160</v>
      </c>
      <c r="D4481" s="47" t="s">
        <v>6020</v>
      </c>
      <c r="E4481" s="11">
        <v>15.375999999999999</v>
      </c>
      <c r="F4481" s="2">
        <v>0.39910000000000001</v>
      </c>
      <c r="G4481" s="2">
        <v>0.57979999999999998</v>
      </c>
      <c r="H4481" s="2">
        <v>-0.18069999999999997</v>
      </c>
      <c r="I4481" s="2">
        <v>0.39450000000000002</v>
      </c>
      <c r="J4481" s="2">
        <v>0.54200000000000004</v>
      </c>
      <c r="K4481" s="2">
        <v>-0.14750000000000002</v>
      </c>
      <c r="L4481" s="2">
        <v>0.48630000000000001</v>
      </c>
      <c r="M4481" s="2">
        <v>0.49730000000000002</v>
      </c>
      <c r="N4481" s="2">
        <v>-1.100000000000001E-2</v>
      </c>
      <c r="O4481" s="2">
        <v>-0.11306666666666666</v>
      </c>
      <c r="P4481" s="2" t="s">
        <v>5900</v>
      </c>
      <c r="Q4481" s="5">
        <v>27219</v>
      </c>
      <c r="R4481" s="5">
        <v>1770.2263267429762</v>
      </c>
      <c r="S4481" s="5">
        <v>28</v>
      </c>
      <c r="T4481" s="5">
        <v>102.86931922554098</v>
      </c>
      <c r="U4481" s="5">
        <v>0</v>
      </c>
      <c r="V4481" s="5">
        <v>0</v>
      </c>
      <c r="W4481" s="5">
        <v>7</v>
      </c>
      <c r="X4481" s="5">
        <v>25.717329806385244</v>
      </c>
      <c r="Y4481" s="5">
        <v>9</v>
      </c>
      <c r="Z4481" s="5">
        <v>33.065138322495315</v>
      </c>
      <c r="AA4481" s="5">
        <v>12</v>
      </c>
      <c r="AB4481" s="5">
        <v>44.086851096660425</v>
      </c>
      <c r="AC4481" s="225">
        <v>314</v>
      </c>
      <c r="AD4481" s="5">
        <v>1153.605937029281</v>
      </c>
      <c r="AE4481" s="5">
        <v>51</v>
      </c>
      <c r="AF4481" s="5">
        <v>187.36911716080678</v>
      </c>
      <c r="AG4481" s="5">
        <v>248</v>
      </c>
      <c r="AH4481" s="5">
        <v>911.12825599764869</v>
      </c>
      <c r="AI4481" s="5">
        <v>15</v>
      </c>
      <c r="AJ4481" s="5">
        <v>55.10856387082552</v>
      </c>
    </row>
    <row r="4482" spans="1:36" x14ac:dyDescent="0.25">
      <c r="A4482">
        <v>2019</v>
      </c>
      <c r="B4482" t="s">
        <v>41</v>
      </c>
      <c r="C4482" s="212" t="s">
        <v>6031</v>
      </c>
      <c r="D4482" s="47" t="s">
        <v>5289</v>
      </c>
      <c r="E4482" s="11">
        <v>5.0439999999999996</v>
      </c>
      <c r="F4482" s="2">
        <v>0.36990000000000001</v>
      </c>
      <c r="G4482" s="2">
        <v>0.61060000000000003</v>
      </c>
      <c r="H4482" s="2">
        <v>-0.24070000000000003</v>
      </c>
      <c r="I4482" s="2">
        <v>0.36830000000000002</v>
      </c>
      <c r="J4482" s="2">
        <v>0.57410000000000005</v>
      </c>
      <c r="K4482" s="2">
        <v>-0.20580000000000004</v>
      </c>
      <c r="L4482" s="2">
        <v>0.45140000000000002</v>
      </c>
      <c r="M4482" s="2">
        <v>0.53480000000000005</v>
      </c>
      <c r="N4482" s="2">
        <v>-8.340000000000003E-2</v>
      </c>
      <c r="O4482" s="2">
        <v>-0.17663333333333334</v>
      </c>
      <c r="P4482" s="2" t="s">
        <v>5900</v>
      </c>
      <c r="Q4482" s="5">
        <v>27228</v>
      </c>
      <c r="R4482" s="5">
        <v>5398.0967486122127</v>
      </c>
      <c r="S4482" s="5">
        <v>40</v>
      </c>
      <c r="T4482" s="5">
        <v>146.90759512266783</v>
      </c>
      <c r="U4482" s="5">
        <v>0</v>
      </c>
      <c r="V4482" s="5">
        <v>0</v>
      </c>
      <c r="W4482" s="5">
        <v>8</v>
      </c>
      <c r="X4482" s="5">
        <v>29.381519024533567</v>
      </c>
      <c r="Y4482" s="5">
        <v>9</v>
      </c>
      <c r="Z4482" s="5">
        <v>33.054208902600266</v>
      </c>
      <c r="AA4482" s="5">
        <v>23</v>
      </c>
      <c r="AB4482" s="5">
        <v>84.471867195534003</v>
      </c>
      <c r="AC4482" s="225">
        <v>553</v>
      </c>
      <c r="AD4482" s="5">
        <v>2030.9975025708829</v>
      </c>
      <c r="AE4482" s="5">
        <v>20</v>
      </c>
      <c r="AF4482" s="5">
        <v>73.453797561333914</v>
      </c>
      <c r="AG4482" s="5">
        <v>507</v>
      </c>
      <c r="AH4482" s="5">
        <v>1862.0537681798148</v>
      </c>
      <c r="AI4482" s="5">
        <v>26</v>
      </c>
      <c r="AJ4482" s="5">
        <v>95.489936829734106</v>
      </c>
    </row>
    <row r="4483" spans="1:36" x14ac:dyDescent="0.25">
      <c r="A4483">
        <v>2017</v>
      </c>
      <c r="B4483" t="s">
        <v>41</v>
      </c>
      <c r="C4483" s="212" t="s">
        <v>6035</v>
      </c>
      <c r="D4483" s="47" t="s">
        <v>6005</v>
      </c>
      <c r="E4483" s="11">
        <v>5.4029999999999996</v>
      </c>
      <c r="F4483" s="2">
        <v>0.24049999999999999</v>
      </c>
      <c r="G4483" s="2">
        <v>0.74350000000000005</v>
      </c>
      <c r="H4483" s="2">
        <v>-0.50300000000000011</v>
      </c>
      <c r="I4483" s="2">
        <v>0.2102</v>
      </c>
      <c r="J4483" s="2">
        <v>0.74750000000000005</v>
      </c>
      <c r="K4483" s="2">
        <v>-0.53730000000000011</v>
      </c>
      <c r="L4483" s="2">
        <v>0.24629999999999999</v>
      </c>
      <c r="M4483" s="2">
        <v>0.74</v>
      </c>
      <c r="N4483" s="2">
        <v>-0.49370000000000003</v>
      </c>
      <c r="O4483" s="2">
        <v>-0.51133333333333342</v>
      </c>
      <c r="P4483" s="2" t="s">
        <v>5900</v>
      </c>
      <c r="Q4483" s="5">
        <v>27242</v>
      </c>
      <c r="R4483" s="5">
        <v>5042.013696094763</v>
      </c>
      <c r="S4483" s="5">
        <v>4</v>
      </c>
      <c r="T4483" s="5">
        <v>14.683209749651274</v>
      </c>
      <c r="U4483" s="5">
        <v>0</v>
      </c>
      <c r="V4483" s="5">
        <v>0</v>
      </c>
      <c r="W4483" s="5">
        <v>2</v>
      </c>
      <c r="X4483" s="5">
        <v>7.3416048748256371</v>
      </c>
      <c r="Y4483" s="5">
        <v>0</v>
      </c>
      <c r="Z4483" s="5">
        <v>0</v>
      </c>
      <c r="AA4483" s="5">
        <v>2</v>
      </c>
      <c r="AB4483" s="5">
        <v>7.3416048748256371</v>
      </c>
      <c r="AC4483" s="225">
        <v>349</v>
      </c>
      <c r="AD4483" s="5">
        <v>1281.1100506570735</v>
      </c>
      <c r="AE4483" s="5">
        <v>43</v>
      </c>
      <c r="AF4483" s="5">
        <v>157.8445048087512</v>
      </c>
      <c r="AG4483" s="5">
        <v>292</v>
      </c>
      <c r="AH4483" s="5">
        <v>1071.8743117245431</v>
      </c>
      <c r="AI4483" s="5">
        <v>14</v>
      </c>
      <c r="AJ4483" s="5">
        <v>51.391234123779455</v>
      </c>
    </row>
    <row r="4484" spans="1:36" x14ac:dyDescent="0.25">
      <c r="A4484">
        <v>2018</v>
      </c>
      <c r="B4484" t="s">
        <v>71</v>
      </c>
      <c r="C4484" s="212" t="s">
        <v>5836</v>
      </c>
      <c r="D4484" s="47" t="s">
        <v>5817</v>
      </c>
      <c r="E4484" s="11">
        <v>0</v>
      </c>
      <c r="F4484" s="2">
        <v>0.4909</v>
      </c>
      <c r="G4484" s="2">
        <v>0.49309999999999998</v>
      </c>
      <c r="H4484" s="2">
        <v>-2.1999999999999797E-3</v>
      </c>
      <c r="I4484" s="2">
        <v>0.51739999999999997</v>
      </c>
      <c r="J4484" s="2">
        <v>0.43140000000000001</v>
      </c>
      <c r="K4484" s="2">
        <v>8.5999999999999965E-2</v>
      </c>
      <c r="L4484" s="2">
        <v>0.57120000000000004</v>
      </c>
      <c r="M4484" s="2">
        <v>0.4143</v>
      </c>
      <c r="N4484" s="2">
        <v>0.15690000000000004</v>
      </c>
      <c r="O4484" s="2">
        <v>8.0233333333333337E-2</v>
      </c>
      <c r="P4484" s="2" t="s">
        <v>5765</v>
      </c>
      <c r="Q4484" s="5">
        <v>27262</v>
      </c>
      <c r="R4484" s="5" t="s">
        <v>4791</v>
      </c>
      <c r="S4484" s="5">
        <v>8</v>
      </c>
      <c r="T4484" s="5">
        <v>29.344875651089428</v>
      </c>
      <c r="U4484" s="5">
        <v>0</v>
      </c>
      <c r="V4484" s="5">
        <v>0</v>
      </c>
      <c r="W4484" s="5">
        <v>3</v>
      </c>
      <c r="X4484" s="5">
        <v>11.004328369158536</v>
      </c>
      <c r="Y4484" s="5">
        <v>2</v>
      </c>
      <c r="Z4484" s="5">
        <v>7.3362189127723569</v>
      </c>
      <c r="AA4484" s="5">
        <v>3</v>
      </c>
      <c r="AB4484" s="5">
        <v>11.004328369158536</v>
      </c>
      <c r="AC4484" s="225">
        <v>149</v>
      </c>
      <c r="AD4484" s="5">
        <v>546.54830900154059</v>
      </c>
      <c r="AE4484" s="5">
        <v>13</v>
      </c>
      <c r="AF4484" s="5">
        <v>47.685422933020327</v>
      </c>
      <c r="AG4484" s="5">
        <v>136</v>
      </c>
      <c r="AH4484" s="5">
        <v>498.86288606852031</v>
      </c>
      <c r="AI4484" s="5">
        <v>0</v>
      </c>
      <c r="AJ4484" s="5">
        <v>0</v>
      </c>
    </row>
    <row r="4485" spans="1:36" x14ac:dyDescent="0.25">
      <c r="A4485">
        <v>2018</v>
      </c>
      <c r="B4485" t="s">
        <v>71</v>
      </c>
      <c r="C4485" s="212" t="s">
        <v>5836</v>
      </c>
      <c r="D4485" s="47" t="s">
        <v>5817</v>
      </c>
      <c r="E4485" s="11">
        <v>0</v>
      </c>
      <c r="F4485" s="2">
        <v>0.4909</v>
      </c>
      <c r="G4485" s="2">
        <v>0.49309999999999998</v>
      </c>
      <c r="H4485" s="2">
        <v>-2.1999999999999797E-3</v>
      </c>
      <c r="I4485" s="2">
        <v>0.51739999999999997</v>
      </c>
      <c r="J4485" s="2">
        <v>0.43140000000000001</v>
      </c>
      <c r="K4485" s="2">
        <v>8.5999999999999965E-2</v>
      </c>
      <c r="L4485" s="2">
        <v>0.57120000000000004</v>
      </c>
      <c r="M4485" s="2">
        <v>0.4143</v>
      </c>
      <c r="N4485" s="2">
        <v>0.15690000000000004</v>
      </c>
      <c r="O4485" s="2">
        <v>8.0233333333333337E-2</v>
      </c>
      <c r="P4485" s="2" t="s">
        <v>5765</v>
      </c>
      <c r="Q4485" s="5">
        <v>27262</v>
      </c>
      <c r="R4485" s="5" t="s">
        <v>4791</v>
      </c>
      <c r="S4485" s="5">
        <v>8</v>
      </c>
      <c r="T4485" s="5">
        <v>29.344875651089428</v>
      </c>
      <c r="U4485" s="5">
        <v>0</v>
      </c>
      <c r="V4485" s="5">
        <v>0</v>
      </c>
      <c r="W4485" s="5">
        <v>3</v>
      </c>
      <c r="X4485" s="5">
        <v>11.004328369158536</v>
      </c>
      <c r="Y4485" s="5">
        <v>2</v>
      </c>
      <c r="Z4485" s="5">
        <v>7.3362189127723569</v>
      </c>
      <c r="AA4485" s="5">
        <v>3</v>
      </c>
      <c r="AB4485" s="5">
        <v>11.004328369158536</v>
      </c>
      <c r="AC4485" s="225">
        <v>149</v>
      </c>
      <c r="AD4485" s="5">
        <v>546.54830900154059</v>
      </c>
      <c r="AE4485" s="5">
        <v>13</v>
      </c>
      <c r="AF4485" s="5">
        <v>47.685422933020327</v>
      </c>
      <c r="AG4485" s="5">
        <v>136</v>
      </c>
      <c r="AH4485" s="5">
        <v>498.86288606852031</v>
      </c>
      <c r="AI4485" s="5">
        <v>0</v>
      </c>
      <c r="AJ4485" s="5">
        <v>0</v>
      </c>
    </row>
    <row r="4486" spans="1:36" x14ac:dyDescent="0.25">
      <c r="A4486">
        <v>2018</v>
      </c>
      <c r="B4486" t="s">
        <v>49</v>
      </c>
      <c r="C4486" s="212" t="s">
        <v>6345</v>
      </c>
      <c r="D4486" s="47" t="s">
        <v>6314</v>
      </c>
      <c r="E4486" s="11">
        <v>27.5</v>
      </c>
      <c r="F4486" s="2">
        <v>0.39889999999999998</v>
      </c>
      <c r="G4486" s="2">
        <v>0.57140000000000002</v>
      </c>
      <c r="H4486" s="2">
        <v>-0.17250000000000004</v>
      </c>
      <c r="I4486" s="2">
        <v>0.47599999999999998</v>
      </c>
      <c r="J4486" s="2">
        <v>0.435</v>
      </c>
      <c r="K4486" s="2">
        <v>4.0999999999999981E-2</v>
      </c>
      <c r="L4486" s="2">
        <v>0.50700000000000001</v>
      </c>
      <c r="M4486" s="2">
        <v>0.48</v>
      </c>
      <c r="N4486" s="2">
        <v>2.7000000000000024E-2</v>
      </c>
      <c r="O4486" s="2">
        <v>-3.4833333333333348E-2</v>
      </c>
      <c r="P4486" s="2" t="s">
        <v>5765</v>
      </c>
      <c r="Q4486" s="5">
        <v>27270</v>
      </c>
      <c r="R4486" s="5">
        <v>991.63636363636363</v>
      </c>
      <c r="S4486" s="5">
        <v>59</v>
      </c>
      <c r="T4486" s="5">
        <v>216.35496883021634</v>
      </c>
      <c r="U4486" s="5">
        <v>0</v>
      </c>
      <c r="V4486" s="5">
        <v>0</v>
      </c>
      <c r="W4486" s="5">
        <v>4</v>
      </c>
      <c r="X4486" s="5">
        <v>14.668133480014669</v>
      </c>
      <c r="Y4486" s="5">
        <v>3</v>
      </c>
      <c r="Z4486" s="5">
        <v>11.001100110011</v>
      </c>
      <c r="AA4486" s="5">
        <v>52</v>
      </c>
      <c r="AB4486" s="5">
        <v>190.68573524019067</v>
      </c>
      <c r="AC4486" s="225">
        <v>95</v>
      </c>
      <c r="AD4486" s="5">
        <v>348.36817015034836</v>
      </c>
      <c r="AE4486" s="5">
        <v>23</v>
      </c>
      <c r="AF4486" s="5">
        <v>84.341767510084338</v>
      </c>
      <c r="AG4486" s="5">
        <v>62</v>
      </c>
      <c r="AH4486" s="5">
        <v>227.35606894022735</v>
      </c>
      <c r="AI4486" s="5">
        <v>10</v>
      </c>
      <c r="AJ4486" s="5">
        <v>36.670333700036672</v>
      </c>
    </row>
    <row r="4487" spans="1:36" x14ac:dyDescent="0.25">
      <c r="A4487">
        <v>2019</v>
      </c>
      <c r="B4487" t="s">
        <v>41</v>
      </c>
      <c r="C4487" s="212" t="s">
        <v>6035</v>
      </c>
      <c r="D4487" s="47" t="s">
        <v>6005</v>
      </c>
      <c r="E4487" s="11">
        <v>5.4029999999999996</v>
      </c>
      <c r="F4487" s="2">
        <v>0.24049999999999999</v>
      </c>
      <c r="G4487" s="2">
        <v>0.74350000000000005</v>
      </c>
      <c r="H4487" s="2">
        <v>-0.50300000000000011</v>
      </c>
      <c r="I4487" s="2">
        <v>0.2102</v>
      </c>
      <c r="J4487" s="2">
        <v>0.74750000000000005</v>
      </c>
      <c r="K4487" s="2">
        <v>-0.53730000000000011</v>
      </c>
      <c r="L4487" s="2">
        <v>0.24629999999999999</v>
      </c>
      <c r="M4487" s="2">
        <v>0.74</v>
      </c>
      <c r="N4487" s="2">
        <v>-0.49370000000000003</v>
      </c>
      <c r="O4487" s="2">
        <v>-0.51133333333333342</v>
      </c>
      <c r="P4487" s="2" t="s">
        <v>5900</v>
      </c>
      <c r="Q4487" s="5">
        <v>27289</v>
      </c>
      <c r="R4487" s="5">
        <v>5050.712567092356</v>
      </c>
      <c r="S4487" s="5">
        <v>9</v>
      </c>
      <c r="T4487" s="5">
        <v>32.980321741360989</v>
      </c>
      <c r="U4487" s="5">
        <v>0</v>
      </c>
      <c r="V4487" s="5">
        <v>0</v>
      </c>
      <c r="W4487" s="5">
        <v>2</v>
      </c>
      <c r="X4487" s="5">
        <v>7.3289603869691087</v>
      </c>
      <c r="Y4487" s="5">
        <v>1</v>
      </c>
      <c r="Z4487" s="5">
        <v>3.6644801934845543</v>
      </c>
      <c r="AA4487" s="5">
        <v>6</v>
      </c>
      <c r="AB4487" s="5">
        <v>21.986881160907327</v>
      </c>
      <c r="AC4487" s="225">
        <v>220</v>
      </c>
      <c r="AD4487" s="5">
        <v>806.18564256660193</v>
      </c>
      <c r="AE4487" s="5">
        <v>32</v>
      </c>
      <c r="AF4487" s="5">
        <v>117.26336619150574</v>
      </c>
      <c r="AG4487" s="5">
        <v>181</v>
      </c>
      <c r="AH4487" s="5">
        <v>663.27091502070436</v>
      </c>
      <c r="AI4487" s="5">
        <v>7</v>
      </c>
      <c r="AJ4487" s="5">
        <v>25.651361354391877</v>
      </c>
    </row>
    <row r="4488" spans="1:36" x14ac:dyDescent="0.25">
      <c r="A4488">
        <v>2019</v>
      </c>
      <c r="B4488" t="s">
        <v>41</v>
      </c>
      <c r="C4488" s="212" t="s">
        <v>6053</v>
      </c>
      <c r="D4488" s="47" t="s">
        <v>6005</v>
      </c>
      <c r="E4488" s="11">
        <v>6.0209999999999999</v>
      </c>
      <c r="F4488" s="2">
        <v>0.24049999999999999</v>
      </c>
      <c r="G4488" s="2">
        <v>0.74350000000000005</v>
      </c>
      <c r="H4488" s="2">
        <v>-0.50300000000000011</v>
      </c>
      <c r="I4488" s="2">
        <v>0.2102</v>
      </c>
      <c r="J4488" s="2">
        <v>0.74750000000000005</v>
      </c>
      <c r="K4488" s="2">
        <v>-0.53730000000000011</v>
      </c>
      <c r="L4488" s="2">
        <v>0.24629999999999999</v>
      </c>
      <c r="M4488" s="2">
        <v>0.74</v>
      </c>
      <c r="N4488" s="2">
        <v>-0.49370000000000003</v>
      </c>
      <c r="O4488" s="2">
        <v>-0.51133333333333342</v>
      </c>
      <c r="P4488" s="2" t="s">
        <v>5900</v>
      </c>
      <c r="Q4488" s="5">
        <v>27336</v>
      </c>
      <c r="R4488" s="5">
        <v>4540.1096163428001</v>
      </c>
      <c r="S4488" s="5">
        <v>51</v>
      </c>
      <c r="T4488" s="5">
        <v>186.56716417910448</v>
      </c>
      <c r="U4488" s="5">
        <v>2</v>
      </c>
      <c r="V4488" s="5">
        <v>7.3163593795727246</v>
      </c>
      <c r="W4488" s="5">
        <v>9</v>
      </c>
      <c r="X4488" s="5">
        <v>32.92361720807726</v>
      </c>
      <c r="Y4488" s="5">
        <v>15</v>
      </c>
      <c r="Z4488" s="5">
        <v>54.872695346795439</v>
      </c>
      <c r="AA4488" s="5">
        <v>25</v>
      </c>
      <c r="AB4488" s="5">
        <v>91.45449224465905</v>
      </c>
      <c r="AC4488" s="225">
        <v>283</v>
      </c>
      <c r="AD4488" s="5">
        <v>1035.2648522095405</v>
      </c>
      <c r="AE4488" s="5">
        <v>57</v>
      </c>
      <c r="AF4488" s="5">
        <v>208.51624231782267</v>
      </c>
      <c r="AG4488" s="5">
        <v>186</v>
      </c>
      <c r="AH4488" s="5">
        <v>680.42142230026343</v>
      </c>
      <c r="AI4488" s="5">
        <v>40</v>
      </c>
      <c r="AJ4488" s="5">
        <v>146.32718759145448</v>
      </c>
    </row>
    <row r="4489" spans="1:36" x14ac:dyDescent="0.25">
      <c r="A4489">
        <v>2017</v>
      </c>
      <c r="B4489" t="s">
        <v>49</v>
      </c>
      <c r="C4489" s="212" t="s">
        <v>6432</v>
      </c>
      <c r="D4489" s="47" t="s">
        <v>726</v>
      </c>
      <c r="E4489" s="11">
        <v>13</v>
      </c>
      <c r="F4489" s="2">
        <v>0.30480000000000002</v>
      </c>
      <c r="G4489" s="2">
        <v>0.66490000000000005</v>
      </c>
      <c r="H4489" s="2">
        <v>-0.36010000000000003</v>
      </c>
      <c r="I4489" s="2">
        <v>0.26200000000000001</v>
      </c>
      <c r="J4489" s="2">
        <v>0.65700000000000003</v>
      </c>
      <c r="K4489" s="2">
        <v>-0.39500000000000002</v>
      </c>
      <c r="L4489" s="2">
        <v>0.38700000000000001</v>
      </c>
      <c r="M4489" s="2">
        <v>0.60099999999999998</v>
      </c>
      <c r="N4489" s="2">
        <v>-0.21399999999999997</v>
      </c>
      <c r="O4489" s="2">
        <v>-0.32303333333333334</v>
      </c>
      <c r="P4489" s="2" t="s">
        <v>5900</v>
      </c>
      <c r="Q4489" s="5">
        <v>27420</v>
      </c>
      <c r="R4489" s="5">
        <v>2109.2307692307691</v>
      </c>
      <c r="S4489" s="5">
        <v>15</v>
      </c>
      <c r="T4489" s="5">
        <v>54.704595185995622</v>
      </c>
      <c r="U4489" s="5">
        <v>0</v>
      </c>
      <c r="V4489" s="5">
        <v>0</v>
      </c>
      <c r="W4489" s="5">
        <v>1</v>
      </c>
      <c r="X4489" s="5">
        <v>3.6469730123997079</v>
      </c>
      <c r="Y4489" s="5">
        <v>7</v>
      </c>
      <c r="Z4489" s="5">
        <v>25.528811086797955</v>
      </c>
      <c r="AA4489" s="5">
        <v>7</v>
      </c>
      <c r="AB4489" s="5">
        <v>25.528811086797955</v>
      </c>
      <c r="AC4489" s="225">
        <v>215</v>
      </c>
      <c r="AD4489" s="5">
        <v>784.09919766593737</v>
      </c>
      <c r="AE4489" s="5">
        <v>58</v>
      </c>
      <c r="AF4489" s="5">
        <v>211.52443471918309</v>
      </c>
      <c r="AG4489" s="5">
        <v>146</v>
      </c>
      <c r="AH4489" s="5">
        <v>532.45805981035744</v>
      </c>
      <c r="AI4489" s="5">
        <v>11</v>
      </c>
      <c r="AJ4489" s="5">
        <v>40.116703136396794</v>
      </c>
    </row>
    <row r="4490" spans="1:36" x14ac:dyDescent="0.25">
      <c r="A4490">
        <v>2017</v>
      </c>
      <c r="B4490" t="s">
        <v>71</v>
      </c>
      <c r="C4490" s="212" t="s">
        <v>718</v>
      </c>
      <c r="D4490" s="47" t="s">
        <v>3940</v>
      </c>
      <c r="E4490" s="11">
        <v>0</v>
      </c>
      <c r="F4490" s="2">
        <v>0.75560000000000005</v>
      </c>
      <c r="G4490" s="2">
        <v>0.23069999999999999</v>
      </c>
      <c r="H4490" s="2">
        <v>0.52490000000000003</v>
      </c>
      <c r="I4490" s="2">
        <v>0.75770000000000004</v>
      </c>
      <c r="J4490" s="2">
        <v>0.20269999999999999</v>
      </c>
      <c r="K4490" s="2">
        <v>0.55500000000000005</v>
      </c>
      <c r="L4490" s="2">
        <v>0.74909999999999999</v>
      </c>
      <c r="M4490" s="2">
        <v>0.23780000000000001</v>
      </c>
      <c r="N4490" s="2">
        <v>0.51129999999999998</v>
      </c>
      <c r="O4490" s="2">
        <v>0.53040000000000009</v>
      </c>
      <c r="P4490" s="2" t="s">
        <v>4792</v>
      </c>
      <c r="Q4490" s="5">
        <v>27434</v>
      </c>
      <c r="R4490" s="5" t="s">
        <v>4791</v>
      </c>
      <c r="S4490" s="5">
        <v>110</v>
      </c>
      <c r="T4490" s="5">
        <v>400.96230954290297</v>
      </c>
      <c r="U4490" s="5">
        <v>4</v>
      </c>
      <c r="V4490" s="5">
        <v>14.580447619741925</v>
      </c>
      <c r="W4490" s="5">
        <v>31</v>
      </c>
      <c r="X4490" s="5">
        <v>112.99846905299992</v>
      </c>
      <c r="Y4490" s="5">
        <v>19</v>
      </c>
      <c r="Z4490" s="5">
        <v>69.257126193774141</v>
      </c>
      <c r="AA4490" s="5">
        <v>56</v>
      </c>
      <c r="AB4490" s="5">
        <v>204.12626667638696</v>
      </c>
      <c r="AC4490" s="225">
        <v>687</v>
      </c>
      <c r="AD4490" s="5">
        <v>2504.1918786906758</v>
      </c>
      <c r="AE4490" s="5">
        <v>111</v>
      </c>
      <c r="AF4490" s="5">
        <v>404.60742144783848</v>
      </c>
      <c r="AG4490" s="5">
        <v>511</v>
      </c>
      <c r="AH4490" s="5">
        <v>1862.6521834220312</v>
      </c>
      <c r="AI4490" s="5">
        <v>65</v>
      </c>
      <c r="AJ4490" s="5">
        <v>236.9322738208063</v>
      </c>
    </row>
    <row r="4491" spans="1:36" x14ac:dyDescent="0.25">
      <c r="A4491">
        <v>2018</v>
      </c>
      <c r="B4491" t="s">
        <v>49</v>
      </c>
      <c r="C4491" s="212" t="s">
        <v>6497</v>
      </c>
      <c r="D4491" s="47" t="s">
        <v>6316</v>
      </c>
      <c r="E4491" s="11">
        <v>7.5</v>
      </c>
      <c r="F4491" s="2">
        <v>0.2611</v>
      </c>
      <c r="G4491" s="2">
        <v>0.71</v>
      </c>
      <c r="H4491" s="2">
        <v>-0.44889999999999997</v>
      </c>
      <c r="I4491" s="2">
        <v>0.38300000000000001</v>
      </c>
      <c r="J4491" s="2">
        <v>0.52400000000000002</v>
      </c>
      <c r="K4491" s="2">
        <v>-0.14100000000000001</v>
      </c>
      <c r="L4491" s="2">
        <v>0.47</v>
      </c>
      <c r="M4491" s="2">
        <v>0.51700000000000002</v>
      </c>
      <c r="N4491" s="2">
        <v>-4.7000000000000042E-2</v>
      </c>
      <c r="O4491" s="2">
        <v>-0.21230000000000002</v>
      </c>
      <c r="P4491" s="2" t="s">
        <v>5900</v>
      </c>
      <c r="Q4491" s="5">
        <v>27447</v>
      </c>
      <c r="R4491" s="5">
        <v>3659.6</v>
      </c>
      <c r="S4491" s="5">
        <v>42</v>
      </c>
      <c r="T4491" s="5">
        <v>153.0221882172915</v>
      </c>
      <c r="U4491" s="5">
        <v>0</v>
      </c>
      <c r="V4491" s="5">
        <v>0</v>
      </c>
      <c r="W4491" s="5">
        <v>12</v>
      </c>
      <c r="X4491" s="5">
        <v>43.720625204940426</v>
      </c>
      <c r="Y4491" s="5">
        <v>5</v>
      </c>
      <c r="Z4491" s="5">
        <v>18.216927168725178</v>
      </c>
      <c r="AA4491" s="5">
        <v>25</v>
      </c>
      <c r="AB4491" s="5">
        <v>91.08463584362589</v>
      </c>
      <c r="AC4491" s="225">
        <v>175</v>
      </c>
      <c r="AD4491" s="5">
        <v>637.59245090538127</v>
      </c>
      <c r="AE4491" s="5">
        <v>15</v>
      </c>
      <c r="AF4491" s="5">
        <v>54.650781506175541</v>
      </c>
      <c r="AG4491" s="5">
        <v>152</v>
      </c>
      <c r="AH4491" s="5">
        <v>553.7945859292455</v>
      </c>
      <c r="AI4491" s="5">
        <v>8</v>
      </c>
      <c r="AJ4491" s="5">
        <v>29.14708346996029</v>
      </c>
    </row>
    <row r="4492" spans="1:36" x14ac:dyDescent="0.25">
      <c r="A4492">
        <v>2018</v>
      </c>
      <c r="B4492" t="s">
        <v>41</v>
      </c>
      <c r="C4492" s="212" t="s">
        <v>6035</v>
      </c>
      <c r="D4492" s="47" t="s">
        <v>6005</v>
      </c>
      <c r="E4492" s="11">
        <v>5.4029999999999996</v>
      </c>
      <c r="F4492" s="2">
        <v>0.24049999999999999</v>
      </c>
      <c r="G4492" s="2">
        <v>0.74350000000000005</v>
      </c>
      <c r="H4492" s="2">
        <v>-0.50300000000000011</v>
      </c>
      <c r="I4492" s="2">
        <v>0.2102</v>
      </c>
      <c r="J4492" s="2">
        <v>0.74750000000000005</v>
      </c>
      <c r="K4492" s="2">
        <v>-0.53730000000000011</v>
      </c>
      <c r="L4492" s="2">
        <v>0.24629999999999999</v>
      </c>
      <c r="M4492" s="2">
        <v>0.74</v>
      </c>
      <c r="N4492" s="2">
        <v>-0.49370000000000003</v>
      </c>
      <c r="O4492" s="2">
        <v>-0.51133333333333342</v>
      </c>
      <c r="P4492" s="2" t="s">
        <v>5900</v>
      </c>
      <c r="Q4492" s="5">
        <v>27467</v>
      </c>
      <c r="R4492" s="5">
        <v>5083.657227466223</v>
      </c>
      <c r="S4492" s="5">
        <v>13</v>
      </c>
      <c r="T4492" s="5">
        <v>47.329522699967235</v>
      </c>
      <c r="U4492" s="5">
        <v>0</v>
      </c>
      <c r="V4492" s="5">
        <v>0</v>
      </c>
      <c r="W4492" s="5">
        <v>0</v>
      </c>
      <c r="X4492" s="5">
        <v>0</v>
      </c>
      <c r="Y4492" s="5">
        <v>0</v>
      </c>
      <c r="Z4492" s="5">
        <v>0</v>
      </c>
      <c r="AA4492" s="5">
        <v>13</v>
      </c>
      <c r="AB4492" s="5">
        <v>47.329522699967235</v>
      </c>
      <c r="AC4492" s="225">
        <v>259</v>
      </c>
      <c r="AD4492" s="5">
        <v>942.94972148396255</v>
      </c>
      <c r="AE4492" s="5">
        <v>61</v>
      </c>
      <c r="AF4492" s="5">
        <v>222.08468343830776</v>
      </c>
      <c r="AG4492" s="5">
        <v>186</v>
      </c>
      <c r="AH4492" s="5">
        <v>677.17624786106967</v>
      </c>
      <c r="AI4492" s="5">
        <v>12</v>
      </c>
      <c r="AJ4492" s="5">
        <v>43.688790184585137</v>
      </c>
    </row>
    <row r="4493" spans="1:36" x14ac:dyDescent="0.25">
      <c r="A4493">
        <v>2018</v>
      </c>
      <c r="B4493" t="s">
        <v>49</v>
      </c>
      <c r="C4493" s="212" t="s">
        <v>6432</v>
      </c>
      <c r="D4493" s="47" t="s">
        <v>726</v>
      </c>
      <c r="E4493" s="11">
        <v>13</v>
      </c>
      <c r="F4493" s="2">
        <v>0.30480000000000002</v>
      </c>
      <c r="G4493" s="2">
        <v>0.66490000000000005</v>
      </c>
      <c r="H4493" s="2">
        <v>-0.36010000000000003</v>
      </c>
      <c r="I4493" s="2">
        <v>0.26200000000000001</v>
      </c>
      <c r="J4493" s="2">
        <v>0.65700000000000003</v>
      </c>
      <c r="K4493" s="2">
        <v>-0.39500000000000002</v>
      </c>
      <c r="L4493" s="2">
        <v>0.38700000000000001</v>
      </c>
      <c r="M4493" s="2">
        <v>0.60099999999999998</v>
      </c>
      <c r="N4493" s="2">
        <v>-0.21399999999999997</v>
      </c>
      <c r="O4493" s="2">
        <v>-0.32303333333333334</v>
      </c>
      <c r="P4493" s="2" t="s">
        <v>5900</v>
      </c>
      <c r="Q4493" s="5">
        <v>27471</v>
      </c>
      <c r="R4493" s="5">
        <v>2113.1538461538462</v>
      </c>
      <c r="S4493" s="5">
        <v>11</v>
      </c>
      <c r="T4493" s="5">
        <v>40.042226347784933</v>
      </c>
      <c r="U4493" s="5">
        <v>0</v>
      </c>
      <c r="V4493" s="5">
        <v>0</v>
      </c>
      <c r="W4493" s="5">
        <v>2</v>
      </c>
      <c r="X4493" s="5">
        <v>7.2804047905063518</v>
      </c>
      <c r="Y4493" s="5">
        <v>5</v>
      </c>
      <c r="Z4493" s="5">
        <v>18.201011976265882</v>
      </c>
      <c r="AA4493" s="5">
        <v>4</v>
      </c>
      <c r="AB4493" s="5">
        <v>14.560809581012704</v>
      </c>
      <c r="AC4493" s="225">
        <v>61</v>
      </c>
      <c r="AD4493" s="5">
        <v>222.05234611044375</v>
      </c>
      <c r="AE4493" s="5">
        <v>13</v>
      </c>
      <c r="AF4493" s="5">
        <v>47.322631138291285</v>
      </c>
      <c r="AG4493" s="5">
        <v>40</v>
      </c>
      <c r="AH4493" s="5">
        <v>145.60809581012705</v>
      </c>
      <c r="AI4493" s="5">
        <v>8</v>
      </c>
      <c r="AJ4493" s="5">
        <v>29.121619162025407</v>
      </c>
    </row>
    <row r="4494" spans="1:36" x14ac:dyDescent="0.25">
      <c r="A4494">
        <v>2019</v>
      </c>
      <c r="B4494" t="s">
        <v>71</v>
      </c>
      <c r="C4494" s="212" t="s">
        <v>5836</v>
      </c>
      <c r="D4494" s="47" t="s">
        <v>5817</v>
      </c>
      <c r="E4494" s="11">
        <v>0</v>
      </c>
      <c r="F4494" s="2">
        <v>0.4909</v>
      </c>
      <c r="G4494" s="2">
        <v>0.49309999999999998</v>
      </c>
      <c r="H4494" s="2">
        <v>-2.1999999999999797E-3</v>
      </c>
      <c r="I4494" s="2">
        <v>0.51739999999999997</v>
      </c>
      <c r="J4494" s="2">
        <v>0.43140000000000001</v>
      </c>
      <c r="K4494" s="2">
        <v>8.5999999999999965E-2</v>
      </c>
      <c r="L4494" s="2">
        <v>0.57120000000000004</v>
      </c>
      <c r="M4494" s="2">
        <v>0.4143</v>
      </c>
      <c r="N4494" s="2">
        <v>0.15690000000000004</v>
      </c>
      <c r="O4494" s="2">
        <v>8.0233333333333337E-2</v>
      </c>
      <c r="P4494" s="2" t="s">
        <v>5765</v>
      </c>
      <c r="Q4494" s="5">
        <v>27499</v>
      </c>
      <c r="R4494" s="5" t="s">
        <v>4791</v>
      </c>
      <c r="S4494" s="5">
        <v>5</v>
      </c>
      <c r="T4494" s="5">
        <v>18.182479362885925</v>
      </c>
      <c r="U4494" s="5">
        <v>0</v>
      </c>
      <c r="V4494" s="5">
        <v>0</v>
      </c>
      <c r="W4494" s="5">
        <v>0</v>
      </c>
      <c r="X4494" s="5">
        <v>0</v>
      </c>
      <c r="Y4494" s="5">
        <v>0</v>
      </c>
      <c r="Z4494" s="5">
        <v>0</v>
      </c>
      <c r="AA4494" s="5">
        <v>5</v>
      </c>
      <c r="AB4494" s="5">
        <v>18.182479362885925</v>
      </c>
      <c r="AC4494" s="225">
        <v>169</v>
      </c>
      <c r="AD4494" s="5">
        <v>614.56780246554422</v>
      </c>
      <c r="AE4494" s="5">
        <v>22</v>
      </c>
      <c r="AF4494" s="5">
        <v>80.00290919669807</v>
      </c>
      <c r="AG4494" s="5">
        <v>137</v>
      </c>
      <c r="AH4494" s="5">
        <v>498.19993454307428</v>
      </c>
      <c r="AI4494" s="5">
        <v>10</v>
      </c>
      <c r="AJ4494" s="5">
        <v>36.364958725771849</v>
      </c>
    </row>
    <row r="4495" spans="1:36" x14ac:dyDescent="0.25">
      <c r="A4495">
        <v>2018</v>
      </c>
      <c r="B4495" t="s">
        <v>41</v>
      </c>
      <c r="C4495" s="212" t="s">
        <v>6031</v>
      </c>
      <c r="D4495" s="47" t="s">
        <v>5289</v>
      </c>
      <c r="E4495" s="11">
        <v>5.0439999999999996</v>
      </c>
      <c r="F4495" s="2">
        <v>0.36990000000000001</v>
      </c>
      <c r="G4495" s="2">
        <v>0.61060000000000003</v>
      </c>
      <c r="H4495" s="2">
        <v>-0.24070000000000003</v>
      </c>
      <c r="I4495" s="2">
        <v>0.36830000000000002</v>
      </c>
      <c r="J4495" s="2">
        <v>0.57410000000000005</v>
      </c>
      <c r="K4495" s="2">
        <v>-0.20580000000000004</v>
      </c>
      <c r="L4495" s="2">
        <v>0.45140000000000002</v>
      </c>
      <c r="M4495" s="2">
        <v>0.53480000000000005</v>
      </c>
      <c r="N4495" s="2">
        <v>-8.340000000000003E-2</v>
      </c>
      <c r="O4495" s="2">
        <v>-0.17663333333333334</v>
      </c>
      <c r="P4495" s="2" t="s">
        <v>5900</v>
      </c>
      <c r="Q4495" s="5">
        <v>27534</v>
      </c>
      <c r="R4495" s="5">
        <v>5458.7628865979386</v>
      </c>
      <c r="S4495" s="5">
        <v>34</v>
      </c>
      <c r="T4495" s="5">
        <v>123.48369288879204</v>
      </c>
      <c r="U4495" s="5">
        <v>0</v>
      </c>
      <c r="V4495" s="5">
        <v>0</v>
      </c>
      <c r="W4495" s="5">
        <v>7</v>
      </c>
      <c r="X4495" s="5">
        <v>25.423113241810128</v>
      </c>
      <c r="Y4495" s="5">
        <v>6</v>
      </c>
      <c r="Z4495" s="5">
        <v>21.791239921551536</v>
      </c>
      <c r="AA4495" s="5">
        <v>21</v>
      </c>
      <c r="AB4495" s="5">
        <v>76.26933972543037</v>
      </c>
      <c r="AC4495" s="225">
        <v>509</v>
      </c>
      <c r="AD4495" s="5">
        <v>1848.6235200116218</v>
      </c>
      <c r="AE4495" s="5">
        <v>36</v>
      </c>
      <c r="AF4495" s="5">
        <v>130.74743952930922</v>
      </c>
      <c r="AG4495" s="5">
        <v>461</v>
      </c>
      <c r="AH4495" s="5">
        <v>1674.2936006392099</v>
      </c>
      <c r="AI4495" s="5">
        <v>12</v>
      </c>
      <c r="AJ4495" s="5">
        <v>43.582479843103073</v>
      </c>
    </row>
    <row r="4496" spans="1:36" x14ac:dyDescent="0.25">
      <c r="A4496">
        <v>2018</v>
      </c>
      <c r="B4496" t="s">
        <v>49</v>
      </c>
      <c r="C4496" s="212" t="s">
        <v>1803</v>
      </c>
      <c r="D4496" s="47" t="s">
        <v>6316</v>
      </c>
      <c r="E4496" s="11">
        <v>11.8</v>
      </c>
      <c r="F4496" s="2">
        <v>0.2611</v>
      </c>
      <c r="G4496" s="2">
        <v>0.71</v>
      </c>
      <c r="H4496" s="2">
        <v>-0.44889999999999997</v>
      </c>
      <c r="I4496" s="2">
        <v>0.38200000000000001</v>
      </c>
      <c r="J4496" s="2">
        <v>0.53700000000000003</v>
      </c>
      <c r="K4496" s="2">
        <v>-0.15500000000000003</v>
      </c>
      <c r="L4496" s="2">
        <v>0.46500000000000002</v>
      </c>
      <c r="M4496" s="2">
        <v>0.52300000000000002</v>
      </c>
      <c r="N4496" s="2">
        <v>-5.7999999999999996E-2</v>
      </c>
      <c r="O4496" s="2">
        <v>-0.22063333333333332</v>
      </c>
      <c r="P4496" s="2" t="s">
        <v>5900</v>
      </c>
      <c r="Q4496" s="5">
        <v>27562</v>
      </c>
      <c r="R4496" s="5">
        <v>2335.7627118644068</v>
      </c>
      <c r="S4496" s="5">
        <v>40</v>
      </c>
      <c r="T4496" s="5">
        <v>145.12734924896597</v>
      </c>
      <c r="U4496" s="5">
        <v>0</v>
      </c>
      <c r="V4496" s="5">
        <v>0</v>
      </c>
      <c r="W4496" s="5">
        <v>11</v>
      </c>
      <c r="X4496" s="5">
        <v>39.91002104346564</v>
      </c>
      <c r="Y4496" s="5">
        <v>5</v>
      </c>
      <c r="Z4496" s="5">
        <v>18.140918656120746</v>
      </c>
      <c r="AA4496" s="5">
        <v>24</v>
      </c>
      <c r="AB4496" s="5">
        <v>87.076409549379576</v>
      </c>
      <c r="AC4496" s="225">
        <v>378</v>
      </c>
      <c r="AD4496" s="5">
        <v>1371.4534504027283</v>
      </c>
      <c r="AE4496" s="5">
        <v>21</v>
      </c>
      <c r="AF4496" s="5">
        <v>76.19185835570714</v>
      </c>
      <c r="AG4496" s="5">
        <v>346</v>
      </c>
      <c r="AH4496" s="5">
        <v>1255.3515710035556</v>
      </c>
      <c r="AI4496" s="5">
        <v>11</v>
      </c>
      <c r="AJ4496" s="5">
        <v>39.91002104346564</v>
      </c>
    </row>
    <row r="4497" spans="1:36" x14ac:dyDescent="0.25">
      <c r="A4497">
        <v>2018</v>
      </c>
      <c r="B4497" t="s">
        <v>71</v>
      </c>
      <c r="C4497" s="212" t="s">
        <v>4852</v>
      </c>
      <c r="D4497" s="47" t="s">
        <v>4844</v>
      </c>
      <c r="E4497" s="11">
        <v>0</v>
      </c>
      <c r="F4497" s="2">
        <v>0.58350000000000002</v>
      </c>
      <c r="G4497" s="2">
        <v>0.40150000000000002</v>
      </c>
      <c r="H4497" s="2">
        <v>0.182</v>
      </c>
      <c r="I4497" s="2">
        <v>0.60070000000000001</v>
      </c>
      <c r="J4497" s="2">
        <v>0.35649999999999998</v>
      </c>
      <c r="K4497" s="2">
        <v>0.24420000000000003</v>
      </c>
      <c r="L4497" s="2">
        <v>0.66390000000000005</v>
      </c>
      <c r="M4497" s="2">
        <v>0.32250000000000001</v>
      </c>
      <c r="N4497" s="2">
        <v>0.34140000000000004</v>
      </c>
      <c r="O4497" s="2">
        <v>0.25586666666666669</v>
      </c>
      <c r="P4497" s="2" t="s">
        <v>4792</v>
      </c>
      <c r="Q4497" s="5">
        <v>27568</v>
      </c>
      <c r="R4497" s="5" t="s">
        <v>4791</v>
      </c>
      <c r="S4497" s="5">
        <v>50</v>
      </c>
      <c r="T4497" s="5">
        <v>181.36970400464307</v>
      </c>
      <c r="U4497" s="5">
        <v>0</v>
      </c>
      <c r="V4497" s="5">
        <v>0</v>
      </c>
      <c r="W4497" s="5">
        <v>21</v>
      </c>
      <c r="X4497" s="5">
        <v>76.175275681950083</v>
      </c>
      <c r="Y4497" s="5">
        <v>7</v>
      </c>
      <c r="Z4497" s="5">
        <v>25.391758560650029</v>
      </c>
      <c r="AA4497" s="5">
        <v>22</v>
      </c>
      <c r="AB4497" s="5">
        <v>79.802669762042953</v>
      </c>
      <c r="AC4497" s="225">
        <v>553</v>
      </c>
      <c r="AD4497" s="5">
        <v>2005.9489262913523</v>
      </c>
      <c r="AE4497" s="5">
        <v>61</v>
      </c>
      <c r="AF4497" s="5">
        <v>221.27103888566452</v>
      </c>
      <c r="AG4497" s="5">
        <v>459</v>
      </c>
      <c r="AH4497" s="5">
        <v>1664.9738827626231</v>
      </c>
      <c r="AI4497" s="5">
        <v>33</v>
      </c>
      <c r="AJ4497" s="5">
        <v>119.70400464306442</v>
      </c>
    </row>
    <row r="4498" spans="1:36" x14ac:dyDescent="0.25">
      <c r="A4498">
        <v>2018</v>
      </c>
      <c r="B4498" t="s">
        <v>71</v>
      </c>
      <c r="C4498" s="212" t="s">
        <v>4852</v>
      </c>
      <c r="D4498" s="47" t="s">
        <v>4844</v>
      </c>
      <c r="E4498" s="11">
        <v>0</v>
      </c>
      <c r="F4498" s="2">
        <v>0.58350000000000002</v>
      </c>
      <c r="G4498" s="2">
        <v>0.40150000000000002</v>
      </c>
      <c r="H4498" s="2">
        <v>0.182</v>
      </c>
      <c r="I4498" s="2">
        <v>0.60070000000000001</v>
      </c>
      <c r="J4498" s="2">
        <v>0.35649999999999998</v>
      </c>
      <c r="K4498" s="2">
        <v>0.24420000000000003</v>
      </c>
      <c r="L4498" s="2">
        <v>0.66390000000000005</v>
      </c>
      <c r="M4498" s="2">
        <v>0.32250000000000001</v>
      </c>
      <c r="N4498" s="2">
        <v>0.34140000000000004</v>
      </c>
      <c r="O4498" s="2">
        <v>0.25586666666666669</v>
      </c>
      <c r="P4498" s="2" t="s">
        <v>4792</v>
      </c>
      <c r="Q4498" s="5">
        <v>27568</v>
      </c>
      <c r="R4498" s="5" t="s">
        <v>4791</v>
      </c>
      <c r="S4498" s="5">
        <v>50</v>
      </c>
      <c r="T4498" s="5">
        <v>181.36970400464307</v>
      </c>
      <c r="U4498" s="5">
        <v>0</v>
      </c>
      <c r="V4498" s="5">
        <v>0</v>
      </c>
      <c r="W4498" s="5">
        <v>21</v>
      </c>
      <c r="X4498" s="5">
        <v>76.175275681950083</v>
      </c>
      <c r="Y4498" s="5">
        <v>7</v>
      </c>
      <c r="Z4498" s="5">
        <v>25.391758560650029</v>
      </c>
      <c r="AA4498" s="5">
        <v>22</v>
      </c>
      <c r="AB4498" s="5">
        <v>79.802669762042953</v>
      </c>
      <c r="AC4498" s="225">
        <v>553</v>
      </c>
      <c r="AD4498" s="5">
        <v>2005.9489262913523</v>
      </c>
      <c r="AE4498" s="5">
        <v>61</v>
      </c>
      <c r="AF4498" s="5">
        <v>221.27103888566452</v>
      </c>
      <c r="AG4498" s="5">
        <v>459</v>
      </c>
      <c r="AH4498" s="5">
        <v>1664.9738827626231</v>
      </c>
      <c r="AI4498" s="5">
        <v>33</v>
      </c>
      <c r="AJ4498" s="5">
        <v>119.70400464306442</v>
      </c>
    </row>
    <row r="4499" spans="1:36" x14ac:dyDescent="0.25">
      <c r="A4499">
        <v>2019</v>
      </c>
      <c r="B4499" t="s">
        <v>41</v>
      </c>
      <c r="C4499" s="212" t="s">
        <v>1863</v>
      </c>
      <c r="D4499" s="47" t="s">
        <v>6005</v>
      </c>
      <c r="E4499" s="11">
        <v>7.4619999999999997</v>
      </c>
      <c r="F4499" s="2">
        <v>0.24049999999999999</v>
      </c>
      <c r="G4499" s="2">
        <v>0.74350000000000005</v>
      </c>
      <c r="H4499" s="2">
        <v>-0.50300000000000011</v>
      </c>
      <c r="I4499" s="2">
        <v>0.2102</v>
      </c>
      <c r="J4499" s="2">
        <v>0.74750000000000005</v>
      </c>
      <c r="K4499" s="2">
        <v>-0.53730000000000011</v>
      </c>
      <c r="L4499" s="2">
        <v>0.24629999999999999</v>
      </c>
      <c r="M4499" s="2">
        <v>0.74</v>
      </c>
      <c r="N4499" s="2">
        <v>-0.49370000000000003</v>
      </c>
      <c r="O4499" s="2">
        <v>-0.51133333333333342</v>
      </c>
      <c r="P4499" s="2" t="s">
        <v>5900</v>
      </c>
      <c r="Q4499" s="5">
        <v>27570</v>
      </c>
      <c r="R4499" s="5">
        <v>3694.7199142321097</v>
      </c>
      <c r="S4499" s="5">
        <v>104</v>
      </c>
      <c r="T4499" s="5">
        <v>377.22161770039895</v>
      </c>
      <c r="U4499" s="5">
        <v>2</v>
      </c>
      <c r="V4499" s="5">
        <v>7.2542618788538267</v>
      </c>
      <c r="W4499" s="5">
        <v>9</v>
      </c>
      <c r="X4499" s="5">
        <v>32.644178454842219</v>
      </c>
      <c r="Y4499" s="5">
        <v>59</v>
      </c>
      <c r="Z4499" s="5">
        <v>214.00072542618787</v>
      </c>
      <c r="AA4499" s="5">
        <v>34</v>
      </c>
      <c r="AB4499" s="5">
        <v>123.32245194051507</v>
      </c>
      <c r="AC4499" s="225">
        <v>1495</v>
      </c>
      <c r="AD4499" s="5">
        <v>5422.560754443236</v>
      </c>
      <c r="AE4499" s="5">
        <v>130</v>
      </c>
      <c r="AF4499" s="5">
        <v>471.52702212549872</v>
      </c>
      <c r="AG4499" s="5">
        <v>1259</v>
      </c>
      <c r="AH4499" s="5">
        <v>4566.5578527384832</v>
      </c>
      <c r="AI4499" s="5">
        <v>106</v>
      </c>
      <c r="AJ4499" s="5">
        <v>384.47587957925282</v>
      </c>
    </row>
    <row r="4500" spans="1:36" x14ac:dyDescent="0.25">
      <c r="A4500">
        <v>2018</v>
      </c>
      <c r="B4500" t="s">
        <v>49</v>
      </c>
      <c r="C4500" s="212" t="s">
        <v>6345</v>
      </c>
      <c r="D4500" s="47" t="s">
        <v>6314</v>
      </c>
      <c r="E4500" s="11">
        <v>27.5</v>
      </c>
      <c r="F4500" s="2">
        <v>0.39889999999999998</v>
      </c>
      <c r="G4500" s="2">
        <v>0.57140000000000002</v>
      </c>
      <c r="H4500" s="2">
        <v>-0.17250000000000004</v>
      </c>
      <c r="I4500" s="2">
        <v>0.47599999999999998</v>
      </c>
      <c r="J4500" s="2">
        <v>0.435</v>
      </c>
      <c r="K4500" s="2">
        <v>4.0999999999999981E-2</v>
      </c>
      <c r="L4500" s="2">
        <v>0.50700000000000001</v>
      </c>
      <c r="M4500" s="2">
        <v>0.48</v>
      </c>
      <c r="N4500" s="2">
        <v>2.7000000000000024E-2</v>
      </c>
      <c r="O4500" s="2">
        <v>-3.4833333333333348E-2</v>
      </c>
      <c r="P4500" s="2" t="s">
        <v>5765</v>
      </c>
      <c r="Q4500" s="5">
        <v>27584</v>
      </c>
      <c r="R4500" s="5">
        <v>1003.0545454545454</v>
      </c>
      <c r="S4500" s="5">
        <v>57</v>
      </c>
      <c r="T4500" s="5">
        <v>206.64153132250581</v>
      </c>
      <c r="U4500" s="5">
        <v>0</v>
      </c>
      <c r="V4500" s="5">
        <v>0</v>
      </c>
      <c r="W4500" s="5">
        <v>4</v>
      </c>
      <c r="X4500" s="5">
        <v>14.501160092807424</v>
      </c>
      <c r="Y4500" s="5">
        <v>1</v>
      </c>
      <c r="Z4500" s="5">
        <v>3.6252900232018561</v>
      </c>
      <c r="AA4500" s="5">
        <v>52</v>
      </c>
      <c r="AB4500" s="5">
        <v>188.51508120649652</v>
      </c>
      <c r="AC4500" s="225">
        <v>116</v>
      </c>
      <c r="AD4500" s="5">
        <v>420.53364269141531</v>
      </c>
      <c r="AE4500" s="5">
        <v>29</v>
      </c>
      <c r="AF4500" s="5">
        <v>105.13341067285383</v>
      </c>
      <c r="AG4500" s="5">
        <v>81</v>
      </c>
      <c r="AH4500" s="5">
        <v>293.64849187935033</v>
      </c>
      <c r="AI4500" s="5">
        <v>6</v>
      </c>
      <c r="AJ4500" s="5">
        <v>21.751740139211137</v>
      </c>
    </row>
    <row r="4501" spans="1:36" x14ac:dyDescent="0.25">
      <c r="A4501">
        <v>2019</v>
      </c>
      <c r="B4501" t="s">
        <v>71</v>
      </c>
      <c r="C4501" s="212" t="s">
        <v>4852</v>
      </c>
      <c r="D4501" s="47" t="s">
        <v>4844</v>
      </c>
      <c r="E4501" s="11">
        <v>0</v>
      </c>
      <c r="F4501" s="2">
        <v>0.58350000000000002</v>
      </c>
      <c r="G4501" s="2">
        <v>0.40150000000000002</v>
      </c>
      <c r="H4501" s="2">
        <v>0.182</v>
      </c>
      <c r="I4501" s="2">
        <v>0.60070000000000001</v>
      </c>
      <c r="J4501" s="2">
        <v>0.35649999999999998</v>
      </c>
      <c r="K4501" s="2">
        <v>0.24420000000000003</v>
      </c>
      <c r="L4501" s="2">
        <v>0.66390000000000005</v>
      </c>
      <c r="M4501" s="2">
        <v>0.32250000000000001</v>
      </c>
      <c r="N4501" s="2">
        <v>0.34140000000000004</v>
      </c>
      <c r="O4501" s="2">
        <v>0.25586666666666669</v>
      </c>
      <c r="P4501" s="2" t="s">
        <v>4792</v>
      </c>
      <c r="Q4501" s="5">
        <v>27624</v>
      </c>
      <c r="R4501" s="5" t="s">
        <v>4791</v>
      </c>
      <c r="S4501" s="5">
        <v>57</v>
      </c>
      <c r="T4501" s="5">
        <v>206.34231103388356</v>
      </c>
      <c r="U4501" s="5">
        <v>2</v>
      </c>
      <c r="V4501" s="5">
        <v>7.2400810889081955</v>
      </c>
      <c r="W4501" s="5">
        <v>10</v>
      </c>
      <c r="X4501" s="5">
        <v>36.200405444540976</v>
      </c>
      <c r="Y4501" s="5">
        <v>12</v>
      </c>
      <c r="Z4501" s="5">
        <v>43.440486533449175</v>
      </c>
      <c r="AA4501" s="5">
        <v>33</v>
      </c>
      <c r="AB4501" s="5">
        <v>119.46133796698524</v>
      </c>
      <c r="AC4501" s="225">
        <v>703</v>
      </c>
      <c r="AD4501" s="5">
        <v>2544.888502751231</v>
      </c>
      <c r="AE4501" s="5">
        <v>84</v>
      </c>
      <c r="AF4501" s="5">
        <v>304.08340573414426</v>
      </c>
      <c r="AG4501" s="5">
        <v>597</v>
      </c>
      <c r="AH4501" s="5">
        <v>2161.1642050390965</v>
      </c>
      <c r="AI4501" s="5">
        <v>22</v>
      </c>
      <c r="AJ4501" s="5">
        <v>79.640891977990151</v>
      </c>
    </row>
    <row r="4502" spans="1:36" x14ac:dyDescent="0.25">
      <c r="A4502">
        <v>2018</v>
      </c>
      <c r="B4502" t="s">
        <v>41</v>
      </c>
      <c r="C4502" s="212" t="s">
        <v>5549</v>
      </c>
      <c r="D4502" s="47" t="s">
        <v>1044</v>
      </c>
      <c r="E4502" s="11">
        <v>14.289</v>
      </c>
      <c r="F4502" s="2">
        <v>0.502</v>
      </c>
      <c r="G4502" s="2">
        <v>0.47689999999999999</v>
      </c>
      <c r="H4502" s="2">
        <v>2.5100000000000011E-2</v>
      </c>
      <c r="I4502" s="2">
        <v>0.50519999999999998</v>
      </c>
      <c r="J4502" s="2">
        <v>0.4289</v>
      </c>
      <c r="K4502" s="2">
        <v>7.6299999999999979E-2</v>
      </c>
      <c r="L4502" s="2">
        <v>0.53339999999999999</v>
      </c>
      <c r="M4502" s="2">
        <v>0.44550000000000001</v>
      </c>
      <c r="N4502" s="2">
        <v>8.7899999999999978E-2</v>
      </c>
      <c r="O4502" s="2">
        <v>6.3099999999999989E-2</v>
      </c>
      <c r="P4502" s="2" t="s">
        <v>4792</v>
      </c>
      <c r="Q4502" s="5">
        <v>27637</v>
      </c>
      <c r="R4502" s="5">
        <v>1934.1451466162782</v>
      </c>
      <c r="S4502" s="5">
        <v>9</v>
      </c>
      <c r="T4502" s="5">
        <v>32.565039620798203</v>
      </c>
      <c r="U4502" s="5">
        <v>0</v>
      </c>
      <c r="V4502" s="5">
        <v>0</v>
      </c>
      <c r="W4502" s="5">
        <v>0</v>
      </c>
      <c r="X4502" s="5">
        <v>0</v>
      </c>
      <c r="Y4502" s="5">
        <v>1</v>
      </c>
      <c r="Z4502" s="5">
        <v>3.618337735644245</v>
      </c>
      <c r="AA4502" s="5">
        <v>8</v>
      </c>
      <c r="AB4502" s="5">
        <v>28.94670188515396</v>
      </c>
      <c r="AC4502" s="225">
        <v>99</v>
      </c>
      <c r="AD4502" s="5">
        <v>358.2154358287803</v>
      </c>
      <c r="AE4502" s="5">
        <v>8</v>
      </c>
      <c r="AF4502" s="5">
        <v>28.94670188515396</v>
      </c>
      <c r="AG4502" s="5">
        <v>89</v>
      </c>
      <c r="AH4502" s="5">
        <v>322.03205847233784</v>
      </c>
      <c r="AI4502" s="5">
        <v>2</v>
      </c>
      <c r="AJ4502" s="5">
        <v>7.23667547128849</v>
      </c>
    </row>
    <row r="4503" spans="1:36" x14ac:dyDescent="0.25">
      <c r="A4503">
        <v>2018</v>
      </c>
      <c r="B4503" t="s">
        <v>49</v>
      </c>
      <c r="C4503" s="212" t="s">
        <v>6432</v>
      </c>
      <c r="D4503" s="47" t="s">
        <v>726</v>
      </c>
      <c r="E4503" s="11">
        <v>13</v>
      </c>
      <c r="F4503" s="2">
        <v>0.30480000000000002</v>
      </c>
      <c r="G4503" s="2">
        <v>0.66490000000000005</v>
      </c>
      <c r="H4503" s="2">
        <v>-0.36010000000000003</v>
      </c>
      <c r="I4503" s="2">
        <v>0.26200000000000001</v>
      </c>
      <c r="J4503" s="2">
        <v>0.65700000000000003</v>
      </c>
      <c r="K4503" s="2">
        <v>-0.39500000000000002</v>
      </c>
      <c r="L4503" s="2">
        <v>0.38700000000000001</v>
      </c>
      <c r="M4503" s="2">
        <v>0.60099999999999998</v>
      </c>
      <c r="N4503" s="2">
        <v>-0.21399999999999997</v>
      </c>
      <c r="O4503" s="2">
        <v>-0.32303333333333334</v>
      </c>
      <c r="P4503" s="2" t="s">
        <v>5900</v>
      </c>
      <c r="Q4503" s="5">
        <v>27642</v>
      </c>
      <c r="R4503" s="5">
        <v>2126.3076923076924</v>
      </c>
      <c r="S4503" s="5">
        <v>12</v>
      </c>
      <c r="T4503" s="5">
        <v>43.412198827870633</v>
      </c>
      <c r="U4503" s="5">
        <v>0</v>
      </c>
      <c r="V4503" s="5">
        <v>0</v>
      </c>
      <c r="W4503" s="5">
        <v>3</v>
      </c>
      <c r="X4503" s="5">
        <v>10.853049706967658</v>
      </c>
      <c r="Y4503" s="5">
        <v>2</v>
      </c>
      <c r="Z4503" s="5">
        <v>7.2353664713117718</v>
      </c>
      <c r="AA4503" s="5">
        <v>7</v>
      </c>
      <c r="AB4503" s="5">
        <v>25.323782649591202</v>
      </c>
      <c r="AC4503" s="225">
        <v>60</v>
      </c>
      <c r="AD4503" s="5">
        <v>217.06099413935317</v>
      </c>
      <c r="AE4503" s="5">
        <v>23</v>
      </c>
      <c r="AF4503" s="5">
        <v>83.206714420085376</v>
      </c>
      <c r="AG4503" s="5">
        <v>29</v>
      </c>
      <c r="AH4503" s="5">
        <v>104.9128138340207</v>
      </c>
      <c r="AI4503" s="5">
        <v>8</v>
      </c>
      <c r="AJ4503" s="5">
        <v>28.941465885247087</v>
      </c>
    </row>
    <row r="4504" spans="1:36" x14ac:dyDescent="0.25">
      <c r="A4504">
        <v>2018</v>
      </c>
      <c r="B4504" t="s">
        <v>41</v>
      </c>
      <c r="C4504" s="212" t="s">
        <v>6053</v>
      </c>
      <c r="D4504" s="47" t="s">
        <v>6005</v>
      </c>
      <c r="E4504" s="11">
        <v>6.0209999999999999</v>
      </c>
      <c r="F4504" s="2">
        <v>0.24049999999999999</v>
      </c>
      <c r="G4504" s="2">
        <v>0.74350000000000005</v>
      </c>
      <c r="H4504" s="2">
        <v>-0.50300000000000011</v>
      </c>
      <c r="I4504" s="2">
        <v>0.2102</v>
      </c>
      <c r="J4504" s="2">
        <v>0.74750000000000005</v>
      </c>
      <c r="K4504" s="2">
        <v>-0.53730000000000011</v>
      </c>
      <c r="L4504" s="2">
        <v>0.24629999999999999</v>
      </c>
      <c r="M4504" s="2">
        <v>0.74</v>
      </c>
      <c r="N4504" s="2">
        <v>-0.49370000000000003</v>
      </c>
      <c r="O4504" s="2">
        <v>-0.51133333333333342</v>
      </c>
      <c r="P4504" s="2" t="s">
        <v>5900</v>
      </c>
      <c r="Q4504" s="5">
        <v>27644</v>
      </c>
      <c r="R4504" s="5">
        <v>4591.2639096495595</v>
      </c>
      <c r="S4504" s="5">
        <v>37</v>
      </c>
      <c r="T4504" s="5">
        <v>133.84459557227609</v>
      </c>
      <c r="U4504" s="5">
        <v>0</v>
      </c>
      <c r="V4504" s="5">
        <v>0</v>
      </c>
      <c r="W4504" s="5">
        <v>5</v>
      </c>
      <c r="X4504" s="5">
        <v>18.087107509767041</v>
      </c>
      <c r="Y4504" s="5">
        <v>12</v>
      </c>
      <c r="Z4504" s="5">
        <v>43.409058023440892</v>
      </c>
      <c r="AA4504" s="5">
        <v>20</v>
      </c>
      <c r="AB4504" s="5">
        <v>72.348430039068163</v>
      </c>
      <c r="AC4504" s="225">
        <v>304</v>
      </c>
      <c r="AD4504" s="5">
        <v>1099.6961365938359</v>
      </c>
      <c r="AE4504" s="5">
        <v>48</v>
      </c>
      <c r="AF4504" s="5">
        <v>173.63623209376357</v>
      </c>
      <c r="AG4504" s="5">
        <v>222</v>
      </c>
      <c r="AH4504" s="5">
        <v>803.06757343365643</v>
      </c>
      <c r="AI4504" s="5">
        <v>34</v>
      </c>
      <c r="AJ4504" s="5">
        <v>122.99233106641586</v>
      </c>
    </row>
    <row r="4505" spans="1:36" x14ac:dyDescent="0.25">
      <c r="A4505">
        <v>2017</v>
      </c>
      <c r="B4505" t="s">
        <v>71</v>
      </c>
      <c r="C4505" s="212" t="s">
        <v>4852</v>
      </c>
      <c r="D4505" s="47" t="s">
        <v>4844</v>
      </c>
      <c r="E4505" s="11">
        <v>0</v>
      </c>
      <c r="F4505" s="2">
        <v>0.58350000000000002</v>
      </c>
      <c r="G4505" s="2">
        <v>0.40150000000000002</v>
      </c>
      <c r="H4505" s="2">
        <v>0.182</v>
      </c>
      <c r="I4505" s="2">
        <v>0.60070000000000001</v>
      </c>
      <c r="J4505" s="2">
        <v>0.35649999999999998</v>
      </c>
      <c r="K4505" s="2">
        <v>0.24420000000000003</v>
      </c>
      <c r="L4505" s="2">
        <v>0.66390000000000005</v>
      </c>
      <c r="M4505" s="2">
        <v>0.32250000000000001</v>
      </c>
      <c r="N4505" s="2">
        <v>0.34140000000000004</v>
      </c>
      <c r="O4505" s="2">
        <v>0.25586666666666669</v>
      </c>
      <c r="P4505" s="2" t="s">
        <v>4792</v>
      </c>
      <c r="Q4505" s="5">
        <v>27647</v>
      </c>
      <c r="R4505" s="5" t="s">
        <v>4791</v>
      </c>
      <c r="S4505" s="5">
        <v>45</v>
      </c>
      <c r="T4505" s="5">
        <v>162.7663037580931</v>
      </c>
      <c r="U4505" s="5">
        <v>1</v>
      </c>
      <c r="V4505" s="5">
        <v>3.617028972402069</v>
      </c>
      <c r="W4505" s="5">
        <v>14</v>
      </c>
      <c r="X4505" s="5">
        <v>50.638405613628962</v>
      </c>
      <c r="Y4505" s="5">
        <v>8</v>
      </c>
      <c r="Z4505" s="5">
        <v>28.936231779216552</v>
      </c>
      <c r="AA4505" s="5">
        <v>22</v>
      </c>
      <c r="AB4505" s="5">
        <v>79.574637392845517</v>
      </c>
      <c r="AC4505" s="225">
        <v>575</v>
      </c>
      <c r="AD4505" s="5">
        <v>2079.7916591311896</v>
      </c>
      <c r="AE4505" s="5">
        <v>67</v>
      </c>
      <c r="AF4505" s="5">
        <v>242.34094115093862</v>
      </c>
      <c r="AG4505" s="5">
        <v>484</v>
      </c>
      <c r="AH4505" s="5">
        <v>1750.6420226426014</v>
      </c>
      <c r="AI4505" s="5">
        <v>24</v>
      </c>
      <c r="AJ4505" s="5">
        <v>86.808695337649652</v>
      </c>
    </row>
    <row r="4506" spans="1:36" x14ac:dyDescent="0.25">
      <c r="A4506">
        <v>2018</v>
      </c>
      <c r="B4506" t="s">
        <v>49</v>
      </c>
      <c r="C4506" s="212" t="s">
        <v>5883</v>
      </c>
      <c r="D4506" s="47" t="s">
        <v>5760</v>
      </c>
      <c r="E4506" s="11">
        <v>13.3</v>
      </c>
      <c r="F4506" s="2">
        <v>0.34110000000000001</v>
      </c>
      <c r="G4506" s="2">
        <v>0.62929999999999997</v>
      </c>
      <c r="H4506" s="2">
        <v>-0.28819999999999996</v>
      </c>
      <c r="I4506" s="2">
        <v>0.41499999999999998</v>
      </c>
      <c r="J4506" s="2">
        <v>0.497</v>
      </c>
      <c r="K4506" s="2">
        <v>-8.2000000000000017E-2</v>
      </c>
      <c r="L4506" s="2">
        <v>0.48099999999999998</v>
      </c>
      <c r="M4506" s="2">
        <v>0.50600000000000001</v>
      </c>
      <c r="N4506" s="2">
        <v>-2.5000000000000022E-2</v>
      </c>
      <c r="O4506" s="2">
        <v>-0.13173333333333334</v>
      </c>
      <c r="P4506" s="2" t="s">
        <v>5900</v>
      </c>
      <c r="Q4506" s="5">
        <v>27664</v>
      </c>
      <c r="R4506" s="5">
        <v>2080</v>
      </c>
      <c r="S4506" s="5">
        <v>39</v>
      </c>
      <c r="T4506" s="5">
        <v>140.97744360902254</v>
      </c>
      <c r="U4506" s="5">
        <v>0</v>
      </c>
      <c r="V4506" s="5">
        <v>0</v>
      </c>
      <c r="W4506" s="5">
        <v>2</v>
      </c>
      <c r="X4506" s="5">
        <v>7.2296124927703866</v>
      </c>
      <c r="Y4506" s="5">
        <v>4</v>
      </c>
      <c r="Z4506" s="5">
        <v>14.459224985540773</v>
      </c>
      <c r="AA4506" s="5">
        <v>33</v>
      </c>
      <c r="AB4506" s="5">
        <v>119.28860613071139</v>
      </c>
      <c r="AC4506" s="225">
        <v>357</v>
      </c>
      <c r="AD4506" s="5">
        <v>1290.4858299595141</v>
      </c>
      <c r="AE4506" s="5">
        <v>26</v>
      </c>
      <c r="AF4506" s="5">
        <v>93.984962406015029</v>
      </c>
      <c r="AG4506" s="5">
        <v>315</v>
      </c>
      <c r="AH4506" s="5">
        <v>1138.6639676113359</v>
      </c>
      <c r="AI4506" s="5">
        <v>16</v>
      </c>
      <c r="AJ4506" s="5">
        <v>57.836899942163093</v>
      </c>
    </row>
    <row r="4507" spans="1:36" x14ac:dyDescent="0.25">
      <c r="A4507">
        <v>2018</v>
      </c>
      <c r="B4507" t="s">
        <v>49</v>
      </c>
      <c r="C4507" s="212" t="s">
        <v>5883</v>
      </c>
      <c r="D4507" s="47" t="s">
        <v>5760</v>
      </c>
      <c r="E4507" s="11">
        <v>13.3</v>
      </c>
      <c r="F4507" s="2">
        <v>0.34110000000000001</v>
      </c>
      <c r="G4507" s="2">
        <v>0.62929999999999997</v>
      </c>
      <c r="H4507" s="2">
        <v>-0.28819999999999996</v>
      </c>
      <c r="I4507" s="2">
        <v>0.41499999999999998</v>
      </c>
      <c r="J4507" s="2">
        <v>0.497</v>
      </c>
      <c r="K4507" s="2">
        <v>-8.2000000000000017E-2</v>
      </c>
      <c r="L4507" s="2">
        <v>0.48099999999999998</v>
      </c>
      <c r="M4507" s="2">
        <v>0.50600000000000001</v>
      </c>
      <c r="N4507" s="2">
        <v>-2.5000000000000022E-2</v>
      </c>
      <c r="O4507" s="2">
        <v>-0.13173333333333334</v>
      </c>
      <c r="P4507" s="2" t="s">
        <v>5900</v>
      </c>
      <c r="Q4507" s="5">
        <v>27703</v>
      </c>
      <c r="R4507" s="5">
        <v>2082.9323308270677</v>
      </c>
      <c r="S4507" s="5">
        <v>54</v>
      </c>
      <c r="T4507" s="5">
        <v>194.92473739306212</v>
      </c>
      <c r="U4507" s="5">
        <v>0</v>
      </c>
      <c r="V4507" s="5">
        <v>0</v>
      </c>
      <c r="W4507" s="5">
        <v>5</v>
      </c>
      <c r="X4507" s="5">
        <v>18.0485867956539</v>
      </c>
      <c r="Y4507" s="5">
        <v>6</v>
      </c>
      <c r="Z4507" s="5">
        <v>21.65830415478468</v>
      </c>
      <c r="AA4507" s="5">
        <v>43</v>
      </c>
      <c r="AB4507" s="5">
        <v>155.21784644262354</v>
      </c>
      <c r="AC4507" s="225">
        <v>420</v>
      </c>
      <c r="AD4507" s="5">
        <v>1516.0812908349276</v>
      </c>
      <c r="AE4507" s="5">
        <v>53</v>
      </c>
      <c r="AF4507" s="5">
        <v>191.31502003393135</v>
      </c>
      <c r="AG4507" s="5">
        <v>351</v>
      </c>
      <c r="AH4507" s="5">
        <v>1267.0107930549038</v>
      </c>
      <c r="AI4507" s="5">
        <v>16</v>
      </c>
      <c r="AJ4507" s="5">
        <v>57.755477746092481</v>
      </c>
    </row>
    <row r="4508" spans="1:36" x14ac:dyDescent="0.25">
      <c r="A4508">
        <v>2017</v>
      </c>
      <c r="B4508" t="s">
        <v>41</v>
      </c>
      <c r="C4508" s="212" t="s">
        <v>6031</v>
      </c>
      <c r="D4508" s="47" t="s">
        <v>5289</v>
      </c>
      <c r="E4508" s="11">
        <v>5.0439999999999996</v>
      </c>
      <c r="F4508" s="2">
        <v>0.36990000000000001</v>
      </c>
      <c r="G4508" s="2">
        <v>0.61060000000000003</v>
      </c>
      <c r="H4508" s="2">
        <v>-0.24070000000000003</v>
      </c>
      <c r="I4508" s="2">
        <v>0.36830000000000002</v>
      </c>
      <c r="J4508" s="2">
        <v>0.57410000000000005</v>
      </c>
      <c r="K4508" s="2">
        <v>-0.20580000000000004</v>
      </c>
      <c r="L4508" s="2">
        <v>0.45140000000000002</v>
      </c>
      <c r="M4508" s="2">
        <v>0.53480000000000005</v>
      </c>
      <c r="N4508" s="2">
        <v>-8.340000000000003E-2</v>
      </c>
      <c r="O4508" s="2">
        <v>-0.17663333333333334</v>
      </c>
      <c r="P4508" s="2" t="s">
        <v>5900</v>
      </c>
      <c r="Q4508" s="5">
        <v>27710</v>
      </c>
      <c r="R4508" s="5">
        <v>5493.6558287073758</v>
      </c>
      <c r="S4508" s="5">
        <v>44</v>
      </c>
      <c r="T4508" s="5">
        <v>158.78744135691088</v>
      </c>
      <c r="U4508" s="5">
        <v>0</v>
      </c>
      <c r="V4508" s="5">
        <v>0</v>
      </c>
      <c r="W4508" s="5">
        <v>7</v>
      </c>
      <c r="X4508" s="5">
        <v>25.261638397690366</v>
      </c>
      <c r="Y4508" s="5">
        <v>3</v>
      </c>
      <c r="Z4508" s="5">
        <v>10.826416456153014</v>
      </c>
      <c r="AA4508" s="5">
        <v>34</v>
      </c>
      <c r="AB4508" s="5">
        <v>122.69938650306749</v>
      </c>
      <c r="AC4508" s="225">
        <v>559</v>
      </c>
      <c r="AD4508" s="5">
        <v>2017.3222663298448</v>
      </c>
      <c r="AE4508" s="5">
        <v>37</v>
      </c>
      <c r="AF4508" s="5">
        <v>133.5258029592205</v>
      </c>
      <c r="AG4508" s="5">
        <v>508</v>
      </c>
      <c r="AH4508" s="5">
        <v>1833.2731865752437</v>
      </c>
      <c r="AI4508" s="5">
        <v>14</v>
      </c>
      <c r="AJ4508" s="5">
        <v>50.523276795380731</v>
      </c>
    </row>
    <row r="4509" spans="1:36" x14ac:dyDescent="0.25">
      <c r="A4509">
        <v>2018</v>
      </c>
      <c r="B4509" t="s">
        <v>71</v>
      </c>
      <c r="C4509" s="212" t="s">
        <v>718</v>
      </c>
      <c r="D4509" s="47" t="s">
        <v>3940</v>
      </c>
      <c r="E4509" s="11">
        <v>0</v>
      </c>
      <c r="F4509" s="2">
        <v>0.75560000000000005</v>
      </c>
      <c r="G4509" s="2">
        <v>0.23069999999999999</v>
      </c>
      <c r="H4509" s="2">
        <v>0.52490000000000003</v>
      </c>
      <c r="I4509" s="2">
        <v>0.75770000000000004</v>
      </c>
      <c r="J4509" s="2">
        <v>0.20269999999999999</v>
      </c>
      <c r="K4509" s="2">
        <v>0.55500000000000005</v>
      </c>
      <c r="L4509" s="2">
        <v>0.74909999999999999</v>
      </c>
      <c r="M4509" s="2">
        <v>0.23780000000000001</v>
      </c>
      <c r="N4509" s="2">
        <v>0.51129999999999998</v>
      </c>
      <c r="O4509" s="2">
        <v>0.53040000000000009</v>
      </c>
      <c r="P4509" s="2" t="s">
        <v>4792</v>
      </c>
      <c r="Q4509" s="5">
        <v>27713</v>
      </c>
      <c r="R4509" s="5" t="s">
        <v>4791</v>
      </c>
      <c r="S4509" s="5">
        <v>83</v>
      </c>
      <c r="T4509" s="5">
        <v>299.49843033955182</v>
      </c>
      <c r="U4509" s="5">
        <v>0</v>
      </c>
      <c r="V4509" s="5">
        <v>0</v>
      </c>
      <c r="W4509" s="5">
        <v>24</v>
      </c>
      <c r="X4509" s="5">
        <v>86.601955760834258</v>
      </c>
      <c r="Y4509" s="5">
        <v>11</v>
      </c>
      <c r="Z4509" s="5">
        <v>39.692563057049036</v>
      </c>
      <c r="AA4509" s="5">
        <v>48</v>
      </c>
      <c r="AB4509" s="5">
        <v>173.20391152166852</v>
      </c>
      <c r="AC4509" s="225">
        <v>579</v>
      </c>
      <c r="AD4509" s="5">
        <v>2089.2721827301266</v>
      </c>
      <c r="AE4509" s="5">
        <v>87</v>
      </c>
      <c r="AF4509" s="5">
        <v>313.93208963302419</v>
      </c>
      <c r="AG4509" s="5">
        <v>446</v>
      </c>
      <c r="AH4509" s="5">
        <v>1609.3530112221702</v>
      </c>
      <c r="AI4509" s="5">
        <v>46</v>
      </c>
      <c r="AJ4509" s="5">
        <v>165.98708187493236</v>
      </c>
    </row>
    <row r="4510" spans="1:36" x14ac:dyDescent="0.25">
      <c r="A4510">
        <v>2018</v>
      </c>
      <c r="B4510" t="s">
        <v>71</v>
      </c>
      <c r="C4510" s="212" t="s">
        <v>718</v>
      </c>
      <c r="D4510" s="47" t="s">
        <v>3940</v>
      </c>
      <c r="E4510" s="11">
        <v>0</v>
      </c>
      <c r="F4510" s="2">
        <v>0.75560000000000005</v>
      </c>
      <c r="G4510" s="2">
        <v>0.23069999999999999</v>
      </c>
      <c r="H4510" s="2">
        <v>0.52490000000000003</v>
      </c>
      <c r="I4510" s="2">
        <v>0.75770000000000004</v>
      </c>
      <c r="J4510" s="2">
        <v>0.20269999999999999</v>
      </c>
      <c r="K4510" s="2">
        <v>0.55500000000000005</v>
      </c>
      <c r="L4510" s="2">
        <v>0.74909999999999999</v>
      </c>
      <c r="M4510" s="2">
        <v>0.23780000000000001</v>
      </c>
      <c r="N4510" s="2">
        <v>0.51129999999999998</v>
      </c>
      <c r="O4510" s="2">
        <v>0.53040000000000009</v>
      </c>
      <c r="P4510" s="2" t="s">
        <v>4792</v>
      </c>
      <c r="Q4510" s="5">
        <v>27713</v>
      </c>
      <c r="R4510" s="5" t="s">
        <v>4791</v>
      </c>
      <c r="S4510" s="5">
        <v>83</v>
      </c>
      <c r="T4510" s="5">
        <v>299.49843033955182</v>
      </c>
      <c r="U4510" s="5">
        <v>0</v>
      </c>
      <c r="V4510" s="5">
        <v>0</v>
      </c>
      <c r="W4510" s="5">
        <v>24</v>
      </c>
      <c r="X4510" s="5">
        <v>86.601955760834258</v>
      </c>
      <c r="Y4510" s="5">
        <v>11</v>
      </c>
      <c r="Z4510" s="5">
        <v>39.692563057049036</v>
      </c>
      <c r="AA4510" s="5">
        <v>48</v>
      </c>
      <c r="AB4510" s="5">
        <v>173.20391152166852</v>
      </c>
      <c r="AC4510" s="225">
        <v>579</v>
      </c>
      <c r="AD4510" s="5">
        <v>2089.2721827301266</v>
      </c>
      <c r="AE4510" s="5">
        <v>87</v>
      </c>
      <c r="AF4510" s="5">
        <v>313.93208963302419</v>
      </c>
      <c r="AG4510" s="5">
        <v>446</v>
      </c>
      <c r="AH4510" s="5">
        <v>1609.3530112221702</v>
      </c>
      <c r="AI4510" s="5">
        <v>46</v>
      </c>
      <c r="AJ4510" s="5">
        <v>165.98708187493236</v>
      </c>
    </row>
    <row r="4511" spans="1:36" x14ac:dyDescent="0.25">
      <c r="A4511">
        <v>2017</v>
      </c>
      <c r="B4511" t="s">
        <v>41</v>
      </c>
      <c r="C4511" s="212" t="s">
        <v>6053</v>
      </c>
      <c r="D4511" s="47" t="s">
        <v>6005</v>
      </c>
      <c r="E4511" s="11">
        <v>6.0209999999999999</v>
      </c>
      <c r="F4511" s="2">
        <v>0.24049999999999999</v>
      </c>
      <c r="G4511" s="2">
        <v>0.74350000000000005</v>
      </c>
      <c r="H4511" s="2">
        <v>-0.50300000000000011</v>
      </c>
      <c r="I4511" s="2">
        <v>0.2102</v>
      </c>
      <c r="J4511" s="2">
        <v>0.74750000000000005</v>
      </c>
      <c r="K4511" s="2">
        <v>-0.53730000000000011</v>
      </c>
      <c r="L4511" s="2">
        <v>0.24629999999999999</v>
      </c>
      <c r="M4511" s="2">
        <v>0.74</v>
      </c>
      <c r="N4511" s="2">
        <v>-0.49370000000000003</v>
      </c>
      <c r="O4511" s="2">
        <v>-0.51133333333333342</v>
      </c>
      <c r="P4511" s="2" t="s">
        <v>5900</v>
      </c>
      <c r="Q4511" s="5">
        <v>27761</v>
      </c>
      <c r="R4511" s="5">
        <v>4610.6958976914138</v>
      </c>
      <c r="S4511" s="5">
        <v>42</v>
      </c>
      <c r="T4511" s="5">
        <v>151.2913799935161</v>
      </c>
      <c r="U4511" s="5">
        <v>0</v>
      </c>
      <c r="V4511" s="5">
        <v>0</v>
      </c>
      <c r="W4511" s="5">
        <v>8</v>
      </c>
      <c r="X4511" s="5">
        <v>28.817405713050686</v>
      </c>
      <c r="Y4511" s="5">
        <v>15</v>
      </c>
      <c r="Z4511" s="5">
        <v>54.03263571197003</v>
      </c>
      <c r="AA4511" s="5">
        <v>19</v>
      </c>
      <c r="AB4511" s="5">
        <v>68.441338568495368</v>
      </c>
      <c r="AC4511" s="225">
        <v>314</v>
      </c>
      <c r="AD4511" s="5">
        <v>1131.0831742372393</v>
      </c>
      <c r="AE4511" s="5">
        <v>54</v>
      </c>
      <c r="AF4511" s="5">
        <v>194.51748856309212</v>
      </c>
      <c r="AG4511" s="5">
        <v>234</v>
      </c>
      <c r="AH4511" s="5">
        <v>842.90911710673254</v>
      </c>
      <c r="AI4511" s="5">
        <v>26</v>
      </c>
      <c r="AJ4511" s="5">
        <v>93.656568567414723</v>
      </c>
    </row>
    <row r="4512" spans="1:36" x14ac:dyDescent="0.25">
      <c r="A4512">
        <v>2017</v>
      </c>
      <c r="B4512" t="s">
        <v>49</v>
      </c>
      <c r="C4512" s="212" t="s">
        <v>6345</v>
      </c>
      <c r="D4512" s="47" t="s">
        <v>6314</v>
      </c>
      <c r="E4512" s="11">
        <v>27.5</v>
      </c>
      <c r="F4512" s="2">
        <v>0.39889999999999998</v>
      </c>
      <c r="G4512" s="2">
        <v>0.57140000000000002</v>
      </c>
      <c r="H4512" s="2">
        <v>-0.17250000000000004</v>
      </c>
      <c r="I4512" s="2">
        <v>0.47599999999999998</v>
      </c>
      <c r="J4512" s="2">
        <v>0.435</v>
      </c>
      <c r="K4512" s="2">
        <v>4.0999999999999981E-2</v>
      </c>
      <c r="L4512" s="2">
        <v>0.50700000000000001</v>
      </c>
      <c r="M4512" s="2">
        <v>0.48</v>
      </c>
      <c r="N4512" s="2">
        <v>2.7000000000000024E-2</v>
      </c>
      <c r="O4512" s="2">
        <v>-3.4833333333333348E-2</v>
      </c>
      <c r="P4512" s="2" t="s">
        <v>5765</v>
      </c>
      <c r="Q4512" s="5">
        <v>27769</v>
      </c>
      <c r="R4512" s="5">
        <v>1009.7818181818182</v>
      </c>
      <c r="S4512" s="5">
        <v>78</v>
      </c>
      <c r="T4512" s="5">
        <v>280.88876084842809</v>
      </c>
      <c r="U4512" s="5">
        <v>0</v>
      </c>
      <c r="V4512" s="5">
        <v>0</v>
      </c>
      <c r="W4512" s="5">
        <v>11</v>
      </c>
      <c r="X4512" s="5">
        <v>39.612517555547555</v>
      </c>
      <c r="Y4512" s="5">
        <v>2</v>
      </c>
      <c r="Z4512" s="5">
        <v>7.2022759191904635</v>
      </c>
      <c r="AA4512" s="5">
        <v>65</v>
      </c>
      <c r="AB4512" s="5">
        <v>234.0739673736901</v>
      </c>
      <c r="AC4512" s="225">
        <v>155</v>
      </c>
      <c r="AD4512" s="5">
        <v>558.17638373726095</v>
      </c>
      <c r="AE4512" s="5">
        <v>20</v>
      </c>
      <c r="AF4512" s="5">
        <v>72.02275919190464</v>
      </c>
      <c r="AG4512" s="5">
        <v>120</v>
      </c>
      <c r="AH4512" s="5">
        <v>432.13655515142784</v>
      </c>
      <c r="AI4512" s="5">
        <v>15</v>
      </c>
      <c r="AJ4512" s="5">
        <v>54.01706939392848</v>
      </c>
    </row>
    <row r="4513" spans="1:36" x14ac:dyDescent="0.25">
      <c r="A4513">
        <v>2019</v>
      </c>
      <c r="B4513" t="s">
        <v>41</v>
      </c>
      <c r="C4513" s="212" t="s">
        <v>5549</v>
      </c>
      <c r="D4513" s="47" t="s">
        <v>1044</v>
      </c>
      <c r="E4513" s="11">
        <v>14.289</v>
      </c>
      <c r="F4513" s="2">
        <v>0.502</v>
      </c>
      <c r="G4513" s="2">
        <v>0.47689999999999999</v>
      </c>
      <c r="H4513" s="2">
        <v>2.5100000000000011E-2</v>
      </c>
      <c r="I4513" s="2">
        <v>0.50519999999999998</v>
      </c>
      <c r="J4513" s="2">
        <v>0.4289</v>
      </c>
      <c r="K4513" s="2">
        <v>7.6299999999999979E-2</v>
      </c>
      <c r="L4513" s="2">
        <v>0.53339999999999999</v>
      </c>
      <c r="M4513" s="2">
        <v>0.44550000000000001</v>
      </c>
      <c r="N4513" s="2">
        <v>8.7899999999999978E-2</v>
      </c>
      <c r="O4513" s="2">
        <v>6.3099999999999989E-2</v>
      </c>
      <c r="P4513" s="2" t="s">
        <v>4792</v>
      </c>
      <c r="Q4513" s="5">
        <v>27849</v>
      </c>
      <c r="R4513" s="5">
        <v>1948.9817342011338</v>
      </c>
      <c r="S4513" s="5">
        <v>4</v>
      </c>
      <c r="T4513" s="5">
        <v>14.363172824877015</v>
      </c>
      <c r="U4513" s="5">
        <v>0</v>
      </c>
      <c r="V4513" s="5">
        <v>0</v>
      </c>
      <c r="W4513" s="5">
        <v>0</v>
      </c>
      <c r="X4513" s="5">
        <v>0</v>
      </c>
      <c r="Y4513" s="5">
        <v>1</v>
      </c>
      <c r="Z4513" s="5">
        <v>3.5907932062192538</v>
      </c>
      <c r="AA4513" s="5">
        <v>3</v>
      </c>
      <c r="AB4513" s="5">
        <v>10.772379618657762</v>
      </c>
      <c r="AC4513" s="225">
        <v>127</v>
      </c>
      <c r="AD4513" s="5">
        <v>456.03073718984524</v>
      </c>
      <c r="AE4513" s="5">
        <v>10</v>
      </c>
      <c r="AF4513" s="5">
        <v>35.907932062192536</v>
      </c>
      <c r="AG4513" s="5">
        <v>112</v>
      </c>
      <c r="AH4513" s="5">
        <v>402.16883909655644</v>
      </c>
      <c r="AI4513" s="5">
        <v>5</v>
      </c>
      <c r="AJ4513" s="5">
        <v>17.953966031096268</v>
      </c>
    </row>
    <row r="4514" spans="1:36" x14ac:dyDescent="0.25">
      <c r="A4514">
        <v>2018</v>
      </c>
      <c r="B4514" t="s">
        <v>41</v>
      </c>
      <c r="C4514" s="212" t="s">
        <v>1863</v>
      </c>
      <c r="D4514" s="47" t="s">
        <v>6005</v>
      </c>
      <c r="E4514" s="11">
        <v>7.4619999999999997</v>
      </c>
      <c r="F4514" s="2">
        <v>0.24049999999999999</v>
      </c>
      <c r="G4514" s="2">
        <v>0.74350000000000005</v>
      </c>
      <c r="H4514" s="2">
        <v>-0.50300000000000011</v>
      </c>
      <c r="I4514" s="2">
        <v>0.2102</v>
      </c>
      <c r="J4514" s="2">
        <v>0.74750000000000005</v>
      </c>
      <c r="K4514" s="2">
        <v>-0.53730000000000011</v>
      </c>
      <c r="L4514" s="2">
        <v>0.24629999999999999</v>
      </c>
      <c r="M4514" s="2">
        <v>0.74</v>
      </c>
      <c r="N4514" s="2">
        <v>-0.49370000000000003</v>
      </c>
      <c r="O4514" s="2">
        <v>-0.51133333333333342</v>
      </c>
      <c r="P4514" s="2" t="s">
        <v>5900</v>
      </c>
      <c r="Q4514" s="5">
        <v>27904</v>
      </c>
      <c r="R4514" s="5">
        <v>3739.4800321629591</v>
      </c>
      <c r="S4514" s="5">
        <v>88</v>
      </c>
      <c r="T4514" s="5">
        <v>315.36697247706422</v>
      </c>
      <c r="U4514" s="5">
        <v>2</v>
      </c>
      <c r="V4514" s="5">
        <v>7.1674311926605512</v>
      </c>
      <c r="W4514" s="5">
        <v>13</v>
      </c>
      <c r="X4514" s="5">
        <v>46.588302752293579</v>
      </c>
      <c r="Y4514" s="5">
        <v>45</v>
      </c>
      <c r="Z4514" s="5">
        <v>161.26720183486239</v>
      </c>
      <c r="AA4514" s="5">
        <v>28</v>
      </c>
      <c r="AB4514" s="5">
        <v>100.34403669724772</v>
      </c>
      <c r="AC4514" s="225">
        <v>1525</v>
      </c>
      <c r="AD4514" s="5">
        <v>5465.16628440367</v>
      </c>
      <c r="AE4514" s="5">
        <v>116</v>
      </c>
      <c r="AF4514" s="5">
        <v>415.71100917431193</v>
      </c>
      <c r="AG4514" s="5">
        <v>1301</v>
      </c>
      <c r="AH4514" s="5">
        <v>4662.4139908256884</v>
      </c>
      <c r="AI4514" s="5">
        <v>108</v>
      </c>
      <c r="AJ4514" s="5">
        <v>387.04128440366975</v>
      </c>
    </row>
    <row r="4515" spans="1:36" x14ac:dyDescent="0.25">
      <c r="A4515">
        <v>2019</v>
      </c>
      <c r="B4515" t="s">
        <v>41</v>
      </c>
      <c r="C4515" s="212" t="s">
        <v>6073</v>
      </c>
      <c r="D4515" s="47" t="s">
        <v>6020</v>
      </c>
      <c r="E4515" s="11">
        <v>6.85</v>
      </c>
      <c r="F4515" s="2">
        <v>0.39910000000000001</v>
      </c>
      <c r="G4515" s="2">
        <v>0.57979999999999998</v>
      </c>
      <c r="H4515" s="2">
        <v>-0.18069999999999997</v>
      </c>
      <c r="I4515" s="2">
        <v>0.39450000000000002</v>
      </c>
      <c r="J4515" s="2">
        <v>0.54200000000000004</v>
      </c>
      <c r="K4515" s="2">
        <v>-0.14750000000000002</v>
      </c>
      <c r="L4515" s="2">
        <v>0.48630000000000001</v>
      </c>
      <c r="M4515" s="2">
        <v>0.49730000000000002</v>
      </c>
      <c r="N4515" s="2">
        <v>-1.100000000000001E-2</v>
      </c>
      <c r="O4515" s="2">
        <v>-0.11306666666666666</v>
      </c>
      <c r="P4515" s="2" t="s">
        <v>5900</v>
      </c>
      <c r="Q4515" s="5">
        <v>27942</v>
      </c>
      <c r="R4515" s="5">
        <v>4079.1240875912413</v>
      </c>
      <c r="S4515" s="5">
        <v>20</v>
      </c>
      <c r="T4515" s="5">
        <v>71.576837735308857</v>
      </c>
      <c r="U4515" s="5">
        <v>0</v>
      </c>
      <c r="V4515" s="5">
        <v>0</v>
      </c>
      <c r="W4515" s="5">
        <v>4</v>
      </c>
      <c r="X4515" s="5">
        <v>14.31536754706177</v>
      </c>
      <c r="Y4515" s="5">
        <v>6</v>
      </c>
      <c r="Z4515" s="5">
        <v>21.473051320592656</v>
      </c>
      <c r="AA4515" s="5">
        <v>10</v>
      </c>
      <c r="AB4515" s="5">
        <v>35.788418867654428</v>
      </c>
      <c r="AC4515" s="225">
        <v>244</v>
      </c>
      <c r="AD4515" s="5">
        <v>873.23742037076806</v>
      </c>
      <c r="AE4515" s="5">
        <v>21</v>
      </c>
      <c r="AF4515" s="5">
        <v>75.155679622074302</v>
      </c>
      <c r="AG4515" s="5">
        <v>219</v>
      </c>
      <c r="AH4515" s="5">
        <v>783.76637320163195</v>
      </c>
      <c r="AI4515" s="5">
        <v>4</v>
      </c>
      <c r="AJ4515" s="5">
        <v>14.31536754706177</v>
      </c>
    </row>
    <row r="4516" spans="1:36" x14ac:dyDescent="0.25">
      <c r="A4516">
        <v>2018</v>
      </c>
      <c r="B4516" t="s">
        <v>71</v>
      </c>
      <c r="C4516" s="212" t="s">
        <v>5016</v>
      </c>
      <c r="D4516" s="47" t="s">
        <v>650</v>
      </c>
      <c r="E4516" s="11">
        <v>0</v>
      </c>
      <c r="F4516" s="2">
        <v>0.78639999999999999</v>
      </c>
      <c r="G4516" s="2">
        <v>0.20200000000000001</v>
      </c>
      <c r="H4516" s="2">
        <v>0.58440000000000003</v>
      </c>
      <c r="I4516" s="2">
        <v>0.76090000000000002</v>
      </c>
      <c r="J4516" s="2">
        <v>0.2029</v>
      </c>
      <c r="K4516" s="2">
        <v>0.55800000000000005</v>
      </c>
      <c r="L4516" s="2">
        <v>0.74219999999999997</v>
      </c>
      <c r="M4516" s="2">
        <v>0.2427</v>
      </c>
      <c r="N4516" s="2">
        <v>0.49949999999999994</v>
      </c>
      <c r="O4516" s="2">
        <v>0.54730000000000001</v>
      </c>
      <c r="P4516" s="2" t="s">
        <v>4792</v>
      </c>
      <c r="Q4516" s="5">
        <v>28001</v>
      </c>
      <c r="R4516" s="5" t="s">
        <v>4791</v>
      </c>
      <c r="S4516" s="5">
        <v>152</v>
      </c>
      <c r="T4516" s="5">
        <v>542.83775579443591</v>
      </c>
      <c r="U4516" s="5">
        <v>2</v>
      </c>
      <c r="V4516" s="5">
        <v>7.1426020499267882</v>
      </c>
      <c r="W4516" s="5">
        <v>7</v>
      </c>
      <c r="X4516" s="5">
        <v>24.999107174743759</v>
      </c>
      <c r="Y4516" s="5">
        <v>14</v>
      </c>
      <c r="Z4516" s="5">
        <v>49.998214349487519</v>
      </c>
      <c r="AA4516" s="5">
        <v>129</v>
      </c>
      <c r="AB4516" s="5">
        <v>460.69783222027786</v>
      </c>
      <c r="AC4516" s="225">
        <v>795</v>
      </c>
      <c r="AD4516" s="5">
        <v>2839.1843148458984</v>
      </c>
      <c r="AE4516" s="5">
        <v>166</v>
      </c>
      <c r="AF4516" s="5">
        <v>592.83597014392342</v>
      </c>
      <c r="AG4516" s="5">
        <v>552</v>
      </c>
      <c r="AH4516" s="5">
        <v>1971.3581657797936</v>
      </c>
      <c r="AI4516" s="5">
        <v>77</v>
      </c>
      <c r="AJ4516" s="5">
        <v>274.99017892218137</v>
      </c>
    </row>
    <row r="4517" spans="1:36" x14ac:dyDescent="0.25">
      <c r="A4517">
        <v>2018</v>
      </c>
      <c r="B4517" t="s">
        <v>71</v>
      </c>
      <c r="C4517" s="212" t="s">
        <v>5016</v>
      </c>
      <c r="D4517" s="47" t="s">
        <v>650</v>
      </c>
      <c r="E4517" s="11">
        <v>0</v>
      </c>
      <c r="F4517" s="2">
        <v>0.78639999999999999</v>
      </c>
      <c r="G4517" s="2">
        <v>0.20200000000000001</v>
      </c>
      <c r="H4517" s="2">
        <v>0.58440000000000003</v>
      </c>
      <c r="I4517" s="2">
        <v>0.76090000000000002</v>
      </c>
      <c r="J4517" s="2">
        <v>0.2029</v>
      </c>
      <c r="K4517" s="2">
        <v>0.55800000000000005</v>
      </c>
      <c r="L4517" s="2">
        <v>0.74219999999999997</v>
      </c>
      <c r="M4517" s="2">
        <v>0.2427</v>
      </c>
      <c r="N4517" s="2">
        <v>0.49949999999999994</v>
      </c>
      <c r="O4517" s="2">
        <v>0.54730000000000001</v>
      </c>
      <c r="P4517" s="2" t="s">
        <v>4792</v>
      </c>
      <c r="Q4517" s="5">
        <v>28001</v>
      </c>
      <c r="R4517" s="5" t="s">
        <v>4791</v>
      </c>
      <c r="S4517" s="5">
        <v>152</v>
      </c>
      <c r="T4517" s="5">
        <v>542.83775579443591</v>
      </c>
      <c r="U4517" s="5">
        <v>2</v>
      </c>
      <c r="V4517" s="5">
        <v>7.1426020499267882</v>
      </c>
      <c r="W4517" s="5">
        <v>7</v>
      </c>
      <c r="X4517" s="5">
        <v>24.999107174743759</v>
      </c>
      <c r="Y4517" s="5">
        <v>14</v>
      </c>
      <c r="Z4517" s="5">
        <v>49.998214349487519</v>
      </c>
      <c r="AA4517" s="5">
        <v>129</v>
      </c>
      <c r="AB4517" s="5">
        <v>460.69783222027786</v>
      </c>
      <c r="AC4517" s="225">
        <v>795</v>
      </c>
      <c r="AD4517" s="5">
        <v>2839.1843148458984</v>
      </c>
      <c r="AE4517" s="5">
        <v>166</v>
      </c>
      <c r="AF4517" s="5">
        <v>592.83597014392342</v>
      </c>
      <c r="AG4517" s="5">
        <v>552</v>
      </c>
      <c r="AH4517" s="5">
        <v>1971.3581657797936</v>
      </c>
      <c r="AI4517" s="5">
        <v>77</v>
      </c>
      <c r="AJ4517" s="5">
        <v>274.99017892218137</v>
      </c>
    </row>
    <row r="4518" spans="1:36" x14ac:dyDescent="0.25">
      <c r="A4518">
        <v>2017</v>
      </c>
      <c r="B4518" t="s">
        <v>41</v>
      </c>
      <c r="C4518" s="212" t="s">
        <v>1863</v>
      </c>
      <c r="D4518" s="47" t="s">
        <v>6005</v>
      </c>
      <c r="E4518" s="11">
        <v>7.4619999999999997</v>
      </c>
      <c r="F4518" s="2">
        <v>0.24049999999999999</v>
      </c>
      <c r="G4518" s="2">
        <v>0.74350000000000005</v>
      </c>
      <c r="H4518" s="2">
        <v>-0.50300000000000011</v>
      </c>
      <c r="I4518" s="2">
        <v>0.2102</v>
      </c>
      <c r="J4518" s="2">
        <v>0.74750000000000005</v>
      </c>
      <c r="K4518" s="2">
        <v>-0.53730000000000011</v>
      </c>
      <c r="L4518" s="2">
        <v>0.24629999999999999</v>
      </c>
      <c r="M4518" s="2">
        <v>0.74</v>
      </c>
      <c r="N4518" s="2">
        <v>-0.49370000000000003</v>
      </c>
      <c r="O4518" s="2">
        <v>-0.51133333333333342</v>
      </c>
      <c r="P4518" s="2" t="s">
        <v>5900</v>
      </c>
      <c r="Q4518" s="5">
        <v>28039</v>
      </c>
      <c r="R4518" s="5">
        <v>3757.5716965960869</v>
      </c>
      <c r="S4518" s="5">
        <v>99</v>
      </c>
      <c r="T4518" s="5">
        <v>353.07963907414671</v>
      </c>
      <c r="U4518" s="5">
        <v>0</v>
      </c>
      <c r="V4518" s="5">
        <v>0</v>
      </c>
      <c r="W4518" s="5">
        <v>13</v>
      </c>
      <c r="X4518" s="5">
        <v>46.36399300973644</v>
      </c>
      <c r="Y4518" s="5">
        <v>66</v>
      </c>
      <c r="Z4518" s="5">
        <v>235.38642604943118</v>
      </c>
      <c r="AA4518" s="5">
        <v>20</v>
      </c>
      <c r="AB4518" s="5">
        <v>71.329220014979143</v>
      </c>
      <c r="AC4518" s="225">
        <v>1948</v>
      </c>
      <c r="AD4518" s="5">
        <v>6947.4660294589676</v>
      </c>
      <c r="AE4518" s="5">
        <v>225</v>
      </c>
      <c r="AF4518" s="5">
        <v>802.45372516851535</v>
      </c>
      <c r="AG4518" s="5">
        <v>1628</v>
      </c>
      <c r="AH4518" s="5">
        <v>5806.1985092193017</v>
      </c>
      <c r="AI4518" s="5">
        <v>95</v>
      </c>
      <c r="AJ4518" s="5">
        <v>338.81379507115088</v>
      </c>
    </row>
    <row r="4519" spans="1:36" x14ac:dyDescent="0.25">
      <c r="A4519">
        <v>2018</v>
      </c>
      <c r="B4519" t="s">
        <v>41</v>
      </c>
      <c r="C4519" s="212" t="s">
        <v>6073</v>
      </c>
      <c r="D4519" s="47" t="s">
        <v>6020</v>
      </c>
      <c r="E4519" s="11">
        <v>6.85</v>
      </c>
      <c r="F4519" s="2">
        <v>0.39910000000000001</v>
      </c>
      <c r="G4519" s="2">
        <v>0.57979999999999998</v>
      </c>
      <c r="H4519" s="2">
        <v>-0.18069999999999997</v>
      </c>
      <c r="I4519" s="2">
        <v>0.39450000000000002</v>
      </c>
      <c r="J4519" s="2">
        <v>0.54200000000000004</v>
      </c>
      <c r="K4519" s="2">
        <v>-0.14750000000000002</v>
      </c>
      <c r="L4519" s="2">
        <v>0.48630000000000001</v>
      </c>
      <c r="M4519" s="2">
        <v>0.49730000000000002</v>
      </c>
      <c r="N4519" s="2">
        <v>-1.100000000000001E-2</v>
      </c>
      <c r="O4519" s="2">
        <v>-0.11306666666666666</v>
      </c>
      <c r="P4519" s="2" t="s">
        <v>5900</v>
      </c>
      <c r="Q4519" s="5">
        <v>28079</v>
      </c>
      <c r="R4519" s="5">
        <v>4099.1240875912408</v>
      </c>
      <c r="S4519" s="5">
        <v>21</v>
      </c>
      <c r="T4519" s="5">
        <v>74.788988211830898</v>
      </c>
      <c r="U4519" s="5">
        <v>0</v>
      </c>
      <c r="V4519" s="5">
        <v>0</v>
      </c>
      <c r="W4519" s="5">
        <v>8</v>
      </c>
      <c r="X4519" s="5">
        <v>28.491043128316537</v>
      </c>
      <c r="Y4519" s="5">
        <v>5</v>
      </c>
      <c r="Z4519" s="5">
        <v>17.806901955197837</v>
      </c>
      <c r="AA4519" s="5">
        <v>8</v>
      </c>
      <c r="AB4519" s="5">
        <v>28.491043128316537</v>
      </c>
      <c r="AC4519" s="225">
        <v>217</v>
      </c>
      <c r="AD4519" s="5">
        <v>772.81954485558606</v>
      </c>
      <c r="AE4519" s="5">
        <v>27</v>
      </c>
      <c r="AF4519" s="5">
        <v>96.157270558068305</v>
      </c>
      <c r="AG4519" s="5">
        <v>179</v>
      </c>
      <c r="AH4519" s="5">
        <v>637.48708999608255</v>
      </c>
      <c r="AI4519" s="5">
        <v>11</v>
      </c>
      <c r="AJ4519" s="5">
        <v>39.175184301435237</v>
      </c>
    </row>
    <row r="4520" spans="1:36" x14ac:dyDescent="0.25">
      <c r="A4520">
        <v>2017</v>
      </c>
      <c r="B4520" t="s">
        <v>41</v>
      </c>
      <c r="C4520" s="212" t="s">
        <v>6073</v>
      </c>
      <c r="D4520" s="47" t="s">
        <v>6020</v>
      </c>
      <c r="E4520" s="11">
        <v>6.85</v>
      </c>
      <c r="F4520" s="2">
        <v>0.39910000000000001</v>
      </c>
      <c r="G4520" s="2">
        <v>0.57979999999999998</v>
      </c>
      <c r="H4520" s="2">
        <v>-0.18069999999999997</v>
      </c>
      <c r="I4520" s="2">
        <v>0.39450000000000002</v>
      </c>
      <c r="J4520" s="2">
        <v>0.54200000000000004</v>
      </c>
      <c r="K4520" s="2">
        <v>-0.14750000000000002</v>
      </c>
      <c r="L4520" s="2">
        <v>0.48630000000000001</v>
      </c>
      <c r="M4520" s="2">
        <v>0.49730000000000002</v>
      </c>
      <c r="N4520" s="2">
        <v>-1.100000000000001E-2</v>
      </c>
      <c r="O4520" s="2">
        <v>-0.11306666666666666</v>
      </c>
      <c r="P4520" s="2" t="s">
        <v>5900</v>
      </c>
      <c r="Q4520" s="5">
        <v>28083</v>
      </c>
      <c r="R4520" s="5">
        <v>4099.7080291970806</v>
      </c>
      <c r="S4520" s="5">
        <v>20</v>
      </c>
      <c r="T4520" s="5">
        <v>71.217462521810347</v>
      </c>
      <c r="U4520" s="5">
        <v>0</v>
      </c>
      <c r="V4520" s="5">
        <v>0</v>
      </c>
      <c r="W4520" s="5">
        <v>4</v>
      </c>
      <c r="X4520" s="5">
        <v>14.24349250436207</v>
      </c>
      <c r="Y4520" s="5">
        <v>7</v>
      </c>
      <c r="Z4520" s="5">
        <v>24.926111882633624</v>
      </c>
      <c r="AA4520" s="5">
        <v>9</v>
      </c>
      <c r="AB4520" s="5">
        <v>32.047858134814653</v>
      </c>
      <c r="AC4520" s="225">
        <v>342</v>
      </c>
      <c r="AD4520" s="5">
        <v>1217.818609122957</v>
      </c>
      <c r="AE4520" s="5">
        <v>30</v>
      </c>
      <c r="AF4520" s="5">
        <v>106.82619378271552</v>
      </c>
      <c r="AG4520" s="5">
        <v>299</v>
      </c>
      <c r="AH4520" s="5">
        <v>1064.7010647010648</v>
      </c>
      <c r="AI4520" s="5">
        <v>13</v>
      </c>
      <c r="AJ4520" s="5">
        <v>46.291350639176727</v>
      </c>
    </row>
    <row r="4521" spans="1:36" x14ac:dyDescent="0.25">
      <c r="A4521">
        <v>2017</v>
      </c>
      <c r="B4521" t="s">
        <v>49</v>
      </c>
      <c r="C4521" s="212" t="s">
        <v>682</v>
      </c>
      <c r="D4521" s="47" t="s">
        <v>6316</v>
      </c>
      <c r="E4521" s="11">
        <v>4.7</v>
      </c>
      <c r="F4521" s="2">
        <v>0.2611</v>
      </c>
      <c r="G4521" s="2">
        <v>0.71</v>
      </c>
      <c r="H4521" s="2">
        <v>-0.44889999999999997</v>
      </c>
      <c r="I4521" s="2">
        <v>0.28499999999999998</v>
      </c>
      <c r="J4521" s="2">
        <v>0.63</v>
      </c>
      <c r="K4521" s="2">
        <v>-0.34500000000000003</v>
      </c>
      <c r="L4521" s="2">
        <v>0.38500000000000001</v>
      </c>
      <c r="M4521" s="2">
        <v>0.60199999999999998</v>
      </c>
      <c r="N4521" s="2">
        <v>-0.21699999999999997</v>
      </c>
      <c r="O4521" s="2">
        <v>-0.33696666666666664</v>
      </c>
      <c r="P4521" s="2" t="s">
        <v>5900</v>
      </c>
      <c r="Q4521" s="5">
        <v>28101</v>
      </c>
      <c r="R4521" s="5">
        <v>5978.9361702127653</v>
      </c>
      <c r="S4521" s="5">
        <v>23</v>
      </c>
      <c r="T4521" s="5">
        <v>81.847621081100314</v>
      </c>
      <c r="U4521" s="5">
        <v>0</v>
      </c>
      <c r="V4521" s="5">
        <v>0</v>
      </c>
      <c r="W4521" s="5">
        <v>1</v>
      </c>
      <c r="X4521" s="5">
        <v>3.5585922209174048</v>
      </c>
      <c r="Y4521" s="5">
        <v>3</v>
      </c>
      <c r="Z4521" s="5">
        <v>10.675776662752215</v>
      </c>
      <c r="AA4521" s="5">
        <v>19</v>
      </c>
      <c r="AB4521" s="5">
        <v>67.613252197430697</v>
      </c>
      <c r="AC4521" s="225">
        <v>216</v>
      </c>
      <c r="AD4521" s="5">
        <v>768.65591971815945</v>
      </c>
      <c r="AE4521" s="5">
        <v>23</v>
      </c>
      <c r="AF4521" s="5">
        <v>81.847621081100314</v>
      </c>
      <c r="AG4521" s="5">
        <v>174</v>
      </c>
      <c r="AH4521" s="5">
        <v>619.19504643962853</v>
      </c>
      <c r="AI4521" s="5">
        <v>19</v>
      </c>
      <c r="AJ4521" s="5">
        <v>67.613252197430697</v>
      </c>
    </row>
    <row r="4522" spans="1:36" x14ac:dyDescent="0.25">
      <c r="A4522">
        <v>2018</v>
      </c>
      <c r="B4522" t="s">
        <v>49</v>
      </c>
      <c r="C4522" s="212" t="s">
        <v>682</v>
      </c>
      <c r="D4522" s="47" t="s">
        <v>6316</v>
      </c>
      <c r="E4522" s="11">
        <v>4.7</v>
      </c>
      <c r="F4522" s="2">
        <v>0.2611</v>
      </c>
      <c r="G4522" s="2">
        <v>0.71</v>
      </c>
      <c r="H4522" s="2">
        <v>-0.44889999999999997</v>
      </c>
      <c r="I4522" s="2">
        <v>0.28499999999999998</v>
      </c>
      <c r="J4522" s="2">
        <v>0.63</v>
      </c>
      <c r="K4522" s="2">
        <v>-0.34500000000000003</v>
      </c>
      <c r="L4522" s="2">
        <v>0.38500000000000001</v>
      </c>
      <c r="M4522" s="2">
        <v>0.60199999999999998</v>
      </c>
      <c r="N4522" s="2">
        <v>-0.21699999999999997</v>
      </c>
      <c r="O4522" s="2">
        <v>-0.33696666666666664</v>
      </c>
      <c r="P4522" s="2" t="s">
        <v>5900</v>
      </c>
      <c r="Q4522" s="5">
        <v>28120</v>
      </c>
      <c r="R4522" s="5">
        <v>5982.9787234042551</v>
      </c>
      <c r="S4522" s="5">
        <v>32</v>
      </c>
      <c r="T4522" s="5">
        <v>113.79800853485065</v>
      </c>
      <c r="U4522" s="5">
        <v>0</v>
      </c>
      <c r="V4522" s="5">
        <v>0</v>
      </c>
      <c r="W4522" s="5">
        <v>0</v>
      </c>
      <c r="X4522" s="5">
        <v>0</v>
      </c>
      <c r="Y4522" s="5">
        <v>3</v>
      </c>
      <c r="Z4522" s="5">
        <v>10.668563300142248</v>
      </c>
      <c r="AA4522" s="5">
        <v>29</v>
      </c>
      <c r="AB4522" s="5">
        <v>103.1294452347084</v>
      </c>
      <c r="AC4522" s="225">
        <v>172</v>
      </c>
      <c r="AD4522" s="5">
        <v>611.66429587482219</v>
      </c>
      <c r="AE4522" s="5">
        <v>25</v>
      </c>
      <c r="AF4522" s="5">
        <v>88.904694167852071</v>
      </c>
      <c r="AG4522" s="5">
        <v>131</v>
      </c>
      <c r="AH4522" s="5">
        <v>465.86059743954479</v>
      </c>
      <c r="AI4522" s="5">
        <v>16</v>
      </c>
      <c r="AJ4522" s="5">
        <v>56.899004267425326</v>
      </c>
    </row>
    <row r="4523" spans="1:36" x14ac:dyDescent="0.25">
      <c r="A4523">
        <v>2017</v>
      </c>
      <c r="B4523" t="s">
        <v>49</v>
      </c>
      <c r="C4523" s="212" t="s">
        <v>5883</v>
      </c>
      <c r="D4523" s="47" t="s">
        <v>5760</v>
      </c>
      <c r="E4523" s="11">
        <v>13.3</v>
      </c>
      <c r="F4523" s="2">
        <v>0.34110000000000001</v>
      </c>
      <c r="G4523" s="2">
        <v>0.62929999999999997</v>
      </c>
      <c r="H4523" s="2">
        <v>-0.28819999999999996</v>
      </c>
      <c r="I4523" s="2">
        <v>0.41499999999999998</v>
      </c>
      <c r="J4523" s="2">
        <v>0.497</v>
      </c>
      <c r="K4523" s="2">
        <v>-8.2000000000000017E-2</v>
      </c>
      <c r="L4523" s="2">
        <v>0.48099999999999998</v>
      </c>
      <c r="M4523" s="2">
        <v>0.50600000000000001</v>
      </c>
      <c r="N4523" s="2">
        <v>-2.5000000000000022E-2</v>
      </c>
      <c r="O4523" s="2">
        <v>-0.13173333333333334</v>
      </c>
      <c r="P4523" s="2" t="s">
        <v>5900</v>
      </c>
      <c r="Q4523" s="5">
        <v>28168</v>
      </c>
      <c r="R4523" s="5">
        <v>2117.894736842105</v>
      </c>
      <c r="S4523" s="5">
        <v>48</v>
      </c>
      <c r="T4523" s="5">
        <v>170.40613462084636</v>
      </c>
      <c r="U4523" s="5">
        <v>0</v>
      </c>
      <c r="V4523" s="5">
        <v>0</v>
      </c>
      <c r="W4523" s="5">
        <v>4</v>
      </c>
      <c r="X4523" s="5">
        <v>14.200511218403863</v>
      </c>
      <c r="Y4523" s="5">
        <v>7</v>
      </c>
      <c r="Z4523" s="5">
        <v>24.850894632206757</v>
      </c>
      <c r="AA4523" s="5">
        <v>37</v>
      </c>
      <c r="AB4523" s="5">
        <v>131.35472877023574</v>
      </c>
      <c r="AC4523" s="225">
        <v>498</v>
      </c>
      <c r="AD4523" s="5">
        <v>1767.9636466912809</v>
      </c>
      <c r="AE4523" s="5">
        <v>32</v>
      </c>
      <c r="AF4523" s="5">
        <v>113.6040897472309</v>
      </c>
      <c r="AG4523" s="5">
        <v>440</v>
      </c>
      <c r="AH4523" s="5">
        <v>1562.0562340244248</v>
      </c>
      <c r="AI4523" s="5">
        <v>26</v>
      </c>
      <c r="AJ4523" s="5">
        <v>92.303322919625103</v>
      </c>
    </row>
    <row r="4524" spans="1:36" x14ac:dyDescent="0.25">
      <c r="A4524">
        <v>2017</v>
      </c>
      <c r="B4524" t="s">
        <v>49</v>
      </c>
      <c r="C4524" s="212" t="s">
        <v>6470</v>
      </c>
      <c r="D4524" s="47" t="s">
        <v>5760</v>
      </c>
      <c r="E4524" s="11">
        <v>10.8</v>
      </c>
      <c r="F4524" s="2">
        <v>0.34110000000000001</v>
      </c>
      <c r="G4524" s="2">
        <v>0.62929999999999997</v>
      </c>
      <c r="H4524" s="2">
        <v>-0.28819999999999996</v>
      </c>
      <c r="I4524" s="2">
        <v>0.496</v>
      </c>
      <c r="J4524" s="2">
        <v>0.434</v>
      </c>
      <c r="K4524" s="2">
        <v>6.2E-2</v>
      </c>
      <c r="L4524" s="2">
        <v>0.48</v>
      </c>
      <c r="M4524" s="2">
        <v>0.50900000000000001</v>
      </c>
      <c r="N4524" s="2">
        <v>-2.9000000000000026E-2</v>
      </c>
      <c r="O4524" s="2">
        <v>-8.5066666666666665E-2</v>
      </c>
      <c r="P4524" s="2" t="s">
        <v>5900</v>
      </c>
      <c r="Q4524" s="5">
        <v>28241</v>
      </c>
      <c r="R4524" s="5">
        <v>2614.9074074074074</v>
      </c>
      <c r="S4524" s="5">
        <v>73</v>
      </c>
      <c r="T4524" s="5">
        <v>258.48943026096811</v>
      </c>
      <c r="U4524" s="5">
        <v>0</v>
      </c>
      <c r="V4524" s="5">
        <v>0</v>
      </c>
      <c r="W4524" s="5">
        <v>4</v>
      </c>
      <c r="X4524" s="5">
        <v>14.163804397861266</v>
      </c>
      <c r="Y4524" s="5">
        <v>11</v>
      </c>
      <c r="Z4524" s="5">
        <v>38.950462094118478</v>
      </c>
      <c r="AA4524" s="5">
        <v>58</v>
      </c>
      <c r="AB4524" s="5">
        <v>205.37516376898836</v>
      </c>
      <c r="AC4524" s="225">
        <v>478</v>
      </c>
      <c r="AD4524" s="5">
        <v>1692.5746255444212</v>
      </c>
      <c r="AE4524" s="5">
        <v>41</v>
      </c>
      <c r="AF4524" s="5">
        <v>145.17899507807797</v>
      </c>
      <c r="AG4524" s="5">
        <v>402</v>
      </c>
      <c r="AH4524" s="5">
        <v>1423.462341985057</v>
      </c>
      <c r="AI4524" s="5">
        <v>35</v>
      </c>
      <c r="AJ4524" s="5">
        <v>123.93328848128607</v>
      </c>
    </row>
    <row r="4525" spans="1:36" x14ac:dyDescent="0.25">
      <c r="A4525">
        <v>2019</v>
      </c>
      <c r="B4525" t="s">
        <v>71</v>
      </c>
      <c r="C4525" s="212" t="s">
        <v>5016</v>
      </c>
      <c r="D4525" s="47" t="s">
        <v>650</v>
      </c>
      <c r="E4525" s="11">
        <v>0</v>
      </c>
      <c r="F4525" s="2">
        <v>0.78639999999999999</v>
      </c>
      <c r="G4525" s="2">
        <v>0.20200000000000001</v>
      </c>
      <c r="H4525" s="2">
        <v>0.58440000000000003</v>
      </c>
      <c r="I4525" s="2">
        <v>0.76090000000000002</v>
      </c>
      <c r="J4525" s="2">
        <v>0.2029</v>
      </c>
      <c r="K4525" s="2">
        <v>0.55800000000000005</v>
      </c>
      <c r="L4525" s="2">
        <v>0.74219999999999997</v>
      </c>
      <c r="M4525" s="2">
        <v>0.2427</v>
      </c>
      <c r="N4525" s="2">
        <v>0.49949999999999994</v>
      </c>
      <c r="O4525" s="2">
        <v>0.54730000000000001</v>
      </c>
      <c r="P4525" s="2" t="s">
        <v>4792</v>
      </c>
      <c r="Q4525" s="5">
        <v>28278</v>
      </c>
      <c r="R4525" s="5" t="s">
        <v>4791</v>
      </c>
      <c r="S4525" s="5">
        <v>152</v>
      </c>
      <c r="T4525" s="5">
        <v>537.52033382841785</v>
      </c>
      <c r="U4525" s="5">
        <v>3</v>
      </c>
      <c r="V4525" s="5">
        <v>10.608953957139825</v>
      </c>
      <c r="W4525" s="5">
        <v>11</v>
      </c>
      <c r="X4525" s="5">
        <v>38.899497842846031</v>
      </c>
      <c r="Y4525" s="5">
        <v>21</v>
      </c>
      <c r="Z4525" s="5">
        <v>74.262677699978781</v>
      </c>
      <c r="AA4525" s="5">
        <v>117</v>
      </c>
      <c r="AB4525" s="5">
        <v>413.74920432845317</v>
      </c>
      <c r="AC4525" s="225">
        <v>1049</v>
      </c>
      <c r="AD4525" s="5">
        <v>3709.5975670132257</v>
      </c>
      <c r="AE4525" s="5">
        <v>173</v>
      </c>
      <c r="AF4525" s="5">
        <v>611.78301152839663</v>
      </c>
      <c r="AG4525" s="5">
        <v>731</v>
      </c>
      <c r="AH4525" s="5">
        <v>2585.0484475564044</v>
      </c>
      <c r="AI4525" s="5">
        <v>145</v>
      </c>
      <c r="AJ4525" s="5">
        <v>512.76610792842484</v>
      </c>
    </row>
    <row r="4526" spans="1:36" x14ac:dyDescent="0.25">
      <c r="A4526">
        <v>2019</v>
      </c>
      <c r="B4526" t="s">
        <v>41</v>
      </c>
      <c r="C4526" s="212" t="s">
        <v>5605</v>
      </c>
      <c r="D4526" s="47" t="s">
        <v>1045</v>
      </c>
      <c r="E4526" s="11">
        <v>19.024000000000001</v>
      </c>
      <c r="F4526" s="2">
        <v>0.5544</v>
      </c>
      <c r="G4526" s="2">
        <v>0.42170000000000002</v>
      </c>
      <c r="H4526" s="2">
        <v>0.13269999999999998</v>
      </c>
      <c r="I4526" s="2">
        <v>0.54900000000000004</v>
      </c>
      <c r="J4526" s="2">
        <v>0.39400000000000002</v>
      </c>
      <c r="K4526" s="2">
        <v>0.15500000000000003</v>
      </c>
      <c r="L4526" s="2">
        <v>0.49490000000000001</v>
      </c>
      <c r="M4526" s="2">
        <v>0.48110000000000003</v>
      </c>
      <c r="N4526" s="2">
        <v>1.3799999999999979E-2</v>
      </c>
      <c r="O4526" s="2">
        <v>0.10049999999999999</v>
      </c>
      <c r="P4526" s="2" t="s">
        <v>4792</v>
      </c>
      <c r="Q4526" s="5">
        <v>28315</v>
      </c>
      <c r="R4526" s="5">
        <v>1488.3830950378469</v>
      </c>
      <c r="S4526" s="5">
        <v>233</v>
      </c>
      <c r="T4526" s="5">
        <v>822.885396432986</v>
      </c>
      <c r="U4526" s="5">
        <v>1</v>
      </c>
      <c r="V4526" s="5">
        <v>3.5316969803990816</v>
      </c>
      <c r="W4526" s="5">
        <v>34</v>
      </c>
      <c r="X4526" s="5">
        <v>120.07769733356878</v>
      </c>
      <c r="Y4526" s="5">
        <v>29</v>
      </c>
      <c r="Z4526" s="5">
        <v>102.41921243157337</v>
      </c>
      <c r="AA4526" s="5">
        <v>169</v>
      </c>
      <c r="AB4526" s="5">
        <v>596.8567896874448</v>
      </c>
      <c r="AC4526" s="225">
        <v>655</v>
      </c>
      <c r="AD4526" s="5">
        <v>2313.2615221613987</v>
      </c>
      <c r="AE4526" s="5">
        <v>222</v>
      </c>
      <c r="AF4526" s="5">
        <v>784.03672964859618</v>
      </c>
      <c r="AG4526" s="5">
        <v>320</v>
      </c>
      <c r="AH4526" s="5">
        <v>1130.1430337277061</v>
      </c>
      <c r="AI4526" s="5">
        <v>113</v>
      </c>
      <c r="AJ4526" s="5">
        <v>399.08175878509621</v>
      </c>
    </row>
    <row r="4527" spans="1:36" x14ac:dyDescent="0.25">
      <c r="A4527">
        <v>2018</v>
      </c>
      <c r="B4527" t="s">
        <v>49</v>
      </c>
      <c r="C4527" s="212" t="s">
        <v>6470</v>
      </c>
      <c r="D4527" s="47" t="s">
        <v>5760</v>
      </c>
      <c r="E4527" s="11">
        <v>10.8</v>
      </c>
      <c r="F4527" s="2">
        <v>0.34110000000000001</v>
      </c>
      <c r="G4527" s="2">
        <v>0.62929999999999997</v>
      </c>
      <c r="H4527" s="2">
        <v>-0.28819999999999996</v>
      </c>
      <c r="I4527" s="2">
        <v>0.496</v>
      </c>
      <c r="J4527" s="2">
        <v>0.434</v>
      </c>
      <c r="K4527" s="2">
        <v>6.2E-2</v>
      </c>
      <c r="L4527" s="2">
        <v>0.48</v>
      </c>
      <c r="M4527" s="2">
        <v>0.50900000000000001</v>
      </c>
      <c r="N4527" s="2">
        <v>-2.9000000000000026E-2</v>
      </c>
      <c r="O4527" s="2">
        <v>-8.5066666666666665E-2</v>
      </c>
      <c r="P4527" s="2" t="s">
        <v>5900</v>
      </c>
      <c r="Q4527" s="5">
        <v>28378</v>
      </c>
      <c r="R4527" s="5">
        <v>2627.5925925925926</v>
      </c>
      <c r="S4527" s="5">
        <v>72</v>
      </c>
      <c r="T4527" s="5">
        <v>253.71766861653393</v>
      </c>
      <c r="U4527" s="5">
        <v>0</v>
      </c>
      <c r="V4527" s="5">
        <v>0</v>
      </c>
      <c r="W4527" s="5">
        <v>9</v>
      </c>
      <c r="X4527" s="5">
        <v>31.714708577066741</v>
      </c>
      <c r="Y4527" s="5">
        <v>10</v>
      </c>
      <c r="Z4527" s="5">
        <v>35.238565085629709</v>
      </c>
      <c r="AA4527" s="5">
        <v>53</v>
      </c>
      <c r="AB4527" s="5">
        <v>186.76439495383747</v>
      </c>
      <c r="AC4527" s="225">
        <v>360</v>
      </c>
      <c r="AD4527" s="5">
        <v>1268.5883430826698</v>
      </c>
      <c r="AE4527" s="5">
        <v>28</v>
      </c>
      <c r="AF4527" s="5">
        <v>98.667982239763205</v>
      </c>
      <c r="AG4527" s="5">
        <v>305</v>
      </c>
      <c r="AH4527" s="5">
        <v>1074.7762351117062</v>
      </c>
      <c r="AI4527" s="5">
        <v>27</v>
      </c>
      <c r="AJ4527" s="5">
        <v>95.144125731200219</v>
      </c>
    </row>
    <row r="4528" spans="1:36" x14ac:dyDescent="0.25">
      <c r="A4528">
        <v>2017</v>
      </c>
      <c r="B4528" t="s">
        <v>49</v>
      </c>
      <c r="C4528" s="212" t="s">
        <v>6443</v>
      </c>
      <c r="D4528" s="47" t="s">
        <v>6444</v>
      </c>
      <c r="E4528" s="11">
        <v>34.200000000000003</v>
      </c>
      <c r="F4528" s="2">
        <v>0</v>
      </c>
      <c r="G4528" s="2">
        <v>0</v>
      </c>
      <c r="H4528" s="2">
        <v>0</v>
      </c>
      <c r="I4528" s="2">
        <v>0.111</v>
      </c>
      <c r="J4528" s="2">
        <v>0.79500000000000004</v>
      </c>
      <c r="K4528" s="2">
        <v>-0.68400000000000005</v>
      </c>
      <c r="L4528" s="2">
        <v>0.13700000000000001</v>
      </c>
      <c r="M4528" s="2">
        <v>0.82399999999999995</v>
      </c>
      <c r="N4528" s="2">
        <v>-0.68699999999999994</v>
      </c>
      <c r="O4528" s="2">
        <v>-0.45700000000000002</v>
      </c>
      <c r="P4528" s="2" t="s">
        <v>5900</v>
      </c>
      <c r="Q4528" s="5">
        <v>28458</v>
      </c>
      <c r="R4528" s="5">
        <v>832.10526315789468</v>
      </c>
      <c r="S4528" s="5">
        <v>165</v>
      </c>
      <c r="T4528" s="5">
        <v>579.80181319839755</v>
      </c>
      <c r="U4528" s="5">
        <v>0</v>
      </c>
      <c r="V4528" s="5">
        <v>0</v>
      </c>
      <c r="W4528" s="5">
        <v>29</v>
      </c>
      <c r="X4528" s="5">
        <v>101.90456110759716</v>
      </c>
      <c r="Y4528" s="5">
        <v>21</v>
      </c>
      <c r="Z4528" s="5">
        <v>73.792958043432435</v>
      </c>
      <c r="AA4528" s="5">
        <v>115</v>
      </c>
      <c r="AB4528" s="5">
        <v>404.10429404736806</v>
      </c>
      <c r="AC4528" s="225">
        <v>555</v>
      </c>
      <c r="AD4528" s="5">
        <v>1950.2424625764286</v>
      </c>
      <c r="AE4528" s="5">
        <v>75</v>
      </c>
      <c r="AF4528" s="5">
        <v>263.54627872654436</v>
      </c>
      <c r="AG4528" s="5">
        <v>466</v>
      </c>
      <c r="AH4528" s="5">
        <v>1637.5008784875956</v>
      </c>
      <c r="AI4528" s="5">
        <v>14</v>
      </c>
      <c r="AJ4528" s="5">
        <v>49.195305362288288</v>
      </c>
    </row>
    <row r="4529" spans="1:36" x14ac:dyDescent="0.25">
      <c r="A4529">
        <v>2018</v>
      </c>
      <c r="B4529" t="s">
        <v>49</v>
      </c>
      <c r="C4529" s="212" t="s">
        <v>6470</v>
      </c>
      <c r="D4529" s="47" t="s">
        <v>5760</v>
      </c>
      <c r="E4529" s="11">
        <v>10.8</v>
      </c>
      <c r="F4529" s="2">
        <v>0.34110000000000001</v>
      </c>
      <c r="G4529" s="2">
        <v>0.62929999999999997</v>
      </c>
      <c r="H4529" s="2">
        <v>-0.28819999999999996</v>
      </c>
      <c r="I4529" s="2">
        <v>0.496</v>
      </c>
      <c r="J4529" s="2">
        <v>0.434</v>
      </c>
      <c r="K4529" s="2">
        <v>6.2E-2</v>
      </c>
      <c r="L4529" s="2">
        <v>0.48</v>
      </c>
      <c r="M4529" s="2">
        <v>0.50900000000000001</v>
      </c>
      <c r="N4529" s="2">
        <v>-2.9000000000000026E-2</v>
      </c>
      <c r="O4529" s="2">
        <v>-8.5066666666666665E-2</v>
      </c>
      <c r="P4529" s="2" t="s">
        <v>5900</v>
      </c>
      <c r="Q4529" s="5">
        <v>28471</v>
      </c>
      <c r="R4529" s="5">
        <v>2636.2037037037035</v>
      </c>
      <c r="S4529" s="5">
        <v>66</v>
      </c>
      <c r="T4529" s="5">
        <v>231.81482912437218</v>
      </c>
      <c r="U4529" s="5">
        <v>0</v>
      </c>
      <c r="V4529" s="5">
        <v>0</v>
      </c>
      <c r="W4529" s="5">
        <v>4</v>
      </c>
      <c r="X4529" s="5">
        <v>14.049383583295281</v>
      </c>
      <c r="Y4529" s="5">
        <v>9</v>
      </c>
      <c r="Z4529" s="5">
        <v>31.611113062414386</v>
      </c>
      <c r="AA4529" s="5">
        <v>53</v>
      </c>
      <c r="AB4529" s="5">
        <v>186.1543324786625</v>
      </c>
      <c r="AC4529" s="225">
        <v>370</v>
      </c>
      <c r="AD4529" s="5">
        <v>1299.5679814548137</v>
      </c>
      <c r="AE4529" s="5">
        <v>34</v>
      </c>
      <c r="AF4529" s="5">
        <v>119.4197604580099</v>
      </c>
      <c r="AG4529" s="5">
        <v>303</v>
      </c>
      <c r="AH4529" s="5">
        <v>1064.2408064346178</v>
      </c>
      <c r="AI4529" s="5">
        <v>33</v>
      </c>
      <c r="AJ4529" s="5">
        <v>115.90741456218609</v>
      </c>
    </row>
    <row r="4530" spans="1:36" x14ac:dyDescent="0.25">
      <c r="A4530">
        <v>2019</v>
      </c>
      <c r="B4530" t="s">
        <v>41</v>
      </c>
      <c r="C4530" s="212" t="s">
        <v>624</v>
      </c>
      <c r="D4530" s="47" t="s">
        <v>6005</v>
      </c>
      <c r="E4530" s="11">
        <v>4.17</v>
      </c>
      <c r="F4530" s="2">
        <v>0.24049999999999999</v>
      </c>
      <c r="G4530" s="2">
        <v>0.74350000000000005</v>
      </c>
      <c r="H4530" s="2">
        <v>-0.50300000000000011</v>
      </c>
      <c r="I4530" s="2">
        <v>0.2102</v>
      </c>
      <c r="J4530" s="2">
        <v>0.74750000000000005</v>
      </c>
      <c r="K4530" s="2">
        <v>-0.53730000000000011</v>
      </c>
      <c r="L4530" s="2">
        <v>0.24629999999999999</v>
      </c>
      <c r="M4530" s="2">
        <v>0.74</v>
      </c>
      <c r="N4530" s="2">
        <v>-0.49370000000000003</v>
      </c>
      <c r="O4530" s="2">
        <v>-0.51133333333333342</v>
      </c>
      <c r="P4530" s="2" t="s">
        <v>5900</v>
      </c>
      <c r="Q4530" s="5">
        <v>28483</v>
      </c>
      <c r="R4530" s="5">
        <v>6830.4556354916067</v>
      </c>
      <c r="S4530" s="5">
        <v>54</v>
      </c>
      <c r="T4530" s="5">
        <v>189.58677105641962</v>
      </c>
      <c r="U4530" s="5">
        <v>0</v>
      </c>
      <c r="V4530" s="5">
        <v>0</v>
      </c>
      <c r="W4530" s="5">
        <v>5</v>
      </c>
      <c r="X4530" s="5">
        <v>17.554330653372187</v>
      </c>
      <c r="Y4530" s="5">
        <v>17</v>
      </c>
      <c r="Z4530" s="5">
        <v>59.68472422146543</v>
      </c>
      <c r="AA4530" s="5">
        <v>32</v>
      </c>
      <c r="AB4530" s="5">
        <v>112.347716181582</v>
      </c>
      <c r="AC4530" s="225">
        <v>244</v>
      </c>
      <c r="AD4530" s="5">
        <v>856.65133588456263</v>
      </c>
      <c r="AE4530" s="5">
        <v>51</v>
      </c>
      <c r="AF4530" s="5">
        <v>179.0541726643963</v>
      </c>
      <c r="AG4530" s="5">
        <v>182</v>
      </c>
      <c r="AH4530" s="5">
        <v>638.9776357827476</v>
      </c>
      <c r="AI4530" s="5">
        <v>11</v>
      </c>
      <c r="AJ4530" s="5">
        <v>38.61952743741881</v>
      </c>
    </row>
    <row r="4531" spans="1:36" x14ac:dyDescent="0.25">
      <c r="A4531">
        <v>2018</v>
      </c>
      <c r="B4531" t="s">
        <v>49</v>
      </c>
      <c r="C4531" s="212" t="s">
        <v>682</v>
      </c>
      <c r="D4531" s="47" t="s">
        <v>6316</v>
      </c>
      <c r="E4531" s="11">
        <v>4.7</v>
      </c>
      <c r="F4531" s="2">
        <v>0.2611</v>
      </c>
      <c r="G4531" s="2">
        <v>0.71</v>
      </c>
      <c r="H4531" s="2">
        <v>-0.44889999999999997</v>
      </c>
      <c r="I4531" s="2">
        <v>0.28499999999999998</v>
      </c>
      <c r="J4531" s="2">
        <v>0.63</v>
      </c>
      <c r="K4531" s="2">
        <v>-0.34500000000000003</v>
      </c>
      <c r="L4531" s="2">
        <v>0.38500000000000001</v>
      </c>
      <c r="M4531" s="2">
        <v>0.60199999999999998</v>
      </c>
      <c r="N4531" s="2">
        <v>-0.21699999999999997</v>
      </c>
      <c r="O4531" s="2">
        <v>-0.33696666666666664</v>
      </c>
      <c r="P4531" s="2" t="s">
        <v>5900</v>
      </c>
      <c r="Q4531" s="5">
        <v>28552</v>
      </c>
      <c r="R4531" s="5">
        <v>6074.8936170212764</v>
      </c>
      <c r="S4531" s="5">
        <v>15</v>
      </c>
      <c r="T4531" s="5">
        <v>52.535724292518914</v>
      </c>
      <c r="U4531" s="5">
        <v>0</v>
      </c>
      <c r="V4531" s="5">
        <v>0</v>
      </c>
      <c r="W4531" s="5">
        <v>1</v>
      </c>
      <c r="X4531" s="5">
        <v>3.5023816195012611</v>
      </c>
      <c r="Y4531" s="5">
        <v>1</v>
      </c>
      <c r="Z4531" s="5">
        <v>3.5023816195012611</v>
      </c>
      <c r="AA4531" s="5">
        <v>13</v>
      </c>
      <c r="AB4531" s="5">
        <v>45.530961053516393</v>
      </c>
      <c r="AC4531" s="225">
        <v>146</v>
      </c>
      <c r="AD4531" s="5">
        <v>511.34771644718404</v>
      </c>
      <c r="AE4531" s="5">
        <v>22</v>
      </c>
      <c r="AF4531" s="5">
        <v>77.052395629027743</v>
      </c>
      <c r="AG4531" s="5">
        <v>115</v>
      </c>
      <c r="AH4531" s="5">
        <v>402.77388624264501</v>
      </c>
      <c r="AI4531" s="5">
        <v>9</v>
      </c>
      <c r="AJ4531" s="5">
        <v>31.521434575511346</v>
      </c>
    </row>
    <row r="4532" spans="1:36" x14ac:dyDescent="0.25">
      <c r="A4532">
        <v>2018</v>
      </c>
      <c r="B4532" t="s">
        <v>49</v>
      </c>
      <c r="C4532" s="212" t="s">
        <v>6443</v>
      </c>
      <c r="D4532" s="47" t="s">
        <v>6444</v>
      </c>
      <c r="E4532" s="11">
        <v>34.200000000000003</v>
      </c>
      <c r="F4532" s="2">
        <v>0</v>
      </c>
      <c r="G4532" s="2">
        <v>0</v>
      </c>
      <c r="H4532" s="2">
        <v>0</v>
      </c>
      <c r="I4532" s="2">
        <v>0.111</v>
      </c>
      <c r="J4532" s="2">
        <v>0.79500000000000004</v>
      </c>
      <c r="K4532" s="2">
        <v>-0.68400000000000005</v>
      </c>
      <c r="L4532" s="2">
        <v>0.13700000000000001</v>
      </c>
      <c r="M4532" s="2">
        <v>0.82399999999999995</v>
      </c>
      <c r="N4532" s="2">
        <v>-0.68699999999999994</v>
      </c>
      <c r="O4532" s="2">
        <v>-0.45700000000000002</v>
      </c>
      <c r="P4532" s="2" t="s">
        <v>5900</v>
      </c>
      <c r="Q4532" s="5">
        <v>28587</v>
      </c>
      <c r="R4532" s="5">
        <v>835.87719298245611</v>
      </c>
      <c r="S4532" s="5">
        <v>113</v>
      </c>
      <c r="T4532" s="5">
        <v>395.28456990939935</v>
      </c>
      <c r="U4532" s="5">
        <v>1</v>
      </c>
      <c r="V4532" s="5">
        <v>3.4980935390212338</v>
      </c>
      <c r="W4532" s="5">
        <v>24</v>
      </c>
      <c r="X4532" s="5">
        <v>83.954244936509596</v>
      </c>
      <c r="Y4532" s="5">
        <v>7</v>
      </c>
      <c r="Z4532" s="5">
        <v>24.486654773148636</v>
      </c>
      <c r="AA4532" s="5">
        <v>81</v>
      </c>
      <c r="AB4532" s="5">
        <v>283.34557666071993</v>
      </c>
      <c r="AC4532" s="225">
        <v>540</v>
      </c>
      <c r="AD4532" s="5">
        <v>1888.970511071466</v>
      </c>
      <c r="AE4532" s="5">
        <v>108</v>
      </c>
      <c r="AF4532" s="5">
        <v>377.79410221429322</v>
      </c>
      <c r="AG4532" s="5">
        <v>414</v>
      </c>
      <c r="AH4532" s="5">
        <v>1448.2107251547907</v>
      </c>
      <c r="AI4532" s="5">
        <v>18</v>
      </c>
      <c r="AJ4532" s="5">
        <v>62.965683702382201</v>
      </c>
    </row>
    <row r="4533" spans="1:36" x14ac:dyDescent="0.25">
      <c r="A4533">
        <v>2018</v>
      </c>
      <c r="B4533" t="s">
        <v>41</v>
      </c>
      <c r="C4533" s="212" t="s">
        <v>5605</v>
      </c>
      <c r="D4533" s="47" t="s">
        <v>1045</v>
      </c>
      <c r="E4533" s="11">
        <v>19.024000000000001</v>
      </c>
      <c r="F4533" s="2">
        <v>0.5544</v>
      </c>
      <c r="G4533" s="2">
        <v>0.42170000000000002</v>
      </c>
      <c r="H4533" s="2">
        <v>0.13269999999999998</v>
      </c>
      <c r="I4533" s="2">
        <v>0.54900000000000004</v>
      </c>
      <c r="J4533" s="2">
        <v>0.39400000000000002</v>
      </c>
      <c r="K4533" s="2">
        <v>0.15500000000000003</v>
      </c>
      <c r="L4533" s="2">
        <v>0.49490000000000001</v>
      </c>
      <c r="M4533" s="2">
        <v>0.48110000000000003</v>
      </c>
      <c r="N4533" s="2">
        <v>1.3799999999999979E-2</v>
      </c>
      <c r="O4533" s="2">
        <v>0.10049999999999999</v>
      </c>
      <c r="P4533" s="2" t="s">
        <v>4792</v>
      </c>
      <c r="Q4533" s="5">
        <v>28593</v>
      </c>
      <c r="R4533" s="5">
        <v>1502.9962153069805</v>
      </c>
      <c r="S4533" s="5">
        <v>219</v>
      </c>
      <c r="T4533" s="5">
        <v>765.9217290945337</v>
      </c>
      <c r="U4533" s="5">
        <v>1</v>
      </c>
      <c r="V4533" s="5">
        <v>3.4973594935823451</v>
      </c>
      <c r="W4533" s="5">
        <v>34</v>
      </c>
      <c r="X4533" s="5">
        <v>118.91022278179973</v>
      </c>
      <c r="Y4533" s="5">
        <v>36</v>
      </c>
      <c r="Z4533" s="5">
        <v>125.90494176896443</v>
      </c>
      <c r="AA4533" s="5">
        <v>148</v>
      </c>
      <c r="AB4533" s="5">
        <v>517.60920505018714</v>
      </c>
      <c r="AC4533" s="225">
        <v>729</v>
      </c>
      <c r="AD4533" s="5">
        <v>2549.5750708215296</v>
      </c>
      <c r="AE4533" s="5">
        <v>283</v>
      </c>
      <c r="AF4533" s="5">
        <v>989.75273668380373</v>
      </c>
      <c r="AG4533" s="5">
        <v>316</v>
      </c>
      <c r="AH4533" s="5">
        <v>1105.1655999720213</v>
      </c>
      <c r="AI4533" s="5">
        <v>130</v>
      </c>
      <c r="AJ4533" s="5">
        <v>454.65673416570485</v>
      </c>
    </row>
    <row r="4534" spans="1:36" x14ac:dyDescent="0.25">
      <c r="A4534">
        <v>2019</v>
      </c>
      <c r="B4534" t="s">
        <v>71</v>
      </c>
      <c r="C4534" s="212" t="s">
        <v>5970</v>
      </c>
      <c r="D4534" s="47" t="s">
        <v>5959</v>
      </c>
      <c r="E4534" s="11">
        <v>0</v>
      </c>
      <c r="F4534" s="2">
        <v>0.40050000000000002</v>
      </c>
      <c r="G4534" s="2">
        <v>0.58199999999999996</v>
      </c>
      <c r="H4534" s="2">
        <v>-0.18149999999999994</v>
      </c>
      <c r="I4534" s="2">
        <v>0.40760000000000002</v>
      </c>
      <c r="J4534" s="2">
        <v>0.54190000000000005</v>
      </c>
      <c r="K4534" s="2">
        <v>-0.13430000000000003</v>
      </c>
      <c r="L4534" s="2">
        <v>0.47039999999999998</v>
      </c>
      <c r="M4534" s="2">
        <v>0.51559999999999995</v>
      </c>
      <c r="N4534" s="2">
        <v>-4.5199999999999962E-2</v>
      </c>
      <c r="O4534" s="2">
        <v>-0.12033333333333331</v>
      </c>
      <c r="P4534" s="2" t="s">
        <v>5900</v>
      </c>
      <c r="Q4534" s="5">
        <v>28598</v>
      </c>
      <c r="R4534" s="5" t="s">
        <v>4791</v>
      </c>
      <c r="S4534" s="5">
        <v>152</v>
      </c>
      <c r="T4534" s="5">
        <v>531.50569969927972</v>
      </c>
      <c r="U4534" s="5">
        <v>0</v>
      </c>
      <c r="V4534" s="5">
        <v>0</v>
      </c>
      <c r="W4534" s="5">
        <v>6</v>
      </c>
      <c r="X4534" s="5">
        <v>20.980488146024197</v>
      </c>
      <c r="Y4534" s="5">
        <v>10</v>
      </c>
      <c r="Z4534" s="5">
        <v>34.967480243373657</v>
      </c>
      <c r="AA4534" s="5">
        <v>136</v>
      </c>
      <c r="AB4534" s="5">
        <v>475.55773130988183</v>
      </c>
      <c r="AC4534" s="225">
        <v>460</v>
      </c>
      <c r="AD4534" s="5">
        <v>1608.5040911951885</v>
      </c>
      <c r="AE4534" s="5">
        <v>54</v>
      </c>
      <c r="AF4534" s="5">
        <v>188.82439331421779</v>
      </c>
      <c r="AG4534" s="5">
        <v>360</v>
      </c>
      <c r="AH4534" s="5">
        <v>1258.8292887614518</v>
      </c>
      <c r="AI4534" s="5">
        <v>46</v>
      </c>
      <c r="AJ4534" s="5">
        <v>160.85040911951884</v>
      </c>
    </row>
    <row r="4535" spans="1:36" x14ac:dyDescent="0.25">
      <c r="A4535">
        <v>2019</v>
      </c>
      <c r="B4535" t="s">
        <v>71</v>
      </c>
      <c r="C4535" s="212" t="s">
        <v>718</v>
      </c>
      <c r="D4535" s="47" t="s">
        <v>3940</v>
      </c>
      <c r="E4535" s="11">
        <v>0</v>
      </c>
      <c r="F4535" s="2">
        <v>0.75560000000000005</v>
      </c>
      <c r="G4535" s="2">
        <v>0.23069999999999999</v>
      </c>
      <c r="H4535" s="2">
        <v>0.52490000000000003</v>
      </c>
      <c r="I4535" s="2">
        <v>0.75770000000000004</v>
      </c>
      <c r="J4535" s="2">
        <v>0.20269999999999999</v>
      </c>
      <c r="K4535" s="2">
        <v>0.55500000000000005</v>
      </c>
      <c r="L4535" s="2">
        <v>0.74909999999999999</v>
      </c>
      <c r="M4535" s="2">
        <v>0.23780000000000001</v>
      </c>
      <c r="N4535" s="2">
        <v>0.51129999999999998</v>
      </c>
      <c r="O4535" s="2">
        <v>0.53040000000000009</v>
      </c>
      <c r="P4535" s="2" t="s">
        <v>4792</v>
      </c>
      <c r="Q4535" s="5">
        <v>28613</v>
      </c>
      <c r="R4535" s="5" t="s">
        <v>4791</v>
      </c>
      <c r="S4535" s="5">
        <v>77</v>
      </c>
      <c r="T4535" s="5">
        <v>269.10844720931044</v>
      </c>
      <c r="U4535" s="5">
        <v>2</v>
      </c>
      <c r="V4535" s="5">
        <v>6.9898297976444272</v>
      </c>
      <c r="W4535" s="5">
        <v>8</v>
      </c>
      <c r="X4535" s="5">
        <v>27.959319190577709</v>
      </c>
      <c r="Y4535" s="5">
        <v>22</v>
      </c>
      <c r="Z4535" s="5">
        <v>76.888127774088701</v>
      </c>
      <c r="AA4535" s="5">
        <v>45</v>
      </c>
      <c r="AB4535" s="5">
        <v>157.27117044699961</v>
      </c>
      <c r="AC4535" s="225">
        <v>635</v>
      </c>
      <c r="AD4535" s="5">
        <v>2219.2709607521056</v>
      </c>
      <c r="AE4535" s="5">
        <v>102</v>
      </c>
      <c r="AF4535" s="5">
        <v>356.48131967986581</v>
      </c>
      <c r="AG4535" s="5">
        <v>484</v>
      </c>
      <c r="AH4535" s="5">
        <v>1691.5388110299511</v>
      </c>
      <c r="AI4535" s="5">
        <v>49</v>
      </c>
      <c r="AJ4535" s="5">
        <v>171.25083004228847</v>
      </c>
    </row>
    <row r="4536" spans="1:36" x14ac:dyDescent="0.25">
      <c r="A4536">
        <v>2018</v>
      </c>
      <c r="B4536" t="s">
        <v>49</v>
      </c>
      <c r="C4536" s="212" t="s">
        <v>6513</v>
      </c>
      <c r="D4536" s="47" t="s">
        <v>6320</v>
      </c>
      <c r="E4536" s="11">
        <v>16.7</v>
      </c>
      <c r="F4536" s="2">
        <v>0.39539999999999997</v>
      </c>
      <c r="G4536" s="2">
        <v>0.57040000000000002</v>
      </c>
      <c r="H4536" s="2">
        <v>-0.17500000000000004</v>
      </c>
      <c r="I4536" s="2">
        <v>0.44600000000000001</v>
      </c>
      <c r="J4536" s="2">
        <v>0.46</v>
      </c>
      <c r="K4536" s="2">
        <v>-1.4000000000000012E-2</v>
      </c>
      <c r="L4536" s="2">
        <v>0.44900000000000001</v>
      </c>
      <c r="M4536" s="2">
        <v>0.53600000000000003</v>
      </c>
      <c r="N4536" s="2">
        <v>-8.7000000000000022E-2</v>
      </c>
      <c r="O4536" s="2">
        <v>-9.2000000000000026E-2</v>
      </c>
      <c r="P4536" s="2" t="s">
        <v>5900</v>
      </c>
      <c r="Q4536" s="5">
        <v>28628</v>
      </c>
      <c r="R4536" s="5">
        <v>1714.2514970059881</v>
      </c>
      <c r="S4536" s="5">
        <v>138</v>
      </c>
      <c r="T4536" s="5">
        <v>482.04554981137346</v>
      </c>
      <c r="U4536" s="5">
        <v>0</v>
      </c>
      <c r="V4536" s="5">
        <v>0</v>
      </c>
      <c r="W4536" s="5">
        <v>18</v>
      </c>
      <c r="X4536" s="5">
        <v>62.875506497135667</v>
      </c>
      <c r="Y4536" s="5">
        <v>15</v>
      </c>
      <c r="Z4536" s="5">
        <v>52.396255414279729</v>
      </c>
      <c r="AA4536" s="5">
        <v>105</v>
      </c>
      <c r="AB4536" s="5">
        <v>366.77378789995811</v>
      </c>
      <c r="AC4536" s="225">
        <v>969</v>
      </c>
      <c r="AD4536" s="5">
        <v>3384.7980997624704</v>
      </c>
      <c r="AE4536" s="5">
        <v>101</v>
      </c>
      <c r="AF4536" s="5">
        <v>352.80145312281684</v>
      </c>
      <c r="AG4536" s="5">
        <v>814</v>
      </c>
      <c r="AH4536" s="5">
        <v>2843.3701271482464</v>
      </c>
      <c r="AI4536" s="5">
        <v>54</v>
      </c>
      <c r="AJ4536" s="5">
        <v>188.62651949140701</v>
      </c>
    </row>
    <row r="4537" spans="1:36" x14ac:dyDescent="0.25">
      <c r="A4537">
        <v>2017</v>
      </c>
      <c r="B4537" t="s">
        <v>49</v>
      </c>
      <c r="C4537" s="212" t="s">
        <v>6513</v>
      </c>
      <c r="D4537" s="47" t="s">
        <v>6320</v>
      </c>
      <c r="E4537" s="11">
        <v>16.7</v>
      </c>
      <c r="F4537" s="2">
        <v>0.39539999999999997</v>
      </c>
      <c r="G4537" s="2">
        <v>0.57040000000000002</v>
      </c>
      <c r="H4537" s="2">
        <v>-0.17500000000000004</v>
      </c>
      <c r="I4537" s="2">
        <v>0.44600000000000001</v>
      </c>
      <c r="J4537" s="2">
        <v>0.46</v>
      </c>
      <c r="K4537" s="2">
        <v>-1.4000000000000012E-2</v>
      </c>
      <c r="L4537" s="2">
        <v>0.44900000000000001</v>
      </c>
      <c r="M4537" s="2">
        <v>0.53600000000000003</v>
      </c>
      <c r="N4537" s="2">
        <v>-8.7000000000000022E-2</v>
      </c>
      <c r="O4537" s="2">
        <v>-9.2000000000000026E-2</v>
      </c>
      <c r="P4537" s="2" t="s">
        <v>5900</v>
      </c>
      <c r="Q4537" s="5">
        <v>28635</v>
      </c>
      <c r="R4537" s="5">
        <v>1714.6706586826349</v>
      </c>
      <c r="S4537" s="5">
        <v>174</v>
      </c>
      <c r="T4537" s="5">
        <v>607.64798323729701</v>
      </c>
      <c r="U4537" s="5">
        <v>1</v>
      </c>
      <c r="V4537" s="5">
        <v>3.4922297887200977</v>
      </c>
      <c r="W4537" s="5">
        <v>23</v>
      </c>
      <c r="X4537" s="5">
        <v>80.321285140562253</v>
      </c>
      <c r="Y4537" s="5">
        <v>21</v>
      </c>
      <c r="Z4537" s="5">
        <v>73.336825563122048</v>
      </c>
      <c r="AA4537" s="5">
        <v>129</v>
      </c>
      <c r="AB4537" s="5">
        <v>450.49764274489263</v>
      </c>
      <c r="AC4537" s="225">
        <v>1105</v>
      </c>
      <c r="AD4537" s="5">
        <v>3858.9139165357083</v>
      </c>
      <c r="AE4537" s="5">
        <v>121</v>
      </c>
      <c r="AF4537" s="5">
        <v>422.55980443513181</v>
      </c>
      <c r="AG4537" s="5">
        <v>917</v>
      </c>
      <c r="AH4537" s="5">
        <v>3202.3747162563295</v>
      </c>
      <c r="AI4537" s="5">
        <v>67</v>
      </c>
      <c r="AJ4537" s="5">
        <v>233.97939584424654</v>
      </c>
    </row>
    <row r="4538" spans="1:36" x14ac:dyDescent="0.25">
      <c r="A4538">
        <v>2017</v>
      </c>
      <c r="B4538" t="s">
        <v>49</v>
      </c>
      <c r="C4538" s="212" t="s">
        <v>6483</v>
      </c>
      <c r="D4538" s="47" t="s">
        <v>726</v>
      </c>
      <c r="E4538" s="11">
        <v>16</v>
      </c>
      <c r="F4538" s="2">
        <v>0.30480000000000002</v>
      </c>
      <c r="G4538" s="2">
        <v>0.66490000000000005</v>
      </c>
      <c r="H4538" s="2">
        <v>-0.36010000000000003</v>
      </c>
      <c r="I4538" s="2">
        <v>0.33800000000000002</v>
      </c>
      <c r="J4538" s="2">
        <v>0.58099999999999996</v>
      </c>
      <c r="K4538" s="2">
        <v>-0.24299999999999994</v>
      </c>
      <c r="L4538" s="2">
        <v>0.40300000000000002</v>
      </c>
      <c r="M4538" s="2">
        <v>0.58499999999999996</v>
      </c>
      <c r="N4538" s="2">
        <v>-0.18199999999999994</v>
      </c>
      <c r="O4538" s="2">
        <v>-0.26169999999999999</v>
      </c>
      <c r="P4538" s="2" t="s">
        <v>5900</v>
      </c>
      <c r="Q4538" s="5">
        <v>28678</v>
      </c>
      <c r="R4538" s="5">
        <v>1792.375</v>
      </c>
      <c r="S4538" s="5">
        <v>104</v>
      </c>
      <c r="T4538" s="5">
        <v>362.64732547597464</v>
      </c>
      <c r="U4538" s="5">
        <v>0</v>
      </c>
      <c r="V4538" s="5">
        <v>0</v>
      </c>
      <c r="W4538" s="5">
        <v>8</v>
      </c>
      <c r="X4538" s="5">
        <v>27.895948113536505</v>
      </c>
      <c r="Y4538" s="5">
        <v>9</v>
      </c>
      <c r="Z4538" s="5">
        <v>31.38294162772857</v>
      </c>
      <c r="AA4538" s="5">
        <v>87</v>
      </c>
      <c r="AB4538" s="5">
        <v>303.36843573470958</v>
      </c>
      <c r="AC4538" s="225">
        <v>389</v>
      </c>
      <c r="AD4538" s="5">
        <v>1356.4404770207127</v>
      </c>
      <c r="AE4538" s="5">
        <v>29</v>
      </c>
      <c r="AF4538" s="5">
        <v>101.12281191156985</v>
      </c>
      <c r="AG4538" s="5">
        <v>333</v>
      </c>
      <c r="AH4538" s="5">
        <v>1161.1688402259572</v>
      </c>
      <c r="AI4538" s="5">
        <v>27</v>
      </c>
      <c r="AJ4538" s="5">
        <v>94.148824883185711</v>
      </c>
    </row>
    <row r="4539" spans="1:36" x14ac:dyDescent="0.25">
      <c r="A4539">
        <v>2018</v>
      </c>
      <c r="B4539" t="s">
        <v>49</v>
      </c>
      <c r="C4539" s="212" t="s">
        <v>6483</v>
      </c>
      <c r="D4539" s="47" t="s">
        <v>726</v>
      </c>
      <c r="E4539" s="11">
        <v>16</v>
      </c>
      <c r="F4539" s="2">
        <v>0.30480000000000002</v>
      </c>
      <c r="G4539" s="2">
        <v>0.66490000000000005</v>
      </c>
      <c r="H4539" s="2">
        <v>-0.36010000000000003</v>
      </c>
      <c r="I4539" s="2">
        <v>0.33800000000000002</v>
      </c>
      <c r="J4539" s="2">
        <v>0.58099999999999996</v>
      </c>
      <c r="K4539" s="2">
        <v>-0.24299999999999994</v>
      </c>
      <c r="L4539" s="2">
        <v>0.40300000000000002</v>
      </c>
      <c r="M4539" s="2">
        <v>0.58499999999999996</v>
      </c>
      <c r="N4539" s="2">
        <v>-0.18199999999999994</v>
      </c>
      <c r="O4539" s="2">
        <v>-0.26169999999999999</v>
      </c>
      <c r="P4539" s="2" t="s">
        <v>5900</v>
      </c>
      <c r="Q4539" s="5">
        <v>28729</v>
      </c>
      <c r="R4539" s="5">
        <v>1795.5625</v>
      </c>
      <c r="S4539" s="5">
        <v>76</v>
      </c>
      <c r="T4539" s="5">
        <v>264.54105607574229</v>
      </c>
      <c r="U4539" s="5">
        <v>0</v>
      </c>
      <c r="V4539" s="5">
        <v>0</v>
      </c>
      <c r="W4539" s="5">
        <v>4</v>
      </c>
      <c r="X4539" s="5">
        <v>13.923213477670647</v>
      </c>
      <c r="Y4539" s="5">
        <v>12</v>
      </c>
      <c r="Z4539" s="5">
        <v>41.769640433011944</v>
      </c>
      <c r="AA4539" s="5">
        <v>60</v>
      </c>
      <c r="AB4539" s="5">
        <v>208.84820216505972</v>
      </c>
      <c r="AC4539" s="225">
        <v>327</v>
      </c>
      <c r="AD4539" s="5">
        <v>1138.2227017995754</v>
      </c>
      <c r="AE4539" s="5">
        <v>38</v>
      </c>
      <c r="AF4539" s="5">
        <v>132.27052803787114</v>
      </c>
      <c r="AG4539" s="5">
        <v>259</v>
      </c>
      <c r="AH4539" s="5">
        <v>901.52807267917433</v>
      </c>
      <c r="AI4539" s="5">
        <v>30</v>
      </c>
      <c r="AJ4539" s="5">
        <v>104.42410108252986</v>
      </c>
    </row>
    <row r="4540" spans="1:36" x14ac:dyDescent="0.25">
      <c r="A4540">
        <v>2018</v>
      </c>
      <c r="B4540" t="s">
        <v>49</v>
      </c>
      <c r="C4540" s="212" t="s">
        <v>6443</v>
      </c>
      <c r="D4540" s="47" t="s">
        <v>6444</v>
      </c>
      <c r="E4540" s="11">
        <v>34.200000000000003</v>
      </c>
      <c r="F4540" s="2">
        <v>0</v>
      </c>
      <c r="G4540" s="2">
        <v>0</v>
      </c>
      <c r="H4540" s="2">
        <v>0</v>
      </c>
      <c r="I4540" s="2">
        <v>0.111</v>
      </c>
      <c r="J4540" s="2">
        <v>0.79500000000000004</v>
      </c>
      <c r="K4540" s="2">
        <v>-0.68400000000000005</v>
      </c>
      <c r="L4540" s="2">
        <v>0.13700000000000001</v>
      </c>
      <c r="M4540" s="2">
        <v>0.82399999999999995</v>
      </c>
      <c r="N4540" s="2">
        <v>-0.68699999999999994</v>
      </c>
      <c r="O4540" s="2">
        <v>-0.45700000000000002</v>
      </c>
      <c r="P4540" s="2" t="s">
        <v>5900</v>
      </c>
      <c r="Q4540" s="5">
        <v>28735</v>
      </c>
      <c r="R4540" s="5">
        <v>840.20467836257308</v>
      </c>
      <c r="S4540" s="5">
        <v>119</v>
      </c>
      <c r="T4540" s="5">
        <v>414.12911084043844</v>
      </c>
      <c r="U4540" s="5">
        <v>1</v>
      </c>
      <c r="V4540" s="5">
        <v>3.4800765616843572</v>
      </c>
      <c r="W4540" s="5">
        <v>25</v>
      </c>
      <c r="X4540" s="5">
        <v>87.001914042108922</v>
      </c>
      <c r="Y4540" s="5">
        <v>9</v>
      </c>
      <c r="Z4540" s="5">
        <v>31.32068905515921</v>
      </c>
      <c r="AA4540" s="5">
        <v>84</v>
      </c>
      <c r="AB4540" s="5">
        <v>292.32643118148599</v>
      </c>
      <c r="AC4540" s="225">
        <v>448</v>
      </c>
      <c r="AD4540" s="5">
        <v>1559.0742996345921</v>
      </c>
      <c r="AE4540" s="5">
        <v>53</v>
      </c>
      <c r="AF4540" s="5">
        <v>184.44405776927093</v>
      </c>
      <c r="AG4540" s="5">
        <v>375</v>
      </c>
      <c r="AH4540" s="5">
        <v>1305.0287106316339</v>
      </c>
      <c r="AI4540" s="5">
        <v>20</v>
      </c>
      <c r="AJ4540" s="5">
        <v>69.60153123368714</v>
      </c>
    </row>
    <row r="4541" spans="1:36" x14ac:dyDescent="0.25">
      <c r="A4541">
        <v>2018</v>
      </c>
      <c r="B4541" t="s">
        <v>49</v>
      </c>
      <c r="C4541" s="212" t="s">
        <v>6319</v>
      </c>
      <c r="D4541" s="47" t="s">
        <v>6320</v>
      </c>
      <c r="E4541" s="11">
        <v>23.3</v>
      </c>
      <c r="F4541" s="2">
        <v>0.39539999999999997</v>
      </c>
      <c r="G4541" s="2">
        <v>0.57040000000000002</v>
      </c>
      <c r="H4541" s="2">
        <v>-0.17500000000000004</v>
      </c>
      <c r="I4541" s="2">
        <v>0.499</v>
      </c>
      <c r="J4541" s="2">
        <v>0.41699999999999998</v>
      </c>
      <c r="K4541" s="2">
        <v>8.2000000000000017E-2</v>
      </c>
      <c r="L4541" s="2">
        <v>0.47899999999999998</v>
      </c>
      <c r="M4541" s="2">
        <v>0.50800000000000001</v>
      </c>
      <c r="N4541" s="2">
        <v>-2.9000000000000026E-2</v>
      </c>
      <c r="O4541" s="2">
        <v>-4.0666666666666684E-2</v>
      </c>
      <c r="P4541" s="2" t="s">
        <v>5765</v>
      </c>
      <c r="Q4541" s="5">
        <v>28736</v>
      </c>
      <c r="R4541" s="5">
        <v>1233.3047210300429</v>
      </c>
      <c r="S4541" s="5">
        <v>82</v>
      </c>
      <c r="T4541" s="5">
        <v>285.35634743875278</v>
      </c>
      <c r="U4541" s="5">
        <v>0</v>
      </c>
      <c r="V4541" s="5">
        <v>0</v>
      </c>
      <c r="W4541" s="5">
        <v>13</v>
      </c>
      <c r="X4541" s="5">
        <v>45.239420935412028</v>
      </c>
      <c r="Y4541" s="5">
        <v>8</v>
      </c>
      <c r="Z4541" s="5">
        <v>27.839643652561247</v>
      </c>
      <c r="AA4541" s="5">
        <v>61</v>
      </c>
      <c r="AB4541" s="5">
        <v>212.2772828507795</v>
      </c>
      <c r="AC4541" s="225">
        <v>376</v>
      </c>
      <c r="AD4541" s="5">
        <v>1308.4632516703787</v>
      </c>
      <c r="AE4541" s="5">
        <v>133</v>
      </c>
      <c r="AF4541" s="5">
        <v>462.83407572383078</v>
      </c>
      <c r="AG4541" s="5">
        <v>228</v>
      </c>
      <c r="AH4541" s="5">
        <v>793.42984409799556</v>
      </c>
      <c r="AI4541" s="5">
        <v>15</v>
      </c>
      <c r="AJ4541" s="5">
        <v>52.19933184855234</v>
      </c>
    </row>
    <row r="4542" spans="1:36" x14ac:dyDescent="0.25">
      <c r="A4542">
        <v>2017</v>
      </c>
      <c r="B4542" t="s">
        <v>71</v>
      </c>
      <c r="C4542" s="212" t="s">
        <v>5016</v>
      </c>
      <c r="D4542" s="47" t="s">
        <v>650</v>
      </c>
      <c r="E4542" s="11">
        <v>0</v>
      </c>
      <c r="F4542" s="2">
        <v>0.78639999999999999</v>
      </c>
      <c r="G4542" s="2">
        <v>0.20200000000000001</v>
      </c>
      <c r="H4542" s="2">
        <v>0.58440000000000003</v>
      </c>
      <c r="I4542" s="2">
        <v>0.76090000000000002</v>
      </c>
      <c r="J4542" s="2">
        <v>0.2029</v>
      </c>
      <c r="K4542" s="2">
        <v>0.55800000000000005</v>
      </c>
      <c r="L4542" s="2">
        <v>0.74219999999999997</v>
      </c>
      <c r="M4542" s="2">
        <v>0.2427</v>
      </c>
      <c r="N4542" s="2">
        <v>0.49949999999999994</v>
      </c>
      <c r="O4542" s="2">
        <v>0.54730000000000001</v>
      </c>
      <c r="P4542" s="2" t="s">
        <v>4792</v>
      </c>
      <c r="Q4542" s="5">
        <v>28747</v>
      </c>
      <c r="R4542" s="5" t="s">
        <v>4791</v>
      </c>
      <c r="S4542" s="5">
        <v>166</v>
      </c>
      <c r="T4542" s="5">
        <v>577.45156016279952</v>
      </c>
      <c r="U4542" s="5">
        <v>2</v>
      </c>
      <c r="V4542" s="5">
        <v>6.9572477128048149</v>
      </c>
      <c r="W4542" s="5">
        <v>8</v>
      </c>
      <c r="X4542" s="5">
        <v>27.82899085121926</v>
      </c>
      <c r="Y4542" s="5">
        <v>22</v>
      </c>
      <c r="Z4542" s="5">
        <v>76.529724840852964</v>
      </c>
      <c r="AA4542" s="5">
        <v>134</v>
      </c>
      <c r="AB4542" s="5">
        <v>466.1355967579226</v>
      </c>
      <c r="AC4542" s="225">
        <v>1029</v>
      </c>
      <c r="AD4542" s="5">
        <v>3579.5039482380766</v>
      </c>
      <c r="AE4542" s="5">
        <v>221</v>
      </c>
      <c r="AF4542" s="5">
        <v>768.77587226493199</v>
      </c>
      <c r="AG4542" s="5">
        <v>723</v>
      </c>
      <c r="AH4542" s="5">
        <v>2515.0450481789403</v>
      </c>
      <c r="AI4542" s="5">
        <v>85</v>
      </c>
      <c r="AJ4542" s="5">
        <v>295.68302779420463</v>
      </c>
    </row>
    <row r="4543" spans="1:36" x14ac:dyDescent="0.25">
      <c r="A4543">
        <v>2017</v>
      </c>
      <c r="B4543" t="s">
        <v>41</v>
      </c>
      <c r="C4543" s="212" t="s">
        <v>5605</v>
      </c>
      <c r="D4543" s="47" t="s">
        <v>1045</v>
      </c>
      <c r="E4543" s="11">
        <v>19.024000000000001</v>
      </c>
      <c r="F4543" s="2">
        <v>0.5544</v>
      </c>
      <c r="G4543" s="2">
        <v>0.42170000000000002</v>
      </c>
      <c r="H4543" s="2">
        <v>0.13269999999999998</v>
      </c>
      <c r="I4543" s="2">
        <v>0.54900000000000004</v>
      </c>
      <c r="J4543" s="2">
        <v>0.39400000000000002</v>
      </c>
      <c r="K4543" s="2">
        <v>0.15500000000000003</v>
      </c>
      <c r="L4543" s="2">
        <v>0.49490000000000001</v>
      </c>
      <c r="M4543" s="2">
        <v>0.48110000000000003</v>
      </c>
      <c r="N4543" s="2">
        <v>1.3799999999999979E-2</v>
      </c>
      <c r="O4543" s="2">
        <v>0.10049999999999999</v>
      </c>
      <c r="P4543" s="2" t="s">
        <v>4792</v>
      </c>
      <c r="Q4543" s="5">
        <v>28755</v>
      </c>
      <c r="R4543" s="5">
        <v>1511.5117746005046</v>
      </c>
      <c r="S4543" s="5">
        <v>217</v>
      </c>
      <c r="T4543" s="5">
        <v>754.65136498000345</v>
      </c>
      <c r="U4543" s="5">
        <v>1</v>
      </c>
      <c r="V4543" s="5">
        <v>3.4776560598156845</v>
      </c>
      <c r="W4543" s="5">
        <v>27</v>
      </c>
      <c r="X4543" s="5">
        <v>93.896713615023472</v>
      </c>
      <c r="Y4543" s="5">
        <v>33</v>
      </c>
      <c r="Z4543" s="5">
        <v>114.76264997391758</v>
      </c>
      <c r="AA4543" s="5">
        <v>156</v>
      </c>
      <c r="AB4543" s="5">
        <v>542.51434533124677</v>
      </c>
      <c r="AC4543" s="225">
        <v>908</v>
      </c>
      <c r="AD4543" s="5">
        <v>3157.7117023126411</v>
      </c>
      <c r="AE4543" s="5">
        <v>289</v>
      </c>
      <c r="AF4543" s="5">
        <v>1005.0426012867329</v>
      </c>
      <c r="AG4543" s="5">
        <v>525</v>
      </c>
      <c r="AH4543" s="5">
        <v>1825.7694314032344</v>
      </c>
      <c r="AI4543" s="5">
        <v>94</v>
      </c>
      <c r="AJ4543" s="5">
        <v>326.89966962267431</v>
      </c>
    </row>
    <row r="4544" spans="1:36" x14ac:dyDescent="0.25">
      <c r="A4544">
        <v>2018</v>
      </c>
      <c r="B4544" t="s">
        <v>41</v>
      </c>
      <c r="C4544" s="212" t="s">
        <v>624</v>
      </c>
      <c r="D4544" s="47" t="s">
        <v>6005</v>
      </c>
      <c r="E4544" s="11">
        <v>4.17</v>
      </c>
      <c r="F4544" s="2">
        <v>0.24049999999999999</v>
      </c>
      <c r="G4544" s="2">
        <v>0.74350000000000005</v>
      </c>
      <c r="H4544" s="2">
        <v>-0.50300000000000011</v>
      </c>
      <c r="I4544" s="2">
        <v>0.2102</v>
      </c>
      <c r="J4544" s="2">
        <v>0.74750000000000005</v>
      </c>
      <c r="K4544" s="2">
        <v>-0.53730000000000011</v>
      </c>
      <c r="L4544" s="2">
        <v>0.24629999999999999</v>
      </c>
      <c r="M4544" s="2">
        <v>0.74</v>
      </c>
      <c r="N4544" s="2">
        <v>-0.49370000000000003</v>
      </c>
      <c r="O4544" s="2">
        <v>-0.51133333333333342</v>
      </c>
      <c r="P4544" s="2" t="s">
        <v>5900</v>
      </c>
      <c r="Q4544" s="5">
        <v>28771</v>
      </c>
      <c r="R4544" s="5">
        <v>6899.5203836930459</v>
      </c>
      <c r="S4544" s="5">
        <v>60</v>
      </c>
      <c r="T4544" s="5">
        <v>208.54332487574294</v>
      </c>
      <c r="U4544" s="5">
        <v>0</v>
      </c>
      <c r="V4544" s="5">
        <v>0</v>
      </c>
      <c r="W4544" s="5">
        <v>5</v>
      </c>
      <c r="X4544" s="5">
        <v>17.37861040631191</v>
      </c>
      <c r="Y4544" s="5">
        <v>21</v>
      </c>
      <c r="Z4544" s="5">
        <v>72.990163706510032</v>
      </c>
      <c r="AA4544" s="5">
        <v>34</v>
      </c>
      <c r="AB4544" s="5">
        <v>118.174550762921</v>
      </c>
      <c r="AC4544" s="225">
        <v>242</v>
      </c>
      <c r="AD4544" s="5">
        <v>841.12474366549657</v>
      </c>
      <c r="AE4544" s="5">
        <v>38</v>
      </c>
      <c r="AF4544" s="5">
        <v>132.0774390879705</v>
      </c>
      <c r="AG4544" s="5">
        <v>184</v>
      </c>
      <c r="AH4544" s="5">
        <v>639.53286295227838</v>
      </c>
      <c r="AI4544" s="5">
        <v>20</v>
      </c>
      <c r="AJ4544" s="5">
        <v>69.514441625247642</v>
      </c>
    </row>
    <row r="4545" spans="1:36" x14ac:dyDescent="0.25">
      <c r="A4545">
        <v>2017</v>
      </c>
      <c r="B4545" t="s">
        <v>49</v>
      </c>
      <c r="C4545" s="212" t="s">
        <v>5213</v>
      </c>
      <c r="D4545" s="47" t="s">
        <v>618</v>
      </c>
      <c r="E4545" s="11">
        <v>14.6</v>
      </c>
      <c r="F4545" s="2">
        <v>0.3947</v>
      </c>
      <c r="G4545" s="2">
        <v>0.57199999999999995</v>
      </c>
      <c r="H4545" s="2">
        <v>-0.17729999999999996</v>
      </c>
      <c r="I4545" s="2">
        <v>0.379</v>
      </c>
      <c r="J4545" s="2">
        <v>0.53300000000000003</v>
      </c>
      <c r="K4545" s="2">
        <v>-0.15400000000000003</v>
      </c>
      <c r="L4545" s="2">
        <v>0.43</v>
      </c>
      <c r="M4545" s="2">
        <v>0.55600000000000005</v>
      </c>
      <c r="N4545" s="2">
        <v>-0.12600000000000006</v>
      </c>
      <c r="O4545" s="2">
        <v>-0.15243333333333334</v>
      </c>
      <c r="P4545" s="2" t="s">
        <v>5900</v>
      </c>
      <c r="Q4545" s="5">
        <v>28772</v>
      </c>
      <c r="R4545" s="5">
        <v>1970.6849315068494</v>
      </c>
      <c r="S4545" s="5">
        <v>58</v>
      </c>
      <c r="T4545" s="5">
        <v>201.58487418323372</v>
      </c>
      <c r="U4545" s="5">
        <v>2</v>
      </c>
      <c r="V4545" s="5">
        <v>6.9512025580425414</v>
      </c>
      <c r="W4545" s="5">
        <v>13</v>
      </c>
      <c r="X4545" s="5">
        <v>45.182816627276516</v>
      </c>
      <c r="Y4545" s="5">
        <v>2</v>
      </c>
      <c r="Z4545" s="5">
        <v>6.9512025580425414</v>
      </c>
      <c r="AA4545" s="5">
        <v>41</v>
      </c>
      <c r="AB4545" s="5">
        <v>142.49965243987211</v>
      </c>
      <c r="AC4545" s="225">
        <v>308</v>
      </c>
      <c r="AD4545" s="5">
        <v>1070.4851939385514</v>
      </c>
      <c r="AE4545" s="5">
        <v>38</v>
      </c>
      <c r="AF4545" s="5">
        <v>132.07284860280828</v>
      </c>
      <c r="AG4545" s="5">
        <v>251</v>
      </c>
      <c r="AH4545" s="5">
        <v>872.37592103433894</v>
      </c>
      <c r="AI4545" s="5">
        <v>19</v>
      </c>
      <c r="AJ4545" s="5">
        <v>66.036424301404139</v>
      </c>
    </row>
    <row r="4546" spans="1:36" x14ac:dyDescent="0.25">
      <c r="A4546">
        <v>2017</v>
      </c>
      <c r="B4546" t="s">
        <v>41</v>
      </c>
      <c r="C4546" s="212" t="s">
        <v>5516</v>
      </c>
      <c r="D4546" s="47" t="s">
        <v>1044</v>
      </c>
      <c r="E4546" s="11">
        <v>10.202999999999999</v>
      </c>
      <c r="F4546" s="2">
        <v>0.502</v>
      </c>
      <c r="G4546" s="2">
        <v>0.47689999999999999</v>
      </c>
      <c r="H4546" s="2">
        <v>2.5100000000000011E-2</v>
      </c>
      <c r="I4546" s="2">
        <v>0.50519999999999998</v>
      </c>
      <c r="J4546" s="2">
        <v>0.4289</v>
      </c>
      <c r="K4546" s="2">
        <v>7.6299999999999979E-2</v>
      </c>
      <c r="L4546" s="2">
        <v>0.53339999999999999</v>
      </c>
      <c r="M4546" s="2">
        <v>0.44550000000000001</v>
      </c>
      <c r="N4546" s="2">
        <v>8.7899999999999978E-2</v>
      </c>
      <c r="O4546" s="2">
        <v>6.3099999999999989E-2</v>
      </c>
      <c r="P4546" s="2" t="s">
        <v>4792</v>
      </c>
      <c r="Q4546" s="5">
        <v>28798</v>
      </c>
      <c r="R4546" s="5">
        <v>2822.5031853376458</v>
      </c>
      <c r="S4546" s="5">
        <v>25</v>
      </c>
      <c r="T4546" s="5">
        <v>86.811584137787349</v>
      </c>
      <c r="U4546" s="5">
        <v>2</v>
      </c>
      <c r="V4546" s="5">
        <v>6.9449267310229876</v>
      </c>
      <c r="W4546" s="5">
        <v>14</v>
      </c>
      <c r="X4546" s="5">
        <v>48.614487117160913</v>
      </c>
      <c r="Y4546" s="5">
        <v>2</v>
      </c>
      <c r="Z4546" s="5">
        <v>6.9449267310229876</v>
      </c>
      <c r="AA4546" s="5">
        <v>7</v>
      </c>
      <c r="AB4546" s="5">
        <v>24.307243558580456</v>
      </c>
      <c r="AC4546" s="225">
        <v>61</v>
      </c>
      <c r="AD4546" s="5">
        <v>211.82026529620114</v>
      </c>
      <c r="AE4546" s="5">
        <v>12</v>
      </c>
      <c r="AF4546" s="5">
        <v>41.669560386137924</v>
      </c>
      <c r="AG4546" s="5">
        <v>46</v>
      </c>
      <c r="AH4546" s="5">
        <v>159.73331481352869</v>
      </c>
      <c r="AI4546" s="5">
        <v>3</v>
      </c>
      <c r="AJ4546" s="5">
        <v>10.417390096534481</v>
      </c>
    </row>
    <row r="4547" spans="1:36" x14ac:dyDescent="0.25">
      <c r="A4547">
        <v>2018</v>
      </c>
      <c r="B4547" t="s">
        <v>49</v>
      </c>
      <c r="C4547" s="212" t="s">
        <v>6513</v>
      </c>
      <c r="D4547" s="47" t="s">
        <v>6320</v>
      </c>
      <c r="E4547" s="11">
        <v>16.7</v>
      </c>
      <c r="F4547" s="2">
        <v>0.39539999999999997</v>
      </c>
      <c r="G4547" s="2">
        <v>0.57040000000000002</v>
      </c>
      <c r="H4547" s="2">
        <v>-0.17500000000000004</v>
      </c>
      <c r="I4547" s="2">
        <v>0.44600000000000001</v>
      </c>
      <c r="J4547" s="2">
        <v>0.46</v>
      </c>
      <c r="K4547" s="2">
        <v>-1.4000000000000012E-2</v>
      </c>
      <c r="L4547" s="2">
        <v>0.44900000000000001</v>
      </c>
      <c r="M4547" s="2">
        <v>0.53600000000000003</v>
      </c>
      <c r="N4547" s="2">
        <v>-8.7000000000000022E-2</v>
      </c>
      <c r="O4547" s="2">
        <v>-9.2000000000000026E-2</v>
      </c>
      <c r="P4547" s="2" t="s">
        <v>5900</v>
      </c>
      <c r="Q4547" s="5">
        <v>28802</v>
      </c>
      <c r="R4547" s="5">
        <v>1724.6706586826349</v>
      </c>
      <c r="S4547" s="5">
        <v>168</v>
      </c>
      <c r="T4547" s="5">
        <v>583.29282688702176</v>
      </c>
      <c r="U4547" s="5">
        <v>0</v>
      </c>
      <c r="V4547" s="5">
        <v>0</v>
      </c>
      <c r="W4547" s="5">
        <v>26</v>
      </c>
      <c r="X4547" s="5">
        <v>90.271508922991458</v>
      </c>
      <c r="Y4547" s="5">
        <v>26</v>
      </c>
      <c r="Z4547" s="5">
        <v>90.271508922991458</v>
      </c>
      <c r="AA4547" s="5">
        <v>116</v>
      </c>
      <c r="AB4547" s="5">
        <v>402.74980904103882</v>
      </c>
      <c r="AC4547" s="225">
        <v>1020</v>
      </c>
      <c r="AD4547" s="5">
        <v>3541.4207346712037</v>
      </c>
      <c r="AE4547" s="5">
        <v>138</v>
      </c>
      <c r="AF4547" s="5">
        <v>479.13339351433922</v>
      </c>
      <c r="AG4547" s="5">
        <v>821</v>
      </c>
      <c r="AH4547" s="5">
        <v>2850.4964932990765</v>
      </c>
      <c r="AI4547" s="5">
        <v>61</v>
      </c>
      <c r="AJ4547" s="5">
        <v>211.79084785778764</v>
      </c>
    </row>
    <row r="4548" spans="1:36" x14ac:dyDescent="0.25">
      <c r="A4548">
        <v>2019</v>
      </c>
      <c r="B4548" t="s">
        <v>41</v>
      </c>
      <c r="C4548" s="212" t="s">
        <v>5516</v>
      </c>
      <c r="D4548" s="47" t="s">
        <v>1044</v>
      </c>
      <c r="E4548" s="11">
        <v>10.202999999999999</v>
      </c>
      <c r="F4548" s="2">
        <v>0.502</v>
      </c>
      <c r="G4548" s="2">
        <v>0.47689999999999999</v>
      </c>
      <c r="H4548" s="2">
        <v>2.5100000000000011E-2</v>
      </c>
      <c r="I4548" s="2">
        <v>0.50519999999999998</v>
      </c>
      <c r="J4548" s="2">
        <v>0.4289</v>
      </c>
      <c r="K4548" s="2">
        <v>7.6299999999999979E-2</v>
      </c>
      <c r="L4548" s="2">
        <v>0.53339999999999999</v>
      </c>
      <c r="M4548" s="2">
        <v>0.44550000000000001</v>
      </c>
      <c r="N4548" s="2">
        <v>8.7899999999999978E-2</v>
      </c>
      <c r="O4548" s="2">
        <v>6.3099999999999989E-2</v>
      </c>
      <c r="P4548" s="2" t="s">
        <v>4792</v>
      </c>
      <c r="Q4548" s="5">
        <v>28811</v>
      </c>
      <c r="R4548" s="5">
        <v>2823.7773203959623</v>
      </c>
      <c r="S4548" s="5">
        <v>19</v>
      </c>
      <c r="T4548" s="5">
        <v>65.94703411891291</v>
      </c>
      <c r="U4548" s="5">
        <v>0</v>
      </c>
      <c r="V4548" s="5">
        <v>0</v>
      </c>
      <c r="W4548" s="5">
        <v>12</v>
      </c>
      <c r="X4548" s="5">
        <v>41.650758390892371</v>
      </c>
      <c r="Y4548" s="5">
        <v>1</v>
      </c>
      <c r="Z4548" s="5">
        <v>3.4708965325743635</v>
      </c>
      <c r="AA4548" s="5">
        <v>6</v>
      </c>
      <c r="AB4548" s="5">
        <v>20.825379195446185</v>
      </c>
      <c r="AC4548" s="225">
        <v>105</v>
      </c>
      <c r="AD4548" s="5">
        <v>364.44413592030821</v>
      </c>
      <c r="AE4548" s="5">
        <v>16</v>
      </c>
      <c r="AF4548" s="5">
        <v>55.534344521189816</v>
      </c>
      <c r="AG4548" s="5">
        <v>88</v>
      </c>
      <c r="AH4548" s="5">
        <v>305.43889486654405</v>
      </c>
      <c r="AI4548" s="5">
        <v>1</v>
      </c>
      <c r="AJ4548" s="5">
        <v>3.4708965325743635</v>
      </c>
    </row>
    <row r="4549" spans="1:36" x14ac:dyDescent="0.25">
      <c r="A4549">
        <v>2017</v>
      </c>
      <c r="B4549" t="s">
        <v>49</v>
      </c>
      <c r="C4549" s="212" t="s">
        <v>6319</v>
      </c>
      <c r="D4549" s="47" t="s">
        <v>6320</v>
      </c>
      <c r="E4549" s="11">
        <v>23.3</v>
      </c>
      <c r="F4549" s="2">
        <v>0.39539999999999997</v>
      </c>
      <c r="G4549" s="2">
        <v>0.57040000000000002</v>
      </c>
      <c r="H4549" s="2">
        <v>-0.17500000000000004</v>
      </c>
      <c r="I4549" s="2">
        <v>0.499</v>
      </c>
      <c r="J4549" s="2">
        <v>0.41699999999999998</v>
      </c>
      <c r="K4549" s="2">
        <v>8.2000000000000017E-2</v>
      </c>
      <c r="L4549" s="2">
        <v>0.47899999999999998</v>
      </c>
      <c r="M4549" s="2">
        <v>0.50800000000000001</v>
      </c>
      <c r="N4549" s="2">
        <v>-2.9000000000000026E-2</v>
      </c>
      <c r="O4549" s="2">
        <v>-4.0666666666666684E-2</v>
      </c>
      <c r="P4549" s="2" t="s">
        <v>5765</v>
      </c>
      <c r="Q4549" s="5">
        <v>28839</v>
      </c>
      <c r="R4549" s="5">
        <v>1237.7253218884121</v>
      </c>
      <c r="S4549" s="5">
        <v>66</v>
      </c>
      <c r="T4549" s="5">
        <v>228.85675647560598</v>
      </c>
      <c r="U4549" s="5">
        <v>0</v>
      </c>
      <c r="V4549" s="5">
        <v>0</v>
      </c>
      <c r="W4549" s="5">
        <v>3</v>
      </c>
      <c r="X4549" s="5">
        <v>10.402579839800271</v>
      </c>
      <c r="Y4549" s="5">
        <v>9</v>
      </c>
      <c r="Z4549" s="5">
        <v>31.20773951940081</v>
      </c>
      <c r="AA4549" s="5">
        <v>54</v>
      </c>
      <c r="AB4549" s="5">
        <v>187.24643711640485</v>
      </c>
      <c r="AC4549" s="225">
        <v>519</v>
      </c>
      <c r="AD4549" s="5">
        <v>1799.6463122854466</v>
      </c>
      <c r="AE4549" s="5">
        <v>178</v>
      </c>
      <c r="AF4549" s="5">
        <v>617.21973716148273</v>
      </c>
      <c r="AG4549" s="5">
        <v>313</v>
      </c>
      <c r="AH4549" s="5">
        <v>1085.3358299524948</v>
      </c>
      <c r="AI4549" s="5">
        <v>28</v>
      </c>
      <c r="AJ4549" s="5">
        <v>97.090745171469194</v>
      </c>
    </row>
    <row r="4550" spans="1:36" x14ac:dyDescent="0.25">
      <c r="A4550">
        <v>2017</v>
      </c>
      <c r="B4550" t="s">
        <v>41</v>
      </c>
      <c r="C4550" s="212" t="s">
        <v>624</v>
      </c>
      <c r="D4550" s="47" t="s">
        <v>6005</v>
      </c>
      <c r="E4550" s="11">
        <v>4.17</v>
      </c>
      <c r="F4550" s="2">
        <v>0.24049999999999999</v>
      </c>
      <c r="G4550" s="2">
        <v>0.74350000000000005</v>
      </c>
      <c r="H4550" s="2">
        <v>-0.50300000000000011</v>
      </c>
      <c r="I4550" s="2">
        <v>0.2102</v>
      </c>
      <c r="J4550" s="2">
        <v>0.74750000000000005</v>
      </c>
      <c r="K4550" s="2">
        <v>-0.53730000000000011</v>
      </c>
      <c r="L4550" s="2">
        <v>0.24629999999999999</v>
      </c>
      <c r="M4550" s="2">
        <v>0.74</v>
      </c>
      <c r="N4550" s="2">
        <v>-0.49370000000000003</v>
      </c>
      <c r="O4550" s="2">
        <v>-0.51133333333333342</v>
      </c>
      <c r="P4550" s="2" t="s">
        <v>5900</v>
      </c>
      <c r="Q4550" s="5">
        <v>28876</v>
      </c>
      <c r="R4550" s="5">
        <v>6924.700239808154</v>
      </c>
      <c r="S4550" s="5">
        <v>59</v>
      </c>
      <c r="T4550" s="5">
        <v>204.32192824490926</v>
      </c>
      <c r="U4550" s="5">
        <v>0</v>
      </c>
      <c r="V4550" s="5">
        <v>0</v>
      </c>
      <c r="W4550" s="5">
        <v>2</v>
      </c>
      <c r="X4550" s="5">
        <v>6.9261670591494671</v>
      </c>
      <c r="Y4550" s="5">
        <v>18</v>
      </c>
      <c r="Z4550" s="5">
        <v>62.3355035323452</v>
      </c>
      <c r="AA4550" s="5">
        <v>39</v>
      </c>
      <c r="AB4550" s="5">
        <v>135.0602576534146</v>
      </c>
      <c r="AC4550" s="225">
        <v>306</v>
      </c>
      <c r="AD4550" s="5">
        <v>1059.7035600498684</v>
      </c>
      <c r="AE4550" s="5">
        <v>43</v>
      </c>
      <c r="AF4550" s="5">
        <v>148.91259177171352</v>
      </c>
      <c r="AG4550" s="5">
        <v>245</v>
      </c>
      <c r="AH4550" s="5">
        <v>848.45546474580954</v>
      </c>
      <c r="AI4550" s="5">
        <v>18</v>
      </c>
      <c r="AJ4550" s="5">
        <v>62.3355035323452</v>
      </c>
    </row>
    <row r="4551" spans="1:36" x14ac:dyDescent="0.25">
      <c r="A4551">
        <v>2017</v>
      </c>
      <c r="B4551" t="s">
        <v>70</v>
      </c>
      <c r="C4551" s="212" t="s">
        <v>5296</v>
      </c>
      <c r="D4551" s="47" t="s">
        <v>5295</v>
      </c>
      <c r="E4551" s="11">
        <v>16.8</v>
      </c>
      <c r="F4551" s="2">
        <v>0.71120000000000005</v>
      </c>
      <c r="G4551" s="2">
        <v>0.26919999999999999</v>
      </c>
      <c r="H4551" s="2">
        <v>0.44200000000000006</v>
      </c>
      <c r="I4551" s="2">
        <v>0.71719999999999995</v>
      </c>
      <c r="J4551" s="2">
        <v>0.23180000000000001</v>
      </c>
      <c r="K4551" s="2">
        <v>0.48539999999999994</v>
      </c>
      <c r="L4551" s="2">
        <v>0.7198</v>
      </c>
      <c r="M4551" s="2">
        <v>0.26269999999999999</v>
      </c>
      <c r="N4551" s="2">
        <v>0.45710000000000001</v>
      </c>
      <c r="O4551" s="2">
        <v>0.46150000000000002</v>
      </c>
      <c r="P4551" s="5" t="s">
        <v>4792</v>
      </c>
      <c r="Q4551" s="5">
        <v>28918</v>
      </c>
      <c r="R4551" s="5">
        <v>1721.3095238095236</v>
      </c>
      <c r="S4551" s="5">
        <v>49</v>
      </c>
      <c r="T4551" s="5">
        <v>169.44463655854486</v>
      </c>
      <c r="U4551" s="5">
        <v>0</v>
      </c>
      <c r="V4551" s="5">
        <v>0</v>
      </c>
      <c r="W4551" s="5">
        <v>6</v>
      </c>
      <c r="X4551" s="5">
        <v>20.748322843903452</v>
      </c>
      <c r="Y4551" s="5">
        <v>5</v>
      </c>
      <c r="Z4551" s="5">
        <v>17.29026903658621</v>
      </c>
      <c r="AA4551" s="5">
        <v>38</v>
      </c>
      <c r="AB4551" s="5">
        <v>131.4060446780552</v>
      </c>
      <c r="AC4551" s="225">
        <v>639</v>
      </c>
      <c r="AD4551" s="5">
        <v>2209.6963828757175</v>
      </c>
      <c r="AE4551" s="5">
        <v>94</v>
      </c>
      <c r="AF4551" s="5">
        <v>325.05705788782075</v>
      </c>
      <c r="AG4551" s="5">
        <v>501</v>
      </c>
      <c r="AH4551" s="5">
        <v>1732.4849574659384</v>
      </c>
      <c r="AI4551" s="5">
        <v>44</v>
      </c>
      <c r="AJ4551" s="5">
        <v>152.15436752195865</v>
      </c>
    </row>
    <row r="4552" spans="1:36" x14ac:dyDescent="0.25">
      <c r="A4552">
        <v>2018</v>
      </c>
      <c r="B4552" t="s">
        <v>41</v>
      </c>
      <c r="C4552" s="212" t="s">
        <v>5515</v>
      </c>
      <c r="D4552" s="47" t="s">
        <v>1044</v>
      </c>
      <c r="E4552" s="11">
        <v>10.202999999999999</v>
      </c>
      <c r="F4552" s="2">
        <v>0.502</v>
      </c>
      <c r="G4552" s="2">
        <v>0.47689999999999999</v>
      </c>
      <c r="H4552" s="2">
        <v>2.5100000000000011E-2</v>
      </c>
      <c r="I4552" s="2">
        <v>0.50519999999999998</v>
      </c>
      <c r="J4552" s="2">
        <v>0.4289</v>
      </c>
      <c r="K4552" s="2">
        <v>7.6299999999999979E-2</v>
      </c>
      <c r="L4552" s="2">
        <v>0.53339999999999999</v>
      </c>
      <c r="M4552" s="2">
        <v>0.44550000000000001</v>
      </c>
      <c r="N4552" s="2">
        <v>8.7899999999999978E-2</v>
      </c>
      <c r="O4552" s="2">
        <v>6.3099999999999989E-2</v>
      </c>
      <c r="P4552" s="2" t="s">
        <v>4792</v>
      </c>
      <c r="Q4552" s="5">
        <v>28924</v>
      </c>
      <c r="R4552" s="5">
        <v>2834.8524943644029</v>
      </c>
      <c r="S4552" s="5">
        <v>32</v>
      </c>
      <c r="T4552" s="5">
        <v>110.63476697552206</v>
      </c>
      <c r="U4552" s="5">
        <v>0</v>
      </c>
      <c r="V4552" s="5">
        <v>0</v>
      </c>
      <c r="W4552" s="5">
        <v>19</v>
      </c>
      <c r="X4552" s="5">
        <v>65.689392891716224</v>
      </c>
      <c r="Y4552" s="5">
        <v>2</v>
      </c>
      <c r="Z4552" s="5">
        <v>6.9146729359701284</v>
      </c>
      <c r="AA4552" s="5">
        <v>11</v>
      </c>
      <c r="AB4552" s="5">
        <v>38.030701147835707</v>
      </c>
      <c r="AC4552" s="225">
        <v>117</v>
      </c>
      <c r="AD4552" s="5">
        <v>404.50836675425251</v>
      </c>
      <c r="AE4552" s="5">
        <v>14</v>
      </c>
      <c r="AF4552" s="5">
        <v>48.402710551790904</v>
      </c>
      <c r="AG4552" s="5">
        <v>101</v>
      </c>
      <c r="AH4552" s="5">
        <v>349.19098326649151</v>
      </c>
      <c r="AI4552" s="5">
        <v>2</v>
      </c>
      <c r="AJ4552" s="5">
        <v>6.9146729359701284</v>
      </c>
    </row>
    <row r="4553" spans="1:36" x14ac:dyDescent="0.25">
      <c r="A4553">
        <v>2018</v>
      </c>
      <c r="B4553" t="s">
        <v>49</v>
      </c>
      <c r="C4553" s="212" t="s">
        <v>6319</v>
      </c>
      <c r="D4553" s="47" t="s">
        <v>6320</v>
      </c>
      <c r="E4553" s="11">
        <v>23.3</v>
      </c>
      <c r="F4553" s="2">
        <v>0.39539999999999997</v>
      </c>
      <c r="G4553" s="2">
        <v>0.57040000000000002</v>
      </c>
      <c r="H4553" s="2">
        <v>-0.17500000000000004</v>
      </c>
      <c r="I4553" s="2">
        <v>0.499</v>
      </c>
      <c r="J4553" s="2">
        <v>0.41699999999999998</v>
      </c>
      <c r="K4553" s="2">
        <v>8.2000000000000017E-2</v>
      </c>
      <c r="L4553" s="2">
        <v>0.47899999999999998</v>
      </c>
      <c r="M4553" s="2">
        <v>0.50800000000000001</v>
      </c>
      <c r="N4553" s="2">
        <v>-2.9000000000000026E-2</v>
      </c>
      <c r="O4553" s="2">
        <v>-4.0666666666666684E-2</v>
      </c>
      <c r="P4553" s="2" t="s">
        <v>5765</v>
      </c>
      <c r="Q4553" s="5">
        <v>28955</v>
      </c>
      <c r="R4553" s="5">
        <v>1242.7038626609442</v>
      </c>
      <c r="S4553" s="5">
        <v>105</v>
      </c>
      <c r="T4553" s="5">
        <v>362.63166983249869</v>
      </c>
      <c r="U4553" s="5">
        <v>0</v>
      </c>
      <c r="V4553" s="5">
        <v>0</v>
      </c>
      <c r="W4553" s="5">
        <v>14</v>
      </c>
      <c r="X4553" s="5">
        <v>48.350889310999825</v>
      </c>
      <c r="Y4553" s="5">
        <v>12</v>
      </c>
      <c r="Z4553" s="5">
        <v>41.443619409428422</v>
      </c>
      <c r="AA4553" s="5">
        <v>79</v>
      </c>
      <c r="AB4553" s="5">
        <v>272.83716111207048</v>
      </c>
      <c r="AC4553" s="225">
        <v>428</v>
      </c>
      <c r="AD4553" s="5">
        <v>1478.1557589362803</v>
      </c>
      <c r="AE4553" s="5">
        <v>142</v>
      </c>
      <c r="AF4553" s="5">
        <v>490.41616301156961</v>
      </c>
      <c r="AG4553" s="5">
        <v>268</v>
      </c>
      <c r="AH4553" s="5">
        <v>925.57416681056816</v>
      </c>
      <c r="AI4553" s="5">
        <v>18</v>
      </c>
      <c r="AJ4553" s="5">
        <v>62.165429114142633</v>
      </c>
    </row>
    <row r="4554" spans="1:36" x14ac:dyDescent="0.25">
      <c r="A4554">
        <v>2018</v>
      </c>
      <c r="B4554" t="s">
        <v>70</v>
      </c>
      <c r="C4554" s="212" t="s">
        <v>5296</v>
      </c>
      <c r="D4554" s="47" t="s">
        <v>5295</v>
      </c>
      <c r="E4554" s="11">
        <v>16.8</v>
      </c>
      <c r="F4554" s="2">
        <v>0.71120000000000005</v>
      </c>
      <c r="G4554" s="2">
        <v>0.26919999999999999</v>
      </c>
      <c r="H4554" s="2">
        <v>0.44200000000000006</v>
      </c>
      <c r="I4554" s="2">
        <v>0.71719999999999995</v>
      </c>
      <c r="J4554" s="2">
        <v>0.23180000000000001</v>
      </c>
      <c r="K4554" s="2">
        <v>0.48539999999999994</v>
      </c>
      <c r="L4554" s="2">
        <v>0.7198</v>
      </c>
      <c r="M4554" s="2">
        <v>0.26269999999999999</v>
      </c>
      <c r="N4554" s="2">
        <v>0.45710000000000001</v>
      </c>
      <c r="O4554" s="2">
        <v>0.46150000000000002</v>
      </c>
      <c r="P4554" s="5" t="s">
        <v>4792</v>
      </c>
      <c r="Q4554" s="5">
        <v>28961</v>
      </c>
      <c r="R4554" s="5">
        <v>1723.8690476190475</v>
      </c>
      <c r="S4554" s="5">
        <v>47</v>
      </c>
      <c r="T4554" s="5">
        <v>162.28721383930113</v>
      </c>
      <c r="U4554" s="5">
        <v>0</v>
      </c>
      <c r="V4554" s="5">
        <v>0</v>
      </c>
      <c r="W4554" s="5">
        <v>7</v>
      </c>
      <c r="X4554" s="5">
        <v>24.170436103725699</v>
      </c>
      <c r="Y4554" s="5">
        <v>2</v>
      </c>
      <c r="Z4554" s="5">
        <v>6.9058388867787714</v>
      </c>
      <c r="AA4554" s="5">
        <v>38</v>
      </c>
      <c r="AB4554" s="5">
        <v>131.21093884879664</v>
      </c>
      <c r="AC4554" s="225">
        <v>480</v>
      </c>
      <c r="AD4554" s="5">
        <v>1657.4013328269052</v>
      </c>
      <c r="AE4554" s="5">
        <v>50</v>
      </c>
      <c r="AF4554" s="5">
        <v>172.64597216946927</v>
      </c>
      <c r="AG4554" s="5">
        <v>399</v>
      </c>
      <c r="AH4554" s="5">
        <v>1377.714857912365</v>
      </c>
      <c r="AI4554" s="5">
        <v>31</v>
      </c>
      <c r="AJ4554" s="5">
        <v>107.04050274507097</v>
      </c>
    </row>
    <row r="4555" spans="1:36" x14ac:dyDescent="0.25">
      <c r="A4555">
        <v>2018</v>
      </c>
      <c r="B4555" t="s">
        <v>49</v>
      </c>
      <c r="C4555" s="212" t="s">
        <v>6483</v>
      </c>
      <c r="D4555" s="47" t="s">
        <v>726</v>
      </c>
      <c r="E4555" s="11">
        <v>16</v>
      </c>
      <c r="F4555" s="2">
        <v>0.30480000000000002</v>
      </c>
      <c r="G4555" s="2">
        <v>0.66490000000000005</v>
      </c>
      <c r="H4555" s="2">
        <v>-0.36010000000000003</v>
      </c>
      <c r="I4555" s="2">
        <v>0.33800000000000002</v>
      </c>
      <c r="J4555" s="2">
        <v>0.58099999999999996</v>
      </c>
      <c r="K4555" s="2">
        <v>-0.24299999999999994</v>
      </c>
      <c r="L4555" s="2">
        <v>0.40300000000000002</v>
      </c>
      <c r="M4555" s="2">
        <v>0.58499999999999996</v>
      </c>
      <c r="N4555" s="2">
        <v>-0.18199999999999994</v>
      </c>
      <c r="O4555" s="2">
        <v>-0.26169999999999999</v>
      </c>
      <c r="P4555" s="2" t="s">
        <v>5900</v>
      </c>
      <c r="Q4555" s="5">
        <v>28961</v>
      </c>
      <c r="R4555" s="5">
        <v>1810.0625</v>
      </c>
      <c r="S4555" s="5">
        <v>58</v>
      </c>
      <c r="T4555" s="5">
        <v>200.2693277165844</v>
      </c>
      <c r="U4555" s="5">
        <v>1</v>
      </c>
      <c r="V4555" s="5">
        <v>3.4529194433893857</v>
      </c>
      <c r="W4555" s="5">
        <v>9</v>
      </c>
      <c r="X4555" s="5">
        <v>31.076274990504469</v>
      </c>
      <c r="Y4555" s="5">
        <v>7</v>
      </c>
      <c r="Z4555" s="5">
        <v>24.170436103725699</v>
      </c>
      <c r="AA4555" s="5">
        <v>41</v>
      </c>
      <c r="AB4555" s="5">
        <v>141.56969717896482</v>
      </c>
      <c r="AC4555" s="225">
        <v>286</v>
      </c>
      <c r="AD4555" s="5">
        <v>987.53496080936429</v>
      </c>
      <c r="AE4555" s="5">
        <v>33</v>
      </c>
      <c r="AF4555" s="5">
        <v>113.94634163184973</v>
      </c>
      <c r="AG4555" s="5">
        <v>231</v>
      </c>
      <c r="AH4555" s="5">
        <v>797.62439142294818</v>
      </c>
      <c r="AI4555" s="5">
        <v>22</v>
      </c>
      <c r="AJ4555" s="5">
        <v>75.964227754566494</v>
      </c>
    </row>
    <row r="4556" spans="1:36" x14ac:dyDescent="0.25">
      <c r="A4556">
        <v>2018</v>
      </c>
      <c r="B4556" t="s">
        <v>49</v>
      </c>
      <c r="C4556" s="212" t="s">
        <v>5213</v>
      </c>
      <c r="D4556" s="47" t="s">
        <v>618</v>
      </c>
      <c r="E4556" s="11">
        <v>14.6</v>
      </c>
      <c r="F4556" s="2">
        <v>0.3947</v>
      </c>
      <c r="G4556" s="2">
        <v>0.57199999999999995</v>
      </c>
      <c r="H4556" s="2">
        <v>-0.17729999999999996</v>
      </c>
      <c r="I4556" s="2">
        <v>0.379</v>
      </c>
      <c r="J4556" s="2">
        <v>0.53300000000000003</v>
      </c>
      <c r="K4556" s="2">
        <v>-0.15400000000000003</v>
      </c>
      <c r="L4556" s="2">
        <v>0.43</v>
      </c>
      <c r="M4556" s="2">
        <v>0.55600000000000005</v>
      </c>
      <c r="N4556" s="2">
        <v>-0.12600000000000006</v>
      </c>
      <c r="O4556" s="2">
        <v>-0.15243333333333334</v>
      </c>
      <c r="P4556" s="2" t="s">
        <v>5900</v>
      </c>
      <c r="Q4556" s="5">
        <v>29015</v>
      </c>
      <c r="R4556" s="5">
        <v>1987.3287671232877</v>
      </c>
      <c r="S4556" s="5">
        <v>48</v>
      </c>
      <c r="T4556" s="5">
        <v>165.43167327244527</v>
      </c>
      <c r="U4556" s="5">
        <v>0</v>
      </c>
      <c r="V4556" s="5">
        <v>0</v>
      </c>
      <c r="W4556" s="5">
        <v>11</v>
      </c>
      <c r="X4556" s="5">
        <v>37.911425124935377</v>
      </c>
      <c r="Y4556" s="5">
        <v>4</v>
      </c>
      <c r="Z4556" s="5">
        <v>13.785972772703776</v>
      </c>
      <c r="AA4556" s="5">
        <v>33</v>
      </c>
      <c r="AB4556" s="5">
        <v>113.73427537480613</v>
      </c>
      <c r="AC4556" s="225">
        <v>171</v>
      </c>
      <c r="AD4556" s="5">
        <v>589.35033603308636</v>
      </c>
      <c r="AE4556" s="5">
        <v>38</v>
      </c>
      <c r="AF4556" s="5">
        <v>130.96674134068584</v>
      </c>
      <c r="AG4556" s="5">
        <v>120</v>
      </c>
      <c r="AH4556" s="5">
        <v>413.57918318111319</v>
      </c>
      <c r="AI4556" s="5">
        <v>13</v>
      </c>
      <c r="AJ4556" s="5">
        <v>44.804411511287263</v>
      </c>
    </row>
    <row r="4557" spans="1:36" x14ac:dyDescent="0.25">
      <c r="A4557">
        <v>2018</v>
      </c>
      <c r="B4557" t="s">
        <v>49</v>
      </c>
      <c r="C4557" s="212" t="s">
        <v>5213</v>
      </c>
      <c r="D4557" s="47" t="s">
        <v>618</v>
      </c>
      <c r="E4557" s="11">
        <v>14.6</v>
      </c>
      <c r="F4557" s="2">
        <v>0.3947</v>
      </c>
      <c r="G4557" s="2">
        <v>0.57199999999999995</v>
      </c>
      <c r="H4557" s="2">
        <v>-0.17729999999999996</v>
      </c>
      <c r="I4557" s="2">
        <v>0.379</v>
      </c>
      <c r="J4557" s="2">
        <v>0.53300000000000003</v>
      </c>
      <c r="K4557" s="2">
        <v>-0.15400000000000003</v>
      </c>
      <c r="L4557" s="2">
        <v>0.43</v>
      </c>
      <c r="M4557" s="2">
        <v>0.55600000000000005</v>
      </c>
      <c r="N4557" s="2">
        <v>-0.12600000000000006</v>
      </c>
      <c r="O4557" s="2">
        <v>-0.15243333333333334</v>
      </c>
      <c r="P4557" s="2" t="s">
        <v>5900</v>
      </c>
      <c r="Q4557" s="5">
        <v>29056</v>
      </c>
      <c r="R4557" s="5">
        <v>1990.1369863013699</v>
      </c>
      <c r="S4557" s="5">
        <v>61</v>
      </c>
      <c r="T4557" s="5">
        <v>209.93942731277531</v>
      </c>
      <c r="U4557" s="5">
        <v>0</v>
      </c>
      <c r="V4557" s="5">
        <v>0</v>
      </c>
      <c r="W4557" s="5">
        <v>18</v>
      </c>
      <c r="X4557" s="5">
        <v>61.94933920704846</v>
      </c>
      <c r="Y4557" s="5">
        <v>2</v>
      </c>
      <c r="Z4557" s="5">
        <v>6.8832599118942737</v>
      </c>
      <c r="AA4557" s="5">
        <v>41</v>
      </c>
      <c r="AB4557" s="5">
        <v>141.1068281938326</v>
      </c>
      <c r="AC4557" s="225">
        <v>233</v>
      </c>
      <c r="AD4557" s="5">
        <v>801.89977973568284</v>
      </c>
      <c r="AE4557" s="5">
        <v>19</v>
      </c>
      <c r="AF4557" s="5">
        <v>65.390969162995589</v>
      </c>
      <c r="AG4557" s="5">
        <v>192</v>
      </c>
      <c r="AH4557" s="5">
        <v>660.79295154185024</v>
      </c>
      <c r="AI4557" s="5">
        <v>22</v>
      </c>
      <c r="AJ4557" s="5">
        <v>75.715859030837009</v>
      </c>
    </row>
    <row r="4558" spans="1:36" x14ac:dyDescent="0.25">
      <c r="A4558">
        <v>2018</v>
      </c>
      <c r="B4558" t="s">
        <v>70</v>
      </c>
      <c r="C4558" s="212" t="s">
        <v>5216</v>
      </c>
      <c r="D4558" s="47" t="s">
        <v>5042</v>
      </c>
      <c r="E4558" s="11">
        <v>89.98</v>
      </c>
      <c r="F4558" s="2">
        <v>0.65180000000000005</v>
      </c>
      <c r="G4558" s="2">
        <v>0.3301</v>
      </c>
      <c r="H4558" s="2">
        <v>0.32170000000000004</v>
      </c>
      <c r="I4558" s="2">
        <v>0.64300000000000002</v>
      </c>
      <c r="J4558" s="2">
        <v>0.30159999999999998</v>
      </c>
      <c r="K4558" s="2">
        <v>0.34140000000000004</v>
      </c>
      <c r="L4558" s="2">
        <v>0.63949999999999996</v>
      </c>
      <c r="M4558" s="2">
        <v>0.34129999999999999</v>
      </c>
      <c r="N4558" s="2">
        <v>0.29819999999999997</v>
      </c>
      <c r="O4558" s="2">
        <v>0.32043333333333335</v>
      </c>
      <c r="P4558" s="5" t="s">
        <v>4792</v>
      </c>
      <c r="Q4558" s="5">
        <v>29067</v>
      </c>
      <c r="R4558" s="5">
        <v>323.03845298955321</v>
      </c>
      <c r="S4558" s="5">
        <v>164</v>
      </c>
      <c r="T4558" s="5">
        <v>564.21371314549151</v>
      </c>
      <c r="U4558" s="5">
        <v>0</v>
      </c>
      <c r="V4558" s="5">
        <v>0</v>
      </c>
      <c r="W4558" s="5">
        <v>16</v>
      </c>
      <c r="X4558" s="5">
        <v>55.045240306877211</v>
      </c>
      <c r="Y4558" s="5">
        <v>18</v>
      </c>
      <c r="Z4558" s="5">
        <v>61.92589534523686</v>
      </c>
      <c r="AA4558" s="5">
        <v>130</v>
      </c>
      <c r="AB4558" s="5">
        <v>447.24257749337738</v>
      </c>
      <c r="AC4558" s="225">
        <v>734</v>
      </c>
      <c r="AD4558" s="5">
        <v>2525.2003990779922</v>
      </c>
      <c r="AE4558" s="5">
        <v>102</v>
      </c>
      <c r="AF4558" s="5">
        <v>350.91340695634221</v>
      </c>
      <c r="AG4558" s="5">
        <v>578</v>
      </c>
      <c r="AH4558" s="5">
        <v>1988.5093060859394</v>
      </c>
      <c r="AI4558" s="5">
        <v>54</v>
      </c>
      <c r="AJ4558" s="5">
        <v>185.77768603571062</v>
      </c>
    </row>
    <row r="4559" spans="1:36" x14ac:dyDescent="0.25">
      <c r="A4559">
        <v>2018</v>
      </c>
      <c r="B4559" t="s">
        <v>49</v>
      </c>
      <c r="C4559" s="212" t="s">
        <v>1803</v>
      </c>
      <c r="D4559" s="47" t="s">
        <v>6316</v>
      </c>
      <c r="E4559" s="11">
        <v>11.8</v>
      </c>
      <c r="F4559" s="2">
        <v>0.2611</v>
      </c>
      <c r="G4559" s="2">
        <v>0.71</v>
      </c>
      <c r="H4559" s="2">
        <v>-0.44889999999999997</v>
      </c>
      <c r="I4559" s="2">
        <v>0.38200000000000001</v>
      </c>
      <c r="J4559" s="2">
        <v>0.53700000000000003</v>
      </c>
      <c r="K4559" s="2">
        <v>-0.15500000000000003</v>
      </c>
      <c r="L4559" s="2">
        <v>0.46500000000000002</v>
      </c>
      <c r="M4559" s="2">
        <v>0.52300000000000002</v>
      </c>
      <c r="N4559" s="2">
        <v>-5.7999999999999996E-2</v>
      </c>
      <c r="O4559" s="2">
        <v>-0.22063333333333332</v>
      </c>
      <c r="P4559" s="2" t="s">
        <v>5900</v>
      </c>
      <c r="Q4559" s="5">
        <v>29082</v>
      </c>
      <c r="R4559" s="5">
        <v>2464.5762711864404</v>
      </c>
      <c r="S4559" s="5">
        <v>45</v>
      </c>
      <c r="T4559" s="5">
        <v>154.73488755931504</v>
      </c>
      <c r="U4559" s="5">
        <v>0</v>
      </c>
      <c r="V4559" s="5">
        <v>0</v>
      </c>
      <c r="W4559" s="5">
        <v>12</v>
      </c>
      <c r="X4559" s="5">
        <v>41.262636682484015</v>
      </c>
      <c r="Y4559" s="5">
        <v>3</v>
      </c>
      <c r="Z4559" s="5">
        <v>10.315659170621004</v>
      </c>
      <c r="AA4559" s="5">
        <v>30</v>
      </c>
      <c r="AB4559" s="5">
        <v>103.15659170621002</v>
      </c>
      <c r="AC4559" s="225">
        <v>451</v>
      </c>
      <c r="AD4559" s="5">
        <v>1550.7874286500241</v>
      </c>
      <c r="AE4559" s="5">
        <v>15</v>
      </c>
      <c r="AF4559" s="5">
        <v>51.578295853105011</v>
      </c>
      <c r="AG4559" s="5">
        <v>424</v>
      </c>
      <c r="AH4559" s="5">
        <v>1457.9464961144349</v>
      </c>
      <c r="AI4559" s="5">
        <v>12</v>
      </c>
      <c r="AJ4559" s="5">
        <v>41.262636682484015</v>
      </c>
    </row>
    <row r="4560" spans="1:36" x14ac:dyDescent="0.25">
      <c r="A4560">
        <v>2019</v>
      </c>
      <c r="B4560" t="s">
        <v>70</v>
      </c>
      <c r="C4560" s="212" t="s">
        <v>5216</v>
      </c>
      <c r="D4560" s="47" t="s">
        <v>5042</v>
      </c>
      <c r="E4560" s="11">
        <v>89.98</v>
      </c>
      <c r="F4560" s="2">
        <v>0.65180000000000005</v>
      </c>
      <c r="G4560" s="2">
        <v>0.3301</v>
      </c>
      <c r="H4560" s="2">
        <v>0.32170000000000004</v>
      </c>
      <c r="I4560" s="2">
        <v>0.64300000000000002</v>
      </c>
      <c r="J4560" s="2">
        <v>0.30159999999999998</v>
      </c>
      <c r="K4560" s="2">
        <v>0.34140000000000004</v>
      </c>
      <c r="L4560" s="2">
        <v>0.63949999999999996</v>
      </c>
      <c r="M4560" s="2">
        <v>0.34129999999999999</v>
      </c>
      <c r="N4560" s="2">
        <v>0.29819999999999997</v>
      </c>
      <c r="O4560" s="2">
        <v>0.32043333333333335</v>
      </c>
      <c r="P4560" s="5" t="s">
        <v>4792</v>
      </c>
      <c r="Q4560" s="5">
        <v>29084</v>
      </c>
      <c r="R4560" s="5">
        <v>323.22738386308066</v>
      </c>
      <c r="S4560" s="5">
        <v>112</v>
      </c>
      <c r="T4560" s="5">
        <v>385.09145922156512</v>
      </c>
      <c r="U4560" s="5">
        <v>0</v>
      </c>
      <c r="V4560" s="5">
        <v>0</v>
      </c>
      <c r="W4560" s="5">
        <v>22</v>
      </c>
      <c r="X4560" s="5">
        <v>75.642965204236006</v>
      </c>
      <c r="Y4560" s="5">
        <v>9</v>
      </c>
      <c r="Z4560" s="5">
        <v>30.944849401732913</v>
      </c>
      <c r="AA4560" s="5">
        <v>81</v>
      </c>
      <c r="AB4560" s="5">
        <v>278.50364461559616</v>
      </c>
      <c r="AC4560" s="225">
        <v>671</v>
      </c>
      <c r="AD4560" s="5">
        <v>2307.110438729198</v>
      </c>
      <c r="AE4560" s="5">
        <v>97</v>
      </c>
      <c r="AF4560" s="5">
        <v>333.51671021867696</v>
      </c>
      <c r="AG4560" s="5">
        <v>523</v>
      </c>
      <c r="AH4560" s="5">
        <v>1798.2395819007013</v>
      </c>
      <c r="AI4560" s="5">
        <v>51</v>
      </c>
      <c r="AJ4560" s="5">
        <v>175.35414660981985</v>
      </c>
    </row>
    <row r="4561" spans="1:36" x14ac:dyDescent="0.25">
      <c r="A4561">
        <v>2017</v>
      </c>
      <c r="B4561" t="s">
        <v>41</v>
      </c>
      <c r="C4561" s="212" t="s">
        <v>6156</v>
      </c>
      <c r="D4561" s="47" t="s">
        <v>6146</v>
      </c>
      <c r="E4561" s="11">
        <v>15.558999999999999</v>
      </c>
      <c r="F4561" s="2">
        <v>0.44619999999999999</v>
      </c>
      <c r="G4561" s="2">
        <v>0.53339999999999999</v>
      </c>
      <c r="H4561" s="2">
        <v>-8.72E-2</v>
      </c>
      <c r="I4561" s="2">
        <v>0.44350000000000001</v>
      </c>
      <c r="J4561" s="2">
        <v>0.50029999999999997</v>
      </c>
      <c r="K4561" s="2">
        <v>-5.6799999999999962E-2</v>
      </c>
      <c r="L4561" s="2">
        <v>0.41830000000000001</v>
      </c>
      <c r="M4561" s="2">
        <v>0.5615</v>
      </c>
      <c r="N4561" s="2">
        <v>-0.14319999999999999</v>
      </c>
      <c r="O4561" s="2">
        <v>-9.5733333333333323E-2</v>
      </c>
      <c r="P4561" s="2" t="s">
        <v>5900</v>
      </c>
      <c r="Q4561" s="5">
        <v>29085</v>
      </c>
      <c r="R4561" s="5">
        <v>1869.3360755832639</v>
      </c>
      <c r="S4561" s="5">
        <v>54</v>
      </c>
      <c r="T4561" s="5">
        <v>185.66271273852502</v>
      </c>
      <c r="U4561" s="5">
        <v>0</v>
      </c>
      <c r="V4561" s="5">
        <v>0</v>
      </c>
      <c r="W4561" s="5">
        <v>11</v>
      </c>
      <c r="X4561" s="5">
        <v>37.820182224514355</v>
      </c>
      <c r="Y4561" s="5">
        <v>8</v>
      </c>
      <c r="Z4561" s="5">
        <v>27.505587072374073</v>
      </c>
      <c r="AA4561" s="5">
        <v>35</v>
      </c>
      <c r="AB4561" s="5">
        <v>120.33694344163659</v>
      </c>
      <c r="AC4561" s="225">
        <v>605</v>
      </c>
      <c r="AD4561" s="5">
        <v>2080.1100223482895</v>
      </c>
      <c r="AE4561" s="5">
        <v>80</v>
      </c>
      <c r="AF4561" s="5">
        <v>275.05587072374078</v>
      </c>
      <c r="AG4561" s="5">
        <v>512</v>
      </c>
      <c r="AH4561" s="5">
        <v>1760.3575726319407</v>
      </c>
      <c r="AI4561" s="5">
        <v>13</v>
      </c>
      <c r="AJ4561" s="5">
        <v>44.696578992607868</v>
      </c>
    </row>
    <row r="4562" spans="1:36" x14ac:dyDescent="0.25">
      <c r="A4562">
        <v>2019</v>
      </c>
      <c r="B4562" t="s">
        <v>41</v>
      </c>
      <c r="C4562" s="212" t="s">
        <v>6040</v>
      </c>
      <c r="D4562" s="47" t="s">
        <v>6005</v>
      </c>
      <c r="E4562" s="11">
        <v>5.8479999999999999</v>
      </c>
      <c r="F4562" s="2">
        <v>0.24049999999999999</v>
      </c>
      <c r="G4562" s="2">
        <v>0.74350000000000005</v>
      </c>
      <c r="H4562" s="2">
        <v>-0.50300000000000011</v>
      </c>
      <c r="I4562" s="2">
        <v>0.2102</v>
      </c>
      <c r="J4562" s="2">
        <v>0.74750000000000005</v>
      </c>
      <c r="K4562" s="2">
        <v>-0.53730000000000011</v>
      </c>
      <c r="L4562" s="2">
        <v>0.24629999999999999</v>
      </c>
      <c r="M4562" s="2">
        <v>0.74</v>
      </c>
      <c r="N4562" s="2">
        <v>-0.49370000000000003</v>
      </c>
      <c r="O4562" s="2">
        <v>-0.51133333333333342</v>
      </c>
      <c r="P4562" s="2" t="s">
        <v>5900</v>
      </c>
      <c r="Q4562" s="5">
        <v>29104</v>
      </c>
      <c r="R4562" s="5">
        <v>4976.7441860465115</v>
      </c>
      <c r="S4562" s="5">
        <v>36</v>
      </c>
      <c r="T4562" s="5">
        <v>123.69433754810335</v>
      </c>
      <c r="U4562" s="5">
        <v>0</v>
      </c>
      <c r="V4562" s="5">
        <v>0</v>
      </c>
      <c r="W4562" s="5">
        <v>5</v>
      </c>
      <c r="X4562" s="5">
        <v>17.179769103903244</v>
      </c>
      <c r="Y4562" s="5">
        <v>15</v>
      </c>
      <c r="Z4562" s="5">
        <v>51.539307311709727</v>
      </c>
      <c r="AA4562" s="5">
        <v>16</v>
      </c>
      <c r="AB4562" s="5">
        <v>54.975261132490381</v>
      </c>
      <c r="AC4562" s="225">
        <v>624</v>
      </c>
      <c r="AD4562" s="5">
        <v>2144.0351841671245</v>
      </c>
      <c r="AE4562" s="5">
        <v>70</v>
      </c>
      <c r="AF4562" s="5">
        <v>240.51676745464539</v>
      </c>
      <c r="AG4562" s="5">
        <v>542</v>
      </c>
      <c r="AH4562" s="5">
        <v>1862.2869708631115</v>
      </c>
      <c r="AI4562" s="5">
        <v>12</v>
      </c>
      <c r="AJ4562" s="5">
        <v>41.231445849367788</v>
      </c>
    </row>
    <row r="4563" spans="1:36" x14ac:dyDescent="0.25">
      <c r="A4563">
        <v>2017</v>
      </c>
      <c r="B4563" t="s">
        <v>71</v>
      </c>
      <c r="C4563" s="212" t="s">
        <v>4882</v>
      </c>
      <c r="D4563" s="47" t="s">
        <v>4880</v>
      </c>
      <c r="E4563" s="11">
        <v>0</v>
      </c>
      <c r="F4563" s="2">
        <v>0.61160000000000003</v>
      </c>
      <c r="G4563" s="2">
        <v>0.37040000000000001</v>
      </c>
      <c r="H4563" s="2">
        <v>0.24120000000000003</v>
      </c>
      <c r="I4563" s="2">
        <v>0.63349999999999995</v>
      </c>
      <c r="J4563" s="2">
        <v>0.31809999999999999</v>
      </c>
      <c r="K4563" s="2">
        <v>0.31539999999999996</v>
      </c>
      <c r="L4563" s="2">
        <v>0.66879999999999995</v>
      </c>
      <c r="M4563" s="2">
        <v>0.318</v>
      </c>
      <c r="N4563" s="2">
        <v>0.35079999999999995</v>
      </c>
      <c r="O4563" s="2">
        <v>0.30246666666666666</v>
      </c>
      <c r="P4563" s="2" t="s">
        <v>4792</v>
      </c>
      <c r="Q4563" s="5">
        <v>29132</v>
      </c>
      <c r="R4563" s="5" t="s">
        <v>4791</v>
      </c>
      <c r="S4563" s="5">
        <v>112</v>
      </c>
      <c r="T4563" s="5">
        <v>384.45695455169573</v>
      </c>
      <c r="U4563" s="5">
        <v>1</v>
      </c>
      <c r="V4563" s="5">
        <v>3.4326513799258547</v>
      </c>
      <c r="W4563" s="5">
        <v>33</v>
      </c>
      <c r="X4563" s="5">
        <v>113.27749553755319</v>
      </c>
      <c r="Y4563" s="5">
        <v>17</v>
      </c>
      <c r="Z4563" s="5">
        <v>58.355073458739533</v>
      </c>
      <c r="AA4563" s="5">
        <v>61</v>
      </c>
      <c r="AB4563" s="5">
        <v>209.39173417547715</v>
      </c>
      <c r="AC4563" s="225">
        <v>990</v>
      </c>
      <c r="AD4563" s="5">
        <v>3398.3248661265961</v>
      </c>
      <c r="AE4563" s="5">
        <v>174</v>
      </c>
      <c r="AF4563" s="5">
        <v>597.2813401070988</v>
      </c>
      <c r="AG4563" s="5">
        <v>789</v>
      </c>
      <c r="AH4563" s="5">
        <v>2708.3619387614995</v>
      </c>
      <c r="AI4563" s="5">
        <v>27</v>
      </c>
      <c r="AJ4563" s="5">
        <v>92.681587257998075</v>
      </c>
    </row>
    <row r="4564" spans="1:36" x14ac:dyDescent="0.25">
      <c r="A4564">
        <v>2017</v>
      </c>
      <c r="B4564" t="s">
        <v>49</v>
      </c>
      <c r="C4564" s="212" t="s">
        <v>6446</v>
      </c>
      <c r="D4564" s="47" t="s">
        <v>5371</v>
      </c>
      <c r="E4564" s="11">
        <v>18.600000000000001</v>
      </c>
      <c r="F4564" s="2">
        <v>0.42899999999999999</v>
      </c>
      <c r="G4564" s="2">
        <v>0.54510000000000003</v>
      </c>
      <c r="H4564" s="2">
        <v>-0.11610000000000004</v>
      </c>
      <c r="I4564" s="2">
        <v>0.435</v>
      </c>
      <c r="J4564" s="2">
        <v>0.45700000000000002</v>
      </c>
      <c r="K4564" s="2">
        <v>-2.200000000000002E-2</v>
      </c>
      <c r="L4564" s="2">
        <v>0.51800000000000002</v>
      </c>
      <c r="M4564" s="2">
        <v>0.46700000000000003</v>
      </c>
      <c r="N4564" s="2">
        <v>5.099999999999999E-2</v>
      </c>
      <c r="O4564" s="2">
        <v>-2.9033333333333355E-2</v>
      </c>
      <c r="P4564" s="2" t="s">
        <v>5765</v>
      </c>
      <c r="Q4564" s="5">
        <v>29158</v>
      </c>
      <c r="R4564" s="5" t="s">
        <v>4791</v>
      </c>
      <c r="S4564" s="5">
        <v>27</v>
      </c>
      <c r="T4564" s="5">
        <v>92.598943686123874</v>
      </c>
      <c r="U4564" s="5">
        <v>0</v>
      </c>
      <c r="V4564" s="5">
        <v>0</v>
      </c>
      <c r="W4564" s="5">
        <v>3</v>
      </c>
      <c r="X4564" s="5">
        <v>10.288771520680431</v>
      </c>
      <c r="Y4564" s="5">
        <v>0</v>
      </c>
      <c r="Z4564" s="5">
        <v>0</v>
      </c>
      <c r="AA4564" s="5">
        <v>24</v>
      </c>
      <c r="AB4564" s="5">
        <v>82.310172165443447</v>
      </c>
      <c r="AC4564" s="225">
        <v>475</v>
      </c>
      <c r="AD4564" s="5">
        <v>1629.0554907744015</v>
      </c>
      <c r="AE4564" s="5">
        <v>50</v>
      </c>
      <c r="AF4564" s="5">
        <v>171.47952534467385</v>
      </c>
      <c r="AG4564" s="5">
        <v>411</v>
      </c>
      <c r="AH4564" s="5">
        <v>1409.5616983332191</v>
      </c>
      <c r="AI4564" s="5">
        <v>14</v>
      </c>
      <c r="AJ4564" s="5">
        <v>48.014267096508682</v>
      </c>
    </row>
    <row r="4565" spans="1:36" x14ac:dyDescent="0.25">
      <c r="A4565">
        <v>2018</v>
      </c>
      <c r="B4565" t="s">
        <v>49</v>
      </c>
      <c r="C4565" s="212" t="s">
        <v>6452</v>
      </c>
      <c r="D4565" s="47" t="s">
        <v>726</v>
      </c>
      <c r="E4565" s="11">
        <v>10.5</v>
      </c>
      <c r="F4565" s="2">
        <v>0.30480000000000002</v>
      </c>
      <c r="G4565" s="2">
        <v>0.66490000000000005</v>
      </c>
      <c r="H4565" s="2">
        <v>-0.36010000000000003</v>
      </c>
      <c r="I4565" s="2">
        <v>0.35299999999999998</v>
      </c>
      <c r="J4565" s="2">
        <v>0.55800000000000005</v>
      </c>
      <c r="K4565" s="2">
        <v>-0.20500000000000007</v>
      </c>
      <c r="L4565" s="2">
        <v>0.43099999999999999</v>
      </c>
      <c r="M4565" s="2">
        <v>0.55500000000000005</v>
      </c>
      <c r="N4565" s="2">
        <v>-0.12400000000000005</v>
      </c>
      <c r="O4565" s="2">
        <v>-0.2297000000000001</v>
      </c>
      <c r="P4565" s="2" t="s">
        <v>5900</v>
      </c>
      <c r="Q4565" s="5">
        <v>29185</v>
      </c>
      <c r="R4565" s="5">
        <v>2779.5238095238096</v>
      </c>
      <c r="S4565" s="5">
        <v>47</v>
      </c>
      <c r="T4565" s="5">
        <v>161.04163097481583</v>
      </c>
      <c r="U4565" s="5">
        <v>0</v>
      </c>
      <c r="V4565" s="5">
        <v>0</v>
      </c>
      <c r="W4565" s="5">
        <v>9</v>
      </c>
      <c r="X4565" s="5">
        <v>30.837759122837078</v>
      </c>
      <c r="Y4565" s="5">
        <v>8</v>
      </c>
      <c r="Z4565" s="5">
        <v>27.411341442521842</v>
      </c>
      <c r="AA4565" s="5">
        <v>30</v>
      </c>
      <c r="AB4565" s="5">
        <v>102.7925304094569</v>
      </c>
      <c r="AC4565" s="225">
        <v>215</v>
      </c>
      <c r="AD4565" s="5">
        <v>736.67980126777445</v>
      </c>
      <c r="AE4565" s="5">
        <v>33</v>
      </c>
      <c r="AF4565" s="5">
        <v>113.07178345040261</v>
      </c>
      <c r="AG4565" s="5">
        <v>173</v>
      </c>
      <c r="AH4565" s="5">
        <v>592.77025869453496</v>
      </c>
      <c r="AI4565" s="5">
        <v>9</v>
      </c>
      <c r="AJ4565" s="5">
        <v>30.837759122837078</v>
      </c>
    </row>
    <row r="4566" spans="1:36" x14ac:dyDescent="0.25">
      <c r="A4566">
        <v>2017</v>
      </c>
      <c r="B4566" t="s">
        <v>49</v>
      </c>
      <c r="C4566" s="212" t="s">
        <v>6452</v>
      </c>
      <c r="D4566" s="47" t="s">
        <v>726</v>
      </c>
      <c r="E4566" s="11">
        <v>10.5</v>
      </c>
      <c r="F4566" s="2">
        <v>0.30480000000000002</v>
      </c>
      <c r="G4566" s="2">
        <v>0.66490000000000005</v>
      </c>
      <c r="H4566" s="2">
        <v>-0.36010000000000003</v>
      </c>
      <c r="I4566" s="2">
        <v>0.35299999999999998</v>
      </c>
      <c r="J4566" s="2">
        <v>0.55800000000000005</v>
      </c>
      <c r="K4566" s="2">
        <v>-0.20500000000000007</v>
      </c>
      <c r="L4566" s="2">
        <v>0.43099999999999999</v>
      </c>
      <c r="M4566" s="2">
        <v>0.55500000000000005</v>
      </c>
      <c r="N4566" s="2">
        <v>-0.12400000000000005</v>
      </c>
      <c r="O4566" s="2">
        <v>-0.2297000000000001</v>
      </c>
      <c r="P4566" s="2" t="s">
        <v>5900</v>
      </c>
      <c r="Q4566" s="5">
        <v>29194</v>
      </c>
      <c r="R4566" s="5">
        <v>2780.3809523809523</v>
      </c>
      <c r="S4566" s="5">
        <v>42</v>
      </c>
      <c r="T4566" s="5">
        <v>143.86517777625539</v>
      </c>
      <c r="U4566" s="5">
        <v>0</v>
      </c>
      <c r="V4566" s="5">
        <v>0</v>
      </c>
      <c r="W4566" s="5">
        <v>4</v>
      </c>
      <c r="X4566" s="5">
        <v>13.701445502500514</v>
      </c>
      <c r="Y4566" s="5">
        <v>2</v>
      </c>
      <c r="Z4566" s="5">
        <v>6.8507227512502569</v>
      </c>
      <c r="AA4566" s="5">
        <v>36</v>
      </c>
      <c r="AB4566" s="5">
        <v>123.31300952250461</v>
      </c>
      <c r="AC4566" s="225">
        <v>293</v>
      </c>
      <c r="AD4566" s="5">
        <v>1003.6308830581627</v>
      </c>
      <c r="AE4566" s="5">
        <v>25</v>
      </c>
      <c r="AF4566" s="5">
        <v>85.634034390628202</v>
      </c>
      <c r="AG4566" s="5">
        <v>245</v>
      </c>
      <c r="AH4566" s="5">
        <v>839.21353702815645</v>
      </c>
      <c r="AI4566" s="5">
        <v>23</v>
      </c>
      <c r="AJ4566" s="5">
        <v>78.783311639377956</v>
      </c>
    </row>
    <row r="4567" spans="1:36" x14ac:dyDescent="0.25">
      <c r="A4567">
        <v>2018</v>
      </c>
      <c r="B4567" t="s">
        <v>49</v>
      </c>
      <c r="C4567" s="212" t="s">
        <v>6446</v>
      </c>
      <c r="D4567" s="47" t="s">
        <v>5371</v>
      </c>
      <c r="E4567" s="11">
        <v>18.600000000000001</v>
      </c>
      <c r="F4567" s="2">
        <v>0.42899999999999999</v>
      </c>
      <c r="G4567" s="2">
        <v>0.54510000000000003</v>
      </c>
      <c r="H4567" s="2">
        <v>-0.11610000000000004</v>
      </c>
      <c r="I4567" s="2">
        <v>0.435</v>
      </c>
      <c r="J4567" s="2">
        <v>0.45700000000000002</v>
      </c>
      <c r="K4567" s="2">
        <v>-2.200000000000002E-2</v>
      </c>
      <c r="L4567" s="2">
        <v>0.51800000000000002</v>
      </c>
      <c r="M4567" s="2">
        <v>0.46700000000000003</v>
      </c>
      <c r="N4567" s="2">
        <v>5.099999999999999E-2</v>
      </c>
      <c r="O4567" s="2">
        <v>-2.9033333333333355E-2</v>
      </c>
      <c r="P4567" s="2" t="s">
        <v>5765</v>
      </c>
      <c r="Q4567" s="5">
        <v>29202</v>
      </c>
      <c r="R4567" s="5" t="s">
        <v>4791</v>
      </c>
      <c r="S4567" s="5">
        <v>24</v>
      </c>
      <c r="T4567" s="5">
        <v>82.186151633449768</v>
      </c>
      <c r="U4567" s="5">
        <v>3</v>
      </c>
      <c r="V4567" s="5">
        <v>10.273268954181221</v>
      </c>
      <c r="W4567" s="5">
        <v>6</v>
      </c>
      <c r="X4567" s="5">
        <v>20.546537908362442</v>
      </c>
      <c r="Y4567" s="5">
        <v>0</v>
      </c>
      <c r="Z4567" s="5">
        <v>0</v>
      </c>
      <c r="AA4567" s="5">
        <v>15</v>
      </c>
      <c r="AB4567" s="5">
        <v>51.366344770906103</v>
      </c>
      <c r="AC4567" s="225">
        <v>420</v>
      </c>
      <c r="AD4567" s="5">
        <v>1438.2576535853707</v>
      </c>
      <c r="AE4567" s="5">
        <v>21</v>
      </c>
      <c r="AF4567" s="5">
        <v>71.912882679268535</v>
      </c>
      <c r="AG4567" s="5">
        <v>394</v>
      </c>
      <c r="AH4567" s="5">
        <v>1349.2226559824669</v>
      </c>
      <c r="AI4567" s="5">
        <v>5</v>
      </c>
      <c r="AJ4567" s="5">
        <v>17.122114923635369</v>
      </c>
    </row>
    <row r="4568" spans="1:36" x14ac:dyDescent="0.25">
      <c r="A4568">
        <v>2018</v>
      </c>
      <c r="B4568" t="s">
        <v>49</v>
      </c>
      <c r="C4568" s="212" t="s">
        <v>6446</v>
      </c>
      <c r="D4568" s="47" t="s">
        <v>5371</v>
      </c>
      <c r="E4568" s="11">
        <v>18.600000000000001</v>
      </c>
      <c r="F4568" s="2">
        <v>0.42899999999999999</v>
      </c>
      <c r="G4568" s="2">
        <v>0.54510000000000003</v>
      </c>
      <c r="H4568" s="2">
        <v>-0.11610000000000004</v>
      </c>
      <c r="I4568" s="2">
        <v>0.435</v>
      </c>
      <c r="J4568" s="2">
        <v>0.45700000000000002</v>
      </c>
      <c r="K4568" s="2">
        <v>-2.200000000000002E-2</v>
      </c>
      <c r="L4568" s="2">
        <v>0.51800000000000002</v>
      </c>
      <c r="M4568" s="2">
        <v>0.46700000000000003</v>
      </c>
      <c r="N4568" s="2">
        <v>5.099999999999999E-2</v>
      </c>
      <c r="O4568" s="2">
        <v>-2.9033333333333355E-2</v>
      </c>
      <c r="P4568" s="2" t="s">
        <v>5765</v>
      </c>
      <c r="Q4568" s="5">
        <v>29208</v>
      </c>
      <c r="R4568" s="5" t="s">
        <v>4791</v>
      </c>
      <c r="S4568" s="5">
        <v>28</v>
      </c>
      <c r="T4568" s="5">
        <v>95.864146809093398</v>
      </c>
      <c r="U4568" s="5">
        <v>0</v>
      </c>
      <c r="V4568" s="5">
        <v>0</v>
      </c>
      <c r="W4568" s="5">
        <v>7</v>
      </c>
      <c r="X4568" s="5">
        <v>23.96603670227335</v>
      </c>
      <c r="Y4568" s="5">
        <v>2</v>
      </c>
      <c r="Z4568" s="5">
        <v>6.8474390577923856</v>
      </c>
      <c r="AA4568" s="5">
        <v>19</v>
      </c>
      <c r="AB4568" s="5">
        <v>65.05067104902767</v>
      </c>
      <c r="AC4568" s="225">
        <v>357</v>
      </c>
      <c r="AD4568" s="5">
        <v>1222.2678718159407</v>
      </c>
      <c r="AE4568" s="5">
        <v>27</v>
      </c>
      <c r="AF4568" s="5">
        <v>92.440427280197213</v>
      </c>
      <c r="AG4568" s="5">
        <v>323</v>
      </c>
      <c r="AH4568" s="5">
        <v>1105.8614078334704</v>
      </c>
      <c r="AI4568" s="5">
        <v>7</v>
      </c>
      <c r="AJ4568" s="5">
        <v>23.96603670227335</v>
      </c>
    </row>
    <row r="4569" spans="1:36" x14ac:dyDescent="0.25">
      <c r="A4569">
        <v>2017</v>
      </c>
      <c r="B4569" t="s">
        <v>71</v>
      </c>
      <c r="C4569" s="212" t="s">
        <v>5981</v>
      </c>
      <c r="D4569" s="47" t="s">
        <v>5980</v>
      </c>
      <c r="E4569" s="11">
        <v>0</v>
      </c>
      <c r="F4569" s="2">
        <v>0.44840000000000002</v>
      </c>
      <c r="G4569" s="2">
        <v>0.54290000000000005</v>
      </c>
      <c r="H4569" s="2">
        <v>-9.4500000000000028E-2</v>
      </c>
      <c r="I4569" s="2">
        <v>0.2072</v>
      </c>
      <c r="J4569" s="2">
        <v>0.76519999999999999</v>
      </c>
      <c r="K4569" s="2">
        <v>-0.55800000000000005</v>
      </c>
      <c r="L4569" s="2">
        <v>0.20549999999999999</v>
      </c>
      <c r="M4569" s="2">
        <v>0.78600000000000003</v>
      </c>
      <c r="N4569" s="2">
        <v>-0.58050000000000002</v>
      </c>
      <c r="O4569" s="2">
        <v>-0.41100000000000003</v>
      </c>
      <c r="P4569" s="2" t="s">
        <v>5900</v>
      </c>
      <c r="Q4569" s="5">
        <v>29257</v>
      </c>
      <c r="R4569" s="5" t="s">
        <v>4791</v>
      </c>
      <c r="S4569" s="5">
        <v>35</v>
      </c>
      <c r="T4569" s="5">
        <v>119.62949037837099</v>
      </c>
      <c r="U4569" s="5">
        <v>0</v>
      </c>
      <c r="V4569" s="5">
        <v>0</v>
      </c>
      <c r="W4569" s="5">
        <v>0</v>
      </c>
      <c r="X4569" s="5">
        <v>0</v>
      </c>
      <c r="Y4569" s="5">
        <v>4</v>
      </c>
      <c r="Z4569" s="5">
        <v>13.671941757528112</v>
      </c>
      <c r="AA4569" s="5">
        <v>31</v>
      </c>
      <c r="AB4569" s="5">
        <v>105.95754862084287</v>
      </c>
      <c r="AC4569" s="225">
        <v>548</v>
      </c>
      <c r="AD4569" s="5">
        <v>1873.0560207813512</v>
      </c>
      <c r="AE4569" s="5">
        <v>131</v>
      </c>
      <c r="AF4569" s="5">
        <v>447.75609255904567</v>
      </c>
      <c r="AG4569" s="5">
        <v>384</v>
      </c>
      <c r="AH4569" s="5">
        <v>1312.5064087226988</v>
      </c>
      <c r="AI4569" s="5">
        <v>33</v>
      </c>
      <c r="AJ4569" s="5">
        <v>112.79351949960693</v>
      </c>
    </row>
    <row r="4570" spans="1:36" x14ac:dyDescent="0.25">
      <c r="A4570">
        <v>2018</v>
      </c>
      <c r="B4570" t="s">
        <v>49</v>
      </c>
      <c r="C4570" s="212" t="s">
        <v>6452</v>
      </c>
      <c r="D4570" s="47" t="s">
        <v>726</v>
      </c>
      <c r="E4570" s="11">
        <v>10.5</v>
      </c>
      <c r="F4570" s="2">
        <v>0.30480000000000002</v>
      </c>
      <c r="G4570" s="2">
        <v>0.66490000000000005</v>
      </c>
      <c r="H4570" s="2">
        <v>-0.36010000000000003</v>
      </c>
      <c r="I4570" s="2">
        <v>0.35299999999999998</v>
      </c>
      <c r="J4570" s="2">
        <v>0.55800000000000005</v>
      </c>
      <c r="K4570" s="2">
        <v>-0.20500000000000007</v>
      </c>
      <c r="L4570" s="2">
        <v>0.43099999999999999</v>
      </c>
      <c r="M4570" s="2">
        <v>0.55500000000000005</v>
      </c>
      <c r="N4570" s="2">
        <v>-0.12400000000000005</v>
      </c>
      <c r="O4570" s="2">
        <v>-0.2297000000000001</v>
      </c>
      <c r="P4570" s="2" t="s">
        <v>5900</v>
      </c>
      <c r="Q4570" s="5">
        <v>29267</v>
      </c>
      <c r="R4570" s="5">
        <v>2787.3333333333335</v>
      </c>
      <c r="S4570" s="5">
        <v>39</v>
      </c>
      <c r="T4570" s="5">
        <v>133.25588546827487</v>
      </c>
      <c r="U4570" s="5">
        <v>0</v>
      </c>
      <c r="V4570" s="5">
        <v>0</v>
      </c>
      <c r="W4570" s="5">
        <v>9</v>
      </c>
      <c r="X4570" s="5">
        <v>30.751358184986504</v>
      </c>
      <c r="Y4570" s="5">
        <v>7</v>
      </c>
      <c r="Z4570" s="5">
        <v>23.917723032767281</v>
      </c>
      <c r="AA4570" s="5">
        <v>23</v>
      </c>
      <c r="AB4570" s="5">
        <v>78.586804250521055</v>
      </c>
      <c r="AC4570" s="225">
        <v>265</v>
      </c>
      <c r="AD4570" s="5">
        <v>905.45665766904699</v>
      </c>
      <c r="AE4570" s="5">
        <v>23</v>
      </c>
      <c r="AF4570" s="5">
        <v>78.586804250521055</v>
      </c>
      <c r="AG4570" s="5">
        <v>214</v>
      </c>
      <c r="AH4570" s="5">
        <v>731.19896128745688</v>
      </c>
      <c r="AI4570" s="5">
        <v>28</v>
      </c>
      <c r="AJ4570" s="5">
        <v>95.670892131069124</v>
      </c>
    </row>
    <row r="4571" spans="1:36" x14ac:dyDescent="0.25">
      <c r="A4571">
        <v>2017</v>
      </c>
      <c r="B4571" t="s">
        <v>71</v>
      </c>
      <c r="C4571" s="212" t="s">
        <v>4884</v>
      </c>
      <c r="D4571" s="47" t="s">
        <v>4880</v>
      </c>
      <c r="E4571" s="11">
        <v>0</v>
      </c>
      <c r="F4571" s="2">
        <v>0.61160000000000003</v>
      </c>
      <c r="G4571" s="2">
        <v>0.37040000000000001</v>
      </c>
      <c r="H4571" s="2">
        <v>0.24120000000000003</v>
      </c>
      <c r="I4571" s="2">
        <v>0.63349999999999995</v>
      </c>
      <c r="J4571" s="2">
        <v>0.31809999999999999</v>
      </c>
      <c r="K4571" s="2">
        <v>0.31539999999999996</v>
      </c>
      <c r="L4571" s="2">
        <v>0.66879999999999995</v>
      </c>
      <c r="M4571" s="2">
        <v>0.318</v>
      </c>
      <c r="N4571" s="2">
        <v>0.35079999999999995</v>
      </c>
      <c r="O4571" s="2">
        <v>0.30246666666666666</v>
      </c>
      <c r="P4571" s="2" t="s">
        <v>4792</v>
      </c>
      <c r="Q4571" s="5">
        <v>29323</v>
      </c>
      <c r="R4571" s="5" t="s">
        <v>4791</v>
      </c>
      <c r="S4571" s="5">
        <v>31</v>
      </c>
      <c r="T4571" s="5">
        <v>105.71906012345259</v>
      </c>
      <c r="U4571" s="5">
        <v>1</v>
      </c>
      <c r="V4571" s="5">
        <v>3.4102922620468576</v>
      </c>
      <c r="W4571" s="5">
        <v>11</v>
      </c>
      <c r="X4571" s="5">
        <v>37.513214882515435</v>
      </c>
      <c r="Y4571" s="5">
        <v>6</v>
      </c>
      <c r="Z4571" s="5">
        <v>20.461753572281143</v>
      </c>
      <c r="AA4571" s="5">
        <v>13</v>
      </c>
      <c r="AB4571" s="5">
        <v>44.333799406609145</v>
      </c>
      <c r="AC4571" s="225">
        <v>283</v>
      </c>
      <c r="AD4571" s="5">
        <v>965.1127101592607</v>
      </c>
      <c r="AE4571" s="5">
        <v>34</v>
      </c>
      <c r="AF4571" s="5">
        <v>115.94993690959316</v>
      </c>
      <c r="AG4571" s="5">
        <v>235</v>
      </c>
      <c r="AH4571" s="5">
        <v>801.41868158101147</v>
      </c>
      <c r="AI4571" s="5">
        <v>14</v>
      </c>
      <c r="AJ4571" s="5">
        <v>47.744091668656004</v>
      </c>
    </row>
    <row r="4572" spans="1:36" x14ac:dyDescent="0.25">
      <c r="A4572">
        <v>2018</v>
      </c>
      <c r="B4572" t="s">
        <v>71</v>
      </c>
      <c r="C4572" s="133" t="s">
        <v>5981</v>
      </c>
      <c r="D4572" s="230" t="s">
        <v>5980</v>
      </c>
      <c r="E4572" s="229">
        <v>0</v>
      </c>
      <c r="F4572" s="228">
        <v>0.44840000000000002</v>
      </c>
      <c r="G4572" s="228">
        <v>0.54290000000000005</v>
      </c>
      <c r="H4572" s="228">
        <v>-9.4500000000000028E-2</v>
      </c>
      <c r="I4572" s="228">
        <v>0.2072</v>
      </c>
      <c r="J4572" s="228">
        <v>0.76519999999999999</v>
      </c>
      <c r="K4572" s="228">
        <v>-0.55800000000000005</v>
      </c>
      <c r="L4572" s="228">
        <v>0.20549999999999999</v>
      </c>
      <c r="M4572" s="228">
        <v>0.78600000000000003</v>
      </c>
      <c r="N4572" s="228">
        <v>-0.58050000000000002</v>
      </c>
      <c r="O4572" s="228">
        <v>-0.41100000000000003</v>
      </c>
      <c r="P4572" s="228" t="s">
        <v>5900</v>
      </c>
      <c r="Q4572" s="226">
        <v>29329</v>
      </c>
      <c r="R4572" s="226" t="s">
        <v>4791</v>
      </c>
      <c r="S4572" s="226">
        <v>55</v>
      </c>
      <c r="T4572" s="226">
        <v>187.5277029561185</v>
      </c>
      <c r="U4572" s="226">
        <v>0</v>
      </c>
      <c r="V4572" s="226">
        <v>0</v>
      </c>
      <c r="W4572" s="226">
        <v>2</v>
      </c>
      <c r="X4572" s="226">
        <v>6.8191891984043105</v>
      </c>
      <c r="Y4572" s="226">
        <v>13</v>
      </c>
      <c r="Z4572" s="226">
        <v>44.324729789628016</v>
      </c>
      <c r="AA4572" s="226">
        <v>40</v>
      </c>
      <c r="AB4572" s="226">
        <v>136.38378396808619</v>
      </c>
      <c r="AC4572" s="227">
        <v>600</v>
      </c>
      <c r="AD4572" s="226">
        <v>2045.7567595212931</v>
      </c>
      <c r="AE4572" s="226">
        <v>133</v>
      </c>
      <c r="AF4572" s="226">
        <v>453.47608169388661</v>
      </c>
      <c r="AG4572" s="226">
        <v>451</v>
      </c>
      <c r="AH4572" s="226">
        <v>1537.7271642401718</v>
      </c>
      <c r="AI4572" s="226">
        <v>16</v>
      </c>
      <c r="AJ4572" s="226">
        <v>54.553513587234484</v>
      </c>
    </row>
    <row r="4573" spans="1:36" x14ac:dyDescent="0.25">
      <c r="A4573">
        <v>2018</v>
      </c>
      <c r="B4573" t="s">
        <v>71</v>
      </c>
      <c r="C4573" s="212" t="s">
        <v>5981</v>
      </c>
      <c r="D4573" s="47" t="s">
        <v>5980</v>
      </c>
      <c r="E4573" s="11">
        <v>0</v>
      </c>
      <c r="F4573" s="2">
        <v>0.44840000000000002</v>
      </c>
      <c r="G4573" s="2">
        <v>0.54290000000000005</v>
      </c>
      <c r="H4573" s="2">
        <v>-9.4500000000000028E-2</v>
      </c>
      <c r="I4573" s="2">
        <v>0.2072</v>
      </c>
      <c r="J4573" s="2">
        <v>0.76519999999999999</v>
      </c>
      <c r="K4573" s="2">
        <v>-0.55800000000000005</v>
      </c>
      <c r="L4573" s="2">
        <v>0.20549999999999999</v>
      </c>
      <c r="M4573" s="2">
        <v>0.78600000000000003</v>
      </c>
      <c r="N4573" s="2">
        <v>-0.58050000000000002</v>
      </c>
      <c r="O4573" s="2">
        <v>-0.41100000000000003</v>
      </c>
      <c r="P4573" s="2" t="s">
        <v>5900</v>
      </c>
      <c r="Q4573" s="5">
        <v>29329</v>
      </c>
      <c r="R4573" s="5" t="s">
        <v>4791</v>
      </c>
      <c r="S4573" s="5">
        <v>55</v>
      </c>
      <c r="T4573" s="5">
        <v>187.5277029561185</v>
      </c>
      <c r="U4573" s="5">
        <v>0</v>
      </c>
      <c r="V4573" s="5">
        <v>0</v>
      </c>
      <c r="W4573" s="5">
        <v>2</v>
      </c>
      <c r="X4573" s="5">
        <v>6.8191891984043105</v>
      </c>
      <c r="Y4573" s="5">
        <v>13</v>
      </c>
      <c r="Z4573" s="5">
        <v>44.324729789628016</v>
      </c>
      <c r="AA4573" s="5">
        <v>40</v>
      </c>
      <c r="AB4573" s="5">
        <v>136.38378396808619</v>
      </c>
      <c r="AC4573" s="225">
        <v>600</v>
      </c>
      <c r="AD4573" s="5">
        <v>2045.7567595212931</v>
      </c>
      <c r="AE4573" s="5">
        <v>133</v>
      </c>
      <c r="AF4573" s="5">
        <v>453.47608169388661</v>
      </c>
      <c r="AG4573" s="5">
        <v>451</v>
      </c>
      <c r="AH4573" s="5">
        <v>1537.7271642401718</v>
      </c>
      <c r="AI4573" s="5">
        <v>16</v>
      </c>
      <c r="AJ4573" s="5">
        <v>54.553513587234484</v>
      </c>
    </row>
    <row r="4574" spans="1:36" x14ac:dyDescent="0.25">
      <c r="A4574">
        <v>2018</v>
      </c>
      <c r="B4574" t="s">
        <v>41</v>
      </c>
      <c r="C4574" s="212" t="s">
        <v>6156</v>
      </c>
      <c r="D4574" s="47" t="s">
        <v>6146</v>
      </c>
      <c r="E4574" s="11">
        <v>15.558999999999999</v>
      </c>
      <c r="F4574" s="2">
        <v>0.44619999999999999</v>
      </c>
      <c r="G4574" s="2">
        <v>0.53339999999999999</v>
      </c>
      <c r="H4574" s="2">
        <v>-8.72E-2</v>
      </c>
      <c r="I4574" s="2">
        <v>0.44350000000000001</v>
      </c>
      <c r="J4574" s="2">
        <v>0.50029999999999997</v>
      </c>
      <c r="K4574" s="2">
        <v>-5.6799999999999962E-2</v>
      </c>
      <c r="L4574" s="2">
        <v>0.41830000000000001</v>
      </c>
      <c r="M4574" s="2">
        <v>0.5615</v>
      </c>
      <c r="N4574" s="2">
        <v>-0.14319999999999999</v>
      </c>
      <c r="O4574" s="2">
        <v>-9.5733333333333323E-2</v>
      </c>
      <c r="P4574" s="2" t="s">
        <v>5900</v>
      </c>
      <c r="Q4574" s="5">
        <v>29354</v>
      </c>
      <c r="R4574" s="5">
        <v>1886.6251044411595</v>
      </c>
      <c r="S4574" s="5">
        <v>81</v>
      </c>
      <c r="T4574" s="5">
        <v>275.94194998977991</v>
      </c>
      <c r="U4574" s="5">
        <v>1</v>
      </c>
      <c r="V4574" s="5">
        <v>3.4066907406145668</v>
      </c>
      <c r="W4574" s="5">
        <v>28</v>
      </c>
      <c r="X4574" s="5">
        <v>95.387340737207879</v>
      </c>
      <c r="Y4574" s="5">
        <v>11</v>
      </c>
      <c r="Z4574" s="5">
        <v>37.473598146760231</v>
      </c>
      <c r="AA4574" s="5">
        <v>41</v>
      </c>
      <c r="AB4574" s="5">
        <v>139.67432036519725</v>
      </c>
      <c r="AC4574" s="225">
        <v>543</v>
      </c>
      <c r="AD4574" s="5">
        <v>1849.8330721537097</v>
      </c>
      <c r="AE4574" s="5">
        <v>76</v>
      </c>
      <c r="AF4574" s="5">
        <v>258.90849628670708</v>
      </c>
      <c r="AG4574" s="5">
        <v>456</v>
      </c>
      <c r="AH4574" s="5">
        <v>1553.4509777202427</v>
      </c>
      <c r="AI4574" s="5">
        <v>11</v>
      </c>
      <c r="AJ4574" s="5">
        <v>37.473598146760231</v>
      </c>
    </row>
    <row r="4575" spans="1:36" x14ac:dyDescent="0.25">
      <c r="A4575">
        <v>2017</v>
      </c>
      <c r="B4575" t="s">
        <v>70</v>
      </c>
      <c r="C4575" s="212" t="s">
        <v>5216</v>
      </c>
      <c r="D4575" s="47" t="s">
        <v>5042</v>
      </c>
      <c r="E4575" s="11">
        <v>89.98</v>
      </c>
      <c r="F4575" s="2">
        <v>0.65180000000000005</v>
      </c>
      <c r="G4575" s="2">
        <v>0.3301</v>
      </c>
      <c r="H4575" s="2">
        <v>0.32170000000000004</v>
      </c>
      <c r="I4575" s="2">
        <v>0.64300000000000002</v>
      </c>
      <c r="J4575" s="2">
        <v>0.30159999999999998</v>
      </c>
      <c r="K4575" s="2">
        <v>0.34140000000000004</v>
      </c>
      <c r="L4575" s="2">
        <v>0.63949999999999996</v>
      </c>
      <c r="M4575" s="2">
        <v>0.34129999999999999</v>
      </c>
      <c r="N4575" s="2">
        <v>0.29819999999999997</v>
      </c>
      <c r="O4575" s="2">
        <v>0.32043333333333335</v>
      </c>
      <c r="P4575" s="5" t="s">
        <v>4792</v>
      </c>
      <c r="Q4575" s="5">
        <v>29355</v>
      </c>
      <c r="R4575" s="5">
        <v>326.23916425872414</v>
      </c>
      <c r="S4575" s="5">
        <v>155</v>
      </c>
      <c r="T4575" s="5">
        <v>528.01907681825924</v>
      </c>
      <c r="U4575" s="5">
        <v>3</v>
      </c>
      <c r="V4575" s="5">
        <v>10.219724067450178</v>
      </c>
      <c r="W4575" s="5">
        <v>14</v>
      </c>
      <c r="X4575" s="5">
        <v>47.692045648100837</v>
      </c>
      <c r="Y4575" s="5">
        <v>13</v>
      </c>
      <c r="Z4575" s="5">
        <v>44.285470958950775</v>
      </c>
      <c r="AA4575" s="5">
        <v>125</v>
      </c>
      <c r="AB4575" s="5">
        <v>425.82183614375748</v>
      </c>
      <c r="AC4575" s="225">
        <v>769</v>
      </c>
      <c r="AD4575" s="5">
        <v>2619.6559359563958</v>
      </c>
      <c r="AE4575" s="5">
        <v>144</v>
      </c>
      <c r="AF4575" s="5">
        <v>490.54675523760858</v>
      </c>
      <c r="AG4575" s="5">
        <v>560</v>
      </c>
      <c r="AH4575" s="5">
        <v>1907.6818259240333</v>
      </c>
      <c r="AI4575" s="5">
        <v>65</v>
      </c>
      <c r="AJ4575" s="5">
        <v>221.42735479475385</v>
      </c>
    </row>
    <row r="4576" spans="1:36" x14ac:dyDescent="0.25">
      <c r="A4576">
        <v>2019</v>
      </c>
      <c r="B4576" t="s">
        <v>70</v>
      </c>
      <c r="C4576" s="212" t="s">
        <v>5296</v>
      </c>
      <c r="D4576" s="47" t="s">
        <v>5295</v>
      </c>
      <c r="E4576" s="11">
        <v>16.8</v>
      </c>
      <c r="F4576" s="2">
        <v>0.71120000000000005</v>
      </c>
      <c r="G4576" s="2">
        <v>0.26919999999999999</v>
      </c>
      <c r="H4576" s="2">
        <v>0.44200000000000006</v>
      </c>
      <c r="I4576" s="2">
        <v>0.71719999999999995</v>
      </c>
      <c r="J4576" s="2">
        <v>0.23180000000000001</v>
      </c>
      <c r="K4576" s="2">
        <v>0.48539999999999994</v>
      </c>
      <c r="L4576" s="2">
        <v>0.7198</v>
      </c>
      <c r="M4576" s="2">
        <v>0.26269999999999999</v>
      </c>
      <c r="N4576" s="2">
        <v>0.45710000000000001</v>
      </c>
      <c r="O4576" s="2">
        <v>0.46150000000000002</v>
      </c>
      <c r="P4576" s="5" t="s">
        <v>4792</v>
      </c>
      <c r="Q4576" s="5">
        <v>29415</v>
      </c>
      <c r="R4576" s="5">
        <v>1750.8928571428571</v>
      </c>
      <c r="S4576" s="5">
        <v>44</v>
      </c>
      <c r="T4576" s="5">
        <v>149.5835458099609</v>
      </c>
      <c r="U4576" s="5">
        <v>1</v>
      </c>
      <c r="V4576" s="5">
        <v>3.3996260411354751</v>
      </c>
      <c r="W4576" s="5">
        <v>4</v>
      </c>
      <c r="X4576" s="5">
        <v>13.5985041645419</v>
      </c>
      <c r="Y4576" s="5">
        <v>1</v>
      </c>
      <c r="Z4576" s="5">
        <v>3.3996260411354751</v>
      </c>
      <c r="AA4576" s="5">
        <v>38</v>
      </c>
      <c r="AB4576" s="5">
        <v>129.18578956314806</v>
      </c>
      <c r="AC4576" s="225">
        <v>463</v>
      </c>
      <c r="AD4576" s="5">
        <v>1574.0268570457249</v>
      </c>
      <c r="AE4576" s="5">
        <v>53</v>
      </c>
      <c r="AF4576" s="5">
        <v>180.18018018018017</v>
      </c>
      <c r="AG4576" s="5">
        <v>375</v>
      </c>
      <c r="AH4576" s="5">
        <v>1274.8597654258033</v>
      </c>
      <c r="AI4576" s="5">
        <v>35</v>
      </c>
      <c r="AJ4576" s="5">
        <v>118.98691143974163</v>
      </c>
    </row>
    <row r="4577" spans="1:36" x14ac:dyDescent="0.25">
      <c r="A4577">
        <v>2018</v>
      </c>
      <c r="B4577" t="s">
        <v>41</v>
      </c>
      <c r="C4577" s="212" t="s">
        <v>6040</v>
      </c>
      <c r="D4577" s="47" t="s">
        <v>6005</v>
      </c>
      <c r="E4577" s="11">
        <v>5.8479999999999999</v>
      </c>
      <c r="F4577" s="2">
        <v>0.24049999999999999</v>
      </c>
      <c r="G4577" s="2">
        <v>0.74350000000000005</v>
      </c>
      <c r="H4577" s="2">
        <v>-0.50300000000000011</v>
      </c>
      <c r="I4577" s="2">
        <v>0.2102</v>
      </c>
      <c r="J4577" s="2">
        <v>0.74750000000000005</v>
      </c>
      <c r="K4577" s="2">
        <v>-0.53730000000000011</v>
      </c>
      <c r="L4577" s="2">
        <v>0.24629999999999999</v>
      </c>
      <c r="M4577" s="2">
        <v>0.74</v>
      </c>
      <c r="N4577" s="2">
        <v>-0.49370000000000003</v>
      </c>
      <c r="O4577" s="2">
        <v>-0.51133333333333342</v>
      </c>
      <c r="P4577" s="2" t="s">
        <v>5900</v>
      </c>
      <c r="Q4577" s="5">
        <v>29433</v>
      </c>
      <c r="R4577" s="5">
        <v>5033.0027359781125</v>
      </c>
      <c r="S4577" s="5">
        <v>34</v>
      </c>
      <c r="T4577" s="5">
        <v>115.51659701695377</v>
      </c>
      <c r="U4577" s="5">
        <v>1</v>
      </c>
      <c r="V4577" s="5">
        <v>3.3975469710868751</v>
      </c>
      <c r="W4577" s="5">
        <v>5</v>
      </c>
      <c r="X4577" s="5">
        <v>16.987734855434375</v>
      </c>
      <c r="Y4577" s="5">
        <v>11</v>
      </c>
      <c r="Z4577" s="5">
        <v>37.373016681955626</v>
      </c>
      <c r="AA4577" s="5">
        <v>17</v>
      </c>
      <c r="AB4577" s="5">
        <v>57.758298508476884</v>
      </c>
      <c r="AC4577" s="225">
        <v>605</v>
      </c>
      <c r="AD4577" s="5">
        <v>2055.5159175075596</v>
      </c>
      <c r="AE4577" s="5">
        <v>63</v>
      </c>
      <c r="AF4577" s="5">
        <v>214.04545917847315</v>
      </c>
      <c r="AG4577" s="5">
        <v>514</v>
      </c>
      <c r="AH4577" s="5">
        <v>1746.339143138654</v>
      </c>
      <c r="AI4577" s="5">
        <v>28</v>
      </c>
      <c r="AJ4577" s="5">
        <v>95.131315190432517</v>
      </c>
    </row>
    <row r="4578" spans="1:36" x14ac:dyDescent="0.25">
      <c r="A4578">
        <v>2017</v>
      </c>
      <c r="B4578" t="s">
        <v>49</v>
      </c>
      <c r="C4578" s="212" t="s">
        <v>6504</v>
      </c>
      <c r="D4578" s="47" t="s">
        <v>726</v>
      </c>
      <c r="E4578" s="11">
        <v>10.199999999999999</v>
      </c>
      <c r="F4578" s="2">
        <v>0.30480000000000002</v>
      </c>
      <c r="G4578" s="2">
        <v>0.66490000000000005</v>
      </c>
      <c r="H4578" s="2">
        <v>-0.36010000000000003</v>
      </c>
      <c r="I4578" s="2">
        <v>0.21199999999999999</v>
      </c>
      <c r="J4578" s="2">
        <v>0.69199999999999995</v>
      </c>
      <c r="K4578" s="2">
        <v>-0.48</v>
      </c>
      <c r="L4578" s="2">
        <v>0.42199999999999999</v>
      </c>
      <c r="M4578" s="2">
        <v>0.56699999999999995</v>
      </c>
      <c r="N4578" s="2">
        <v>-0.14499999999999996</v>
      </c>
      <c r="O4578" s="2">
        <v>-0.3283666666666667</v>
      </c>
      <c r="P4578" s="2" t="s">
        <v>5900</v>
      </c>
      <c r="Q4578" s="5">
        <v>29434</v>
      </c>
      <c r="R4578" s="5">
        <v>2885.6862745098042</v>
      </c>
      <c r="S4578" s="5">
        <v>12</v>
      </c>
      <c r="T4578" s="5">
        <v>40.769178501053204</v>
      </c>
      <c r="U4578" s="5">
        <v>0</v>
      </c>
      <c r="V4578" s="5">
        <v>0</v>
      </c>
      <c r="W4578" s="5">
        <v>1</v>
      </c>
      <c r="X4578" s="5">
        <v>3.3974315417544334</v>
      </c>
      <c r="Y4578" s="5">
        <v>3</v>
      </c>
      <c r="Z4578" s="5">
        <v>10.192294625263301</v>
      </c>
      <c r="AA4578" s="5">
        <v>8</v>
      </c>
      <c r="AB4578" s="5">
        <v>27.179452334035467</v>
      </c>
      <c r="AC4578" s="225">
        <v>131</v>
      </c>
      <c r="AD4578" s="5">
        <v>445.06353196983082</v>
      </c>
      <c r="AE4578" s="5">
        <v>15</v>
      </c>
      <c r="AF4578" s="5">
        <v>50.961473126316505</v>
      </c>
      <c r="AG4578" s="5">
        <v>111</v>
      </c>
      <c r="AH4578" s="5">
        <v>377.11490113474213</v>
      </c>
      <c r="AI4578" s="5">
        <v>5</v>
      </c>
      <c r="AJ4578" s="5">
        <v>16.987157708772166</v>
      </c>
    </row>
    <row r="4579" spans="1:36" x14ac:dyDescent="0.25">
      <c r="A4579">
        <v>2019</v>
      </c>
      <c r="B4579" t="s">
        <v>41</v>
      </c>
      <c r="C4579" s="212" t="s">
        <v>6114</v>
      </c>
      <c r="D4579" s="47" t="s">
        <v>6005</v>
      </c>
      <c r="E4579" s="11">
        <v>10.282999999999999</v>
      </c>
      <c r="F4579" s="2">
        <v>0.24049999999999999</v>
      </c>
      <c r="G4579" s="2">
        <v>0.74350000000000005</v>
      </c>
      <c r="H4579" s="2">
        <v>-0.50300000000000011</v>
      </c>
      <c r="I4579" s="2">
        <v>0.2102</v>
      </c>
      <c r="J4579" s="2">
        <v>0.74750000000000005</v>
      </c>
      <c r="K4579" s="2">
        <v>-0.53730000000000011</v>
      </c>
      <c r="L4579" s="2">
        <v>0.24629999999999999</v>
      </c>
      <c r="M4579" s="2">
        <v>0.74</v>
      </c>
      <c r="N4579" s="2">
        <v>-0.49370000000000003</v>
      </c>
      <c r="O4579" s="2">
        <v>-0.51133333333333342</v>
      </c>
      <c r="P4579" s="2" t="s">
        <v>5900</v>
      </c>
      <c r="Q4579" s="5">
        <v>29471</v>
      </c>
      <c r="R4579" s="5">
        <v>2865.992414664981</v>
      </c>
      <c r="S4579" s="5">
        <v>228</v>
      </c>
      <c r="T4579" s="5">
        <v>773.64188524312044</v>
      </c>
      <c r="U4579" s="5">
        <v>2</v>
      </c>
      <c r="V4579" s="5">
        <v>6.7863323266940379</v>
      </c>
      <c r="W4579" s="5">
        <v>29</v>
      </c>
      <c r="X4579" s="5">
        <v>98.401818737063564</v>
      </c>
      <c r="Y4579" s="5">
        <v>78</v>
      </c>
      <c r="Z4579" s="5">
        <v>264.6669607410675</v>
      </c>
      <c r="AA4579" s="5">
        <v>119</v>
      </c>
      <c r="AB4579" s="5">
        <v>403.78677343829526</v>
      </c>
      <c r="AC4579" s="225">
        <v>576</v>
      </c>
      <c r="AD4579" s="5">
        <v>1954.4637100878829</v>
      </c>
      <c r="AE4579" s="5">
        <v>220</v>
      </c>
      <c r="AF4579" s="5">
        <v>746.49655593634418</v>
      </c>
      <c r="AG4579" s="5">
        <v>274</v>
      </c>
      <c r="AH4579" s="5">
        <v>929.72752875708329</v>
      </c>
      <c r="AI4579" s="5">
        <v>82</v>
      </c>
      <c r="AJ4579" s="5">
        <v>278.23962539445557</v>
      </c>
    </row>
    <row r="4580" spans="1:36" x14ac:dyDescent="0.25">
      <c r="A4580">
        <v>2018</v>
      </c>
      <c r="B4580" t="s">
        <v>71</v>
      </c>
      <c r="C4580" s="212" t="s">
        <v>4882</v>
      </c>
      <c r="D4580" s="47" t="s">
        <v>4880</v>
      </c>
      <c r="E4580" s="11">
        <v>0</v>
      </c>
      <c r="F4580" s="2">
        <v>0.61160000000000003</v>
      </c>
      <c r="G4580" s="2">
        <v>0.37040000000000001</v>
      </c>
      <c r="H4580" s="2">
        <v>0.24120000000000003</v>
      </c>
      <c r="I4580" s="2">
        <v>0.63349999999999995</v>
      </c>
      <c r="J4580" s="2">
        <v>0.31809999999999999</v>
      </c>
      <c r="K4580" s="2">
        <v>0.31539999999999996</v>
      </c>
      <c r="L4580" s="2">
        <v>0.66879999999999995</v>
      </c>
      <c r="M4580" s="2">
        <v>0.318</v>
      </c>
      <c r="N4580" s="2">
        <v>0.35079999999999995</v>
      </c>
      <c r="O4580" s="2">
        <v>0.30246666666666666</v>
      </c>
      <c r="P4580" s="2" t="s">
        <v>4792</v>
      </c>
      <c r="Q4580" s="5">
        <v>29487</v>
      </c>
      <c r="R4580" s="5" t="s">
        <v>4791</v>
      </c>
      <c r="S4580" s="5">
        <v>88</v>
      </c>
      <c r="T4580" s="5">
        <v>298.43659917929932</v>
      </c>
      <c r="U4580" s="5">
        <v>1</v>
      </c>
      <c r="V4580" s="5">
        <v>3.3913249906738563</v>
      </c>
      <c r="W4580" s="5">
        <v>6</v>
      </c>
      <c r="X4580" s="5">
        <v>20.347949944043137</v>
      </c>
      <c r="Y4580" s="5">
        <v>18</v>
      </c>
      <c r="Z4580" s="5">
        <v>61.043849832129411</v>
      </c>
      <c r="AA4580" s="5">
        <v>63</v>
      </c>
      <c r="AB4580" s="5">
        <v>213.65347441245297</v>
      </c>
      <c r="AC4580" s="225">
        <v>745</v>
      </c>
      <c r="AD4580" s="5">
        <v>2526.5371180520228</v>
      </c>
      <c r="AE4580" s="5">
        <v>78</v>
      </c>
      <c r="AF4580" s="5">
        <v>264.52334927256078</v>
      </c>
      <c r="AG4580" s="5">
        <v>633</v>
      </c>
      <c r="AH4580" s="5">
        <v>2146.7087190965508</v>
      </c>
      <c r="AI4580" s="5">
        <v>34</v>
      </c>
      <c r="AJ4580" s="5">
        <v>115.30504968291112</v>
      </c>
    </row>
    <row r="4581" spans="1:36" x14ac:dyDescent="0.25">
      <c r="A4581">
        <v>2018</v>
      </c>
      <c r="B4581" t="s">
        <v>71</v>
      </c>
      <c r="C4581" s="212" t="s">
        <v>4882</v>
      </c>
      <c r="D4581" s="47" t="s">
        <v>4880</v>
      </c>
      <c r="E4581" s="11">
        <v>0</v>
      </c>
      <c r="F4581" s="2">
        <v>0.61160000000000003</v>
      </c>
      <c r="G4581" s="2">
        <v>0.37040000000000001</v>
      </c>
      <c r="H4581" s="2">
        <v>0.24120000000000003</v>
      </c>
      <c r="I4581" s="2">
        <v>0.63349999999999995</v>
      </c>
      <c r="J4581" s="2">
        <v>0.31809999999999999</v>
      </c>
      <c r="K4581" s="2">
        <v>0.31539999999999996</v>
      </c>
      <c r="L4581" s="2">
        <v>0.66879999999999995</v>
      </c>
      <c r="M4581" s="2">
        <v>0.318</v>
      </c>
      <c r="N4581" s="2">
        <v>0.35079999999999995</v>
      </c>
      <c r="O4581" s="2">
        <v>0.30246666666666666</v>
      </c>
      <c r="P4581" s="2" t="s">
        <v>4792</v>
      </c>
      <c r="Q4581" s="5">
        <v>29487</v>
      </c>
      <c r="R4581" s="5" t="s">
        <v>4791</v>
      </c>
      <c r="S4581" s="5">
        <v>88</v>
      </c>
      <c r="T4581" s="5">
        <v>298.43659917929932</v>
      </c>
      <c r="U4581" s="5">
        <v>1</v>
      </c>
      <c r="V4581" s="5">
        <v>3.3913249906738563</v>
      </c>
      <c r="W4581" s="5">
        <v>6</v>
      </c>
      <c r="X4581" s="5">
        <v>20.347949944043137</v>
      </c>
      <c r="Y4581" s="5">
        <v>18</v>
      </c>
      <c r="Z4581" s="5">
        <v>61.043849832129411</v>
      </c>
      <c r="AA4581" s="5">
        <v>63</v>
      </c>
      <c r="AB4581" s="5">
        <v>213.65347441245297</v>
      </c>
      <c r="AC4581" s="225">
        <v>745</v>
      </c>
      <c r="AD4581" s="5">
        <v>2526.5371180520228</v>
      </c>
      <c r="AE4581" s="5">
        <v>78</v>
      </c>
      <c r="AF4581" s="5">
        <v>264.52334927256078</v>
      </c>
      <c r="AG4581" s="5">
        <v>633</v>
      </c>
      <c r="AH4581" s="5">
        <v>2146.7087190965508</v>
      </c>
      <c r="AI4581" s="5">
        <v>34</v>
      </c>
      <c r="AJ4581" s="5">
        <v>115.30504968291112</v>
      </c>
    </row>
    <row r="4582" spans="1:36" x14ac:dyDescent="0.25">
      <c r="A4582">
        <v>2017</v>
      </c>
      <c r="B4582" t="s">
        <v>41</v>
      </c>
      <c r="C4582" s="212" t="s">
        <v>6086</v>
      </c>
      <c r="D4582" s="47" t="s">
        <v>5289</v>
      </c>
      <c r="E4582" s="11">
        <v>7.9930000000000003</v>
      </c>
      <c r="F4582" s="2">
        <v>0.36990000000000001</v>
      </c>
      <c r="G4582" s="2">
        <v>0.61060000000000003</v>
      </c>
      <c r="H4582" s="2">
        <v>-0.24070000000000003</v>
      </c>
      <c r="I4582" s="2">
        <v>0.36830000000000002</v>
      </c>
      <c r="J4582" s="2">
        <v>0.57410000000000005</v>
      </c>
      <c r="K4582" s="2">
        <v>-0.20580000000000004</v>
      </c>
      <c r="L4582" s="2">
        <v>0.45140000000000002</v>
      </c>
      <c r="M4582" s="2">
        <v>0.53480000000000005</v>
      </c>
      <c r="N4582" s="2">
        <v>-8.340000000000003E-2</v>
      </c>
      <c r="O4582" s="2">
        <v>-0.17663333333333334</v>
      </c>
      <c r="P4582" s="2" t="s">
        <v>5900</v>
      </c>
      <c r="Q4582" s="5">
        <v>29553</v>
      </c>
      <c r="R4582" s="5">
        <v>3697.3601901663956</v>
      </c>
      <c r="S4582" s="5">
        <v>93</v>
      </c>
      <c r="T4582" s="5">
        <v>314.68886407471325</v>
      </c>
      <c r="U4582" s="5">
        <v>2</v>
      </c>
      <c r="V4582" s="5">
        <v>6.7675024532196391</v>
      </c>
      <c r="W4582" s="5">
        <v>21</v>
      </c>
      <c r="X4582" s="5">
        <v>71.058775758806206</v>
      </c>
      <c r="Y4582" s="5">
        <v>20</v>
      </c>
      <c r="Z4582" s="5">
        <v>67.675024532196403</v>
      </c>
      <c r="AA4582" s="5">
        <v>50</v>
      </c>
      <c r="AB4582" s="5">
        <v>169.18756133049098</v>
      </c>
      <c r="AC4582" s="225">
        <v>61</v>
      </c>
      <c r="AD4582" s="5">
        <v>206.40882482319901</v>
      </c>
      <c r="AE4582" s="5">
        <v>30</v>
      </c>
      <c r="AF4582" s="5">
        <v>101.51253679829459</v>
      </c>
      <c r="AG4582" s="5">
        <v>24</v>
      </c>
      <c r="AH4582" s="5">
        <v>81.210029438635672</v>
      </c>
      <c r="AI4582" s="5">
        <v>7</v>
      </c>
      <c r="AJ4582" s="5">
        <v>23.686258586268735</v>
      </c>
    </row>
    <row r="4583" spans="1:36" x14ac:dyDescent="0.25">
      <c r="A4583">
        <v>2019</v>
      </c>
      <c r="B4583" t="s">
        <v>41</v>
      </c>
      <c r="C4583" s="212" t="s">
        <v>5949</v>
      </c>
      <c r="D4583" s="47" t="s">
        <v>5289</v>
      </c>
      <c r="E4583" s="11">
        <v>12.241</v>
      </c>
      <c r="F4583" s="2">
        <v>0.36990000000000001</v>
      </c>
      <c r="G4583" s="2">
        <v>0.61060000000000003</v>
      </c>
      <c r="H4583" s="2">
        <v>-0.24070000000000003</v>
      </c>
      <c r="I4583" s="2">
        <v>0.36830000000000002</v>
      </c>
      <c r="J4583" s="2">
        <v>0.57410000000000005</v>
      </c>
      <c r="K4583" s="2">
        <v>-0.20580000000000004</v>
      </c>
      <c r="L4583" s="2">
        <v>0.45140000000000002</v>
      </c>
      <c r="M4583" s="2">
        <v>0.53480000000000005</v>
      </c>
      <c r="N4583" s="2">
        <v>-8.340000000000003E-2</v>
      </c>
      <c r="O4583" s="2">
        <v>-0.17663333333333334</v>
      </c>
      <c r="P4583" s="2" t="s">
        <v>5900</v>
      </c>
      <c r="Q4583" s="5">
        <v>29602</v>
      </c>
      <c r="R4583" s="5">
        <v>2418.2664814966097</v>
      </c>
      <c r="S4583" s="5">
        <v>29</v>
      </c>
      <c r="T4583" s="5">
        <v>97.966353624755087</v>
      </c>
      <c r="U4583" s="5">
        <v>0</v>
      </c>
      <c r="V4583" s="5">
        <v>0</v>
      </c>
      <c r="W4583" s="5">
        <v>6</v>
      </c>
      <c r="X4583" s="5">
        <v>20.268900749949328</v>
      </c>
      <c r="Y4583" s="5">
        <v>3</v>
      </c>
      <c r="Z4583" s="5">
        <v>10.134450374974664</v>
      </c>
      <c r="AA4583" s="5">
        <v>20</v>
      </c>
      <c r="AB4583" s="5">
        <v>67.563002499831086</v>
      </c>
      <c r="AC4583" s="225">
        <v>206</v>
      </c>
      <c r="AD4583" s="5">
        <v>695.89892574826024</v>
      </c>
      <c r="AE4583" s="5">
        <v>47</v>
      </c>
      <c r="AF4583" s="5">
        <v>158.77305587460307</v>
      </c>
      <c r="AG4583" s="5">
        <v>142</v>
      </c>
      <c r="AH4583" s="5">
        <v>479.69731774880074</v>
      </c>
      <c r="AI4583" s="5">
        <v>17</v>
      </c>
      <c r="AJ4583" s="5">
        <v>57.428552124856431</v>
      </c>
    </row>
    <row r="4584" spans="1:36" x14ac:dyDescent="0.25">
      <c r="A4584">
        <v>2017</v>
      </c>
      <c r="B4584" t="s">
        <v>41</v>
      </c>
      <c r="C4584" s="212" t="s">
        <v>5949</v>
      </c>
      <c r="D4584" s="47" t="s">
        <v>5289</v>
      </c>
      <c r="E4584" s="11">
        <v>12.241</v>
      </c>
      <c r="F4584" s="2">
        <v>0.36990000000000001</v>
      </c>
      <c r="G4584" s="2">
        <v>0.61060000000000003</v>
      </c>
      <c r="H4584" s="2">
        <v>-0.24070000000000003</v>
      </c>
      <c r="I4584" s="2">
        <v>0.36830000000000002</v>
      </c>
      <c r="J4584" s="2">
        <v>0.57410000000000005</v>
      </c>
      <c r="K4584" s="2">
        <v>-0.20580000000000004</v>
      </c>
      <c r="L4584" s="2">
        <v>0.45140000000000002</v>
      </c>
      <c r="M4584" s="2">
        <v>0.53480000000000005</v>
      </c>
      <c r="N4584" s="2">
        <v>-8.340000000000003E-2</v>
      </c>
      <c r="O4584" s="2">
        <v>-0.17663333333333334</v>
      </c>
      <c r="P4584" s="2" t="s">
        <v>5900</v>
      </c>
      <c r="Q4584" s="5">
        <v>29618</v>
      </c>
      <c r="R4584" s="5">
        <v>2419.5735642512868</v>
      </c>
      <c r="S4584" s="5">
        <v>15</v>
      </c>
      <c r="T4584" s="5">
        <v>50.644878114660003</v>
      </c>
      <c r="U4584" s="5">
        <v>0</v>
      </c>
      <c r="V4584" s="5">
        <v>0</v>
      </c>
      <c r="W4584" s="5">
        <v>2</v>
      </c>
      <c r="X4584" s="5">
        <v>6.7526504152880014</v>
      </c>
      <c r="Y4584" s="5">
        <v>3</v>
      </c>
      <c r="Z4584" s="5">
        <v>10.128975622932002</v>
      </c>
      <c r="AA4584" s="5">
        <v>10</v>
      </c>
      <c r="AB4584" s="5">
        <v>33.763252076440004</v>
      </c>
      <c r="AC4584" s="225">
        <v>341</v>
      </c>
      <c r="AD4584" s="5">
        <v>1151.3268958066042</v>
      </c>
      <c r="AE4584" s="5">
        <v>40</v>
      </c>
      <c r="AF4584" s="5">
        <v>135.05300830576002</v>
      </c>
      <c r="AG4584" s="5">
        <v>275</v>
      </c>
      <c r="AH4584" s="5">
        <v>928.48943210210018</v>
      </c>
      <c r="AI4584" s="5">
        <v>26</v>
      </c>
      <c r="AJ4584" s="5">
        <v>87.784455398744001</v>
      </c>
    </row>
    <row r="4585" spans="1:36" x14ac:dyDescent="0.25">
      <c r="A4585">
        <v>2018</v>
      </c>
      <c r="B4585" t="s">
        <v>49</v>
      </c>
      <c r="C4585" s="212" t="s">
        <v>6504</v>
      </c>
      <c r="D4585" s="47" t="s">
        <v>726</v>
      </c>
      <c r="E4585" s="11">
        <v>10.199999999999999</v>
      </c>
      <c r="F4585" s="2">
        <v>0.30480000000000002</v>
      </c>
      <c r="G4585" s="2">
        <v>0.66490000000000005</v>
      </c>
      <c r="H4585" s="2">
        <v>-0.36010000000000003</v>
      </c>
      <c r="I4585" s="2">
        <v>0.21199999999999999</v>
      </c>
      <c r="J4585" s="2">
        <v>0.69199999999999995</v>
      </c>
      <c r="K4585" s="2">
        <v>-0.48</v>
      </c>
      <c r="L4585" s="2">
        <v>0.42199999999999999</v>
      </c>
      <c r="M4585" s="2">
        <v>0.56699999999999995</v>
      </c>
      <c r="N4585" s="2">
        <v>-0.14499999999999996</v>
      </c>
      <c r="O4585" s="2">
        <v>-0.3283666666666667</v>
      </c>
      <c r="P4585" s="2" t="s">
        <v>5900</v>
      </c>
      <c r="Q4585" s="5">
        <v>29651</v>
      </c>
      <c r="R4585" s="5">
        <v>2906.9607843137255</v>
      </c>
      <c r="S4585" s="5">
        <v>7</v>
      </c>
      <c r="T4585" s="5">
        <v>23.607972749654312</v>
      </c>
      <c r="U4585" s="5">
        <v>0</v>
      </c>
      <c r="V4585" s="5">
        <v>0</v>
      </c>
      <c r="W4585" s="5">
        <v>0</v>
      </c>
      <c r="X4585" s="5">
        <v>0</v>
      </c>
      <c r="Y4585" s="5">
        <v>0</v>
      </c>
      <c r="Z4585" s="5">
        <v>0</v>
      </c>
      <c r="AA4585" s="5">
        <v>7</v>
      </c>
      <c r="AB4585" s="5">
        <v>23.607972749654312</v>
      </c>
      <c r="AC4585" s="225">
        <v>120</v>
      </c>
      <c r="AD4585" s="5">
        <v>404.70810427978819</v>
      </c>
      <c r="AE4585" s="5">
        <v>15</v>
      </c>
      <c r="AF4585" s="5">
        <v>50.588513034973523</v>
      </c>
      <c r="AG4585" s="5">
        <v>104</v>
      </c>
      <c r="AH4585" s="5">
        <v>350.7470237091498</v>
      </c>
      <c r="AI4585" s="5">
        <v>1</v>
      </c>
      <c r="AJ4585" s="5">
        <v>3.3725675356649014</v>
      </c>
    </row>
    <row r="4586" spans="1:36" x14ac:dyDescent="0.25">
      <c r="A4586">
        <v>2018</v>
      </c>
      <c r="B4586" t="s">
        <v>49</v>
      </c>
      <c r="C4586" s="212" t="s">
        <v>6504</v>
      </c>
      <c r="D4586" s="47" t="s">
        <v>726</v>
      </c>
      <c r="E4586" s="11">
        <v>10.199999999999999</v>
      </c>
      <c r="F4586" s="2">
        <v>0.30480000000000002</v>
      </c>
      <c r="G4586" s="2">
        <v>0.66490000000000005</v>
      </c>
      <c r="H4586" s="2">
        <v>-0.36010000000000003</v>
      </c>
      <c r="I4586" s="2">
        <v>0.21199999999999999</v>
      </c>
      <c r="J4586" s="2">
        <v>0.69199999999999995</v>
      </c>
      <c r="K4586" s="2">
        <v>-0.48</v>
      </c>
      <c r="L4586" s="2">
        <v>0.42199999999999999</v>
      </c>
      <c r="M4586" s="2">
        <v>0.56699999999999995</v>
      </c>
      <c r="N4586" s="2">
        <v>-0.14499999999999996</v>
      </c>
      <c r="O4586" s="2">
        <v>-0.3283666666666667</v>
      </c>
      <c r="P4586" s="2" t="s">
        <v>5900</v>
      </c>
      <c r="Q4586" s="5">
        <v>29681</v>
      </c>
      <c r="R4586" s="5">
        <v>2909.9019607843138</v>
      </c>
      <c r="S4586" s="5">
        <v>12</v>
      </c>
      <c r="T4586" s="5">
        <v>40.429904652808197</v>
      </c>
      <c r="U4586" s="5">
        <v>0</v>
      </c>
      <c r="V4586" s="5">
        <v>0</v>
      </c>
      <c r="W4586" s="5">
        <v>3</v>
      </c>
      <c r="X4586" s="5">
        <v>10.107476163202049</v>
      </c>
      <c r="Y4586" s="5">
        <v>1</v>
      </c>
      <c r="Z4586" s="5">
        <v>3.3691587210673499</v>
      </c>
      <c r="AA4586" s="5">
        <v>8</v>
      </c>
      <c r="AB4586" s="5">
        <v>26.953269768538799</v>
      </c>
      <c r="AC4586" s="225">
        <v>124</v>
      </c>
      <c r="AD4586" s="5">
        <v>417.77568141235139</v>
      </c>
      <c r="AE4586" s="5">
        <v>11</v>
      </c>
      <c r="AF4586" s="5">
        <v>37.060745931740847</v>
      </c>
      <c r="AG4586" s="5">
        <v>113</v>
      </c>
      <c r="AH4586" s="5">
        <v>380.71493548061045</v>
      </c>
      <c r="AI4586" s="5">
        <v>0</v>
      </c>
      <c r="AJ4586" s="5">
        <v>0</v>
      </c>
    </row>
    <row r="4587" spans="1:36" x14ac:dyDescent="0.25">
      <c r="A4587">
        <v>2019</v>
      </c>
      <c r="B4587" t="s">
        <v>41</v>
      </c>
      <c r="C4587" s="212" t="s">
        <v>6156</v>
      </c>
      <c r="D4587" s="47" t="s">
        <v>6146</v>
      </c>
      <c r="E4587" s="11">
        <v>15.558999999999999</v>
      </c>
      <c r="F4587" s="2">
        <v>0.44619999999999999</v>
      </c>
      <c r="G4587" s="2">
        <v>0.53339999999999999</v>
      </c>
      <c r="H4587" s="2">
        <v>-8.72E-2</v>
      </c>
      <c r="I4587" s="2">
        <v>0.44350000000000001</v>
      </c>
      <c r="J4587" s="2">
        <v>0.50029999999999997</v>
      </c>
      <c r="K4587" s="2">
        <v>-5.6799999999999962E-2</v>
      </c>
      <c r="L4587" s="2">
        <v>0.41830000000000001</v>
      </c>
      <c r="M4587" s="2">
        <v>0.5615</v>
      </c>
      <c r="N4587" s="2">
        <v>-0.14319999999999999</v>
      </c>
      <c r="O4587" s="2">
        <v>-9.5733333333333323E-2</v>
      </c>
      <c r="P4587" s="2" t="s">
        <v>5900</v>
      </c>
      <c r="Q4587" s="5">
        <v>29686</v>
      </c>
      <c r="R4587" s="5">
        <v>1907.9632367118711</v>
      </c>
      <c r="S4587" s="5">
        <v>53</v>
      </c>
      <c r="T4587" s="5">
        <v>178.53533652226639</v>
      </c>
      <c r="U4587" s="5">
        <v>1</v>
      </c>
      <c r="V4587" s="5">
        <v>3.3685912551371016</v>
      </c>
      <c r="W4587" s="5">
        <v>12</v>
      </c>
      <c r="X4587" s="5">
        <v>40.42309506164522</v>
      </c>
      <c r="Y4587" s="5">
        <v>8</v>
      </c>
      <c r="Z4587" s="5">
        <v>26.948730041096812</v>
      </c>
      <c r="AA4587" s="5">
        <v>32</v>
      </c>
      <c r="AB4587" s="5">
        <v>107.79492016438725</v>
      </c>
      <c r="AC4587" s="225">
        <v>423</v>
      </c>
      <c r="AD4587" s="5">
        <v>1424.9141009229941</v>
      </c>
      <c r="AE4587" s="5">
        <v>41</v>
      </c>
      <c r="AF4587" s="5">
        <v>138.11224146062116</v>
      </c>
      <c r="AG4587" s="5">
        <v>367</v>
      </c>
      <c r="AH4587" s="5">
        <v>1236.2729906353163</v>
      </c>
      <c r="AI4587" s="5">
        <v>15</v>
      </c>
      <c r="AJ4587" s="5">
        <v>50.52886882705652</v>
      </c>
    </row>
    <row r="4588" spans="1:36" x14ac:dyDescent="0.25">
      <c r="A4588">
        <v>2018</v>
      </c>
      <c r="B4588" t="s">
        <v>41</v>
      </c>
      <c r="C4588" s="212" t="s">
        <v>5949</v>
      </c>
      <c r="D4588" s="47" t="s">
        <v>5289</v>
      </c>
      <c r="E4588" s="11">
        <v>12.241</v>
      </c>
      <c r="F4588" s="2">
        <v>0.36990000000000001</v>
      </c>
      <c r="G4588" s="2">
        <v>0.61060000000000003</v>
      </c>
      <c r="H4588" s="2">
        <v>-0.24070000000000003</v>
      </c>
      <c r="I4588" s="2">
        <v>0.36830000000000002</v>
      </c>
      <c r="J4588" s="2">
        <v>0.57410000000000005</v>
      </c>
      <c r="K4588" s="2">
        <v>-0.20580000000000004</v>
      </c>
      <c r="L4588" s="2">
        <v>0.45140000000000002</v>
      </c>
      <c r="M4588" s="2">
        <v>0.53480000000000005</v>
      </c>
      <c r="N4588" s="2">
        <v>-8.340000000000003E-2</v>
      </c>
      <c r="O4588" s="2">
        <v>-0.17663333333333334</v>
      </c>
      <c r="P4588" s="2" t="s">
        <v>5900</v>
      </c>
      <c r="Q4588" s="5">
        <v>29764</v>
      </c>
      <c r="R4588" s="5">
        <v>2431.5006943877133</v>
      </c>
      <c r="S4588" s="5">
        <v>24</v>
      </c>
      <c r="T4588" s="5">
        <v>80.634323343636609</v>
      </c>
      <c r="U4588" s="5">
        <v>0</v>
      </c>
      <c r="V4588" s="5">
        <v>0</v>
      </c>
      <c r="W4588" s="5">
        <v>3</v>
      </c>
      <c r="X4588" s="5">
        <v>10.079290417954576</v>
      </c>
      <c r="Y4588" s="5">
        <v>2</v>
      </c>
      <c r="Z4588" s="5">
        <v>6.7195269453030511</v>
      </c>
      <c r="AA4588" s="5">
        <v>19</v>
      </c>
      <c r="AB4588" s="5">
        <v>63.835505980378983</v>
      </c>
      <c r="AC4588" s="225">
        <v>198</v>
      </c>
      <c r="AD4588" s="5">
        <v>665.23316758500198</v>
      </c>
      <c r="AE4588" s="5">
        <v>26</v>
      </c>
      <c r="AF4588" s="5">
        <v>87.353850288939654</v>
      </c>
      <c r="AG4588" s="5">
        <v>150</v>
      </c>
      <c r="AH4588" s="5">
        <v>503.96452089772885</v>
      </c>
      <c r="AI4588" s="5">
        <v>22</v>
      </c>
      <c r="AJ4588" s="5">
        <v>73.91479639833355</v>
      </c>
    </row>
    <row r="4589" spans="1:36" x14ac:dyDescent="0.25">
      <c r="A4589">
        <v>2017</v>
      </c>
      <c r="B4589" t="s">
        <v>70</v>
      </c>
      <c r="C4589" s="212" t="s">
        <v>5337</v>
      </c>
      <c r="D4589" s="47" t="s">
        <v>5336</v>
      </c>
      <c r="E4589" s="11">
        <v>27.95</v>
      </c>
      <c r="F4589" s="2">
        <v>0.76370000000000005</v>
      </c>
      <c r="G4589" s="2">
        <v>0.2233</v>
      </c>
      <c r="H4589" s="2">
        <v>0.54039999999999999</v>
      </c>
      <c r="I4589" s="2">
        <v>0.76629999999999998</v>
      </c>
      <c r="J4589" s="2">
        <v>0.19689999999999999</v>
      </c>
      <c r="K4589" s="2">
        <v>0.56940000000000002</v>
      </c>
      <c r="L4589" s="2">
        <v>0.72489999999999999</v>
      </c>
      <c r="M4589" s="2">
        <v>0.26129999999999998</v>
      </c>
      <c r="N4589" s="2">
        <v>0.46360000000000001</v>
      </c>
      <c r="O4589" s="2">
        <v>0.52446666666666664</v>
      </c>
      <c r="P4589" s="5" t="s">
        <v>4792</v>
      </c>
      <c r="Q4589" s="5">
        <v>29774</v>
      </c>
      <c r="R4589" s="5">
        <v>1065.2593917710196</v>
      </c>
      <c r="S4589" s="5">
        <v>222</v>
      </c>
      <c r="T4589" s="5">
        <v>745.61698125881639</v>
      </c>
      <c r="U4589" s="5">
        <v>2</v>
      </c>
      <c r="V4589" s="5">
        <v>6.7172701014307785</v>
      </c>
      <c r="W4589" s="5">
        <v>12</v>
      </c>
      <c r="X4589" s="5">
        <v>40.303620608584666</v>
      </c>
      <c r="Y4589" s="5">
        <v>23</v>
      </c>
      <c r="Z4589" s="5">
        <v>77.248606166453953</v>
      </c>
      <c r="AA4589" s="5">
        <v>185</v>
      </c>
      <c r="AB4589" s="5">
        <v>621.34748438234703</v>
      </c>
      <c r="AC4589" s="225">
        <v>1387</v>
      </c>
      <c r="AD4589" s="5">
        <v>4658.4268153422445</v>
      </c>
      <c r="AE4589" s="5">
        <v>210</v>
      </c>
      <c r="AF4589" s="5">
        <v>705.31336065023174</v>
      </c>
      <c r="AG4589" s="5">
        <v>1066</v>
      </c>
      <c r="AH4589" s="5">
        <v>3580.304964062605</v>
      </c>
      <c r="AI4589" s="5">
        <v>111</v>
      </c>
      <c r="AJ4589" s="5">
        <v>372.8084906294082</v>
      </c>
    </row>
    <row r="4590" spans="1:36" x14ac:dyDescent="0.25">
      <c r="A4590">
        <v>2018</v>
      </c>
      <c r="B4590" t="s">
        <v>41</v>
      </c>
      <c r="C4590" s="212" t="s">
        <v>6114</v>
      </c>
      <c r="D4590" s="47" t="s">
        <v>6005</v>
      </c>
      <c r="E4590" s="11">
        <v>10.282999999999999</v>
      </c>
      <c r="F4590" s="2">
        <v>0.24049999999999999</v>
      </c>
      <c r="G4590" s="2">
        <v>0.74350000000000005</v>
      </c>
      <c r="H4590" s="2">
        <v>-0.50300000000000011</v>
      </c>
      <c r="I4590" s="2">
        <v>0.2102</v>
      </c>
      <c r="J4590" s="2">
        <v>0.74750000000000005</v>
      </c>
      <c r="K4590" s="2">
        <v>-0.53730000000000011</v>
      </c>
      <c r="L4590" s="2">
        <v>0.24629999999999999</v>
      </c>
      <c r="M4590" s="2">
        <v>0.74</v>
      </c>
      <c r="N4590" s="2">
        <v>-0.49370000000000003</v>
      </c>
      <c r="O4590" s="2">
        <v>-0.51133333333333342</v>
      </c>
      <c r="P4590" s="2" t="s">
        <v>5900</v>
      </c>
      <c r="Q4590" s="5">
        <v>29832</v>
      </c>
      <c r="R4590" s="5">
        <v>2901.098901098901</v>
      </c>
      <c r="S4590" s="5">
        <v>260</v>
      </c>
      <c r="T4590" s="5">
        <v>871.54733172432293</v>
      </c>
      <c r="U4590" s="5">
        <v>2</v>
      </c>
      <c r="V4590" s="5">
        <v>6.7042102440332529</v>
      </c>
      <c r="W4590" s="5">
        <v>32</v>
      </c>
      <c r="X4590" s="5">
        <v>107.26736390453205</v>
      </c>
      <c r="Y4590" s="5">
        <v>106</v>
      </c>
      <c r="Z4590" s="5">
        <v>355.32314293376243</v>
      </c>
      <c r="AA4590" s="5">
        <v>120</v>
      </c>
      <c r="AB4590" s="5">
        <v>402.25261464199519</v>
      </c>
      <c r="AC4590" s="225">
        <v>0</v>
      </c>
      <c r="AD4590" s="5">
        <v>0</v>
      </c>
      <c r="AE4590" s="5">
        <v>0</v>
      </c>
      <c r="AF4590" s="5">
        <v>0</v>
      </c>
      <c r="AG4590" s="5">
        <v>214</v>
      </c>
      <c r="AH4590" s="5">
        <v>717.35049611155807</v>
      </c>
      <c r="AI4590" s="5">
        <v>105</v>
      </c>
      <c r="AJ4590" s="5">
        <v>351.97103781174576</v>
      </c>
    </row>
    <row r="4591" spans="1:36" x14ac:dyDescent="0.25">
      <c r="A4591">
        <v>2019</v>
      </c>
      <c r="B4591" t="s">
        <v>71</v>
      </c>
      <c r="C4591" s="212" t="s">
        <v>5981</v>
      </c>
      <c r="D4591" s="47" t="s">
        <v>5980</v>
      </c>
      <c r="E4591" s="11">
        <v>0</v>
      </c>
      <c r="F4591" s="2">
        <v>0.44840000000000002</v>
      </c>
      <c r="G4591" s="2">
        <v>0.54290000000000005</v>
      </c>
      <c r="H4591" s="2">
        <v>-9.4500000000000028E-2</v>
      </c>
      <c r="I4591" s="2">
        <v>0.2072</v>
      </c>
      <c r="J4591" s="2">
        <v>0.76519999999999999</v>
      </c>
      <c r="K4591" s="2">
        <v>-0.55800000000000005</v>
      </c>
      <c r="L4591" s="2">
        <v>0.20549999999999999</v>
      </c>
      <c r="M4591" s="2">
        <v>0.78600000000000003</v>
      </c>
      <c r="N4591" s="2">
        <v>-0.58050000000000002</v>
      </c>
      <c r="O4591" s="2">
        <v>-0.41100000000000003</v>
      </c>
      <c r="P4591" s="2" t="s">
        <v>5900</v>
      </c>
      <c r="Q4591" s="5">
        <v>29847</v>
      </c>
      <c r="R4591" s="5" t="s">
        <v>4791</v>
      </c>
      <c r="S4591" s="5">
        <v>37</v>
      </c>
      <c r="T4591" s="5">
        <v>123.96555767748853</v>
      </c>
      <c r="U4591" s="5">
        <v>1</v>
      </c>
      <c r="V4591" s="5">
        <v>3.3504204777699602</v>
      </c>
      <c r="W4591" s="5">
        <v>0</v>
      </c>
      <c r="X4591" s="5">
        <v>0</v>
      </c>
      <c r="Y4591" s="5">
        <v>5</v>
      </c>
      <c r="Z4591" s="5">
        <v>16.752102388849803</v>
      </c>
      <c r="AA4591" s="5">
        <v>31</v>
      </c>
      <c r="AB4591" s="5">
        <v>103.86303481086877</v>
      </c>
      <c r="AC4591" s="225">
        <v>687</v>
      </c>
      <c r="AD4591" s="5">
        <v>2301.7388682279625</v>
      </c>
      <c r="AE4591" s="5">
        <v>154</v>
      </c>
      <c r="AF4591" s="5">
        <v>515.96475357657391</v>
      </c>
      <c r="AG4591" s="5">
        <v>485</v>
      </c>
      <c r="AH4591" s="5">
        <v>1624.9539317184308</v>
      </c>
      <c r="AI4591" s="5">
        <v>48</v>
      </c>
      <c r="AJ4591" s="5">
        <v>160.82018293295809</v>
      </c>
    </row>
    <row r="4592" spans="1:36" x14ac:dyDescent="0.25">
      <c r="A4592">
        <v>2018</v>
      </c>
      <c r="B4592" t="s">
        <v>70</v>
      </c>
      <c r="C4592" s="212" t="s">
        <v>5337</v>
      </c>
      <c r="D4592" s="47" t="s">
        <v>5336</v>
      </c>
      <c r="E4592" s="11">
        <v>27.95</v>
      </c>
      <c r="F4592" s="2">
        <v>0.76370000000000005</v>
      </c>
      <c r="G4592" s="2">
        <v>0.2233</v>
      </c>
      <c r="H4592" s="2">
        <v>0.54039999999999999</v>
      </c>
      <c r="I4592" s="2">
        <v>0.76629999999999998</v>
      </c>
      <c r="J4592" s="2">
        <v>0.19689999999999999</v>
      </c>
      <c r="K4592" s="2">
        <v>0.56940000000000002</v>
      </c>
      <c r="L4592" s="2">
        <v>0.72489999999999999</v>
      </c>
      <c r="M4592" s="2">
        <v>0.26129999999999998</v>
      </c>
      <c r="N4592" s="2">
        <v>0.46360000000000001</v>
      </c>
      <c r="O4592" s="2">
        <v>0.52446666666666664</v>
      </c>
      <c r="P4592" s="5" t="s">
        <v>4792</v>
      </c>
      <c r="Q4592" s="5">
        <v>29884</v>
      </c>
      <c r="R4592" s="5">
        <v>1069.1949910554563</v>
      </c>
      <c r="S4592" s="5">
        <v>242</v>
      </c>
      <c r="T4592" s="5">
        <v>809.79788515593634</v>
      </c>
      <c r="U4592" s="5">
        <v>0</v>
      </c>
      <c r="V4592" s="5">
        <v>0</v>
      </c>
      <c r="W4592" s="5">
        <v>22</v>
      </c>
      <c r="X4592" s="5">
        <v>73.617989559630573</v>
      </c>
      <c r="Y4592" s="5">
        <v>14</v>
      </c>
      <c r="Z4592" s="5">
        <v>46.847811537946725</v>
      </c>
      <c r="AA4592" s="5">
        <v>206</v>
      </c>
      <c r="AB4592" s="5">
        <v>689.33208405835899</v>
      </c>
      <c r="AC4592" s="225">
        <v>1388</v>
      </c>
      <c r="AD4592" s="5">
        <v>4644.6258867621473</v>
      </c>
      <c r="AE4592" s="5">
        <v>164</v>
      </c>
      <c r="AF4592" s="5">
        <v>548.7886494445188</v>
      </c>
      <c r="AG4592" s="5">
        <v>1131</v>
      </c>
      <c r="AH4592" s="5">
        <v>3784.6339178155531</v>
      </c>
      <c r="AI4592" s="5">
        <v>93</v>
      </c>
      <c r="AJ4592" s="5">
        <v>311.20331950207469</v>
      </c>
    </row>
    <row r="4593" spans="1:36" x14ac:dyDescent="0.25">
      <c r="A4593">
        <v>2017</v>
      </c>
      <c r="B4593" t="s">
        <v>41</v>
      </c>
      <c r="C4593" s="212" t="s">
        <v>6114</v>
      </c>
      <c r="D4593" s="47" t="s">
        <v>6005</v>
      </c>
      <c r="E4593" s="11">
        <v>10.282999999999999</v>
      </c>
      <c r="F4593" s="2">
        <v>0.24049999999999999</v>
      </c>
      <c r="G4593" s="2">
        <v>0.74350000000000005</v>
      </c>
      <c r="H4593" s="2">
        <v>-0.50300000000000011</v>
      </c>
      <c r="I4593" s="2">
        <v>0.2102</v>
      </c>
      <c r="J4593" s="2">
        <v>0.74750000000000005</v>
      </c>
      <c r="K4593" s="2">
        <v>-0.53730000000000011</v>
      </c>
      <c r="L4593" s="2">
        <v>0.24629999999999999</v>
      </c>
      <c r="M4593" s="2">
        <v>0.74</v>
      </c>
      <c r="N4593" s="2">
        <v>-0.49370000000000003</v>
      </c>
      <c r="O4593" s="2">
        <v>-0.51133333333333342</v>
      </c>
      <c r="P4593" s="2" t="s">
        <v>5900</v>
      </c>
      <c r="Q4593" s="5">
        <v>29967</v>
      </c>
      <c r="R4593" s="5">
        <v>2914.2273655547992</v>
      </c>
      <c r="S4593" s="5">
        <v>282</v>
      </c>
      <c r="T4593" s="5">
        <v>941.03513865251773</v>
      </c>
      <c r="U4593" s="5">
        <v>9</v>
      </c>
      <c r="V4593" s="5">
        <v>30.033036339973975</v>
      </c>
      <c r="W4593" s="5">
        <v>32</v>
      </c>
      <c r="X4593" s="5">
        <v>106.78412920879633</v>
      </c>
      <c r="Y4593" s="5">
        <v>118</v>
      </c>
      <c r="Z4593" s="5">
        <v>393.76647645743651</v>
      </c>
      <c r="AA4593" s="5">
        <v>123</v>
      </c>
      <c r="AB4593" s="5">
        <v>410.45149664631094</v>
      </c>
      <c r="AC4593" s="225">
        <v>702</v>
      </c>
      <c r="AD4593" s="5">
        <v>2342.5768345179695</v>
      </c>
      <c r="AE4593" s="5">
        <v>218</v>
      </c>
      <c r="AF4593" s="5">
        <v>727.46688023492516</v>
      </c>
      <c r="AG4593" s="5">
        <v>363</v>
      </c>
      <c r="AH4593" s="5">
        <v>1211.3324657122835</v>
      </c>
      <c r="AI4593" s="5">
        <v>121</v>
      </c>
      <c r="AJ4593" s="5">
        <v>403.77748857076114</v>
      </c>
    </row>
    <row r="4594" spans="1:36" x14ac:dyDescent="0.25">
      <c r="A4594">
        <v>2017</v>
      </c>
      <c r="B4594" t="s">
        <v>49</v>
      </c>
      <c r="C4594" s="212" t="s">
        <v>6387</v>
      </c>
      <c r="D4594" s="47" t="s">
        <v>5760</v>
      </c>
      <c r="E4594" s="11">
        <v>26.2</v>
      </c>
      <c r="F4594" s="2">
        <v>0.34110000000000001</v>
      </c>
      <c r="G4594" s="2">
        <v>0.62929999999999997</v>
      </c>
      <c r="H4594" s="2">
        <v>-0.28819999999999996</v>
      </c>
      <c r="I4594" s="2">
        <v>0.32100000000000001</v>
      </c>
      <c r="J4594" s="2">
        <v>0.58699999999999997</v>
      </c>
      <c r="K4594" s="2">
        <v>-0.26599999999999996</v>
      </c>
      <c r="L4594" s="2">
        <v>0.35699999999999998</v>
      </c>
      <c r="M4594" s="2">
        <v>0.627</v>
      </c>
      <c r="N4594" s="2">
        <v>-0.27</v>
      </c>
      <c r="O4594" s="2">
        <v>-0.27473333333333333</v>
      </c>
      <c r="P4594" s="2" t="s">
        <v>5900</v>
      </c>
      <c r="Q4594" s="5">
        <v>29980</v>
      </c>
      <c r="R4594" s="5">
        <v>1144.2748091603053</v>
      </c>
      <c r="S4594" s="5">
        <v>82</v>
      </c>
      <c r="T4594" s="5">
        <v>273.51567711807871</v>
      </c>
      <c r="U4594" s="5">
        <v>0</v>
      </c>
      <c r="V4594" s="5">
        <v>0</v>
      </c>
      <c r="W4594" s="5">
        <v>5</v>
      </c>
      <c r="X4594" s="5">
        <v>16.677785190126748</v>
      </c>
      <c r="Y4594" s="5">
        <v>7</v>
      </c>
      <c r="Z4594" s="5">
        <v>23.348899266177451</v>
      </c>
      <c r="AA4594" s="5">
        <v>70</v>
      </c>
      <c r="AB4594" s="5">
        <v>233.48899266177455</v>
      </c>
      <c r="AC4594" s="225">
        <v>207</v>
      </c>
      <c r="AD4594" s="5">
        <v>690.46030687124744</v>
      </c>
      <c r="AE4594" s="5">
        <v>19</v>
      </c>
      <c r="AF4594" s="5">
        <v>63.375583722481657</v>
      </c>
      <c r="AG4594" s="5">
        <v>181</v>
      </c>
      <c r="AH4594" s="5">
        <v>603.73582388258842</v>
      </c>
      <c r="AI4594" s="5">
        <v>7</v>
      </c>
      <c r="AJ4594" s="5">
        <v>23.348899266177451</v>
      </c>
    </row>
    <row r="4595" spans="1:36" x14ac:dyDescent="0.25">
      <c r="A4595">
        <v>2019</v>
      </c>
      <c r="B4595" t="s">
        <v>70</v>
      </c>
      <c r="C4595" s="212" t="s">
        <v>5337</v>
      </c>
      <c r="D4595" s="47" t="s">
        <v>5336</v>
      </c>
      <c r="E4595" s="11">
        <v>27.95</v>
      </c>
      <c r="F4595" s="2">
        <v>0.76370000000000005</v>
      </c>
      <c r="G4595" s="2">
        <v>0.2233</v>
      </c>
      <c r="H4595" s="2">
        <v>0.54039999999999999</v>
      </c>
      <c r="I4595" s="2">
        <v>0.76629999999999998</v>
      </c>
      <c r="J4595" s="2">
        <v>0.19689999999999999</v>
      </c>
      <c r="K4595" s="2">
        <v>0.56940000000000002</v>
      </c>
      <c r="L4595" s="2">
        <v>0.72489999999999999</v>
      </c>
      <c r="M4595" s="2">
        <v>0.26129999999999998</v>
      </c>
      <c r="N4595" s="2">
        <v>0.46360000000000001</v>
      </c>
      <c r="O4595" s="2">
        <v>0.52446666666666664</v>
      </c>
      <c r="P4595" s="5" t="s">
        <v>4792</v>
      </c>
      <c r="Q4595" s="5">
        <v>30044</v>
      </c>
      <c r="R4595" s="5">
        <v>1074.9194991055456</v>
      </c>
      <c r="S4595" s="5">
        <v>255</v>
      </c>
      <c r="T4595" s="5">
        <v>848.7551590999866</v>
      </c>
      <c r="U4595" s="5">
        <v>2</v>
      </c>
      <c r="V4595" s="5">
        <v>6.6569032086273463</v>
      </c>
      <c r="W4595" s="5">
        <v>16</v>
      </c>
      <c r="X4595" s="5">
        <v>53.25522566901877</v>
      </c>
      <c r="Y4595" s="5">
        <v>18</v>
      </c>
      <c r="Z4595" s="5">
        <v>59.912128877646118</v>
      </c>
      <c r="AA4595" s="5">
        <v>219</v>
      </c>
      <c r="AB4595" s="5">
        <v>728.93090134469446</v>
      </c>
      <c r="AC4595" s="225">
        <v>1423</v>
      </c>
      <c r="AD4595" s="5">
        <v>4736.3866329383573</v>
      </c>
      <c r="AE4595" s="5">
        <v>169</v>
      </c>
      <c r="AF4595" s="5">
        <v>562.50832112901082</v>
      </c>
      <c r="AG4595" s="5">
        <v>1140</v>
      </c>
      <c r="AH4595" s="5">
        <v>3794.4348289175873</v>
      </c>
      <c r="AI4595" s="5">
        <v>114</v>
      </c>
      <c r="AJ4595" s="5">
        <v>379.44348289175878</v>
      </c>
    </row>
    <row r="4596" spans="1:36" x14ac:dyDescent="0.25">
      <c r="A4596">
        <v>2019</v>
      </c>
      <c r="B4596" t="s">
        <v>41</v>
      </c>
      <c r="C4596" s="212" t="s">
        <v>5874</v>
      </c>
      <c r="D4596" s="47" t="s">
        <v>5074</v>
      </c>
      <c r="E4596" s="11">
        <v>17.742999999999999</v>
      </c>
      <c r="F4596" s="2">
        <v>0.51890000000000003</v>
      </c>
      <c r="G4596" s="2">
        <v>0.46250000000000002</v>
      </c>
      <c r="H4596" s="2">
        <v>5.6400000000000006E-2</v>
      </c>
      <c r="I4596" s="2">
        <v>0.48349999999999999</v>
      </c>
      <c r="J4596" s="2">
        <v>0.45400000000000001</v>
      </c>
      <c r="K4596" s="2">
        <v>2.9499999999999971E-2</v>
      </c>
      <c r="L4596" s="2">
        <v>0.40279999999999999</v>
      </c>
      <c r="M4596" s="2">
        <v>0.57589999999999997</v>
      </c>
      <c r="N4596" s="2">
        <v>-0.17309999999999998</v>
      </c>
      <c r="O4596" s="2">
        <v>-2.9066666666666668E-2</v>
      </c>
      <c r="P4596" s="2" t="s">
        <v>5765</v>
      </c>
      <c r="Q4596" s="5">
        <v>30220</v>
      </c>
      <c r="R4596" s="5">
        <v>1703.2068984951813</v>
      </c>
      <c r="S4596" s="5">
        <v>138</v>
      </c>
      <c r="T4596" s="5">
        <v>456.65122435473194</v>
      </c>
      <c r="U4596" s="5">
        <v>0</v>
      </c>
      <c r="V4596" s="5">
        <v>0</v>
      </c>
      <c r="W4596" s="5">
        <v>35</v>
      </c>
      <c r="X4596" s="5">
        <v>115.81733951025811</v>
      </c>
      <c r="Y4596" s="5">
        <v>13</v>
      </c>
      <c r="Z4596" s="5">
        <v>43.01786896095301</v>
      </c>
      <c r="AA4596" s="5">
        <v>90</v>
      </c>
      <c r="AB4596" s="5">
        <v>297.81601588352083</v>
      </c>
      <c r="AC4596" s="225">
        <v>1249</v>
      </c>
      <c r="AD4596" s="5">
        <v>4133.024487094639</v>
      </c>
      <c r="AE4596" s="5">
        <v>234</v>
      </c>
      <c r="AF4596" s="5">
        <v>774.3216412971542</v>
      </c>
      <c r="AG4596" s="5">
        <v>979</v>
      </c>
      <c r="AH4596" s="5">
        <v>3239.5764394440766</v>
      </c>
      <c r="AI4596" s="5">
        <v>36</v>
      </c>
      <c r="AJ4596" s="5">
        <v>119.12640635340834</v>
      </c>
    </row>
    <row r="4597" spans="1:36" x14ac:dyDescent="0.25">
      <c r="A4597">
        <v>2019</v>
      </c>
      <c r="B4597" t="s">
        <v>71</v>
      </c>
      <c r="C4597" s="212" t="s">
        <v>4882</v>
      </c>
      <c r="D4597" s="47" t="s">
        <v>4880</v>
      </c>
      <c r="E4597" s="11">
        <v>0</v>
      </c>
      <c r="F4597" s="2">
        <v>0.61160000000000003</v>
      </c>
      <c r="G4597" s="2">
        <v>0.37040000000000001</v>
      </c>
      <c r="H4597" s="2">
        <v>0.24120000000000003</v>
      </c>
      <c r="I4597" s="2">
        <v>0.63349999999999995</v>
      </c>
      <c r="J4597" s="2">
        <v>0.31809999999999999</v>
      </c>
      <c r="K4597" s="2">
        <v>0.31539999999999996</v>
      </c>
      <c r="L4597" s="2">
        <v>0.66879999999999995</v>
      </c>
      <c r="M4597" s="2">
        <v>0.318</v>
      </c>
      <c r="N4597" s="2">
        <v>0.35079999999999995</v>
      </c>
      <c r="O4597" s="2">
        <v>0.30246666666666666</v>
      </c>
      <c r="P4597" s="2" t="s">
        <v>4792</v>
      </c>
      <c r="Q4597" s="5">
        <v>30244</v>
      </c>
      <c r="R4597" s="5" t="s">
        <v>4791</v>
      </c>
      <c r="S4597" s="5">
        <v>84</v>
      </c>
      <c r="T4597" s="5">
        <v>277.74103954503369</v>
      </c>
      <c r="U4597" s="5">
        <v>1</v>
      </c>
      <c r="V4597" s="5">
        <v>3.3064409469646869</v>
      </c>
      <c r="W4597" s="5">
        <v>11</v>
      </c>
      <c r="X4597" s="5">
        <v>36.37085041661156</v>
      </c>
      <c r="Y4597" s="5">
        <v>18</v>
      </c>
      <c r="Z4597" s="5">
        <v>59.515937045364375</v>
      </c>
      <c r="AA4597" s="5">
        <v>54</v>
      </c>
      <c r="AB4597" s="5">
        <v>178.54781113609312</v>
      </c>
      <c r="AC4597" s="225">
        <v>714</v>
      </c>
      <c r="AD4597" s="5">
        <v>2360.7988361327866</v>
      </c>
      <c r="AE4597" s="5">
        <v>104</v>
      </c>
      <c r="AF4597" s="5">
        <v>343.86985848432744</v>
      </c>
      <c r="AG4597" s="5">
        <v>567</v>
      </c>
      <c r="AH4597" s="5">
        <v>1874.7520169289776</v>
      </c>
      <c r="AI4597" s="5">
        <v>43</v>
      </c>
      <c r="AJ4597" s="5">
        <v>142.17696071948154</v>
      </c>
    </row>
    <row r="4598" spans="1:36" x14ac:dyDescent="0.25">
      <c r="A4598">
        <v>2017</v>
      </c>
      <c r="B4598" t="s">
        <v>71</v>
      </c>
      <c r="C4598" s="212" t="s">
        <v>4800</v>
      </c>
      <c r="D4598" s="47" t="s">
        <v>4795</v>
      </c>
      <c r="E4598" s="11">
        <v>0</v>
      </c>
      <c r="F4598" s="2">
        <v>0.53169999999999995</v>
      </c>
      <c r="G4598" s="2">
        <v>0.44650000000000001</v>
      </c>
      <c r="H4598" s="2">
        <v>8.5199999999999942E-2</v>
      </c>
      <c r="I4598" s="2">
        <v>0.5474</v>
      </c>
      <c r="J4598" s="2">
        <v>0.39789999999999998</v>
      </c>
      <c r="K4598" s="2">
        <v>0.14950000000000002</v>
      </c>
      <c r="L4598" s="2">
        <v>0.57509999999999994</v>
      </c>
      <c r="M4598" s="2">
        <v>0.41189999999999999</v>
      </c>
      <c r="N4598" s="2">
        <v>0.16319999999999996</v>
      </c>
      <c r="O4598" s="2">
        <v>0.1326333333333333</v>
      </c>
      <c r="P4598" s="2" t="s">
        <v>4792</v>
      </c>
      <c r="Q4598" s="5">
        <v>30252</v>
      </c>
      <c r="R4598" s="5" t="s">
        <v>4791</v>
      </c>
      <c r="S4598" s="5">
        <v>78</v>
      </c>
      <c r="T4598" s="5">
        <v>257.83419278064258</v>
      </c>
      <c r="U4598" s="5">
        <v>5</v>
      </c>
      <c r="V4598" s="5">
        <v>16.527832870554011</v>
      </c>
      <c r="W4598" s="5">
        <v>23</v>
      </c>
      <c r="X4598" s="5">
        <v>76.028031204548455</v>
      </c>
      <c r="Y4598" s="5">
        <v>24</v>
      </c>
      <c r="Z4598" s="5">
        <v>79.333597778659268</v>
      </c>
      <c r="AA4598" s="5">
        <v>26</v>
      </c>
      <c r="AB4598" s="5">
        <v>85.944730926880865</v>
      </c>
      <c r="AC4598" s="225">
        <v>1034</v>
      </c>
      <c r="AD4598" s="5">
        <v>3417.9558376305699</v>
      </c>
      <c r="AE4598" s="5">
        <v>130</v>
      </c>
      <c r="AF4598" s="5">
        <v>429.72365463440434</v>
      </c>
      <c r="AG4598" s="5">
        <v>852</v>
      </c>
      <c r="AH4598" s="5">
        <v>2816.3427211424041</v>
      </c>
      <c r="AI4598" s="5">
        <v>52</v>
      </c>
      <c r="AJ4598" s="5">
        <v>171.88946185376173</v>
      </c>
    </row>
    <row r="4599" spans="1:36" x14ac:dyDescent="0.25">
      <c r="A4599">
        <v>2018</v>
      </c>
      <c r="B4599" t="s">
        <v>71</v>
      </c>
      <c r="C4599" s="212" t="s">
        <v>5034</v>
      </c>
      <c r="D4599" s="47" t="s">
        <v>494</v>
      </c>
      <c r="E4599" s="11">
        <v>0</v>
      </c>
      <c r="F4599" s="2">
        <v>0.75849999999999995</v>
      </c>
      <c r="G4599" s="2">
        <v>0.2286</v>
      </c>
      <c r="H4599" s="2">
        <v>0.52989999999999993</v>
      </c>
      <c r="I4599" s="2">
        <v>0.77039999999999997</v>
      </c>
      <c r="J4599" s="2">
        <v>0.19070000000000001</v>
      </c>
      <c r="K4599" s="2">
        <v>0.57969999999999999</v>
      </c>
      <c r="L4599" s="2">
        <v>0.77110000000000001</v>
      </c>
      <c r="M4599" s="2">
        <v>0.21490000000000001</v>
      </c>
      <c r="N4599" s="2">
        <v>0.55620000000000003</v>
      </c>
      <c r="O4599" s="2">
        <v>0.55526666666666669</v>
      </c>
      <c r="P4599" s="2" t="s">
        <v>4792</v>
      </c>
      <c r="Q4599" s="5">
        <v>30317</v>
      </c>
      <c r="R4599" s="5" t="s">
        <v>4791</v>
      </c>
      <c r="S4599" s="5">
        <v>77</v>
      </c>
      <c r="T4599" s="5">
        <v>253.98291387670281</v>
      </c>
      <c r="U4599" s="5">
        <v>2</v>
      </c>
      <c r="V4599" s="5">
        <v>6.5969588019922814</v>
      </c>
      <c r="W4599" s="5">
        <v>8</v>
      </c>
      <c r="X4599" s="5">
        <v>26.387835207969125</v>
      </c>
      <c r="Y4599" s="5">
        <v>13</v>
      </c>
      <c r="Z4599" s="5">
        <v>42.880232212949828</v>
      </c>
      <c r="AA4599" s="5">
        <v>54</v>
      </c>
      <c r="AB4599" s="5">
        <v>178.1178876537916</v>
      </c>
      <c r="AC4599" s="225">
        <v>543</v>
      </c>
      <c r="AD4599" s="5">
        <v>1791.0743147409044</v>
      </c>
      <c r="AE4599" s="5">
        <v>80</v>
      </c>
      <c r="AF4599" s="5">
        <v>263.87835207969124</v>
      </c>
      <c r="AG4599" s="5">
        <v>431</v>
      </c>
      <c r="AH4599" s="5">
        <v>1421.6446218293368</v>
      </c>
      <c r="AI4599" s="5">
        <v>32</v>
      </c>
      <c r="AJ4599" s="5">
        <v>105.5513408318765</v>
      </c>
    </row>
    <row r="4600" spans="1:36" x14ac:dyDescent="0.25">
      <c r="A4600">
        <v>2018</v>
      </c>
      <c r="B4600" t="s">
        <v>71</v>
      </c>
      <c r="C4600" s="212" t="s">
        <v>5034</v>
      </c>
      <c r="D4600" s="47" t="s">
        <v>494</v>
      </c>
      <c r="E4600" s="11">
        <v>0</v>
      </c>
      <c r="F4600" s="2">
        <v>0.75849999999999995</v>
      </c>
      <c r="G4600" s="2">
        <v>0.2286</v>
      </c>
      <c r="H4600" s="2">
        <v>0.52989999999999993</v>
      </c>
      <c r="I4600" s="2">
        <v>0.77039999999999997</v>
      </c>
      <c r="J4600" s="2">
        <v>0.19070000000000001</v>
      </c>
      <c r="K4600" s="2">
        <v>0.57969999999999999</v>
      </c>
      <c r="L4600" s="2">
        <v>0.77110000000000001</v>
      </c>
      <c r="M4600" s="2">
        <v>0.21490000000000001</v>
      </c>
      <c r="N4600" s="2">
        <v>0.55620000000000003</v>
      </c>
      <c r="O4600" s="2">
        <v>0.55526666666666669</v>
      </c>
      <c r="P4600" s="2" t="s">
        <v>4792</v>
      </c>
      <c r="Q4600" s="5">
        <v>30317</v>
      </c>
      <c r="R4600" s="5" t="s">
        <v>4791</v>
      </c>
      <c r="S4600" s="5">
        <v>77</v>
      </c>
      <c r="T4600" s="5">
        <v>253.98291387670281</v>
      </c>
      <c r="U4600" s="5">
        <v>2</v>
      </c>
      <c r="V4600" s="5">
        <v>6.5969588019922814</v>
      </c>
      <c r="W4600" s="5">
        <v>8</v>
      </c>
      <c r="X4600" s="5">
        <v>26.387835207969125</v>
      </c>
      <c r="Y4600" s="5">
        <v>13</v>
      </c>
      <c r="Z4600" s="5">
        <v>42.880232212949828</v>
      </c>
      <c r="AA4600" s="5">
        <v>54</v>
      </c>
      <c r="AB4600" s="5">
        <v>178.1178876537916</v>
      </c>
      <c r="AC4600" s="225">
        <v>543</v>
      </c>
      <c r="AD4600" s="5">
        <v>1791.0743147409044</v>
      </c>
      <c r="AE4600" s="5">
        <v>80</v>
      </c>
      <c r="AF4600" s="5">
        <v>263.87835207969124</v>
      </c>
      <c r="AG4600" s="5">
        <v>431</v>
      </c>
      <c r="AH4600" s="5">
        <v>1421.6446218293368</v>
      </c>
      <c r="AI4600" s="5">
        <v>32</v>
      </c>
      <c r="AJ4600" s="5">
        <v>105.5513408318765</v>
      </c>
    </row>
    <row r="4601" spans="1:36" x14ac:dyDescent="0.25">
      <c r="A4601">
        <v>2017</v>
      </c>
      <c r="B4601" t="s">
        <v>71</v>
      </c>
      <c r="C4601" s="212" t="s">
        <v>5034</v>
      </c>
      <c r="D4601" s="47" t="s">
        <v>494</v>
      </c>
      <c r="E4601" s="11">
        <v>0</v>
      </c>
      <c r="F4601" s="2">
        <v>0.75849999999999995</v>
      </c>
      <c r="G4601" s="2">
        <v>0.2286</v>
      </c>
      <c r="H4601" s="2">
        <v>0.52989999999999993</v>
      </c>
      <c r="I4601" s="2">
        <v>0.77039999999999997</v>
      </c>
      <c r="J4601" s="2">
        <v>0.19070000000000001</v>
      </c>
      <c r="K4601" s="2">
        <v>0.57969999999999999</v>
      </c>
      <c r="L4601" s="2">
        <v>0.77110000000000001</v>
      </c>
      <c r="M4601" s="2">
        <v>0.21490000000000001</v>
      </c>
      <c r="N4601" s="2">
        <v>0.55620000000000003</v>
      </c>
      <c r="O4601" s="2">
        <v>0.55526666666666669</v>
      </c>
      <c r="P4601" s="2" t="s">
        <v>4792</v>
      </c>
      <c r="Q4601" s="5">
        <v>30320</v>
      </c>
      <c r="R4601" s="5" t="s">
        <v>4791</v>
      </c>
      <c r="S4601" s="5">
        <v>69</v>
      </c>
      <c r="T4601" s="5">
        <v>227.57255936675463</v>
      </c>
      <c r="U4601" s="5">
        <v>0</v>
      </c>
      <c r="V4601" s="5">
        <v>0</v>
      </c>
      <c r="W4601" s="5">
        <v>24</v>
      </c>
      <c r="X4601" s="5">
        <v>79.155672823218993</v>
      </c>
      <c r="Y4601" s="5">
        <v>6</v>
      </c>
      <c r="Z4601" s="5">
        <v>19.788918205804748</v>
      </c>
      <c r="AA4601" s="5">
        <v>39</v>
      </c>
      <c r="AB4601" s="5">
        <v>128.62796833773086</v>
      </c>
      <c r="AC4601" s="225">
        <v>700</v>
      </c>
      <c r="AD4601" s="5">
        <v>2308.7071240105543</v>
      </c>
      <c r="AE4601" s="5">
        <v>142</v>
      </c>
      <c r="AF4601" s="5">
        <v>468.33773087071239</v>
      </c>
      <c r="AG4601" s="5">
        <v>507</v>
      </c>
      <c r="AH4601" s="5">
        <v>1672.1635883905014</v>
      </c>
      <c r="AI4601" s="5">
        <v>51</v>
      </c>
      <c r="AJ4601" s="5">
        <v>168.20580474934036</v>
      </c>
    </row>
    <row r="4602" spans="1:36" x14ac:dyDescent="0.25">
      <c r="A4602">
        <v>2018</v>
      </c>
      <c r="B4602" t="s">
        <v>49</v>
      </c>
      <c r="C4602" s="212" t="s">
        <v>6387</v>
      </c>
      <c r="D4602" s="47" t="s">
        <v>5760</v>
      </c>
      <c r="E4602" s="11">
        <v>26.2</v>
      </c>
      <c r="F4602" s="2">
        <v>0.34110000000000001</v>
      </c>
      <c r="G4602" s="2">
        <v>0.62929999999999997</v>
      </c>
      <c r="H4602" s="2">
        <v>-0.28819999999999996</v>
      </c>
      <c r="I4602" s="2">
        <v>0.32100000000000001</v>
      </c>
      <c r="J4602" s="2">
        <v>0.58699999999999997</v>
      </c>
      <c r="K4602" s="2">
        <v>-0.26599999999999996</v>
      </c>
      <c r="L4602" s="2">
        <v>0.35699999999999998</v>
      </c>
      <c r="M4602" s="2">
        <v>0.627</v>
      </c>
      <c r="N4602" s="2">
        <v>-0.27</v>
      </c>
      <c r="O4602" s="2">
        <v>-0.27473333333333333</v>
      </c>
      <c r="P4602" s="2" t="s">
        <v>5900</v>
      </c>
      <c r="Q4602" s="5">
        <v>30356</v>
      </c>
      <c r="R4602" s="5">
        <v>1158.6259541984732</v>
      </c>
      <c r="S4602" s="5">
        <v>72</v>
      </c>
      <c r="T4602" s="5">
        <v>237.18539992093821</v>
      </c>
      <c r="U4602" s="5">
        <v>0</v>
      </c>
      <c r="V4602" s="5">
        <v>0</v>
      </c>
      <c r="W4602" s="5">
        <v>8</v>
      </c>
      <c r="X4602" s="5">
        <v>26.353933324548688</v>
      </c>
      <c r="Y4602" s="5">
        <v>3</v>
      </c>
      <c r="Z4602" s="5">
        <v>9.8827249967057593</v>
      </c>
      <c r="AA4602" s="5">
        <v>61</v>
      </c>
      <c r="AB4602" s="5">
        <v>200.94874159968376</v>
      </c>
      <c r="AC4602" s="225">
        <v>216</v>
      </c>
      <c r="AD4602" s="5">
        <v>711.55619976281457</v>
      </c>
      <c r="AE4602" s="5">
        <v>33</v>
      </c>
      <c r="AF4602" s="5">
        <v>108.70997496376334</v>
      </c>
      <c r="AG4602" s="5">
        <v>167</v>
      </c>
      <c r="AH4602" s="5">
        <v>550.13835814995389</v>
      </c>
      <c r="AI4602" s="5">
        <v>16</v>
      </c>
      <c r="AJ4602" s="5">
        <v>52.707866649097376</v>
      </c>
    </row>
    <row r="4603" spans="1:36" x14ac:dyDescent="0.25">
      <c r="A4603">
        <v>2018</v>
      </c>
      <c r="B4603" t="s">
        <v>49</v>
      </c>
      <c r="C4603" s="212" t="s">
        <v>6387</v>
      </c>
      <c r="D4603" s="47" t="s">
        <v>5760</v>
      </c>
      <c r="E4603" s="11">
        <v>26.2</v>
      </c>
      <c r="F4603" s="2">
        <v>0.34110000000000001</v>
      </c>
      <c r="G4603" s="2">
        <v>0.62929999999999997</v>
      </c>
      <c r="H4603" s="2">
        <v>-0.28819999999999996</v>
      </c>
      <c r="I4603" s="2">
        <v>0.32100000000000001</v>
      </c>
      <c r="J4603" s="2">
        <v>0.58699999999999997</v>
      </c>
      <c r="K4603" s="2">
        <v>-0.26599999999999996</v>
      </c>
      <c r="L4603" s="2">
        <v>0.35699999999999998</v>
      </c>
      <c r="M4603" s="2">
        <v>0.627</v>
      </c>
      <c r="N4603" s="2">
        <v>-0.27</v>
      </c>
      <c r="O4603" s="2">
        <v>-0.27473333333333333</v>
      </c>
      <c r="P4603" s="2" t="s">
        <v>5900</v>
      </c>
      <c r="Q4603" s="5">
        <v>30362</v>
      </c>
      <c r="R4603" s="5">
        <v>1158.854961832061</v>
      </c>
      <c r="S4603" s="5">
        <v>58</v>
      </c>
      <c r="T4603" s="5">
        <v>191.02825900797049</v>
      </c>
      <c r="U4603" s="5">
        <v>0</v>
      </c>
      <c r="V4603" s="5">
        <v>0</v>
      </c>
      <c r="W4603" s="5">
        <v>7</v>
      </c>
      <c r="X4603" s="5">
        <v>23.055134707858507</v>
      </c>
      <c r="Y4603" s="5">
        <v>1</v>
      </c>
      <c r="Z4603" s="5">
        <v>3.2935906725512152</v>
      </c>
      <c r="AA4603" s="5">
        <v>50</v>
      </c>
      <c r="AB4603" s="5">
        <v>164.67953362756074</v>
      </c>
      <c r="AC4603" s="225">
        <v>164</v>
      </c>
      <c r="AD4603" s="5">
        <v>540.14887029839929</v>
      </c>
      <c r="AE4603" s="5">
        <v>21</v>
      </c>
      <c r="AF4603" s="5">
        <v>69.165404123575527</v>
      </c>
      <c r="AG4603" s="5">
        <v>130</v>
      </c>
      <c r="AH4603" s="5">
        <v>428.16678743165801</v>
      </c>
      <c r="AI4603" s="5">
        <v>13</v>
      </c>
      <c r="AJ4603" s="5">
        <v>42.816678743165795</v>
      </c>
    </row>
    <row r="4604" spans="1:36" x14ac:dyDescent="0.25">
      <c r="A4604">
        <v>2019</v>
      </c>
      <c r="B4604" t="s">
        <v>41</v>
      </c>
      <c r="C4604" s="212" t="s">
        <v>6141</v>
      </c>
      <c r="D4604" s="47" t="s">
        <v>5289</v>
      </c>
      <c r="E4604" s="11">
        <v>13.503</v>
      </c>
      <c r="F4604" s="2">
        <v>0.36990000000000001</v>
      </c>
      <c r="G4604" s="2">
        <v>0.61060000000000003</v>
      </c>
      <c r="H4604" s="2">
        <v>-0.24070000000000003</v>
      </c>
      <c r="I4604" s="2">
        <v>0.36830000000000002</v>
      </c>
      <c r="J4604" s="2">
        <v>0.57410000000000005</v>
      </c>
      <c r="K4604" s="2">
        <v>-0.20580000000000004</v>
      </c>
      <c r="L4604" s="2">
        <v>0.45140000000000002</v>
      </c>
      <c r="M4604" s="2">
        <v>0.53480000000000005</v>
      </c>
      <c r="N4604" s="2">
        <v>-8.340000000000003E-2</v>
      </c>
      <c r="O4604" s="2">
        <v>-0.17663333333333334</v>
      </c>
      <c r="P4604" s="2" t="s">
        <v>5900</v>
      </c>
      <c r="Q4604" s="5">
        <v>30493</v>
      </c>
      <c r="R4604" s="5">
        <v>2258.2389098718804</v>
      </c>
      <c r="S4604" s="5">
        <v>40</v>
      </c>
      <c r="T4604" s="5">
        <v>131.17764732889515</v>
      </c>
      <c r="U4604" s="5">
        <v>0</v>
      </c>
      <c r="V4604" s="5">
        <v>0</v>
      </c>
      <c r="W4604" s="5">
        <v>15</v>
      </c>
      <c r="X4604" s="5">
        <v>49.19161774833568</v>
      </c>
      <c r="Y4604" s="5">
        <v>11</v>
      </c>
      <c r="Z4604" s="5">
        <v>36.073853015446169</v>
      </c>
      <c r="AA4604" s="5">
        <v>14</v>
      </c>
      <c r="AB4604" s="5">
        <v>45.912176565113306</v>
      </c>
      <c r="AC4604" s="225">
        <v>994</v>
      </c>
      <c r="AD4604" s="5">
        <v>3259.7645361230443</v>
      </c>
      <c r="AE4604" s="5">
        <v>63</v>
      </c>
      <c r="AF4604" s="5">
        <v>206.60479454300989</v>
      </c>
      <c r="AG4604" s="5">
        <v>904</v>
      </c>
      <c r="AH4604" s="5">
        <v>2964.6148296330307</v>
      </c>
      <c r="AI4604" s="5">
        <v>27</v>
      </c>
      <c r="AJ4604" s="5">
        <v>88.544911947004238</v>
      </c>
    </row>
    <row r="4605" spans="1:36" x14ac:dyDescent="0.25">
      <c r="A4605">
        <v>2019</v>
      </c>
      <c r="B4605" t="s">
        <v>41</v>
      </c>
      <c r="C4605" s="212" t="s">
        <v>5567</v>
      </c>
      <c r="D4605" s="47" t="s">
        <v>5523</v>
      </c>
      <c r="E4605" s="11">
        <v>17.856000000000002</v>
      </c>
      <c r="F4605" s="2">
        <v>0.65620000000000001</v>
      </c>
      <c r="G4605" s="2">
        <v>0.32679999999999998</v>
      </c>
      <c r="H4605" s="2">
        <v>0.32940000000000003</v>
      </c>
      <c r="I4605" s="2">
        <v>0.62539999999999996</v>
      </c>
      <c r="J4605" s="2">
        <v>0.32890000000000003</v>
      </c>
      <c r="K4605" s="2">
        <v>0.29649999999999993</v>
      </c>
      <c r="L4605" s="2">
        <v>0.55569999999999997</v>
      </c>
      <c r="M4605" s="2">
        <v>0.42359999999999998</v>
      </c>
      <c r="N4605" s="2">
        <v>0.1321</v>
      </c>
      <c r="O4605" s="2">
        <v>0.25266666666666665</v>
      </c>
      <c r="P4605" s="2" t="s">
        <v>4792</v>
      </c>
      <c r="Q4605" s="5">
        <v>30642</v>
      </c>
      <c r="R4605" s="5">
        <v>1716.0618279569892</v>
      </c>
      <c r="S4605" s="5">
        <v>536</v>
      </c>
      <c r="T4605" s="5">
        <v>1749.2330787807584</v>
      </c>
      <c r="U4605" s="5">
        <v>7</v>
      </c>
      <c r="V4605" s="5">
        <v>22.844461849748711</v>
      </c>
      <c r="W4605" s="5">
        <v>50</v>
      </c>
      <c r="X4605" s="5">
        <v>163.17472749820507</v>
      </c>
      <c r="Y4605" s="5">
        <v>65</v>
      </c>
      <c r="Z4605" s="5">
        <v>212.12714574766659</v>
      </c>
      <c r="AA4605" s="5">
        <v>414</v>
      </c>
      <c r="AB4605" s="5">
        <v>1351.0867436851381</v>
      </c>
      <c r="AC4605" s="225">
        <v>1370</v>
      </c>
      <c r="AD4605" s="5">
        <v>4470.9875334508188</v>
      </c>
      <c r="AE4605" s="5">
        <v>341</v>
      </c>
      <c r="AF4605" s="5">
        <v>1112.8516415377587</v>
      </c>
      <c r="AG4605" s="5">
        <v>957</v>
      </c>
      <c r="AH4605" s="5">
        <v>3123.1642843156451</v>
      </c>
      <c r="AI4605" s="5">
        <v>72</v>
      </c>
      <c r="AJ4605" s="5">
        <v>234.9716075974153</v>
      </c>
    </row>
    <row r="4606" spans="1:36" x14ac:dyDescent="0.25">
      <c r="A4606">
        <v>2018</v>
      </c>
      <c r="B4606" t="s">
        <v>41</v>
      </c>
      <c r="C4606" s="212" t="s">
        <v>6141</v>
      </c>
      <c r="D4606" s="47" t="s">
        <v>5289</v>
      </c>
      <c r="E4606" s="11">
        <v>13.503</v>
      </c>
      <c r="F4606" s="2">
        <v>0.36990000000000001</v>
      </c>
      <c r="G4606" s="2">
        <v>0.61060000000000003</v>
      </c>
      <c r="H4606" s="2">
        <v>-0.24070000000000003</v>
      </c>
      <c r="I4606" s="2">
        <v>0.36830000000000002</v>
      </c>
      <c r="J4606" s="2">
        <v>0.57410000000000005</v>
      </c>
      <c r="K4606" s="2">
        <v>-0.20580000000000004</v>
      </c>
      <c r="L4606" s="2">
        <v>0.45140000000000002</v>
      </c>
      <c r="M4606" s="2">
        <v>0.53480000000000005</v>
      </c>
      <c r="N4606" s="2">
        <v>-8.340000000000003E-2</v>
      </c>
      <c r="O4606" s="2">
        <v>-0.17663333333333334</v>
      </c>
      <c r="P4606" s="2" t="s">
        <v>5900</v>
      </c>
      <c r="Q4606" s="5">
        <v>30698</v>
      </c>
      <c r="R4606" s="5">
        <v>2273.420721321188</v>
      </c>
      <c r="S4606" s="5">
        <v>44</v>
      </c>
      <c r="T4606" s="5">
        <v>143.33181314743632</v>
      </c>
      <c r="U4606" s="5">
        <v>0</v>
      </c>
      <c r="V4606" s="5">
        <v>0</v>
      </c>
      <c r="W4606" s="5">
        <v>17</v>
      </c>
      <c r="X4606" s="5">
        <v>55.378200534236754</v>
      </c>
      <c r="Y4606" s="5">
        <v>14</v>
      </c>
      <c r="Z4606" s="5">
        <v>45.605576910547917</v>
      </c>
      <c r="AA4606" s="5">
        <v>13</v>
      </c>
      <c r="AB4606" s="5">
        <v>42.348035702651636</v>
      </c>
      <c r="AC4606" s="225">
        <v>1085</v>
      </c>
      <c r="AD4606" s="5">
        <v>3534.4322105674642</v>
      </c>
      <c r="AE4606" s="5">
        <v>53</v>
      </c>
      <c r="AF4606" s="5">
        <v>172.64968401850285</v>
      </c>
      <c r="AG4606" s="5">
        <v>1007</v>
      </c>
      <c r="AH4606" s="5">
        <v>3280.3439963515543</v>
      </c>
      <c r="AI4606" s="5">
        <v>25</v>
      </c>
      <c r="AJ4606" s="5">
        <v>81.43853019740699</v>
      </c>
    </row>
    <row r="4607" spans="1:36" x14ac:dyDescent="0.25">
      <c r="A4607">
        <v>2017</v>
      </c>
      <c r="B4607" t="s">
        <v>71</v>
      </c>
      <c r="C4607" s="212" t="s">
        <v>5117</v>
      </c>
      <c r="D4607" s="47" t="s">
        <v>4808</v>
      </c>
      <c r="E4607" s="11">
        <v>0</v>
      </c>
      <c r="F4607" s="2">
        <v>0.81499999999999995</v>
      </c>
      <c r="G4607" s="2">
        <v>0.17100000000000001</v>
      </c>
      <c r="H4607" s="2">
        <v>0.64399999999999991</v>
      </c>
      <c r="I4607" s="2">
        <v>0.81789999999999996</v>
      </c>
      <c r="J4607" s="2">
        <v>0.1469</v>
      </c>
      <c r="K4607" s="2">
        <v>0.67099999999999993</v>
      </c>
      <c r="L4607" s="2">
        <v>0.82279999999999998</v>
      </c>
      <c r="M4607" s="2">
        <v>0.16470000000000001</v>
      </c>
      <c r="N4607" s="2">
        <v>0.65809999999999991</v>
      </c>
      <c r="O4607" s="2">
        <v>0.65769999999999995</v>
      </c>
      <c r="P4607" s="2" t="s">
        <v>4792</v>
      </c>
      <c r="Q4607" s="5">
        <v>30712</v>
      </c>
      <c r="R4607" s="5" t="s">
        <v>4791</v>
      </c>
      <c r="S4607" s="5">
        <v>33</v>
      </c>
      <c r="T4607" s="5">
        <v>107.44985673352436</v>
      </c>
      <c r="U4607" s="5">
        <v>0</v>
      </c>
      <c r="V4607" s="5">
        <v>0</v>
      </c>
      <c r="W4607" s="5">
        <v>3</v>
      </c>
      <c r="X4607" s="5">
        <v>9.7681687939567592</v>
      </c>
      <c r="Y4607" s="5">
        <v>5</v>
      </c>
      <c r="Z4607" s="5">
        <v>16.280281323261267</v>
      </c>
      <c r="AA4607" s="5">
        <v>25</v>
      </c>
      <c r="AB4607" s="5">
        <v>81.401406616306332</v>
      </c>
      <c r="AC4607" s="225">
        <v>707</v>
      </c>
      <c r="AD4607" s="5">
        <v>2302.0317791091429</v>
      </c>
      <c r="AE4607" s="5">
        <v>113</v>
      </c>
      <c r="AF4607" s="5">
        <v>367.93435790570459</v>
      </c>
      <c r="AG4607" s="5">
        <v>555</v>
      </c>
      <c r="AH4607" s="5">
        <v>1807.1112268820004</v>
      </c>
      <c r="AI4607" s="5">
        <v>39</v>
      </c>
      <c r="AJ4607" s="5">
        <v>126.98619432143788</v>
      </c>
    </row>
    <row r="4608" spans="1:36" x14ac:dyDescent="0.25">
      <c r="A4608">
        <v>2018</v>
      </c>
      <c r="B4608" t="s">
        <v>49</v>
      </c>
      <c r="C4608" s="212" t="s">
        <v>6381</v>
      </c>
      <c r="D4608" s="47" t="s">
        <v>6329</v>
      </c>
      <c r="E4608" s="11">
        <v>44.1</v>
      </c>
      <c r="F4608" s="2">
        <v>0.36499999999999999</v>
      </c>
      <c r="G4608" s="2">
        <v>0.60719999999999996</v>
      </c>
      <c r="H4608" s="2">
        <v>-0.24219999999999997</v>
      </c>
      <c r="I4608" s="2">
        <v>0.35299999999999998</v>
      </c>
      <c r="J4608" s="2">
        <v>0.56599999999999995</v>
      </c>
      <c r="K4608" s="2">
        <v>-0.21299999999999997</v>
      </c>
      <c r="L4608" s="2">
        <v>0.41899999999999998</v>
      </c>
      <c r="M4608" s="2">
        <v>0.56799999999999995</v>
      </c>
      <c r="N4608" s="2">
        <v>-0.14899999999999997</v>
      </c>
      <c r="O4608" s="2">
        <v>-0.20139999999999994</v>
      </c>
      <c r="P4608" s="2" t="s">
        <v>5900</v>
      </c>
      <c r="Q4608" s="5">
        <v>30717</v>
      </c>
      <c r="R4608" s="5">
        <v>696.53061224489795</v>
      </c>
      <c r="S4608" s="5">
        <v>110</v>
      </c>
      <c r="T4608" s="5">
        <v>358.10788814011784</v>
      </c>
      <c r="U4608" s="5">
        <v>0</v>
      </c>
      <c r="V4608" s="5">
        <v>0</v>
      </c>
      <c r="W4608" s="5">
        <v>17</v>
      </c>
      <c r="X4608" s="5">
        <v>55.343946348927311</v>
      </c>
      <c r="Y4608" s="5">
        <v>5</v>
      </c>
      <c r="Z4608" s="5">
        <v>16.277631279096266</v>
      </c>
      <c r="AA4608" s="5">
        <v>88</v>
      </c>
      <c r="AB4608" s="5">
        <v>286.48631051209429</v>
      </c>
      <c r="AC4608" s="225">
        <v>357</v>
      </c>
      <c r="AD4608" s="5">
        <v>1162.2228733274735</v>
      </c>
      <c r="AE4608" s="5">
        <v>112</v>
      </c>
      <c r="AF4608" s="5">
        <v>364.61894065175636</v>
      </c>
      <c r="AG4608" s="5">
        <v>231</v>
      </c>
      <c r="AH4608" s="5">
        <v>752.02656509424753</v>
      </c>
      <c r="AI4608" s="5">
        <v>14</v>
      </c>
      <c r="AJ4608" s="5">
        <v>45.577367581469545</v>
      </c>
    </row>
    <row r="4609" spans="1:36" x14ac:dyDescent="0.25">
      <c r="A4609">
        <v>2018</v>
      </c>
      <c r="B4609" t="s">
        <v>71</v>
      </c>
      <c r="C4609" s="212" t="s">
        <v>4884</v>
      </c>
      <c r="D4609" s="47" t="s">
        <v>4880</v>
      </c>
      <c r="E4609" s="11">
        <v>0</v>
      </c>
      <c r="F4609" s="2">
        <v>0.61160000000000003</v>
      </c>
      <c r="G4609" s="2">
        <v>0.37040000000000001</v>
      </c>
      <c r="H4609" s="2">
        <v>0.24120000000000003</v>
      </c>
      <c r="I4609" s="2">
        <v>0.63349999999999995</v>
      </c>
      <c r="J4609" s="2">
        <v>0.31809999999999999</v>
      </c>
      <c r="K4609" s="2">
        <v>0.31539999999999996</v>
      </c>
      <c r="L4609" s="2">
        <v>0.66879999999999995</v>
      </c>
      <c r="M4609" s="2">
        <v>0.318</v>
      </c>
      <c r="N4609" s="2">
        <v>0.35079999999999995</v>
      </c>
      <c r="O4609" s="2">
        <v>0.30246666666666666</v>
      </c>
      <c r="P4609" s="2" t="s">
        <v>4792</v>
      </c>
      <c r="Q4609" s="5">
        <v>30768</v>
      </c>
      <c r="R4609" s="5" t="s">
        <v>4791</v>
      </c>
      <c r="S4609" s="5">
        <v>37</v>
      </c>
      <c r="T4609" s="5">
        <v>120.25481019240769</v>
      </c>
      <c r="U4609" s="5">
        <v>0</v>
      </c>
      <c r="V4609" s="5">
        <v>0</v>
      </c>
      <c r="W4609" s="5">
        <v>10</v>
      </c>
      <c r="X4609" s="5">
        <v>32.50130005200208</v>
      </c>
      <c r="Y4609" s="5">
        <v>1</v>
      </c>
      <c r="Z4609" s="5">
        <v>3.2501300052002082</v>
      </c>
      <c r="AA4609" s="5">
        <v>26</v>
      </c>
      <c r="AB4609" s="5">
        <v>84.503380135205404</v>
      </c>
      <c r="AC4609" s="225">
        <v>271</v>
      </c>
      <c r="AD4609" s="5">
        <v>880.78523140925643</v>
      </c>
      <c r="AE4609" s="5">
        <v>35</v>
      </c>
      <c r="AF4609" s="5">
        <v>113.75455018200726</v>
      </c>
      <c r="AG4609" s="5">
        <v>226</v>
      </c>
      <c r="AH4609" s="5">
        <v>734.52938117524695</v>
      </c>
      <c r="AI4609" s="5">
        <v>10</v>
      </c>
      <c r="AJ4609" s="5">
        <v>32.50130005200208</v>
      </c>
    </row>
    <row r="4610" spans="1:36" x14ac:dyDescent="0.25">
      <c r="A4610">
        <v>2018</v>
      </c>
      <c r="B4610" t="s">
        <v>71</v>
      </c>
      <c r="C4610" s="212" t="s">
        <v>4884</v>
      </c>
      <c r="D4610" s="47" t="s">
        <v>4880</v>
      </c>
      <c r="E4610" s="11">
        <v>0</v>
      </c>
      <c r="F4610" s="2">
        <v>0.61160000000000003</v>
      </c>
      <c r="G4610" s="2">
        <v>0.37040000000000001</v>
      </c>
      <c r="H4610" s="2">
        <v>0.24120000000000003</v>
      </c>
      <c r="I4610" s="2">
        <v>0.63349999999999995</v>
      </c>
      <c r="J4610" s="2">
        <v>0.31809999999999999</v>
      </c>
      <c r="K4610" s="2">
        <v>0.31539999999999996</v>
      </c>
      <c r="L4610" s="2">
        <v>0.66879999999999995</v>
      </c>
      <c r="M4610" s="2">
        <v>0.318</v>
      </c>
      <c r="N4610" s="2">
        <v>0.35079999999999995</v>
      </c>
      <c r="O4610" s="2">
        <v>0.30246666666666666</v>
      </c>
      <c r="P4610" s="2" t="s">
        <v>4792</v>
      </c>
      <c r="Q4610" s="5">
        <v>30768</v>
      </c>
      <c r="R4610" s="5" t="s">
        <v>4791</v>
      </c>
      <c r="S4610" s="5">
        <v>37</v>
      </c>
      <c r="T4610" s="5">
        <v>120.25481019240769</v>
      </c>
      <c r="U4610" s="5">
        <v>0</v>
      </c>
      <c r="V4610" s="5">
        <v>0</v>
      </c>
      <c r="W4610" s="5">
        <v>10</v>
      </c>
      <c r="X4610" s="5">
        <v>32.50130005200208</v>
      </c>
      <c r="Y4610" s="5">
        <v>1</v>
      </c>
      <c r="Z4610" s="5">
        <v>3.2501300052002082</v>
      </c>
      <c r="AA4610" s="5">
        <v>26</v>
      </c>
      <c r="AB4610" s="5">
        <v>84.503380135205404</v>
      </c>
      <c r="AC4610" s="225">
        <v>271</v>
      </c>
      <c r="AD4610" s="5">
        <v>880.78523140925643</v>
      </c>
      <c r="AE4610" s="5">
        <v>35</v>
      </c>
      <c r="AF4610" s="5">
        <v>113.75455018200726</v>
      </c>
      <c r="AG4610" s="5">
        <v>226</v>
      </c>
      <c r="AH4610" s="5">
        <v>734.52938117524695</v>
      </c>
      <c r="AI4610" s="5">
        <v>10</v>
      </c>
      <c r="AJ4610" s="5">
        <v>32.50130005200208</v>
      </c>
    </row>
    <row r="4611" spans="1:36" x14ac:dyDescent="0.25">
      <c r="A4611">
        <v>2019</v>
      </c>
      <c r="B4611" t="s">
        <v>71</v>
      </c>
      <c r="C4611" s="212" t="s">
        <v>5034</v>
      </c>
      <c r="D4611" s="47" t="s">
        <v>494</v>
      </c>
      <c r="E4611" s="11">
        <v>0</v>
      </c>
      <c r="F4611" s="2">
        <v>0.75849999999999995</v>
      </c>
      <c r="G4611" s="2">
        <v>0.2286</v>
      </c>
      <c r="H4611" s="2">
        <v>0.52989999999999993</v>
      </c>
      <c r="I4611" s="2">
        <v>0.77039999999999997</v>
      </c>
      <c r="J4611" s="2">
        <v>0.19070000000000001</v>
      </c>
      <c r="K4611" s="2">
        <v>0.57969999999999999</v>
      </c>
      <c r="L4611" s="2">
        <v>0.77110000000000001</v>
      </c>
      <c r="M4611" s="2">
        <v>0.21490000000000001</v>
      </c>
      <c r="N4611" s="2">
        <v>0.55620000000000003</v>
      </c>
      <c r="O4611" s="2">
        <v>0.55526666666666669</v>
      </c>
      <c r="P4611" s="2" t="s">
        <v>4792</v>
      </c>
      <c r="Q4611" s="5">
        <v>30860</v>
      </c>
      <c r="R4611" s="5" t="s">
        <v>4791</v>
      </c>
      <c r="S4611" s="5">
        <v>101</v>
      </c>
      <c r="T4611" s="5">
        <v>327.28451069345431</v>
      </c>
      <c r="U4611" s="5">
        <v>0</v>
      </c>
      <c r="V4611" s="5">
        <v>0</v>
      </c>
      <c r="W4611" s="5">
        <v>25</v>
      </c>
      <c r="X4611" s="5">
        <v>81.011017498379786</v>
      </c>
      <c r="Y4611" s="5">
        <v>8</v>
      </c>
      <c r="Z4611" s="5">
        <v>25.923525599481533</v>
      </c>
      <c r="AA4611" s="5">
        <v>68</v>
      </c>
      <c r="AB4611" s="5">
        <v>220.349967595593</v>
      </c>
      <c r="AC4611" s="225">
        <v>588</v>
      </c>
      <c r="AD4611" s="5">
        <v>1905.3791315618923</v>
      </c>
      <c r="AE4611" s="5">
        <v>147</v>
      </c>
      <c r="AF4611" s="5">
        <v>476.34478289047308</v>
      </c>
      <c r="AG4611" s="5">
        <v>396</v>
      </c>
      <c r="AH4611" s="5">
        <v>1283.2145171743357</v>
      </c>
      <c r="AI4611" s="5">
        <v>45</v>
      </c>
      <c r="AJ4611" s="5">
        <v>145.81983149708361</v>
      </c>
    </row>
    <row r="4612" spans="1:36" x14ac:dyDescent="0.25">
      <c r="A4612">
        <v>2017</v>
      </c>
      <c r="B4612" t="s">
        <v>41</v>
      </c>
      <c r="C4612" s="212" t="s">
        <v>6141</v>
      </c>
      <c r="D4612" s="47" t="s">
        <v>5289</v>
      </c>
      <c r="E4612" s="11">
        <v>13.503</v>
      </c>
      <c r="F4612" s="2">
        <v>0.36990000000000001</v>
      </c>
      <c r="G4612" s="2">
        <v>0.61060000000000003</v>
      </c>
      <c r="H4612" s="2">
        <v>-0.24070000000000003</v>
      </c>
      <c r="I4612" s="2">
        <v>0.36830000000000002</v>
      </c>
      <c r="J4612" s="2">
        <v>0.57410000000000005</v>
      </c>
      <c r="K4612" s="2">
        <v>-0.20580000000000004</v>
      </c>
      <c r="L4612" s="2">
        <v>0.45140000000000002</v>
      </c>
      <c r="M4612" s="2">
        <v>0.53480000000000005</v>
      </c>
      <c r="N4612" s="2">
        <v>-8.340000000000003E-2</v>
      </c>
      <c r="O4612" s="2">
        <v>-0.17663333333333334</v>
      </c>
      <c r="P4612" s="2" t="s">
        <v>5900</v>
      </c>
      <c r="Q4612" s="5">
        <v>30902</v>
      </c>
      <c r="R4612" s="5">
        <v>2288.5284751536697</v>
      </c>
      <c r="S4612" s="5">
        <v>47</v>
      </c>
      <c r="T4612" s="5">
        <v>152.09371561711217</v>
      </c>
      <c r="U4612" s="5">
        <v>1</v>
      </c>
      <c r="V4612" s="5">
        <v>3.2360365024917481</v>
      </c>
      <c r="W4612" s="5">
        <v>18</v>
      </c>
      <c r="X4612" s="5">
        <v>58.24865704485147</v>
      </c>
      <c r="Y4612" s="5">
        <v>10</v>
      </c>
      <c r="Z4612" s="5">
        <v>32.360365024917485</v>
      </c>
      <c r="AA4612" s="5">
        <v>18</v>
      </c>
      <c r="AB4612" s="5">
        <v>58.24865704485147</v>
      </c>
      <c r="AC4612" s="225">
        <v>1199</v>
      </c>
      <c r="AD4612" s="5">
        <v>3880.0077664876057</v>
      </c>
      <c r="AE4612" s="5">
        <v>69</v>
      </c>
      <c r="AF4612" s="5">
        <v>223.28651867193062</v>
      </c>
      <c r="AG4612" s="5">
        <v>1104</v>
      </c>
      <c r="AH4612" s="5">
        <v>3572.58429875089</v>
      </c>
      <c r="AI4612" s="5">
        <v>26</v>
      </c>
      <c r="AJ4612" s="5">
        <v>84.136949064785455</v>
      </c>
    </row>
    <row r="4613" spans="1:36" x14ac:dyDescent="0.25">
      <c r="A4613">
        <v>2019</v>
      </c>
      <c r="B4613" t="s">
        <v>41</v>
      </c>
      <c r="C4613" s="212" t="s">
        <v>5520</v>
      </c>
      <c r="D4613" s="47" t="s">
        <v>1044</v>
      </c>
      <c r="E4613" s="11">
        <v>12.302</v>
      </c>
      <c r="F4613" s="2">
        <v>0.502</v>
      </c>
      <c r="G4613" s="2">
        <v>0.47689999999999999</v>
      </c>
      <c r="H4613" s="2">
        <v>2.5100000000000011E-2</v>
      </c>
      <c r="I4613" s="2">
        <v>0.50519999999999998</v>
      </c>
      <c r="J4613" s="2">
        <v>0.4289</v>
      </c>
      <c r="K4613" s="2">
        <v>7.6299999999999979E-2</v>
      </c>
      <c r="L4613" s="2">
        <v>0.53339999999999999</v>
      </c>
      <c r="M4613" s="2">
        <v>0.44550000000000001</v>
      </c>
      <c r="N4613" s="2">
        <v>8.7899999999999978E-2</v>
      </c>
      <c r="O4613" s="2">
        <v>6.3099999999999989E-2</v>
      </c>
      <c r="P4613" s="2" t="s">
        <v>4792</v>
      </c>
      <c r="Q4613" s="5">
        <v>31016</v>
      </c>
      <c r="R4613" s="5">
        <v>2521.2160624288736</v>
      </c>
      <c r="S4613" s="5">
        <v>23</v>
      </c>
      <c r="T4613" s="5">
        <v>74.155274696930618</v>
      </c>
      <c r="U4613" s="5">
        <v>0</v>
      </c>
      <c r="V4613" s="5">
        <v>0</v>
      </c>
      <c r="W4613" s="5">
        <v>6</v>
      </c>
      <c r="X4613" s="5">
        <v>19.344854268764507</v>
      </c>
      <c r="Y4613" s="5">
        <v>3</v>
      </c>
      <c r="Z4613" s="5">
        <v>9.6724271343822537</v>
      </c>
      <c r="AA4613" s="5">
        <v>14</v>
      </c>
      <c r="AB4613" s="5">
        <v>45.137993293783857</v>
      </c>
      <c r="AC4613" s="225">
        <v>303</v>
      </c>
      <c r="AD4613" s="5">
        <v>976.91514057260758</v>
      </c>
      <c r="AE4613" s="5">
        <v>16</v>
      </c>
      <c r="AF4613" s="5">
        <v>51.586278050038693</v>
      </c>
      <c r="AG4613" s="5">
        <v>285</v>
      </c>
      <c r="AH4613" s="5">
        <v>918.88057776631422</v>
      </c>
      <c r="AI4613" s="5">
        <v>2</v>
      </c>
      <c r="AJ4613" s="5">
        <v>6.4482847562548367</v>
      </c>
    </row>
    <row r="4614" spans="1:36" x14ac:dyDescent="0.25">
      <c r="A4614">
        <v>2018</v>
      </c>
      <c r="B4614" t="s">
        <v>49</v>
      </c>
      <c r="C4614" s="212" t="s">
        <v>6381</v>
      </c>
      <c r="D4614" s="47" t="s">
        <v>6329</v>
      </c>
      <c r="E4614" s="11">
        <v>44.1</v>
      </c>
      <c r="F4614" s="2">
        <v>0.36499999999999999</v>
      </c>
      <c r="G4614" s="2">
        <v>0.60719999999999996</v>
      </c>
      <c r="H4614" s="2">
        <v>-0.24219999999999997</v>
      </c>
      <c r="I4614" s="2">
        <v>0.35299999999999998</v>
      </c>
      <c r="J4614" s="2">
        <v>0.56599999999999995</v>
      </c>
      <c r="K4614" s="2">
        <v>-0.21299999999999997</v>
      </c>
      <c r="L4614" s="2">
        <v>0.41899999999999998</v>
      </c>
      <c r="M4614" s="2">
        <v>0.56799999999999995</v>
      </c>
      <c r="N4614" s="2">
        <v>-0.14899999999999997</v>
      </c>
      <c r="O4614" s="2">
        <v>-0.20139999999999994</v>
      </c>
      <c r="P4614" s="2" t="s">
        <v>5900</v>
      </c>
      <c r="Q4614" s="5">
        <v>31033</v>
      </c>
      <c r="R4614" s="5">
        <v>703.69614512471651</v>
      </c>
      <c r="S4614" s="5">
        <v>109</v>
      </c>
      <c r="T4614" s="5">
        <v>351.23900364128508</v>
      </c>
      <c r="U4614" s="5">
        <v>0</v>
      </c>
      <c r="V4614" s="5">
        <v>0</v>
      </c>
      <c r="W4614" s="5">
        <v>22</v>
      </c>
      <c r="X4614" s="5">
        <v>70.892275964296076</v>
      </c>
      <c r="Y4614" s="5">
        <v>3</v>
      </c>
      <c r="Z4614" s="5">
        <v>9.6671285405858285</v>
      </c>
      <c r="AA4614" s="5">
        <v>84</v>
      </c>
      <c r="AB4614" s="5">
        <v>270.67959913640317</v>
      </c>
      <c r="AC4614" s="225">
        <v>329</v>
      </c>
      <c r="AD4614" s="5">
        <v>1060.1617632842458</v>
      </c>
      <c r="AE4614" s="5">
        <v>97</v>
      </c>
      <c r="AF4614" s="5">
        <v>312.57048947894179</v>
      </c>
      <c r="AG4614" s="5">
        <v>211</v>
      </c>
      <c r="AH4614" s="5">
        <v>679.92137402120329</v>
      </c>
      <c r="AI4614" s="5">
        <v>21</v>
      </c>
      <c r="AJ4614" s="5">
        <v>67.669899784100792</v>
      </c>
    </row>
    <row r="4615" spans="1:36" x14ac:dyDescent="0.25">
      <c r="A4615">
        <v>2017</v>
      </c>
      <c r="B4615" t="s">
        <v>49</v>
      </c>
      <c r="C4615" s="212" t="s">
        <v>6445</v>
      </c>
      <c r="D4615" s="47" t="s">
        <v>5760</v>
      </c>
      <c r="E4615" s="11">
        <v>26.3</v>
      </c>
      <c r="F4615" s="2">
        <v>0.34110000000000001</v>
      </c>
      <c r="G4615" s="2">
        <v>0.62929999999999997</v>
      </c>
      <c r="H4615" s="2">
        <v>-0.28819999999999996</v>
      </c>
      <c r="I4615" s="2">
        <v>0.39</v>
      </c>
      <c r="J4615" s="2">
        <v>0.51900000000000002</v>
      </c>
      <c r="K4615" s="2">
        <v>-0.129</v>
      </c>
      <c r="L4615" s="2">
        <v>0.52800000000000002</v>
      </c>
      <c r="M4615" s="2">
        <v>0.46200000000000002</v>
      </c>
      <c r="N4615" s="2">
        <v>6.6000000000000003E-2</v>
      </c>
      <c r="O4615" s="2">
        <v>-0.11706666666666665</v>
      </c>
      <c r="P4615" s="2" t="s">
        <v>5900</v>
      </c>
      <c r="Q4615" s="5">
        <v>31035</v>
      </c>
      <c r="R4615" s="5">
        <v>1180.0380228136883</v>
      </c>
      <c r="S4615" s="5">
        <v>27</v>
      </c>
      <c r="T4615" s="5">
        <v>86.998550024166263</v>
      </c>
      <c r="U4615" s="5">
        <v>0</v>
      </c>
      <c r="V4615" s="5">
        <v>0</v>
      </c>
      <c r="W4615" s="5">
        <v>3</v>
      </c>
      <c r="X4615" s="5">
        <v>9.6665055582406954</v>
      </c>
      <c r="Y4615" s="5">
        <v>2</v>
      </c>
      <c r="Z4615" s="5">
        <v>6.4443370388271299</v>
      </c>
      <c r="AA4615" s="5">
        <v>22</v>
      </c>
      <c r="AB4615" s="5">
        <v>70.887707427098434</v>
      </c>
      <c r="AC4615" s="225">
        <v>164</v>
      </c>
      <c r="AD4615" s="5">
        <v>528.43563718382472</v>
      </c>
      <c r="AE4615" s="5">
        <v>19</v>
      </c>
      <c r="AF4615" s="5">
        <v>61.22120186885774</v>
      </c>
      <c r="AG4615" s="5">
        <v>136</v>
      </c>
      <c r="AH4615" s="5">
        <v>438.21491864024489</v>
      </c>
      <c r="AI4615" s="5">
        <v>9</v>
      </c>
      <c r="AJ4615" s="5">
        <v>28.999516674722088</v>
      </c>
    </row>
    <row r="4616" spans="1:36" x14ac:dyDescent="0.25">
      <c r="A4616">
        <v>2017</v>
      </c>
      <c r="B4616" t="s">
        <v>49</v>
      </c>
      <c r="C4616" s="212" t="s">
        <v>6438</v>
      </c>
      <c r="D4616" s="47" t="s">
        <v>726</v>
      </c>
      <c r="E4616" s="11">
        <v>12.6</v>
      </c>
      <c r="F4616" s="2">
        <v>0.30480000000000002</v>
      </c>
      <c r="G4616" s="2">
        <v>0.66490000000000005</v>
      </c>
      <c r="H4616" s="2">
        <v>-0.36010000000000003</v>
      </c>
      <c r="I4616" s="2">
        <v>0.218</v>
      </c>
      <c r="J4616" s="2">
        <v>0.69299999999999995</v>
      </c>
      <c r="K4616" s="2">
        <v>-0.47499999999999998</v>
      </c>
      <c r="L4616" s="2">
        <v>0.38500000000000001</v>
      </c>
      <c r="M4616" s="2">
        <v>0.60399999999999998</v>
      </c>
      <c r="N4616" s="2">
        <v>-0.21899999999999997</v>
      </c>
      <c r="O4616" s="2">
        <v>-0.35136666666666666</v>
      </c>
      <c r="P4616" s="2" t="s">
        <v>5900</v>
      </c>
      <c r="Q4616" s="5">
        <v>31054</v>
      </c>
      <c r="R4616" s="5">
        <v>2464.6031746031745</v>
      </c>
      <c r="S4616" s="5">
        <v>9</v>
      </c>
      <c r="T4616" s="5">
        <v>28.981773684549495</v>
      </c>
      <c r="U4616" s="5">
        <v>1</v>
      </c>
      <c r="V4616" s="5">
        <v>3.2201970760610545</v>
      </c>
      <c r="W4616" s="5">
        <v>2</v>
      </c>
      <c r="X4616" s="5">
        <v>6.4403941521221091</v>
      </c>
      <c r="Y4616" s="5">
        <v>0</v>
      </c>
      <c r="Z4616" s="5">
        <v>0</v>
      </c>
      <c r="AA4616" s="5">
        <v>6</v>
      </c>
      <c r="AB4616" s="5">
        <v>19.32118245636633</v>
      </c>
      <c r="AC4616" s="225">
        <v>194</v>
      </c>
      <c r="AD4616" s="5">
        <v>624.71823275584472</v>
      </c>
      <c r="AE4616" s="5">
        <v>6</v>
      </c>
      <c r="AF4616" s="5">
        <v>19.32118245636633</v>
      </c>
      <c r="AG4616" s="5">
        <v>187</v>
      </c>
      <c r="AH4616" s="5">
        <v>602.17685322341731</v>
      </c>
      <c r="AI4616" s="5">
        <v>1</v>
      </c>
      <c r="AJ4616" s="5">
        <v>3.2201970760610545</v>
      </c>
    </row>
    <row r="4617" spans="1:36" x14ac:dyDescent="0.25">
      <c r="A4617">
        <v>2017</v>
      </c>
      <c r="B4617" t="s">
        <v>41</v>
      </c>
      <c r="C4617" s="212" t="s">
        <v>5520</v>
      </c>
      <c r="D4617" s="47" t="s">
        <v>1044</v>
      </c>
      <c r="E4617" s="11">
        <v>12.302</v>
      </c>
      <c r="F4617" s="2">
        <v>0.502</v>
      </c>
      <c r="G4617" s="2">
        <v>0.47689999999999999</v>
      </c>
      <c r="H4617" s="2">
        <v>2.5100000000000011E-2</v>
      </c>
      <c r="I4617" s="2">
        <v>0.50519999999999998</v>
      </c>
      <c r="J4617" s="2">
        <v>0.4289</v>
      </c>
      <c r="K4617" s="2">
        <v>7.6299999999999979E-2</v>
      </c>
      <c r="L4617" s="2">
        <v>0.53339999999999999</v>
      </c>
      <c r="M4617" s="2">
        <v>0.44550000000000001</v>
      </c>
      <c r="N4617" s="2">
        <v>8.7899999999999978E-2</v>
      </c>
      <c r="O4617" s="2">
        <v>6.3099999999999989E-2</v>
      </c>
      <c r="P4617" s="2" t="s">
        <v>4792</v>
      </c>
      <c r="Q4617" s="5">
        <v>31096</v>
      </c>
      <c r="R4617" s="5">
        <v>2527.7190700699075</v>
      </c>
      <c r="S4617" s="5">
        <v>21</v>
      </c>
      <c r="T4617" s="5">
        <v>67.532801646514017</v>
      </c>
      <c r="U4617" s="5">
        <v>0</v>
      </c>
      <c r="V4617" s="5">
        <v>0</v>
      </c>
      <c r="W4617" s="5">
        <v>5</v>
      </c>
      <c r="X4617" s="5">
        <v>16.079238487265243</v>
      </c>
      <c r="Y4617" s="5">
        <v>3</v>
      </c>
      <c r="Z4617" s="5">
        <v>9.6475430923591468</v>
      </c>
      <c r="AA4617" s="5">
        <v>13</v>
      </c>
      <c r="AB4617" s="5">
        <v>41.80602006688963</v>
      </c>
      <c r="AC4617" s="225">
        <v>375</v>
      </c>
      <c r="AD4617" s="5">
        <v>1205.9428865448931</v>
      </c>
      <c r="AE4617" s="5">
        <v>28</v>
      </c>
      <c r="AF4617" s="5">
        <v>90.04373552868536</v>
      </c>
      <c r="AG4617" s="5">
        <v>338</v>
      </c>
      <c r="AH4617" s="5">
        <v>1086.9565217391305</v>
      </c>
      <c r="AI4617" s="5">
        <v>9</v>
      </c>
      <c r="AJ4617" s="5">
        <v>28.942629277077437</v>
      </c>
    </row>
    <row r="4618" spans="1:36" x14ac:dyDescent="0.25">
      <c r="A4618">
        <v>2018</v>
      </c>
      <c r="B4618" t="s">
        <v>41</v>
      </c>
      <c r="C4618" s="212" t="s">
        <v>5520</v>
      </c>
      <c r="D4618" s="47" t="s">
        <v>1044</v>
      </c>
      <c r="E4618" s="11">
        <v>12.302</v>
      </c>
      <c r="F4618" s="2">
        <v>0.502</v>
      </c>
      <c r="G4618" s="2">
        <v>0.47689999999999999</v>
      </c>
      <c r="H4618" s="2">
        <v>2.5100000000000011E-2</v>
      </c>
      <c r="I4618" s="2">
        <v>0.50519999999999998</v>
      </c>
      <c r="J4618" s="2">
        <v>0.4289</v>
      </c>
      <c r="K4618" s="2">
        <v>7.6299999999999979E-2</v>
      </c>
      <c r="L4618" s="2">
        <v>0.53339999999999999</v>
      </c>
      <c r="M4618" s="2">
        <v>0.44550000000000001</v>
      </c>
      <c r="N4618" s="2">
        <v>8.7899999999999978E-2</v>
      </c>
      <c r="O4618" s="2">
        <v>6.3099999999999989E-2</v>
      </c>
      <c r="P4618" s="2" t="s">
        <v>4792</v>
      </c>
      <c r="Q4618" s="5">
        <v>31156</v>
      </c>
      <c r="R4618" s="5">
        <v>2532.5963258006827</v>
      </c>
      <c r="S4618" s="5">
        <v>27</v>
      </c>
      <c r="T4618" s="5">
        <v>86.660675311336504</v>
      </c>
      <c r="U4618" s="5">
        <v>0</v>
      </c>
      <c r="V4618" s="5">
        <v>0</v>
      </c>
      <c r="W4618" s="5">
        <v>7</v>
      </c>
      <c r="X4618" s="5">
        <v>22.467582488124275</v>
      </c>
      <c r="Y4618" s="5">
        <v>4</v>
      </c>
      <c r="Z4618" s="5">
        <v>12.838618564642445</v>
      </c>
      <c r="AA4618" s="5">
        <v>16</v>
      </c>
      <c r="AB4618" s="5">
        <v>51.35447425856978</v>
      </c>
      <c r="AC4618" s="225">
        <v>265</v>
      </c>
      <c r="AD4618" s="5">
        <v>850.55847990756195</v>
      </c>
      <c r="AE4618" s="5">
        <v>18</v>
      </c>
      <c r="AF4618" s="5">
        <v>57.773783540890996</v>
      </c>
      <c r="AG4618" s="5">
        <v>243</v>
      </c>
      <c r="AH4618" s="5">
        <v>779.94607780202853</v>
      </c>
      <c r="AI4618" s="5">
        <v>4</v>
      </c>
      <c r="AJ4618" s="5">
        <v>12.838618564642445</v>
      </c>
    </row>
    <row r="4619" spans="1:36" x14ac:dyDescent="0.25">
      <c r="A4619">
        <v>2018</v>
      </c>
      <c r="B4619" t="s">
        <v>41</v>
      </c>
      <c r="C4619" s="212" t="s">
        <v>5567</v>
      </c>
      <c r="D4619" s="47" t="s">
        <v>5523</v>
      </c>
      <c r="E4619" s="11">
        <v>17.856000000000002</v>
      </c>
      <c r="F4619" s="2">
        <v>0.65620000000000001</v>
      </c>
      <c r="G4619" s="2">
        <v>0.32679999999999998</v>
      </c>
      <c r="H4619" s="2">
        <v>0.32940000000000003</v>
      </c>
      <c r="I4619" s="2">
        <v>0.62539999999999996</v>
      </c>
      <c r="J4619" s="2">
        <v>0.32890000000000003</v>
      </c>
      <c r="K4619" s="2">
        <v>0.29649999999999993</v>
      </c>
      <c r="L4619" s="2">
        <v>0.55569999999999997</v>
      </c>
      <c r="M4619" s="2">
        <v>0.42359999999999998</v>
      </c>
      <c r="N4619" s="2">
        <v>0.1321</v>
      </c>
      <c r="O4619" s="2">
        <v>0.25266666666666665</v>
      </c>
      <c r="P4619" s="2" t="s">
        <v>4792</v>
      </c>
      <c r="Q4619" s="5">
        <v>31203</v>
      </c>
      <c r="R4619" s="5">
        <v>1747.4798387096773</v>
      </c>
      <c r="S4619" s="5">
        <v>559</v>
      </c>
      <c r="T4619" s="5">
        <v>1791.4944075890139</v>
      </c>
      <c r="U4619" s="5">
        <v>12</v>
      </c>
      <c r="V4619" s="5">
        <v>38.457840592250747</v>
      </c>
      <c r="W4619" s="5">
        <v>53</v>
      </c>
      <c r="X4619" s="5">
        <v>169.85546261577412</v>
      </c>
      <c r="Y4619" s="5">
        <v>103</v>
      </c>
      <c r="Z4619" s="5">
        <v>330.09646508348555</v>
      </c>
      <c r="AA4619" s="5">
        <v>391</v>
      </c>
      <c r="AB4619" s="5">
        <v>1253.0846392975034</v>
      </c>
      <c r="AC4619" s="225">
        <v>1508</v>
      </c>
      <c r="AD4619" s="5">
        <v>4832.8686344261769</v>
      </c>
      <c r="AE4619" s="5">
        <v>379</v>
      </c>
      <c r="AF4619" s="5">
        <v>1214.6267987052527</v>
      </c>
      <c r="AG4619" s="5">
        <v>1052</v>
      </c>
      <c r="AH4619" s="5">
        <v>3371.4706919206487</v>
      </c>
      <c r="AI4619" s="5">
        <v>77</v>
      </c>
      <c r="AJ4619" s="5">
        <v>246.77114380027561</v>
      </c>
    </row>
    <row r="4620" spans="1:36" x14ac:dyDescent="0.25">
      <c r="A4620">
        <v>2017</v>
      </c>
      <c r="B4620" t="s">
        <v>49</v>
      </c>
      <c r="C4620" s="212" t="s">
        <v>6492</v>
      </c>
      <c r="D4620" s="47" t="s">
        <v>6316</v>
      </c>
      <c r="E4620" s="11">
        <v>20.7</v>
      </c>
      <c r="F4620" s="2">
        <v>0.2611</v>
      </c>
      <c r="G4620" s="2">
        <v>0.71</v>
      </c>
      <c r="H4620" s="2">
        <v>-0.44889999999999997</v>
      </c>
      <c r="I4620" s="2">
        <v>0.47899999999999998</v>
      </c>
      <c r="J4620" s="2">
        <v>0.432</v>
      </c>
      <c r="K4620" s="2">
        <v>4.6999999999999986E-2</v>
      </c>
      <c r="L4620" s="2">
        <v>0.51800000000000002</v>
      </c>
      <c r="M4620" s="2">
        <v>0.46899999999999997</v>
      </c>
      <c r="N4620" s="2">
        <v>4.9000000000000044E-2</v>
      </c>
      <c r="O4620" s="2">
        <v>-0.11763333333333331</v>
      </c>
      <c r="P4620" s="2" t="s">
        <v>5900</v>
      </c>
      <c r="Q4620" s="5">
        <v>31245</v>
      </c>
      <c r="R4620" s="5">
        <v>1509.4202898550725</v>
      </c>
      <c r="S4620" s="5">
        <v>85</v>
      </c>
      <c r="T4620" s="5">
        <v>272.04352696431431</v>
      </c>
      <c r="U4620" s="5">
        <v>0</v>
      </c>
      <c r="V4620" s="5">
        <v>0</v>
      </c>
      <c r="W4620" s="5">
        <v>23</v>
      </c>
      <c r="X4620" s="5">
        <v>73.611777884461517</v>
      </c>
      <c r="Y4620" s="5">
        <v>10</v>
      </c>
      <c r="Z4620" s="5">
        <v>32.00512081933109</v>
      </c>
      <c r="AA4620" s="5">
        <v>52</v>
      </c>
      <c r="AB4620" s="5">
        <v>166.42662826052168</v>
      </c>
      <c r="AC4620" s="225">
        <v>331</v>
      </c>
      <c r="AD4620" s="5">
        <v>1059.369499119859</v>
      </c>
      <c r="AE4620" s="5">
        <v>52</v>
      </c>
      <c r="AF4620" s="5">
        <v>166.42662826052168</v>
      </c>
      <c r="AG4620" s="5">
        <v>258</v>
      </c>
      <c r="AH4620" s="5">
        <v>825.73211713874218</v>
      </c>
      <c r="AI4620" s="5">
        <v>21</v>
      </c>
      <c r="AJ4620" s="5">
        <v>67.210753720595292</v>
      </c>
    </row>
    <row r="4621" spans="1:36" x14ac:dyDescent="0.25">
      <c r="A4621">
        <v>2019</v>
      </c>
      <c r="B4621" t="s">
        <v>41</v>
      </c>
      <c r="C4621" s="212" t="s">
        <v>6103</v>
      </c>
      <c r="D4621" s="47" t="s">
        <v>5289</v>
      </c>
      <c r="E4621" s="11">
        <v>9.5850000000000009</v>
      </c>
      <c r="F4621" s="2">
        <v>0.36990000000000001</v>
      </c>
      <c r="G4621" s="2">
        <v>0.61060000000000003</v>
      </c>
      <c r="H4621" s="2">
        <v>-0.24070000000000003</v>
      </c>
      <c r="I4621" s="2">
        <v>0.36830000000000002</v>
      </c>
      <c r="J4621" s="2">
        <v>0.57410000000000005</v>
      </c>
      <c r="K4621" s="2">
        <v>-0.20580000000000004</v>
      </c>
      <c r="L4621" s="2">
        <v>0.45140000000000002</v>
      </c>
      <c r="M4621" s="2">
        <v>0.53480000000000005</v>
      </c>
      <c r="N4621" s="2">
        <v>-8.340000000000003E-2</v>
      </c>
      <c r="O4621" s="2">
        <v>-0.17663333333333334</v>
      </c>
      <c r="P4621" s="2" t="s">
        <v>5900</v>
      </c>
      <c r="Q4621" s="5">
        <v>31260</v>
      </c>
      <c r="R4621" s="5">
        <v>3261.3458528951483</v>
      </c>
      <c r="S4621" s="5">
        <v>23</v>
      </c>
      <c r="T4621" s="5">
        <v>73.576455534229041</v>
      </c>
      <c r="U4621" s="5">
        <v>0</v>
      </c>
      <c r="V4621" s="5">
        <v>0</v>
      </c>
      <c r="W4621" s="5">
        <v>5</v>
      </c>
      <c r="X4621" s="5">
        <v>15.99488163787588</v>
      </c>
      <c r="Y4621" s="5">
        <v>3</v>
      </c>
      <c r="Z4621" s="5">
        <v>9.5969289827255277</v>
      </c>
      <c r="AA4621" s="5">
        <v>15</v>
      </c>
      <c r="AB4621" s="5">
        <v>47.984644913627641</v>
      </c>
      <c r="AC4621" s="225">
        <v>222</v>
      </c>
      <c r="AD4621" s="5">
        <v>710.17274472168901</v>
      </c>
      <c r="AE4621" s="5">
        <v>18</v>
      </c>
      <c r="AF4621" s="5">
        <v>57.58157389635317</v>
      </c>
      <c r="AG4621" s="5">
        <v>194</v>
      </c>
      <c r="AH4621" s="5">
        <v>620.60140754958411</v>
      </c>
      <c r="AI4621" s="5">
        <v>10</v>
      </c>
      <c r="AJ4621" s="5">
        <v>31.989763275751759</v>
      </c>
    </row>
    <row r="4622" spans="1:36" x14ac:dyDescent="0.25">
      <c r="A4622">
        <v>2018</v>
      </c>
      <c r="B4622" t="s">
        <v>49</v>
      </c>
      <c r="C4622" s="212" t="s">
        <v>6438</v>
      </c>
      <c r="D4622" s="47" t="s">
        <v>726</v>
      </c>
      <c r="E4622" s="11">
        <v>12.6</v>
      </c>
      <c r="F4622" s="2">
        <v>0.30480000000000002</v>
      </c>
      <c r="G4622" s="2">
        <v>0.66490000000000005</v>
      </c>
      <c r="H4622" s="2">
        <v>-0.36010000000000003</v>
      </c>
      <c r="I4622" s="2">
        <v>0.218</v>
      </c>
      <c r="J4622" s="2">
        <v>0.69299999999999995</v>
      </c>
      <c r="K4622" s="2">
        <v>-0.47499999999999998</v>
      </c>
      <c r="L4622" s="2">
        <v>0.38500000000000001</v>
      </c>
      <c r="M4622" s="2">
        <v>0.60399999999999998</v>
      </c>
      <c r="N4622" s="2">
        <v>-0.21899999999999997</v>
      </c>
      <c r="O4622" s="2">
        <v>-0.35136666666666666</v>
      </c>
      <c r="P4622" s="2" t="s">
        <v>5900</v>
      </c>
      <c r="Q4622" s="5">
        <v>31264</v>
      </c>
      <c r="R4622" s="5">
        <v>2481.2698412698414</v>
      </c>
      <c r="S4622" s="5">
        <v>16</v>
      </c>
      <c r="T4622" s="5">
        <v>51.177072671443192</v>
      </c>
      <c r="U4622" s="5">
        <v>1</v>
      </c>
      <c r="V4622" s="5">
        <v>3.1985670419651995</v>
      </c>
      <c r="W4622" s="5">
        <v>2</v>
      </c>
      <c r="X4622" s="5">
        <v>6.397134083930399</v>
      </c>
      <c r="Y4622" s="5">
        <v>2</v>
      </c>
      <c r="Z4622" s="5">
        <v>6.397134083930399</v>
      </c>
      <c r="AA4622" s="5">
        <v>11</v>
      </c>
      <c r="AB4622" s="5">
        <v>35.184237461617194</v>
      </c>
      <c r="AC4622" s="225">
        <v>144</v>
      </c>
      <c r="AD4622" s="5">
        <v>460.5936540429887</v>
      </c>
      <c r="AE4622" s="5">
        <v>7</v>
      </c>
      <c r="AF4622" s="5">
        <v>22.389969293756398</v>
      </c>
      <c r="AG4622" s="5">
        <v>134</v>
      </c>
      <c r="AH4622" s="5">
        <v>428.60798362333674</v>
      </c>
      <c r="AI4622" s="5">
        <v>3</v>
      </c>
      <c r="AJ4622" s="5">
        <v>9.595701125895598</v>
      </c>
    </row>
    <row r="4623" spans="1:36" x14ac:dyDescent="0.25">
      <c r="A4623">
        <v>2018</v>
      </c>
      <c r="B4623" t="s">
        <v>49</v>
      </c>
      <c r="C4623" s="212" t="s">
        <v>6438</v>
      </c>
      <c r="D4623" s="47" t="s">
        <v>726</v>
      </c>
      <c r="E4623" s="11">
        <v>12.6</v>
      </c>
      <c r="F4623" s="2">
        <v>0.30480000000000002</v>
      </c>
      <c r="G4623" s="2">
        <v>0.66490000000000005</v>
      </c>
      <c r="H4623" s="2">
        <v>-0.36010000000000003</v>
      </c>
      <c r="I4623" s="2">
        <v>0.218</v>
      </c>
      <c r="J4623" s="2">
        <v>0.69299999999999995</v>
      </c>
      <c r="K4623" s="2">
        <v>-0.47499999999999998</v>
      </c>
      <c r="L4623" s="2">
        <v>0.38500000000000001</v>
      </c>
      <c r="M4623" s="2">
        <v>0.60399999999999998</v>
      </c>
      <c r="N4623" s="2">
        <v>-0.21899999999999997</v>
      </c>
      <c r="O4623" s="2">
        <v>-0.35136666666666666</v>
      </c>
      <c r="P4623" s="2" t="s">
        <v>5900</v>
      </c>
      <c r="Q4623" s="5">
        <v>31275</v>
      </c>
      <c r="R4623" s="5">
        <v>2482.1428571428573</v>
      </c>
      <c r="S4623" s="5">
        <v>10</v>
      </c>
      <c r="T4623" s="5">
        <v>31.974420463629098</v>
      </c>
      <c r="U4623" s="5">
        <v>0</v>
      </c>
      <c r="V4623" s="5">
        <v>0</v>
      </c>
      <c r="W4623" s="5">
        <v>2</v>
      </c>
      <c r="X4623" s="5">
        <v>6.3948840927258201</v>
      </c>
      <c r="Y4623" s="5">
        <v>0</v>
      </c>
      <c r="Z4623" s="5">
        <v>0</v>
      </c>
      <c r="AA4623" s="5">
        <v>8</v>
      </c>
      <c r="AB4623" s="5">
        <v>25.579536370903281</v>
      </c>
      <c r="AC4623" s="225">
        <v>135</v>
      </c>
      <c r="AD4623" s="5">
        <v>431.65467625899277</v>
      </c>
      <c r="AE4623" s="5">
        <v>22</v>
      </c>
      <c r="AF4623" s="5">
        <v>70.343725019984007</v>
      </c>
      <c r="AG4623" s="5">
        <v>112</v>
      </c>
      <c r="AH4623" s="5">
        <v>358.11350919264589</v>
      </c>
      <c r="AI4623" s="5">
        <v>1</v>
      </c>
      <c r="AJ4623" s="5">
        <v>3.1974420463629101</v>
      </c>
    </row>
    <row r="4624" spans="1:36" x14ac:dyDescent="0.25">
      <c r="A4624">
        <v>2018</v>
      </c>
      <c r="B4624" t="s">
        <v>71</v>
      </c>
      <c r="C4624" s="212" t="s">
        <v>5117</v>
      </c>
      <c r="D4624" s="47" t="s">
        <v>4808</v>
      </c>
      <c r="E4624" s="11">
        <v>0</v>
      </c>
      <c r="F4624" s="2">
        <v>0.81499999999999995</v>
      </c>
      <c r="G4624" s="2">
        <v>0.17100000000000001</v>
      </c>
      <c r="H4624" s="2">
        <v>0.64399999999999991</v>
      </c>
      <c r="I4624" s="2">
        <v>0.81789999999999996</v>
      </c>
      <c r="J4624" s="2">
        <v>0.1469</v>
      </c>
      <c r="K4624" s="2">
        <v>0.67099999999999993</v>
      </c>
      <c r="L4624" s="2">
        <v>0.82279999999999998</v>
      </c>
      <c r="M4624" s="2">
        <v>0.16470000000000001</v>
      </c>
      <c r="N4624" s="2">
        <v>0.65809999999999991</v>
      </c>
      <c r="O4624" s="2">
        <v>0.65769999999999995</v>
      </c>
      <c r="P4624" s="2" t="s">
        <v>4792</v>
      </c>
      <c r="Q4624" s="5">
        <v>31389</v>
      </c>
      <c r="R4624" s="5" t="s">
        <v>4791</v>
      </c>
      <c r="S4624" s="5">
        <v>58</v>
      </c>
      <c r="T4624" s="5">
        <v>184.77810698015227</v>
      </c>
      <c r="U4624" s="5">
        <v>0</v>
      </c>
      <c r="V4624" s="5">
        <v>0</v>
      </c>
      <c r="W4624" s="5">
        <v>15</v>
      </c>
      <c r="X4624" s="5">
        <v>47.787441460384215</v>
      </c>
      <c r="Y4624" s="5">
        <v>10</v>
      </c>
      <c r="Z4624" s="5">
        <v>31.858294306922804</v>
      </c>
      <c r="AA4624" s="5">
        <v>33</v>
      </c>
      <c r="AB4624" s="5">
        <v>105.13237121284526</v>
      </c>
      <c r="AC4624" s="225">
        <v>508</v>
      </c>
      <c r="AD4624" s="5">
        <v>1618.4013507916786</v>
      </c>
      <c r="AE4624" s="5">
        <v>67</v>
      </c>
      <c r="AF4624" s="5">
        <v>213.45057185638279</v>
      </c>
      <c r="AG4624" s="5">
        <v>407</v>
      </c>
      <c r="AH4624" s="5">
        <v>1296.6325782917581</v>
      </c>
      <c r="AI4624" s="5">
        <v>34</v>
      </c>
      <c r="AJ4624" s="5">
        <v>108.31820064353755</v>
      </c>
    </row>
    <row r="4625" spans="1:36" x14ac:dyDescent="0.25">
      <c r="A4625">
        <v>2018</v>
      </c>
      <c r="B4625" t="s">
        <v>71</v>
      </c>
      <c r="C4625" s="212" t="s">
        <v>5117</v>
      </c>
      <c r="D4625" s="47" t="s">
        <v>4808</v>
      </c>
      <c r="E4625" s="11">
        <v>0</v>
      </c>
      <c r="F4625" s="2">
        <v>0.81499999999999995</v>
      </c>
      <c r="G4625" s="2">
        <v>0.17100000000000001</v>
      </c>
      <c r="H4625" s="2">
        <v>0.64399999999999991</v>
      </c>
      <c r="I4625" s="2">
        <v>0.81789999999999996</v>
      </c>
      <c r="J4625" s="2">
        <v>0.1469</v>
      </c>
      <c r="K4625" s="2">
        <v>0.67099999999999993</v>
      </c>
      <c r="L4625" s="2">
        <v>0.82279999999999998</v>
      </c>
      <c r="M4625" s="2">
        <v>0.16470000000000001</v>
      </c>
      <c r="N4625" s="2">
        <v>0.65809999999999991</v>
      </c>
      <c r="O4625" s="2">
        <v>0.65769999999999995</v>
      </c>
      <c r="P4625" s="2" t="s">
        <v>4792</v>
      </c>
      <c r="Q4625" s="5">
        <v>31389</v>
      </c>
      <c r="R4625" s="5" t="s">
        <v>4791</v>
      </c>
      <c r="S4625" s="5">
        <v>58</v>
      </c>
      <c r="T4625" s="5">
        <v>184.77810698015227</v>
      </c>
      <c r="U4625" s="5">
        <v>0</v>
      </c>
      <c r="V4625" s="5">
        <v>0</v>
      </c>
      <c r="W4625" s="5">
        <v>15</v>
      </c>
      <c r="X4625" s="5">
        <v>47.787441460384215</v>
      </c>
      <c r="Y4625" s="5">
        <v>10</v>
      </c>
      <c r="Z4625" s="5">
        <v>31.858294306922804</v>
      </c>
      <c r="AA4625" s="5">
        <v>33</v>
      </c>
      <c r="AB4625" s="5">
        <v>105.13237121284526</v>
      </c>
      <c r="AC4625" s="225">
        <v>508</v>
      </c>
      <c r="AD4625" s="5">
        <v>1618.4013507916786</v>
      </c>
      <c r="AE4625" s="5">
        <v>67</v>
      </c>
      <c r="AF4625" s="5">
        <v>213.45057185638279</v>
      </c>
      <c r="AG4625" s="5">
        <v>407</v>
      </c>
      <c r="AH4625" s="5">
        <v>1296.6325782917581</v>
      </c>
      <c r="AI4625" s="5">
        <v>34</v>
      </c>
      <c r="AJ4625" s="5">
        <v>108.31820064353755</v>
      </c>
    </row>
    <row r="4626" spans="1:36" x14ac:dyDescent="0.25">
      <c r="A4626">
        <v>2018</v>
      </c>
      <c r="B4626" t="s">
        <v>49</v>
      </c>
      <c r="C4626" s="212" t="s">
        <v>6445</v>
      </c>
      <c r="D4626" s="47" t="s">
        <v>5760</v>
      </c>
      <c r="E4626" s="11">
        <v>26.3</v>
      </c>
      <c r="F4626" s="2">
        <v>0.34110000000000001</v>
      </c>
      <c r="G4626" s="2">
        <v>0.62929999999999997</v>
      </c>
      <c r="H4626" s="2">
        <v>-0.28819999999999996</v>
      </c>
      <c r="I4626" s="2">
        <v>0.39</v>
      </c>
      <c r="J4626" s="2">
        <v>0.51900000000000002</v>
      </c>
      <c r="K4626" s="2">
        <v>-0.129</v>
      </c>
      <c r="L4626" s="2">
        <v>0.52800000000000002</v>
      </c>
      <c r="M4626" s="2">
        <v>0.46200000000000002</v>
      </c>
      <c r="N4626" s="2">
        <v>6.6000000000000003E-2</v>
      </c>
      <c r="O4626" s="2">
        <v>-0.11706666666666665</v>
      </c>
      <c r="P4626" s="2" t="s">
        <v>5900</v>
      </c>
      <c r="Q4626" s="5">
        <v>31394</v>
      </c>
      <c r="R4626" s="5">
        <v>1193.6882129277567</v>
      </c>
      <c r="S4626" s="5">
        <v>35</v>
      </c>
      <c r="T4626" s="5">
        <v>111.48627126202459</v>
      </c>
      <c r="U4626" s="5">
        <v>1</v>
      </c>
      <c r="V4626" s="5">
        <v>3.1853220360578454</v>
      </c>
      <c r="W4626" s="5">
        <v>9</v>
      </c>
      <c r="X4626" s="5">
        <v>28.667898324520607</v>
      </c>
      <c r="Y4626" s="5">
        <v>2</v>
      </c>
      <c r="Z4626" s="5">
        <v>6.3706440721156907</v>
      </c>
      <c r="AA4626" s="5">
        <v>23</v>
      </c>
      <c r="AB4626" s="5">
        <v>73.262406829330445</v>
      </c>
      <c r="AC4626" s="225">
        <v>173</v>
      </c>
      <c r="AD4626" s="5">
        <v>551.06071223800734</v>
      </c>
      <c r="AE4626" s="5">
        <v>10</v>
      </c>
      <c r="AF4626" s="5">
        <v>31.853220360578455</v>
      </c>
      <c r="AG4626" s="5">
        <v>151</v>
      </c>
      <c r="AH4626" s="5">
        <v>480.98362744473462</v>
      </c>
      <c r="AI4626" s="5">
        <v>12</v>
      </c>
      <c r="AJ4626" s="5">
        <v>38.223864432694143</v>
      </c>
    </row>
    <row r="4627" spans="1:36" x14ac:dyDescent="0.25">
      <c r="A4627">
        <v>2018</v>
      </c>
      <c r="B4627" t="s">
        <v>49</v>
      </c>
      <c r="C4627" s="212" t="s">
        <v>6492</v>
      </c>
      <c r="D4627" s="47" t="s">
        <v>6316</v>
      </c>
      <c r="E4627" s="11">
        <v>20.7</v>
      </c>
      <c r="F4627" s="2">
        <v>0.2611</v>
      </c>
      <c r="G4627" s="2">
        <v>0.71</v>
      </c>
      <c r="H4627" s="2">
        <v>-0.44889999999999997</v>
      </c>
      <c r="I4627" s="2">
        <v>0.47899999999999998</v>
      </c>
      <c r="J4627" s="2">
        <v>0.432</v>
      </c>
      <c r="K4627" s="2">
        <v>4.6999999999999986E-2</v>
      </c>
      <c r="L4627" s="2">
        <v>0.51800000000000002</v>
      </c>
      <c r="M4627" s="2">
        <v>0.46899999999999997</v>
      </c>
      <c r="N4627" s="2">
        <v>4.9000000000000044E-2</v>
      </c>
      <c r="O4627" s="2">
        <v>-0.11763333333333331</v>
      </c>
      <c r="P4627" s="2" t="s">
        <v>5900</v>
      </c>
      <c r="Q4627" s="5">
        <v>31424</v>
      </c>
      <c r="R4627" s="5">
        <v>1518.0676328502416</v>
      </c>
      <c r="S4627" s="5">
        <v>81</v>
      </c>
      <c r="T4627" s="5">
        <v>257.76476578411405</v>
      </c>
      <c r="U4627" s="5">
        <v>0</v>
      </c>
      <c r="V4627" s="5">
        <v>0</v>
      </c>
      <c r="W4627" s="5">
        <v>23</v>
      </c>
      <c r="X4627" s="5">
        <v>73.192464358452142</v>
      </c>
      <c r="Y4627" s="5">
        <v>7</v>
      </c>
      <c r="Z4627" s="5">
        <v>22.275967413441958</v>
      </c>
      <c r="AA4627" s="5">
        <v>51</v>
      </c>
      <c r="AB4627" s="5">
        <v>162.29633401221994</v>
      </c>
      <c r="AC4627" s="225">
        <v>345</v>
      </c>
      <c r="AD4627" s="5">
        <v>1097.8869653767822</v>
      </c>
      <c r="AE4627" s="5">
        <v>19</v>
      </c>
      <c r="AF4627" s="5">
        <v>60.46334012219959</v>
      </c>
      <c r="AG4627" s="5">
        <v>308</v>
      </c>
      <c r="AH4627" s="5">
        <v>980.14256619144601</v>
      </c>
      <c r="AI4627" s="5">
        <v>18</v>
      </c>
      <c r="AJ4627" s="5">
        <v>57.281059063136453</v>
      </c>
    </row>
    <row r="4628" spans="1:36" x14ac:dyDescent="0.25">
      <c r="A4628">
        <v>2018</v>
      </c>
      <c r="B4628" t="s">
        <v>49</v>
      </c>
      <c r="C4628" s="212" t="s">
        <v>6445</v>
      </c>
      <c r="D4628" s="47" t="s">
        <v>5760</v>
      </c>
      <c r="E4628" s="11">
        <v>26.3</v>
      </c>
      <c r="F4628" s="2">
        <v>0.34110000000000001</v>
      </c>
      <c r="G4628" s="2">
        <v>0.62929999999999997</v>
      </c>
      <c r="H4628" s="2">
        <v>-0.28819999999999996</v>
      </c>
      <c r="I4628" s="2">
        <v>0.39</v>
      </c>
      <c r="J4628" s="2">
        <v>0.51900000000000002</v>
      </c>
      <c r="K4628" s="2">
        <v>-0.129</v>
      </c>
      <c r="L4628" s="2">
        <v>0.52800000000000002</v>
      </c>
      <c r="M4628" s="2">
        <v>0.46200000000000002</v>
      </c>
      <c r="N4628" s="2">
        <v>6.6000000000000003E-2</v>
      </c>
      <c r="O4628" s="2">
        <v>-0.11706666666666665</v>
      </c>
      <c r="P4628" s="2" t="s">
        <v>5900</v>
      </c>
      <c r="Q4628" s="5">
        <v>31428</v>
      </c>
      <c r="R4628" s="5">
        <v>1194.9809885931559</v>
      </c>
      <c r="S4628" s="5">
        <v>17</v>
      </c>
      <c r="T4628" s="5">
        <v>54.091892579865089</v>
      </c>
      <c r="U4628" s="5">
        <v>0</v>
      </c>
      <c r="V4628" s="5">
        <v>0</v>
      </c>
      <c r="W4628" s="5">
        <v>4</v>
      </c>
      <c r="X4628" s="5">
        <v>12.727504136438844</v>
      </c>
      <c r="Y4628" s="5">
        <v>3</v>
      </c>
      <c r="Z4628" s="5">
        <v>9.5456281023291343</v>
      </c>
      <c r="AA4628" s="5">
        <v>10</v>
      </c>
      <c r="AB4628" s="5">
        <v>31.818760341097107</v>
      </c>
      <c r="AC4628" s="225">
        <v>163</v>
      </c>
      <c r="AD4628" s="5">
        <v>518.64579355988292</v>
      </c>
      <c r="AE4628" s="5">
        <v>14</v>
      </c>
      <c r="AF4628" s="5">
        <v>44.546264477535956</v>
      </c>
      <c r="AG4628" s="5">
        <v>139</v>
      </c>
      <c r="AH4628" s="5">
        <v>442.28076874124986</v>
      </c>
      <c r="AI4628" s="5">
        <v>10</v>
      </c>
      <c r="AJ4628" s="5">
        <v>31.818760341097107</v>
      </c>
    </row>
    <row r="4629" spans="1:36" x14ac:dyDescent="0.25">
      <c r="A4629">
        <v>2018</v>
      </c>
      <c r="B4629" t="s">
        <v>41</v>
      </c>
      <c r="C4629" s="212" t="s">
        <v>6103</v>
      </c>
      <c r="D4629" s="47" t="s">
        <v>5289</v>
      </c>
      <c r="E4629" s="11">
        <v>9.5850000000000009</v>
      </c>
      <c r="F4629" s="2">
        <v>0.36990000000000001</v>
      </c>
      <c r="G4629" s="2">
        <v>0.61060000000000003</v>
      </c>
      <c r="H4629" s="2">
        <v>-0.24070000000000003</v>
      </c>
      <c r="I4629" s="2">
        <v>0.36830000000000002</v>
      </c>
      <c r="J4629" s="2">
        <v>0.57410000000000005</v>
      </c>
      <c r="K4629" s="2">
        <v>-0.20580000000000004</v>
      </c>
      <c r="L4629" s="2">
        <v>0.45140000000000002</v>
      </c>
      <c r="M4629" s="2">
        <v>0.53480000000000005</v>
      </c>
      <c r="N4629" s="2">
        <v>-8.340000000000003E-2</v>
      </c>
      <c r="O4629" s="2">
        <v>-0.17663333333333334</v>
      </c>
      <c r="P4629" s="2" t="s">
        <v>5900</v>
      </c>
      <c r="Q4629" s="5">
        <v>31436</v>
      </c>
      <c r="R4629" s="5">
        <v>3279.7078768909751</v>
      </c>
      <c r="S4629" s="5">
        <v>27</v>
      </c>
      <c r="T4629" s="5">
        <v>85.888789922381974</v>
      </c>
      <c r="U4629" s="5">
        <v>0</v>
      </c>
      <c r="V4629" s="5">
        <v>0</v>
      </c>
      <c r="W4629" s="5">
        <v>15</v>
      </c>
      <c r="X4629" s="5">
        <v>47.715994401323329</v>
      </c>
      <c r="Y4629" s="5">
        <v>1</v>
      </c>
      <c r="Z4629" s="5">
        <v>3.1810662934215546</v>
      </c>
      <c r="AA4629" s="5">
        <v>11</v>
      </c>
      <c r="AB4629" s="5">
        <v>34.991729227637109</v>
      </c>
      <c r="AC4629" s="225">
        <v>183</v>
      </c>
      <c r="AD4629" s="5">
        <v>582.13513169614453</v>
      </c>
      <c r="AE4629" s="5">
        <v>22</v>
      </c>
      <c r="AF4629" s="5">
        <v>69.983458455274217</v>
      </c>
      <c r="AG4629" s="5">
        <v>148</v>
      </c>
      <c r="AH4629" s="5">
        <v>470.79781142639013</v>
      </c>
      <c r="AI4629" s="5">
        <v>13</v>
      </c>
      <c r="AJ4629" s="5">
        <v>41.353861814480211</v>
      </c>
    </row>
    <row r="4630" spans="1:36" x14ac:dyDescent="0.25">
      <c r="A4630">
        <v>2017</v>
      </c>
      <c r="B4630" t="s">
        <v>49</v>
      </c>
      <c r="C4630" s="212" t="s">
        <v>6381</v>
      </c>
      <c r="D4630" s="47" t="s">
        <v>6329</v>
      </c>
      <c r="E4630" s="11">
        <v>44.1</v>
      </c>
      <c r="F4630" s="2">
        <v>0.36499999999999999</v>
      </c>
      <c r="G4630" s="2">
        <v>0.60719999999999996</v>
      </c>
      <c r="H4630" s="2">
        <v>-0.24219999999999997</v>
      </c>
      <c r="I4630" s="2">
        <v>0.35299999999999998</v>
      </c>
      <c r="J4630" s="2">
        <v>0.56599999999999995</v>
      </c>
      <c r="K4630" s="2">
        <v>-0.21299999999999997</v>
      </c>
      <c r="L4630" s="2">
        <v>0.41899999999999998</v>
      </c>
      <c r="M4630" s="2">
        <v>0.56799999999999995</v>
      </c>
      <c r="N4630" s="2">
        <v>-0.14899999999999997</v>
      </c>
      <c r="O4630" s="2">
        <v>-0.20139999999999994</v>
      </c>
      <c r="P4630" s="2" t="s">
        <v>5900</v>
      </c>
      <c r="Q4630" s="5">
        <v>31487</v>
      </c>
      <c r="R4630" s="5">
        <v>713.99092970521542</v>
      </c>
      <c r="S4630" s="5">
        <v>123</v>
      </c>
      <c r="T4630" s="5">
        <v>390.63740591355167</v>
      </c>
      <c r="U4630" s="5">
        <v>0</v>
      </c>
      <c r="V4630" s="5">
        <v>0</v>
      </c>
      <c r="W4630" s="5">
        <v>14</v>
      </c>
      <c r="X4630" s="5">
        <v>44.462794169022139</v>
      </c>
      <c r="Y4630" s="5">
        <v>3</v>
      </c>
      <c r="Z4630" s="5">
        <v>9.5277416076476005</v>
      </c>
      <c r="AA4630" s="5">
        <v>106</v>
      </c>
      <c r="AB4630" s="5">
        <v>336.64687013688189</v>
      </c>
      <c r="AC4630" s="225">
        <v>468</v>
      </c>
      <c r="AD4630" s="5">
        <v>1486.3276907930258</v>
      </c>
      <c r="AE4630" s="5">
        <v>190</v>
      </c>
      <c r="AF4630" s="5">
        <v>603.42363515101465</v>
      </c>
      <c r="AG4630" s="5">
        <v>246</v>
      </c>
      <c r="AH4630" s="5">
        <v>781.27481182710335</v>
      </c>
      <c r="AI4630" s="5">
        <v>32</v>
      </c>
      <c r="AJ4630" s="5">
        <v>101.62924381490774</v>
      </c>
    </row>
    <row r="4631" spans="1:36" x14ac:dyDescent="0.25">
      <c r="A4631">
        <v>2017</v>
      </c>
      <c r="B4631" t="s">
        <v>41</v>
      </c>
      <c r="C4631" s="212" t="s">
        <v>6103</v>
      </c>
      <c r="D4631" s="47" t="s">
        <v>5289</v>
      </c>
      <c r="E4631" s="11">
        <v>9.5850000000000009</v>
      </c>
      <c r="F4631" s="2">
        <v>0.36990000000000001</v>
      </c>
      <c r="G4631" s="2">
        <v>0.61060000000000003</v>
      </c>
      <c r="H4631" s="2">
        <v>-0.24070000000000003</v>
      </c>
      <c r="I4631" s="2">
        <v>0.36830000000000002</v>
      </c>
      <c r="J4631" s="2">
        <v>0.57410000000000005</v>
      </c>
      <c r="K4631" s="2">
        <v>-0.20580000000000004</v>
      </c>
      <c r="L4631" s="2">
        <v>0.45140000000000002</v>
      </c>
      <c r="M4631" s="2">
        <v>0.53480000000000005</v>
      </c>
      <c r="N4631" s="2">
        <v>-8.340000000000003E-2</v>
      </c>
      <c r="O4631" s="2">
        <v>-0.17663333333333334</v>
      </c>
      <c r="P4631" s="2" t="s">
        <v>5900</v>
      </c>
      <c r="Q4631" s="5">
        <v>31547</v>
      </c>
      <c r="R4631" s="5">
        <v>3291.2884715701616</v>
      </c>
      <c r="S4631" s="5">
        <v>17</v>
      </c>
      <c r="T4631" s="5">
        <v>53.88784987479</v>
      </c>
      <c r="U4631" s="5">
        <v>0</v>
      </c>
      <c r="V4631" s="5">
        <v>0</v>
      </c>
      <c r="W4631" s="5">
        <v>7</v>
      </c>
      <c r="X4631" s="5">
        <v>22.189114654325291</v>
      </c>
      <c r="Y4631" s="5">
        <v>3</v>
      </c>
      <c r="Z4631" s="5">
        <v>9.5096205661394109</v>
      </c>
      <c r="AA4631" s="5">
        <v>7</v>
      </c>
      <c r="AB4631" s="5">
        <v>22.189114654325291</v>
      </c>
      <c r="AC4631" s="225">
        <v>244</v>
      </c>
      <c r="AD4631" s="5">
        <v>773.4491393793387</v>
      </c>
      <c r="AE4631" s="5">
        <v>27</v>
      </c>
      <c r="AF4631" s="5">
        <v>85.586585095254691</v>
      </c>
      <c r="AG4631" s="5">
        <v>208</v>
      </c>
      <c r="AH4631" s="5">
        <v>659.33369258566586</v>
      </c>
      <c r="AI4631" s="5">
        <v>9</v>
      </c>
      <c r="AJ4631" s="5">
        <v>28.528861698418236</v>
      </c>
    </row>
    <row r="4632" spans="1:36" x14ac:dyDescent="0.25">
      <c r="A4632">
        <v>2018</v>
      </c>
      <c r="B4632" t="s">
        <v>49</v>
      </c>
      <c r="C4632" s="212" t="s">
        <v>6492</v>
      </c>
      <c r="D4632" s="47" t="s">
        <v>6316</v>
      </c>
      <c r="E4632" s="11">
        <v>20.7</v>
      </c>
      <c r="F4632" s="2">
        <v>0.2611</v>
      </c>
      <c r="G4632" s="2">
        <v>0.71</v>
      </c>
      <c r="H4632" s="2">
        <v>-0.44889999999999997</v>
      </c>
      <c r="I4632" s="2">
        <v>0.47899999999999998</v>
      </c>
      <c r="J4632" s="2">
        <v>0.432</v>
      </c>
      <c r="K4632" s="2">
        <v>4.6999999999999986E-2</v>
      </c>
      <c r="L4632" s="2">
        <v>0.51800000000000002</v>
      </c>
      <c r="M4632" s="2">
        <v>0.46899999999999997</v>
      </c>
      <c r="N4632" s="2">
        <v>4.9000000000000044E-2</v>
      </c>
      <c r="O4632" s="2">
        <v>-0.11763333333333331</v>
      </c>
      <c r="P4632" s="2" t="s">
        <v>5900</v>
      </c>
      <c r="Q4632" s="5">
        <v>31561</v>
      </c>
      <c r="R4632" s="5">
        <v>1524.6859903381644</v>
      </c>
      <c r="S4632" s="5">
        <v>82</v>
      </c>
      <c r="T4632" s="5">
        <v>259.81432780963848</v>
      </c>
      <c r="U4632" s="5">
        <v>0</v>
      </c>
      <c r="V4632" s="5">
        <v>0</v>
      </c>
      <c r="W4632" s="5">
        <v>22</v>
      </c>
      <c r="X4632" s="5">
        <v>69.706283070878612</v>
      </c>
      <c r="Y4632" s="5">
        <v>7</v>
      </c>
      <c r="Z4632" s="5">
        <v>22.179271886188651</v>
      </c>
      <c r="AA4632" s="5">
        <v>53</v>
      </c>
      <c r="AB4632" s="5">
        <v>167.92877285257123</v>
      </c>
      <c r="AC4632" s="225">
        <v>345</v>
      </c>
      <c r="AD4632" s="5">
        <v>1093.1212572478692</v>
      </c>
      <c r="AE4632" s="5">
        <v>33</v>
      </c>
      <c r="AF4632" s="5">
        <v>104.55942460631793</v>
      </c>
      <c r="AG4632" s="5">
        <v>293</v>
      </c>
      <c r="AH4632" s="5">
        <v>928.3609518076106</v>
      </c>
      <c r="AI4632" s="5">
        <v>19</v>
      </c>
      <c r="AJ4632" s="5">
        <v>60.20088083394063</v>
      </c>
    </row>
    <row r="4633" spans="1:36" x14ac:dyDescent="0.25">
      <c r="A4633">
        <v>2017</v>
      </c>
      <c r="B4633" t="s">
        <v>49</v>
      </c>
      <c r="C4633" s="212" t="s">
        <v>6366</v>
      </c>
      <c r="D4633" s="47" t="s">
        <v>6316</v>
      </c>
      <c r="E4633" s="11">
        <v>20.9</v>
      </c>
      <c r="F4633" s="2">
        <v>0.2611</v>
      </c>
      <c r="G4633" s="2">
        <v>0.71</v>
      </c>
      <c r="H4633" s="2">
        <v>-0.44889999999999997</v>
      </c>
      <c r="I4633" s="2">
        <v>0.50600000000000001</v>
      </c>
      <c r="J4633" s="2">
        <v>0.40400000000000003</v>
      </c>
      <c r="K4633" s="2">
        <v>0.10199999999999998</v>
      </c>
      <c r="L4633" s="2">
        <v>0.52900000000000003</v>
      </c>
      <c r="M4633" s="2">
        <v>0.45600000000000002</v>
      </c>
      <c r="N4633" s="2">
        <v>7.3000000000000009E-2</v>
      </c>
      <c r="O4633" s="2">
        <v>-9.1299999999999992E-2</v>
      </c>
      <c r="P4633" s="2" t="s">
        <v>5900</v>
      </c>
      <c r="Q4633" s="5">
        <v>31685</v>
      </c>
      <c r="R4633" s="5">
        <v>1516.0287081339713</v>
      </c>
      <c r="S4633" s="5">
        <v>41</v>
      </c>
      <c r="T4633" s="5">
        <v>129.39876913365947</v>
      </c>
      <c r="U4633" s="5">
        <v>0</v>
      </c>
      <c r="V4633" s="5">
        <v>0</v>
      </c>
      <c r="W4633" s="5">
        <v>3</v>
      </c>
      <c r="X4633" s="5">
        <v>9.4682026195360578</v>
      </c>
      <c r="Y4633" s="5">
        <v>5</v>
      </c>
      <c r="Z4633" s="5">
        <v>15.780337699226763</v>
      </c>
      <c r="AA4633" s="5">
        <v>33</v>
      </c>
      <c r="AB4633" s="5">
        <v>104.15022881489664</v>
      </c>
      <c r="AC4633" s="225">
        <v>320</v>
      </c>
      <c r="AD4633" s="5">
        <v>1009.9416127505128</v>
      </c>
      <c r="AE4633" s="5">
        <v>63</v>
      </c>
      <c r="AF4633" s="5">
        <v>198.83225501025723</v>
      </c>
      <c r="AG4633" s="5">
        <v>237</v>
      </c>
      <c r="AH4633" s="5">
        <v>747.98800694334864</v>
      </c>
      <c r="AI4633" s="5">
        <v>20</v>
      </c>
      <c r="AJ4633" s="5">
        <v>63.121350796907052</v>
      </c>
    </row>
    <row r="4634" spans="1:36" x14ac:dyDescent="0.25">
      <c r="A4634">
        <v>2018</v>
      </c>
      <c r="B4634" t="s">
        <v>71</v>
      </c>
      <c r="C4634" s="212" t="s">
        <v>4800</v>
      </c>
      <c r="D4634" s="47" t="s">
        <v>4795</v>
      </c>
      <c r="E4634" s="11">
        <v>0</v>
      </c>
      <c r="F4634" s="2">
        <v>0.53169999999999995</v>
      </c>
      <c r="G4634" s="2">
        <v>0.44650000000000001</v>
      </c>
      <c r="H4634" s="2">
        <v>8.5199999999999942E-2</v>
      </c>
      <c r="I4634" s="2">
        <v>0.5474</v>
      </c>
      <c r="J4634" s="2">
        <v>0.39789999999999998</v>
      </c>
      <c r="K4634" s="2">
        <v>0.14950000000000002</v>
      </c>
      <c r="L4634" s="2">
        <v>0.57509999999999994</v>
      </c>
      <c r="M4634" s="2">
        <v>0.41189999999999999</v>
      </c>
      <c r="N4634" s="2">
        <v>0.16319999999999996</v>
      </c>
      <c r="O4634" s="2">
        <v>0.1326333333333333</v>
      </c>
      <c r="P4634" s="2" t="s">
        <v>4792</v>
      </c>
      <c r="Q4634" s="5">
        <v>31710</v>
      </c>
      <c r="R4634" s="5" t="s">
        <v>4791</v>
      </c>
      <c r="S4634" s="5">
        <v>63</v>
      </c>
      <c r="T4634" s="5">
        <v>198.67549668874173</v>
      </c>
      <c r="U4634" s="5">
        <v>2</v>
      </c>
      <c r="V4634" s="5">
        <v>6.3071586250394196</v>
      </c>
      <c r="W4634" s="5">
        <v>12</v>
      </c>
      <c r="X4634" s="5">
        <v>37.842951750236516</v>
      </c>
      <c r="Y4634" s="5">
        <v>22</v>
      </c>
      <c r="Z4634" s="5">
        <v>69.378744875433611</v>
      </c>
      <c r="AA4634" s="5">
        <v>27</v>
      </c>
      <c r="AB4634" s="5">
        <v>85.146641438032162</v>
      </c>
      <c r="AC4634" s="225">
        <v>749</v>
      </c>
      <c r="AD4634" s="5">
        <v>2362.030905077263</v>
      </c>
      <c r="AE4634" s="5">
        <v>86</v>
      </c>
      <c r="AF4634" s="5">
        <v>271.20782087669505</v>
      </c>
      <c r="AG4634" s="5">
        <v>620</v>
      </c>
      <c r="AH4634" s="5">
        <v>1955.2191737622202</v>
      </c>
      <c r="AI4634" s="5">
        <v>43</v>
      </c>
      <c r="AJ4634" s="5">
        <v>135.60391043834753</v>
      </c>
    </row>
    <row r="4635" spans="1:36" x14ac:dyDescent="0.25">
      <c r="A4635">
        <v>2018</v>
      </c>
      <c r="B4635" t="s">
        <v>71</v>
      </c>
      <c r="C4635" s="212" t="s">
        <v>4800</v>
      </c>
      <c r="D4635" s="47" t="s">
        <v>4795</v>
      </c>
      <c r="E4635" s="11">
        <v>0</v>
      </c>
      <c r="F4635" s="2">
        <v>0.53169999999999995</v>
      </c>
      <c r="G4635" s="2">
        <v>0.44650000000000001</v>
      </c>
      <c r="H4635" s="2">
        <v>8.5199999999999942E-2</v>
      </c>
      <c r="I4635" s="2">
        <v>0.5474</v>
      </c>
      <c r="J4635" s="2">
        <v>0.39789999999999998</v>
      </c>
      <c r="K4635" s="2">
        <v>0.14950000000000002</v>
      </c>
      <c r="L4635" s="2">
        <v>0.57509999999999994</v>
      </c>
      <c r="M4635" s="2">
        <v>0.41189999999999999</v>
      </c>
      <c r="N4635" s="2">
        <v>0.16319999999999996</v>
      </c>
      <c r="O4635" s="2">
        <v>0.1326333333333333</v>
      </c>
      <c r="P4635" s="2" t="s">
        <v>4792</v>
      </c>
      <c r="Q4635" s="5">
        <v>31710</v>
      </c>
      <c r="R4635" s="5" t="s">
        <v>4791</v>
      </c>
      <c r="S4635" s="5">
        <v>63</v>
      </c>
      <c r="T4635" s="5">
        <v>198.67549668874173</v>
      </c>
      <c r="U4635" s="5">
        <v>2</v>
      </c>
      <c r="V4635" s="5">
        <v>6.3071586250394196</v>
      </c>
      <c r="W4635" s="5">
        <v>12</v>
      </c>
      <c r="X4635" s="5">
        <v>37.842951750236516</v>
      </c>
      <c r="Y4635" s="5">
        <v>22</v>
      </c>
      <c r="Z4635" s="5">
        <v>69.378744875433611</v>
      </c>
      <c r="AA4635" s="5">
        <v>27</v>
      </c>
      <c r="AB4635" s="5">
        <v>85.146641438032162</v>
      </c>
      <c r="AC4635" s="225">
        <v>749</v>
      </c>
      <c r="AD4635" s="5">
        <v>2362.030905077263</v>
      </c>
      <c r="AE4635" s="5">
        <v>86</v>
      </c>
      <c r="AF4635" s="5">
        <v>271.20782087669505</v>
      </c>
      <c r="AG4635" s="5">
        <v>620</v>
      </c>
      <c r="AH4635" s="5">
        <v>1955.2191737622202</v>
      </c>
      <c r="AI4635" s="5">
        <v>43</v>
      </c>
      <c r="AJ4635" s="5">
        <v>135.60391043834753</v>
      </c>
    </row>
    <row r="4636" spans="1:36" x14ac:dyDescent="0.25">
      <c r="A4636">
        <v>2017</v>
      </c>
      <c r="B4636" t="s">
        <v>71</v>
      </c>
      <c r="C4636" s="212" t="s">
        <v>5821</v>
      </c>
      <c r="D4636" s="47" t="s">
        <v>5817</v>
      </c>
      <c r="E4636" s="11">
        <v>0</v>
      </c>
      <c r="F4636" s="2">
        <v>0.4909</v>
      </c>
      <c r="G4636" s="2">
        <v>0.49309999999999998</v>
      </c>
      <c r="H4636" s="2">
        <v>-2.1999999999999797E-3</v>
      </c>
      <c r="I4636" s="2">
        <v>0.51739999999999997</v>
      </c>
      <c r="J4636" s="2">
        <v>0.43140000000000001</v>
      </c>
      <c r="K4636" s="2">
        <v>8.5999999999999965E-2</v>
      </c>
      <c r="L4636" s="2">
        <v>0.57120000000000004</v>
      </c>
      <c r="M4636" s="2">
        <v>0.4143</v>
      </c>
      <c r="N4636" s="2">
        <v>0.15690000000000004</v>
      </c>
      <c r="O4636" s="2">
        <v>8.0233333333333337E-2</v>
      </c>
      <c r="P4636" s="2" t="s">
        <v>5765</v>
      </c>
      <c r="Q4636" s="5">
        <v>31778</v>
      </c>
      <c r="R4636" s="5" t="s">
        <v>4791</v>
      </c>
      <c r="S4636" s="5">
        <v>21</v>
      </c>
      <c r="T4636" s="5">
        <v>66.0834539618604</v>
      </c>
      <c r="U4636" s="5">
        <v>0</v>
      </c>
      <c r="V4636" s="5">
        <v>0</v>
      </c>
      <c r="W4636" s="5">
        <v>2</v>
      </c>
      <c r="X4636" s="5">
        <v>6.2936622820819439</v>
      </c>
      <c r="Y4636" s="5">
        <v>4</v>
      </c>
      <c r="Z4636" s="5">
        <v>12.587324564163888</v>
      </c>
      <c r="AA4636" s="5">
        <v>15</v>
      </c>
      <c r="AB4636" s="5">
        <v>47.202467115614574</v>
      </c>
      <c r="AC4636" s="225">
        <v>372</v>
      </c>
      <c r="AD4636" s="5">
        <v>1170.6211844672414</v>
      </c>
      <c r="AE4636" s="5">
        <v>56</v>
      </c>
      <c r="AF4636" s="5">
        <v>176.22254389829442</v>
      </c>
      <c r="AG4636" s="5">
        <v>311</v>
      </c>
      <c r="AH4636" s="5">
        <v>978.66448486374213</v>
      </c>
      <c r="AI4636" s="5">
        <v>5</v>
      </c>
      <c r="AJ4636" s="5">
        <v>15.734155705204858</v>
      </c>
    </row>
    <row r="4637" spans="1:36" x14ac:dyDescent="0.25">
      <c r="A4637">
        <v>2018</v>
      </c>
      <c r="B4637" t="s">
        <v>49</v>
      </c>
      <c r="C4637" s="212" t="s">
        <v>6366</v>
      </c>
      <c r="D4637" s="47" t="s">
        <v>6316</v>
      </c>
      <c r="E4637" s="11">
        <v>20.9</v>
      </c>
      <c r="F4637" s="2">
        <v>0.2611</v>
      </c>
      <c r="G4637" s="2">
        <v>0.71</v>
      </c>
      <c r="H4637" s="2">
        <v>-0.44889999999999997</v>
      </c>
      <c r="I4637" s="2">
        <v>0.50600000000000001</v>
      </c>
      <c r="J4637" s="2">
        <v>0.40400000000000003</v>
      </c>
      <c r="K4637" s="2">
        <v>0.10199999999999998</v>
      </c>
      <c r="L4637" s="2">
        <v>0.52900000000000003</v>
      </c>
      <c r="M4637" s="2">
        <v>0.45600000000000002</v>
      </c>
      <c r="N4637" s="2">
        <v>7.3000000000000009E-2</v>
      </c>
      <c r="O4637" s="2">
        <v>-9.1299999999999992E-2</v>
      </c>
      <c r="P4637" s="2" t="s">
        <v>5900</v>
      </c>
      <c r="Q4637" s="5">
        <v>31786</v>
      </c>
      <c r="R4637" s="5">
        <v>1520.8612440191389</v>
      </c>
      <c r="S4637" s="5">
        <v>30</v>
      </c>
      <c r="T4637" s="5">
        <v>94.381174101805826</v>
      </c>
      <c r="U4637" s="5">
        <v>0</v>
      </c>
      <c r="V4637" s="5">
        <v>0</v>
      </c>
      <c r="W4637" s="5">
        <v>2</v>
      </c>
      <c r="X4637" s="5">
        <v>6.2920782734537219</v>
      </c>
      <c r="Y4637" s="5">
        <v>4</v>
      </c>
      <c r="Z4637" s="5">
        <v>12.584156546907444</v>
      </c>
      <c r="AA4637" s="5">
        <v>24</v>
      </c>
      <c r="AB4637" s="5">
        <v>75.504939281444663</v>
      </c>
      <c r="AC4637" s="225">
        <v>141</v>
      </c>
      <c r="AD4637" s="5">
        <v>443.59151827848734</v>
      </c>
      <c r="AE4637" s="5">
        <v>24</v>
      </c>
      <c r="AF4637" s="5">
        <v>75.504939281444663</v>
      </c>
      <c r="AG4637" s="5">
        <v>107</v>
      </c>
      <c r="AH4637" s="5">
        <v>336.62618762977411</v>
      </c>
      <c r="AI4637" s="5">
        <v>10</v>
      </c>
      <c r="AJ4637" s="5">
        <v>31.460391367268606</v>
      </c>
    </row>
    <row r="4638" spans="1:36" x14ac:dyDescent="0.25">
      <c r="A4638">
        <v>2018</v>
      </c>
      <c r="B4638" t="s">
        <v>49</v>
      </c>
      <c r="C4638" s="212" t="s">
        <v>6366</v>
      </c>
      <c r="D4638" s="47" t="s">
        <v>6316</v>
      </c>
      <c r="E4638" s="11">
        <v>20.9</v>
      </c>
      <c r="F4638" s="2">
        <v>0.2611</v>
      </c>
      <c r="G4638" s="2">
        <v>0.71</v>
      </c>
      <c r="H4638" s="2">
        <v>-0.44889999999999997</v>
      </c>
      <c r="I4638" s="2">
        <v>0.50600000000000001</v>
      </c>
      <c r="J4638" s="2">
        <v>0.40400000000000003</v>
      </c>
      <c r="K4638" s="2">
        <v>0.10199999999999998</v>
      </c>
      <c r="L4638" s="2">
        <v>0.52900000000000003</v>
      </c>
      <c r="M4638" s="2">
        <v>0.45600000000000002</v>
      </c>
      <c r="N4638" s="2">
        <v>7.3000000000000009E-2</v>
      </c>
      <c r="O4638" s="2">
        <v>-9.1299999999999992E-2</v>
      </c>
      <c r="P4638" s="2" t="s">
        <v>5900</v>
      </c>
      <c r="Q4638" s="5">
        <v>31917</v>
      </c>
      <c r="R4638" s="5">
        <v>1527.129186602871</v>
      </c>
      <c r="S4638" s="5">
        <v>41</v>
      </c>
      <c r="T4638" s="5">
        <v>128.45818842623055</v>
      </c>
      <c r="U4638" s="5">
        <v>0</v>
      </c>
      <c r="V4638" s="5">
        <v>0</v>
      </c>
      <c r="W4638" s="5">
        <v>3</v>
      </c>
      <c r="X4638" s="5">
        <v>9.3993796409436978</v>
      </c>
      <c r="Y4638" s="5">
        <v>4</v>
      </c>
      <c r="Z4638" s="5">
        <v>12.53250618792493</v>
      </c>
      <c r="AA4638" s="5">
        <v>34</v>
      </c>
      <c r="AB4638" s="5">
        <v>106.52630259736189</v>
      </c>
      <c r="AC4638" s="225">
        <v>277</v>
      </c>
      <c r="AD4638" s="5">
        <v>867.87605351380148</v>
      </c>
      <c r="AE4638" s="5">
        <v>48</v>
      </c>
      <c r="AF4638" s="5">
        <v>150.39007425509917</v>
      </c>
      <c r="AG4638" s="5">
        <v>208</v>
      </c>
      <c r="AH4638" s="5">
        <v>651.69032177209635</v>
      </c>
      <c r="AI4638" s="5">
        <v>21</v>
      </c>
      <c r="AJ4638" s="5">
        <v>65.79565748660589</v>
      </c>
    </row>
    <row r="4639" spans="1:36" x14ac:dyDescent="0.25">
      <c r="A4639">
        <v>2019</v>
      </c>
      <c r="B4639" t="s">
        <v>41</v>
      </c>
      <c r="C4639" s="212" t="s">
        <v>5537</v>
      </c>
      <c r="D4639" s="47" t="s">
        <v>5439</v>
      </c>
      <c r="E4639" s="11">
        <v>15.715999999999999</v>
      </c>
      <c r="F4639" s="2">
        <v>0.61570000000000003</v>
      </c>
      <c r="G4639" s="2">
        <v>0.3594</v>
      </c>
      <c r="H4639" s="2">
        <v>0.25630000000000003</v>
      </c>
      <c r="I4639" s="2">
        <v>0.60870000000000002</v>
      </c>
      <c r="J4639" s="2">
        <v>0.32529999999999998</v>
      </c>
      <c r="K4639" s="2">
        <v>0.28340000000000004</v>
      </c>
      <c r="L4639" s="2">
        <v>0.5766</v>
      </c>
      <c r="M4639" s="2">
        <v>0.39879999999999999</v>
      </c>
      <c r="N4639" s="2">
        <v>0.17780000000000001</v>
      </c>
      <c r="O4639" s="2">
        <v>0.23916666666666667</v>
      </c>
      <c r="P4639" s="2" t="s">
        <v>4792</v>
      </c>
      <c r="Q4639" s="5">
        <v>32033</v>
      </c>
      <c r="R4639" s="5">
        <v>2038.2412827691526</v>
      </c>
      <c r="S4639" s="5">
        <v>132</v>
      </c>
      <c r="T4639" s="5">
        <v>412.07504760715511</v>
      </c>
      <c r="U4639" s="5">
        <v>0</v>
      </c>
      <c r="V4639" s="5">
        <v>0</v>
      </c>
      <c r="W4639" s="5">
        <v>18</v>
      </c>
      <c r="X4639" s="5">
        <v>56.192051946430247</v>
      </c>
      <c r="Y4639" s="5">
        <v>8</v>
      </c>
      <c r="Z4639" s="5">
        <v>24.974245309524552</v>
      </c>
      <c r="AA4639" s="5">
        <v>106</v>
      </c>
      <c r="AB4639" s="5">
        <v>330.90875035120035</v>
      </c>
      <c r="AC4639" s="225">
        <v>618</v>
      </c>
      <c r="AD4639" s="5">
        <v>1929.2604501607718</v>
      </c>
      <c r="AE4639" s="5">
        <v>102</v>
      </c>
      <c r="AF4639" s="5">
        <v>318.42162769643807</v>
      </c>
      <c r="AG4639" s="5">
        <v>490</v>
      </c>
      <c r="AH4639" s="5">
        <v>1529.6725252083788</v>
      </c>
      <c r="AI4639" s="5">
        <v>26</v>
      </c>
      <c r="AJ4639" s="5">
        <v>81.166297255954802</v>
      </c>
    </row>
    <row r="4640" spans="1:36" x14ac:dyDescent="0.25">
      <c r="A4640">
        <v>2019</v>
      </c>
      <c r="B4640" t="s">
        <v>71</v>
      </c>
      <c r="C4640" s="212" t="s">
        <v>4884</v>
      </c>
      <c r="D4640" s="47" t="s">
        <v>4880</v>
      </c>
      <c r="E4640" s="11">
        <v>0</v>
      </c>
      <c r="F4640" s="2">
        <v>0.61160000000000003</v>
      </c>
      <c r="G4640" s="2">
        <v>0.37040000000000001</v>
      </c>
      <c r="H4640" s="2">
        <v>0.24120000000000003</v>
      </c>
      <c r="I4640" s="2">
        <v>0.63349999999999995</v>
      </c>
      <c r="J4640" s="2">
        <v>0.31809999999999999</v>
      </c>
      <c r="K4640" s="2">
        <v>0.31539999999999996</v>
      </c>
      <c r="L4640" s="2">
        <v>0.66879999999999995</v>
      </c>
      <c r="M4640" s="2">
        <v>0.318</v>
      </c>
      <c r="N4640" s="2">
        <v>0.35079999999999995</v>
      </c>
      <c r="O4640" s="2">
        <v>0.30246666666666666</v>
      </c>
      <c r="P4640" s="2" t="s">
        <v>4792</v>
      </c>
      <c r="Q4640" s="5">
        <v>32112</v>
      </c>
      <c r="R4640" s="5" t="s">
        <v>4791</v>
      </c>
      <c r="S4640" s="5">
        <v>39</v>
      </c>
      <c r="T4640" s="5">
        <v>121.44992526158444</v>
      </c>
      <c r="U4640" s="5">
        <v>0</v>
      </c>
      <c r="V4640" s="5">
        <v>0</v>
      </c>
      <c r="W4640" s="5">
        <v>10</v>
      </c>
      <c r="X4640" s="5">
        <v>31.141006477329348</v>
      </c>
      <c r="Y4640" s="5">
        <v>1</v>
      </c>
      <c r="Z4640" s="5">
        <v>3.1141006477329345</v>
      </c>
      <c r="AA4640" s="5">
        <v>28</v>
      </c>
      <c r="AB4640" s="5">
        <v>87.194818136522173</v>
      </c>
      <c r="AC4640" s="225">
        <v>280</v>
      </c>
      <c r="AD4640" s="5">
        <v>871.94818136522179</v>
      </c>
      <c r="AE4640" s="5">
        <v>36</v>
      </c>
      <c r="AF4640" s="5">
        <v>112.10762331838565</v>
      </c>
      <c r="AG4640" s="5">
        <v>232</v>
      </c>
      <c r="AH4640" s="5">
        <v>722.4713502740409</v>
      </c>
      <c r="AI4640" s="5">
        <v>12</v>
      </c>
      <c r="AJ4640" s="5">
        <v>37.369207772795221</v>
      </c>
    </row>
    <row r="4641" spans="1:36" x14ac:dyDescent="0.25">
      <c r="A4641">
        <v>2017</v>
      </c>
      <c r="B4641" t="s">
        <v>70</v>
      </c>
      <c r="C4641" s="212" t="s">
        <v>5352</v>
      </c>
      <c r="D4641" t="s">
        <v>636</v>
      </c>
      <c r="E4641" s="11">
        <v>38.64</v>
      </c>
      <c r="F4641">
        <v>0.67669999999999997</v>
      </c>
      <c r="G4641">
        <v>0.2994</v>
      </c>
      <c r="H4641">
        <v>0.37729999999999997</v>
      </c>
      <c r="I4641">
        <v>0.6946</v>
      </c>
      <c r="J4641" s="2">
        <v>0.25359999999999999</v>
      </c>
      <c r="K4641" s="2">
        <v>0.441</v>
      </c>
      <c r="L4641" s="2">
        <v>0.70120000000000005</v>
      </c>
      <c r="M4641" s="2">
        <v>0.2853</v>
      </c>
      <c r="N4641" s="2">
        <v>0.41590000000000005</v>
      </c>
      <c r="O4641" s="2">
        <v>0.41139999999999999</v>
      </c>
      <c r="P4641" s="5" t="s">
        <v>4792</v>
      </c>
      <c r="Q4641" s="5">
        <v>32248</v>
      </c>
      <c r="R4641" s="5">
        <v>834.57556935817809</v>
      </c>
      <c r="S4641" s="5">
        <v>228</v>
      </c>
      <c r="T4641" s="5">
        <v>707.02059042421229</v>
      </c>
      <c r="U4641" s="5">
        <v>3</v>
      </c>
      <c r="V4641" s="5">
        <v>9.3029025055817414</v>
      </c>
      <c r="W4641" s="5">
        <v>22</v>
      </c>
      <c r="X4641" s="5">
        <v>68.22128504093277</v>
      </c>
      <c r="Y4641" s="5">
        <v>16</v>
      </c>
      <c r="Z4641" s="5">
        <v>49.615480029769287</v>
      </c>
      <c r="AA4641" s="5">
        <v>187</v>
      </c>
      <c r="AB4641" s="5">
        <v>579.88092284792856</v>
      </c>
      <c r="AC4641" s="225">
        <v>939</v>
      </c>
      <c r="AD4641" s="5">
        <v>2911.8084842470853</v>
      </c>
      <c r="AE4641" s="5">
        <v>126</v>
      </c>
      <c r="AF4641" s="5">
        <v>390.72190523443311</v>
      </c>
      <c r="AG4641" s="5">
        <v>729</v>
      </c>
      <c r="AH4641" s="5">
        <v>2260.6053088563631</v>
      </c>
      <c r="AI4641" s="5">
        <v>84</v>
      </c>
      <c r="AJ4641" s="5">
        <v>260.48127015628876</v>
      </c>
    </row>
    <row r="4642" spans="1:36" x14ac:dyDescent="0.25">
      <c r="A4642">
        <v>2019</v>
      </c>
      <c r="B4642" t="s">
        <v>41</v>
      </c>
      <c r="C4642" s="212" t="s">
        <v>6116</v>
      </c>
      <c r="D4642" s="47" t="s">
        <v>6005</v>
      </c>
      <c r="E4642" s="11">
        <v>11.638999999999999</v>
      </c>
      <c r="F4642" s="2">
        <v>0.24049999999999999</v>
      </c>
      <c r="G4642" s="2">
        <v>0.74350000000000005</v>
      </c>
      <c r="H4642" s="2">
        <v>-0.50300000000000011</v>
      </c>
      <c r="I4642" s="2">
        <v>0.2102</v>
      </c>
      <c r="J4642" s="2">
        <v>0.74750000000000005</v>
      </c>
      <c r="K4642" s="2">
        <v>-0.53730000000000011</v>
      </c>
      <c r="L4642" s="2">
        <v>0.24629999999999999</v>
      </c>
      <c r="M4642" s="2">
        <v>0.74</v>
      </c>
      <c r="N4642" s="2">
        <v>-0.49370000000000003</v>
      </c>
      <c r="O4642" s="2">
        <v>-0.51133333333333342</v>
      </c>
      <c r="P4642" s="2" t="s">
        <v>5900</v>
      </c>
      <c r="Q4642" s="5">
        <v>32371</v>
      </c>
      <c r="R4642" s="5">
        <v>2781.2526849385686</v>
      </c>
      <c r="S4642" s="5">
        <v>30</v>
      </c>
      <c r="T4642" s="5">
        <v>92.675542924222299</v>
      </c>
      <c r="U4642" s="5">
        <v>0</v>
      </c>
      <c r="V4642" s="5">
        <v>0</v>
      </c>
      <c r="W4642" s="5">
        <v>6</v>
      </c>
      <c r="X4642" s="5">
        <v>18.535108584844458</v>
      </c>
      <c r="Y4642" s="5">
        <v>6</v>
      </c>
      <c r="Z4642" s="5">
        <v>18.535108584844458</v>
      </c>
      <c r="AA4642" s="5">
        <v>18</v>
      </c>
      <c r="AB4642" s="5">
        <v>55.605325754533382</v>
      </c>
      <c r="AC4642" s="225">
        <v>452</v>
      </c>
      <c r="AD4642" s="5">
        <v>1396.311513391616</v>
      </c>
      <c r="AE4642" s="5">
        <v>47</v>
      </c>
      <c r="AF4642" s="5">
        <v>145.19168391461494</v>
      </c>
      <c r="AG4642" s="5">
        <v>363</v>
      </c>
      <c r="AH4642" s="5">
        <v>1121.3740693830898</v>
      </c>
      <c r="AI4642" s="5">
        <v>42</v>
      </c>
      <c r="AJ4642" s="5">
        <v>129.74576009391123</v>
      </c>
    </row>
    <row r="4643" spans="1:36" x14ac:dyDescent="0.25">
      <c r="A4643">
        <v>2019</v>
      </c>
      <c r="B4643" t="s">
        <v>71</v>
      </c>
      <c r="C4643" s="212" t="s">
        <v>4800</v>
      </c>
      <c r="D4643" s="47" t="s">
        <v>4795</v>
      </c>
      <c r="E4643" s="11">
        <v>0</v>
      </c>
      <c r="F4643" s="2">
        <v>0.53169999999999995</v>
      </c>
      <c r="G4643" s="2">
        <v>0.44650000000000001</v>
      </c>
      <c r="H4643" s="2">
        <v>8.5199999999999942E-2</v>
      </c>
      <c r="I4643" s="2">
        <v>0.5474</v>
      </c>
      <c r="J4643" s="2">
        <v>0.39789999999999998</v>
      </c>
      <c r="K4643" s="2">
        <v>0.14950000000000002</v>
      </c>
      <c r="L4643" s="2">
        <v>0.57509999999999994</v>
      </c>
      <c r="M4643" s="2">
        <v>0.41189999999999999</v>
      </c>
      <c r="N4643" s="2">
        <v>0.16319999999999996</v>
      </c>
      <c r="O4643" s="2">
        <v>0.1326333333333333</v>
      </c>
      <c r="P4643" s="2" t="s">
        <v>4792</v>
      </c>
      <c r="Q4643" s="5">
        <v>32527</v>
      </c>
      <c r="R4643" s="5" t="s">
        <v>4791</v>
      </c>
      <c r="S4643" s="5">
        <v>65</v>
      </c>
      <c r="T4643" s="5">
        <v>199.83398407476864</v>
      </c>
      <c r="U4643" s="5">
        <v>0</v>
      </c>
      <c r="V4643" s="5">
        <v>0</v>
      </c>
      <c r="W4643" s="5">
        <v>14</v>
      </c>
      <c r="X4643" s="5">
        <v>43.041165800719405</v>
      </c>
      <c r="Y4643" s="5">
        <v>17</v>
      </c>
      <c r="Z4643" s="5">
        <v>52.264272758016425</v>
      </c>
      <c r="AA4643" s="5">
        <v>34</v>
      </c>
      <c r="AB4643" s="5">
        <v>104.52854551603285</v>
      </c>
      <c r="AC4643" s="225">
        <v>529</v>
      </c>
      <c r="AD4643" s="5">
        <v>1626.3411934700403</v>
      </c>
      <c r="AE4643" s="5">
        <v>68</v>
      </c>
      <c r="AF4643" s="5">
        <v>209.0570910320657</v>
      </c>
      <c r="AG4643" s="5">
        <v>419</v>
      </c>
      <c r="AH4643" s="5">
        <v>1288.1606050358164</v>
      </c>
      <c r="AI4643" s="5">
        <v>42</v>
      </c>
      <c r="AJ4643" s="5">
        <v>129.12349740215819</v>
      </c>
    </row>
    <row r="4644" spans="1:36" x14ac:dyDescent="0.25">
      <c r="A4644">
        <v>2018</v>
      </c>
      <c r="B4644" t="s">
        <v>41</v>
      </c>
      <c r="C4644" s="212" t="s">
        <v>5537</v>
      </c>
      <c r="D4644" s="47" t="s">
        <v>5439</v>
      </c>
      <c r="E4644" s="11">
        <v>15.715999999999999</v>
      </c>
      <c r="F4644" s="2">
        <v>0.61570000000000003</v>
      </c>
      <c r="G4644" s="2">
        <v>0.3594</v>
      </c>
      <c r="H4644" s="2">
        <v>0.25630000000000003</v>
      </c>
      <c r="I4644" s="2">
        <v>0.60870000000000002</v>
      </c>
      <c r="J4644" s="2">
        <v>0.32529999999999998</v>
      </c>
      <c r="K4644" s="2">
        <v>0.28340000000000004</v>
      </c>
      <c r="L4644" s="2">
        <v>0.5766</v>
      </c>
      <c r="M4644" s="2">
        <v>0.39879999999999999</v>
      </c>
      <c r="N4644" s="2">
        <v>0.17780000000000001</v>
      </c>
      <c r="O4644" s="2">
        <v>0.23916666666666667</v>
      </c>
      <c r="P4644" s="2" t="s">
        <v>4792</v>
      </c>
      <c r="Q4644" s="5">
        <v>32541</v>
      </c>
      <c r="R4644" s="5">
        <v>2070.5650292695345</v>
      </c>
      <c r="S4644" s="5">
        <v>136</v>
      </c>
      <c r="T4644" s="5">
        <v>417.93429826987494</v>
      </c>
      <c r="U4644" s="5">
        <v>1</v>
      </c>
      <c r="V4644" s="5">
        <v>3.0730463108079036</v>
      </c>
      <c r="W4644" s="5">
        <v>37</v>
      </c>
      <c r="X4644" s="5">
        <v>113.70271349989244</v>
      </c>
      <c r="Y4644" s="5">
        <v>16</v>
      </c>
      <c r="Z4644" s="5">
        <v>49.168740972926457</v>
      </c>
      <c r="AA4644" s="5">
        <v>82</v>
      </c>
      <c r="AB4644" s="5">
        <v>251.98979748624811</v>
      </c>
      <c r="AC4644" s="225">
        <v>0</v>
      </c>
      <c r="AD4644" s="5">
        <v>0</v>
      </c>
      <c r="AE4644" s="5">
        <v>127</v>
      </c>
      <c r="AF4644" s="5">
        <v>390.2768814726038</v>
      </c>
      <c r="AG4644" s="5">
        <v>0</v>
      </c>
      <c r="AH4644" s="5">
        <v>0</v>
      </c>
      <c r="AI4644" s="5">
        <v>25</v>
      </c>
      <c r="AJ4644" s="5">
        <v>76.826157770197597</v>
      </c>
    </row>
    <row r="4645" spans="1:36" x14ac:dyDescent="0.25">
      <c r="A4645">
        <v>2018</v>
      </c>
      <c r="B4645" t="s">
        <v>71</v>
      </c>
      <c r="C4645" s="212" t="s">
        <v>5821</v>
      </c>
      <c r="D4645" s="47" t="s">
        <v>5817</v>
      </c>
      <c r="E4645" s="11">
        <v>0</v>
      </c>
      <c r="F4645" s="2">
        <v>0.4909</v>
      </c>
      <c r="G4645" s="2">
        <v>0.49309999999999998</v>
      </c>
      <c r="H4645" s="2">
        <v>-2.1999999999999797E-3</v>
      </c>
      <c r="I4645" s="2">
        <v>0.51739999999999997</v>
      </c>
      <c r="J4645" s="2">
        <v>0.43140000000000001</v>
      </c>
      <c r="K4645" s="2">
        <v>8.5999999999999965E-2</v>
      </c>
      <c r="L4645" s="2">
        <v>0.57120000000000004</v>
      </c>
      <c r="M4645" s="2">
        <v>0.4143</v>
      </c>
      <c r="N4645" s="2">
        <v>0.15690000000000004</v>
      </c>
      <c r="O4645" s="2">
        <v>8.0233333333333337E-2</v>
      </c>
      <c r="P4645" s="2" t="s">
        <v>5765</v>
      </c>
      <c r="Q4645" s="5">
        <v>32639</v>
      </c>
      <c r="R4645" s="5" t="s">
        <v>4791</v>
      </c>
      <c r="S4645" s="5">
        <v>11</v>
      </c>
      <c r="T4645" s="5">
        <v>33.702012929317682</v>
      </c>
      <c r="U4645" s="5">
        <v>0</v>
      </c>
      <c r="V4645" s="5">
        <v>0</v>
      </c>
      <c r="W4645" s="5">
        <v>3</v>
      </c>
      <c r="X4645" s="5">
        <v>9.1914580716320966</v>
      </c>
      <c r="Y4645" s="5">
        <v>4</v>
      </c>
      <c r="Z4645" s="5">
        <v>12.255277428842794</v>
      </c>
      <c r="AA4645" s="5">
        <v>4</v>
      </c>
      <c r="AB4645" s="5">
        <v>12.255277428842794</v>
      </c>
      <c r="AC4645" s="225">
        <v>450</v>
      </c>
      <c r="AD4645" s="5">
        <v>1378.7187107448144</v>
      </c>
      <c r="AE4645" s="5">
        <v>21</v>
      </c>
      <c r="AF4645" s="5">
        <v>64.340206501424674</v>
      </c>
      <c r="AG4645" s="5">
        <v>414</v>
      </c>
      <c r="AH4645" s="5">
        <v>1268.4212138852292</v>
      </c>
      <c r="AI4645" s="5">
        <v>15</v>
      </c>
      <c r="AJ4645" s="5">
        <v>45.957290358160485</v>
      </c>
    </row>
    <row r="4646" spans="1:36" x14ac:dyDescent="0.25">
      <c r="A4646">
        <v>2018</v>
      </c>
      <c r="B4646" t="s">
        <v>71</v>
      </c>
      <c r="C4646" s="212" t="s">
        <v>5821</v>
      </c>
      <c r="D4646" s="47" t="s">
        <v>5817</v>
      </c>
      <c r="E4646" s="11">
        <v>0</v>
      </c>
      <c r="F4646" s="2">
        <v>0.4909</v>
      </c>
      <c r="G4646" s="2">
        <v>0.49309999999999998</v>
      </c>
      <c r="H4646" s="2">
        <v>-2.1999999999999797E-3</v>
      </c>
      <c r="I4646" s="2">
        <v>0.51739999999999997</v>
      </c>
      <c r="J4646" s="2">
        <v>0.43140000000000001</v>
      </c>
      <c r="K4646" s="2">
        <v>8.5999999999999965E-2</v>
      </c>
      <c r="L4646" s="2">
        <v>0.57120000000000004</v>
      </c>
      <c r="M4646" s="2">
        <v>0.4143</v>
      </c>
      <c r="N4646" s="2">
        <v>0.15690000000000004</v>
      </c>
      <c r="O4646" s="2">
        <v>8.0233333333333337E-2</v>
      </c>
      <c r="P4646" s="2" t="s">
        <v>5765</v>
      </c>
      <c r="Q4646" s="5">
        <v>32639</v>
      </c>
      <c r="R4646" s="5" t="s">
        <v>4791</v>
      </c>
      <c r="S4646" s="5">
        <v>11</v>
      </c>
      <c r="T4646" s="5">
        <v>33.702012929317682</v>
      </c>
      <c r="U4646" s="5">
        <v>0</v>
      </c>
      <c r="V4646" s="5">
        <v>0</v>
      </c>
      <c r="W4646" s="5">
        <v>3</v>
      </c>
      <c r="X4646" s="5">
        <v>9.1914580716320966</v>
      </c>
      <c r="Y4646" s="5">
        <v>4</v>
      </c>
      <c r="Z4646" s="5">
        <v>12.255277428842794</v>
      </c>
      <c r="AA4646" s="5">
        <v>4</v>
      </c>
      <c r="AB4646" s="5">
        <v>12.255277428842794</v>
      </c>
      <c r="AC4646" s="225">
        <v>450</v>
      </c>
      <c r="AD4646" s="5">
        <v>1378.7187107448144</v>
      </c>
      <c r="AE4646" s="5">
        <v>21</v>
      </c>
      <c r="AF4646" s="5">
        <v>64.340206501424674</v>
      </c>
      <c r="AG4646" s="5">
        <v>414</v>
      </c>
      <c r="AH4646" s="5">
        <v>1268.4212138852292</v>
      </c>
      <c r="AI4646" s="5">
        <v>15</v>
      </c>
      <c r="AJ4646" s="5">
        <v>45.957290358160485</v>
      </c>
    </row>
    <row r="4647" spans="1:36" x14ac:dyDescent="0.25">
      <c r="A4647">
        <v>2019</v>
      </c>
      <c r="B4647" t="s">
        <v>71</v>
      </c>
      <c r="C4647" s="212" t="s">
        <v>5117</v>
      </c>
      <c r="D4647" s="47" t="s">
        <v>4808</v>
      </c>
      <c r="E4647" s="11">
        <v>0</v>
      </c>
      <c r="F4647" s="2">
        <v>0.81499999999999995</v>
      </c>
      <c r="G4647" s="2">
        <v>0.17100000000000001</v>
      </c>
      <c r="H4647" s="2">
        <v>0.64399999999999991</v>
      </c>
      <c r="I4647" s="2">
        <v>0.81789999999999996</v>
      </c>
      <c r="J4647" s="2">
        <v>0.1469</v>
      </c>
      <c r="K4647" s="2">
        <v>0.67099999999999993</v>
      </c>
      <c r="L4647" s="2">
        <v>0.82279999999999998</v>
      </c>
      <c r="M4647" s="2">
        <v>0.16470000000000001</v>
      </c>
      <c r="N4647" s="2">
        <v>0.65809999999999991</v>
      </c>
      <c r="O4647" s="2">
        <v>0.65769999999999995</v>
      </c>
      <c r="P4647" s="2" t="s">
        <v>4792</v>
      </c>
      <c r="Q4647" s="5">
        <v>32656</v>
      </c>
      <c r="R4647" s="5" t="s">
        <v>4791</v>
      </c>
      <c r="S4647" s="5">
        <v>50</v>
      </c>
      <c r="T4647" s="5">
        <v>153.11121999020088</v>
      </c>
      <c r="U4647" s="5">
        <v>1</v>
      </c>
      <c r="V4647" s="5">
        <v>3.0622243998040175</v>
      </c>
      <c r="W4647" s="5">
        <v>22</v>
      </c>
      <c r="X4647" s="5">
        <v>67.368936795688398</v>
      </c>
      <c r="Y4647" s="5">
        <v>4</v>
      </c>
      <c r="Z4647" s="5">
        <v>12.24889759921607</v>
      </c>
      <c r="AA4647" s="5">
        <v>23</v>
      </c>
      <c r="AB4647" s="5">
        <v>70.431161195492408</v>
      </c>
      <c r="AC4647" s="225">
        <v>482</v>
      </c>
      <c r="AD4647" s="5">
        <v>1475.9921607055364</v>
      </c>
      <c r="AE4647" s="5">
        <v>53</v>
      </c>
      <c r="AF4647" s="5">
        <v>162.29789318961295</v>
      </c>
      <c r="AG4647" s="5">
        <v>383</v>
      </c>
      <c r="AH4647" s="5">
        <v>1172.8319451249388</v>
      </c>
      <c r="AI4647" s="5">
        <v>46</v>
      </c>
      <c r="AJ4647" s="5">
        <v>140.86232239098482</v>
      </c>
    </row>
    <row r="4648" spans="1:36" x14ac:dyDescent="0.25">
      <c r="A4648">
        <v>2019</v>
      </c>
      <c r="B4648" t="s">
        <v>71</v>
      </c>
      <c r="C4648" s="212" t="s">
        <v>4893</v>
      </c>
      <c r="D4648" s="47" t="s">
        <v>4891</v>
      </c>
      <c r="E4648" s="11">
        <v>0</v>
      </c>
      <c r="F4648" s="2">
        <v>0.65710000000000002</v>
      </c>
      <c r="G4648" s="2">
        <v>0.32200000000000001</v>
      </c>
      <c r="H4648" s="2">
        <v>0.33510000000000001</v>
      </c>
      <c r="I4648" s="2">
        <v>0.66979999999999995</v>
      </c>
      <c r="J4648" s="2">
        <v>0.27739999999999998</v>
      </c>
      <c r="K4648" s="2">
        <v>0.39239999999999997</v>
      </c>
      <c r="L4648" s="2">
        <v>0.67569999999999997</v>
      </c>
      <c r="M4648" s="2">
        <v>0.31059999999999999</v>
      </c>
      <c r="N4648" s="2">
        <v>0.36509999999999998</v>
      </c>
      <c r="O4648" s="2">
        <v>0.36420000000000002</v>
      </c>
      <c r="P4648" s="2" t="s">
        <v>4792</v>
      </c>
      <c r="Q4648" s="5">
        <v>32693</v>
      </c>
      <c r="R4648" s="5" t="s">
        <v>4791</v>
      </c>
      <c r="S4648" s="5">
        <v>129</v>
      </c>
      <c r="T4648" s="5">
        <v>394.57987948490506</v>
      </c>
      <c r="U4648" s="5">
        <v>0</v>
      </c>
      <c r="V4648" s="5">
        <v>0</v>
      </c>
      <c r="W4648" s="5">
        <v>9</v>
      </c>
      <c r="X4648" s="5">
        <v>27.528828801272446</v>
      </c>
      <c r="Y4648" s="5">
        <v>6</v>
      </c>
      <c r="Z4648" s="5">
        <v>18.35255253418163</v>
      </c>
      <c r="AA4648" s="5">
        <v>114</v>
      </c>
      <c r="AB4648" s="5">
        <v>348.69849814945098</v>
      </c>
      <c r="AC4648" s="225">
        <v>691</v>
      </c>
      <c r="AD4648" s="5">
        <v>2113.6023001865842</v>
      </c>
      <c r="AE4648" s="5">
        <v>112</v>
      </c>
      <c r="AF4648" s="5">
        <v>342.5809806380571</v>
      </c>
      <c r="AG4648" s="5">
        <v>557</v>
      </c>
      <c r="AH4648" s="5">
        <v>1703.7286269231945</v>
      </c>
      <c r="AI4648" s="5">
        <v>22</v>
      </c>
      <c r="AJ4648" s="5">
        <v>67.292692625332649</v>
      </c>
    </row>
    <row r="4649" spans="1:36" x14ac:dyDescent="0.25">
      <c r="A4649">
        <v>2018</v>
      </c>
      <c r="B4649" t="s">
        <v>41</v>
      </c>
      <c r="C4649" s="212" t="s">
        <v>6116</v>
      </c>
      <c r="D4649" s="47" t="s">
        <v>6005</v>
      </c>
      <c r="E4649" s="11">
        <v>11.638999999999999</v>
      </c>
      <c r="F4649" s="2">
        <v>0.24049999999999999</v>
      </c>
      <c r="G4649" s="2">
        <v>0.74350000000000005</v>
      </c>
      <c r="H4649" s="2">
        <v>-0.50300000000000011</v>
      </c>
      <c r="I4649" s="2">
        <v>0.2102</v>
      </c>
      <c r="J4649" s="2">
        <v>0.74750000000000005</v>
      </c>
      <c r="K4649" s="2">
        <v>-0.53730000000000011</v>
      </c>
      <c r="L4649" s="2">
        <v>0.24629999999999999</v>
      </c>
      <c r="M4649" s="2">
        <v>0.74</v>
      </c>
      <c r="N4649" s="2">
        <v>-0.49370000000000003</v>
      </c>
      <c r="O4649" s="2">
        <v>-0.51133333333333342</v>
      </c>
      <c r="P4649" s="2" t="s">
        <v>5900</v>
      </c>
      <c r="Q4649" s="5">
        <v>32723</v>
      </c>
      <c r="R4649" s="5">
        <v>2811.4958329753417</v>
      </c>
      <c r="S4649" s="5">
        <v>23</v>
      </c>
      <c r="T4649" s="5">
        <v>70.286954130122552</v>
      </c>
      <c r="U4649" s="5">
        <v>0</v>
      </c>
      <c r="V4649" s="5">
        <v>0</v>
      </c>
      <c r="W4649" s="5">
        <v>3</v>
      </c>
      <c r="X4649" s="5">
        <v>9.1678635821898968</v>
      </c>
      <c r="Y4649" s="5">
        <v>9</v>
      </c>
      <c r="Z4649" s="5">
        <v>27.503590746569689</v>
      </c>
      <c r="AA4649" s="5">
        <v>11</v>
      </c>
      <c r="AB4649" s="5">
        <v>33.615499801362958</v>
      </c>
      <c r="AC4649" s="225">
        <v>485</v>
      </c>
      <c r="AD4649" s="5">
        <v>1482.1379457873668</v>
      </c>
      <c r="AE4649" s="5">
        <v>35</v>
      </c>
      <c r="AF4649" s="5">
        <v>106.95840845888213</v>
      </c>
      <c r="AG4649" s="5">
        <v>391</v>
      </c>
      <c r="AH4649" s="5">
        <v>1194.8782202120833</v>
      </c>
      <c r="AI4649" s="5">
        <v>59</v>
      </c>
      <c r="AJ4649" s="5">
        <v>180.30131711640132</v>
      </c>
    </row>
    <row r="4650" spans="1:36" x14ac:dyDescent="0.25">
      <c r="A4650">
        <v>2018</v>
      </c>
      <c r="B4650" t="s">
        <v>71</v>
      </c>
      <c r="C4650" s="212" t="s">
        <v>4893</v>
      </c>
      <c r="D4650" s="47" t="s">
        <v>4891</v>
      </c>
      <c r="E4650" s="11">
        <v>0</v>
      </c>
      <c r="F4650" s="2">
        <v>0.65710000000000002</v>
      </c>
      <c r="G4650" s="2">
        <v>0.32200000000000001</v>
      </c>
      <c r="H4650" s="2">
        <v>0.33510000000000001</v>
      </c>
      <c r="I4650" s="2">
        <v>0.66979999999999995</v>
      </c>
      <c r="J4650" s="2">
        <v>0.27739999999999998</v>
      </c>
      <c r="K4650" s="2">
        <v>0.39239999999999997</v>
      </c>
      <c r="L4650" s="2">
        <v>0.67569999999999997</v>
      </c>
      <c r="M4650" s="2">
        <v>0.31059999999999999</v>
      </c>
      <c r="N4650" s="2">
        <v>0.36509999999999998</v>
      </c>
      <c r="O4650" s="2">
        <v>0.36420000000000002</v>
      </c>
      <c r="P4650" s="2" t="s">
        <v>4792</v>
      </c>
      <c r="Q4650" s="5">
        <v>32754</v>
      </c>
      <c r="R4650" s="5" t="s">
        <v>4791</v>
      </c>
      <c r="S4650" s="5">
        <v>143</v>
      </c>
      <c r="T4650" s="5">
        <v>436.58789766135436</v>
      </c>
      <c r="U4650" s="5">
        <v>0</v>
      </c>
      <c r="V4650" s="5">
        <v>0</v>
      </c>
      <c r="W4650" s="5">
        <v>6</v>
      </c>
      <c r="X4650" s="5">
        <v>18.318373328448434</v>
      </c>
      <c r="Y4650" s="5">
        <v>11</v>
      </c>
      <c r="Z4650" s="5">
        <v>33.583684435488792</v>
      </c>
      <c r="AA4650" s="5">
        <v>126</v>
      </c>
      <c r="AB4650" s="5">
        <v>384.68583989741711</v>
      </c>
      <c r="AC4650" s="225">
        <v>629</v>
      </c>
      <c r="AD4650" s="5">
        <v>1920.3761372656772</v>
      </c>
      <c r="AE4650" s="5">
        <v>123</v>
      </c>
      <c r="AF4650" s="5">
        <v>375.52665323319292</v>
      </c>
      <c r="AG4650" s="5">
        <v>486</v>
      </c>
      <c r="AH4650" s="5">
        <v>1483.7882396043231</v>
      </c>
      <c r="AI4650" s="5">
        <v>20</v>
      </c>
      <c r="AJ4650" s="5">
        <v>61.061244428161451</v>
      </c>
    </row>
    <row r="4651" spans="1:36" x14ac:dyDescent="0.25">
      <c r="A4651">
        <v>2018</v>
      </c>
      <c r="B4651" t="s">
        <v>71</v>
      </c>
      <c r="C4651" s="212" t="s">
        <v>4893</v>
      </c>
      <c r="D4651" s="47" t="s">
        <v>4891</v>
      </c>
      <c r="E4651" s="11">
        <v>0</v>
      </c>
      <c r="F4651" s="2">
        <v>0.65710000000000002</v>
      </c>
      <c r="G4651" s="2">
        <v>0.32200000000000001</v>
      </c>
      <c r="H4651" s="2">
        <v>0.33510000000000001</v>
      </c>
      <c r="I4651" s="2">
        <v>0.66979999999999995</v>
      </c>
      <c r="J4651" s="2">
        <v>0.27739999999999998</v>
      </c>
      <c r="K4651" s="2">
        <v>0.39239999999999997</v>
      </c>
      <c r="L4651" s="2">
        <v>0.67569999999999997</v>
      </c>
      <c r="M4651" s="2">
        <v>0.31059999999999999</v>
      </c>
      <c r="N4651" s="2">
        <v>0.36509999999999998</v>
      </c>
      <c r="O4651" s="2">
        <v>0.36420000000000002</v>
      </c>
      <c r="P4651" s="2" t="s">
        <v>4792</v>
      </c>
      <c r="Q4651" s="5">
        <v>32754</v>
      </c>
      <c r="R4651" s="5" t="s">
        <v>4791</v>
      </c>
      <c r="S4651" s="5">
        <v>143</v>
      </c>
      <c r="T4651" s="5">
        <v>436.58789766135436</v>
      </c>
      <c r="U4651" s="5">
        <v>0</v>
      </c>
      <c r="V4651" s="5">
        <v>0</v>
      </c>
      <c r="W4651" s="5">
        <v>6</v>
      </c>
      <c r="X4651" s="5">
        <v>18.318373328448434</v>
      </c>
      <c r="Y4651" s="5">
        <v>11</v>
      </c>
      <c r="Z4651" s="5">
        <v>33.583684435488792</v>
      </c>
      <c r="AA4651" s="5">
        <v>126</v>
      </c>
      <c r="AB4651" s="5">
        <v>384.68583989741711</v>
      </c>
      <c r="AC4651" s="225">
        <v>629</v>
      </c>
      <c r="AD4651" s="5">
        <v>1920.3761372656772</v>
      </c>
      <c r="AE4651" s="5">
        <v>123</v>
      </c>
      <c r="AF4651" s="5">
        <v>375.52665323319292</v>
      </c>
      <c r="AG4651" s="5">
        <v>486</v>
      </c>
      <c r="AH4651" s="5">
        <v>1483.7882396043231</v>
      </c>
      <c r="AI4651" s="5">
        <v>20</v>
      </c>
      <c r="AJ4651" s="5">
        <v>61.061244428161451</v>
      </c>
    </row>
    <row r="4652" spans="1:36" x14ac:dyDescent="0.25">
      <c r="A4652">
        <v>2018</v>
      </c>
      <c r="B4652" t="s">
        <v>41</v>
      </c>
      <c r="C4652" s="212" t="s">
        <v>6140</v>
      </c>
      <c r="D4652" s="47" t="s">
        <v>6045</v>
      </c>
      <c r="E4652" s="11">
        <v>14.401</v>
      </c>
      <c r="F4652" s="2">
        <v>0.41739999999999999</v>
      </c>
      <c r="G4652" s="2">
        <v>0.56140000000000001</v>
      </c>
      <c r="H4652" s="2">
        <v>-0.14400000000000002</v>
      </c>
      <c r="I4652" s="2">
        <v>0.41660000000000003</v>
      </c>
      <c r="J4652" s="2">
        <v>0.52200000000000002</v>
      </c>
      <c r="K4652" s="2">
        <v>-0.10539999999999999</v>
      </c>
      <c r="L4652" s="2">
        <v>0.48630000000000001</v>
      </c>
      <c r="M4652" s="2">
        <v>0.49730000000000002</v>
      </c>
      <c r="N4652" s="2">
        <v>-1.100000000000001E-2</v>
      </c>
      <c r="O4652" s="2">
        <v>-8.6800000000000002E-2</v>
      </c>
      <c r="P4652" s="2" t="s">
        <v>5900</v>
      </c>
      <c r="Q4652" s="5">
        <v>32764</v>
      </c>
      <c r="R4652" s="5">
        <v>2275.1197833483784</v>
      </c>
      <c r="S4652" s="5">
        <v>45</v>
      </c>
      <c r="T4652" s="5">
        <v>137.34586741545598</v>
      </c>
      <c r="U4652" s="5">
        <v>1</v>
      </c>
      <c r="V4652" s="5">
        <v>3.0521303870101333</v>
      </c>
      <c r="W4652" s="5">
        <v>11</v>
      </c>
      <c r="X4652" s="5">
        <v>33.573434257111465</v>
      </c>
      <c r="Y4652" s="5">
        <v>5</v>
      </c>
      <c r="Z4652" s="5">
        <v>15.260651935050666</v>
      </c>
      <c r="AA4652" s="5">
        <v>28</v>
      </c>
      <c r="AB4652" s="5">
        <v>85.459650836283728</v>
      </c>
      <c r="AC4652" s="225">
        <v>232</v>
      </c>
      <c r="AD4652" s="5">
        <v>708.09424978635093</v>
      </c>
      <c r="AE4652" s="5">
        <v>32</v>
      </c>
      <c r="AF4652" s="5">
        <v>97.668172384324265</v>
      </c>
      <c r="AG4652" s="5">
        <v>189</v>
      </c>
      <c r="AH4652" s="5">
        <v>576.85264314491508</v>
      </c>
      <c r="AI4652" s="5">
        <v>11</v>
      </c>
      <c r="AJ4652" s="5">
        <v>33.573434257111465</v>
      </c>
    </row>
    <row r="4653" spans="1:36" x14ac:dyDescent="0.25">
      <c r="A4653">
        <v>2017</v>
      </c>
      <c r="B4653" t="s">
        <v>41</v>
      </c>
      <c r="C4653" s="212" t="s">
        <v>6140</v>
      </c>
      <c r="D4653" s="47" t="s">
        <v>6045</v>
      </c>
      <c r="E4653" s="11">
        <v>14.401</v>
      </c>
      <c r="F4653" s="2">
        <v>0.41739999999999999</v>
      </c>
      <c r="G4653" s="2">
        <v>0.56140000000000001</v>
      </c>
      <c r="H4653" s="2">
        <v>-0.14400000000000002</v>
      </c>
      <c r="I4653" s="2">
        <v>0.41660000000000003</v>
      </c>
      <c r="J4653" s="2">
        <v>0.52200000000000002</v>
      </c>
      <c r="K4653" s="2">
        <v>-0.10539999999999999</v>
      </c>
      <c r="L4653" s="2">
        <v>0.48630000000000001</v>
      </c>
      <c r="M4653" s="2">
        <v>0.49730000000000002</v>
      </c>
      <c r="N4653" s="2">
        <v>-1.100000000000001E-2</v>
      </c>
      <c r="O4653" s="2">
        <v>-8.6800000000000002E-2</v>
      </c>
      <c r="P4653" s="2" t="s">
        <v>5900</v>
      </c>
      <c r="Q4653" s="5">
        <v>32780</v>
      </c>
      <c r="R4653" s="5">
        <v>2276.2308173043539</v>
      </c>
      <c r="S4653" s="5">
        <v>56</v>
      </c>
      <c r="T4653" s="5">
        <v>170.83587553386212</v>
      </c>
      <c r="U4653" s="5">
        <v>2</v>
      </c>
      <c r="V4653" s="5">
        <v>6.1012812690665044</v>
      </c>
      <c r="W4653" s="5">
        <v>3</v>
      </c>
      <c r="X4653" s="5">
        <v>9.1519219035997548</v>
      </c>
      <c r="Y4653" s="5">
        <v>6</v>
      </c>
      <c r="Z4653" s="5">
        <v>18.30384380719951</v>
      </c>
      <c r="AA4653" s="5">
        <v>45</v>
      </c>
      <c r="AB4653" s="5">
        <v>137.27882855399633</v>
      </c>
      <c r="AC4653" s="225">
        <v>268</v>
      </c>
      <c r="AD4653" s="5">
        <v>817.57169005491153</v>
      </c>
      <c r="AE4653" s="5">
        <v>31</v>
      </c>
      <c r="AF4653" s="5">
        <v>94.569859670530818</v>
      </c>
      <c r="AG4653" s="5">
        <v>223</v>
      </c>
      <c r="AH4653" s="5">
        <v>680.29286150091514</v>
      </c>
      <c r="AI4653" s="5">
        <v>14</v>
      </c>
      <c r="AJ4653" s="5">
        <v>42.708968883465531</v>
      </c>
    </row>
    <row r="4654" spans="1:36" x14ac:dyDescent="0.25">
      <c r="A4654">
        <v>2017</v>
      </c>
      <c r="B4654" t="s">
        <v>70</v>
      </c>
      <c r="C4654" s="212" t="s">
        <v>721</v>
      </c>
      <c r="D4654" s="47" t="s">
        <v>5327</v>
      </c>
      <c r="E4654" s="11">
        <v>32.85</v>
      </c>
      <c r="F4654" s="2">
        <v>0.70730000000000004</v>
      </c>
      <c r="G4654" s="2">
        <v>0.27339999999999998</v>
      </c>
      <c r="H4654" s="2">
        <v>0.43390000000000006</v>
      </c>
      <c r="I4654" s="2">
        <v>0.69830000000000003</v>
      </c>
      <c r="J4654" s="2">
        <v>0.25180000000000002</v>
      </c>
      <c r="K4654" s="2">
        <v>0.44650000000000001</v>
      </c>
      <c r="L4654" s="2">
        <v>0.67659999999999998</v>
      </c>
      <c r="M4654" s="2">
        <v>0.30599999999999999</v>
      </c>
      <c r="N4654" s="2">
        <v>0.37059999999999998</v>
      </c>
      <c r="O4654" s="2">
        <v>0.41700000000000004</v>
      </c>
      <c r="P4654" s="5" t="s">
        <v>4792</v>
      </c>
      <c r="Q4654" s="5">
        <v>32860</v>
      </c>
      <c r="R4654" s="5">
        <v>1000.3044140030441</v>
      </c>
      <c r="S4654" s="5">
        <v>129</v>
      </c>
      <c r="T4654" s="5">
        <v>392.57455873402319</v>
      </c>
      <c r="U4654" s="5">
        <v>3</v>
      </c>
      <c r="V4654" s="5">
        <v>9.1296409007912356</v>
      </c>
      <c r="W4654" s="5">
        <v>18</v>
      </c>
      <c r="X4654" s="5">
        <v>54.777845404747417</v>
      </c>
      <c r="Y4654" s="5">
        <v>14</v>
      </c>
      <c r="Z4654" s="5">
        <v>42.604990870359103</v>
      </c>
      <c r="AA4654" s="5">
        <v>94</v>
      </c>
      <c r="AB4654" s="5">
        <v>286.06208155812539</v>
      </c>
      <c r="AC4654" s="225">
        <v>1654</v>
      </c>
      <c r="AD4654" s="5">
        <v>5033.475349969568</v>
      </c>
      <c r="AE4654" s="5">
        <v>301</v>
      </c>
      <c r="AF4654" s="5">
        <v>916.00730371272073</v>
      </c>
      <c r="AG4654" s="5">
        <v>1218</v>
      </c>
      <c r="AH4654" s="5">
        <v>3706.6342057212419</v>
      </c>
      <c r="AI4654" s="5">
        <v>135</v>
      </c>
      <c r="AJ4654" s="5">
        <v>410.83384053560553</v>
      </c>
    </row>
    <row r="4655" spans="1:36" x14ac:dyDescent="0.25">
      <c r="A4655">
        <v>2017</v>
      </c>
      <c r="B4655" t="s">
        <v>41</v>
      </c>
      <c r="C4655" s="212" t="s">
        <v>6116</v>
      </c>
      <c r="D4655" s="47" t="s">
        <v>6005</v>
      </c>
      <c r="E4655" s="11">
        <v>11.638999999999999</v>
      </c>
      <c r="F4655" s="2">
        <v>0.24049999999999999</v>
      </c>
      <c r="G4655" s="2">
        <v>0.74350000000000005</v>
      </c>
      <c r="H4655" s="2">
        <v>-0.50300000000000011</v>
      </c>
      <c r="I4655" s="2">
        <v>0.2102</v>
      </c>
      <c r="J4655" s="2">
        <v>0.74750000000000005</v>
      </c>
      <c r="K4655" s="2">
        <v>-0.53730000000000011</v>
      </c>
      <c r="L4655" s="2">
        <v>0.24629999999999999</v>
      </c>
      <c r="M4655" s="2">
        <v>0.74</v>
      </c>
      <c r="N4655" s="2">
        <v>-0.49370000000000003</v>
      </c>
      <c r="O4655" s="2">
        <v>-0.51133333333333342</v>
      </c>
      <c r="P4655" s="2" t="s">
        <v>5900</v>
      </c>
      <c r="Q4655" s="5">
        <v>32894</v>
      </c>
      <c r="R4655" s="5">
        <v>2826.1878168227513</v>
      </c>
      <c r="S4655" s="5">
        <v>35</v>
      </c>
      <c r="T4655" s="5">
        <v>106.40238341338846</v>
      </c>
      <c r="U4655" s="5">
        <v>2</v>
      </c>
      <c r="V4655" s="5">
        <v>6.0801361950507689</v>
      </c>
      <c r="W4655" s="5">
        <v>0</v>
      </c>
      <c r="X4655" s="5">
        <v>0</v>
      </c>
      <c r="Y4655" s="5">
        <v>5</v>
      </c>
      <c r="Z4655" s="5">
        <v>15.200340487626923</v>
      </c>
      <c r="AA4655" s="5">
        <v>28</v>
      </c>
      <c r="AB4655" s="5">
        <v>85.121906730710762</v>
      </c>
      <c r="AC4655" s="225">
        <v>419</v>
      </c>
      <c r="AD4655" s="5">
        <v>1273.7885328631362</v>
      </c>
      <c r="AE4655" s="5">
        <v>42</v>
      </c>
      <c r="AF4655" s="5">
        <v>127.68286009606615</v>
      </c>
      <c r="AG4655" s="5">
        <v>339</v>
      </c>
      <c r="AH4655" s="5">
        <v>1030.5830850611053</v>
      </c>
      <c r="AI4655" s="5">
        <v>38</v>
      </c>
      <c r="AJ4655" s="5">
        <v>115.52258770596463</v>
      </c>
    </row>
    <row r="4656" spans="1:36" x14ac:dyDescent="0.25">
      <c r="A4656">
        <v>2017</v>
      </c>
      <c r="B4656" t="s">
        <v>71</v>
      </c>
      <c r="C4656" s="212" t="s">
        <v>4893</v>
      </c>
      <c r="D4656" s="47" t="s">
        <v>4891</v>
      </c>
      <c r="E4656" s="11">
        <v>0</v>
      </c>
      <c r="F4656" s="2">
        <v>0.65710000000000002</v>
      </c>
      <c r="G4656" s="2">
        <v>0.32200000000000001</v>
      </c>
      <c r="H4656" s="2">
        <v>0.33510000000000001</v>
      </c>
      <c r="I4656" s="2">
        <v>0.66979999999999995</v>
      </c>
      <c r="J4656" s="2">
        <v>0.27739999999999998</v>
      </c>
      <c r="K4656" s="2">
        <v>0.39239999999999997</v>
      </c>
      <c r="L4656" s="2">
        <v>0.67569999999999997</v>
      </c>
      <c r="M4656" s="2">
        <v>0.31059999999999999</v>
      </c>
      <c r="N4656" s="2">
        <v>0.36509999999999998</v>
      </c>
      <c r="O4656" s="2">
        <v>0.36420000000000002</v>
      </c>
      <c r="P4656" s="2" t="s">
        <v>4792</v>
      </c>
      <c r="Q4656" s="5">
        <v>32895</v>
      </c>
      <c r="R4656" s="5" t="s">
        <v>4791</v>
      </c>
      <c r="S4656" s="5">
        <v>229</v>
      </c>
      <c r="T4656" s="5">
        <v>696.15443076455381</v>
      </c>
      <c r="U4656" s="5">
        <v>1</v>
      </c>
      <c r="V4656" s="5">
        <v>3.0399756801945581</v>
      </c>
      <c r="W4656" s="5">
        <v>4</v>
      </c>
      <c r="X4656" s="5">
        <v>12.159902720778232</v>
      </c>
      <c r="Y4656" s="5">
        <v>22</v>
      </c>
      <c r="Z4656" s="5">
        <v>66.879464964280288</v>
      </c>
      <c r="AA4656" s="5">
        <v>202</v>
      </c>
      <c r="AB4656" s="5">
        <v>614.07508739930074</v>
      </c>
      <c r="AC4656" s="225">
        <v>846</v>
      </c>
      <c r="AD4656" s="5">
        <v>2571.8194254445966</v>
      </c>
      <c r="AE4656" s="5">
        <v>181</v>
      </c>
      <c r="AF4656" s="5">
        <v>550.235598115215</v>
      </c>
      <c r="AG4656" s="5">
        <v>631</v>
      </c>
      <c r="AH4656" s="5">
        <v>1918.2246542027663</v>
      </c>
      <c r="AI4656" s="5">
        <v>34</v>
      </c>
      <c r="AJ4656" s="5">
        <v>103.35917312661498</v>
      </c>
    </row>
    <row r="4657" spans="1:36" x14ac:dyDescent="0.25">
      <c r="A4657">
        <v>2019</v>
      </c>
      <c r="B4657" t="s">
        <v>71</v>
      </c>
      <c r="C4657" s="212" t="s">
        <v>5821</v>
      </c>
      <c r="D4657" s="47" t="s">
        <v>5817</v>
      </c>
      <c r="E4657" s="11">
        <v>0</v>
      </c>
      <c r="F4657" s="2">
        <v>0.4909</v>
      </c>
      <c r="G4657" s="2">
        <v>0.49309999999999998</v>
      </c>
      <c r="H4657" s="2">
        <v>-2.1999999999999797E-3</v>
      </c>
      <c r="I4657" s="2">
        <v>0.51739999999999997</v>
      </c>
      <c r="J4657" s="2">
        <v>0.43140000000000001</v>
      </c>
      <c r="K4657" s="2">
        <v>8.5999999999999965E-2</v>
      </c>
      <c r="L4657" s="2">
        <v>0.57120000000000004</v>
      </c>
      <c r="M4657" s="2">
        <v>0.4143</v>
      </c>
      <c r="N4657" s="2">
        <v>0.15690000000000004</v>
      </c>
      <c r="O4657" s="2">
        <v>8.0233333333333337E-2</v>
      </c>
      <c r="P4657" s="2" t="s">
        <v>5765</v>
      </c>
      <c r="Q4657" s="5">
        <v>33049</v>
      </c>
      <c r="R4657" s="5" t="s">
        <v>4791</v>
      </c>
      <c r="S4657" s="5">
        <v>10</v>
      </c>
      <c r="T4657" s="5">
        <v>30.258101606705193</v>
      </c>
      <c r="U4657" s="5">
        <v>0</v>
      </c>
      <c r="V4657" s="5">
        <v>0</v>
      </c>
      <c r="W4657" s="5">
        <v>0</v>
      </c>
      <c r="X4657" s="5">
        <v>0</v>
      </c>
      <c r="Y4657" s="5">
        <v>5</v>
      </c>
      <c r="Z4657" s="5">
        <v>15.129050803352596</v>
      </c>
      <c r="AA4657" s="5">
        <v>5</v>
      </c>
      <c r="AB4657" s="5">
        <v>15.129050803352596</v>
      </c>
      <c r="AC4657" s="225">
        <v>387</v>
      </c>
      <c r="AD4657" s="5">
        <v>1170.9885321794909</v>
      </c>
      <c r="AE4657" s="5">
        <v>30</v>
      </c>
      <c r="AF4657" s="5">
        <v>90.774304820115589</v>
      </c>
      <c r="AG4657" s="5">
        <v>337</v>
      </c>
      <c r="AH4657" s="5">
        <v>1019.6980241459651</v>
      </c>
      <c r="AI4657" s="5">
        <v>20</v>
      </c>
      <c r="AJ4657" s="5">
        <v>60.516203213410385</v>
      </c>
    </row>
    <row r="4658" spans="1:36" x14ac:dyDescent="0.25">
      <c r="A4658">
        <v>2019</v>
      </c>
      <c r="B4658" t="s">
        <v>41</v>
      </c>
      <c r="C4658" s="212" t="s">
        <v>6140</v>
      </c>
      <c r="D4658" s="47" t="s">
        <v>6045</v>
      </c>
      <c r="E4658" s="11">
        <v>14.401</v>
      </c>
      <c r="F4658" s="2">
        <v>0.41739999999999999</v>
      </c>
      <c r="G4658" s="2">
        <v>0.56140000000000001</v>
      </c>
      <c r="H4658" s="2">
        <v>-0.14400000000000002</v>
      </c>
      <c r="I4658" s="2">
        <v>0.41660000000000003</v>
      </c>
      <c r="J4658" s="2">
        <v>0.52200000000000002</v>
      </c>
      <c r="K4658" s="2">
        <v>-0.10539999999999999</v>
      </c>
      <c r="L4658" s="2">
        <v>0.48630000000000001</v>
      </c>
      <c r="M4658" s="2">
        <v>0.49730000000000002</v>
      </c>
      <c r="N4658" s="2">
        <v>-1.100000000000001E-2</v>
      </c>
      <c r="O4658" s="2">
        <v>-8.6800000000000002E-2</v>
      </c>
      <c r="P4658" s="2" t="s">
        <v>5900</v>
      </c>
      <c r="Q4658" s="5">
        <v>33118</v>
      </c>
      <c r="R4658" s="5">
        <v>2299.7014096243315</v>
      </c>
      <c r="S4658" s="5">
        <v>43</v>
      </c>
      <c r="T4658" s="5">
        <v>129.83875837912919</v>
      </c>
      <c r="U4658" s="5">
        <v>0</v>
      </c>
      <c r="V4658" s="5">
        <v>0</v>
      </c>
      <c r="W4658" s="5">
        <v>10</v>
      </c>
      <c r="X4658" s="5">
        <v>30.195060088169573</v>
      </c>
      <c r="Y4658" s="5">
        <v>2</v>
      </c>
      <c r="Z4658" s="5">
        <v>6.0390120176339153</v>
      </c>
      <c r="AA4658" s="5">
        <v>31</v>
      </c>
      <c r="AB4658" s="5">
        <v>93.604686273325683</v>
      </c>
      <c r="AC4658" s="225">
        <v>208</v>
      </c>
      <c r="AD4658" s="5">
        <v>628.05724983392713</v>
      </c>
      <c r="AE4658" s="5">
        <v>30</v>
      </c>
      <c r="AF4658" s="5">
        <v>90.585180264508722</v>
      </c>
      <c r="AG4658" s="5">
        <v>167</v>
      </c>
      <c r="AH4658" s="5">
        <v>504.25750347243195</v>
      </c>
      <c r="AI4658" s="5">
        <v>11</v>
      </c>
      <c r="AJ4658" s="5">
        <v>33.21456609698653</v>
      </c>
    </row>
    <row r="4659" spans="1:36" x14ac:dyDescent="0.25">
      <c r="A4659">
        <v>2018</v>
      </c>
      <c r="B4659" t="s">
        <v>49</v>
      </c>
      <c r="C4659" s="212" t="s">
        <v>914</v>
      </c>
      <c r="D4659" s="47" t="s">
        <v>726</v>
      </c>
      <c r="E4659" s="11">
        <v>26.6</v>
      </c>
      <c r="F4659" s="2">
        <v>0.30480000000000002</v>
      </c>
      <c r="G4659" s="2">
        <v>0.66490000000000005</v>
      </c>
      <c r="H4659" s="2">
        <v>-0.36010000000000003</v>
      </c>
      <c r="I4659" s="2">
        <v>0.38</v>
      </c>
      <c r="J4659" s="2">
        <v>0.51700000000000002</v>
      </c>
      <c r="K4659" s="2">
        <v>-0.13700000000000001</v>
      </c>
      <c r="L4659" s="2">
        <v>0.49099999999999999</v>
      </c>
      <c r="M4659" s="2">
        <v>0.49399999999999999</v>
      </c>
      <c r="N4659" s="2">
        <v>-3.0000000000000027E-3</v>
      </c>
      <c r="O4659" s="2">
        <v>-0.16669999999999999</v>
      </c>
      <c r="P4659" s="2" t="s">
        <v>5900</v>
      </c>
      <c r="Q4659" s="5">
        <v>33149</v>
      </c>
      <c r="R4659" s="5">
        <v>1246.203007518797</v>
      </c>
      <c r="S4659" s="5">
        <v>2</v>
      </c>
      <c r="T4659" s="5">
        <v>6.0333645057166132</v>
      </c>
      <c r="U4659" s="5">
        <v>0</v>
      </c>
      <c r="V4659" s="5">
        <v>0</v>
      </c>
      <c r="W4659" s="5">
        <v>0</v>
      </c>
      <c r="X4659" s="5">
        <v>0</v>
      </c>
      <c r="Y4659" s="5">
        <v>1</v>
      </c>
      <c r="Z4659" s="5">
        <v>3.0166822528583066</v>
      </c>
      <c r="AA4659" s="5">
        <v>1</v>
      </c>
      <c r="AB4659" s="5">
        <v>3.0166822528583066</v>
      </c>
      <c r="AC4659" s="225">
        <v>41</v>
      </c>
      <c r="AD4659" s="5">
        <v>123.68397236719056</v>
      </c>
      <c r="AE4659" s="5">
        <v>5</v>
      </c>
      <c r="AF4659" s="5">
        <v>15.083411264291531</v>
      </c>
      <c r="AG4659" s="5">
        <v>31</v>
      </c>
      <c r="AH4659" s="5">
        <v>93.517149838607494</v>
      </c>
      <c r="AI4659" s="5">
        <v>5</v>
      </c>
      <c r="AJ4659" s="5">
        <v>15.083411264291531</v>
      </c>
    </row>
    <row r="4660" spans="1:36" x14ac:dyDescent="0.25">
      <c r="A4660">
        <v>2018</v>
      </c>
      <c r="B4660" t="s">
        <v>49</v>
      </c>
      <c r="C4660" s="212" t="s">
        <v>914</v>
      </c>
      <c r="D4660" s="47" t="s">
        <v>726</v>
      </c>
      <c r="E4660" s="11">
        <v>26.6</v>
      </c>
      <c r="F4660" s="2">
        <v>0.30480000000000002</v>
      </c>
      <c r="G4660" s="2">
        <v>0.66490000000000005</v>
      </c>
      <c r="H4660" s="2">
        <v>-0.36010000000000003</v>
      </c>
      <c r="I4660" s="2">
        <v>0.38</v>
      </c>
      <c r="J4660" s="2">
        <v>0.51700000000000002</v>
      </c>
      <c r="K4660" s="2">
        <v>-0.13700000000000001</v>
      </c>
      <c r="L4660" s="2">
        <v>0.49099999999999999</v>
      </c>
      <c r="M4660" s="2">
        <v>0.49399999999999999</v>
      </c>
      <c r="N4660" s="2">
        <v>-3.0000000000000027E-3</v>
      </c>
      <c r="O4660" s="2">
        <v>-0.16669999999999999</v>
      </c>
      <c r="P4660" s="2" t="s">
        <v>5900</v>
      </c>
      <c r="Q4660" s="5">
        <v>33156</v>
      </c>
      <c r="R4660" s="5">
        <v>1246.4661654135339</v>
      </c>
      <c r="S4660" s="5">
        <v>5</v>
      </c>
      <c r="T4660" s="5">
        <v>15.080226806611172</v>
      </c>
      <c r="U4660" s="5">
        <v>0</v>
      </c>
      <c r="V4660" s="5">
        <v>0</v>
      </c>
      <c r="W4660" s="5">
        <v>2</v>
      </c>
      <c r="X4660" s="5">
        <v>6.032090722644468</v>
      </c>
      <c r="Y4660" s="5">
        <v>0</v>
      </c>
      <c r="Z4660" s="5">
        <v>0</v>
      </c>
      <c r="AA4660" s="5">
        <v>3</v>
      </c>
      <c r="AB4660" s="5">
        <v>9.0481360839667033</v>
      </c>
      <c r="AC4660" s="225">
        <v>85</v>
      </c>
      <c r="AD4660" s="5">
        <v>256.36385571238992</v>
      </c>
      <c r="AE4660" s="5">
        <v>4</v>
      </c>
      <c r="AF4660" s="5">
        <v>12.064181445288936</v>
      </c>
      <c r="AG4660" s="5">
        <v>77</v>
      </c>
      <c r="AH4660" s="5">
        <v>232.23549282181204</v>
      </c>
      <c r="AI4660" s="5">
        <v>4</v>
      </c>
      <c r="AJ4660" s="5">
        <v>12.064181445288936</v>
      </c>
    </row>
    <row r="4661" spans="1:36" x14ac:dyDescent="0.25">
      <c r="A4661">
        <v>2019</v>
      </c>
      <c r="B4661" t="s">
        <v>41</v>
      </c>
      <c r="C4661" s="212" t="s">
        <v>6125</v>
      </c>
      <c r="D4661" s="47" t="s">
        <v>6005</v>
      </c>
      <c r="E4661" s="11">
        <v>13.24</v>
      </c>
      <c r="F4661" s="2">
        <v>0.24049999999999999</v>
      </c>
      <c r="G4661" s="2">
        <v>0.74350000000000005</v>
      </c>
      <c r="H4661" s="2">
        <v>-0.50300000000000011</v>
      </c>
      <c r="I4661" s="2">
        <v>0.2102</v>
      </c>
      <c r="J4661" s="2">
        <v>0.74750000000000005</v>
      </c>
      <c r="K4661" s="2">
        <v>-0.53730000000000011</v>
      </c>
      <c r="L4661" s="2">
        <v>0.24629999999999999</v>
      </c>
      <c r="M4661" s="2">
        <v>0.74</v>
      </c>
      <c r="N4661" s="2">
        <v>-0.49370000000000003</v>
      </c>
      <c r="O4661" s="2">
        <v>-0.51133333333333342</v>
      </c>
      <c r="P4661" s="2" t="s">
        <v>5900</v>
      </c>
      <c r="Q4661" s="5">
        <v>33158</v>
      </c>
      <c r="R4661" s="5">
        <v>2504.3806646525682</v>
      </c>
      <c r="S4661" s="5">
        <v>9</v>
      </c>
      <c r="T4661" s="5">
        <v>27.142770975330237</v>
      </c>
      <c r="U4661" s="5">
        <v>0</v>
      </c>
      <c r="V4661" s="5">
        <v>0</v>
      </c>
      <c r="W4661" s="5">
        <v>4</v>
      </c>
      <c r="X4661" s="5">
        <v>12.063453766813439</v>
      </c>
      <c r="Y4661" s="5">
        <v>4</v>
      </c>
      <c r="Z4661" s="5">
        <v>12.063453766813439</v>
      </c>
      <c r="AA4661" s="5">
        <v>1</v>
      </c>
      <c r="AB4661" s="5">
        <v>3.0158634417033596</v>
      </c>
      <c r="AC4661" s="225">
        <v>480</v>
      </c>
      <c r="AD4661" s="5">
        <v>1447.6144520176126</v>
      </c>
      <c r="AE4661" s="5">
        <v>58</v>
      </c>
      <c r="AF4661" s="5">
        <v>174.92007961879486</v>
      </c>
      <c r="AG4661" s="5">
        <v>402</v>
      </c>
      <c r="AH4661" s="5">
        <v>1212.3771035647505</v>
      </c>
      <c r="AI4661" s="5">
        <v>20</v>
      </c>
      <c r="AJ4661" s="5">
        <v>60.317268834067193</v>
      </c>
    </row>
    <row r="4662" spans="1:36" x14ac:dyDescent="0.25">
      <c r="A4662">
        <v>2018</v>
      </c>
      <c r="B4662" t="s">
        <v>70</v>
      </c>
      <c r="C4662" s="212" t="s">
        <v>5352</v>
      </c>
      <c r="D4662" s="47" t="s">
        <v>636</v>
      </c>
      <c r="E4662" s="11">
        <v>38.64</v>
      </c>
      <c r="F4662" s="2">
        <v>0.67669999999999997</v>
      </c>
      <c r="G4662" s="2">
        <v>0.2994</v>
      </c>
      <c r="H4662" s="2">
        <v>0.37729999999999997</v>
      </c>
      <c r="I4662" s="2">
        <v>0.6946</v>
      </c>
      <c r="J4662" s="2">
        <v>0.25359999999999999</v>
      </c>
      <c r="K4662" s="2">
        <v>0.441</v>
      </c>
      <c r="L4662" s="2">
        <v>0.70120000000000005</v>
      </c>
      <c r="M4662" s="2">
        <v>0.2853</v>
      </c>
      <c r="N4662" s="2">
        <v>0.41590000000000005</v>
      </c>
      <c r="O4662" s="2">
        <v>0.41139999999999999</v>
      </c>
      <c r="P4662" s="5" t="s">
        <v>4792</v>
      </c>
      <c r="Q4662" s="5">
        <v>33181</v>
      </c>
      <c r="R4662" s="5">
        <v>858.72153209109729</v>
      </c>
      <c r="S4662" s="5">
        <v>185</v>
      </c>
      <c r="T4662" s="5">
        <v>557.54799433410687</v>
      </c>
      <c r="U4662" s="5">
        <v>3</v>
      </c>
      <c r="V4662" s="5">
        <v>9.0413188270395715</v>
      </c>
      <c r="W4662" s="5">
        <v>26</v>
      </c>
      <c r="X4662" s="5">
        <v>78.358096501009612</v>
      </c>
      <c r="Y4662" s="5">
        <v>20</v>
      </c>
      <c r="Z4662" s="5">
        <v>60.275458846930469</v>
      </c>
      <c r="AA4662" s="5">
        <v>136</v>
      </c>
      <c r="AB4662" s="5">
        <v>409.87312015912721</v>
      </c>
      <c r="AC4662" s="225">
        <v>940</v>
      </c>
      <c r="AD4662" s="5">
        <v>2832.946565805732</v>
      </c>
      <c r="AE4662" s="5">
        <v>142</v>
      </c>
      <c r="AF4662" s="5">
        <v>427.95575781320639</v>
      </c>
      <c r="AG4662" s="5">
        <v>719</v>
      </c>
      <c r="AH4662" s="5">
        <v>2166.9027455471505</v>
      </c>
      <c r="AI4662" s="5">
        <v>79</v>
      </c>
      <c r="AJ4662" s="5">
        <v>238.08806244537536</v>
      </c>
    </row>
    <row r="4663" spans="1:36" x14ac:dyDescent="0.25">
      <c r="A4663">
        <v>2017</v>
      </c>
      <c r="B4663" t="s">
        <v>49</v>
      </c>
      <c r="C4663" s="212" t="s">
        <v>914</v>
      </c>
      <c r="D4663" s="47" t="s">
        <v>726</v>
      </c>
      <c r="E4663" s="11">
        <v>26.6</v>
      </c>
      <c r="F4663" s="2">
        <v>0.30480000000000002</v>
      </c>
      <c r="G4663" s="2">
        <v>0.66490000000000005</v>
      </c>
      <c r="H4663" s="2">
        <v>-0.36010000000000003</v>
      </c>
      <c r="I4663" s="2">
        <v>0.38</v>
      </c>
      <c r="J4663" s="2">
        <v>0.51700000000000002</v>
      </c>
      <c r="K4663" s="2">
        <v>-0.13700000000000001</v>
      </c>
      <c r="L4663" s="2">
        <v>0.49099999999999999</v>
      </c>
      <c r="M4663" s="2">
        <v>0.49399999999999999</v>
      </c>
      <c r="N4663" s="2">
        <v>-3.0000000000000027E-3</v>
      </c>
      <c r="O4663" s="2">
        <v>-0.16669999999999999</v>
      </c>
      <c r="P4663" s="2" t="s">
        <v>5900</v>
      </c>
      <c r="Q4663" s="5">
        <v>33397</v>
      </c>
      <c r="R4663" s="5">
        <v>1255.5263157894735</v>
      </c>
      <c r="S4663" s="5">
        <v>9</v>
      </c>
      <c r="T4663" s="5">
        <v>26.948528310926132</v>
      </c>
      <c r="U4663" s="5">
        <v>0</v>
      </c>
      <c r="V4663" s="5">
        <v>0</v>
      </c>
      <c r="W4663" s="5">
        <v>0</v>
      </c>
      <c r="X4663" s="5">
        <v>0</v>
      </c>
      <c r="Y4663" s="5">
        <v>1</v>
      </c>
      <c r="Z4663" s="5">
        <v>2.9942809234362366</v>
      </c>
      <c r="AA4663" s="5">
        <v>8</v>
      </c>
      <c r="AB4663" s="5">
        <v>23.954247387489893</v>
      </c>
      <c r="AC4663" s="225">
        <v>74</v>
      </c>
      <c r="AD4663" s="5">
        <v>221.5767883342815</v>
      </c>
      <c r="AE4663" s="5">
        <v>20</v>
      </c>
      <c r="AF4663" s="5">
        <v>59.885618468724729</v>
      </c>
      <c r="AG4663" s="5">
        <v>51</v>
      </c>
      <c r="AH4663" s="5">
        <v>152.70832709524808</v>
      </c>
      <c r="AI4663" s="5">
        <v>3</v>
      </c>
      <c r="AJ4663" s="5">
        <v>8.9828427703087108</v>
      </c>
    </row>
    <row r="4664" spans="1:36" x14ac:dyDescent="0.25">
      <c r="A4664">
        <v>2018</v>
      </c>
      <c r="B4664" t="s">
        <v>41</v>
      </c>
      <c r="C4664" s="212" t="s">
        <v>6125</v>
      </c>
      <c r="D4664" s="47" t="s">
        <v>6005</v>
      </c>
      <c r="E4664" s="11">
        <v>13.24</v>
      </c>
      <c r="F4664" s="2">
        <v>0.24049999999999999</v>
      </c>
      <c r="G4664" s="2">
        <v>0.74350000000000005</v>
      </c>
      <c r="H4664" s="2">
        <v>-0.50300000000000011</v>
      </c>
      <c r="I4664" s="2">
        <v>0.2102</v>
      </c>
      <c r="J4664" s="2">
        <v>0.74750000000000005</v>
      </c>
      <c r="K4664" s="2">
        <v>-0.53730000000000011</v>
      </c>
      <c r="L4664" s="2">
        <v>0.24629999999999999</v>
      </c>
      <c r="M4664" s="2">
        <v>0.74</v>
      </c>
      <c r="N4664" s="2">
        <v>-0.49370000000000003</v>
      </c>
      <c r="O4664" s="2">
        <v>-0.51133333333333342</v>
      </c>
      <c r="P4664" s="2" t="s">
        <v>5900</v>
      </c>
      <c r="Q4664" s="5">
        <v>33424</v>
      </c>
      <c r="R4664" s="5">
        <v>2524.4712990936555</v>
      </c>
      <c r="S4664" s="5">
        <v>6</v>
      </c>
      <c r="T4664" s="5">
        <v>17.951172809956915</v>
      </c>
      <c r="U4664" s="5">
        <v>0</v>
      </c>
      <c r="V4664" s="5">
        <v>0</v>
      </c>
      <c r="W4664" s="5">
        <v>3</v>
      </c>
      <c r="X4664" s="5">
        <v>8.9755864049784577</v>
      </c>
      <c r="Y4664" s="5">
        <v>1</v>
      </c>
      <c r="Z4664" s="5">
        <v>2.9918621349928194</v>
      </c>
      <c r="AA4664" s="5">
        <v>2</v>
      </c>
      <c r="AB4664" s="5">
        <v>5.9837242699856388</v>
      </c>
      <c r="AC4664" s="225">
        <v>512</v>
      </c>
      <c r="AD4664" s="5">
        <v>1531.8334131163235</v>
      </c>
      <c r="AE4664" s="5">
        <v>67</v>
      </c>
      <c r="AF4664" s="5">
        <v>200.45476304451893</v>
      </c>
      <c r="AG4664" s="5">
        <v>431</v>
      </c>
      <c r="AH4664" s="5">
        <v>1289.4925801819052</v>
      </c>
      <c r="AI4664" s="5">
        <v>14</v>
      </c>
      <c r="AJ4664" s="5">
        <v>41.886069889899474</v>
      </c>
    </row>
    <row r="4665" spans="1:36" x14ac:dyDescent="0.25">
      <c r="A4665">
        <v>2017</v>
      </c>
      <c r="B4665" t="s">
        <v>41</v>
      </c>
      <c r="C4665" s="212" t="s">
        <v>6125</v>
      </c>
      <c r="D4665" s="47" t="s">
        <v>6005</v>
      </c>
      <c r="E4665" s="11">
        <v>13.24</v>
      </c>
      <c r="F4665" s="2">
        <v>0.24049999999999999</v>
      </c>
      <c r="G4665" s="2">
        <v>0.74350000000000005</v>
      </c>
      <c r="H4665" s="2">
        <v>-0.50300000000000011</v>
      </c>
      <c r="I4665" s="2">
        <v>0.2102</v>
      </c>
      <c r="J4665" s="2">
        <v>0.74750000000000005</v>
      </c>
      <c r="K4665" s="2">
        <v>-0.53730000000000011</v>
      </c>
      <c r="L4665" s="2">
        <v>0.24629999999999999</v>
      </c>
      <c r="M4665" s="2">
        <v>0.74</v>
      </c>
      <c r="N4665" s="2">
        <v>-0.49370000000000003</v>
      </c>
      <c r="O4665" s="2">
        <v>-0.51133333333333342</v>
      </c>
      <c r="P4665" s="2" t="s">
        <v>5900</v>
      </c>
      <c r="Q4665" s="5">
        <v>33452</v>
      </c>
      <c r="R4665" s="5">
        <v>2526.5861027190331</v>
      </c>
      <c r="S4665" s="5">
        <v>10</v>
      </c>
      <c r="T4665" s="5">
        <v>29.893578859261034</v>
      </c>
      <c r="U4665" s="5">
        <v>0</v>
      </c>
      <c r="V4665" s="5">
        <v>0</v>
      </c>
      <c r="W4665" s="5">
        <v>2</v>
      </c>
      <c r="X4665" s="5">
        <v>5.9787157718522064</v>
      </c>
      <c r="Y4665" s="5">
        <v>5</v>
      </c>
      <c r="Z4665" s="5">
        <v>14.946789429630517</v>
      </c>
      <c r="AA4665" s="5">
        <v>3</v>
      </c>
      <c r="AB4665" s="5">
        <v>8.9680736577783104</v>
      </c>
      <c r="AC4665" s="225">
        <v>377</v>
      </c>
      <c r="AD4665" s="5">
        <v>1126.9879229941407</v>
      </c>
      <c r="AE4665" s="5">
        <v>32</v>
      </c>
      <c r="AF4665" s="5">
        <v>95.659452349635302</v>
      </c>
      <c r="AG4665" s="5">
        <v>337</v>
      </c>
      <c r="AH4665" s="5">
        <v>1007.4136075570967</v>
      </c>
      <c r="AI4665" s="5">
        <v>8</v>
      </c>
      <c r="AJ4665" s="5">
        <v>23.914863087408825</v>
      </c>
    </row>
    <row r="4666" spans="1:36" x14ac:dyDescent="0.25">
      <c r="A4666">
        <v>2017</v>
      </c>
      <c r="B4666" t="s">
        <v>71</v>
      </c>
      <c r="C4666" s="212" t="s">
        <v>5902</v>
      </c>
      <c r="D4666" s="47" t="s">
        <v>725</v>
      </c>
      <c r="E4666" s="11">
        <v>0</v>
      </c>
      <c r="F4666" s="2">
        <v>0.31559999999999999</v>
      </c>
      <c r="G4666" s="2">
        <v>0.66659999999999997</v>
      </c>
      <c r="H4666" s="2">
        <v>-0.35099999999999998</v>
      </c>
      <c r="I4666" s="2">
        <v>0.25940000000000002</v>
      </c>
      <c r="J4666" s="2">
        <v>0.69079999999999997</v>
      </c>
      <c r="K4666" s="2">
        <v>-0.43139999999999995</v>
      </c>
      <c r="L4666" s="2">
        <v>0.33150000000000002</v>
      </c>
      <c r="M4666" s="2">
        <v>0.65510000000000002</v>
      </c>
      <c r="N4666" s="2">
        <v>-0.3236</v>
      </c>
      <c r="O4666" s="2">
        <v>-0.36866666666666664</v>
      </c>
      <c r="P4666" s="2" t="s">
        <v>5900</v>
      </c>
      <c r="Q4666" s="5">
        <v>33473</v>
      </c>
      <c r="R4666" s="5" t="s">
        <v>4791</v>
      </c>
      <c r="S4666" s="5">
        <v>48</v>
      </c>
      <c r="T4666" s="5">
        <v>143.39915752994949</v>
      </c>
      <c r="U4666" s="5">
        <v>0</v>
      </c>
      <c r="V4666" s="5">
        <v>0</v>
      </c>
      <c r="W4666" s="5">
        <v>6</v>
      </c>
      <c r="X4666" s="5">
        <v>17.924894691243686</v>
      </c>
      <c r="Y4666" s="5">
        <v>7</v>
      </c>
      <c r="Z4666" s="5">
        <v>20.912377139784304</v>
      </c>
      <c r="AA4666" s="5">
        <v>35</v>
      </c>
      <c r="AB4666" s="5">
        <v>104.56188569892151</v>
      </c>
      <c r="AC4666" s="225">
        <v>293</v>
      </c>
      <c r="AD4666" s="5">
        <v>875.33235742240015</v>
      </c>
      <c r="AE4666" s="5">
        <v>38</v>
      </c>
      <c r="AF4666" s="5">
        <v>113.52433304454335</v>
      </c>
      <c r="AG4666" s="5">
        <v>233</v>
      </c>
      <c r="AH4666" s="5">
        <v>696.0834105099633</v>
      </c>
      <c r="AI4666" s="5">
        <v>22</v>
      </c>
      <c r="AJ4666" s="5">
        <v>65.724613867893524</v>
      </c>
    </row>
    <row r="4667" spans="1:36" x14ac:dyDescent="0.25">
      <c r="A4667">
        <v>2017</v>
      </c>
      <c r="B4667" t="s">
        <v>41</v>
      </c>
      <c r="C4667" s="212" t="s">
        <v>6092</v>
      </c>
      <c r="D4667" s="47" t="s">
        <v>6020</v>
      </c>
      <c r="E4667" s="11">
        <v>9.6449999999999996</v>
      </c>
      <c r="F4667" s="2">
        <v>0.39910000000000001</v>
      </c>
      <c r="G4667" s="2">
        <v>0.57979999999999998</v>
      </c>
      <c r="H4667" s="2">
        <v>-0.18069999999999997</v>
      </c>
      <c r="I4667" s="2">
        <v>0.39450000000000002</v>
      </c>
      <c r="J4667" s="2">
        <v>0.54200000000000004</v>
      </c>
      <c r="K4667" s="2">
        <v>-0.14750000000000002</v>
      </c>
      <c r="L4667" s="2">
        <v>0.48630000000000001</v>
      </c>
      <c r="M4667" s="2">
        <v>0.49730000000000002</v>
      </c>
      <c r="N4667" s="2">
        <v>-1.100000000000001E-2</v>
      </c>
      <c r="O4667" s="2">
        <v>-0.11306666666666666</v>
      </c>
      <c r="P4667" s="2" t="s">
        <v>5900</v>
      </c>
      <c r="Q4667" s="5">
        <v>33553</v>
      </c>
      <c r="R4667" s="5">
        <v>3478.7973043027478</v>
      </c>
      <c r="S4667" s="5">
        <v>39</v>
      </c>
      <c r="T4667" s="5">
        <v>116.2340178225494</v>
      </c>
      <c r="U4667" s="5">
        <v>2</v>
      </c>
      <c r="V4667" s="5">
        <v>5.9607188626948409</v>
      </c>
      <c r="W4667" s="5">
        <v>9</v>
      </c>
      <c r="X4667" s="5">
        <v>26.823234882126787</v>
      </c>
      <c r="Y4667" s="5">
        <v>13</v>
      </c>
      <c r="Z4667" s="5">
        <v>38.74467260751647</v>
      </c>
      <c r="AA4667" s="5">
        <v>15</v>
      </c>
      <c r="AB4667" s="5">
        <v>44.70539147021131</v>
      </c>
      <c r="AC4667" s="225">
        <v>382</v>
      </c>
      <c r="AD4667" s="5">
        <v>1138.4973027747146</v>
      </c>
      <c r="AE4667" s="5">
        <v>84</v>
      </c>
      <c r="AF4667" s="5">
        <v>250.35019223318332</v>
      </c>
      <c r="AG4667" s="5">
        <v>272</v>
      </c>
      <c r="AH4667" s="5">
        <v>810.65776532649841</v>
      </c>
      <c r="AI4667" s="5">
        <v>26</v>
      </c>
      <c r="AJ4667" s="5">
        <v>77.489345215032941</v>
      </c>
    </row>
    <row r="4668" spans="1:36" x14ac:dyDescent="0.25">
      <c r="A4668">
        <v>2019</v>
      </c>
      <c r="B4668" t="s">
        <v>71</v>
      </c>
      <c r="C4668" s="212" t="s">
        <v>4885</v>
      </c>
      <c r="D4668" s="47" t="s">
        <v>4885</v>
      </c>
      <c r="E4668" s="11">
        <v>0</v>
      </c>
      <c r="F4668" s="2">
        <v>0.64880000000000004</v>
      </c>
      <c r="G4668" s="2">
        <v>0.33600000000000002</v>
      </c>
      <c r="H4668" s="2">
        <v>0.31280000000000002</v>
      </c>
      <c r="I4668" s="2">
        <v>0.65290000000000004</v>
      </c>
      <c r="J4668" s="2">
        <v>0.30259999999999998</v>
      </c>
      <c r="K4668" s="2">
        <v>0.35030000000000006</v>
      </c>
      <c r="L4668" s="2">
        <v>0.67420000000000002</v>
      </c>
      <c r="M4668" s="2">
        <v>0.313</v>
      </c>
      <c r="N4668" s="2">
        <v>0.36120000000000002</v>
      </c>
      <c r="O4668" s="2">
        <v>0.34143333333333331</v>
      </c>
      <c r="P4668" s="2" t="s">
        <v>4792</v>
      </c>
      <c r="Q4668" s="5">
        <v>33613</v>
      </c>
      <c r="R4668" s="5" t="s">
        <v>4791</v>
      </c>
      <c r="S4668" s="5">
        <v>111</v>
      </c>
      <c r="T4668" s="5">
        <v>330.22937553922594</v>
      </c>
      <c r="U4668" s="5">
        <v>2</v>
      </c>
      <c r="V4668" s="5">
        <v>5.9500788385446111</v>
      </c>
      <c r="W4668" s="5">
        <v>12</v>
      </c>
      <c r="X4668" s="5">
        <v>35.70047303126767</v>
      </c>
      <c r="Y4668" s="5">
        <v>27</v>
      </c>
      <c r="Z4668" s="5">
        <v>80.326064320352245</v>
      </c>
      <c r="AA4668" s="5">
        <v>70</v>
      </c>
      <c r="AB4668" s="5">
        <v>208.25275934906136</v>
      </c>
      <c r="AC4668" s="225">
        <v>864</v>
      </c>
      <c r="AD4668" s="5">
        <v>2570.4340582512718</v>
      </c>
      <c r="AE4668" s="5">
        <v>159</v>
      </c>
      <c r="AF4668" s="5">
        <v>473.03126766429654</v>
      </c>
      <c r="AG4668" s="5">
        <v>647</v>
      </c>
      <c r="AH4668" s="5">
        <v>1924.8505042691816</v>
      </c>
      <c r="AI4668" s="5">
        <v>58</v>
      </c>
      <c r="AJ4668" s="5">
        <v>172.55228631779372</v>
      </c>
    </row>
    <row r="4669" spans="1:36" x14ac:dyDescent="0.25">
      <c r="A4669">
        <v>2019</v>
      </c>
      <c r="B4669" t="s">
        <v>41</v>
      </c>
      <c r="C4669" s="212" t="s">
        <v>6092</v>
      </c>
      <c r="D4669" s="47" t="s">
        <v>6020</v>
      </c>
      <c r="E4669" s="11">
        <v>9.6449999999999996</v>
      </c>
      <c r="F4669" s="2">
        <v>0.39910000000000001</v>
      </c>
      <c r="G4669" s="2">
        <v>0.57979999999999998</v>
      </c>
      <c r="H4669" s="2">
        <v>-0.18069999999999997</v>
      </c>
      <c r="I4669" s="2">
        <v>0.39450000000000002</v>
      </c>
      <c r="J4669" s="2">
        <v>0.54200000000000004</v>
      </c>
      <c r="K4669" s="2">
        <v>-0.14750000000000002</v>
      </c>
      <c r="L4669" s="2">
        <v>0.48630000000000001</v>
      </c>
      <c r="M4669" s="2">
        <v>0.49730000000000002</v>
      </c>
      <c r="N4669" s="2">
        <v>-1.100000000000001E-2</v>
      </c>
      <c r="O4669" s="2">
        <v>-0.11306666666666666</v>
      </c>
      <c r="P4669" s="2" t="s">
        <v>5900</v>
      </c>
      <c r="Q4669" s="5">
        <v>33635</v>
      </c>
      <c r="R4669" s="5">
        <v>3487.2991187143598</v>
      </c>
      <c r="S4669" s="5">
        <v>37</v>
      </c>
      <c r="T4669" s="5">
        <v>110.00445964025567</v>
      </c>
      <c r="U4669" s="5">
        <v>0</v>
      </c>
      <c r="V4669" s="5">
        <v>0</v>
      </c>
      <c r="W4669" s="5">
        <v>10</v>
      </c>
      <c r="X4669" s="5">
        <v>29.730935037906939</v>
      </c>
      <c r="Y4669" s="5">
        <v>10</v>
      </c>
      <c r="Z4669" s="5">
        <v>29.730935037906939</v>
      </c>
      <c r="AA4669" s="5">
        <v>17</v>
      </c>
      <c r="AB4669" s="5">
        <v>50.542589564441798</v>
      </c>
      <c r="AC4669" s="225">
        <v>301</v>
      </c>
      <c r="AD4669" s="5">
        <v>894.90114464099906</v>
      </c>
      <c r="AE4669" s="5">
        <v>78</v>
      </c>
      <c r="AF4669" s="5">
        <v>231.90129329567415</v>
      </c>
      <c r="AG4669" s="5">
        <v>201</v>
      </c>
      <c r="AH4669" s="5">
        <v>597.59179426192952</v>
      </c>
      <c r="AI4669" s="5">
        <v>22</v>
      </c>
      <c r="AJ4669" s="5">
        <v>65.408057083395278</v>
      </c>
    </row>
    <row r="4670" spans="1:36" x14ac:dyDescent="0.25">
      <c r="A4670">
        <v>2018</v>
      </c>
      <c r="B4670" t="s">
        <v>41</v>
      </c>
      <c r="C4670" s="212" t="s">
        <v>6092</v>
      </c>
      <c r="D4670" s="47" t="s">
        <v>6020</v>
      </c>
      <c r="E4670" s="11">
        <v>9.6449999999999996</v>
      </c>
      <c r="F4670" s="2">
        <v>0.39910000000000001</v>
      </c>
      <c r="G4670" s="2">
        <v>0.57979999999999998</v>
      </c>
      <c r="H4670" s="2">
        <v>-0.18069999999999997</v>
      </c>
      <c r="I4670" s="2">
        <v>0.39450000000000002</v>
      </c>
      <c r="J4670" s="2">
        <v>0.54200000000000004</v>
      </c>
      <c r="K4670" s="2">
        <v>-0.14750000000000002</v>
      </c>
      <c r="L4670" s="2">
        <v>0.48630000000000001</v>
      </c>
      <c r="M4670" s="2">
        <v>0.49730000000000002</v>
      </c>
      <c r="N4670" s="2">
        <v>-1.100000000000001E-2</v>
      </c>
      <c r="O4670" s="2">
        <v>-0.11306666666666666</v>
      </c>
      <c r="P4670" s="2" t="s">
        <v>5900</v>
      </c>
      <c r="Q4670" s="5">
        <v>33681</v>
      </c>
      <c r="R4670" s="5">
        <v>3492.0684292379474</v>
      </c>
      <c r="S4670" s="5">
        <v>32</v>
      </c>
      <c r="T4670" s="5">
        <v>95.009055550607172</v>
      </c>
      <c r="U4670" s="5">
        <v>0</v>
      </c>
      <c r="V4670" s="5">
        <v>0</v>
      </c>
      <c r="W4670" s="5">
        <v>6</v>
      </c>
      <c r="X4670" s="5">
        <v>17.814197915738845</v>
      </c>
      <c r="Y4670" s="5">
        <v>12</v>
      </c>
      <c r="Z4670" s="5">
        <v>35.62839583147769</v>
      </c>
      <c r="AA4670" s="5">
        <v>14</v>
      </c>
      <c r="AB4670" s="5">
        <v>41.566461803390631</v>
      </c>
      <c r="AC4670" s="225">
        <v>392</v>
      </c>
      <c r="AD4670" s="5">
        <v>1163.8609304949377</v>
      </c>
      <c r="AE4670" s="5">
        <v>32</v>
      </c>
      <c r="AF4670" s="5">
        <v>95.009055550607172</v>
      </c>
      <c r="AG4670" s="5">
        <v>338</v>
      </c>
      <c r="AH4670" s="5">
        <v>1003.5331492532882</v>
      </c>
      <c r="AI4670" s="5">
        <v>22</v>
      </c>
      <c r="AJ4670" s="5">
        <v>65.318725691042431</v>
      </c>
    </row>
    <row r="4671" spans="1:36" x14ac:dyDescent="0.25">
      <c r="A4671">
        <v>2018</v>
      </c>
      <c r="B4671" t="s">
        <v>71</v>
      </c>
      <c r="C4671" s="212" t="s">
        <v>4885</v>
      </c>
      <c r="D4671" s="47" t="s">
        <v>4885</v>
      </c>
      <c r="E4671" s="11">
        <v>0</v>
      </c>
      <c r="F4671" s="2">
        <v>0.64880000000000004</v>
      </c>
      <c r="G4671" s="2">
        <v>0.33600000000000002</v>
      </c>
      <c r="H4671" s="2">
        <v>0.31280000000000002</v>
      </c>
      <c r="I4671" s="2">
        <v>0.65290000000000004</v>
      </c>
      <c r="J4671" s="2">
        <v>0.30259999999999998</v>
      </c>
      <c r="K4671" s="2">
        <v>0.35030000000000006</v>
      </c>
      <c r="L4671" s="2">
        <v>0.67420000000000002</v>
      </c>
      <c r="M4671" s="2">
        <v>0.313</v>
      </c>
      <c r="N4671" s="2">
        <v>0.36120000000000002</v>
      </c>
      <c r="O4671" s="2">
        <v>0.34143333333333331</v>
      </c>
      <c r="P4671" s="2" t="s">
        <v>4792</v>
      </c>
      <c r="Q4671" s="5">
        <v>33703</v>
      </c>
      <c r="R4671" s="5" t="s">
        <v>4791</v>
      </c>
      <c r="S4671" s="5">
        <v>102</v>
      </c>
      <c r="T4671" s="5">
        <v>302.64368157137346</v>
      </c>
      <c r="U4671" s="5">
        <v>3</v>
      </c>
      <c r="V4671" s="5">
        <v>8.9012847520992189</v>
      </c>
      <c r="W4671" s="5">
        <v>13</v>
      </c>
      <c r="X4671" s="5">
        <v>38.572233925763285</v>
      </c>
      <c r="Y4671" s="5">
        <v>29</v>
      </c>
      <c r="Z4671" s="5">
        <v>86.045752603625786</v>
      </c>
      <c r="AA4671" s="5">
        <v>57</v>
      </c>
      <c r="AB4671" s="5">
        <v>169.12441028988516</v>
      </c>
      <c r="AC4671" s="225">
        <v>979</v>
      </c>
      <c r="AD4671" s="5">
        <v>2904.7859241017122</v>
      </c>
      <c r="AE4671" s="5">
        <v>199</v>
      </c>
      <c r="AF4671" s="5">
        <v>590.45188855591482</v>
      </c>
      <c r="AG4671" s="5">
        <v>749</v>
      </c>
      <c r="AH4671" s="5">
        <v>2222.3540931074385</v>
      </c>
      <c r="AI4671" s="5">
        <v>31</v>
      </c>
      <c r="AJ4671" s="5">
        <v>91.979942438358606</v>
      </c>
    </row>
    <row r="4672" spans="1:36" x14ac:dyDescent="0.25">
      <c r="A4672">
        <v>2018</v>
      </c>
      <c r="B4672" t="s">
        <v>71</v>
      </c>
      <c r="C4672" s="212" t="s">
        <v>4885</v>
      </c>
      <c r="D4672" s="47" t="s">
        <v>4885</v>
      </c>
      <c r="E4672" s="11">
        <v>0</v>
      </c>
      <c r="F4672" s="2">
        <v>0.64880000000000004</v>
      </c>
      <c r="G4672" s="2">
        <v>0.33600000000000002</v>
      </c>
      <c r="H4672" s="2">
        <v>0.31280000000000002</v>
      </c>
      <c r="I4672" s="2">
        <v>0.65290000000000004</v>
      </c>
      <c r="J4672" s="2">
        <v>0.30259999999999998</v>
      </c>
      <c r="K4672" s="2">
        <v>0.35030000000000006</v>
      </c>
      <c r="L4672" s="2">
        <v>0.67420000000000002</v>
      </c>
      <c r="M4672" s="2">
        <v>0.313</v>
      </c>
      <c r="N4672" s="2">
        <v>0.36120000000000002</v>
      </c>
      <c r="O4672" s="2">
        <v>0.34143333333333331</v>
      </c>
      <c r="P4672" s="2" t="s">
        <v>4792</v>
      </c>
      <c r="Q4672" s="5">
        <v>33703</v>
      </c>
      <c r="R4672" s="5" t="s">
        <v>4791</v>
      </c>
      <c r="S4672" s="5">
        <v>102</v>
      </c>
      <c r="T4672" s="5">
        <v>302.64368157137346</v>
      </c>
      <c r="U4672" s="5">
        <v>3</v>
      </c>
      <c r="V4672" s="5">
        <v>8.9012847520992189</v>
      </c>
      <c r="W4672" s="5">
        <v>13</v>
      </c>
      <c r="X4672" s="5">
        <v>38.572233925763285</v>
      </c>
      <c r="Y4672" s="5">
        <v>29</v>
      </c>
      <c r="Z4672" s="5">
        <v>86.045752603625786</v>
      </c>
      <c r="AA4672" s="5">
        <v>57</v>
      </c>
      <c r="AB4672" s="5">
        <v>169.12441028988516</v>
      </c>
      <c r="AC4672" s="225">
        <v>979</v>
      </c>
      <c r="AD4672" s="5">
        <v>2904.7859241017122</v>
      </c>
      <c r="AE4672" s="5">
        <v>199</v>
      </c>
      <c r="AF4672" s="5">
        <v>590.45188855591482</v>
      </c>
      <c r="AG4672" s="5">
        <v>749</v>
      </c>
      <c r="AH4672" s="5">
        <v>2222.3540931074385</v>
      </c>
      <c r="AI4672" s="5">
        <v>31</v>
      </c>
      <c r="AJ4672" s="5">
        <v>91.979942438358606</v>
      </c>
    </row>
    <row r="4673" spans="1:36" x14ac:dyDescent="0.25">
      <c r="A4673">
        <v>2018</v>
      </c>
      <c r="B4673" t="s">
        <v>70</v>
      </c>
      <c r="C4673" s="212" t="s">
        <v>721</v>
      </c>
      <c r="D4673" s="47" t="s">
        <v>5327</v>
      </c>
      <c r="E4673" s="11">
        <v>32.85</v>
      </c>
      <c r="F4673" s="2">
        <v>0.70730000000000004</v>
      </c>
      <c r="G4673" s="2">
        <v>0.27339999999999998</v>
      </c>
      <c r="H4673" s="2">
        <v>0.43390000000000006</v>
      </c>
      <c r="I4673" s="2">
        <v>0.69830000000000003</v>
      </c>
      <c r="J4673" s="2">
        <v>0.25180000000000002</v>
      </c>
      <c r="K4673" s="2">
        <v>0.44650000000000001</v>
      </c>
      <c r="L4673" s="2">
        <v>0.67659999999999998</v>
      </c>
      <c r="M4673" s="2">
        <v>0.30599999999999999</v>
      </c>
      <c r="N4673" s="2">
        <v>0.37059999999999998</v>
      </c>
      <c r="O4673" s="2">
        <v>0.41700000000000004</v>
      </c>
      <c r="P4673" s="5" t="s">
        <v>4792</v>
      </c>
      <c r="Q4673" s="5">
        <v>33785</v>
      </c>
      <c r="R4673" s="5">
        <v>1028.462709284627</v>
      </c>
      <c r="S4673" s="5">
        <v>143</v>
      </c>
      <c r="T4673" s="5">
        <v>423.26476246855117</v>
      </c>
      <c r="U4673" s="5">
        <v>0</v>
      </c>
      <c r="V4673" s="5">
        <v>0</v>
      </c>
      <c r="W4673" s="5">
        <v>19</v>
      </c>
      <c r="X4673" s="5">
        <v>56.237975432884419</v>
      </c>
      <c r="Y4673" s="5">
        <v>13</v>
      </c>
      <c r="Z4673" s="5">
        <v>38.478614769868287</v>
      </c>
      <c r="AA4673" s="5">
        <v>111</v>
      </c>
      <c r="AB4673" s="5">
        <v>328.54817226579843</v>
      </c>
      <c r="AC4673" s="225">
        <v>1418</v>
      </c>
      <c r="AD4673" s="5">
        <v>4197.1289033594785</v>
      </c>
      <c r="AE4673" s="5">
        <v>194</v>
      </c>
      <c r="AF4673" s="5">
        <v>574.21932810418821</v>
      </c>
      <c r="AG4673" s="5">
        <v>1067</v>
      </c>
      <c r="AH4673" s="5">
        <v>3158.2063045730351</v>
      </c>
      <c r="AI4673" s="5">
        <v>157</v>
      </c>
      <c r="AJ4673" s="5">
        <v>464.70327068225544</v>
      </c>
    </row>
    <row r="4674" spans="1:36" x14ac:dyDescent="0.25">
      <c r="A4674">
        <v>2018</v>
      </c>
      <c r="B4674" t="s">
        <v>49</v>
      </c>
      <c r="C4674" s="212" t="s">
        <v>671</v>
      </c>
      <c r="D4674" s="47" t="s">
        <v>6316</v>
      </c>
      <c r="E4674" s="11">
        <v>16.399999999999999</v>
      </c>
      <c r="F4674" s="2">
        <v>0.2611</v>
      </c>
      <c r="G4674" s="2">
        <v>0.71</v>
      </c>
      <c r="H4674" s="2">
        <v>-0.44889999999999997</v>
      </c>
      <c r="I4674" s="2">
        <v>0.17599999999999999</v>
      </c>
      <c r="J4674" s="2">
        <v>0.748</v>
      </c>
      <c r="K4674" s="2">
        <v>-0.57200000000000006</v>
      </c>
      <c r="L4674" s="2">
        <v>0.28999999999999998</v>
      </c>
      <c r="M4674" s="2">
        <v>0.69399999999999995</v>
      </c>
      <c r="N4674" s="2">
        <v>-0.40399999999999997</v>
      </c>
      <c r="O4674" s="2">
        <v>-0.4749666666666667</v>
      </c>
      <c r="P4674" s="2" t="s">
        <v>5900</v>
      </c>
      <c r="Q4674" s="5">
        <v>33824</v>
      </c>
      <c r="R4674" s="5">
        <v>2062.439024390244</v>
      </c>
      <c r="S4674" s="5">
        <v>17</v>
      </c>
      <c r="T4674" s="5">
        <v>50.260170293282876</v>
      </c>
      <c r="U4674" s="5">
        <v>1</v>
      </c>
      <c r="V4674" s="5">
        <v>2.9564806054872279</v>
      </c>
      <c r="W4674" s="5">
        <v>2</v>
      </c>
      <c r="X4674" s="5">
        <v>5.9129612109744558</v>
      </c>
      <c r="Y4674" s="5">
        <v>0</v>
      </c>
      <c r="Z4674" s="5">
        <v>0</v>
      </c>
      <c r="AA4674" s="5">
        <v>14</v>
      </c>
      <c r="AB4674" s="5">
        <v>41.390728476821195</v>
      </c>
      <c r="AC4674" s="225">
        <v>77</v>
      </c>
      <c r="AD4674" s="5">
        <v>227.64900662251654</v>
      </c>
      <c r="AE4674" s="5">
        <v>5</v>
      </c>
      <c r="AF4674" s="5">
        <v>14.782403027436141</v>
      </c>
      <c r="AG4674" s="5">
        <v>72</v>
      </c>
      <c r="AH4674" s="5">
        <v>212.86660359508045</v>
      </c>
      <c r="AI4674" s="5">
        <v>0</v>
      </c>
      <c r="AJ4674" s="5">
        <v>0</v>
      </c>
    </row>
    <row r="4675" spans="1:36" x14ac:dyDescent="0.25">
      <c r="A4675">
        <v>2017</v>
      </c>
      <c r="B4675" t="s">
        <v>49</v>
      </c>
      <c r="C4675" s="212" t="s">
        <v>5607</v>
      </c>
      <c r="D4675" s="47" t="s">
        <v>726</v>
      </c>
      <c r="E4675" s="11">
        <v>10.1</v>
      </c>
      <c r="F4675" s="2">
        <v>0.30480000000000002</v>
      </c>
      <c r="G4675" s="2">
        <v>0.66490000000000005</v>
      </c>
      <c r="H4675" s="2">
        <v>-0.36010000000000003</v>
      </c>
      <c r="I4675" s="2">
        <v>0.20100000000000001</v>
      </c>
      <c r="J4675" s="2">
        <v>0.747</v>
      </c>
      <c r="K4675" s="2">
        <v>-0.54600000000000004</v>
      </c>
      <c r="L4675" s="2">
        <v>0.23499999999999999</v>
      </c>
      <c r="M4675" s="2">
        <v>0.75600000000000001</v>
      </c>
      <c r="N4675" s="2">
        <v>-0.52100000000000002</v>
      </c>
      <c r="O4675" s="2">
        <v>-0.47570000000000007</v>
      </c>
      <c r="P4675" s="2" t="s">
        <v>5900</v>
      </c>
      <c r="Q4675" s="5">
        <v>33837</v>
      </c>
      <c r="R4675" s="5">
        <v>3350.1980198019805</v>
      </c>
      <c r="S4675" s="5">
        <v>121</v>
      </c>
      <c r="T4675" s="5">
        <v>357.59671365664803</v>
      </c>
      <c r="U4675" s="5">
        <v>1</v>
      </c>
      <c r="V4675" s="5">
        <v>2.9553447409640334</v>
      </c>
      <c r="W4675" s="5">
        <v>10</v>
      </c>
      <c r="X4675" s="5">
        <v>29.553447409640331</v>
      </c>
      <c r="Y4675" s="5">
        <v>20</v>
      </c>
      <c r="Z4675" s="5">
        <v>59.106894819280662</v>
      </c>
      <c r="AA4675" s="5">
        <v>90</v>
      </c>
      <c r="AB4675" s="5">
        <v>265.98102668676302</v>
      </c>
      <c r="AC4675" s="225">
        <v>483</v>
      </c>
      <c r="AD4675" s="5">
        <v>1427.4315098856282</v>
      </c>
      <c r="AE4675" s="5">
        <v>93</v>
      </c>
      <c r="AF4675" s="5">
        <v>274.84706090965511</v>
      </c>
      <c r="AG4675" s="5">
        <v>351</v>
      </c>
      <c r="AH4675" s="5">
        <v>1037.3260040783757</v>
      </c>
      <c r="AI4675" s="5">
        <v>39</v>
      </c>
      <c r="AJ4675" s="5">
        <v>115.2584448975973</v>
      </c>
    </row>
    <row r="4676" spans="1:36" x14ac:dyDescent="0.25">
      <c r="A4676">
        <v>2019</v>
      </c>
      <c r="B4676" t="s">
        <v>41</v>
      </c>
      <c r="C4676" s="212" t="s">
        <v>6021</v>
      </c>
      <c r="D4676" s="47" t="s">
        <v>6020</v>
      </c>
      <c r="E4676" s="11">
        <v>5.3849999999999998</v>
      </c>
      <c r="F4676" s="2">
        <v>0.39910000000000001</v>
      </c>
      <c r="G4676" s="2">
        <v>0.57979999999999998</v>
      </c>
      <c r="H4676" s="2">
        <v>-0.18069999999999997</v>
      </c>
      <c r="I4676" s="2">
        <v>0.39450000000000002</v>
      </c>
      <c r="J4676" s="2">
        <v>0.54200000000000004</v>
      </c>
      <c r="K4676" s="2">
        <v>-0.14750000000000002</v>
      </c>
      <c r="L4676" s="2">
        <v>0.48630000000000001</v>
      </c>
      <c r="M4676" s="2">
        <v>0.49730000000000002</v>
      </c>
      <c r="N4676" s="2">
        <v>-1.100000000000001E-2</v>
      </c>
      <c r="O4676" s="2">
        <v>-0.11306666666666666</v>
      </c>
      <c r="P4676" s="2" t="s">
        <v>5900</v>
      </c>
      <c r="Q4676" s="5">
        <v>33878</v>
      </c>
      <c r="R4676" s="5">
        <v>6291.1792014856082</v>
      </c>
      <c r="S4676" s="5">
        <v>28</v>
      </c>
      <c r="T4676" s="5">
        <v>82.649507054725788</v>
      </c>
      <c r="U4676" s="5">
        <v>0</v>
      </c>
      <c r="V4676" s="5">
        <v>0</v>
      </c>
      <c r="W4676" s="5">
        <v>11</v>
      </c>
      <c r="X4676" s="5">
        <v>32.469449200070848</v>
      </c>
      <c r="Y4676" s="5">
        <v>8</v>
      </c>
      <c r="Z4676" s="5">
        <v>23.614144872778795</v>
      </c>
      <c r="AA4676" s="5">
        <v>9</v>
      </c>
      <c r="AB4676" s="5">
        <v>26.565912981876142</v>
      </c>
      <c r="AC4676" s="225">
        <v>373</v>
      </c>
      <c r="AD4676" s="5">
        <v>1101.0095046933113</v>
      </c>
      <c r="AE4676" s="5">
        <v>25</v>
      </c>
      <c r="AF4676" s="5">
        <v>73.794202727433728</v>
      </c>
      <c r="AG4676" s="5">
        <v>329</v>
      </c>
      <c r="AH4676" s="5">
        <v>971.13170789302796</v>
      </c>
      <c r="AI4676" s="5">
        <v>19</v>
      </c>
      <c r="AJ4676" s="5">
        <v>56.083594072849635</v>
      </c>
    </row>
    <row r="4677" spans="1:36" x14ac:dyDescent="0.25">
      <c r="A4677">
        <v>2018</v>
      </c>
      <c r="B4677" t="s">
        <v>41</v>
      </c>
      <c r="C4677" s="212" t="s">
        <v>6021</v>
      </c>
      <c r="D4677" s="47" t="s">
        <v>6020</v>
      </c>
      <c r="E4677" s="11">
        <v>5.3849999999999998</v>
      </c>
      <c r="F4677" s="2">
        <v>0.39910000000000001</v>
      </c>
      <c r="G4677" s="2">
        <v>0.57979999999999998</v>
      </c>
      <c r="H4677" s="2">
        <v>-0.18069999999999997</v>
      </c>
      <c r="I4677" s="2">
        <v>0.39450000000000002</v>
      </c>
      <c r="J4677" s="2">
        <v>0.54200000000000004</v>
      </c>
      <c r="K4677" s="2">
        <v>-0.14750000000000002</v>
      </c>
      <c r="L4677" s="2">
        <v>0.48630000000000001</v>
      </c>
      <c r="M4677" s="2">
        <v>0.49730000000000002</v>
      </c>
      <c r="N4677" s="2">
        <v>-1.100000000000001E-2</v>
      </c>
      <c r="O4677" s="2">
        <v>-0.11306666666666666</v>
      </c>
      <c r="P4677" s="2" t="s">
        <v>5900</v>
      </c>
      <c r="Q4677" s="5">
        <v>34030</v>
      </c>
      <c r="R4677" s="5">
        <v>6319.4057567316622</v>
      </c>
      <c r="S4677" s="5">
        <v>18</v>
      </c>
      <c r="T4677" s="5">
        <v>52.894504848662947</v>
      </c>
      <c r="U4677" s="5">
        <v>0</v>
      </c>
      <c r="V4677" s="5">
        <v>0</v>
      </c>
      <c r="W4677" s="5">
        <v>0</v>
      </c>
      <c r="X4677" s="5">
        <v>0</v>
      </c>
      <c r="Y4677" s="5">
        <v>12</v>
      </c>
      <c r="Z4677" s="5">
        <v>35.26300323244196</v>
      </c>
      <c r="AA4677" s="5">
        <v>6</v>
      </c>
      <c r="AB4677" s="5">
        <v>17.63150161622098</v>
      </c>
      <c r="AC4677" s="225">
        <v>397</v>
      </c>
      <c r="AD4677" s="5">
        <v>1166.6176902732884</v>
      </c>
      <c r="AE4677" s="5">
        <v>32</v>
      </c>
      <c r="AF4677" s="5">
        <v>94.034675286511899</v>
      </c>
      <c r="AG4677" s="5">
        <v>332</v>
      </c>
      <c r="AH4677" s="5">
        <v>975.60975609756099</v>
      </c>
      <c r="AI4677" s="5">
        <v>33</v>
      </c>
      <c r="AJ4677" s="5">
        <v>96.973258889215401</v>
      </c>
    </row>
    <row r="4678" spans="1:36" x14ac:dyDescent="0.25">
      <c r="A4678">
        <v>2018</v>
      </c>
      <c r="B4678" t="s">
        <v>49</v>
      </c>
      <c r="C4678" s="212" t="s">
        <v>6362</v>
      </c>
      <c r="D4678" s="47" t="s">
        <v>5371</v>
      </c>
      <c r="E4678" s="11">
        <v>60.9</v>
      </c>
      <c r="F4678" s="2">
        <v>0.42899999999999999</v>
      </c>
      <c r="G4678" s="2">
        <v>0.54510000000000003</v>
      </c>
      <c r="H4678" s="2">
        <v>-0.11610000000000004</v>
      </c>
      <c r="I4678" s="2">
        <v>0.40600000000000003</v>
      </c>
      <c r="J4678" s="2">
        <v>0.51700000000000002</v>
      </c>
      <c r="K4678" s="2">
        <v>-0.11099999999999999</v>
      </c>
      <c r="L4678" s="2">
        <v>0.372</v>
      </c>
      <c r="M4678" s="2">
        <v>0.61299999999999999</v>
      </c>
      <c r="N4678" s="2">
        <v>-0.24099999999999999</v>
      </c>
      <c r="O4678" s="2">
        <v>-0.15603333333333333</v>
      </c>
      <c r="P4678" s="2" t="s">
        <v>5900</v>
      </c>
      <c r="Q4678" s="5">
        <v>34035</v>
      </c>
      <c r="R4678" s="5">
        <v>558.86699507389164</v>
      </c>
      <c r="S4678" s="5">
        <v>77</v>
      </c>
      <c r="T4678" s="5">
        <v>226.23769648890848</v>
      </c>
      <c r="U4678" s="5">
        <v>0</v>
      </c>
      <c r="V4678" s="5">
        <v>0</v>
      </c>
      <c r="W4678" s="5">
        <v>4</v>
      </c>
      <c r="X4678" s="5">
        <v>11.752607609813428</v>
      </c>
      <c r="Y4678" s="5">
        <v>16</v>
      </c>
      <c r="Z4678" s="5">
        <v>47.01043043925371</v>
      </c>
      <c r="AA4678" s="5">
        <v>57</v>
      </c>
      <c r="AB4678" s="5">
        <v>167.47465843984133</v>
      </c>
      <c r="AC4678" s="225">
        <v>502</v>
      </c>
      <c r="AD4678" s="5">
        <v>1474.9522550315851</v>
      </c>
      <c r="AE4678" s="5">
        <v>40</v>
      </c>
      <c r="AF4678" s="5">
        <v>117.52607609813427</v>
      </c>
      <c r="AG4678" s="5">
        <v>444</v>
      </c>
      <c r="AH4678" s="5">
        <v>1304.5394446892906</v>
      </c>
      <c r="AI4678" s="5">
        <v>18</v>
      </c>
      <c r="AJ4678" s="5">
        <v>52.886734244160415</v>
      </c>
    </row>
    <row r="4679" spans="1:36" x14ac:dyDescent="0.25">
      <c r="A4679">
        <v>2018</v>
      </c>
      <c r="B4679" t="s">
        <v>49</v>
      </c>
      <c r="C4679" s="212" t="s">
        <v>671</v>
      </c>
      <c r="D4679" s="47" t="s">
        <v>6316</v>
      </c>
      <c r="E4679" s="11">
        <v>16.399999999999999</v>
      </c>
      <c r="F4679" s="2">
        <v>0.2611</v>
      </c>
      <c r="G4679" s="2">
        <v>0.71</v>
      </c>
      <c r="H4679" s="2">
        <v>-0.44889999999999997</v>
      </c>
      <c r="I4679" s="2">
        <v>0.17599999999999999</v>
      </c>
      <c r="J4679" s="2">
        <v>0.748</v>
      </c>
      <c r="K4679" s="2">
        <v>-0.57200000000000006</v>
      </c>
      <c r="L4679" s="2">
        <v>0.28999999999999998</v>
      </c>
      <c r="M4679" s="2">
        <v>0.69399999999999995</v>
      </c>
      <c r="N4679" s="2">
        <v>-0.40399999999999997</v>
      </c>
      <c r="O4679" s="2">
        <v>-0.4749666666666667</v>
      </c>
      <c r="P4679" s="2" t="s">
        <v>5900</v>
      </c>
      <c r="Q4679" s="5">
        <v>34050</v>
      </c>
      <c r="R4679" s="5">
        <v>2076.2195121951222</v>
      </c>
      <c r="S4679" s="5">
        <v>8</v>
      </c>
      <c r="T4679" s="5">
        <v>23.494860499265783</v>
      </c>
      <c r="U4679" s="5">
        <v>0</v>
      </c>
      <c r="V4679" s="5">
        <v>0</v>
      </c>
      <c r="W4679" s="5">
        <v>1</v>
      </c>
      <c r="X4679" s="5">
        <v>2.9368575624082229</v>
      </c>
      <c r="Y4679" s="5">
        <v>0</v>
      </c>
      <c r="Z4679" s="5">
        <v>0</v>
      </c>
      <c r="AA4679" s="5">
        <v>7</v>
      </c>
      <c r="AB4679" s="5">
        <v>20.558002936857562</v>
      </c>
      <c r="AC4679" s="225">
        <v>113</v>
      </c>
      <c r="AD4679" s="5">
        <v>331.86490455212925</v>
      </c>
      <c r="AE4679" s="5">
        <v>24</v>
      </c>
      <c r="AF4679" s="5">
        <v>70.484581497797365</v>
      </c>
      <c r="AG4679" s="5">
        <v>88</v>
      </c>
      <c r="AH4679" s="5">
        <v>258.44346549192363</v>
      </c>
      <c r="AI4679" s="5">
        <v>1</v>
      </c>
      <c r="AJ4679" s="5">
        <v>2.9368575624082229</v>
      </c>
    </row>
    <row r="4680" spans="1:36" x14ac:dyDescent="0.25">
      <c r="A4680">
        <v>2017</v>
      </c>
      <c r="B4680" t="s">
        <v>71</v>
      </c>
      <c r="C4680" s="212" t="s">
        <v>5778</v>
      </c>
      <c r="D4680" s="47" t="s">
        <v>970</v>
      </c>
      <c r="E4680" s="11">
        <v>0</v>
      </c>
      <c r="F4680" s="2">
        <v>0.4269</v>
      </c>
      <c r="G4680" s="2">
        <v>0.55940000000000001</v>
      </c>
      <c r="H4680" s="2">
        <v>-0.13250000000000001</v>
      </c>
      <c r="I4680" s="2">
        <v>0.41610000000000003</v>
      </c>
      <c r="J4680" s="2">
        <v>0.53949999999999998</v>
      </c>
      <c r="K4680" s="2">
        <v>-0.12339999999999995</v>
      </c>
      <c r="L4680" s="2">
        <v>0.49309999999999998</v>
      </c>
      <c r="M4680" s="2">
        <v>0.49390000000000001</v>
      </c>
      <c r="N4680" s="2">
        <v>-8.0000000000002292E-4</v>
      </c>
      <c r="O4680" s="2">
        <v>-8.5566666666666666E-2</v>
      </c>
      <c r="P4680" s="2" t="s">
        <v>5765</v>
      </c>
      <c r="Q4680" s="5">
        <v>34069</v>
      </c>
      <c r="R4680" s="5" t="s">
        <v>4791</v>
      </c>
      <c r="S4680" s="5">
        <v>38</v>
      </c>
      <c r="T4680" s="5">
        <v>111.5383486453961</v>
      </c>
      <c r="U4680" s="5">
        <v>0</v>
      </c>
      <c r="V4680" s="5">
        <v>0</v>
      </c>
      <c r="W4680" s="5">
        <v>12</v>
      </c>
      <c r="X4680" s="5">
        <v>35.222636414335611</v>
      </c>
      <c r="Y4680" s="5">
        <v>3</v>
      </c>
      <c r="Z4680" s="5">
        <v>8.8056591035839027</v>
      </c>
      <c r="AA4680" s="5">
        <v>23</v>
      </c>
      <c r="AB4680" s="5">
        <v>67.510053127476596</v>
      </c>
      <c r="AC4680" s="225">
        <v>500</v>
      </c>
      <c r="AD4680" s="5">
        <v>1467.6098505973171</v>
      </c>
      <c r="AE4680" s="5">
        <v>70</v>
      </c>
      <c r="AF4680" s="5">
        <v>205.46537908362441</v>
      </c>
      <c r="AG4680" s="5">
        <v>396</v>
      </c>
      <c r="AH4680" s="5">
        <v>1162.3470016730753</v>
      </c>
      <c r="AI4680" s="5">
        <v>34</v>
      </c>
      <c r="AJ4680" s="5">
        <v>99.79746984061758</v>
      </c>
    </row>
    <row r="4681" spans="1:36" x14ac:dyDescent="0.25">
      <c r="A4681">
        <v>2017</v>
      </c>
      <c r="B4681" t="s">
        <v>71</v>
      </c>
      <c r="C4681" s="212" t="s">
        <v>4885</v>
      </c>
      <c r="D4681" s="47" t="s">
        <v>4885</v>
      </c>
      <c r="E4681" s="11">
        <v>0</v>
      </c>
      <c r="F4681" s="2">
        <v>0.64880000000000004</v>
      </c>
      <c r="G4681" s="2">
        <v>0.33600000000000002</v>
      </c>
      <c r="H4681" s="2">
        <v>0.31280000000000002</v>
      </c>
      <c r="I4681" s="2">
        <v>0.65290000000000004</v>
      </c>
      <c r="J4681" s="2">
        <v>0.30259999999999998</v>
      </c>
      <c r="K4681" s="2">
        <v>0.35030000000000006</v>
      </c>
      <c r="L4681" s="2">
        <v>0.67420000000000002</v>
      </c>
      <c r="M4681" s="2">
        <v>0.313</v>
      </c>
      <c r="N4681" s="2">
        <v>0.36120000000000002</v>
      </c>
      <c r="O4681" s="2">
        <v>0.34143333333333331</v>
      </c>
      <c r="P4681" s="2" t="s">
        <v>4792</v>
      </c>
      <c r="Q4681" s="5">
        <v>34093</v>
      </c>
      <c r="R4681" s="5" t="s">
        <v>4791</v>
      </c>
      <c r="S4681" s="5">
        <v>94</v>
      </c>
      <c r="T4681" s="5">
        <v>275.71642272607278</v>
      </c>
      <c r="U4681" s="5">
        <v>1</v>
      </c>
      <c r="V4681" s="5">
        <v>2.9331534332560936</v>
      </c>
      <c r="W4681" s="5">
        <v>19</v>
      </c>
      <c r="X4681" s="5">
        <v>55.729915231865782</v>
      </c>
      <c r="Y4681" s="5">
        <v>25</v>
      </c>
      <c r="Z4681" s="5">
        <v>73.328835831402344</v>
      </c>
      <c r="AA4681" s="5">
        <v>49</v>
      </c>
      <c r="AB4681" s="5">
        <v>143.72451822954861</v>
      </c>
      <c r="AC4681" s="225">
        <v>946</v>
      </c>
      <c r="AD4681" s="5">
        <v>2774.7631478602643</v>
      </c>
      <c r="AE4681" s="5">
        <v>146</v>
      </c>
      <c r="AF4681" s="5">
        <v>428.24040125538966</v>
      </c>
      <c r="AG4681" s="5">
        <v>773</v>
      </c>
      <c r="AH4681" s="5">
        <v>2267.3276039069606</v>
      </c>
      <c r="AI4681" s="5">
        <v>27</v>
      </c>
      <c r="AJ4681" s="5">
        <v>79.19514269791452</v>
      </c>
    </row>
    <row r="4682" spans="1:36" x14ac:dyDescent="0.25">
      <c r="A4682">
        <v>2017</v>
      </c>
      <c r="B4682" t="s">
        <v>41</v>
      </c>
      <c r="C4682" s="212" t="s">
        <v>6021</v>
      </c>
      <c r="D4682" s="47" t="s">
        <v>6020</v>
      </c>
      <c r="E4682" s="11">
        <v>5.3849999999999998</v>
      </c>
      <c r="F4682" s="2">
        <v>0.39910000000000001</v>
      </c>
      <c r="G4682" s="2">
        <v>0.57979999999999998</v>
      </c>
      <c r="H4682" s="2">
        <v>-0.18069999999999997</v>
      </c>
      <c r="I4682" s="2">
        <v>0.39450000000000002</v>
      </c>
      <c r="J4682" s="2">
        <v>0.54200000000000004</v>
      </c>
      <c r="K4682" s="2">
        <v>-0.14750000000000002</v>
      </c>
      <c r="L4682" s="2">
        <v>0.48630000000000001</v>
      </c>
      <c r="M4682" s="2">
        <v>0.49730000000000002</v>
      </c>
      <c r="N4682" s="2">
        <v>-1.100000000000001E-2</v>
      </c>
      <c r="O4682" s="2">
        <v>-0.11306666666666666</v>
      </c>
      <c r="P4682" s="2" t="s">
        <v>5900</v>
      </c>
      <c r="Q4682" s="5">
        <v>34128</v>
      </c>
      <c r="R4682" s="5">
        <v>6337.6044568245125</v>
      </c>
      <c r="S4682" s="5">
        <v>26</v>
      </c>
      <c r="T4682" s="5">
        <v>76.183778715424282</v>
      </c>
      <c r="U4682" s="5">
        <v>2</v>
      </c>
      <c r="V4682" s="5">
        <v>5.8602906704172533</v>
      </c>
      <c r="W4682" s="5">
        <v>0</v>
      </c>
      <c r="X4682" s="5">
        <v>0</v>
      </c>
      <c r="Y4682" s="5">
        <v>9</v>
      </c>
      <c r="Z4682" s="5">
        <v>26.371308016877634</v>
      </c>
      <c r="AA4682" s="5">
        <v>15</v>
      </c>
      <c r="AB4682" s="5">
        <v>43.952180028129391</v>
      </c>
      <c r="AC4682" s="225">
        <v>442</v>
      </c>
      <c r="AD4682" s="5">
        <v>1295.1242381622128</v>
      </c>
      <c r="AE4682" s="5">
        <v>28</v>
      </c>
      <c r="AF4682" s="5">
        <v>82.044069385841539</v>
      </c>
      <c r="AG4682" s="5">
        <v>388</v>
      </c>
      <c r="AH4682" s="5">
        <v>1136.8963900609469</v>
      </c>
      <c r="AI4682" s="5">
        <v>26</v>
      </c>
      <c r="AJ4682" s="5">
        <v>76.183778715424282</v>
      </c>
    </row>
    <row r="4683" spans="1:36" x14ac:dyDescent="0.25">
      <c r="A4683">
        <v>2018</v>
      </c>
      <c r="B4683" t="s">
        <v>71</v>
      </c>
      <c r="C4683" s="212" t="s">
        <v>5778</v>
      </c>
      <c r="D4683" s="47" t="s">
        <v>970</v>
      </c>
      <c r="E4683" s="11">
        <v>0</v>
      </c>
      <c r="F4683" s="2">
        <v>0.4269</v>
      </c>
      <c r="G4683" s="2">
        <v>0.55940000000000001</v>
      </c>
      <c r="H4683" s="2">
        <v>-0.13250000000000001</v>
      </c>
      <c r="I4683" s="2">
        <v>0.41610000000000003</v>
      </c>
      <c r="J4683" s="2">
        <v>0.53949999999999998</v>
      </c>
      <c r="K4683" s="2">
        <v>-0.12339999999999995</v>
      </c>
      <c r="L4683" s="2">
        <v>0.49309999999999998</v>
      </c>
      <c r="M4683" s="2">
        <v>0.49390000000000001</v>
      </c>
      <c r="N4683" s="2">
        <v>-8.0000000000002292E-4</v>
      </c>
      <c r="O4683" s="2">
        <v>-8.5566666666666666E-2</v>
      </c>
      <c r="P4683" s="2" t="s">
        <v>5765</v>
      </c>
      <c r="Q4683" s="5">
        <v>34155</v>
      </c>
      <c r="R4683" s="5" t="s">
        <v>4791</v>
      </c>
      <c r="S4683" s="5">
        <v>30</v>
      </c>
      <c r="T4683" s="5">
        <v>87.834870443566103</v>
      </c>
      <c r="U4683" s="5">
        <v>0</v>
      </c>
      <c r="V4683" s="5">
        <v>0</v>
      </c>
      <c r="W4683" s="5">
        <v>7</v>
      </c>
      <c r="X4683" s="5">
        <v>20.494803103498757</v>
      </c>
      <c r="Y4683" s="5">
        <v>5</v>
      </c>
      <c r="Z4683" s="5">
        <v>14.639145073927683</v>
      </c>
      <c r="AA4683" s="5">
        <v>18</v>
      </c>
      <c r="AB4683" s="5">
        <v>52.700922266139656</v>
      </c>
      <c r="AC4683" s="225">
        <v>492</v>
      </c>
      <c r="AD4683" s="5">
        <v>1440.4918752744841</v>
      </c>
      <c r="AE4683" s="5">
        <v>63</v>
      </c>
      <c r="AF4683" s="5">
        <v>184.45322793148878</v>
      </c>
      <c r="AG4683" s="5">
        <v>384</v>
      </c>
      <c r="AH4683" s="5">
        <v>1124.2863416776461</v>
      </c>
      <c r="AI4683" s="5">
        <v>45</v>
      </c>
      <c r="AJ4683" s="5">
        <v>131.75230566534916</v>
      </c>
    </row>
    <row r="4684" spans="1:36" x14ac:dyDescent="0.25">
      <c r="A4684">
        <v>2018</v>
      </c>
      <c r="B4684" t="s">
        <v>71</v>
      </c>
      <c r="C4684" s="212" t="s">
        <v>5778</v>
      </c>
      <c r="D4684" s="47" t="s">
        <v>970</v>
      </c>
      <c r="E4684" s="11">
        <v>0</v>
      </c>
      <c r="F4684" s="2">
        <v>0.4269</v>
      </c>
      <c r="G4684" s="2">
        <v>0.55940000000000001</v>
      </c>
      <c r="H4684" s="2">
        <v>-0.13250000000000001</v>
      </c>
      <c r="I4684" s="2">
        <v>0.41610000000000003</v>
      </c>
      <c r="J4684" s="2">
        <v>0.53949999999999998</v>
      </c>
      <c r="K4684" s="2">
        <v>-0.12339999999999995</v>
      </c>
      <c r="L4684" s="2">
        <v>0.49309999999999998</v>
      </c>
      <c r="M4684" s="2">
        <v>0.49390000000000001</v>
      </c>
      <c r="N4684" s="2">
        <v>-8.0000000000002292E-4</v>
      </c>
      <c r="O4684" s="2">
        <v>-8.5566666666666666E-2</v>
      </c>
      <c r="P4684" s="2" t="s">
        <v>5765</v>
      </c>
      <c r="Q4684" s="5">
        <v>34155</v>
      </c>
      <c r="R4684" s="5" t="s">
        <v>4791</v>
      </c>
      <c r="S4684" s="5">
        <v>30</v>
      </c>
      <c r="T4684" s="5">
        <v>87.834870443566103</v>
      </c>
      <c r="U4684" s="5">
        <v>0</v>
      </c>
      <c r="V4684" s="5">
        <v>0</v>
      </c>
      <c r="W4684" s="5">
        <v>7</v>
      </c>
      <c r="X4684" s="5">
        <v>20.494803103498757</v>
      </c>
      <c r="Y4684" s="5">
        <v>5</v>
      </c>
      <c r="Z4684" s="5">
        <v>14.639145073927683</v>
      </c>
      <c r="AA4684" s="5">
        <v>18</v>
      </c>
      <c r="AB4684" s="5">
        <v>52.700922266139656</v>
      </c>
      <c r="AC4684" s="225">
        <v>492</v>
      </c>
      <c r="AD4684" s="5">
        <v>1440.4918752744841</v>
      </c>
      <c r="AE4684" s="5">
        <v>63</v>
      </c>
      <c r="AF4684" s="5">
        <v>184.45322793148878</v>
      </c>
      <c r="AG4684" s="5">
        <v>384</v>
      </c>
      <c r="AH4684" s="5">
        <v>1124.2863416776461</v>
      </c>
      <c r="AI4684" s="5">
        <v>45</v>
      </c>
      <c r="AJ4684" s="5">
        <v>131.75230566534916</v>
      </c>
    </row>
    <row r="4685" spans="1:36" x14ac:dyDescent="0.25">
      <c r="A4685">
        <v>2019</v>
      </c>
      <c r="B4685" t="s">
        <v>71</v>
      </c>
      <c r="C4685" s="212" t="s">
        <v>5778</v>
      </c>
      <c r="D4685" s="47" t="s">
        <v>970</v>
      </c>
      <c r="E4685" s="11">
        <v>0</v>
      </c>
      <c r="F4685" s="2">
        <v>0.4269</v>
      </c>
      <c r="G4685" s="2">
        <v>0.55940000000000001</v>
      </c>
      <c r="H4685" s="2">
        <v>-0.13250000000000001</v>
      </c>
      <c r="I4685" s="2">
        <v>0.41610000000000003</v>
      </c>
      <c r="J4685" s="2">
        <v>0.53949999999999998</v>
      </c>
      <c r="K4685" s="2">
        <v>-0.12339999999999995</v>
      </c>
      <c r="L4685" s="2">
        <v>0.49309999999999998</v>
      </c>
      <c r="M4685" s="2">
        <v>0.49390000000000001</v>
      </c>
      <c r="N4685" s="2">
        <v>-8.0000000000002292E-4</v>
      </c>
      <c r="O4685" s="2">
        <v>-8.5566666666666666E-2</v>
      </c>
      <c r="P4685" s="2" t="s">
        <v>5765</v>
      </c>
      <c r="Q4685" s="5">
        <v>34167</v>
      </c>
      <c r="R4685" s="5" t="s">
        <v>4791</v>
      </c>
      <c r="S4685" s="5">
        <v>48</v>
      </c>
      <c r="T4685" s="5">
        <v>140.48643427868996</v>
      </c>
      <c r="U4685" s="5">
        <v>4</v>
      </c>
      <c r="V4685" s="5">
        <v>11.707202856557497</v>
      </c>
      <c r="W4685" s="5">
        <v>22</v>
      </c>
      <c r="X4685" s="5">
        <v>64.389615711066227</v>
      </c>
      <c r="Y4685" s="5">
        <v>5</v>
      </c>
      <c r="Z4685" s="5">
        <v>14.634003570696873</v>
      </c>
      <c r="AA4685" s="5">
        <v>17</v>
      </c>
      <c r="AB4685" s="5">
        <v>49.755612140369365</v>
      </c>
      <c r="AC4685" s="225">
        <v>551</v>
      </c>
      <c r="AD4685" s="5">
        <v>1612.6671934907952</v>
      </c>
      <c r="AE4685" s="5">
        <v>52</v>
      </c>
      <c r="AF4685" s="5">
        <v>152.19363713524746</v>
      </c>
      <c r="AG4685" s="5">
        <v>462</v>
      </c>
      <c r="AH4685" s="5">
        <v>1352.1819299323909</v>
      </c>
      <c r="AI4685" s="5">
        <v>37</v>
      </c>
      <c r="AJ4685" s="5">
        <v>108.29162642315684</v>
      </c>
    </row>
    <row r="4686" spans="1:36" x14ac:dyDescent="0.25">
      <c r="A4686">
        <v>2018</v>
      </c>
      <c r="B4686" t="s">
        <v>49</v>
      </c>
      <c r="C4686" s="212" t="s">
        <v>6362</v>
      </c>
      <c r="D4686" s="47" t="s">
        <v>5371</v>
      </c>
      <c r="E4686" s="11">
        <v>60.9</v>
      </c>
      <c r="F4686" s="2">
        <v>0.42899999999999999</v>
      </c>
      <c r="G4686" s="2">
        <v>0.54510000000000003</v>
      </c>
      <c r="H4686" s="2">
        <v>-0.11610000000000004</v>
      </c>
      <c r="I4686" s="2">
        <v>0.40600000000000003</v>
      </c>
      <c r="J4686" s="2">
        <v>0.51700000000000002</v>
      </c>
      <c r="K4686" s="2">
        <v>-0.11099999999999999</v>
      </c>
      <c r="L4686" s="2">
        <v>0.372</v>
      </c>
      <c r="M4686" s="2">
        <v>0.61299999999999999</v>
      </c>
      <c r="N4686" s="2">
        <v>-0.24099999999999999</v>
      </c>
      <c r="O4686" s="2">
        <v>-0.15603333333333333</v>
      </c>
      <c r="P4686" s="2" t="s">
        <v>5900</v>
      </c>
      <c r="Q4686" s="5">
        <v>34322</v>
      </c>
      <c r="R4686" s="5">
        <v>563.57963875205257</v>
      </c>
      <c r="S4686" s="5">
        <v>66</v>
      </c>
      <c r="T4686" s="5">
        <v>192.29648621875182</v>
      </c>
      <c r="U4686" s="5">
        <v>2</v>
      </c>
      <c r="V4686" s="5">
        <v>5.8271662490530858</v>
      </c>
      <c r="W4686" s="5">
        <v>12</v>
      </c>
      <c r="X4686" s="5">
        <v>34.962997494318515</v>
      </c>
      <c r="Y4686" s="5">
        <v>5</v>
      </c>
      <c r="Z4686" s="5">
        <v>14.567915622632713</v>
      </c>
      <c r="AA4686" s="5">
        <v>47</v>
      </c>
      <c r="AB4686" s="5">
        <v>136.93840685274751</v>
      </c>
      <c r="AC4686" s="225">
        <v>458</v>
      </c>
      <c r="AD4686" s="5">
        <v>1334.4210710331567</v>
      </c>
      <c r="AE4686" s="5">
        <v>55</v>
      </c>
      <c r="AF4686" s="5">
        <v>160.24707184895985</v>
      </c>
      <c r="AG4686" s="5">
        <v>383</v>
      </c>
      <c r="AH4686" s="5">
        <v>1115.9023366936658</v>
      </c>
      <c r="AI4686" s="5">
        <v>20</v>
      </c>
      <c r="AJ4686" s="5">
        <v>58.271662490530851</v>
      </c>
    </row>
    <row r="4687" spans="1:36" x14ac:dyDescent="0.25">
      <c r="A4687">
        <v>2018</v>
      </c>
      <c r="B4687" t="s">
        <v>71</v>
      </c>
      <c r="C4687" s="212" t="s">
        <v>5902</v>
      </c>
      <c r="D4687" s="47" t="s">
        <v>725</v>
      </c>
      <c r="E4687" s="11">
        <v>0</v>
      </c>
      <c r="F4687" s="2">
        <v>0.31559999999999999</v>
      </c>
      <c r="G4687" s="2">
        <v>0.66659999999999997</v>
      </c>
      <c r="H4687" s="2">
        <v>-0.35099999999999998</v>
      </c>
      <c r="I4687" s="2">
        <v>0.25940000000000002</v>
      </c>
      <c r="J4687" s="2">
        <v>0.69079999999999997</v>
      </c>
      <c r="K4687" s="2">
        <v>-0.43139999999999995</v>
      </c>
      <c r="L4687" s="2">
        <v>0.33150000000000002</v>
      </c>
      <c r="M4687" s="2">
        <v>0.65510000000000002</v>
      </c>
      <c r="N4687" s="2">
        <v>-0.3236</v>
      </c>
      <c r="O4687" s="2">
        <v>-0.36866666666666664</v>
      </c>
      <c r="P4687" s="2" t="s">
        <v>5900</v>
      </c>
      <c r="Q4687" s="5">
        <v>34327</v>
      </c>
      <c r="R4687" s="5" t="s">
        <v>4791</v>
      </c>
      <c r="S4687" s="5">
        <v>45</v>
      </c>
      <c r="T4687" s="5">
        <v>131.09214321088356</v>
      </c>
      <c r="U4687" s="5">
        <v>0</v>
      </c>
      <c r="V4687" s="5">
        <v>0</v>
      </c>
      <c r="W4687" s="5">
        <v>6</v>
      </c>
      <c r="X4687" s="5">
        <v>17.478952428117807</v>
      </c>
      <c r="Y4687" s="5">
        <v>8</v>
      </c>
      <c r="Z4687" s="5">
        <v>23.305269904157079</v>
      </c>
      <c r="AA4687" s="5">
        <v>31</v>
      </c>
      <c r="AB4687" s="5">
        <v>90.30792087860867</v>
      </c>
      <c r="AC4687" s="225">
        <v>251</v>
      </c>
      <c r="AD4687" s="5">
        <v>731.20284324292834</v>
      </c>
      <c r="AE4687" s="5">
        <v>24</v>
      </c>
      <c r="AF4687" s="5">
        <v>69.91580971247123</v>
      </c>
      <c r="AG4687" s="5">
        <v>202</v>
      </c>
      <c r="AH4687" s="5">
        <v>588.45806507996622</v>
      </c>
      <c r="AI4687" s="5">
        <v>25</v>
      </c>
      <c r="AJ4687" s="5">
        <v>72.828968450490876</v>
      </c>
    </row>
    <row r="4688" spans="1:36" x14ac:dyDescent="0.25">
      <c r="A4688">
        <v>2018</v>
      </c>
      <c r="B4688" t="s">
        <v>71</v>
      </c>
      <c r="C4688" s="212" t="s">
        <v>5902</v>
      </c>
      <c r="D4688" s="47" t="s">
        <v>725</v>
      </c>
      <c r="E4688" s="11">
        <v>0</v>
      </c>
      <c r="F4688" s="2">
        <v>0.31559999999999999</v>
      </c>
      <c r="G4688" s="2">
        <v>0.66659999999999997</v>
      </c>
      <c r="H4688" s="2">
        <v>-0.35099999999999998</v>
      </c>
      <c r="I4688" s="2">
        <v>0.25940000000000002</v>
      </c>
      <c r="J4688" s="2">
        <v>0.69079999999999997</v>
      </c>
      <c r="K4688" s="2">
        <v>-0.43139999999999995</v>
      </c>
      <c r="L4688" s="2">
        <v>0.33150000000000002</v>
      </c>
      <c r="M4688" s="2">
        <v>0.65510000000000002</v>
      </c>
      <c r="N4688" s="2">
        <v>-0.3236</v>
      </c>
      <c r="O4688" s="2">
        <v>-0.36866666666666664</v>
      </c>
      <c r="P4688" s="2" t="s">
        <v>5900</v>
      </c>
      <c r="Q4688" s="5">
        <v>34327</v>
      </c>
      <c r="R4688" s="5" t="s">
        <v>4791</v>
      </c>
      <c r="S4688" s="5">
        <v>45</v>
      </c>
      <c r="T4688" s="5">
        <v>131.09214321088356</v>
      </c>
      <c r="U4688" s="5">
        <v>0</v>
      </c>
      <c r="V4688" s="5">
        <v>0</v>
      </c>
      <c r="W4688" s="5">
        <v>6</v>
      </c>
      <c r="X4688" s="5">
        <v>17.478952428117807</v>
      </c>
      <c r="Y4688" s="5">
        <v>8</v>
      </c>
      <c r="Z4688" s="5">
        <v>23.305269904157079</v>
      </c>
      <c r="AA4688" s="5">
        <v>31</v>
      </c>
      <c r="AB4688" s="5">
        <v>90.30792087860867</v>
      </c>
      <c r="AC4688" s="225">
        <v>251</v>
      </c>
      <c r="AD4688" s="5">
        <v>731.20284324292834</v>
      </c>
      <c r="AE4688" s="5">
        <v>24</v>
      </c>
      <c r="AF4688" s="5">
        <v>69.91580971247123</v>
      </c>
      <c r="AG4688" s="5">
        <v>202</v>
      </c>
      <c r="AH4688" s="5">
        <v>588.45806507996622</v>
      </c>
      <c r="AI4688" s="5">
        <v>25</v>
      </c>
      <c r="AJ4688" s="5">
        <v>72.828968450490876</v>
      </c>
    </row>
    <row r="4689" spans="1:36" x14ac:dyDescent="0.25">
      <c r="A4689">
        <v>2019</v>
      </c>
      <c r="B4689" t="s">
        <v>70</v>
      </c>
      <c r="C4689" s="212" t="s">
        <v>721</v>
      </c>
      <c r="D4689" s="47" t="s">
        <v>5327</v>
      </c>
      <c r="E4689" s="11">
        <v>32.85</v>
      </c>
      <c r="F4689" s="2">
        <v>0.70730000000000004</v>
      </c>
      <c r="G4689" s="2">
        <v>0.27339999999999998</v>
      </c>
      <c r="H4689" s="2">
        <v>0.43390000000000006</v>
      </c>
      <c r="I4689" s="2">
        <v>0.69830000000000003</v>
      </c>
      <c r="J4689" s="2">
        <v>0.25180000000000002</v>
      </c>
      <c r="K4689" s="2">
        <v>0.44650000000000001</v>
      </c>
      <c r="L4689" s="2">
        <v>0.67659999999999998</v>
      </c>
      <c r="M4689" s="2">
        <v>0.30599999999999999</v>
      </c>
      <c r="N4689" s="2">
        <v>0.37059999999999998</v>
      </c>
      <c r="O4689" s="2">
        <v>0.41700000000000004</v>
      </c>
      <c r="P4689" s="5" t="s">
        <v>4792</v>
      </c>
      <c r="Q4689" s="5">
        <v>34373</v>
      </c>
      <c r="R4689" s="5">
        <v>1046.3622526636225</v>
      </c>
      <c r="S4689" s="5">
        <v>121</v>
      </c>
      <c r="T4689" s="5">
        <v>352.02048119163294</v>
      </c>
      <c r="U4689" s="5">
        <v>1</v>
      </c>
      <c r="V4689" s="5">
        <v>2.9092601751374625</v>
      </c>
      <c r="W4689" s="5">
        <v>28</v>
      </c>
      <c r="X4689" s="5">
        <v>81.459284903848953</v>
      </c>
      <c r="Y4689" s="5">
        <v>7</v>
      </c>
      <c r="Z4689" s="5">
        <v>20.364821225962238</v>
      </c>
      <c r="AA4689" s="5">
        <v>85</v>
      </c>
      <c r="AB4689" s="5">
        <v>247.28711488668432</v>
      </c>
      <c r="AC4689" s="225">
        <v>1047</v>
      </c>
      <c r="AD4689" s="5">
        <v>3045.9954033689232</v>
      </c>
      <c r="AE4689" s="5">
        <v>140</v>
      </c>
      <c r="AF4689" s="5">
        <v>407.29642451924474</v>
      </c>
      <c r="AG4689" s="5">
        <v>779</v>
      </c>
      <c r="AH4689" s="5">
        <v>2266.3136764320834</v>
      </c>
      <c r="AI4689" s="5">
        <v>128</v>
      </c>
      <c r="AJ4689" s="5">
        <v>372.3853024175952</v>
      </c>
    </row>
    <row r="4690" spans="1:36" x14ac:dyDescent="0.25">
      <c r="A4690">
        <v>2018</v>
      </c>
      <c r="B4690" t="s">
        <v>49</v>
      </c>
      <c r="C4690" s="212" t="s">
        <v>5607</v>
      </c>
      <c r="D4690" s="47" t="s">
        <v>726</v>
      </c>
      <c r="E4690" s="11">
        <v>10.1</v>
      </c>
      <c r="F4690" s="2">
        <v>0.30480000000000002</v>
      </c>
      <c r="G4690" s="2">
        <v>0.66490000000000005</v>
      </c>
      <c r="H4690" s="2">
        <v>-0.36010000000000003</v>
      </c>
      <c r="I4690" s="2">
        <v>0.20100000000000001</v>
      </c>
      <c r="J4690" s="2">
        <v>0.747</v>
      </c>
      <c r="K4690" s="2">
        <v>-0.54600000000000004</v>
      </c>
      <c r="L4690" s="2">
        <v>0.23499999999999999</v>
      </c>
      <c r="M4690" s="2">
        <v>0.75600000000000001</v>
      </c>
      <c r="N4690" s="2">
        <v>-0.52100000000000002</v>
      </c>
      <c r="O4690" s="2">
        <v>-0.47570000000000007</v>
      </c>
      <c r="P4690" s="2" t="s">
        <v>5900</v>
      </c>
      <c r="Q4690" s="5">
        <v>34385</v>
      </c>
      <c r="R4690" s="5">
        <v>3404.4554455445545</v>
      </c>
      <c r="S4690" s="5">
        <v>82</v>
      </c>
      <c r="T4690" s="5">
        <v>238.47607968590958</v>
      </c>
      <c r="U4690" s="5">
        <v>1</v>
      </c>
      <c r="V4690" s="5">
        <v>2.908244874218409</v>
      </c>
      <c r="W4690" s="5">
        <v>6</v>
      </c>
      <c r="X4690" s="5">
        <v>17.449469245310453</v>
      </c>
      <c r="Y4690" s="5">
        <v>10</v>
      </c>
      <c r="Z4690" s="5">
        <v>29.082448742184091</v>
      </c>
      <c r="AA4690" s="5">
        <v>65</v>
      </c>
      <c r="AB4690" s="5">
        <v>189.03591682419659</v>
      </c>
      <c r="AC4690" s="225">
        <v>409</v>
      </c>
      <c r="AD4690" s="5">
        <v>1189.4721535553292</v>
      </c>
      <c r="AE4690" s="5">
        <v>69</v>
      </c>
      <c r="AF4690" s="5">
        <v>200.66889632107021</v>
      </c>
      <c r="AG4690" s="5">
        <v>307</v>
      </c>
      <c r="AH4690" s="5">
        <v>892.83117638505155</v>
      </c>
      <c r="AI4690" s="5">
        <v>33</v>
      </c>
      <c r="AJ4690" s="5">
        <v>95.972080849207501</v>
      </c>
    </row>
    <row r="4691" spans="1:36" x14ac:dyDescent="0.25">
      <c r="A4691">
        <v>2018</v>
      </c>
      <c r="B4691" t="s">
        <v>49</v>
      </c>
      <c r="C4691" s="212" t="s">
        <v>5607</v>
      </c>
      <c r="D4691" s="47" t="s">
        <v>726</v>
      </c>
      <c r="E4691" s="11">
        <v>10.1</v>
      </c>
      <c r="F4691" s="2">
        <v>0.30480000000000002</v>
      </c>
      <c r="G4691" s="2">
        <v>0.66490000000000005</v>
      </c>
      <c r="H4691" s="2">
        <v>-0.36010000000000003</v>
      </c>
      <c r="I4691" s="2">
        <v>0.20100000000000001</v>
      </c>
      <c r="J4691" s="2">
        <v>0.747</v>
      </c>
      <c r="K4691" s="2">
        <v>-0.54600000000000004</v>
      </c>
      <c r="L4691" s="2">
        <v>0.23499999999999999</v>
      </c>
      <c r="M4691" s="2">
        <v>0.75600000000000001</v>
      </c>
      <c r="N4691" s="2">
        <v>-0.52100000000000002</v>
      </c>
      <c r="O4691" s="2">
        <v>-0.47570000000000007</v>
      </c>
      <c r="P4691" s="2" t="s">
        <v>5900</v>
      </c>
      <c r="Q4691" s="5">
        <v>34535</v>
      </c>
      <c r="R4691" s="5">
        <v>3419.3069306930693</v>
      </c>
      <c r="S4691" s="5">
        <v>108</v>
      </c>
      <c r="T4691" s="5">
        <v>312.72621977703778</v>
      </c>
      <c r="U4691" s="5">
        <v>0</v>
      </c>
      <c r="V4691" s="5">
        <v>0</v>
      </c>
      <c r="W4691" s="5">
        <v>14</v>
      </c>
      <c r="X4691" s="5">
        <v>40.538584045171568</v>
      </c>
      <c r="Y4691" s="5">
        <v>18</v>
      </c>
      <c r="Z4691" s="5">
        <v>52.1210366295063</v>
      </c>
      <c r="AA4691" s="5">
        <v>76</v>
      </c>
      <c r="AB4691" s="5">
        <v>220.06659910235993</v>
      </c>
      <c r="AC4691" s="225">
        <v>456</v>
      </c>
      <c r="AD4691" s="5">
        <v>1320.3995946141595</v>
      </c>
      <c r="AE4691" s="5">
        <v>74</v>
      </c>
      <c r="AF4691" s="5">
        <v>214.27537281019255</v>
      </c>
      <c r="AG4691" s="5">
        <v>349</v>
      </c>
      <c r="AH4691" s="5">
        <v>1010.5689879832054</v>
      </c>
      <c r="AI4691" s="5">
        <v>33</v>
      </c>
      <c r="AJ4691" s="5">
        <v>95.555233820761543</v>
      </c>
    </row>
    <row r="4692" spans="1:36" x14ac:dyDescent="0.25">
      <c r="A4692">
        <v>2017</v>
      </c>
      <c r="B4692" t="s">
        <v>49</v>
      </c>
      <c r="C4692" s="212" t="s">
        <v>6362</v>
      </c>
      <c r="D4692" s="47" t="s">
        <v>5371</v>
      </c>
      <c r="E4692" s="11">
        <v>60.9</v>
      </c>
      <c r="F4692" s="2">
        <v>0.42899999999999999</v>
      </c>
      <c r="G4692" s="2">
        <v>0.54510000000000003</v>
      </c>
      <c r="H4692" s="2">
        <v>-0.11610000000000004</v>
      </c>
      <c r="I4692" s="2">
        <v>0.40600000000000003</v>
      </c>
      <c r="J4692" s="2">
        <v>0.51700000000000002</v>
      </c>
      <c r="K4692" s="2">
        <v>-0.11099999999999999</v>
      </c>
      <c r="L4692" s="2">
        <v>0.372</v>
      </c>
      <c r="M4692" s="2">
        <v>0.61299999999999999</v>
      </c>
      <c r="N4692" s="2">
        <v>-0.24099999999999999</v>
      </c>
      <c r="O4692" s="2">
        <v>-0.15603333333333333</v>
      </c>
      <c r="P4692" s="2" t="s">
        <v>5900</v>
      </c>
      <c r="Q4692" s="5">
        <v>34802</v>
      </c>
      <c r="R4692" s="5">
        <v>571.46141215106729</v>
      </c>
      <c r="S4692" s="5">
        <v>73</v>
      </c>
      <c r="T4692" s="5">
        <v>209.75805988161599</v>
      </c>
      <c r="U4692" s="5">
        <v>0</v>
      </c>
      <c r="V4692" s="5">
        <v>0</v>
      </c>
      <c r="W4692" s="5">
        <v>8</v>
      </c>
      <c r="X4692" s="5">
        <v>22.987184644560656</v>
      </c>
      <c r="Y4692" s="5">
        <v>11</v>
      </c>
      <c r="Z4692" s="5">
        <v>31.607378886270904</v>
      </c>
      <c r="AA4692" s="5">
        <v>54</v>
      </c>
      <c r="AB4692" s="5">
        <v>155.16349635078444</v>
      </c>
      <c r="AC4692" s="225">
        <v>707</v>
      </c>
      <c r="AD4692" s="5">
        <v>2031.4924429630482</v>
      </c>
      <c r="AE4692" s="5">
        <v>87</v>
      </c>
      <c r="AF4692" s="5">
        <v>249.98563300959714</v>
      </c>
      <c r="AG4692" s="5">
        <v>581</v>
      </c>
      <c r="AH4692" s="5">
        <v>1669.4442848112178</v>
      </c>
      <c r="AI4692" s="5">
        <v>39</v>
      </c>
      <c r="AJ4692" s="5">
        <v>112.0625251422332</v>
      </c>
    </row>
    <row r="4693" spans="1:36" x14ac:dyDescent="0.25">
      <c r="A4693">
        <v>2019</v>
      </c>
      <c r="B4693" t="s">
        <v>71</v>
      </c>
      <c r="C4693" s="212" t="s">
        <v>5902</v>
      </c>
      <c r="D4693" s="47" t="s">
        <v>725</v>
      </c>
      <c r="E4693" s="11">
        <v>0</v>
      </c>
      <c r="F4693" s="2">
        <v>0.31559999999999999</v>
      </c>
      <c r="G4693" s="2">
        <v>0.66659999999999997</v>
      </c>
      <c r="H4693" s="2">
        <v>-0.35099999999999998</v>
      </c>
      <c r="I4693" s="2">
        <v>0.25940000000000002</v>
      </c>
      <c r="J4693" s="2">
        <v>0.69079999999999997</v>
      </c>
      <c r="K4693" s="2">
        <v>-0.43139999999999995</v>
      </c>
      <c r="L4693" s="2">
        <v>0.33150000000000002</v>
      </c>
      <c r="M4693" s="2">
        <v>0.65510000000000002</v>
      </c>
      <c r="N4693" s="2">
        <v>-0.3236</v>
      </c>
      <c r="O4693" s="2">
        <v>-0.36866666666666664</v>
      </c>
      <c r="P4693" s="2" t="s">
        <v>5900</v>
      </c>
      <c r="Q4693" s="5">
        <v>34841</v>
      </c>
      <c r="R4693" s="5" t="s">
        <v>4791</v>
      </c>
      <c r="S4693" s="5">
        <v>43</v>
      </c>
      <c r="T4693" s="5">
        <v>123.4178123475216</v>
      </c>
      <c r="U4693" s="5">
        <v>0</v>
      </c>
      <c r="V4693" s="5">
        <v>0</v>
      </c>
      <c r="W4693" s="5">
        <v>5</v>
      </c>
      <c r="X4693" s="5">
        <v>14.350908412502511</v>
      </c>
      <c r="Y4693" s="5">
        <v>4</v>
      </c>
      <c r="Z4693" s="5">
        <v>11.48072673000201</v>
      </c>
      <c r="AA4693" s="5">
        <v>34</v>
      </c>
      <c r="AB4693" s="5">
        <v>97.58617720501708</v>
      </c>
      <c r="AC4693" s="225">
        <v>299</v>
      </c>
      <c r="AD4693" s="5">
        <v>858.18432306765021</v>
      </c>
      <c r="AE4693" s="5">
        <v>38</v>
      </c>
      <c r="AF4693" s="5">
        <v>109.0669039350191</v>
      </c>
      <c r="AG4693" s="5">
        <v>232</v>
      </c>
      <c r="AH4693" s="5">
        <v>665.88215034011648</v>
      </c>
      <c r="AI4693" s="5">
        <v>29</v>
      </c>
      <c r="AJ4693" s="5">
        <v>83.23526879251456</v>
      </c>
    </row>
    <row r="4694" spans="1:36" x14ac:dyDescent="0.25">
      <c r="A4694">
        <v>2017</v>
      </c>
      <c r="B4694" t="s">
        <v>70</v>
      </c>
      <c r="C4694" s="212" t="s">
        <v>5292</v>
      </c>
      <c r="D4694" s="47" t="s">
        <v>636</v>
      </c>
      <c r="E4694" s="11">
        <v>19.79</v>
      </c>
      <c r="F4694" s="2">
        <v>0.67669999999999997</v>
      </c>
      <c r="G4694" s="2">
        <v>0.2994</v>
      </c>
      <c r="H4694" s="2">
        <v>0.37729999999999997</v>
      </c>
      <c r="I4694" s="2">
        <v>0.6946</v>
      </c>
      <c r="J4694" s="2">
        <v>0.25359999999999999</v>
      </c>
      <c r="K4694" s="2">
        <v>0.441</v>
      </c>
      <c r="L4694" s="2">
        <v>0.70120000000000005</v>
      </c>
      <c r="M4694" s="2">
        <v>0.2853</v>
      </c>
      <c r="N4694" s="2">
        <v>0.41590000000000005</v>
      </c>
      <c r="O4694" s="2">
        <v>0.41139999999999999</v>
      </c>
      <c r="P4694" s="5" t="s">
        <v>4792</v>
      </c>
      <c r="Q4694" s="5">
        <v>34888</v>
      </c>
      <c r="R4694" s="5">
        <v>1762.9105608893381</v>
      </c>
      <c r="S4694" s="5">
        <v>61</v>
      </c>
      <c r="T4694" s="5">
        <v>174.845218986471</v>
      </c>
      <c r="U4694" s="5">
        <v>0</v>
      </c>
      <c r="V4694" s="5">
        <v>0</v>
      </c>
      <c r="W4694" s="5">
        <v>14</v>
      </c>
      <c r="X4694" s="5">
        <v>40.12841091492777</v>
      </c>
      <c r="Y4694" s="5">
        <v>11</v>
      </c>
      <c r="Z4694" s="5">
        <v>31.529465718871819</v>
      </c>
      <c r="AA4694" s="5">
        <v>36</v>
      </c>
      <c r="AB4694" s="5">
        <v>103.18734235267141</v>
      </c>
      <c r="AC4694" s="225">
        <v>613</v>
      </c>
      <c r="AD4694" s="5">
        <v>1757.0511350607658</v>
      </c>
      <c r="AE4694" s="5">
        <v>34</v>
      </c>
      <c r="AF4694" s="5">
        <v>97.454712221967441</v>
      </c>
      <c r="AG4694" s="5">
        <v>527</v>
      </c>
      <c r="AH4694" s="5">
        <v>1510.5480394404951</v>
      </c>
      <c r="AI4694" s="5">
        <v>52</v>
      </c>
      <c r="AJ4694" s="5">
        <v>149.04838339830314</v>
      </c>
    </row>
    <row r="4695" spans="1:36" x14ac:dyDescent="0.25">
      <c r="A4695">
        <v>2017</v>
      </c>
      <c r="B4695" t="s">
        <v>71</v>
      </c>
      <c r="C4695" s="212" t="s">
        <v>5212</v>
      </c>
      <c r="D4695" s="47" t="s">
        <v>4920</v>
      </c>
      <c r="E4695" s="11">
        <v>0</v>
      </c>
      <c r="F4695" s="2">
        <v>0.66190000000000004</v>
      </c>
      <c r="G4695" s="2">
        <v>0.32169999999999999</v>
      </c>
      <c r="H4695" s="2">
        <v>0.34020000000000006</v>
      </c>
      <c r="I4695" s="2">
        <v>0.70579999999999998</v>
      </c>
      <c r="J4695" s="2">
        <v>0.25530000000000003</v>
      </c>
      <c r="K4695" s="2">
        <v>0.45049999999999996</v>
      </c>
      <c r="L4695" s="2">
        <v>0.73080000000000001</v>
      </c>
      <c r="M4695" s="2">
        <v>0.25629999999999997</v>
      </c>
      <c r="N4695" s="2">
        <v>0.47450000000000003</v>
      </c>
      <c r="O4695" s="2">
        <v>0.42173333333333335</v>
      </c>
      <c r="P4695" s="2" t="s">
        <v>4792</v>
      </c>
      <c r="Q4695" s="5">
        <v>35169</v>
      </c>
      <c r="R4695" s="5" t="s">
        <v>4791</v>
      </c>
      <c r="S4695" s="5">
        <v>51</v>
      </c>
      <c r="T4695" s="5">
        <v>145.01407489550456</v>
      </c>
      <c r="U4695" s="5">
        <v>3</v>
      </c>
      <c r="V4695" s="5">
        <v>8.5302396997355618</v>
      </c>
      <c r="W4695" s="5">
        <v>3</v>
      </c>
      <c r="X4695" s="5">
        <v>8.5302396997355618</v>
      </c>
      <c r="Y4695" s="5">
        <v>19</v>
      </c>
      <c r="Z4695" s="5">
        <v>54.024851431658561</v>
      </c>
      <c r="AA4695" s="5">
        <v>26</v>
      </c>
      <c r="AB4695" s="5">
        <v>73.928744064374868</v>
      </c>
      <c r="AC4695" s="225">
        <v>749</v>
      </c>
      <c r="AD4695" s="5">
        <v>2129.7165117006452</v>
      </c>
      <c r="AE4695" s="5">
        <v>80</v>
      </c>
      <c r="AF4695" s="5">
        <v>227.47305865961502</v>
      </c>
      <c r="AG4695" s="5">
        <v>599</v>
      </c>
      <c r="AH4695" s="5">
        <v>1703.2045267138674</v>
      </c>
      <c r="AI4695" s="5">
        <v>70</v>
      </c>
      <c r="AJ4695" s="5">
        <v>199.03892632716315</v>
      </c>
    </row>
    <row r="4696" spans="1:36" x14ac:dyDescent="0.25">
      <c r="A4696">
        <v>2018</v>
      </c>
      <c r="B4696" t="s">
        <v>49</v>
      </c>
      <c r="C4696" s="212" t="s">
        <v>6353</v>
      </c>
      <c r="D4696" s="47" t="s">
        <v>6316</v>
      </c>
      <c r="E4696" s="11">
        <v>22.7</v>
      </c>
      <c r="F4696" s="2">
        <v>0.2611</v>
      </c>
      <c r="G4696" s="2">
        <v>0.71</v>
      </c>
      <c r="H4696" s="2">
        <v>-0.44889999999999997</v>
      </c>
      <c r="I4696" s="2">
        <v>0.375</v>
      </c>
      <c r="J4696" s="2">
        <v>0.52400000000000002</v>
      </c>
      <c r="K4696" s="2">
        <v>-0.14900000000000002</v>
      </c>
      <c r="L4696" s="2">
        <v>0.49</v>
      </c>
      <c r="M4696" s="2">
        <v>0.49399999999999999</v>
      </c>
      <c r="N4696" s="2">
        <v>-4.0000000000000036E-3</v>
      </c>
      <c r="O4696" s="2">
        <v>-0.20063333333333333</v>
      </c>
      <c r="P4696" s="2" t="s">
        <v>5900</v>
      </c>
      <c r="Q4696" s="5">
        <v>35218</v>
      </c>
      <c r="R4696" s="5">
        <v>1551.4537444933922</v>
      </c>
      <c r="S4696" s="5">
        <v>34</v>
      </c>
      <c r="T4696" s="5">
        <v>96.541541257311607</v>
      </c>
      <c r="U4696" s="5">
        <v>0</v>
      </c>
      <c r="V4696" s="5">
        <v>0</v>
      </c>
      <c r="W4696" s="5">
        <v>4</v>
      </c>
      <c r="X4696" s="5">
        <v>11.35782838321313</v>
      </c>
      <c r="Y4696" s="5">
        <v>1</v>
      </c>
      <c r="Z4696" s="5">
        <v>2.8394570958032825</v>
      </c>
      <c r="AA4696" s="5">
        <v>29</v>
      </c>
      <c r="AB4696" s="5">
        <v>82.344255778295178</v>
      </c>
      <c r="AC4696" s="225">
        <v>397</v>
      </c>
      <c r="AD4696" s="5">
        <v>1127.264467033903</v>
      </c>
      <c r="AE4696" s="5">
        <v>17</v>
      </c>
      <c r="AF4696" s="5">
        <v>48.270770628655804</v>
      </c>
      <c r="AG4696" s="5">
        <v>364</v>
      </c>
      <c r="AH4696" s="5">
        <v>1033.5623828723947</v>
      </c>
      <c r="AI4696" s="5">
        <v>16</v>
      </c>
      <c r="AJ4696" s="5">
        <v>45.431313532852521</v>
      </c>
    </row>
    <row r="4697" spans="1:36" x14ac:dyDescent="0.25">
      <c r="A4697">
        <v>2018</v>
      </c>
      <c r="B4697" t="s">
        <v>49</v>
      </c>
      <c r="C4697" s="212" t="s">
        <v>6353</v>
      </c>
      <c r="D4697" s="47" t="s">
        <v>6316</v>
      </c>
      <c r="E4697" s="11">
        <v>22.7</v>
      </c>
      <c r="F4697" s="2">
        <v>0.2611</v>
      </c>
      <c r="G4697" s="2">
        <v>0.71</v>
      </c>
      <c r="H4697" s="2">
        <v>-0.44889999999999997</v>
      </c>
      <c r="I4697" s="2">
        <v>0.375</v>
      </c>
      <c r="J4697" s="2">
        <v>0.52400000000000002</v>
      </c>
      <c r="K4697" s="2">
        <v>-0.14900000000000002</v>
      </c>
      <c r="L4697" s="2">
        <v>0.49</v>
      </c>
      <c r="M4697" s="2">
        <v>0.49399999999999999</v>
      </c>
      <c r="N4697" s="2">
        <v>-4.0000000000000036E-3</v>
      </c>
      <c r="O4697" s="2">
        <v>-0.20063333333333333</v>
      </c>
      <c r="P4697" s="2" t="s">
        <v>5900</v>
      </c>
      <c r="Q4697" s="5">
        <v>35264</v>
      </c>
      <c r="R4697" s="5">
        <v>1553.4801762114537</v>
      </c>
      <c r="S4697" s="5">
        <v>31</v>
      </c>
      <c r="T4697" s="5">
        <v>87.908348457350272</v>
      </c>
      <c r="U4697" s="5">
        <v>0</v>
      </c>
      <c r="V4697" s="5">
        <v>0</v>
      </c>
      <c r="W4697" s="5">
        <v>4</v>
      </c>
      <c r="X4697" s="5">
        <v>11.343012704174228</v>
      </c>
      <c r="Y4697" s="5">
        <v>2</v>
      </c>
      <c r="Z4697" s="5">
        <v>5.6715063520871141</v>
      </c>
      <c r="AA4697" s="5">
        <v>25</v>
      </c>
      <c r="AB4697" s="5">
        <v>70.893829401088936</v>
      </c>
      <c r="AC4697" s="225">
        <v>381</v>
      </c>
      <c r="AD4697" s="5">
        <v>1080.4219600725953</v>
      </c>
      <c r="AE4697" s="5">
        <v>32</v>
      </c>
      <c r="AF4697" s="5">
        <v>90.744101633393825</v>
      </c>
      <c r="AG4697" s="5">
        <v>335</v>
      </c>
      <c r="AH4697" s="5">
        <v>949.97731397459154</v>
      </c>
      <c r="AI4697" s="5">
        <v>14</v>
      </c>
      <c r="AJ4697" s="5">
        <v>39.700544464609798</v>
      </c>
    </row>
    <row r="4698" spans="1:36" x14ac:dyDescent="0.25">
      <c r="A4698">
        <v>2017</v>
      </c>
      <c r="B4698" t="s">
        <v>41</v>
      </c>
      <c r="C4698" s="212" t="s">
        <v>5864</v>
      </c>
      <c r="D4698" s="47" t="s">
        <v>5053</v>
      </c>
      <c r="E4698" s="11">
        <v>14.888</v>
      </c>
      <c r="F4698" s="2">
        <v>0.46100000000000002</v>
      </c>
      <c r="G4698" s="2">
        <v>0.51849999999999996</v>
      </c>
      <c r="H4698" s="2">
        <v>-5.749999999999994E-2</v>
      </c>
      <c r="I4698" s="2">
        <v>0.46860000000000002</v>
      </c>
      <c r="J4698" s="2">
        <v>0.46710000000000002</v>
      </c>
      <c r="K4698" s="2">
        <v>1.5000000000000013E-3</v>
      </c>
      <c r="L4698" s="2">
        <v>0.50719999999999998</v>
      </c>
      <c r="M4698" s="2">
        <v>0.47399999999999998</v>
      </c>
      <c r="N4698" s="2">
        <v>3.3200000000000007E-2</v>
      </c>
      <c r="O4698" s="2">
        <v>-7.5999999999999774E-3</v>
      </c>
      <c r="P4698" s="2" t="s">
        <v>5765</v>
      </c>
      <c r="Q4698" s="5">
        <v>35273</v>
      </c>
      <c r="R4698" s="5">
        <v>2369.2235357334766</v>
      </c>
      <c r="S4698" s="5">
        <v>22</v>
      </c>
      <c r="T4698" s="5">
        <v>62.370651773311032</v>
      </c>
      <c r="U4698" s="5">
        <v>0</v>
      </c>
      <c r="V4698" s="5">
        <v>0</v>
      </c>
      <c r="W4698" s="5">
        <v>13</v>
      </c>
      <c r="X4698" s="5">
        <v>36.8553851387747</v>
      </c>
      <c r="Y4698" s="5">
        <v>4</v>
      </c>
      <c r="Z4698" s="5">
        <v>11.340118504238371</v>
      </c>
      <c r="AA4698" s="5">
        <v>5</v>
      </c>
      <c r="AB4698" s="5">
        <v>14.175148130297961</v>
      </c>
      <c r="AC4698" s="225">
        <v>353</v>
      </c>
      <c r="AD4698" s="5">
        <v>1000.7654579990361</v>
      </c>
      <c r="AE4698" s="5">
        <v>23</v>
      </c>
      <c r="AF4698" s="5">
        <v>65.205681399370619</v>
      </c>
      <c r="AG4698" s="5">
        <v>319</v>
      </c>
      <c r="AH4698" s="5">
        <v>904.37445071300999</v>
      </c>
      <c r="AI4698" s="5">
        <v>11</v>
      </c>
      <c r="AJ4698" s="5">
        <v>31.185325886655516</v>
      </c>
    </row>
    <row r="4699" spans="1:36" x14ac:dyDescent="0.25">
      <c r="A4699">
        <v>2017</v>
      </c>
      <c r="B4699" t="s">
        <v>71</v>
      </c>
      <c r="C4699" s="212" t="s">
        <v>5771</v>
      </c>
      <c r="D4699" s="47" t="s">
        <v>970</v>
      </c>
      <c r="E4699" s="11">
        <v>0</v>
      </c>
      <c r="F4699" s="2">
        <v>0.4269</v>
      </c>
      <c r="G4699" s="2">
        <v>0.55940000000000001</v>
      </c>
      <c r="H4699" s="2">
        <v>-0.13250000000000001</v>
      </c>
      <c r="I4699" s="2">
        <v>0.41610000000000003</v>
      </c>
      <c r="J4699" s="2">
        <v>0.53949999999999998</v>
      </c>
      <c r="K4699" s="2">
        <v>-0.12339999999999995</v>
      </c>
      <c r="L4699" s="2">
        <v>0.49309999999999998</v>
      </c>
      <c r="M4699" s="2">
        <v>0.49390000000000001</v>
      </c>
      <c r="N4699" s="2">
        <v>-8.0000000000002292E-4</v>
      </c>
      <c r="O4699" s="2">
        <v>-8.5566666666666666E-2</v>
      </c>
      <c r="P4699" s="2" t="s">
        <v>5765</v>
      </c>
      <c r="Q4699" s="5">
        <v>35293</v>
      </c>
      <c r="R4699" s="5" t="s">
        <v>4791</v>
      </c>
      <c r="S4699" s="5">
        <v>103</v>
      </c>
      <c r="T4699" s="5">
        <v>291.84257501487548</v>
      </c>
      <c r="U4699" s="5">
        <v>0</v>
      </c>
      <c r="V4699" s="5">
        <v>0</v>
      </c>
      <c r="W4699" s="5">
        <v>20</v>
      </c>
      <c r="X4699" s="5">
        <v>56.668461167936982</v>
      </c>
      <c r="Y4699" s="5">
        <v>16</v>
      </c>
      <c r="Z4699" s="5">
        <v>45.334768934349583</v>
      </c>
      <c r="AA4699" s="5">
        <v>67</v>
      </c>
      <c r="AB4699" s="5">
        <v>189.8393449125889</v>
      </c>
      <c r="AC4699" s="225">
        <v>527</v>
      </c>
      <c r="AD4699" s="5">
        <v>1493.2139517751395</v>
      </c>
      <c r="AE4699" s="5">
        <v>77</v>
      </c>
      <c r="AF4699" s="5">
        <v>218.17357549655736</v>
      </c>
      <c r="AG4699" s="5">
        <v>401</v>
      </c>
      <c r="AH4699" s="5">
        <v>1136.2026464171365</v>
      </c>
      <c r="AI4699" s="5">
        <v>49</v>
      </c>
      <c r="AJ4699" s="5">
        <v>138.83772986144561</v>
      </c>
    </row>
    <row r="4700" spans="1:36" x14ac:dyDescent="0.25">
      <c r="A4700">
        <v>2017</v>
      </c>
      <c r="B4700" t="s">
        <v>49</v>
      </c>
      <c r="C4700" s="212" t="s">
        <v>6353</v>
      </c>
      <c r="D4700" s="47" t="s">
        <v>6316</v>
      </c>
      <c r="E4700" s="11">
        <v>22.7</v>
      </c>
      <c r="F4700" s="2">
        <v>0.2611</v>
      </c>
      <c r="G4700" s="2">
        <v>0.71</v>
      </c>
      <c r="H4700" s="2">
        <v>-0.44889999999999997</v>
      </c>
      <c r="I4700" s="2">
        <v>0.375</v>
      </c>
      <c r="J4700" s="2">
        <v>0.52400000000000002</v>
      </c>
      <c r="K4700" s="2">
        <v>-0.14900000000000002</v>
      </c>
      <c r="L4700" s="2">
        <v>0.49</v>
      </c>
      <c r="M4700" s="2">
        <v>0.49399999999999999</v>
      </c>
      <c r="N4700" s="2">
        <v>-4.0000000000000036E-3</v>
      </c>
      <c r="O4700" s="2">
        <v>-0.20063333333333333</v>
      </c>
      <c r="P4700" s="2" t="s">
        <v>5900</v>
      </c>
      <c r="Q4700" s="5">
        <v>35392</v>
      </c>
      <c r="R4700" s="5">
        <v>1559.1189427312777</v>
      </c>
      <c r="S4700" s="5">
        <v>45</v>
      </c>
      <c r="T4700" s="5">
        <v>127.14737793851718</v>
      </c>
      <c r="U4700" s="5">
        <v>0</v>
      </c>
      <c r="V4700" s="5">
        <v>0</v>
      </c>
      <c r="W4700" s="5">
        <v>3</v>
      </c>
      <c r="X4700" s="5">
        <v>8.4764918625678121</v>
      </c>
      <c r="Y4700" s="5">
        <v>5</v>
      </c>
      <c r="Z4700" s="5">
        <v>14.127486437613021</v>
      </c>
      <c r="AA4700" s="5">
        <v>37</v>
      </c>
      <c r="AB4700" s="5">
        <v>104.54339963833635</v>
      </c>
      <c r="AC4700" s="225">
        <v>490</v>
      </c>
      <c r="AD4700" s="5">
        <v>1384.493670886076</v>
      </c>
      <c r="AE4700" s="5">
        <v>48</v>
      </c>
      <c r="AF4700" s="5">
        <v>135.62386980108499</v>
      </c>
      <c r="AG4700" s="5">
        <v>419</v>
      </c>
      <c r="AH4700" s="5">
        <v>1183.8833634719711</v>
      </c>
      <c r="AI4700" s="5">
        <v>23</v>
      </c>
      <c r="AJ4700" s="5">
        <v>64.986437613019888</v>
      </c>
    </row>
    <row r="4701" spans="1:36" x14ac:dyDescent="0.25">
      <c r="A4701">
        <v>2018</v>
      </c>
      <c r="B4701" t="s">
        <v>41</v>
      </c>
      <c r="C4701" s="212" t="s">
        <v>5864</v>
      </c>
      <c r="D4701" s="47" t="s">
        <v>5053</v>
      </c>
      <c r="E4701" s="11">
        <v>14.888</v>
      </c>
      <c r="F4701" s="2">
        <v>0.46100000000000002</v>
      </c>
      <c r="G4701" s="2">
        <v>0.51849999999999996</v>
      </c>
      <c r="H4701" s="2">
        <v>-5.749999999999994E-2</v>
      </c>
      <c r="I4701" s="2">
        <v>0.46860000000000002</v>
      </c>
      <c r="J4701" s="2">
        <v>0.46710000000000002</v>
      </c>
      <c r="K4701" s="2">
        <v>1.5000000000000013E-3</v>
      </c>
      <c r="L4701" s="2">
        <v>0.50719999999999998</v>
      </c>
      <c r="M4701" s="2">
        <v>0.47399999999999998</v>
      </c>
      <c r="N4701" s="2">
        <v>3.3200000000000007E-2</v>
      </c>
      <c r="O4701" s="2">
        <v>-7.5999999999999774E-3</v>
      </c>
      <c r="P4701" s="2" t="s">
        <v>5765</v>
      </c>
      <c r="Q4701" s="5">
        <v>35478</v>
      </c>
      <c r="R4701" s="5">
        <v>2382.993014508329</v>
      </c>
      <c r="S4701" s="5">
        <v>17</v>
      </c>
      <c r="T4701" s="5">
        <v>47.917018997688707</v>
      </c>
      <c r="U4701" s="5">
        <v>0</v>
      </c>
      <c r="V4701" s="5">
        <v>0</v>
      </c>
      <c r="W4701" s="5">
        <v>8</v>
      </c>
      <c r="X4701" s="5">
        <v>22.54918541067704</v>
      </c>
      <c r="Y4701" s="5">
        <v>2</v>
      </c>
      <c r="Z4701" s="5">
        <v>5.6372963526692601</v>
      </c>
      <c r="AA4701" s="5">
        <v>7</v>
      </c>
      <c r="AB4701" s="5">
        <v>19.73053723434241</v>
      </c>
      <c r="AC4701" s="225">
        <v>298</v>
      </c>
      <c r="AD4701" s="5">
        <v>839.95715654771982</v>
      </c>
      <c r="AE4701" s="5">
        <v>10</v>
      </c>
      <c r="AF4701" s="5">
        <v>28.186481763346301</v>
      </c>
      <c r="AG4701" s="5">
        <v>284</v>
      </c>
      <c r="AH4701" s="5">
        <v>800.49608207903486</v>
      </c>
      <c r="AI4701" s="5">
        <v>4</v>
      </c>
      <c r="AJ4701" s="5">
        <v>11.27459270533852</v>
      </c>
    </row>
    <row r="4702" spans="1:36" x14ac:dyDescent="0.25">
      <c r="A4702">
        <v>2019</v>
      </c>
      <c r="B4702" t="s">
        <v>71</v>
      </c>
      <c r="C4702" s="212" t="s">
        <v>4949</v>
      </c>
      <c r="D4702" s="47" t="s">
        <v>4948</v>
      </c>
      <c r="E4702" s="11">
        <v>0</v>
      </c>
      <c r="F4702" s="2">
        <v>0.72399999999999998</v>
      </c>
      <c r="G4702" s="2">
        <v>0.26400000000000001</v>
      </c>
      <c r="H4702" s="2">
        <v>0.45999999999999996</v>
      </c>
      <c r="I4702" s="2">
        <v>0.72440000000000004</v>
      </c>
      <c r="J4702" s="2">
        <v>0.252</v>
      </c>
      <c r="K4702" s="2">
        <v>0.47240000000000004</v>
      </c>
      <c r="L4702" s="2">
        <v>0.7147</v>
      </c>
      <c r="M4702" s="2">
        <v>0.27579999999999999</v>
      </c>
      <c r="N4702" s="2">
        <v>0.43890000000000001</v>
      </c>
      <c r="O4702" s="2">
        <v>0.45710000000000001</v>
      </c>
      <c r="P4702" s="2" t="s">
        <v>4792</v>
      </c>
      <c r="Q4702" s="5">
        <v>35555</v>
      </c>
      <c r="R4702" s="5" t="s">
        <v>4791</v>
      </c>
      <c r="S4702" s="5">
        <v>184</v>
      </c>
      <c r="T4702" s="5">
        <v>517.50808606384476</v>
      </c>
      <c r="U4702" s="5">
        <v>1</v>
      </c>
      <c r="V4702" s="5">
        <v>2.8125439459991561</v>
      </c>
      <c r="W4702" s="5">
        <v>28</v>
      </c>
      <c r="X4702" s="5">
        <v>78.751230487976372</v>
      </c>
      <c r="Y4702" s="5">
        <v>35</v>
      </c>
      <c r="Z4702" s="5">
        <v>98.439038109970468</v>
      </c>
      <c r="AA4702" s="5">
        <v>120</v>
      </c>
      <c r="AB4702" s="5">
        <v>337.50527351989876</v>
      </c>
      <c r="AC4702" s="225">
        <v>1558</v>
      </c>
      <c r="AD4702" s="5">
        <v>4381.9434678666858</v>
      </c>
      <c r="AE4702" s="5">
        <v>261</v>
      </c>
      <c r="AF4702" s="5">
        <v>734.07396990577979</v>
      </c>
      <c r="AG4702" s="5">
        <v>1181</v>
      </c>
      <c r="AH4702" s="5">
        <v>3321.6144002250035</v>
      </c>
      <c r="AI4702" s="5">
        <v>116</v>
      </c>
      <c r="AJ4702" s="5">
        <v>326.25509773590215</v>
      </c>
    </row>
    <row r="4703" spans="1:36" x14ac:dyDescent="0.25">
      <c r="A4703">
        <v>2017</v>
      </c>
      <c r="B4703" t="s">
        <v>49</v>
      </c>
      <c r="C4703" s="212" t="s">
        <v>5325</v>
      </c>
      <c r="D4703" s="47" t="s">
        <v>6316</v>
      </c>
      <c r="E4703" s="11">
        <v>4</v>
      </c>
      <c r="F4703" s="2">
        <v>0.2611</v>
      </c>
      <c r="G4703" s="2">
        <v>0.71</v>
      </c>
      <c r="H4703" s="2">
        <v>-0.44889999999999997</v>
      </c>
      <c r="I4703" s="2">
        <v>0.21099999999999999</v>
      </c>
      <c r="J4703" s="2">
        <v>0.70499999999999996</v>
      </c>
      <c r="K4703" s="2">
        <v>-0.49399999999999999</v>
      </c>
      <c r="L4703" s="2">
        <v>0.27</v>
      </c>
      <c r="M4703" s="2">
        <v>0.71099999999999997</v>
      </c>
      <c r="N4703" s="2">
        <v>-0.44099999999999995</v>
      </c>
      <c r="O4703" s="2">
        <v>-0.46129999999999999</v>
      </c>
      <c r="P4703" s="2" t="s">
        <v>5900</v>
      </c>
      <c r="Q4703" s="5">
        <v>35586</v>
      </c>
      <c r="R4703" s="5">
        <v>8896.5</v>
      </c>
      <c r="S4703" s="5">
        <v>32</v>
      </c>
      <c r="T4703" s="5">
        <v>89.923003428314516</v>
      </c>
      <c r="U4703" s="5">
        <v>0</v>
      </c>
      <c r="V4703" s="5">
        <v>0</v>
      </c>
      <c r="W4703" s="5">
        <v>5</v>
      </c>
      <c r="X4703" s="5">
        <v>14.050469285674142</v>
      </c>
      <c r="Y4703" s="5">
        <v>5</v>
      </c>
      <c r="Z4703" s="5">
        <v>14.050469285674142</v>
      </c>
      <c r="AA4703" s="5">
        <v>22</v>
      </c>
      <c r="AB4703" s="5">
        <v>61.822064856966222</v>
      </c>
      <c r="AC4703" s="225">
        <v>341</v>
      </c>
      <c r="AD4703" s="5">
        <v>958.24200528297638</v>
      </c>
      <c r="AE4703" s="5">
        <v>37</v>
      </c>
      <c r="AF4703" s="5">
        <v>103.97347271398866</v>
      </c>
      <c r="AG4703" s="5">
        <v>289</v>
      </c>
      <c r="AH4703" s="5">
        <v>812.1171247119654</v>
      </c>
      <c r="AI4703" s="5">
        <v>15</v>
      </c>
      <c r="AJ4703" s="5">
        <v>42.15140785702242</v>
      </c>
    </row>
    <row r="4704" spans="1:36" x14ac:dyDescent="0.25">
      <c r="A4704">
        <v>2018</v>
      </c>
      <c r="B4704" t="s">
        <v>71</v>
      </c>
      <c r="C4704" s="212" t="s">
        <v>5771</v>
      </c>
      <c r="D4704" s="47" t="s">
        <v>970</v>
      </c>
      <c r="E4704" s="11">
        <v>0</v>
      </c>
      <c r="F4704" s="2">
        <v>0.4269</v>
      </c>
      <c r="G4704" s="2">
        <v>0.55940000000000001</v>
      </c>
      <c r="H4704" s="2">
        <v>-0.13250000000000001</v>
      </c>
      <c r="I4704" s="2">
        <v>0.41610000000000003</v>
      </c>
      <c r="J4704" s="2">
        <v>0.53949999999999998</v>
      </c>
      <c r="K4704" s="2">
        <v>-0.12339999999999995</v>
      </c>
      <c r="L4704" s="2">
        <v>0.49309999999999998</v>
      </c>
      <c r="M4704" s="2">
        <v>0.49390000000000001</v>
      </c>
      <c r="N4704" s="2">
        <v>-8.0000000000002292E-4</v>
      </c>
      <c r="O4704" s="2">
        <v>-8.5566666666666666E-2</v>
      </c>
      <c r="P4704" s="2" t="s">
        <v>5765</v>
      </c>
      <c r="Q4704" s="5">
        <v>35591</v>
      </c>
      <c r="R4704" s="5" t="s">
        <v>4791</v>
      </c>
      <c r="S4704" s="5">
        <v>65</v>
      </c>
      <c r="T4704" s="5">
        <v>182.63044027984603</v>
      </c>
      <c r="U4704" s="5">
        <v>2</v>
      </c>
      <c r="V4704" s="5">
        <v>5.6193981624568012</v>
      </c>
      <c r="W4704" s="5">
        <v>21</v>
      </c>
      <c r="X4704" s="5">
        <v>59.003680705796413</v>
      </c>
      <c r="Y4704" s="5">
        <v>10</v>
      </c>
      <c r="Z4704" s="5">
        <v>28.096990812284005</v>
      </c>
      <c r="AA4704" s="5">
        <v>32</v>
      </c>
      <c r="AB4704" s="5">
        <v>89.91037059930882</v>
      </c>
      <c r="AC4704" s="225">
        <v>457</v>
      </c>
      <c r="AD4704" s="5">
        <v>1284.032480121379</v>
      </c>
      <c r="AE4704" s="5">
        <v>71</v>
      </c>
      <c r="AF4704" s="5">
        <v>199.48863476721644</v>
      </c>
      <c r="AG4704" s="5">
        <v>334</v>
      </c>
      <c r="AH4704" s="5">
        <v>938.43949313028565</v>
      </c>
      <c r="AI4704" s="5">
        <v>52</v>
      </c>
      <c r="AJ4704" s="5">
        <v>146.10435222387682</v>
      </c>
    </row>
    <row r="4705" spans="1:36" x14ac:dyDescent="0.25">
      <c r="A4705">
        <v>2018</v>
      </c>
      <c r="B4705" t="s">
        <v>71</v>
      </c>
      <c r="C4705" s="212" t="s">
        <v>5771</v>
      </c>
      <c r="D4705" s="47" t="s">
        <v>970</v>
      </c>
      <c r="E4705" s="11">
        <v>0</v>
      </c>
      <c r="F4705" s="2">
        <v>0.4269</v>
      </c>
      <c r="G4705" s="2">
        <v>0.55940000000000001</v>
      </c>
      <c r="H4705" s="2">
        <v>-0.13250000000000001</v>
      </c>
      <c r="I4705" s="2">
        <v>0.41610000000000003</v>
      </c>
      <c r="J4705" s="2">
        <v>0.53949999999999998</v>
      </c>
      <c r="K4705" s="2">
        <v>-0.12339999999999995</v>
      </c>
      <c r="L4705" s="2">
        <v>0.49309999999999998</v>
      </c>
      <c r="M4705" s="2">
        <v>0.49390000000000001</v>
      </c>
      <c r="N4705" s="2">
        <v>-8.0000000000002292E-4</v>
      </c>
      <c r="O4705" s="2">
        <v>-8.5566666666666666E-2</v>
      </c>
      <c r="P4705" s="2" t="s">
        <v>5765</v>
      </c>
      <c r="Q4705" s="5">
        <v>35591</v>
      </c>
      <c r="R4705" s="5" t="s">
        <v>4791</v>
      </c>
      <c r="S4705" s="5">
        <v>65</v>
      </c>
      <c r="T4705" s="5">
        <v>182.63044027984603</v>
      </c>
      <c r="U4705" s="5">
        <v>2</v>
      </c>
      <c r="V4705" s="5">
        <v>5.6193981624568012</v>
      </c>
      <c r="W4705" s="5">
        <v>21</v>
      </c>
      <c r="X4705" s="5">
        <v>59.003680705796413</v>
      </c>
      <c r="Y4705" s="5">
        <v>10</v>
      </c>
      <c r="Z4705" s="5">
        <v>28.096990812284005</v>
      </c>
      <c r="AA4705" s="5">
        <v>32</v>
      </c>
      <c r="AB4705" s="5">
        <v>89.91037059930882</v>
      </c>
      <c r="AC4705" s="225">
        <v>457</v>
      </c>
      <c r="AD4705" s="5">
        <v>1284.032480121379</v>
      </c>
      <c r="AE4705" s="5">
        <v>71</v>
      </c>
      <c r="AF4705" s="5">
        <v>199.48863476721644</v>
      </c>
      <c r="AG4705" s="5">
        <v>334</v>
      </c>
      <c r="AH4705" s="5">
        <v>938.43949313028565</v>
      </c>
      <c r="AI4705" s="5">
        <v>52</v>
      </c>
      <c r="AJ4705" s="5">
        <v>146.10435222387682</v>
      </c>
    </row>
    <row r="4706" spans="1:36" x14ac:dyDescent="0.25">
      <c r="A4706">
        <v>2019</v>
      </c>
      <c r="B4706" t="s">
        <v>71</v>
      </c>
      <c r="C4706" s="212" t="s">
        <v>5771</v>
      </c>
      <c r="D4706" s="47" t="s">
        <v>970</v>
      </c>
      <c r="E4706" s="11">
        <v>0</v>
      </c>
      <c r="F4706" s="2">
        <v>0.4269</v>
      </c>
      <c r="G4706" s="2">
        <v>0.55940000000000001</v>
      </c>
      <c r="H4706" s="2">
        <v>-0.13250000000000001</v>
      </c>
      <c r="I4706" s="2">
        <v>0.41610000000000003</v>
      </c>
      <c r="J4706" s="2">
        <v>0.53949999999999998</v>
      </c>
      <c r="K4706" s="2">
        <v>-0.12339999999999995</v>
      </c>
      <c r="L4706" s="2">
        <v>0.49309999999999998</v>
      </c>
      <c r="M4706" s="2">
        <v>0.49390000000000001</v>
      </c>
      <c r="N4706" s="2">
        <v>-8.0000000000002292E-4</v>
      </c>
      <c r="O4706" s="2">
        <v>-8.5566666666666666E-2</v>
      </c>
      <c r="P4706" s="2" t="s">
        <v>5765</v>
      </c>
      <c r="Q4706" s="5">
        <v>35622</v>
      </c>
      <c r="R4706" s="5" t="s">
        <v>4791</v>
      </c>
      <c r="S4706" s="5">
        <v>83</v>
      </c>
      <c r="T4706" s="5">
        <v>233.0020773679187</v>
      </c>
      <c r="U4706" s="5">
        <v>1</v>
      </c>
      <c r="V4706" s="5">
        <v>2.8072539441917916</v>
      </c>
      <c r="W4706" s="5">
        <v>15</v>
      </c>
      <c r="X4706" s="5">
        <v>42.108809162876874</v>
      </c>
      <c r="Y4706" s="5">
        <v>15</v>
      </c>
      <c r="Z4706" s="5">
        <v>42.108809162876874</v>
      </c>
      <c r="AA4706" s="5">
        <v>52</v>
      </c>
      <c r="AB4706" s="5">
        <v>145.97720509797315</v>
      </c>
      <c r="AC4706" s="225">
        <v>520</v>
      </c>
      <c r="AD4706" s="5">
        <v>1459.7720509797316</v>
      </c>
      <c r="AE4706" s="5">
        <v>73</v>
      </c>
      <c r="AF4706" s="5">
        <v>204.92953792600079</v>
      </c>
      <c r="AG4706" s="5">
        <v>392</v>
      </c>
      <c r="AH4706" s="5">
        <v>1100.4435461231824</v>
      </c>
      <c r="AI4706" s="5">
        <v>55</v>
      </c>
      <c r="AJ4706" s="5">
        <v>154.39896693054854</v>
      </c>
    </row>
    <row r="4707" spans="1:36" x14ac:dyDescent="0.25">
      <c r="A4707">
        <v>2019</v>
      </c>
      <c r="B4707" t="s">
        <v>41</v>
      </c>
      <c r="C4707" s="212" t="s">
        <v>5864</v>
      </c>
      <c r="D4707" s="47" t="s">
        <v>5053</v>
      </c>
      <c r="E4707" s="11">
        <v>14.888</v>
      </c>
      <c r="F4707" s="2">
        <v>0.46100000000000002</v>
      </c>
      <c r="G4707" s="2">
        <v>0.51849999999999996</v>
      </c>
      <c r="H4707" s="2">
        <v>-5.749999999999994E-2</v>
      </c>
      <c r="I4707" s="2">
        <v>0.46860000000000002</v>
      </c>
      <c r="J4707" s="2">
        <v>0.46710000000000002</v>
      </c>
      <c r="K4707" s="2">
        <v>1.5000000000000013E-3</v>
      </c>
      <c r="L4707" s="2">
        <v>0.50719999999999998</v>
      </c>
      <c r="M4707" s="2">
        <v>0.47399999999999998</v>
      </c>
      <c r="N4707" s="2">
        <v>3.3200000000000007E-2</v>
      </c>
      <c r="O4707" s="2">
        <v>-7.5999999999999774E-3</v>
      </c>
      <c r="P4707" s="2" t="s">
        <v>5765</v>
      </c>
      <c r="Q4707" s="5">
        <v>35856</v>
      </c>
      <c r="R4707" s="5">
        <v>2408.3825900053735</v>
      </c>
      <c r="S4707" s="5">
        <v>23</v>
      </c>
      <c r="T4707" s="5">
        <v>64.14547077197679</v>
      </c>
      <c r="U4707" s="5">
        <v>0</v>
      </c>
      <c r="V4707" s="5">
        <v>0</v>
      </c>
      <c r="W4707" s="5">
        <v>7</v>
      </c>
      <c r="X4707" s="5">
        <v>19.522534582775549</v>
      </c>
      <c r="Y4707" s="5">
        <v>6</v>
      </c>
      <c r="Z4707" s="5">
        <v>16.733601070950467</v>
      </c>
      <c r="AA4707" s="5">
        <v>10</v>
      </c>
      <c r="AB4707" s="5">
        <v>27.889335118250784</v>
      </c>
      <c r="AC4707" s="225">
        <v>339</v>
      </c>
      <c r="AD4707" s="5">
        <v>945.44846050870149</v>
      </c>
      <c r="AE4707" s="5">
        <v>15</v>
      </c>
      <c r="AF4707" s="5">
        <v>41.834002677376169</v>
      </c>
      <c r="AG4707" s="5">
        <v>318</v>
      </c>
      <c r="AH4707" s="5">
        <v>886.88085676037474</v>
      </c>
      <c r="AI4707" s="5">
        <v>6</v>
      </c>
      <c r="AJ4707" s="5">
        <v>16.733601070950467</v>
      </c>
    </row>
    <row r="4708" spans="1:36" x14ac:dyDescent="0.25">
      <c r="A4708">
        <v>2017</v>
      </c>
      <c r="B4708" t="s">
        <v>49</v>
      </c>
      <c r="C4708" s="212" t="s">
        <v>6323</v>
      </c>
      <c r="D4708" s="47" t="s">
        <v>5760</v>
      </c>
      <c r="E4708" s="11">
        <v>31</v>
      </c>
      <c r="F4708" s="2">
        <v>0.34110000000000001</v>
      </c>
      <c r="G4708" s="2">
        <v>0.62929999999999997</v>
      </c>
      <c r="H4708" s="2">
        <v>-0.28819999999999996</v>
      </c>
      <c r="I4708" s="2">
        <v>0.33300000000000002</v>
      </c>
      <c r="J4708" s="2">
        <v>0.57299999999999995</v>
      </c>
      <c r="K4708" s="2">
        <v>-0.23999999999999994</v>
      </c>
      <c r="L4708" s="2">
        <v>0.48699999999999999</v>
      </c>
      <c r="M4708" s="2">
        <v>0.499</v>
      </c>
      <c r="N4708" s="2">
        <v>-1.2000000000000011E-2</v>
      </c>
      <c r="O4708" s="2">
        <v>-0.18006666666666662</v>
      </c>
      <c r="P4708" s="2" t="s">
        <v>5900</v>
      </c>
      <c r="Q4708" s="5">
        <v>35898</v>
      </c>
      <c r="R4708" s="5">
        <v>1158</v>
      </c>
      <c r="S4708" s="5">
        <v>72</v>
      </c>
      <c r="T4708" s="5">
        <v>200.56827678422195</v>
      </c>
      <c r="U4708" s="5">
        <v>0</v>
      </c>
      <c r="V4708" s="5">
        <v>0</v>
      </c>
      <c r="W4708" s="5">
        <v>5</v>
      </c>
      <c r="X4708" s="5">
        <v>13.92835255445986</v>
      </c>
      <c r="Y4708" s="5">
        <v>3</v>
      </c>
      <c r="Z4708" s="5">
        <v>8.3570115326759158</v>
      </c>
      <c r="AA4708" s="5">
        <v>64</v>
      </c>
      <c r="AB4708" s="5">
        <v>178.28291269708618</v>
      </c>
      <c r="AC4708" s="225">
        <v>287</v>
      </c>
      <c r="AD4708" s="5">
        <v>799.48743662599588</v>
      </c>
      <c r="AE4708" s="5">
        <v>25</v>
      </c>
      <c r="AF4708" s="5">
        <v>69.641762772299288</v>
      </c>
      <c r="AG4708" s="5">
        <v>239</v>
      </c>
      <c r="AH4708" s="5">
        <v>665.77525210318129</v>
      </c>
      <c r="AI4708" s="5">
        <v>23</v>
      </c>
      <c r="AJ4708" s="5">
        <v>64.070421750515351</v>
      </c>
    </row>
    <row r="4709" spans="1:36" x14ac:dyDescent="0.25">
      <c r="A4709">
        <v>2018</v>
      </c>
      <c r="B4709" t="s">
        <v>71</v>
      </c>
      <c r="C4709" s="212" t="s">
        <v>4949</v>
      </c>
      <c r="D4709" s="47" t="s">
        <v>4948</v>
      </c>
      <c r="E4709" s="11">
        <v>0</v>
      </c>
      <c r="F4709" s="2">
        <v>0.72399999999999998</v>
      </c>
      <c r="G4709" s="2">
        <v>0.26400000000000001</v>
      </c>
      <c r="H4709" s="2">
        <v>0.45999999999999996</v>
      </c>
      <c r="I4709" s="2">
        <v>0.72440000000000004</v>
      </c>
      <c r="J4709" s="2">
        <v>0.252</v>
      </c>
      <c r="K4709" s="2">
        <v>0.47240000000000004</v>
      </c>
      <c r="L4709" s="2">
        <v>0.7147</v>
      </c>
      <c r="M4709" s="2">
        <v>0.27579999999999999</v>
      </c>
      <c r="N4709" s="2">
        <v>0.43890000000000001</v>
      </c>
      <c r="O4709" s="2">
        <v>0.45710000000000001</v>
      </c>
      <c r="P4709" s="2" t="s">
        <v>4792</v>
      </c>
      <c r="Q4709" s="5">
        <v>35937</v>
      </c>
      <c r="R4709" s="5" t="s">
        <v>4791</v>
      </c>
      <c r="S4709" s="5">
        <v>134</v>
      </c>
      <c r="T4709" s="5">
        <v>372.87475304004232</v>
      </c>
      <c r="U4709" s="5">
        <v>1</v>
      </c>
      <c r="V4709" s="5">
        <v>2.7826474107465842</v>
      </c>
      <c r="W4709" s="5">
        <v>20</v>
      </c>
      <c r="X4709" s="5">
        <v>55.652948214931683</v>
      </c>
      <c r="Y4709" s="5">
        <v>16</v>
      </c>
      <c r="Z4709" s="5">
        <v>44.522358571945347</v>
      </c>
      <c r="AA4709" s="5">
        <v>97</v>
      </c>
      <c r="AB4709" s="5">
        <v>269.9167988424187</v>
      </c>
      <c r="AC4709" s="225">
        <v>1403</v>
      </c>
      <c r="AD4709" s="5">
        <v>3904.0543172774578</v>
      </c>
      <c r="AE4709" s="5">
        <v>260</v>
      </c>
      <c r="AF4709" s="5">
        <v>723.48832679411191</v>
      </c>
      <c r="AG4709" s="5">
        <v>1067</v>
      </c>
      <c r="AH4709" s="5">
        <v>2969.0847872666054</v>
      </c>
      <c r="AI4709" s="5">
        <v>76</v>
      </c>
      <c r="AJ4709" s="5">
        <v>211.4812032167404</v>
      </c>
    </row>
    <row r="4710" spans="1:36" x14ac:dyDescent="0.25">
      <c r="A4710">
        <v>2018</v>
      </c>
      <c r="B4710" t="s">
        <v>71</v>
      </c>
      <c r="C4710" s="212" t="s">
        <v>4949</v>
      </c>
      <c r="D4710" s="47" t="s">
        <v>4948</v>
      </c>
      <c r="E4710" s="11">
        <v>0</v>
      </c>
      <c r="F4710" s="2">
        <v>0.72399999999999998</v>
      </c>
      <c r="G4710" s="2">
        <v>0.26400000000000001</v>
      </c>
      <c r="H4710" s="2">
        <v>0.45999999999999996</v>
      </c>
      <c r="I4710" s="2">
        <v>0.72440000000000004</v>
      </c>
      <c r="J4710" s="2">
        <v>0.252</v>
      </c>
      <c r="K4710" s="2">
        <v>0.47240000000000004</v>
      </c>
      <c r="L4710" s="2">
        <v>0.7147</v>
      </c>
      <c r="M4710" s="2">
        <v>0.27579999999999999</v>
      </c>
      <c r="N4710" s="2">
        <v>0.43890000000000001</v>
      </c>
      <c r="O4710" s="2">
        <v>0.45710000000000001</v>
      </c>
      <c r="P4710" s="2" t="s">
        <v>4792</v>
      </c>
      <c r="Q4710" s="5">
        <v>35937</v>
      </c>
      <c r="R4710" s="5" t="s">
        <v>4791</v>
      </c>
      <c r="S4710" s="5">
        <v>134</v>
      </c>
      <c r="T4710" s="5">
        <v>372.87475304004232</v>
      </c>
      <c r="U4710" s="5">
        <v>1</v>
      </c>
      <c r="V4710" s="5">
        <v>2.7826474107465842</v>
      </c>
      <c r="W4710" s="5">
        <v>20</v>
      </c>
      <c r="X4710" s="5">
        <v>55.652948214931683</v>
      </c>
      <c r="Y4710" s="5">
        <v>16</v>
      </c>
      <c r="Z4710" s="5">
        <v>44.522358571945347</v>
      </c>
      <c r="AA4710" s="5">
        <v>97</v>
      </c>
      <c r="AB4710" s="5">
        <v>269.9167988424187</v>
      </c>
      <c r="AC4710" s="225">
        <v>1403</v>
      </c>
      <c r="AD4710" s="5">
        <v>3904.0543172774578</v>
      </c>
      <c r="AE4710" s="5">
        <v>260</v>
      </c>
      <c r="AF4710" s="5">
        <v>723.48832679411191</v>
      </c>
      <c r="AG4710" s="5">
        <v>1067</v>
      </c>
      <c r="AH4710" s="5">
        <v>2969.0847872666054</v>
      </c>
      <c r="AI4710" s="5">
        <v>76</v>
      </c>
      <c r="AJ4710" s="5">
        <v>211.4812032167404</v>
      </c>
    </row>
    <row r="4711" spans="1:36" x14ac:dyDescent="0.25">
      <c r="A4711">
        <v>2019</v>
      </c>
      <c r="B4711" t="s">
        <v>71</v>
      </c>
      <c r="C4711" s="212" t="s">
        <v>5785</v>
      </c>
      <c r="D4711" s="47" t="s">
        <v>5784</v>
      </c>
      <c r="E4711" s="11">
        <v>0</v>
      </c>
      <c r="F4711" s="2">
        <v>0.54210000000000003</v>
      </c>
      <c r="G4711" s="2">
        <v>0.44309999999999999</v>
      </c>
      <c r="H4711" s="2">
        <v>9.9000000000000032E-2</v>
      </c>
      <c r="I4711" s="2">
        <v>0.4325</v>
      </c>
      <c r="J4711" s="2">
        <v>0.51139999999999997</v>
      </c>
      <c r="K4711" s="2">
        <v>-7.889999999999997E-2</v>
      </c>
      <c r="L4711" s="2">
        <v>0.46639999999999998</v>
      </c>
      <c r="M4711" s="2">
        <v>0.5202</v>
      </c>
      <c r="N4711" s="2">
        <v>-5.3800000000000014E-2</v>
      </c>
      <c r="O4711" s="2">
        <v>-1.1233333333333317E-2</v>
      </c>
      <c r="P4711" s="2" t="s">
        <v>5765</v>
      </c>
      <c r="Q4711" s="5">
        <v>35947</v>
      </c>
      <c r="R4711" s="5" t="s">
        <v>4791</v>
      </c>
      <c r="S4711" s="5">
        <v>38</v>
      </c>
      <c r="T4711" s="5">
        <v>105.71118591259355</v>
      </c>
      <c r="U4711" s="5">
        <v>2</v>
      </c>
      <c r="V4711" s="5">
        <v>5.5637466269786078</v>
      </c>
      <c r="W4711" s="5">
        <v>10</v>
      </c>
      <c r="X4711" s="5">
        <v>27.818733134893037</v>
      </c>
      <c r="Y4711" s="5">
        <v>9</v>
      </c>
      <c r="Z4711" s="5">
        <v>25.036859821403734</v>
      </c>
      <c r="AA4711" s="5">
        <v>17</v>
      </c>
      <c r="AB4711" s="5">
        <v>47.291846329318162</v>
      </c>
      <c r="AC4711" s="225">
        <v>610</v>
      </c>
      <c r="AD4711" s="5">
        <v>1696.9427212284752</v>
      </c>
      <c r="AE4711" s="5">
        <v>112</v>
      </c>
      <c r="AF4711" s="5">
        <v>311.56981111080199</v>
      </c>
      <c r="AG4711" s="5">
        <v>456</v>
      </c>
      <c r="AH4711" s="5">
        <v>1268.5342309511225</v>
      </c>
      <c r="AI4711" s="5">
        <v>42</v>
      </c>
      <c r="AJ4711" s="5">
        <v>116.83867916655075</v>
      </c>
    </row>
    <row r="4712" spans="1:36" x14ac:dyDescent="0.25">
      <c r="A4712">
        <v>2017</v>
      </c>
      <c r="B4712" t="s">
        <v>71</v>
      </c>
      <c r="C4712" s="212" t="s">
        <v>5785</v>
      </c>
      <c r="D4712" s="47" t="s">
        <v>5784</v>
      </c>
      <c r="E4712" s="11">
        <v>0</v>
      </c>
      <c r="F4712" s="2">
        <v>0.54210000000000003</v>
      </c>
      <c r="G4712" s="2">
        <v>0.44309999999999999</v>
      </c>
      <c r="H4712" s="2">
        <v>9.9000000000000032E-2</v>
      </c>
      <c r="I4712" s="2">
        <v>0.4325</v>
      </c>
      <c r="J4712" s="2">
        <v>0.51139999999999997</v>
      </c>
      <c r="K4712" s="2">
        <v>-7.889999999999997E-2</v>
      </c>
      <c r="L4712" s="2">
        <v>0.46639999999999998</v>
      </c>
      <c r="M4712" s="2">
        <v>0.5202</v>
      </c>
      <c r="N4712" s="2">
        <v>-5.3800000000000014E-2</v>
      </c>
      <c r="O4712" s="2">
        <v>-1.1233333333333317E-2</v>
      </c>
      <c r="P4712" s="2" t="s">
        <v>5765</v>
      </c>
      <c r="Q4712" s="5">
        <v>35994</v>
      </c>
      <c r="R4712" s="5" t="s">
        <v>4791</v>
      </c>
      <c r="S4712" s="5">
        <v>28</v>
      </c>
      <c r="T4712" s="5">
        <v>77.790742901594712</v>
      </c>
      <c r="U4712" s="5">
        <v>0</v>
      </c>
      <c r="V4712" s="5">
        <v>0</v>
      </c>
      <c r="W4712" s="5">
        <v>4</v>
      </c>
      <c r="X4712" s="5">
        <v>11.112963271656387</v>
      </c>
      <c r="Y4712" s="5">
        <v>10</v>
      </c>
      <c r="Z4712" s="5">
        <v>27.782408179140965</v>
      </c>
      <c r="AA4712" s="5">
        <v>14</v>
      </c>
      <c r="AB4712" s="5">
        <v>38.895371450797356</v>
      </c>
      <c r="AC4712" s="225">
        <v>693</v>
      </c>
      <c r="AD4712" s="5">
        <v>1925.3208868144693</v>
      </c>
      <c r="AE4712" s="5">
        <v>145</v>
      </c>
      <c r="AF4712" s="5">
        <v>402.84491859754405</v>
      </c>
      <c r="AG4712" s="5">
        <v>529</v>
      </c>
      <c r="AH4712" s="5">
        <v>1469.6893926765572</v>
      </c>
      <c r="AI4712" s="5">
        <v>19</v>
      </c>
      <c r="AJ4712" s="5">
        <v>52.786575540367842</v>
      </c>
    </row>
    <row r="4713" spans="1:36" x14ac:dyDescent="0.25">
      <c r="A4713">
        <v>2018</v>
      </c>
      <c r="B4713" t="s">
        <v>71</v>
      </c>
      <c r="C4713" s="212" t="s">
        <v>5785</v>
      </c>
      <c r="D4713" s="47" t="s">
        <v>5784</v>
      </c>
      <c r="E4713" s="11">
        <v>0</v>
      </c>
      <c r="F4713" s="2">
        <v>0.54210000000000003</v>
      </c>
      <c r="G4713" s="2">
        <v>0.44309999999999999</v>
      </c>
      <c r="H4713" s="2">
        <v>9.9000000000000032E-2</v>
      </c>
      <c r="I4713" s="2">
        <v>0.4325</v>
      </c>
      <c r="J4713" s="2">
        <v>0.51139999999999997</v>
      </c>
      <c r="K4713" s="2">
        <v>-7.889999999999997E-2</v>
      </c>
      <c r="L4713" s="2">
        <v>0.46639999999999998</v>
      </c>
      <c r="M4713" s="2">
        <v>0.5202</v>
      </c>
      <c r="N4713" s="2">
        <v>-5.3800000000000014E-2</v>
      </c>
      <c r="O4713" s="2">
        <v>-1.1233333333333317E-2</v>
      </c>
      <c r="P4713" s="2" t="s">
        <v>5765</v>
      </c>
      <c r="Q4713" s="5">
        <v>36007</v>
      </c>
      <c r="R4713" s="5" t="s">
        <v>4791</v>
      </c>
      <c r="S4713" s="5">
        <v>22</v>
      </c>
      <c r="T4713" s="5">
        <v>61.099230705140663</v>
      </c>
      <c r="U4713" s="5">
        <v>1</v>
      </c>
      <c r="V4713" s="5">
        <v>2.7772377593245756</v>
      </c>
      <c r="W4713" s="5">
        <v>12</v>
      </c>
      <c r="X4713" s="5">
        <v>33.326853111894906</v>
      </c>
      <c r="Y4713" s="5">
        <v>3</v>
      </c>
      <c r="Z4713" s="5">
        <v>8.3317132779737264</v>
      </c>
      <c r="AA4713" s="5">
        <v>6</v>
      </c>
      <c r="AB4713" s="5">
        <v>16.663426555947453</v>
      </c>
      <c r="AC4713" s="225">
        <v>742</v>
      </c>
      <c r="AD4713" s="5">
        <v>2060.7104174188353</v>
      </c>
      <c r="AE4713" s="5">
        <v>159</v>
      </c>
      <c r="AF4713" s="5">
        <v>441.58080373260754</v>
      </c>
      <c r="AG4713" s="5">
        <v>565</v>
      </c>
      <c r="AH4713" s="5">
        <v>1569.1393340183854</v>
      </c>
      <c r="AI4713" s="5">
        <v>18</v>
      </c>
      <c r="AJ4713" s="5">
        <v>49.990279667842366</v>
      </c>
    </row>
    <row r="4714" spans="1:36" x14ac:dyDescent="0.25">
      <c r="A4714">
        <v>2018</v>
      </c>
      <c r="B4714" t="s">
        <v>71</v>
      </c>
      <c r="C4714" s="212" t="s">
        <v>5785</v>
      </c>
      <c r="D4714" s="47" t="s">
        <v>5784</v>
      </c>
      <c r="E4714" s="11">
        <v>0</v>
      </c>
      <c r="F4714" s="2">
        <v>0.54210000000000003</v>
      </c>
      <c r="G4714" s="2">
        <v>0.44309999999999999</v>
      </c>
      <c r="H4714" s="2">
        <v>9.9000000000000032E-2</v>
      </c>
      <c r="I4714" s="2">
        <v>0.4325</v>
      </c>
      <c r="J4714" s="2">
        <v>0.51139999999999997</v>
      </c>
      <c r="K4714" s="2">
        <v>-7.889999999999997E-2</v>
      </c>
      <c r="L4714" s="2">
        <v>0.46639999999999998</v>
      </c>
      <c r="M4714" s="2">
        <v>0.5202</v>
      </c>
      <c r="N4714" s="2">
        <v>-5.3800000000000014E-2</v>
      </c>
      <c r="O4714" s="2">
        <v>-1.1233333333333317E-2</v>
      </c>
      <c r="P4714" s="2" t="s">
        <v>5765</v>
      </c>
      <c r="Q4714" s="5">
        <v>36007</v>
      </c>
      <c r="R4714" s="5" t="s">
        <v>4791</v>
      </c>
      <c r="S4714" s="5">
        <v>22</v>
      </c>
      <c r="T4714" s="5">
        <v>61.099230705140663</v>
      </c>
      <c r="U4714" s="5">
        <v>1</v>
      </c>
      <c r="V4714" s="5">
        <v>2.7772377593245756</v>
      </c>
      <c r="W4714" s="5">
        <v>12</v>
      </c>
      <c r="X4714" s="5">
        <v>33.326853111894906</v>
      </c>
      <c r="Y4714" s="5">
        <v>3</v>
      </c>
      <c r="Z4714" s="5">
        <v>8.3317132779737264</v>
      </c>
      <c r="AA4714" s="5">
        <v>6</v>
      </c>
      <c r="AB4714" s="5">
        <v>16.663426555947453</v>
      </c>
      <c r="AC4714" s="225">
        <v>742</v>
      </c>
      <c r="AD4714" s="5">
        <v>2060.7104174188353</v>
      </c>
      <c r="AE4714" s="5">
        <v>159</v>
      </c>
      <c r="AF4714" s="5">
        <v>441.58080373260754</v>
      </c>
      <c r="AG4714" s="5">
        <v>565</v>
      </c>
      <c r="AH4714" s="5">
        <v>1569.1393340183854</v>
      </c>
      <c r="AI4714" s="5">
        <v>18</v>
      </c>
      <c r="AJ4714" s="5">
        <v>49.990279667842366</v>
      </c>
    </row>
    <row r="4715" spans="1:36" x14ac:dyDescent="0.25">
      <c r="A4715">
        <v>2019</v>
      </c>
      <c r="B4715" t="s">
        <v>41</v>
      </c>
      <c r="C4715" s="212" t="s">
        <v>6034</v>
      </c>
      <c r="D4715" s="47" t="s">
        <v>6005</v>
      </c>
      <c r="E4715" s="11">
        <v>7.181</v>
      </c>
      <c r="F4715" s="2">
        <v>0.24049999999999999</v>
      </c>
      <c r="G4715" s="2">
        <v>0.74350000000000005</v>
      </c>
      <c r="H4715" s="2">
        <v>-0.50300000000000011</v>
      </c>
      <c r="I4715" s="2">
        <v>0.2102</v>
      </c>
      <c r="J4715" s="2">
        <v>0.74750000000000005</v>
      </c>
      <c r="K4715" s="2">
        <v>-0.53730000000000011</v>
      </c>
      <c r="L4715" s="2">
        <v>0.24629999999999999</v>
      </c>
      <c r="M4715" s="2">
        <v>0.74</v>
      </c>
      <c r="N4715" s="2">
        <v>-0.49370000000000003</v>
      </c>
      <c r="O4715" s="2">
        <v>-0.51133333333333342</v>
      </c>
      <c r="P4715" s="2" t="s">
        <v>5900</v>
      </c>
      <c r="Q4715" s="5">
        <v>36128</v>
      </c>
      <c r="R4715" s="5">
        <v>5031.054170728311</v>
      </c>
      <c r="S4715" s="5">
        <v>186</v>
      </c>
      <c r="T4715" s="5">
        <v>514.8361381753765</v>
      </c>
      <c r="U4715" s="5">
        <v>8</v>
      </c>
      <c r="V4715" s="5">
        <v>22.143489813994687</v>
      </c>
      <c r="W4715" s="5">
        <v>30</v>
      </c>
      <c r="X4715" s="5">
        <v>83.038086802480066</v>
      </c>
      <c r="Y4715" s="5">
        <v>99</v>
      </c>
      <c r="Z4715" s="5">
        <v>274.02568644818422</v>
      </c>
      <c r="AA4715" s="5">
        <v>49</v>
      </c>
      <c r="AB4715" s="5">
        <v>135.62887511071744</v>
      </c>
      <c r="AC4715" s="225">
        <v>1040</v>
      </c>
      <c r="AD4715" s="5">
        <v>2878.6536758193088</v>
      </c>
      <c r="AE4715" s="5">
        <v>158</v>
      </c>
      <c r="AF4715" s="5">
        <v>437.33392382639505</v>
      </c>
      <c r="AG4715" s="5">
        <v>680</v>
      </c>
      <c r="AH4715" s="5">
        <v>1882.1966341895484</v>
      </c>
      <c r="AI4715" s="5">
        <v>202</v>
      </c>
      <c r="AJ4715" s="5">
        <v>559.12311780336586</v>
      </c>
    </row>
    <row r="4716" spans="1:36" x14ac:dyDescent="0.25">
      <c r="A4716">
        <v>2018</v>
      </c>
      <c r="B4716" t="s">
        <v>70</v>
      </c>
      <c r="C4716" s="212" t="s">
        <v>5305</v>
      </c>
      <c r="D4716" s="47" t="s">
        <v>924</v>
      </c>
      <c r="E4716" s="11">
        <v>25.22</v>
      </c>
      <c r="F4716" s="2">
        <v>0.56630000000000003</v>
      </c>
      <c r="G4716" s="2">
        <v>0.41239999999999999</v>
      </c>
      <c r="H4716" s="2">
        <v>0.15390000000000004</v>
      </c>
      <c r="I4716" s="2">
        <v>0.60050000000000003</v>
      </c>
      <c r="J4716" s="2">
        <v>0.3417</v>
      </c>
      <c r="K4716" s="2">
        <v>0.25880000000000003</v>
      </c>
      <c r="L4716" s="2">
        <v>0.61560000000000004</v>
      </c>
      <c r="M4716" s="2">
        <v>0.36840000000000001</v>
      </c>
      <c r="N4716" s="2">
        <v>0.24720000000000003</v>
      </c>
      <c r="O4716" s="2">
        <v>0.21996666666666673</v>
      </c>
      <c r="P4716" s="5" t="s">
        <v>4792</v>
      </c>
      <c r="Q4716" s="5">
        <v>36167</v>
      </c>
      <c r="R4716" s="5">
        <v>1434.0602696272799</v>
      </c>
      <c r="S4716" s="5">
        <v>157</v>
      </c>
      <c r="T4716" s="5">
        <v>434.09738159095303</v>
      </c>
      <c r="U4716" s="5">
        <v>1</v>
      </c>
      <c r="V4716" s="5">
        <v>2.7649514751016118</v>
      </c>
      <c r="W4716" s="5">
        <v>7</v>
      </c>
      <c r="X4716" s="5">
        <v>19.354660325711283</v>
      </c>
      <c r="Y4716" s="5">
        <v>26</v>
      </c>
      <c r="Z4716" s="5">
        <v>71.888738352641909</v>
      </c>
      <c r="AA4716" s="5">
        <v>123</v>
      </c>
      <c r="AB4716" s="5">
        <v>340.08903143749831</v>
      </c>
      <c r="AC4716" s="225">
        <v>820</v>
      </c>
      <c r="AD4716" s="5">
        <v>2267.2602095833217</v>
      </c>
      <c r="AE4716" s="5">
        <v>90</v>
      </c>
      <c r="AF4716" s="5">
        <v>248.8456327591451</v>
      </c>
      <c r="AG4716" s="5">
        <v>655</v>
      </c>
      <c r="AH4716" s="5">
        <v>1811.043216191556</v>
      </c>
      <c r="AI4716" s="5">
        <v>75</v>
      </c>
      <c r="AJ4716" s="5">
        <v>207.37136063262088</v>
      </c>
    </row>
    <row r="4717" spans="1:36" x14ac:dyDescent="0.25">
      <c r="A4717">
        <v>2017</v>
      </c>
      <c r="B4717" t="s">
        <v>71</v>
      </c>
      <c r="C4717" s="212" t="s">
        <v>5953</v>
      </c>
      <c r="D4717" s="47" t="s">
        <v>610</v>
      </c>
      <c r="E4717" s="11">
        <v>0</v>
      </c>
      <c r="F4717" s="2">
        <v>0.33289999999999997</v>
      </c>
      <c r="G4717" s="2">
        <v>0.64890000000000003</v>
      </c>
      <c r="H4717" s="2">
        <v>-0.31600000000000006</v>
      </c>
      <c r="I4717" s="2">
        <v>0.34639999999999999</v>
      </c>
      <c r="J4717" s="2">
        <v>0.60750000000000004</v>
      </c>
      <c r="K4717" s="2">
        <v>-0.26110000000000005</v>
      </c>
      <c r="L4717" s="2">
        <v>0.41660000000000003</v>
      </c>
      <c r="M4717" s="2">
        <v>0.57110000000000005</v>
      </c>
      <c r="N4717" s="2">
        <v>-0.15450000000000003</v>
      </c>
      <c r="O4717" s="2">
        <v>-0.24386666666666676</v>
      </c>
      <c r="P4717" s="2" t="s">
        <v>5900</v>
      </c>
      <c r="Q4717" s="5">
        <v>36186</v>
      </c>
      <c r="R4717" s="5" t="s">
        <v>4791</v>
      </c>
      <c r="S4717" s="5">
        <v>57</v>
      </c>
      <c r="T4717" s="5">
        <v>157.5194826728569</v>
      </c>
      <c r="U4717" s="5">
        <v>0</v>
      </c>
      <c r="V4717" s="5">
        <v>0</v>
      </c>
      <c r="W4717" s="5">
        <v>10</v>
      </c>
      <c r="X4717" s="5">
        <v>27.634996960150335</v>
      </c>
      <c r="Y4717" s="5">
        <v>27</v>
      </c>
      <c r="Z4717" s="5">
        <v>74.6144917924059</v>
      </c>
      <c r="AA4717" s="5">
        <v>20</v>
      </c>
      <c r="AB4717" s="5">
        <v>55.269993920300671</v>
      </c>
      <c r="AC4717" s="225">
        <v>790</v>
      </c>
      <c r="AD4717" s="5">
        <v>2183.1647598518766</v>
      </c>
      <c r="AE4717" s="5">
        <v>159</v>
      </c>
      <c r="AF4717" s="5">
        <v>439.39645166639031</v>
      </c>
      <c r="AG4717" s="5">
        <v>539</v>
      </c>
      <c r="AH4717" s="5">
        <v>1489.5263361521031</v>
      </c>
      <c r="AI4717" s="5">
        <v>92</v>
      </c>
      <c r="AJ4717" s="5">
        <v>254.24197203338309</v>
      </c>
    </row>
    <row r="4718" spans="1:36" x14ac:dyDescent="0.25">
      <c r="A4718">
        <v>2018</v>
      </c>
      <c r="B4718" t="s">
        <v>49</v>
      </c>
      <c r="C4718" s="212" t="s">
        <v>5325</v>
      </c>
      <c r="D4718" s="47" t="s">
        <v>6316</v>
      </c>
      <c r="E4718" s="11">
        <v>4</v>
      </c>
      <c r="F4718" s="2">
        <v>0.2611</v>
      </c>
      <c r="G4718" s="2">
        <v>0.71</v>
      </c>
      <c r="H4718" s="2">
        <v>-0.44889999999999997</v>
      </c>
      <c r="I4718" s="2">
        <v>0.21099999999999999</v>
      </c>
      <c r="J4718" s="2">
        <v>0.70499999999999996</v>
      </c>
      <c r="K4718" s="2">
        <v>-0.49399999999999999</v>
      </c>
      <c r="L4718" s="2">
        <v>0.27</v>
      </c>
      <c r="M4718" s="2">
        <v>0.71099999999999997</v>
      </c>
      <c r="N4718" s="2">
        <v>-0.44099999999999995</v>
      </c>
      <c r="O4718" s="2">
        <v>-0.46129999999999999</v>
      </c>
      <c r="P4718" s="2" t="s">
        <v>5900</v>
      </c>
      <c r="Q4718" s="5">
        <v>36189</v>
      </c>
      <c r="R4718" s="5">
        <v>9047.25</v>
      </c>
      <c r="S4718" s="5">
        <v>29</v>
      </c>
      <c r="T4718" s="5">
        <v>80.134847605626021</v>
      </c>
      <c r="U4718" s="5">
        <v>0</v>
      </c>
      <c r="V4718" s="5">
        <v>0</v>
      </c>
      <c r="W4718" s="5">
        <v>10</v>
      </c>
      <c r="X4718" s="5">
        <v>27.632706070905524</v>
      </c>
      <c r="Y4718" s="5">
        <v>2</v>
      </c>
      <c r="Z4718" s="5">
        <v>5.5265412141811048</v>
      </c>
      <c r="AA4718" s="5">
        <v>17</v>
      </c>
      <c r="AB4718" s="5">
        <v>46.975600320539392</v>
      </c>
      <c r="AC4718" s="225">
        <v>319</v>
      </c>
      <c r="AD4718" s="5">
        <v>881.48332366188629</v>
      </c>
      <c r="AE4718" s="5">
        <v>36</v>
      </c>
      <c r="AF4718" s="5">
        <v>99.477741855259893</v>
      </c>
      <c r="AG4718" s="5">
        <v>269</v>
      </c>
      <c r="AH4718" s="5">
        <v>743.31979330735862</v>
      </c>
      <c r="AI4718" s="5">
        <v>14</v>
      </c>
      <c r="AJ4718" s="5">
        <v>38.685788499267737</v>
      </c>
    </row>
    <row r="4719" spans="1:36" x14ac:dyDescent="0.25">
      <c r="A4719">
        <v>2018</v>
      </c>
      <c r="B4719" t="s">
        <v>71</v>
      </c>
      <c r="C4719" s="212" t="s">
        <v>5212</v>
      </c>
      <c r="D4719" s="47" t="s">
        <v>4920</v>
      </c>
      <c r="E4719" s="11">
        <v>0</v>
      </c>
      <c r="F4719" s="2">
        <v>0.66190000000000004</v>
      </c>
      <c r="G4719" s="2">
        <v>0.32169999999999999</v>
      </c>
      <c r="H4719" s="2">
        <v>0.34020000000000006</v>
      </c>
      <c r="I4719" s="2">
        <v>0.70579999999999998</v>
      </c>
      <c r="J4719" s="2">
        <v>0.25530000000000003</v>
      </c>
      <c r="K4719" s="2">
        <v>0.45049999999999996</v>
      </c>
      <c r="L4719" s="2">
        <v>0.73080000000000001</v>
      </c>
      <c r="M4719" s="2">
        <v>0.25629999999999997</v>
      </c>
      <c r="N4719" s="2">
        <v>0.47450000000000003</v>
      </c>
      <c r="O4719" s="2">
        <v>0.42173333333333335</v>
      </c>
      <c r="P4719" s="2" t="s">
        <v>4792</v>
      </c>
      <c r="Q4719" s="5">
        <v>36225</v>
      </c>
      <c r="R4719" s="5" t="s">
        <v>4791</v>
      </c>
      <c r="S4719" s="5">
        <v>73</v>
      </c>
      <c r="T4719" s="5">
        <v>201.51828847481019</v>
      </c>
      <c r="U4719" s="5">
        <v>1</v>
      </c>
      <c r="V4719" s="5">
        <v>2.7605244996549345</v>
      </c>
      <c r="W4719" s="5">
        <v>4</v>
      </c>
      <c r="X4719" s="5">
        <v>11.042097998619738</v>
      </c>
      <c r="Y4719" s="5">
        <v>17</v>
      </c>
      <c r="Z4719" s="5">
        <v>46.928916494133887</v>
      </c>
      <c r="AA4719" s="5">
        <v>51</v>
      </c>
      <c r="AB4719" s="5">
        <v>140.78674948240166</v>
      </c>
      <c r="AC4719" s="225">
        <v>527</v>
      </c>
      <c r="AD4719" s="5">
        <v>1454.7964113181504</v>
      </c>
      <c r="AE4719" s="5">
        <v>65</v>
      </c>
      <c r="AF4719" s="5">
        <v>179.43409247757074</v>
      </c>
      <c r="AG4719" s="5">
        <v>417</v>
      </c>
      <c r="AH4719" s="5">
        <v>1151.1387163561076</v>
      </c>
      <c r="AI4719" s="5">
        <v>45</v>
      </c>
      <c r="AJ4719" s="5">
        <v>124.22360248447205</v>
      </c>
    </row>
    <row r="4720" spans="1:36" x14ac:dyDescent="0.25">
      <c r="A4720">
        <v>2018</v>
      </c>
      <c r="B4720" t="s">
        <v>71</v>
      </c>
      <c r="C4720" s="212" t="s">
        <v>5212</v>
      </c>
      <c r="D4720" s="47" t="s">
        <v>4920</v>
      </c>
      <c r="E4720" s="11">
        <v>0</v>
      </c>
      <c r="F4720" s="2">
        <v>0.66190000000000004</v>
      </c>
      <c r="G4720" s="2">
        <v>0.32169999999999999</v>
      </c>
      <c r="H4720" s="2">
        <v>0.34020000000000006</v>
      </c>
      <c r="I4720" s="2">
        <v>0.70579999999999998</v>
      </c>
      <c r="J4720" s="2">
        <v>0.25530000000000003</v>
      </c>
      <c r="K4720" s="2">
        <v>0.45049999999999996</v>
      </c>
      <c r="L4720" s="2">
        <v>0.73080000000000001</v>
      </c>
      <c r="M4720" s="2">
        <v>0.25629999999999997</v>
      </c>
      <c r="N4720" s="2">
        <v>0.47450000000000003</v>
      </c>
      <c r="O4720" s="2">
        <v>0.42173333333333335</v>
      </c>
      <c r="P4720" s="2" t="s">
        <v>4792</v>
      </c>
      <c r="Q4720" s="5">
        <v>36225</v>
      </c>
      <c r="R4720" s="5" t="s">
        <v>4791</v>
      </c>
      <c r="S4720" s="5">
        <v>73</v>
      </c>
      <c r="T4720" s="5">
        <v>201.51828847481019</v>
      </c>
      <c r="U4720" s="5">
        <v>1</v>
      </c>
      <c r="V4720" s="5">
        <v>2.7605244996549345</v>
      </c>
      <c r="W4720" s="5">
        <v>4</v>
      </c>
      <c r="X4720" s="5">
        <v>11.042097998619738</v>
      </c>
      <c r="Y4720" s="5">
        <v>17</v>
      </c>
      <c r="Z4720" s="5">
        <v>46.928916494133887</v>
      </c>
      <c r="AA4720" s="5">
        <v>51</v>
      </c>
      <c r="AB4720" s="5">
        <v>140.78674948240166</v>
      </c>
      <c r="AC4720" s="225">
        <v>527</v>
      </c>
      <c r="AD4720" s="5">
        <v>1454.7964113181504</v>
      </c>
      <c r="AE4720" s="5">
        <v>65</v>
      </c>
      <c r="AF4720" s="5">
        <v>179.43409247757074</v>
      </c>
      <c r="AG4720" s="5">
        <v>417</v>
      </c>
      <c r="AH4720" s="5">
        <v>1151.1387163561076</v>
      </c>
      <c r="AI4720" s="5">
        <v>45</v>
      </c>
      <c r="AJ4720" s="5">
        <v>124.22360248447205</v>
      </c>
    </row>
    <row r="4721" spans="1:36" x14ac:dyDescent="0.25">
      <c r="A4721">
        <v>2019</v>
      </c>
      <c r="B4721" t="s">
        <v>70</v>
      </c>
      <c r="C4721" s="212" t="s">
        <v>5305</v>
      </c>
      <c r="D4721" s="47" t="s">
        <v>924</v>
      </c>
      <c r="E4721" s="11">
        <v>25.22</v>
      </c>
      <c r="F4721" s="2">
        <v>0.56630000000000003</v>
      </c>
      <c r="G4721" s="2">
        <v>0.41239999999999999</v>
      </c>
      <c r="H4721" s="2">
        <v>0.15390000000000004</v>
      </c>
      <c r="I4721" s="2">
        <v>0.60050000000000003</v>
      </c>
      <c r="J4721" s="2">
        <v>0.3417</v>
      </c>
      <c r="K4721" s="2">
        <v>0.25880000000000003</v>
      </c>
      <c r="L4721" s="2">
        <v>0.61560000000000004</v>
      </c>
      <c r="M4721" s="2">
        <v>0.36840000000000001</v>
      </c>
      <c r="N4721" s="2">
        <v>0.24720000000000003</v>
      </c>
      <c r="O4721" s="2">
        <v>0.21996666666666673</v>
      </c>
      <c r="P4721" s="5" t="s">
        <v>4792</v>
      </c>
      <c r="Q4721" s="5">
        <v>36227</v>
      </c>
      <c r="R4721" s="5">
        <v>1436.4393338620143</v>
      </c>
      <c r="S4721" s="5">
        <v>142</v>
      </c>
      <c r="T4721" s="5">
        <v>391.97283793855411</v>
      </c>
      <c r="U4721" s="5">
        <v>4</v>
      </c>
      <c r="V4721" s="5">
        <v>11.041488392635328</v>
      </c>
      <c r="W4721" s="5">
        <v>17</v>
      </c>
      <c r="X4721" s="5">
        <v>46.926325668700137</v>
      </c>
      <c r="Y4721" s="5">
        <v>22</v>
      </c>
      <c r="Z4721" s="5">
        <v>60.728186159494292</v>
      </c>
      <c r="AA4721" s="5">
        <v>99</v>
      </c>
      <c r="AB4721" s="5">
        <v>273.27683771772433</v>
      </c>
      <c r="AC4721" s="225">
        <v>650</v>
      </c>
      <c r="AD4721" s="5">
        <v>1794.2418638032407</v>
      </c>
      <c r="AE4721" s="5">
        <v>103</v>
      </c>
      <c r="AF4721" s="5">
        <v>284.31832611035969</v>
      </c>
      <c r="AG4721" s="5">
        <v>472</v>
      </c>
      <c r="AH4721" s="5">
        <v>1302.8956303309685</v>
      </c>
      <c r="AI4721" s="5">
        <v>75</v>
      </c>
      <c r="AJ4721" s="5">
        <v>207.02790736191238</v>
      </c>
    </row>
    <row r="4722" spans="1:36" x14ac:dyDescent="0.25">
      <c r="A4722">
        <v>2018</v>
      </c>
      <c r="B4722" t="s">
        <v>49</v>
      </c>
      <c r="C4722" s="212" t="s">
        <v>5325</v>
      </c>
      <c r="D4722" s="47" t="s">
        <v>6316</v>
      </c>
      <c r="E4722" s="11">
        <v>4</v>
      </c>
      <c r="F4722" s="2">
        <v>0.2611</v>
      </c>
      <c r="G4722" s="2">
        <v>0.71</v>
      </c>
      <c r="H4722" s="2">
        <v>-0.44889999999999997</v>
      </c>
      <c r="I4722" s="2">
        <v>0.21099999999999999</v>
      </c>
      <c r="J4722" s="2">
        <v>0.70499999999999996</v>
      </c>
      <c r="K4722" s="2">
        <v>-0.49399999999999999</v>
      </c>
      <c r="L4722" s="2">
        <v>0.27</v>
      </c>
      <c r="M4722" s="2">
        <v>0.71099999999999997</v>
      </c>
      <c r="N4722" s="2">
        <v>-0.44099999999999995</v>
      </c>
      <c r="O4722" s="2">
        <v>-0.46129999999999999</v>
      </c>
      <c r="P4722" s="2" t="s">
        <v>5900</v>
      </c>
      <c r="Q4722" s="5">
        <v>36320</v>
      </c>
      <c r="R4722" s="5">
        <v>9080</v>
      </c>
      <c r="S4722" s="5">
        <v>29</v>
      </c>
      <c r="T4722" s="5">
        <v>79.845814977973561</v>
      </c>
      <c r="U4722" s="5">
        <v>0</v>
      </c>
      <c r="V4722" s="5">
        <v>0</v>
      </c>
      <c r="W4722" s="5">
        <v>9</v>
      </c>
      <c r="X4722" s="5">
        <v>24.779735682819386</v>
      </c>
      <c r="Y4722" s="5">
        <v>3</v>
      </c>
      <c r="Z4722" s="5">
        <v>8.2599118942731273</v>
      </c>
      <c r="AA4722" s="5">
        <v>17</v>
      </c>
      <c r="AB4722" s="5">
        <v>46.806167400881051</v>
      </c>
      <c r="AC4722" s="225">
        <v>283</v>
      </c>
      <c r="AD4722" s="5">
        <v>779.18502202643174</v>
      </c>
      <c r="AE4722" s="5">
        <v>38</v>
      </c>
      <c r="AF4722" s="5">
        <v>104.62555066079295</v>
      </c>
      <c r="AG4722" s="5">
        <v>230</v>
      </c>
      <c r="AH4722" s="5">
        <v>633.25991189427316</v>
      </c>
      <c r="AI4722" s="5">
        <v>15</v>
      </c>
      <c r="AJ4722" s="5">
        <v>41.29955947136564</v>
      </c>
    </row>
    <row r="4723" spans="1:36" x14ac:dyDescent="0.25">
      <c r="A4723">
        <v>2018</v>
      </c>
      <c r="B4723" t="s">
        <v>49</v>
      </c>
      <c r="C4723" s="212" t="s">
        <v>6323</v>
      </c>
      <c r="D4723" s="47" t="s">
        <v>5760</v>
      </c>
      <c r="E4723" s="11">
        <v>31</v>
      </c>
      <c r="F4723" s="2">
        <v>0.34110000000000001</v>
      </c>
      <c r="G4723" s="2">
        <v>0.62929999999999997</v>
      </c>
      <c r="H4723" s="2">
        <v>-0.28819999999999996</v>
      </c>
      <c r="I4723" s="2">
        <v>0.33300000000000002</v>
      </c>
      <c r="J4723" s="2">
        <v>0.57299999999999995</v>
      </c>
      <c r="K4723" s="2">
        <v>-0.23999999999999994</v>
      </c>
      <c r="L4723" s="2">
        <v>0.48699999999999999</v>
      </c>
      <c r="M4723" s="2">
        <v>0.499</v>
      </c>
      <c r="N4723" s="2">
        <v>-1.2000000000000011E-2</v>
      </c>
      <c r="O4723" s="2">
        <v>-0.18006666666666662</v>
      </c>
      <c r="P4723" s="2" t="s">
        <v>5900</v>
      </c>
      <c r="Q4723" s="5">
        <v>36324</v>
      </c>
      <c r="R4723" s="5">
        <v>1171.741935483871</v>
      </c>
      <c r="S4723" s="5">
        <v>7</v>
      </c>
      <c r="T4723" s="5">
        <v>19.27100539588151</v>
      </c>
      <c r="U4723" s="5">
        <v>0</v>
      </c>
      <c r="V4723" s="5">
        <v>0</v>
      </c>
      <c r="W4723" s="5">
        <v>4</v>
      </c>
      <c r="X4723" s="5">
        <v>11.012003083360863</v>
      </c>
      <c r="Y4723" s="5">
        <v>1</v>
      </c>
      <c r="Z4723" s="5">
        <v>2.7530007708402158</v>
      </c>
      <c r="AA4723" s="5">
        <v>2</v>
      </c>
      <c r="AB4723" s="5">
        <v>5.5060015416804315</v>
      </c>
      <c r="AC4723" s="225">
        <v>173</v>
      </c>
      <c r="AD4723" s="5">
        <v>476.26913335535733</v>
      </c>
      <c r="AE4723" s="5">
        <v>27</v>
      </c>
      <c r="AF4723" s="5">
        <v>74.331020812685821</v>
      </c>
      <c r="AG4723" s="5">
        <v>139</v>
      </c>
      <c r="AH4723" s="5">
        <v>382.66710714678999</v>
      </c>
      <c r="AI4723" s="5">
        <v>7</v>
      </c>
      <c r="AJ4723" s="5">
        <v>19.27100539588151</v>
      </c>
    </row>
    <row r="4724" spans="1:36" x14ac:dyDescent="0.25">
      <c r="A4724">
        <v>2017</v>
      </c>
      <c r="B4724" t="s">
        <v>71</v>
      </c>
      <c r="C4724" s="212" t="s">
        <v>4949</v>
      </c>
      <c r="D4724" s="47" t="s">
        <v>4948</v>
      </c>
      <c r="E4724" s="11">
        <v>0</v>
      </c>
      <c r="F4724" s="2">
        <v>0.72399999999999998</v>
      </c>
      <c r="G4724" s="2">
        <v>0.26400000000000001</v>
      </c>
      <c r="H4724" s="2">
        <v>0.45999999999999996</v>
      </c>
      <c r="I4724" s="2">
        <v>0.72440000000000004</v>
      </c>
      <c r="J4724" s="2">
        <v>0.252</v>
      </c>
      <c r="K4724" s="2">
        <v>0.47240000000000004</v>
      </c>
      <c r="L4724" s="2">
        <v>0.7147</v>
      </c>
      <c r="M4724" s="2">
        <v>0.27579999999999999</v>
      </c>
      <c r="N4724" s="2">
        <v>0.43890000000000001</v>
      </c>
      <c r="O4724" s="2">
        <v>0.45710000000000001</v>
      </c>
      <c r="P4724" s="2" t="s">
        <v>4792</v>
      </c>
      <c r="Q4724" s="5">
        <v>36329</v>
      </c>
      <c r="R4724" s="5" t="s">
        <v>4791</v>
      </c>
      <c r="S4724" s="5">
        <v>142</v>
      </c>
      <c r="T4724" s="5">
        <v>390.87230587134241</v>
      </c>
      <c r="U4724" s="5">
        <v>4</v>
      </c>
      <c r="V4724" s="5">
        <v>11.01048748933359</v>
      </c>
      <c r="W4724" s="5">
        <v>0</v>
      </c>
      <c r="X4724" s="5">
        <v>0</v>
      </c>
      <c r="Y4724" s="5">
        <v>33</v>
      </c>
      <c r="Z4724" s="5">
        <v>90.836521787002127</v>
      </c>
      <c r="AA4724" s="5">
        <v>105</v>
      </c>
      <c r="AB4724" s="5">
        <v>289.02529659500675</v>
      </c>
      <c r="AC4724" s="225">
        <v>1553</v>
      </c>
      <c r="AD4724" s="5">
        <v>4274.8217677337661</v>
      </c>
      <c r="AE4724" s="5">
        <v>264</v>
      </c>
      <c r="AF4724" s="5">
        <v>726.69217429601701</v>
      </c>
      <c r="AG4724" s="5">
        <v>1206</v>
      </c>
      <c r="AH4724" s="5">
        <v>3319.6619780340775</v>
      </c>
      <c r="AI4724" s="5">
        <v>83</v>
      </c>
      <c r="AJ4724" s="5">
        <v>228.46761540367197</v>
      </c>
    </row>
    <row r="4725" spans="1:36" x14ac:dyDescent="0.25">
      <c r="A4725">
        <v>2019</v>
      </c>
      <c r="B4725" t="s">
        <v>70</v>
      </c>
      <c r="C4725" s="212" t="s">
        <v>5352</v>
      </c>
      <c r="D4725" s="47" t="s">
        <v>636</v>
      </c>
      <c r="E4725" s="11">
        <v>38.64</v>
      </c>
      <c r="F4725" s="2">
        <v>0.67669999999999997</v>
      </c>
      <c r="G4725" s="2">
        <v>0.2994</v>
      </c>
      <c r="H4725" s="2">
        <v>0.37729999999999997</v>
      </c>
      <c r="I4725" s="2">
        <v>0.6946</v>
      </c>
      <c r="J4725" s="2">
        <v>0.25359999999999999</v>
      </c>
      <c r="K4725" s="2">
        <v>0.441</v>
      </c>
      <c r="L4725" s="2">
        <v>0.70120000000000005</v>
      </c>
      <c r="M4725" s="2">
        <v>0.2853</v>
      </c>
      <c r="N4725" s="2">
        <v>0.41590000000000005</v>
      </c>
      <c r="O4725" s="2">
        <v>0.41139999999999999</v>
      </c>
      <c r="P4725" s="5" t="s">
        <v>4792</v>
      </c>
      <c r="Q4725" s="5">
        <v>36337</v>
      </c>
      <c r="R4725" s="5">
        <v>940.39855072463763</v>
      </c>
      <c r="S4725" s="5">
        <v>149</v>
      </c>
      <c r="T4725" s="5">
        <v>410.0503618900845</v>
      </c>
      <c r="U4725" s="5">
        <v>2</v>
      </c>
      <c r="V4725" s="5">
        <v>5.5040317032226103</v>
      </c>
      <c r="W4725" s="5">
        <v>24</v>
      </c>
      <c r="X4725" s="5">
        <v>66.04838043867133</v>
      </c>
      <c r="Y4725" s="5">
        <v>9</v>
      </c>
      <c r="Z4725" s="5">
        <v>24.768142664501745</v>
      </c>
      <c r="AA4725" s="5">
        <v>114</v>
      </c>
      <c r="AB4725" s="5">
        <v>313.7298070836888</v>
      </c>
      <c r="AC4725" s="225">
        <v>929</v>
      </c>
      <c r="AD4725" s="5">
        <v>2556.6227261469026</v>
      </c>
      <c r="AE4725" s="5">
        <v>106</v>
      </c>
      <c r="AF4725" s="5">
        <v>291.71368027079836</v>
      </c>
      <c r="AG4725" s="5">
        <v>763</v>
      </c>
      <c r="AH4725" s="5">
        <v>2099.788094779426</v>
      </c>
      <c r="AI4725" s="5">
        <v>60</v>
      </c>
      <c r="AJ4725" s="5">
        <v>165.12095109667834</v>
      </c>
    </row>
    <row r="4726" spans="1:36" x14ac:dyDescent="0.25">
      <c r="A4726">
        <v>2018</v>
      </c>
      <c r="B4726" t="s">
        <v>49</v>
      </c>
      <c r="C4726" s="212" t="s">
        <v>6437</v>
      </c>
      <c r="D4726" s="47" t="s">
        <v>6316</v>
      </c>
      <c r="E4726" s="11">
        <v>15.1</v>
      </c>
      <c r="F4726" s="2">
        <v>0.2611</v>
      </c>
      <c r="G4726" s="2">
        <v>0.71</v>
      </c>
      <c r="H4726" s="2">
        <v>-0.44889999999999997</v>
      </c>
      <c r="I4726" s="2">
        <v>0.24199999999999999</v>
      </c>
      <c r="J4726" s="2">
        <v>0.66800000000000004</v>
      </c>
      <c r="K4726" s="2">
        <v>-0.42600000000000005</v>
      </c>
      <c r="L4726" s="2">
        <v>0.36199999999999999</v>
      </c>
      <c r="M4726" s="2">
        <v>0.622</v>
      </c>
      <c r="N4726" s="2">
        <v>-0.26</v>
      </c>
      <c r="O4726" s="2">
        <v>-0.37830000000000003</v>
      </c>
      <c r="P4726" s="2" t="s">
        <v>5900</v>
      </c>
      <c r="Q4726" s="5">
        <v>36358</v>
      </c>
      <c r="R4726" s="5">
        <v>2407.8145695364237</v>
      </c>
      <c r="S4726" s="5">
        <v>37</v>
      </c>
      <c r="T4726" s="5">
        <v>101.7657736949227</v>
      </c>
      <c r="U4726" s="5">
        <v>0</v>
      </c>
      <c r="V4726" s="5">
        <v>0</v>
      </c>
      <c r="W4726" s="5">
        <v>7</v>
      </c>
      <c r="X4726" s="5">
        <v>19.252984212552946</v>
      </c>
      <c r="Y4726" s="5">
        <v>4</v>
      </c>
      <c r="Z4726" s="5">
        <v>11.001705264315969</v>
      </c>
      <c r="AA4726" s="5">
        <v>26</v>
      </c>
      <c r="AB4726" s="5">
        <v>71.511084218053796</v>
      </c>
      <c r="AC4726" s="225">
        <v>383</v>
      </c>
      <c r="AD4726" s="5">
        <v>1053.4132790582539</v>
      </c>
      <c r="AE4726" s="5">
        <v>22</v>
      </c>
      <c r="AF4726" s="5">
        <v>60.50937895373783</v>
      </c>
      <c r="AG4726" s="5">
        <v>350</v>
      </c>
      <c r="AH4726" s="5">
        <v>962.64921062764722</v>
      </c>
      <c r="AI4726" s="5">
        <v>11</v>
      </c>
      <c r="AJ4726" s="5">
        <v>30.254689476868915</v>
      </c>
    </row>
    <row r="4727" spans="1:36" x14ac:dyDescent="0.25">
      <c r="A4727">
        <v>2018</v>
      </c>
      <c r="B4727" t="s">
        <v>70</v>
      </c>
      <c r="C4727" s="212" t="s">
        <v>5292</v>
      </c>
      <c r="D4727" s="47" t="s">
        <v>636</v>
      </c>
      <c r="E4727" s="11">
        <v>19.79</v>
      </c>
      <c r="F4727" s="2">
        <v>0.67669999999999997</v>
      </c>
      <c r="G4727" s="2">
        <v>0.2994</v>
      </c>
      <c r="H4727" s="2">
        <v>0.37729999999999997</v>
      </c>
      <c r="I4727" s="2">
        <v>0.6946</v>
      </c>
      <c r="J4727" s="2">
        <v>0.25359999999999999</v>
      </c>
      <c r="K4727" s="2">
        <v>0.441</v>
      </c>
      <c r="L4727" s="2">
        <v>0.70120000000000005</v>
      </c>
      <c r="M4727" s="2">
        <v>0.2853</v>
      </c>
      <c r="N4727" s="2">
        <v>0.41590000000000005</v>
      </c>
      <c r="O4727" s="2">
        <v>0.41139999999999999</v>
      </c>
      <c r="P4727" s="5" t="s">
        <v>4792</v>
      </c>
      <c r="Q4727" s="5">
        <v>36397</v>
      </c>
      <c r="R4727" s="5">
        <v>1839.1611925214756</v>
      </c>
      <c r="S4727" s="5">
        <v>72</v>
      </c>
      <c r="T4727" s="5">
        <v>197.81850152485094</v>
      </c>
      <c r="U4727" s="5">
        <v>0</v>
      </c>
      <c r="V4727" s="5">
        <v>0</v>
      </c>
      <c r="W4727" s="5">
        <v>19</v>
      </c>
      <c r="X4727" s="5">
        <v>52.202104569057894</v>
      </c>
      <c r="Y4727" s="5">
        <v>9</v>
      </c>
      <c r="Z4727" s="5">
        <v>24.727312690606368</v>
      </c>
      <c r="AA4727" s="5">
        <v>44</v>
      </c>
      <c r="AB4727" s="5">
        <v>120.8890842651867</v>
      </c>
      <c r="AC4727" s="225">
        <v>630</v>
      </c>
      <c r="AD4727" s="5">
        <v>1730.9118883424458</v>
      </c>
      <c r="AE4727" s="5">
        <v>43</v>
      </c>
      <c r="AF4727" s="5">
        <v>118.14160507734154</v>
      </c>
      <c r="AG4727" s="5">
        <v>535</v>
      </c>
      <c r="AH4727" s="5">
        <v>1469.9013654971563</v>
      </c>
      <c r="AI4727" s="5">
        <v>52</v>
      </c>
      <c r="AJ4727" s="5">
        <v>142.86891776794792</v>
      </c>
    </row>
    <row r="4728" spans="1:36" x14ac:dyDescent="0.25">
      <c r="A4728">
        <v>2018</v>
      </c>
      <c r="B4728" t="s">
        <v>49</v>
      </c>
      <c r="C4728" s="212" t="s">
        <v>6323</v>
      </c>
      <c r="D4728" s="47" t="s">
        <v>5760</v>
      </c>
      <c r="E4728" s="11">
        <v>31</v>
      </c>
      <c r="F4728" s="2">
        <v>0.34110000000000001</v>
      </c>
      <c r="G4728" s="2">
        <v>0.62929999999999997</v>
      </c>
      <c r="H4728" s="2">
        <v>-0.28819999999999996</v>
      </c>
      <c r="I4728" s="2">
        <v>0.33300000000000002</v>
      </c>
      <c r="J4728" s="2">
        <v>0.57299999999999995</v>
      </c>
      <c r="K4728" s="2">
        <v>-0.23999999999999994</v>
      </c>
      <c r="L4728" s="2">
        <v>0.48699999999999999</v>
      </c>
      <c r="M4728" s="2">
        <v>0.499</v>
      </c>
      <c r="N4728" s="2">
        <v>-1.2000000000000011E-2</v>
      </c>
      <c r="O4728" s="2">
        <v>-0.18006666666666662</v>
      </c>
      <c r="P4728" s="2" t="s">
        <v>5900</v>
      </c>
      <c r="Q4728" s="5">
        <v>36547</v>
      </c>
      <c r="R4728" s="5">
        <v>1178.9354838709678</v>
      </c>
      <c r="S4728" s="5">
        <v>8</v>
      </c>
      <c r="T4728" s="5">
        <v>21.889621583166882</v>
      </c>
      <c r="U4728" s="5">
        <v>0</v>
      </c>
      <c r="V4728" s="5">
        <v>0</v>
      </c>
      <c r="W4728" s="5">
        <v>6</v>
      </c>
      <c r="X4728" s="5">
        <v>16.417216187375161</v>
      </c>
      <c r="Y4728" s="5">
        <v>1</v>
      </c>
      <c r="Z4728" s="5">
        <v>2.7362026978958602</v>
      </c>
      <c r="AA4728" s="5">
        <v>1</v>
      </c>
      <c r="AB4728" s="5">
        <v>2.7362026978958602</v>
      </c>
      <c r="AC4728" s="225">
        <v>215</v>
      </c>
      <c r="AD4728" s="5">
        <v>588.28358004760992</v>
      </c>
      <c r="AE4728" s="5">
        <v>28</v>
      </c>
      <c r="AF4728" s="5">
        <v>76.613675541084078</v>
      </c>
      <c r="AG4728" s="5">
        <v>180</v>
      </c>
      <c r="AH4728" s="5">
        <v>492.51648562125479</v>
      </c>
      <c r="AI4728" s="5">
        <v>7</v>
      </c>
      <c r="AJ4728" s="5">
        <v>19.153418885271019</v>
      </c>
    </row>
    <row r="4729" spans="1:36" x14ac:dyDescent="0.25">
      <c r="A4729">
        <v>2018</v>
      </c>
      <c r="B4729" t="s">
        <v>41</v>
      </c>
      <c r="C4729" s="212" t="s">
        <v>6034</v>
      </c>
      <c r="D4729" s="47" t="s">
        <v>6005</v>
      </c>
      <c r="E4729" s="11">
        <v>7.181</v>
      </c>
      <c r="F4729" s="2">
        <v>0.24049999999999999</v>
      </c>
      <c r="G4729" s="2">
        <v>0.74350000000000005</v>
      </c>
      <c r="H4729" s="2">
        <v>-0.50300000000000011</v>
      </c>
      <c r="I4729" s="2">
        <v>0.2102</v>
      </c>
      <c r="J4729" s="2">
        <v>0.74750000000000005</v>
      </c>
      <c r="K4729" s="2">
        <v>-0.53730000000000011</v>
      </c>
      <c r="L4729" s="2">
        <v>0.24629999999999999</v>
      </c>
      <c r="M4729" s="2">
        <v>0.74</v>
      </c>
      <c r="N4729" s="2">
        <v>-0.49370000000000003</v>
      </c>
      <c r="O4729" s="2">
        <v>-0.51133333333333342</v>
      </c>
      <c r="P4729" s="2" t="s">
        <v>5900</v>
      </c>
      <c r="Q4729" s="5">
        <v>36560</v>
      </c>
      <c r="R4729" s="5">
        <v>5091.2129229912271</v>
      </c>
      <c r="S4729" s="5">
        <v>187</v>
      </c>
      <c r="T4729" s="5">
        <v>511.48796498905909</v>
      </c>
      <c r="U4729" s="5">
        <v>5</v>
      </c>
      <c r="V4729" s="5">
        <v>13.676148796498905</v>
      </c>
      <c r="W4729" s="5">
        <v>36</v>
      </c>
      <c r="X4729" s="5">
        <v>98.468271334792121</v>
      </c>
      <c r="Y4729" s="5">
        <v>107</v>
      </c>
      <c r="Z4729" s="5">
        <v>292.66958424507658</v>
      </c>
      <c r="AA4729" s="5">
        <v>39</v>
      </c>
      <c r="AB4729" s="5">
        <v>106.67396061269146</v>
      </c>
      <c r="AC4729" s="225">
        <v>980</v>
      </c>
      <c r="AD4729" s="5">
        <v>2680.5251641137856</v>
      </c>
      <c r="AE4729" s="5">
        <v>205</v>
      </c>
      <c r="AF4729" s="5">
        <v>560.72210065645515</v>
      </c>
      <c r="AG4729" s="5">
        <v>586</v>
      </c>
      <c r="AH4729" s="5">
        <v>1602.8446389496719</v>
      </c>
      <c r="AI4729" s="5">
        <v>189</v>
      </c>
      <c r="AJ4729" s="5">
        <v>516.95842450765861</v>
      </c>
    </row>
    <row r="4730" spans="1:36" x14ac:dyDescent="0.25">
      <c r="A4730">
        <v>2017</v>
      </c>
      <c r="B4730" t="s">
        <v>41</v>
      </c>
      <c r="C4730" s="212" t="s">
        <v>6034</v>
      </c>
      <c r="D4730" s="47" t="s">
        <v>6005</v>
      </c>
      <c r="E4730" s="11">
        <v>7.181</v>
      </c>
      <c r="F4730" s="2">
        <v>0.24049999999999999</v>
      </c>
      <c r="G4730" s="2">
        <v>0.74350000000000005</v>
      </c>
      <c r="H4730" s="2">
        <v>-0.50300000000000011</v>
      </c>
      <c r="I4730" s="2">
        <v>0.2102</v>
      </c>
      <c r="J4730" s="2">
        <v>0.74750000000000005</v>
      </c>
      <c r="K4730" s="2">
        <v>-0.53730000000000011</v>
      </c>
      <c r="L4730" s="2">
        <v>0.24629999999999999</v>
      </c>
      <c r="M4730" s="2">
        <v>0.74</v>
      </c>
      <c r="N4730" s="2">
        <v>-0.49370000000000003</v>
      </c>
      <c r="O4730" s="2">
        <v>-0.51133333333333342</v>
      </c>
      <c r="P4730" s="2" t="s">
        <v>5900</v>
      </c>
      <c r="Q4730" s="5">
        <v>36663</v>
      </c>
      <c r="R4730" s="5">
        <v>5105.5563292020606</v>
      </c>
      <c r="S4730" s="5">
        <v>237</v>
      </c>
      <c r="T4730" s="5">
        <v>646.42827919155548</v>
      </c>
      <c r="U4730" s="5">
        <v>4</v>
      </c>
      <c r="V4730" s="5">
        <v>10.910181927283638</v>
      </c>
      <c r="W4730" s="5">
        <v>21</v>
      </c>
      <c r="X4730" s="5">
        <v>57.278455118239094</v>
      </c>
      <c r="Y4730" s="5">
        <v>146</v>
      </c>
      <c r="Z4730" s="5">
        <v>398.22164034585279</v>
      </c>
      <c r="AA4730" s="5">
        <v>66</v>
      </c>
      <c r="AB4730" s="5">
        <v>180.01800180018</v>
      </c>
      <c r="AC4730" s="225">
        <v>1083</v>
      </c>
      <c r="AD4730" s="5">
        <v>2953.931756812045</v>
      </c>
      <c r="AE4730" s="5">
        <v>223</v>
      </c>
      <c r="AF4730" s="5">
        <v>608.24264244606286</v>
      </c>
      <c r="AG4730" s="5">
        <v>688</v>
      </c>
      <c r="AH4730" s="5">
        <v>1876.5512914927858</v>
      </c>
      <c r="AI4730" s="5">
        <v>172</v>
      </c>
      <c r="AJ4730" s="5">
        <v>469.13782287319646</v>
      </c>
    </row>
    <row r="4731" spans="1:36" x14ac:dyDescent="0.25">
      <c r="A4731">
        <v>2019</v>
      </c>
      <c r="B4731" t="s">
        <v>41</v>
      </c>
      <c r="C4731" s="212" t="s">
        <v>5899</v>
      </c>
      <c r="D4731" s="47" t="s">
        <v>4791</v>
      </c>
      <c r="E4731" s="11">
        <v>0</v>
      </c>
      <c r="F4731" s="2">
        <v>0</v>
      </c>
      <c r="G4731" s="2">
        <v>0</v>
      </c>
      <c r="H4731" s="2">
        <v>0</v>
      </c>
      <c r="I4731" s="2">
        <v>0</v>
      </c>
      <c r="J4731" s="2">
        <v>0</v>
      </c>
      <c r="K4731" s="2">
        <v>0</v>
      </c>
      <c r="L4731" s="2">
        <v>0</v>
      </c>
      <c r="M4731" s="2">
        <v>0</v>
      </c>
      <c r="N4731" s="2">
        <v>0</v>
      </c>
      <c r="O4731" s="2">
        <v>0</v>
      </c>
      <c r="P4731" s="2" t="s">
        <v>4791</v>
      </c>
      <c r="Q4731" s="5">
        <v>36676</v>
      </c>
      <c r="R4731" s="5" t="s">
        <v>4791</v>
      </c>
      <c r="S4731" s="5">
        <v>73</v>
      </c>
      <c r="T4731" s="5">
        <v>199.04024430145054</v>
      </c>
      <c r="U4731" s="5">
        <v>0</v>
      </c>
      <c r="V4731" s="5">
        <v>0</v>
      </c>
      <c r="W4731" s="5">
        <v>25</v>
      </c>
      <c r="X4731" s="5">
        <v>68.164467226524152</v>
      </c>
      <c r="Y4731" s="5">
        <v>23</v>
      </c>
      <c r="Z4731" s="5">
        <v>62.711309848402223</v>
      </c>
      <c r="AA4731" s="5">
        <v>25</v>
      </c>
      <c r="AB4731" s="5">
        <v>68.164467226524152</v>
      </c>
      <c r="AC4731" s="225">
        <v>423</v>
      </c>
      <c r="AD4731" s="5">
        <v>1153.3427854727888</v>
      </c>
      <c r="AE4731" s="5">
        <v>52</v>
      </c>
      <c r="AF4731" s="5">
        <v>141.78209183117025</v>
      </c>
      <c r="AG4731" s="5">
        <v>344</v>
      </c>
      <c r="AH4731" s="5">
        <v>937.94306903697247</v>
      </c>
      <c r="AI4731" s="5">
        <v>27</v>
      </c>
      <c r="AJ4731" s="5">
        <v>73.617624604646096</v>
      </c>
    </row>
    <row r="4732" spans="1:36" x14ac:dyDescent="0.25">
      <c r="A4732">
        <v>2017</v>
      </c>
      <c r="B4732" t="s">
        <v>70</v>
      </c>
      <c r="C4732" s="212" t="s">
        <v>5314</v>
      </c>
      <c r="D4732" s="47" t="s">
        <v>5300</v>
      </c>
      <c r="E4732" s="11">
        <v>31.75</v>
      </c>
      <c r="F4732" s="2">
        <v>0.68500000000000005</v>
      </c>
      <c r="G4732" s="2">
        <v>0.29880000000000001</v>
      </c>
      <c r="H4732" s="2">
        <v>0.38620000000000004</v>
      </c>
      <c r="I4732" s="2">
        <v>0.70109999999999995</v>
      </c>
      <c r="J4732" s="2">
        <v>0.254</v>
      </c>
      <c r="K4732" s="2">
        <v>0.44709999999999994</v>
      </c>
      <c r="L4732" s="2">
        <v>0.70379999999999998</v>
      </c>
      <c r="M4732" s="2">
        <v>0.28420000000000001</v>
      </c>
      <c r="N4732" s="2">
        <v>0.41959999999999997</v>
      </c>
      <c r="O4732" s="2">
        <v>0.4176333333333333</v>
      </c>
      <c r="P4732" s="5" t="s">
        <v>4792</v>
      </c>
      <c r="Q4732" s="5">
        <v>36689</v>
      </c>
      <c r="R4732" s="5">
        <v>1155.5590551181103</v>
      </c>
      <c r="S4732" s="5">
        <v>126</v>
      </c>
      <c r="T4732" s="5">
        <v>343.42718525988715</v>
      </c>
      <c r="U4732" s="5">
        <v>0</v>
      </c>
      <c r="V4732" s="5">
        <v>0</v>
      </c>
      <c r="W4732" s="5">
        <v>7</v>
      </c>
      <c r="X4732" s="5">
        <v>19.07928806999373</v>
      </c>
      <c r="Y4732" s="5">
        <v>9</v>
      </c>
      <c r="Z4732" s="5">
        <v>24.530513232849085</v>
      </c>
      <c r="AA4732" s="5">
        <v>110</v>
      </c>
      <c r="AB4732" s="5">
        <v>299.81738395704434</v>
      </c>
      <c r="AC4732" s="225">
        <v>480</v>
      </c>
      <c r="AD4732" s="5">
        <v>1308.2940390852843</v>
      </c>
      <c r="AE4732" s="5">
        <v>55</v>
      </c>
      <c r="AF4732" s="5">
        <v>149.90869197852217</v>
      </c>
      <c r="AG4732" s="5">
        <v>403</v>
      </c>
      <c r="AH4732" s="5">
        <v>1098.4218703153533</v>
      </c>
      <c r="AI4732" s="5">
        <v>22</v>
      </c>
      <c r="AJ4732" s="5">
        <v>59.963476791408873</v>
      </c>
    </row>
    <row r="4733" spans="1:36" x14ac:dyDescent="0.25">
      <c r="A4733">
        <v>2017</v>
      </c>
      <c r="B4733" t="s">
        <v>49</v>
      </c>
      <c r="C4733" s="212" t="s">
        <v>6437</v>
      </c>
      <c r="D4733" s="47" t="s">
        <v>6316</v>
      </c>
      <c r="E4733" s="11">
        <v>15.1</v>
      </c>
      <c r="F4733" s="2">
        <v>0.2611</v>
      </c>
      <c r="G4733" s="2">
        <v>0.71</v>
      </c>
      <c r="H4733" s="2">
        <v>-0.44889999999999997</v>
      </c>
      <c r="I4733" s="2">
        <v>0.24199999999999999</v>
      </c>
      <c r="J4733" s="2">
        <v>0.66800000000000004</v>
      </c>
      <c r="K4733" s="2">
        <v>-0.42600000000000005</v>
      </c>
      <c r="L4733" s="2">
        <v>0.36199999999999999</v>
      </c>
      <c r="M4733" s="2">
        <v>0.622</v>
      </c>
      <c r="N4733" s="2">
        <v>-0.26</v>
      </c>
      <c r="O4733" s="2">
        <v>-0.37830000000000003</v>
      </c>
      <c r="P4733" s="2" t="s">
        <v>5900</v>
      </c>
      <c r="Q4733" s="5">
        <v>36705</v>
      </c>
      <c r="R4733" s="5">
        <v>2430.7947019867552</v>
      </c>
      <c r="S4733" s="5">
        <v>39</v>
      </c>
      <c r="T4733" s="5">
        <v>106.25255414793625</v>
      </c>
      <c r="U4733" s="5">
        <v>0</v>
      </c>
      <c r="V4733" s="5">
        <v>0</v>
      </c>
      <c r="W4733" s="5">
        <v>4</v>
      </c>
      <c r="X4733" s="5">
        <v>10.897697861326794</v>
      </c>
      <c r="Y4733" s="5">
        <v>2</v>
      </c>
      <c r="Z4733" s="5">
        <v>5.4488489306633969</v>
      </c>
      <c r="AA4733" s="5">
        <v>33</v>
      </c>
      <c r="AB4733" s="5">
        <v>89.906007355946059</v>
      </c>
      <c r="AC4733" s="225">
        <v>455</v>
      </c>
      <c r="AD4733" s="5">
        <v>1239.6131317259228</v>
      </c>
      <c r="AE4733" s="5">
        <v>46</v>
      </c>
      <c r="AF4733" s="5">
        <v>125.32352540525814</v>
      </c>
      <c r="AG4733" s="5">
        <v>396</v>
      </c>
      <c r="AH4733" s="5">
        <v>1078.8720882713528</v>
      </c>
      <c r="AI4733" s="5">
        <v>13</v>
      </c>
      <c r="AJ4733" s="5">
        <v>35.417518049312079</v>
      </c>
    </row>
    <row r="4734" spans="1:36" x14ac:dyDescent="0.25">
      <c r="A4734">
        <v>2018</v>
      </c>
      <c r="B4734" t="s">
        <v>49</v>
      </c>
      <c r="C4734" s="212" t="s">
        <v>6437</v>
      </c>
      <c r="D4734" s="47" t="s">
        <v>6316</v>
      </c>
      <c r="E4734" s="11">
        <v>15.1</v>
      </c>
      <c r="F4734" s="2">
        <v>0.2611</v>
      </c>
      <c r="G4734" s="2">
        <v>0.71</v>
      </c>
      <c r="H4734" s="2">
        <v>-0.44889999999999997</v>
      </c>
      <c r="I4734" s="2">
        <v>0.24199999999999999</v>
      </c>
      <c r="J4734" s="2">
        <v>0.66800000000000004</v>
      </c>
      <c r="K4734" s="2">
        <v>-0.42600000000000005</v>
      </c>
      <c r="L4734" s="2">
        <v>0.36199999999999999</v>
      </c>
      <c r="M4734" s="2">
        <v>0.622</v>
      </c>
      <c r="N4734" s="2">
        <v>-0.26</v>
      </c>
      <c r="O4734" s="2">
        <v>-0.37830000000000003</v>
      </c>
      <c r="P4734" s="2" t="s">
        <v>5900</v>
      </c>
      <c r="Q4734" s="5">
        <v>36717</v>
      </c>
      <c r="R4734" s="5">
        <v>2431.5894039735099</v>
      </c>
      <c r="S4734" s="5">
        <v>56</v>
      </c>
      <c r="T4734" s="5">
        <v>152.51790723642998</v>
      </c>
      <c r="U4734" s="5">
        <v>0</v>
      </c>
      <c r="V4734" s="5">
        <v>0</v>
      </c>
      <c r="W4734" s="5">
        <v>19</v>
      </c>
      <c r="X4734" s="5">
        <v>51.747147098074457</v>
      </c>
      <c r="Y4734" s="5">
        <v>1</v>
      </c>
      <c r="Z4734" s="5">
        <v>2.7235340577933926</v>
      </c>
      <c r="AA4734" s="5">
        <v>36</v>
      </c>
      <c r="AB4734" s="5">
        <v>98.047226080562126</v>
      </c>
      <c r="AC4734" s="225">
        <v>419</v>
      </c>
      <c r="AD4734" s="5">
        <v>1141.1607702154317</v>
      </c>
      <c r="AE4734" s="5">
        <v>27</v>
      </c>
      <c r="AF4734" s="5">
        <v>73.535419560421602</v>
      </c>
      <c r="AG4734" s="5">
        <v>382</v>
      </c>
      <c r="AH4734" s="5">
        <v>1040.3900100770761</v>
      </c>
      <c r="AI4734" s="5">
        <v>10</v>
      </c>
      <c r="AJ4734" s="5">
        <v>27.235340577933925</v>
      </c>
    </row>
    <row r="4735" spans="1:36" x14ac:dyDescent="0.25">
      <c r="A4735">
        <v>2018</v>
      </c>
      <c r="B4735" t="s">
        <v>41</v>
      </c>
      <c r="C4735" s="212" t="s">
        <v>5899</v>
      </c>
      <c r="D4735" s="47" t="s">
        <v>4791</v>
      </c>
      <c r="E4735" s="11">
        <v>0</v>
      </c>
      <c r="F4735" s="2">
        <v>0</v>
      </c>
      <c r="G4735" s="2">
        <v>0</v>
      </c>
      <c r="H4735" s="2">
        <v>0</v>
      </c>
      <c r="I4735" s="2">
        <v>0</v>
      </c>
      <c r="J4735" s="2">
        <v>0</v>
      </c>
      <c r="K4735" s="2">
        <v>0</v>
      </c>
      <c r="L4735" s="2">
        <v>0</v>
      </c>
      <c r="M4735" s="2">
        <v>0</v>
      </c>
      <c r="N4735" s="2">
        <v>0</v>
      </c>
      <c r="O4735" s="2">
        <v>0</v>
      </c>
      <c r="P4735" s="2" t="s">
        <v>4791</v>
      </c>
      <c r="Q4735" s="5">
        <v>36791</v>
      </c>
      <c r="R4735" s="5" t="s">
        <v>4791</v>
      </c>
      <c r="S4735" s="5">
        <v>61</v>
      </c>
      <c r="T4735" s="5">
        <v>165.80141882525618</v>
      </c>
      <c r="U4735" s="5">
        <v>1</v>
      </c>
      <c r="V4735" s="5">
        <v>2.7180560463156751</v>
      </c>
      <c r="W4735" s="5">
        <v>18</v>
      </c>
      <c r="X4735" s="5">
        <v>48.925008833682149</v>
      </c>
      <c r="Y4735" s="5">
        <v>6</v>
      </c>
      <c r="Z4735" s="5">
        <v>16.30833627789405</v>
      </c>
      <c r="AA4735" s="5">
        <v>36</v>
      </c>
      <c r="AB4735" s="5">
        <v>97.850017667364298</v>
      </c>
      <c r="AC4735" s="225">
        <v>464</v>
      </c>
      <c r="AD4735" s="5">
        <v>1261.1780054904732</v>
      </c>
      <c r="AE4735" s="5">
        <v>65</v>
      </c>
      <c r="AF4735" s="5">
        <v>176.67364301051887</v>
      </c>
      <c r="AG4735" s="5">
        <v>361</v>
      </c>
      <c r="AH4735" s="5">
        <v>981.21823271995856</v>
      </c>
      <c r="AI4735" s="5">
        <v>38</v>
      </c>
      <c r="AJ4735" s="5">
        <v>103.28612975999566</v>
      </c>
    </row>
    <row r="4736" spans="1:36" x14ac:dyDescent="0.25">
      <c r="A4736">
        <v>2017</v>
      </c>
      <c r="B4736" t="s">
        <v>49</v>
      </c>
      <c r="C4736" s="212" t="s">
        <v>6474</v>
      </c>
      <c r="D4736" s="47" t="s">
        <v>618</v>
      </c>
      <c r="E4736" s="11">
        <v>20.7</v>
      </c>
      <c r="F4736" s="2">
        <v>0.3947</v>
      </c>
      <c r="G4736" s="2">
        <v>0.57199999999999995</v>
      </c>
      <c r="H4736" s="2">
        <v>-0.17729999999999996</v>
      </c>
      <c r="I4736" s="2">
        <v>0.35399999999999998</v>
      </c>
      <c r="J4736" s="2">
        <v>0.55300000000000005</v>
      </c>
      <c r="K4736" s="2">
        <v>-0.19900000000000007</v>
      </c>
      <c r="L4736" s="2">
        <v>0.45200000000000001</v>
      </c>
      <c r="M4736" s="2">
        <v>0.53600000000000003</v>
      </c>
      <c r="N4736" s="2">
        <v>-8.4000000000000019E-2</v>
      </c>
      <c r="O4736" s="2">
        <v>-0.15343333333333334</v>
      </c>
      <c r="P4736" s="2" t="s">
        <v>5900</v>
      </c>
      <c r="Q4736" s="5">
        <v>36974</v>
      </c>
      <c r="R4736" s="5">
        <v>1786.1835748792271</v>
      </c>
      <c r="S4736" s="5">
        <v>3</v>
      </c>
      <c r="T4736" s="5">
        <v>8.1138097041164059</v>
      </c>
      <c r="U4736" s="5">
        <v>0</v>
      </c>
      <c r="V4736" s="5">
        <v>0</v>
      </c>
      <c r="W4736" s="5">
        <v>0</v>
      </c>
      <c r="X4736" s="5">
        <v>0</v>
      </c>
      <c r="Y4736" s="5">
        <v>0</v>
      </c>
      <c r="Z4736" s="5">
        <v>0</v>
      </c>
      <c r="AA4736" s="5">
        <v>3</v>
      </c>
      <c r="AB4736" s="5">
        <v>8.1138097041164059</v>
      </c>
      <c r="AC4736" s="225">
        <v>128</v>
      </c>
      <c r="AD4736" s="5">
        <v>346.18921404229997</v>
      </c>
      <c r="AE4736" s="5">
        <v>21</v>
      </c>
      <c r="AF4736" s="5">
        <v>56.796667928814848</v>
      </c>
      <c r="AG4736" s="5">
        <v>100</v>
      </c>
      <c r="AH4736" s="5">
        <v>270.46032347054688</v>
      </c>
      <c r="AI4736" s="5">
        <v>7</v>
      </c>
      <c r="AJ4736" s="5">
        <v>18.932222642938282</v>
      </c>
    </row>
    <row r="4737" spans="1:36" x14ac:dyDescent="0.25">
      <c r="A4737">
        <v>2017</v>
      </c>
      <c r="B4737" t="s">
        <v>71</v>
      </c>
      <c r="C4737" s="212" t="s">
        <v>5917</v>
      </c>
      <c r="D4737" s="47" t="s">
        <v>5914</v>
      </c>
      <c r="E4737" s="11">
        <v>0</v>
      </c>
      <c r="F4737" s="2">
        <v>0.4098</v>
      </c>
      <c r="G4737" s="2">
        <v>0.58040000000000003</v>
      </c>
      <c r="H4737" s="2">
        <v>-0.17060000000000003</v>
      </c>
      <c r="I4737" s="2">
        <v>0.28050000000000003</v>
      </c>
      <c r="J4737" s="2">
        <v>0.68500000000000005</v>
      </c>
      <c r="K4737" s="2">
        <v>-0.40450000000000003</v>
      </c>
      <c r="L4737" s="2">
        <v>0.28649999999999998</v>
      </c>
      <c r="M4737" s="2">
        <v>0.70399999999999996</v>
      </c>
      <c r="N4737" s="2">
        <v>-0.41749999999999998</v>
      </c>
      <c r="O4737" s="2">
        <v>-0.3308666666666667</v>
      </c>
      <c r="P4737" s="2" t="s">
        <v>5900</v>
      </c>
      <c r="Q4737" s="5">
        <v>37114</v>
      </c>
      <c r="R4737" s="5" t="s">
        <v>4791</v>
      </c>
      <c r="S4737" s="5">
        <v>157</v>
      </c>
      <c r="T4737" s="5">
        <v>423.02096244004963</v>
      </c>
      <c r="U4737" s="5">
        <v>1</v>
      </c>
      <c r="V4737" s="5">
        <v>2.6944010346499976</v>
      </c>
      <c r="W4737" s="5">
        <v>24</v>
      </c>
      <c r="X4737" s="5">
        <v>64.665624831599942</v>
      </c>
      <c r="Y4737" s="5">
        <v>21</v>
      </c>
      <c r="Z4737" s="5">
        <v>56.582421727649944</v>
      </c>
      <c r="AA4737" s="5">
        <v>111</v>
      </c>
      <c r="AB4737" s="5">
        <v>299.07851484614969</v>
      </c>
      <c r="AC4737" s="225">
        <v>873</v>
      </c>
      <c r="AD4737" s="5">
        <v>2352.2121032494474</v>
      </c>
      <c r="AE4737" s="5">
        <v>110</v>
      </c>
      <c r="AF4737" s="5">
        <v>296.38411381149967</v>
      </c>
      <c r="AG4737" s="5">
        <v>712</v>
      </c>
      <c r="AH4737" s="5">
        <v>1918.4135366707981</v>
      </c>
      <c r="AI4737" s="5">
        <v>51</v>
      </c>
      <c r="AJ4737" s="5">
        <v>137.41445276714987</v>
      </c>
    </row>
    <row r="4738" spans="1:36" x14ac:dyDescent="0.25">
      <c r="A4738">
        <v>2018</v>
      </c>
      <c r="B4738" t="s">
        <v>49</v>
      </c>
      <c r="C4738" s="212" t="s">
        <v>6344</v>
      </c>
      <c r="D4738" s="47" t="s">
        <v>726</v>
      </c>
      <c r="E4738" s="11">
        <v>13.8</v>
      </c>
      <c r="F4738" s="2">
        <v>0.30480000000000002</v>
      </c>
      <c r="G4738" s="2">
        <v>0.66490000000000005</v>
      </c>
      <c r="H4738" s="2">
        <v>-0.36010000000000003</v>
      </c>
      <c r="I4738" s="2">
        <v>0.40899999999999997</v>
      </c>
      <c r="J4738" s="2">
        <v>0.50800000000000001</v>
      </c>
      <c r="K4738" s="2">
        <v>-9.9000000000000032E-2</v>
      </c>
      <c r="L4738" s="2">
        <v>0.47399999999999998</v>
      </c>
      <c r="M4738" s="2">
        <v>0.51500000000000001</v>
      </c>
      <c r="N4738" s="2">
        <v>-4.1000000000000036E-2</v>
      </c>
      <c r="O4738" s="2">
        <v>-0.16670000000000004</v>
      </c>
      <c r="P4738" s="2" t="s">
        <v>5900</v>
      </c>
      <c r="Q4738" s="5">
        <v>37145</v>
      </c>
      <c r="R4738" s="5">
        <v>2691.6666666666665</v>
      </c>
      <c r="S4738" s="5">
        <v>45</v>
      </c>
      <c r="T4738" s="5">
        <v>121.14685691210123</v>
      </c>
      <c r="U4738" s="5">
        <v>0</v>
      </c>
      <c r="V4738" s="5">
        <v>0</v>
      </c>
      <c r="W4738" s="5">
        <v>3</v>
      </c>
      <c r="X4738" s="5">
        <v>8.0764571274734145</v>
      </c>
      <c r="Y4738" s="5">
        <v>4</v>
      </c>
      <c r="Z4738" s="5">
        <v>10.768609503297887</v>
      </c>
      <c r="AA4738" s="5">
        <v>38</v>
      </c>
      <c r="AB4738" s="5">
        <v>102.30179028132991</v>
      </c>
      <c r="AC4738" s="225">
        <v>486</v>
      </c>
      <c r="AD4738" s="5">
        <v>1308.3860546506933</v>
      </c>
      <c r="AE4738" s="5">
        <v>52</v>
      </c>
      <c r="AF4738" s="5">
        <v>139.99192354287251</v>
      </c>
      <c r="AG4738" s="5">
        <v>417</v>
      </c>
      <c r="AH4738" s="5">
        <v>1122.6275407188045</v>
      </c>
      <c r="AI4738" s="5">
        <v>17</v>
      </c>
      <c r="AJ4738" s="5">
        <v>45.766590389016024</v>
      </c>
    </row>
    <row r="4739" spans="1:36" x14ac:dyDescent="0.25">
      <c r="A4739">
        <v>2019</v>
      </c>
      <c r="B4739" t="s">
        <v>41</v>
      </c>
      <c r="C4739" s="212" t="s">
        <v>6033</v>
      </c>
      <c r="D4739" s="47" t="s">
        <v>6005</v>
      </c>
      <c r="E4739" s="11">
        <v>7.0880000000000001</v>
      </c>
      <c r="F4739" s="2">
        <v>0.24049999999999999</v>
      </c>
      <c r="G4739" s="2">
        <v>0.74350000000000005</v>
      </c>
      <c r="H4739" s="2">
        <v>-0.50300000000000011</v>
      </c>
      <c r="I4739" s="2">
        <v>0.2102</v>
      </c>
      <c r="J4739" s="2">
        <v>0.74750000000000005</v>
      </c>
      <c r="K4739" s="2">
        <v>-0.53730000000000011</v>
      </c>
      <c r="L4739" s="2">
        <v>0.24629999999999999</v>
      </c>
      <c r="M4739" s="2">
        <v>0.74</v>
      </c>
      <c r="N4739" s="2">
        <v>-0.49370000000000003</v>
      </c>
      <c r="O4739" s="2">
        <v>-0.51133333333333342</v>
      </c>
      <c r="P4739" s="2" t="s">
        <v>5900</v>
      </c>
      <c r="Q4739" s="5">
        <v>37206</v>
      </c>
      <c r="R4739" s="5">
        <v>5249.153498871332</v>
      </c>
      <c r="S4739" s="5">
        <v>11</v>
      </c>
      <c r="T4739" s="5">
        <v>29.565123904746549</v>
      </c>
      <c r="U4739" s="5">
        <v>1</v>
      </c>
      <c r="V4739" s="5">
        <v>2.6877385367951407</v>
      </c>
      <c r="W4739" s="5">
        <v>2</v>
      </c>
      <c r="X4739" s="5">
        <v>5.3754770735902815</v>
      </c>
      <c r="Y4739" s="5">
        <v>4</v>
      </c>
      <c r="Z4739" s="5">
        <v>10.750954147180563</v>
      </c>
      <c r="AA4739" s="5">
        <v>4</v>
      </c>
      <c r="AB4739" s="5">
        <v>10.750954147180563</v>
      </c>
      <c r="AC4739" s="225">
        <v>295</v>
      </c>
      <c r="AD4739" s="5">
        <v>792.88286835456654</v>
      </c>
      <c r="AE4739" s="5">
        <v>36</v>
      </c>
      <c r="AF4739" s="5">
        <v>96.758587324625054</v>
      </c>
      <c r="AG4739" s="5">
        <v>245</v>
      </c>
      <c r="AH4739" s="5">
        <v>658.49594151480949</v>
      </c>
      <c r="AI4739" s="5">
        <v>14</v>
      </c>
      <c r="AJ4739" s="5">
        <v>37.62833951513197</v>
      </c>
    </row>
    <row r="4740" spans="1:36" x14ac:dyDescent="0.25">
      <c r="A4740">
        <v>2018</v>
      </c>
      <c r="B4740" t="s">
        <v>49</v>
      </c>
      <c r="C4740" s="212" t="s">
        <v>6344</v>
      </c>
      <c r="D4740" s="47" t="s">
        <v>726</v>
      </c>
      <c r="E4740" s="11">
        <v>13.8</v>
      </c>
      <c r="F4740" s="2">
        <v>0.30480000000000002</v>
      </c>
      <c r="G4740" s="2">
        <v>0.66490000000000005</v>
      </c>
      <c r="H4740" s="2">
        <v>-0.36010000000000003</v>
      </c>
      <c r="I4740" s="2">
        <v>0.40899999999999997</v>
      </c>
      <c r="J4740" s="2">
        <v>0.50800000000000001</v>
      </c>
      <c r="K4740" s="2">
        <v>-9.9000000000000032E-2</v>
      </c>
      <c r="L4740" s="2">
        <v>0.47399999999999998</v>
      </c>
      <c r="M4740" s="2">
        <v>0.51500000000000001</v>
      </c>
      <c r="N4740" s="2">
        <v>-4.1000000000000036E-2</v>
      </c>
      <c r="O4740" s="2">
        <v>-0.16670000000000004</v>
      </c>
      <c r="P4740" s="2" t="s">
        <v>5900</v>
      </c>
      <c r="Q4740" s="5">
        <v>37345</v>
      </c>
      <c r="R4740" s="5">
        <v>2706.159420289855</v>
      </c>
      <c r="S4740" s="5">
        <v>52</v>
      </c>
      <c r="T4740" s="5">
        <v>139.2422010978712</v>
      </c>
      <c r="U4740" s="5">
        <v>0</v>
      </c>
      <c r="V4740" s="5">
        <v>0</v>
      </c>
      <c r="W4740" s="5">
        <v>0</v>
      </c>
      <c r="X4740" s="5">
        <v>0</v>
      </c>
      <c r="Y4740" s="5">
        <v>8</v>
      </c>
      <c r="Z4740" s="5">
        <v>21.421877091980186</v>
      </c>
      <c r="AA4740" s="5">
        <v>44</v>
      </c>
      <c r="AB4740" s="5">
        <v>117.82032400589101</v>
      </c>
      <c r="AC4740" s="225">
        <v>487</v>
      </c>
      <c r="AD4740" s="5">
        <v>1304.0567679742937</v>
      </c>
      <c r="AE4740" s="5">
        <v>49</v>
      </c>
      <c r="AF4740" s="5">
        <v>131.20899718837865</v>
      </c>
      <c r="AG4740" s="5">
        <v>409</v>
      </c>
      <c r="AH4740" s="5">
        <v>1095.1934663274869</v>
      </c>
      <c r="AI4740" s="5">
        <v>29</v>
      </c>
      <c r="AJ4740" s="5">
        <v>77.654304458428172</v>
      </c>
    </row>
    <row r="4741" spans="1:36" x14ac:dyDescent="0.25">
      <c r="A4741">
        <v>2019</v>
      </c>
      <c r="B4741" t="s">
        <v>70</v>
      </c>
      <c r="C4741" s="212" t="s">
        <v>5292</v>
      </c>
      <c r="D4741" s="47" t="s">
        <v>636</v>
      </c>
      <c r="E4741" s="11">
        <v>19.79</v>
      </c>
      <c r="F4741" s="2">
        <v>0.67669999999999997</v>
      </c>
      <c r="G4741" s="2">
        <v>0.2994</v>
      </c>
      <c r="H4741" s="2">
        <v>0.37729999999999997</v>
      </c>
      <c r="I4741" s="2">
        <v>0.6946</v>
      </c>
      <c r="J4741" s="2">
        <v>0.25359999999999999</v>
      </c>
      <c r="K4741" s="2">
        <v>0.441</v>
      </c>
      <c r="L4741" s="2">
        <v>0.70120000000000005</v>
      </c>
      <c r="M4741" s="2">
        <v>0.2853</v>
      </c>
      <c r="N4741" s="2">
        <v>0.41590000000000005</v>
      </c>
      <c r="O4741" s="2">
        <v>0.41139999999999999</v>
      </c>
      <c r="P4741" s="5" t="s">
        <v>4792</v>
      </c>
      <c r="Q4741" s="5">
        <v>37359</v>
      </c>
      <c r="R4741" s="5">
        <v>1887.7716018191006</v>
      </c>
      <c r="S4741" s="5">
        <v>59</v>
      </c>
      <c r="T4741" s="5">
        <v>157.92713937739234</v>
      </c>
      <c r="U4741" s="5">
        <v>1</v>
      </c>
      <c r="V4741" s="5">
        <v>2.6767311758880057</v>
      </c>
      <c r="W4741" s="5">
        <v>2</v>
      </c>
      <c r="X4741" s="5">
        <v>5.3534623517760114</v>
      </c>
      <c r="Y4741" s="5">
        <v>9</v>
      </c>
      <c r="Z4741" s="5">
        <v>24.09058058299205</v>
      </c>
      <c r="AA4741" s="5">
        <v>47</v>
      </c>
      <c r="AB4741" s="5">
        <v>125.80636526673626</v>
      </c>
      <c r="AC4741" s="225">
        <v>523</v>
      </c>
      <c r="AD4741" s="5">
        <v>1399.930404989427</v>
      </c>
      <c r="AE4741" s="5">
        <v>24</v>
      </c>
      <c r="AF4741" s="5">
        <v>64.241548221312129</v>
      </c>
      <c r="AG4741" s="5">
        <v>456</v>
      </c>
      <c r="AH4741" s="5">
        <v>1220.5894162049306</v>
      </c>
      <c r="AI4741" s="5">
        <v>43</v>
      </c>
      <c r="AJ4741" s="5">
        <v>115.09944056318423</v>
      </c>
    </row>
    <row r="4742" spans="1:36" x14ac:dyDescent="0.25">
      <c r="A4742">
        <v>2018</v>
      </c>
      <c r="B4742" t="s">
        <v>71</v>
      </c>
      <c r="C4742" s="212" t="s">
        <v>5917</v>
      </c>
      <c r="D4742" s="47" t="s">
        <v>5914</v>
      </c>
      <c r="E4742" s="11">
        <v>0</v>
      </c>
      <c r="F4742" s="2">
        <v>0.4098</v>
      </c>
      <c r="G4742" s="2">
        <v>0.58040000000000003</v>
      </c>
      <c r="H4742" s="2">
        <v>-0.17060000000000003</v>
      </c>
      <c r="I4742" s="2">
        <v>0.28050000000000003</v>
      </c>
      <c r="J4742" s="2">
        <v>0.68500000000000005</v>
      </c>
      <c r="K4742" s="2">
        <v>-0.40450000000000003</v>
      </c>
      <c r="L4742" s="2">
        <v>0.28649999999999998</v>
      </c>
      <c r="M4742" s="2">
        <v>0.70399999999999996</v>
      </c>
      <c r="N4742" s="2">
        <v>-0.41749999999999998</v>
      </c>
      <c r="O4742" s="2">
        <v>-0.3308666666666667</v>
      </c>
      <c r="P4742" s="2" t="s">
        <v>5900</v>
      </c>
      <c r="Q4742" s="5">
        <v>37398</v>
      </c>
      <c r="R4742" s="5" t="s">
        <v>4791</v>
      </c>
      <c r="S4742" s="5">
        <v>155</v>
      </c>
      <c r="T4742" s="5">
        <v>414.46066634579392</v>
      </c>
      <c r="U4742" s="5">
        <v>1</v>
      </c>
      <c r="V4742" s="5">
        <v>2.6739397828760896</v>
      </c>
      <c r="W4742" s="5">
        <v>19</v>
      </c>
      <c r="X4742" s="5">
        <v>50.80485587464571</v>
      </c>
      <c r="Y4742" s="5">
        <v>14</v>
      </c>
      <c r="Z4742" s="5">
        <v>37.43515696026526</v>
      </c>
      <c r="AA4742" s="5">
        <v>121</v>
      </c>
      <c r="AB4742" s="5">
        <v>323.54671372800686</v>
      </c>
      <c r="AC4742" s="225">
        <v>858</v>
      </c>
      <c r="AD4742" s="5">
        <v>2294.2403337076848</v>
      </c>
      <c r="AE4742" s="5">
        <v>98</v>
      </c>
      <c r="AF4742" s="5">
        <v>262.04609872185682</v>
      </c>
      <c r="AG4742" s="5">
        <v>715</v>
      </c>
      <c r="AH4742" s="5">
        <v>1911.8669447564039</v>
      </c>
      <c r="AI4742" s="5">
        <v>45</v>
      </c>
      <c r="AJ4742" s="5">
        <v>120.32729022942404</v>
      </c>
    </row>
    <row r="4743" spans="1:36" x14ac:dyDescent="0.25">
      <c r="A4743">
        <v>2018</v>
      </c>
      <c r="B4743" t="s">
        <v>71</v>
      </c>
      <c r="C4743" s="212" t="s">
        <v>5917</v>
      </c>
      <c r="D4743" s="47" t="s">
        <v>5914</v>
      </c>
      <c r="E4743" s="11">
        <v>0</v>
      </c>
      <c r="F4743" s="2">
        <v>0.4098</v>
      </c>
      <c r="G4743" s="2">
        <v>0.58040000000000003</v>
      </c>
      <c r="H4743" s="2">
        <v>-0.17060000000000003</v>
      </c>
      <c r="I4743" s="2">
        <v>0.28050000000000003</v>
      </c>
      <c r="J4743" s="2">
        <v>0.68500000000000005</v>
      </c>
      <c r="K4743" s="2">
        <v>-0.40450000000000003</v>
      </c>
      <c r="L4743" s="2">
        <v>0.28649999999999998</v>
      </c>
      <c r="M4743" s="2">
        <v>0.70399999999999996</v>
      </c>
      <c r="N4743" s="2">
        <v>-0.41749999999999998</v>
      </c>
      <c r="O4743" s="2">
        <v>-0.3308666666666667</v>
      </c>
      <c r="P4743" s="2" t="s">
        <v>5900</v>
      </c>
      <c r="Q4743" s="5">
        <v>37398</v>
      </c>
      <c r="R4743" s="5" t="s">
        <v>4791</v>
      </c>
      <c r="S4743" s="5">
        <v>155</v>
      </c>
      <c r="T4743" s="5">
        <v>414.46066634579392</v>
      </c>
      <c r="U4743" s="5">
        <v>1</v>
      </c>
      <c r="V4743" s="5">
        <v>2.6739397828760896</v>
      </c>
      <c r="W4743" s="5">
        <v>19</v>
      </c>
      <c r="X4743" s="5">
        <v>50.80485587464571</v>
      </c>
      <c r="Y4743" s="5">
        <v>14</v>
      </c>
      <c r="Z4743" s="5">
        <v>37.43515696026526</v>
      </c>
      <c r="AA4743" s="5">
        <v>121</v>
      </c>
      <c r="AB4743" s="5">
        <v>323.54671372800686</v>
      </c>
      <c r="AC4743" s="225">
        <v>858</v>
      </c>
      <c r="AD4743" s="5">
        <v>2294.2403337076848</v>
      </c>
      <c r="AE4743" s="5">
        <v>98</v>
      </c>
      <c r="AF4743" s="5">
        <v>262.04609872185682</v>
      </c>
      <c r="AG4743" s="5">
        <v>715</v>
      </c>
      <c r="AH4743" s="5">
        <v>1911.8669447564039</v>
      </c>
      <c r="AI4743" s="5">
        <v>45</v>
      </c>
      <c r="AJ4743" s="5">
        <v>120.32729022942404</v>
      </c>
    </row>
    <row r="4744" spans="1:36" x14ac:dyDescent="0.25">
      <c r="A4744">
        <v>2019</v>
      </c>
      <c r="B4744" t="s">
        <v>71</v>
      </c>
      <c r="C4744" s="212" t="s">
        <v>4940</v>
      </c>
      <c r="D4744" s="47" t="s">
        <v>701</v>
      </c>
      <c r="E4744" s="11">
        <v>0</v>
      </c>
      <c r="F4744" s="2">
        <v>0.7087</v>
      </c>
      <c r="G4744" s="2">
        <v>0.28089999999999998</v>
      </c>
      <c r="H4744" s="2">
        <v>0.42780000000000001</v>
      </c>
      <c r="I4744" s="2">
        <v>0.72030000000000005</v>
      </c>
      <c r="J4744" s="2">
        <v>0.25540000000000002</v>
      </c>
      <c r="K4744" s="2">
        <v>0.46490000000000004</v>
      </c>
      <c r="L4744" s="2">
        <v>0.70240000000000002</v>
      </c>
      <c r="M4744" s="2">
        <v>0.28799999999999998</v>
      </c>
      <c r="N4744" s="2">
        <v>0.41440000000000005</v>
      </c>
      <c r="O4744" s="2">
        <v>0.43570000000000003</v>
      </c>
      <c r="P4744" s="2" t="s">
        <v>4792</v>
      </c>
      <c r="Q4744" s="5">
        <v>37401</v>
      </c>
      <c r="R4744" s="5" t="s">
        <v>4791</v>
      </c>
      <c r="S4744" s="5">
        <v>157</v>
      </c>
      <c r="T4744" s="5">
        <v>419.77487232961687</v>
      </c>
      <c r="U4744" s="5">
        <v>3</v>
      </c>
      <c r="V4744" s="5">
        <v>8.021175904387583</v>
      </c>
      <c r="W4744" s="5">
        <v>33</v>
      </c>
      <c r="X4744" s="5">
        <v>88.23293494826342</v>
      </c>
      <c r="Y4744" s="5">
        <v>43</v>
      </c>
      <c r="Z4744" s="5">
        <v>114.9701879628887</v>
      </c>
      <c r="AA4744" s="5">
        <v>78</v>
      </c>
      <c r="AB4744" s="5">
        <v>208.55057351407717</v>
      </c>
      <c r="AC4744" s="225">
        <v>1710</v>
      </c>
      <c r="AD4744" s="5">
        <v>4572.0702655009227</v>
      </c>
      <c r="AE4744" s="5">
        <v>280</v>
      </c>
      <c r="AF4744" s="5">
        <v>748.64308440950776</v>
      </c>
      <c r="AG4744" s="5">
        <v>1347</v>
      </c>
      <c r="AH4744" s="5">
        <v>3601.5079810700249</v>
      </c>
      <c r="AI4744" s="5">
        <v>83</v>
      </c>
      <c r="AJ4744" s="5">
        <v>221.9192000213898</v>
      </c>
    </row>
    <row r="4745" spans="1:36" x14ac:dyDescent="0.25">
      <c r="A4745">
        <v>2018</v>
      </c>
      <c r="B4745" t="s">
        <v>71</v>
      </c>
      <c r="C4745" s="212" t="s">
        <v>4940</v>
      </c>
      <c r="D4745" s="47" t="s">
        <v>701</v>
      </c>
      <c r="E4745" s="11">
        <v>0</v>
      </c>
      <c r="F4745" s="2">
        <v>0.7087</v>
      </c>
      <c r="G4745" s="2">
        <v>0.28089999999999998</v>
      </c>
      <c r="H4745" s="2">
        <v>0.42780000000000001</v>
      </c>
      <c r="I4745" s="2">
        <v>0.72030000000000005</v>
      </c>
      <c r="J4745" s="2">
        <v>0.25540000000000002</v>
      </c>
      <c r="K4745" s="2">
        <v>0.46490000000000004</v>
      </c>
      <c r="L4745" s="2">
        <v>0.70240000000000002</v>
      </c>
      <c r="M4745" s="2">
        <v>0.28799999999999998</v>
      </c>
      <c r="N4745" s="2">
        <v>0.41440000000000005</v>
      </c>
      <c r="O4745" s="2">
        <v>0.43570000000000003</v>
      </c>
      <c r="P4745" s="2" t="s">
        <v>4792</v>
      </c>
      <c r="Q4745" s="5">
        <v>37460</v>
      </c>
      <c r="R4745" s="5" t="s">
        <v>4791</v>
      </c>
      <c r="S4745" s="5">
        <v>171</v>
      </c>
      <c r="T4745" s="5">
        <v>456.4869193806727</v>
      </c>
      <c r="U4745" s="5">
        <v>3</v>
      </c>
      <c r="V4745" s="5">
        <v>8.0085424452749603</v>
      </c>
      <c r="W4745" s="5">
        <v>28</v>
      </c>
      <c r="X4745" s="5">
        <v>74.746396155899617</v>
      </c>
      <c r="Y4745" s="5">
        <v>45</v>
      </c>
      <c r="Z4745" s="5">
        <v>120.12813667912441</v>
      </c>
      <c r="AA4745" s="5">
        <v>95</v>
      </c>
      <c r="AB4745" s="5">
        <v>253.60384410037375</v>
      </c>
      <c r="AC4745" s="225">
        <v>1914</v>
      </c>
      <c r="AD4745" s="5">
        <v>5109.4500800854248</v>
      </c>
      <c r="AE4745" s="5">
        <v>348</v>
      </c>
      <c r="AF4745" s="5">
        <v>928.99092365189529</v>
      </c>
      <c r="AG4745" s="5">
        <v>1427</v>
      </c>
      <c r="AH4745" s="5">
        <v>3809.396689802456</v>
      </c>
      <c r="AI4745" s="5">
        <v>139</v>
      </c>
      <c r="AJ4745" s="5">
        <v>371.06246663107316</v>
      </c>
    </row>
    <row r="4746" spans="1:36" x14ac:dyDescent="0.25">
      <c r="A4746">
        <v>2018</v>
      </c>
      <c r="B4746" t="s">
        <v>71</v>
      </c>
      <c r="C4746" s="212" t="s">
        <v>4940</v>
      </c>
      <c r="D4746" s="47" t="s">
        <v>701</v>
      </c>
      <c r="E4746" s="11">
        <v>0</v>
      </c>
      <c r="F4746" s="2">
        <v>0.7087</v>
      </c>
      <c r="G4746" s="2">
        <v>0.28089999999999998</v>
      </c>
      <c r="H4746" s="2">
        <v>0.42780000000000001</v>
      </c>
      <c r="I4746" s="2">
        <v>0.72030000000000005</v>
      </c>
      <c r="J4746" s="2">
        <v>0.25540000000000002</v>
      </c>
      <c r="K4746" s="2">
        <v>0.46490000000000004</v>
      </c>
      <c r="L4746" s="2">
        <v>0.70240000000000002</v>
      </c>
      <c r="M4746" s="2">
        <v>0.28799999999999998</v>
      </c>
      <c r="N4746" s="2">
        <v>0.41440000000000005</v>
      </c>
      <c r="O4746" s="2">
        <v>0.43570000000000003</v>
      </c>
      <c r="P4746" s="2" t="s">
        <v>4792</v>
      </c>
      <c r="Q4746" s="5">
        <v>37460</v>
      </c>
      <c r="R4746" s="5" t="s">
        <v>4791</v>
      </c>
      <c r="S4746" s="5">
        <v>171</v>
      </c>
      <c r="T4746" s="5">
        <v>456.4869193806727</v>
      </c>
      <c r="U4746" s="5">
        <v>3</v>
      </c>
      <c r="V4746" s="5">
        <v>8.0085424452749603</v>
      </c>
      <c r="W4746" s="5">
        <v>28</v>
      </c>
      <c r="X4746" s="5">
        <v>74.746396155899617</v>
      </c>
      <c r="Y4746" s="5">
        <v>45</v>
      </c>
      <c r="Z4746" s="5">
        <v>120.12813667912441</v>
      </c>
      <c r="AA4746" s="5">
        <v>95</v>
      </c>
      <c r="AB4746" s="5">
        <v>253.60384410037375</v>
      </c>
      <c r="AC4746" s="225">
        <v>1914</v>
      </c>
      <c r="AD4746" s="5">
        <v>5109.4500800854248</v>
      </c>
      <c r="AE4746" s="5">
        <v>348</v>
      </c>
      <c r="AF4746" s="5">
        <v>928.99092365189529</v>
      </c>
      <c r="AG4746" s="5">
        <v>1427</v>
      </c>
      <c r="AH4746" s="5">
        <v>3809.396689802456</v>
      </c>
      <c r="AI4746" s="5">
        <v>139</v>
      </c>
      <c r="AJ4746" s="5">
        <v>371.06246663107316</v>
      </c>
    </row>
    <row r="4747" spans="1:36" x14ac:dyDescent="0.25">
      <c r="A4747">
        <v>2018</v>
      </c>
      <c r="B4747" t="s">
        <v>41</v>
      </c>
      <c r="C4747" s="212" t="s">
        <v>6033</v>
      </c>
      <c r="D4747" s="47" t="s">
        <v>6005</v>
      </c>
      <c r="E4747" s="11">
        <v>7.0880000000000001</v>
      </c>
      <c r="F4747" s="2">
        <v>0.24049999999999999</v>
      </c>
      <c r="G4747" s="2">
        <v>0.74350000000000005</v>
      </c>
      <c r="H4747" s="2">
        <v>-0.50300000000000011</v>
      </c>
      <c r="I4747" s="2">
        <v>0.2102</v>
      </c>
      <c r="J4747" s="2">
        <v>0.74750000000000005</v>
      </c>
      <c r="K4747" s="2">
        <v>-0.53730000000000011</v>
      </c>
      <c r="L4747" s="2">
        <v>0.24629999999999999</v>
      </c>
      <c r="M4747" s="2">
        <v>0.74</v>
      </c>
      <c r="N4747" s="2">
        <v>-0.49370000000000003</v>
      </c>
      <c r="O4747" s="2">
        <v>-0.51133333333333342</v>
      </c>
      <c r="P4747" s="2" t="s">
        <v>5900</v>
      </c>
      <c r="Q4747" s="5">
        <v>37490</v>
      </c>
      <c r="R4747" s="5">
        <v>5289.2212189616248</v>
      </c>
      <c r="S4747" s="5">
        <v>21</v>
      </c>
      <c r="T4747" s="5">
        <v>56.014937316617768</v>
      </c>
      <c r="U4747" s="5">
        <v>0</v>
      </c>
      <c r="V4747" s="5">
        <v>0</v>
      </c>
      <c r="W4747" s="5">
        <v>2</v>
      </c>
      <c r="X4747" s="5">
        <v>5.334755934915977</v>
      </c>
      <c r="Y4747" s="5">
        <v>4</v>
      </c>
      <c r="Z4747" s="5">
        <v>10.669511869831954</v>
      </c>
      <c r="AA4747" s="5">
        <v>15</v>
      </c>
      <c r="AB4747" s="5">
        <v>40.010669511869835</v>
      </c>
      <c r="AC4747" s="225">
        <v>341</v>
      </c>
      <c r="AD4747" s="5">
        <v>909.57588690317414</v>
      </c>
      <c r="AE4747" s="5">
        <v>51</v>
      </c>
      <c r="AF4747" s="5">
        <v>136.03627634035743</v>
      </c>
      <c r="AG4747" s="5">
        <v>273</v>
      </c>
      <c r="AH4747" s="5">
        <v>728.19418511603089</v>
      </c>
      <c r="AI4747" s="5">
        <v>17</v>
      </c>
      <c r="AJ4747" s="5">
        <v>45.345425446785811</v>
      </c>
    </row>
    <row r="4748" spans="1:36" x14ac:dyDescent="0.25">
      <c r="A4748">
        <v>2017</v>
      </c>
      <c r="B4748" t="s">
        <v>41</v>
      </c>
      <c r="C4748" s="212" t="s">
        <v>6033</v>
      </c>
      <c r="D4748" s="47" t="s">
        <v>6005</v>
      </c>
      <c r="E4748" s="11">
        <v>7.0880000000000001</v>
      </c>
      <c r="F4748" s="2">
        <v>0.24049999999999999</v>
      </c>
      <c r="G4748" s="2">
        <v>0.74350000000000005</v>
      </c>
      <c r="H4748" s="2">
        <v>-0.50300000000000011</v>
      </c>
      <c r="I4748" s="2">
        <v>0.2102</v>
      </c>
      <c r="J4748" s="2">
        <v>0.74750000000000005</v>
      </c>
      <c r="K4748" s="2">
        <v>-0.53730000000000011</v>
      </c>
      <c r="L4748" s="2">
        <v>0.24629999999999999</v>
      </c>
      <c r="M4748" s="2">
        <v>0.74</v>
      </c>
      <c r="N4748" s="2">
        <v>-0.49370000000000003</v>
      </c>
      <c r="O4748" s="2">
        <v>-0.51133333333333342</v>
      </c>
      <c r="P4748" s="2" t="s">
        <v>5900</v>
      </c>
      <c r="Q4748" s="5">
        <v>37492</v>
      </c>
      <c r="R4748" s="5">
        <v>5289.5033860045151</v>
      </c>
      <c r="S4748" s="5">
        <v>15</v>
      </c>
      <c r="T4748" s="5">
        <v>40.008535154166218</v>
      </c>
      <c r="U4748" s="5">
        <v>0</v>
      </c>
      <c r="V4748" s="5">
        <v>0</v>
      </c>
      <c r="W4748" s="5">
        <v>1</v>
      </c>
      <c r="X4748" s="5">
        <v>2.667235676944415</v>
      </c>
      <c r="Y4748" s="5">
        <v>9</v>
      </c>
      <c r="Z4748" s="5">
        <v>24.005121092499731</v>
      </c>
      <c r="AA4748" s="5">
        <v>5</v>
      </c>
      <c r="AB4748" s="5">
        <v>13.336178384722075</v>
      </c>
      <c r="AC4748" s="225">
        <v>278</v>
      </c>
      <c r="AD4748" s="5">
        <v>741.49151819054737</v>
      </c>
      <c r="AE4748" s="5">
        <v>57</v>
      </c>
      <c r="AF4748" s="5">
        <v>152.03243358583163</v>
      </c>
      <c r="AG4748" s="5">
        <v>212</v>
      </c>
      <c r="AH4748" s="5">
        <v>565.45396351221598</v>
      </c>
      <c r="AI4748" s="5">
        <v>9</v>
      </c>
      <c r="AJ4748" s="5">
        <v>24.005121092499731</v>
      </c>
    </row>
    <row r="4749" spans="1:36" x14ac:dyDescent="0.25">
      <c r="A4749">
        <v>2019</v>
      </c>
      <c r="B4749" t="s">
        <v>41</v>
      </c>
      <c r="C4749" s="212" t="s">
        <v>6126</v>
      </c>
      <c r="D4749" s="47" t="s">
        <v>6126</v>
      </c>
      <c r="E4749" s="11">
        <v>16.872</v>
      </c>
      <c r="F4749" s="2">
        <v>0.42849999999999999</v>
      </c>
      <c r="G4749" s="2">
        <v>0.54959999999999998</v>
      </c>
      <c r="H4749" s="2">
        <v>-0.12109999999999999</v>
      </c>
      <c r="I4749" s="2">
        <v>0.42820000000000003</v>
      </c>
      <c r="J4749" s="2">
        <v>0.51229999999999998</v>
      </c>
      <c r="K4749" s="2">
        <v>-8.4099999999999953E-2</v>
      </c>
      <c r="L4749" s="2">
        <v>0.38229999999999997</v>
      </c>
      <c r="M4749" s="2">
        <v>0.60040000000000004</v>
      </c>
      <c r="N4749" s="2">
        <v>-0.21810000000000007</v>
      </c>
      <c r="O4749" s="2">
        <v>-0.1411</v>
      </c>
      <c r="P4749" s="2" t="s">
        <v>5900</v>
      </c>
      <c r="Q4749" s="5">
        <v>37517</v>
      </c>
      <c r="R4749" s="5">
        <v>2223.6249407302039</v>
      </c>
      <c r="S4749" s="5">
        <v>139</v>
      </c>
      <c r="T4749" s="5">
        <v>370.49870725271211</v>
      </c>
      <c r="U4749" s="5">
        <v>1</v>
      </c>
      <c r="V4749" s="5">
        <v>2.6654583255590798</v>
      </c>
      <c r="W4749" s="5">
        <v>14</v>
      </c>
      <c r="X4749" s="5">
        <v>37.316416557827118</v>
      </c>
      <c r="Y4749" s="5">
        <v>29</v>
      </c>
      <c r="Z4749" s="5">
        <v>77.298291441213323</v>
      </c>
      <c r="AA4749" s="5">
        <v>95</v>
      </c>
      <c r="AB4749" s="5">
        <v>253.21854092811262</v>
      </c>
      <c r="AC4749" s="225">
        <v>878</v>
      </c>
      <c r="AD4749" s="5">
        <v>2340.2724098408721</v>
      </c>
      <c r="AE4749" s="5">
        <v>166</v>
      </c>
      <c r="AF4749" s="5">
        <v>442.46608204280722</v>
      </c>
      <c r="AG4749" s="5">
        <v>599</v>
      </c>
      <c r="AH4749" s="5">
        <v>1596.6095370098888</v>
      </c>
      <c r="AI4749" s="5">
        <v>113</v>
      </c>
      <c r="AJ4749" s="5">
        <v>301.19679078817603</v>
      </c>
    </row>
    <row r="4750" spans="1:36" x14ac:dyDescent="0.25">
      <c r="A4750">
        <v>2019</v>
      </c>
      <c r="B4750" t="s">
        <v>71</v>
      </c>
      <c r="C4750" s="212" t="s">
        <v>5917</v>
      </c>
      <c r="D4750" s="47" t="s">
        <v>5914</v>
      </c>
      <c r="E4750" s="11">
        <v>0</v>
      </c>
      <c r="F4750" s="2">
        <v>0.4098</v>
      </c>
      <c r="G4750" s="2">
        <v>0.58040000000000003</v>
      </c>
      <c r="H4750" s="2">
        <v>-0.17060000000000003</v>
      </c>
      <c r="I4750" s="2">
        <v>0.28050000000000003</v>
      </c>
      <c r="J4750" s="2">
        <v>0.68500000000000005</v>
      </c>
      <c r="K4750" s="2">
        <v>-0.40450000000000003</v>
      </c>
      <c r="L4750" s="2">
        <v>0.28649999999999998</v>
      </c>
      <c r="M4750" s="2">
        <v>0.70399999999999996</v>
      </c>
      <c r="N4750" s="2">
        <v>-0.41749999999999998</v>
      </c>
      <c r="O4750" s="2">
        <v>-0.3308666666666667</v>
      </c>
      <c r="P4750" s="2" t="s">
        <v>5900</v>
      </c>
      <c r="Q4750" s="5">
        <v>37542</v>
      </c>
      <c r="R4750" s="5" t="s">
        <v>4791</v>
      </c>
      <c r="S4750" s="5">
        <v>173</v>
      </c>
      <c r="T4750" s="5">
        <v>460.81721804911837</v>
      </c>
      <c r="U4750" s="5">
        <v>1</v>
      </c>
      <c r="V4750" s="5">
        <v>2.6636833413243832</v>
      </c>
      <c r="W4750" s="5">
        <v>22</v>
      </c>
      <c r="X4750" s="5">
        <v>58.601033509136435</v>
      </c>
      <c r="Y4750" s="5">
        <v>18</v>
      </c>
      <c r="Z4750" s="5">
        <v>47.946300143838904</v>
      </c>
      <c r="AA4750" s="5">
        <v>132</v>
      </c>
      <c r="AB4750" s="5">
        <v>351.6062010548186</v>
      </c>
      <c r="AC4750" s="225">
        <v>859</v>
      </c>
      <c r="AD4750" s="5">
        <v>2288.1039901976455</v>
      </c>
      <c r="AE4750" s="5">
        <v>101</v>
      </c>
      <c r="AF4750" s="5">
        <v>269.03201747376272</v>
      </c>
      <c r="AG4750" s="5">
        <v>711</v>
      </c>
      <c r="AH4750" s="5">
        <v>1893.8788556816367</v>
      </c>
      <c r="AI4750" s="5">
        <v>47</v>
      </c>
      <c r="AJ4750" s="5">
        <v>125.19311704224602</v>
      </c>
    </row>
    <row r="4751" spans="1:36" x14ac:dyDescent="0.25">
      <c r="A4751">
        <v>2017</v>
      </c>
      <c r="B4751" t="s">
        <v>49</v>
      </c>
      <c r="C4751" s="212" t="s">
        <v>6344</v>
      </c>
      <c r="D4751" s="47" t="s">
        <v>726</v>
      </c>
      <c r="E4751" s="11">
        <v>13.8</v>
      </c>
      <c r="F4751" s="2">
        <v>0.30480000000000002</v>
      </c>
      <c r="G4751" s="2">
        <v>0.66490000000000005</v>
      </c>
      <c r="H4751" s="2">
        <v>-0.36010000000000003</v>
      </c>
      <c r="I4751" s="2">
        <v>0.40899999999999997</v>
      </c>
      <c r="J4751" s="2">
        <v>0.50800000000000001</v>
      </c>
      <c r="K4751" s="2">
        <v>-9.9000000000000032E-2</v>
      </c>
      <c r="L4751" s="2">
        <v>0.47399999999999998</v>
      </c>
      <c r="M4751" s="2">
        <v>0.51500000000000001</v>
      </c>
      <c r="N4751" s="2">
        <v>-4.1000000000000036E-2</v>
      </c>
      <c r="O4751" s="2">
        <v>-0.16670000000000004</v>
      </c>
      <c r="P4751" s="2" t="s">
        <v>5900</v>
      </c>
      <c r="Q4751" s="5">
        <v>37579</v>
      </c>
      <c r="R4751" s="5">
        <v>2723.1159420289855</v>
      </c>
      <c r="S4751" s="5">
        <v>48</v>
      </c>
      <c r="T4751" s="5">
        <v>127.73091354213788</v>
      </c>
      <c r="U4751" s="5">
        <v>0</v>
      </c>
      <c r="V4751" s="5">
        <v>0</v>
      </c>
      <c r="W4751" s="5">
        <v>2</v>
      </c>
      <c r="X4751" s="5">
        <v>5.3221213975890791</v>
      </c>
      <c r="Y4751" s="5">
        <v>5</v>
      </c>
      <c r="Z4751" s="5">
        <v>13.305303493972698</v>
      </c>
      <c r="AA4751" s="5">
        <v>41</v>
      </c>
      <c r="AB4751" s="5">
        <v>109.10348865057612</v>
      </c>
      <c r="AC4751" s="225">
        <v>665</v>
      </c>
      <c r="AD4751" s="5">
        <v>1769.6053646983689</v>
      </c>
      <c r="AE4751" s="5">
        <v>45</v>
      </c>
      <c r="AF4751" s="5">
        <v>119.74773144575428</v>
      </c>
      <c r="AG4751" s="5">
        <v>584</v>
      </c>
      <c r="AH4751" s="5">
        <v>1554.059448096011</v>
      </c>
      <c r="AI4751" s="5">
        <v>36</v>
      </c>
      <c r="AJ4751" s="5">
        <v>95.798185156603424</v>
      </c>
    </row>
    <row r="4752" spans="1:36" x14ac:dyDescent="0.25">
      <c r="A4752">
        <v>2018</v>
      </c>
      <c r="B4752" t="s">
        <v>49</v>
      </c>
      <c r="C4752" s="212" t="s">
        <v>6474</v>
      </c>
      <c r="D4752" s="47" t="s">
        <v>618</v>
      </c>
      <c r="E4752" s="11">
        <v>20.7</v>
      </c>
      <c r="F4752" s="2">
        <v>0.3947</v>
      </c>
      <c r="G4752" s="2">
        <v>0.57199999999999995</v>
      </c>
      <c r="H4752" s="2">
        <v>-0.17729999999999996</v>
      </c>
      <c r="I4752" s="2">
        <v>0.35399999999999998</v>
      </c>
      <c r="J4752" s="2">
        <v>0.55300000000000005</v>
      </c>
      <c r="K4752" s="2">
        <v>-0.19900000000000007</v>
      </c>
      <c r="L4752" s="2">
        <v>0.45200000000000001</v>
      </c>
      <c r="M4752" s="2">
        <v>0.53600000000000003</v>
      </c>
      <c r="N4752" s="2">
        <v>-8.4000000000000019E-2</v>
      </c>
      <c r="O4752" s="2">
        <v>-0.15343333333333334</v>
      </c>
      <c r="P4752" s="2" t="s">
        <v>5900</v>
      </c>
      <c r="Q4752" s="5">
        <v>37631</v>
      </c>
      <c r="R4752" s="5">
        <v>1817.9227053140098</v>
      </c>
      <c r="S4752" s="5">
        <v>4</v>
      </c>
      <c r="T4752" s="5">
        <v>10.629534160665409</v>
      </c>
      <c r="U4752" s="5">
        <v>0</v>
      </c>
      <c r="V4752" s="5">
        <v>0</v>
      </c>
      <c r="W4752" s="5">
        <v>1</v>
      </c>
      <c r="X4752" s="5">
        <v>2.6573835401663524</v>
      </c>
      <c r="Y4752" s="5">
        <v>1</v>
      </c>
      <c r="Z4752" s="5">
        <v>2.6573835401663524</v>
      </c>
      <c r="AA4752" s="5">
        <v>2</v>
      </c>
      <c r="AB4752" s="5">
        <v>5.3147670803327047</v>
      </c>
      <c r="AC4752" s="225">
        <v>114</v>
      </c>
      <c r="AD4752" s="5">
        <v>302.94172357896417</v>
      </c>
      <c r="AE4752" s="5">
        <v>10</v>
      </c>
      <c r="AF4752" s="5">
        <v>26.573835401663523</v>
      </c>
      <c r="AG4752" s="5">
        <v>94</v>
      </c>
      <c r="AH4752" s="5">
        <v>249.79405277563708</v>
      </c>
      <c r="AI4752" s="5">
        <v>10</v>
      </c>
      <c r="AJ4752" s="5">
        <v>26.573835401663523</v>
      </c>
    </row>
    <row r="4753" spans="1:36" x14ac:dyDescent="0.25">
      <c r="A4753">
        <v>2019</v>
      </c>
      <c r="B4753" t="s">
        <v>41</v>
      </c>
      <c r="C4753" s="212" t="s">
        <v>6027</v>
      </c>
      <c r="D4753" s="47" t="s">
        <v>6020</v>
      </c>
      <c r="E4753" s="11">
        <v>6.4219999999999997</v>
      </c>
      <c r="F4753" s="2">
        <v>0.39910000000000001</v>
      </c>
      <c r="G4753" s="2">
        <v>0.57979999999999998</v>
      </c>
      <c r="H4753" s="2">
        <v>-0.18069999999999997</v>
      </c>
      <c r="I4753" s="2">
        <v>0.39450000000000002</v>
      </c>
      <c r="J4753" s="2">
        <v>0.54200000000000004</v>
      </c>
      <c r="K4753" s="2">
        <v>-0.14750000000000002</v>
      </c>
      <c r="L4753" s="2">
        <v>0.48630000000000001</v>
      </c>
      <c r="M4753" s="2">
        <v>0.49730000000000002</v>
      </c>
      <c r="N4753" s="2">
        <v>-1.100000000000001E-2</v>
      </c>
      <c r="O4753" s="2">
        <v>-0.11306666666666666</v>
      </c>
      <c r="P4753" s="2" t="s">
        <v>5900</v>
      </c>
      <c r="Q4753" s="5">
        <v>37699</v>
      </c>
      <c r="R4753" s="5">
        <v>5870.2896293989415</v>
      </c>
      <c r="S4753" s="5">
        <v>30</v>
      </c>
      <c r="T4753" s="5">
        <v>79.577707631502165</v>
      </c>
      <c r="U4753" s="5">
        <v>0</v>
      </c>
      <c r="V4753" s="5">
        <v>0</v>
      </c>
      <c r="W4753" s="5">
        <v>7</v>
      </c>
      <c r="X4753" s="5">
        <v>18.568131780683835</v>
      </c>
      <c r="Y4753" s="5">
        <v>12</v>
      </c>
      <c r="Z4753" s="5">
        <v>31.831083052600864</v>
      </c>
      <c r="AA4753" s="5">
        <v>11</v>
      </c>
      <c r="AB4753" s="5">
        <v>29.178492798217455</v>
      </c>
      <c r="AC4753" s="225">
        <v>253</v>
      </c>
      <c r="AD4753" s="5">
        <v>671.10533435900152</v>
      </c>
      <c r="AE4753" s="5">
        <v>36</v>
      </c>
      <c r="AF4753" s="5">
        <v>95.493249157802595</v>
      </c>
      <c r="AG4753" s="5">
        <v>205</v>
      </c>
      <c r="AH4753" s="5">
        <v>543.78100214859808</v>
      </c>
      <c r="AI4753" s="5">
        <v>12</v>
      </c>
      <c r="AJ4753" s="5">
        <v>31.831083052600864</v>
      </c>
    </row>
    <row r="4754" spans="1:36" x14ac:dyDescent="0.25">
      <c r="A4754">
        <v>2019</v>
      </c>
      <c r="B4754" t="s">
        <v>41</v>
      </c>
      <c r="C4754" s="212" t="s">
        <v>6046</v>
      </c>
      <c r="D4754" s="47" t="s">
        <v>6045</v>
      </c>
      <c r="E4754" s="11">
        <v>7.883</v>
      </c>
      <c r="F4754" s="2">
        <v>0.41739999999999999</v>
      </c>
      <c r="G4754" s="2">
        <v>0.56140000000000001</v>
      </c>
      <c r="H4754" s="2">
        <v>-0.14400000000000002</v>
      </c>
      <c r="I4754" s="2">
        <v>0.41660000000000003</v>
      </c>
      <c r="J4754" s="2">
        <v>0.52200000000000002</v>
      </c>
      <c r="K4754" s="2">
        <v>-0.10539999999999999</v>
      </c>
      <c r="L4754" s="2">
        <v>0.48630000000000001</v>
      </c>
      <c r="M4754" s="2">
        <v>0.49730000000000002</v>
      </c>
      <c r="N4754" s="2">
        <v>-1.100000000000001E-2</v>
      </c>
      <c r="O4754" s="2">
        <v>-8.6800000000000002E-2</v>
      </c>
      <c r="P4754" s="2" t="s">
        <v>5900</v>
      </c>
      <c r="Q4754" s="5">
        <v>37744</v>
      </c>
      <c r="R4754" s="5">
        <v>4788.0248636305978</v>
      </c>
      <c r="S4754" s="5">
        <v>21</v>
      </c>
      <c r="T4754" s="5">
        <v>55.637982195845701</v>
      </c>
      <c r="U4754" s="5">
        <v>0</v>
      </c>
      <c r="V4754" s="5">
        <v>0</v>
      </c>
      <c r="W4754" s="5">
        <v>6</v>
      </c>
      <c r="X4754" s="5">
        <v>15.896566341670201</v>
      </c>
      <c r="Y4754" s="5">
        <v>10</v>
      </c>
      <c r="Z4754" s="5">
        <v>26.494277236116996</v>
      </c>
      <c r="AA4754" s="5">
        <v>5</v>
      </c>
      <c r="AB4754" s="5">
        <v>13.247138618058498</v>
      </c>
      <c r="AC4754" s="225">
        <v>380</v>
      </c>
      <c r="AD4754" s="5">
        <v>1006.782534972446</v>
      </c>
      <c r="AE4754" s="5">
        <v>25</v>
      </c>
      <c r="AF4754" s="5">
        <v>66.2356930902925</v>
      </c>
      <c r="AG4754" s="5">
        <v>343</v>
      </c>
      <c r="AH4754" s="5">
        <v>908.753709198813</v>
      </c>
      <c r="AI4754" s="5">
        <v>12</v>
      </c>
      <c r="AJ4754" s="5">
        <v>31.793132683340403</v>
      </c>
    </row>
    <row r="4755" spans="1:36" x14ac:dyDescent="0.25">
      <c r="A4755">
        <v>2017</v>
      </c>
      <c r="B4755" t="s">
        <v>71</v>
      </c>
      <c r="C4755" s="212" t="s">
        <v>5792</v>
      </c>
      <c r="D4755" s="47" t="s">
        <v>5790</v>
      </c>
      <c r="E4755" s="11">
        <v>0</v>
      </c>
      <c r="F4755" s="2">
        <v>0.44009999999999999</v>
      </c>
      <c r="G4755" s="2">
        <v>0.54569999999999996</v>
      </c>
      <c r="H4755" s="2">
        <v>-0.10559999999999997</v>
      </c>
      <c r="I4755" s="2">
        <v>0.4476</v>
      </c>
      <c r="J4755" s="2">
        <v>0.51390000000000002</v>
      </c>
      <c r="K4755" s="2">
        <v>-6.6300000000000026E-2</v>
      </c>
      <c r="L4755" s="2">
        <v>0.52910000000000001</v>
      </c>
      <c r="M4755" s="2">
        <v>0.46079999999999999</v>
      </c>
      <c r="N4755" s="2">
        <v>6.8300000000000027E-2</v>
      </c>
      <c r="O4755" s="2">
        <v>-3.4533333333333326E-2</v>
      </c>
      <c r="P4755" s="2" t="s">
        <v>5765</v>
      </c>
      <c r="Q4755" s="5">
        <v>37822</v>
      </c>
      <c r="R4755" s="5" t="s">
        <v>4791</v>
      </c>
      <c r="S4755" s="5">
        <v>126</v>
      </c>
      <c r="T4755" s="5">
        <v>333.13944265242452</v>
      </c>
      <c r="U4755" s="5">
        <v>1</v>
      </c>
      <c r="V4755" s="5">
        <v>2.6439638305747977</v>
      </c>
      <c r="W4755" s="5">
        <v>29</v>
      </c>
      <c r="X4755" s="5">
        <v>76.674951086669139</v>
      </c>
      <c r="Y4755" s="5">
        <v>36</v>
      </c>
      <c r="Z4755" s="5">
        <v>95.182697900692716</v>
      </c>
      <c r="AA4755" s="5">
        <v>60</v>
      </c>
      <c r="AB4755" s="5">
        <v>158.63782983448786</v>
      </c>
      <c r="AC4755" s="225">
        <v>556</v>
      </c>
      <c r="AD4755" s="5">
        <v>1470.0438897995875</v>
      </c>
      <c r="AE4755" s="5">
        <v>119</v>
      </c>
      <c r="AF4755" s="5">
        <v>314.63169583840096</v>
      </c>
      <c r="AG4755" s="5">
        <v>378</v>
      </c>
      <c r="AH4755" s="5">
        <v>999.4183279572735</v>
      </c>
      <c r="AI4755" s="5">
        <v>59</v>
      </c>
      <c r="AJ4755" s="5">
        <v>155.99386600391307</v>
      </c>
    </row>
    <row r="4756" spans="1:36" x14ac:dyDescent="0.25">
      <c r="A4756">
        <v>2017</v>
      </c>
      <c r="B4756" t="s">
        <v>71</v>
      </c>
      <c r="C4756" s="212" t="s">
        <v>4940</v>
      </c>
      <c r="D4756" s="47" t="s">
        <v>701</v>
      </c>
      <c r="E4756" s="11">
        <v>0</v>
      </c>
      <c r="F4756" s="2">
        <v>0.7087</v>
      </c>
      <c r="G4756" s="2">
        <v>0.28089999999999998</v>
      </c>
      <c r="H4756" s="2">
        <v>0.42780000000000001</v>
      </c>
      <c r="I4756" s="2">
        <v>0.72030000000000005</v>
      </c>
      <c r="J4756" s="2">
        <v>0.25540000000000002</v>
      </c>
      <c r="K4756" s="2">
        <v>0.46490000000000004</v>
      </c>
      <c r="L4756" s="2">
        <v>0.70240000000000002</v>
      </c>
      <c r="M4756" s="2">
        <v>0.28799999999999998</v>
      </c>
      <c r="N4756" s="2">
        <v>0.41440000000000005</v>
      </c>
      <c r="O4756" s="2">
        <v>0.43570000000000003</v>
      </c>
      <c r="P4756" s="2" t="s">
        <v>4792</v>
      </c>
      <c r="Q4756" s="5">
        <v>37882</v>
      </c>
      <c r="R4756" s="5" t="s">
        <v>4791</v>
      </c>
      <c r="S4756" s="5">
        <v>478</v>
      </c>
      <c r="T4756" s="5">
        <v>1261.8129982577477</v>
      </c>
      <c r="U4756" s="5">
        <v>3</v>
      </c>
      <c r="V4756" s="5">
        <v>7.9193284409482079</v>
      </c>
      <c r="W4756" s="5">
        <v>31</v>
      </c>
      <c r="X4756" s="5">
        <v>81.833060556464815</v>
      </c>
      <c r="Y4756" s="5">
        <v>86</v>
      </c>
      <c r="Z4756" s="5">
        <v>227.02074864051528</v>
      </c>
      <c r="AA4756" s="5">
        <v>358</v>
      </c>
      <c r="AB4756" s="5">
        <v>945.03986061981948</v>
      </c>
      <c r="AC4756" s="225">
        <v>1889</v>
      </c>
      <c r="AD4756" s="5">
        <v>4986.5371416503876</v>
      </c>
      <c r="AE4756" s="5">
        <v>311</v>
      </c>
      <c r="AF4756" s="5">
        <v>820.97038171163092</v>
      </c>
      <c r="AG4756" s="5">
        <v>1457</v>
      </c>
      <c r="AH4756" s="5">
        <v>3846.1538461538462</v>
      </c>
      <c r="AI4756" s="5">
        <v>121</v>
      </c>
      <c r="AJ4756" s="5">
        <v>319.41291378491104</v>
      </c>
    </row>
    <row r="4757" spans="1:36" x14ac:dyDescent="0.25">
      <c r="A4757">
        <v>2018</v>
      </c>
      <c r="B4757" t="s">
        <v>41</v>
      </c>
      <c r="C4757" s="212" t="s">
        <v>6027</v>
      </c>
      <c r="D4757" s="47" t="s">
        <v>6020</v>
      </c>
      <c r="E4757" s="11">
        <v>6.4219999999999997</v>
      </c>
      <c r="F4757" s="2">
        <v>0.39910000000000001</v>
      </c>
      <c r="G4757" s="2">
        <v>0.57979999999999998</v>
      </c>
      <c r="H4757" s="2">
        <v>-0.18069999999999997</v>
      </c>
      <c r="I4757" s="2">
        <v>0.39450000000000002</v>
      </c>
      <c r="J4757" s="2">
        <v>0.54200000000000004</v>
      </c>
      <c r="K4757" s="2">
        <v>-0.14750000000000002</v>
      </c>
      <c r="L4757" s="2">
        <v>0.48630000000000001</v>
      </c>
      <c r="M4757" s="2">
        <v>0.49730000000000002</v>
      </c>
      <c r="N4757" s="2">
        <v>-1.100000000000001E-2</v>
      </c>
      <c r="O4757" s="2">
        <v>-0.11306666666666666</v>
      </c>
      <c r="P4757" s="2" t="s">
        <v>5900</v>
      </c>
      <c r="Q4757" s="5">
        <v>37971</v>
      </c>
      <c r="R4757" s="5">
        <v>5912.6440361258174</v>
      </c>
      <c r="S4757" s="5">
        <v>43</v>
      </c>
      <c r="T4757" s="5">
        <v>113.24431803218246</v>
      </c>
      <c r="U4757" s="5">
        <v>0</v>
      </c>
      <c r="V4757" s="5">
        <v>0</v>
      </c>
      <c r="W4757" s="5">
        <v>7</v>
      </c>
      <c r="X4757" s="5">
        <v>18.435121540122726</v>
      </c>
      <c r="Y4757" s="5">
        <v>12</v>
      </c>
      <c r="Z4757" s="5">
        <v>31.603065497353242</v>
      </c>
      <c r="AA4757" s="5">
        <v>24</v>
      </c>
      <c r="AB4757" s="5">
        <v>63.206130994706484</v>
      </c>
      <c r="AC4757" s="225">
        <v>194</v>
      </c>
      <c r="AD4757" s="5">
        <v>510.91622554054413</v>
      </c>
      <c r="AE4757" s="5">
        <v>35</v>
      </c>
      <c r="AF4757" s="5">
        <v>92.175607700613625</v>
      </c>
      <c r="AG4757" s="5">
        <v>147</v>
      </c>
      <c r="AH4757" s="5">
        <v>387.13755234257724</v>
      </c>
      <c r="AI4757" s="5">
        <v>12</v>
      </c>
      <c r="AJ4757" s="5">
        <v>31.603065497353242</v>
      </c>
    </row>
    <row r="4758" spans="1:36" x14ac:dyDescent="0.25">
      <c r="A4758">
        <v>2018</v>
      </c>
      <c r="B4758" t="s">
        <v>49</v>
      </c>
      <c r="C4758" s="212" t="s">
        <v>6474</v>
      </c>
      <c r="D4758" s="47" t="s">
        <v>618</v>
      </c>
      <c r="E4758" s="11">
        <v>20.7</v>
      </c>
      <c r="F4758" s="2">
        <v>0.3947</v>
      </c>
      <c r="G4758" s="2">
        <v>0.57199999999999995</v>
      </c>
      <c r="H4758" s="2">
        <v>-0.17729999999999996</v>
      </c>
      <c r="I4758" s="2">
        <v>0.35399999999999998</v>
      </c>
      <c r="J4758" s="2">
        <v>0.55300000000000005</v>
      </c>
      <c r="K4758" s="2">
        <v>-0.19900000000000007</v>
      </c>
      <c r="L4758" s="2">
        <v>0.45200000000000001</v>
      </c>
      <c r="M4758" s="2">
        <v>0.53600000000000003</v>
      </c>
      <c r="N4758" s="2">
        <v>-8.4000000000000019E-2</v>
      </c>
      <c r="O4758" s="2">
        <v>-0.15343333333333334</v>
      </c>
      <c r="P4758" s="2" t="s">
        <v>5900</v>
      </c>
      <c r="Q4758" s="5">
        <v>37983</v>
      </c>
      <c r="R4758" s="5">
        <v>1834.9275362318842</v>
      </c>
      <c r="S4758" s="5">
        <v>4</v>
      </c>
      <c r="T4758" s="5">
        <v>10.531027038411921</v>
      </c>
      <c r="U4758" s="5">
        <v>0</v>
      </c>
      <c r="V4758" s="5">
        <v>0</v>
      </c>
      <c r="W4758" s="5">
        <v>1</v>
      </c>
      <c r="X4758" s="5">
        <v>2.6327567596029802</v>
      </c>
      <c r="Y4758" s="5">
        <v>2</v>
      </c>
      <c r="Z4758" s="5">
        <v>5.2655135192059603</v>
      </c>
      <c r="AA4758" s="5">
        <v>1</v>
      </c>
      <c r="AB4758" s="5">
        <v>2.6327567596029802</v>
      </c>
      <c r="AC4758" s="225">
        <v>126</v>
      </c>
      <c r="AD4758" s="5">
        <v>331.72735170997555</v>
      </c>
      <c r="AE4758" s="5">
        <v>15</v>
      </c>
      <c r="AF4758" s="5">
        <v>39.491351394044706</v>
      </c>
      <c r="AG4758" s="5">
        <v>92</v>
      </c>
      <c r="AH4758" s="5">
        <v>242.21362188347422</v>
      </c>
      <c r="AI4758" s="5">
        <v>19</v>
      </c>
      <c r="AJ4758" s="5">
        <v>50.022378432456627</v>
      </c>
    </row>
    <row r="4759" spans="1:36" x14ac:dyDescent="0.25">
      <c r="A4759">
        <v>2018</v>
      </c>
      <c r="B4759" t="s">
        <v>41</v>
      </c>
      <c r="C4759" s="212" t="s">
        <v>6126</v>
      </c>
      <c r="D4759" s="47" t="s">
        <v>6126</v>
      </c>
      <c r="E4759" s="11">
        <v>16.872</v>
      </c>
      <c r="F4759" s="2">
        <v>0.42849999999999999</v>
      </c>
      <c r="G4759" s="2">
        <v>0.54959999999999998</v>
      </c>
      <c r="H4759" s="2">
        <v>-0.12109999999999999</v>
      </c>
      <c r="I4759" s="2">
        <v>0.42820000000000003</v>
      </c>
      <c r="J4759" s="2">
        <v>0.51229999999999998</v>
      </c>
      <c r="K4759" s="2">
        <v>-8.4099999999999953E-2</v>
      </c>
      <c r="L4759" s="2">
        <v>0.38229999999999997</v>
      </c>
      <c r="M4759" s="2">
        <v>0.60040000000000004</v>
      </c>
      <c r="N4759" s="2">
        <v>-0.21810000000000007</v>
      </c>
      <c r="O4759" s="2">
        <v>-0.1411</v>
      </c>
      <c r="P4759" s="2" t="s">
        <v>5900</v>
      </c>
      <c r="Q4759" s="5">
        <v>37985</v>
      </c>
      <c r="R4759" s="5">
        <v>2251.3632053105739</v>
      </c>
      <c r="S4759" s="5">
        <v>99</v>
      </c>
      <c r="T4759" s="5">
        <v>260.62919573515865</v>
      </c>
      <c r="U4759" s="5">
        <v>1</v>
      </c>
      <c r="V4759" s="5">
        <v>2.6326181387389758</v>
      </c>
      <c r="W4759" s="5">
        <v>3</v>
      </c>
      <c r="X4759" s="5">
        <v>7.8978544162169282</v>
      </c>
      <c r="Y4759" s="5">
        <v>19</v>
      </c>
      <c r="Z4759" s="5">
        <v>50.019744636040542</v>
      </c>
      <c r="AA4759" s="5">
        <v>76</v>
      </c>
      <c r="AB4759" s="5">
        <v>200.07897854416217</v>
      </c>
      <c r="AC4759" s="225">
        <v>986</v>
      </c>
      <c r="AD4759" s="5">
        <v>2595.7614847966302</v>
      </c>
      <c r="AE4759" s="5">
        <v>166</v>
      </c>
      <c r="AF4759" s="5">
        <v>437.01461103066998</v>
      </c>
      <c r="AG4759" s="5">
        <v>688</v>
      </c>
      <c r="AH4759" s="5">
        <v>1811.2412794524153</v>
      </c>
      <c r="AI4759" s="5">
        <v>132</v>
      </c>
      <c r="AJ4759" s="5">
        <v>347.5055943135448</v>
      </c>
    </row>
    <row r="4760" spans="1:36" x14ac:dyDescent="0.25">
      <c r="A4760">
        <v>2017</v>
      </c>
      <c r="B4760" t="s">
        <v>70</v>
      </c>
      <c r="C4760" s="212" t="s">
        <v>609</v>
      </c>
      <c r="D4760" s="47" t="s">
        <v>5298</v>
      </c>
      <c r="E4760" s="11">
        <v>31.56</v>
      </c>
      <c r="F4760" s="2">
        <v>0.6744</v>
      </c>
      <c r="G4760" s="2">
        <v>0.309</v>
      </c>
      <c r="H4760" s="2">
        <v>0.3654</v>
      </c>
      <c r="I4760" s="2">
        <v>0.67290000000000005</v>
      </c>
      <c r="J4760" s="2">
        <v>0.2838</v>
      </c>
      <c r="K4760" s="2">
        <v>0.38910000000000006</v>
      </c>
      <c r="L4760" s="2">
        <v>0.62739999999999996</v>
      </c>
      <c r="M4760" s="2">
        <v>0.35830000000000001</v>
      </c>
      <c r="N4760" s="2">
        <v>0.26909999999999995</v>
      </c>
      <c r="O4760" s="2">
        <v>0.3412</v>
      </c>
      <c r="P4760" s="5" t="s">
        <v>4792</v>
      </c>
      <c r="Q4760" s="5">
        <v>38031</v>
      </c>
      <c r="R4760" s="5">
        <v>1205.0380228136883</v>
      </c>
      <c r="S4760" s="5">
        <v>281</v>
      </c>
      <c r="T4760" s="5">
        <v>738.87092109068919</v>
      </c>
      <c r="U4760" s="5">
        <v>1</v>
      </c>
      <c r="V4760" s="5">
        <v>2.629433882885015</v>
      </c>
      <c r="W4760" s="5">
        <v>27</v>
      </c>
      <c r="X4760" s="5">
        <v>70.994714837895401</v>
      </c>
      <c r="Y4760" s="5">
        <v>42</v>
      </c>
      <c r="Z4760" s="5">
        <v>110.43622308117064</v>
      </c>
      <c r="AA4760" s="5">
        <v>211</v>
      </c>
      <c r="AB4760" s="5">
        <v>554.81054928873812</v>
      </c>
      <c r="AC4760" s="225">
        <v>1298</v>
      </c>
      <c r="AD4760" s="5">
        <v>3413.0051799847497</v>
      </c>
      <c r="AE4760" s="5">
        <v>300</v>
      </c>
      <c r="AF4760" s="5">
        <v>788.83016486550446</v>
      </c>
      <c r="AG4760" s="5">
        <v>919</v>
      </c>
      <c r="AH4760" s="5">
        <v>2416.4497383713287</v>
      </c>
      <c r="AI4760" s="5">
        <v>79</v>
      </c>
      <c r="AJ4760" s="5">
        <v>207.72527674791618</v>
      </c>
    </row>
    <row r="4761" spans="1:36" x14ac:dyDescent="0.25">
      <c r="A4761">
        <v>2017</v>
      </c>
      <c r="B4761" t="s">
        <v>41</v>
      </c>
      <c r="C4761" s="212" t="s">
        <v>6027</v>
      </c>
      <c r="D4761" s="47" t="s">
        <v>6020</v>
      </c>
      <c r="E4761" s="11">
        <v>6.4219999999999997</v>
      </c>
      <c r="F4761" s="2">
        <v>0.39910000000000001</v>
      </c>
      <c r="G4761" s="2">
        <v>0.57979999999999998</v>
      </c>
      <c r="H4761" s="2">
        <v>-0.18069999999999997</v>
      </c>
      <c r="I4761" s="2">
        <v>0.39450000000000002</v>
      </c>
      <c r="J4761" s="2">
        <v>0.54200000000000004</v>
      </c>
      <c r="K4761" s="2">
        <v>-0.14750000000000002</v>
      </c>
      <c r="L4761" s="2">
        <v>0.48630000000000001</v>
      </c>
      <c r="M4761" s="2">
        <v>0.49730000000000002</v>
      </c>
      <c r="N4761" s="2">
        <v>-1.100000000000001E-2</v>
      </c>
      <c r="O4761" s="2">
        <v>-0.11306666666666666</v>
      </c>
      <c r="P4761" s="2" t="s">
        <v>5900</v>
      </c>
      <c r="Q4761" s="5">
        <v>38053</v>
      </c>
      <c r="R4761" s="5">
        <v>5925.412644036126</v>
      </c>
      <c r="S4761" s="5">
        <v>40</v>
      </c>
      <c r="T4761" s="5">
        <v>105.11654797256459</v>
      </c>
      <c r="U4761" s="5">
        <v>0</v>
      </c>
      <c r="V4761" s="5">
        <v>0</v>
      </c>
      <c r="W4761" s="5">
        <v>7</v>
      </c>
      <c r="X4761" s="5">
        <v>18.395395895198803</v>
      </c>
      <c r="Y4761" s="5">
        <v>7</v>
      </c>
      <c r="Z4761" s="5">
        <v>18.395395895198803</v>
      </c>
      <c r="AA4761" s="5">
        <v>26</v>
      </c>
      <c r="AB4761" s="5">
        <v>68.32575618216697</v>
      </c>
      <c r="AC4761" s="225">
        <v>236</v>
      </c>
      <c r="AD4761" s="5">
        <v>620.18763303813103</v>
      </c>
      <c r="AE4761" s="5">
        <v>36</v>
      </c>
      <c r="AF4761" s="5">
        <v>94.604893175308121</v>
      </c>
      <c r="AG4761" s="5">
        <v>186</v>
      </c>
      <c r="AH4761" s="5">
        <v>488.79194807242533</v>
      </c>
      <c r="AI4761" s="5">
        <v>14</v>
      </c>
      <c r="AJ4761" s="5">
        <v>36.790791790397606</v>
      </c>
    </row>
    <row r="4762" spans="1:36" x14ac:dyDescent="0.25">
      <c r="A4762">
        <v>2018</v>
      </c>
      <c r="B4762" t="s">
        <v>41</v>
      </c>
      <c r="C4762" s="212" t="s">
        <v>6046</v>
      </c>
      <c r="D4762" s="47" t="s">
        <v>6045</v>
      </c>
      <c r="E4762" s="11">
        <v>7.883</v>
      </c>
      <c r="F4762" s="2">
        <v>0.41739999999999999</v>
      </c>
      <c r="G4762" s="2">
        <v>0.56140000000000001</v>
      </c>
      <c r="H4762" s="2">
        <v>-0.14400000000000002</v>
      </c>
      <c r="I4762" s="2">
        <v>0.41660000000000003</v>
      </c>
      <c r="J4762" s="2">
        <v>0.52200000000000002</v>
      </c>
      <c r="K4762" s="2">
        <v>-0.10539999999999999</v>
      </c>
      <c r="L4762" s="2">
        <v>0.48630000000000001</v>
      </c>
      <c r="M4762" s="2">
        <v>0.49730000000000002</v>
      </c>
      <c r="N4762" s="2">
        <v>-1.100000000000001E-2</v>
      </c>
      <c r="O4762" s="2">
        <v>-8.6800000000000002E-2</v>
      </c>
      <c r="P4762" s="2" t="s">
        <v>5900</v>
      </c>
      <c r="Q4762" s="5">
        <v>38220</v>
      </c>
      <c r="R4762" s="5">
        <v>4848.4079665102117</v>
      </c>
      <c r="S4762" s="5">
        <v>34</v>
      </c>
      <c r="T4762" s="5">
        <v>88.958660387231816</v>
      </c>
      <c r="U4762" s="5">
        <v>0</v>
      </c>
      <c r="V4762" s="5">
        <v>0</v>
      </c>
      <c r="W4762" s="5">
        <v>10</v>
      </c>
      <c r="X4762" s="5">
        <v>26.164311878597594</v>
      </c>
      <c r="Y4762" s="5">
        <v>17</v>
      </c>
      <c r="Z4762" s="5">
        <v>44.479330193615908</v>
      </c>
      <c r="AA4762" s="5">
        <v>7</v>
      </c>
      <c r="AB4762" s="5">
        <v>18.315018315018314</v>
      </c>
      <c r="AC4762" s="225">
        <v>496</v>
      </c>
      <c r="AD4762" s="5">
        <v>1297.7498691784406</v>
      </c>
      <c r="AE4762" s="5">
        <v>48</v>
      </c>
      <c r="AF4762" s="5">
        <v>125.58869701726844</v>
      </c>
      <c r="AG4762" s="5">
        <v>433</v>
      </c>
      <c r="AH4762" s="5">
        <v>1132.9147043432756</v>
      </c>
      <c r="AI4762" s="5">
        <v>15</v>
      </c>
      <c r="AJ4762" s="5">
        <v>39.246467817896395</v>
      </c>
    </row>
    <row r="4763" spans="1:36" x14ac:dyDescent="0.25">
      <c r="A4763">
        <v>2017</v>
      </c>
      <c r="B4763" t="s">
        <v>41</v>
      </c>
      <c r="C4763" s="212" t="s">
        <v>6046</v>
      </c>
      <c r="D4763" s="47" t="s">
        <v>6045</v>
      </c>
      <c r="E4763" s="11">
        <v>7.883</v>
      </c>
      <c r="F4763" s="2">
        <v>0.41739999999999999</v>
      </c>
      <c r="G4763" s="2">
        <v>0.56140000000000001</v>
      </c>
      <c r="H4763" s="2">
        <v>-0.14400000000000002</v>
      </c>
      <c r="I4763" s="2">
        <v>0.41660000000000003</v>
      </c>
      <c r="J4763" s="2">
        <v>0.52200000000000002</v>
      </c>
      <c r="K4763" s="2">
        <v>-0.10539999999999999</v>
      </c>
      <c r="L4763" s="2">
        <v>0.48630000000000001</v>
      </c>
      <c r="M4763" s="2">
        <v>0.49730000000000002</v>
      </c>
      <c r="N4763" s="2">
        <v>-1.100000000000001E-2</v>
      </c>
      <c r="O4763" s="2">
        <v>-8.6800000000000002E-2</v>
      </c>
      <c r="P4763" s="2" t="s">
        <v>5900</v>
      </c>
      <c r="Q4763" s="5">
        <v>38380</v>
      </c>
      <c r="R4763" s="5">
        <v>4868.7048078142843</v>
      </c>
      <c r="S4763" s="5">
        <v>33</v>
      </c>
      <c r="T4763" s="5">
        <v>85.982282438770198</v>
      </c>
      <c r="U4763" s="5">
        <v>0</v>
      </c>
      <c r="V4763" s="5">
        <v>0</v>
      </c>
      <c r="W4763" s="5">
        <v>5</v>
      </c>
      <c r="X4763" s="5">
        <v>13.027618551328816</v>
      </c>
      <c r="Y4763" s="5">
        <v>16</v>
      </c>
      <c r="Z4763" s="5">
        <v>41.688379364252214</v>
      </c>
      <c r="AA4763" s="5">
        <v>12</v>
      </c>
      <c r="AB4763" s="5">
        <v>31.26628452318916</v>
      </c>
      <c r="AC4763" s="225">
        <v>747</v>
      </c>
      <c r="AD4763" s="5">
        <v>1946.3262115685252</v>
      </c>
      <c r="AE4763" s="5">
        <v>58</v>
      </c>
      <c r="AF4763" s="5">
        <v>151.12037519541428</v>
      </c>
      <c r="AG4763" s="5">
        <v>665</v>
      </c>
      <c r="AH4763" s="5">
        <v>1732.6732673267329</v>
      </c>
      <c r="AI4763" s="5">
        <v>24</v>
      </c>
      <c r="AJ4763" s="5">
        <v>62.53256904637832</v>
      </c>
    </row>
    <row r="4764" spans="1:36" x14ac:dyDescent="0.25">
      <c r="A4764">
        <v>2017</v>
      </c>
      <c r="B4764" t="s">
        <v>41</v>
      </c>
      <c r="C4764" s="212" t="s">
        <v>661</v>
      </c>
      <c r="D4764" s="47" t="s">
        <v>6005</v>
      </c>
      <c r="E4764" s="11">
        <v>8.6720000000000006</v>
      </c>
      <c r="F4764" s="2">
        <v>0.24049999999999999</v>
      </c>
      <c r="G4764" s="2">
        <v>0.74350000000000005</v>
      </c>
      <c r="H4764" s="2">
        <v>-0.50300000000000011</v>
      </c>
      <c r="I4764" s="2">
        <v>0.2102</v>
      </c>
      <c r="J4764" s="2">
        <v>0.74750000000000005</v>
      </c>
      <c r="K4764" s="2">
        <v>-0.53730000000000011</v>
      </c>
      <c r="L4764" s="2">
        <v>0.24629999999999999</v>
      </c>
      <c r="M4764" s="2">
        <v>0.74</v>
      </c>
      <c r="N4764" s="2">
        <v>-0.49370000000000003</v>
      </c>
      <c r="O4764" s="2">
        <v>-0.51133333333333342</v>
      </c>
      <c r="P4764" s="2" t="s">
        <v>5900</v>
      </c>
      <c r="Q4764" s="5">
        <v>38419</v>
      </c>
      <c r="R4764" s="5">
        <v>4430.2352398523981</v>
      </c>
      <c r="S4764" s="5">
        <v>38</v>
      </c>
      <c r="T4764" s="5">
        <v>98.909393789531208</v>
      </c>
      <c r="U4764" s="5">
        <v>0</v>
      </c>
      <c r="V4764" s="5">
        <v>0</v>
      </c>
      <c r="W4764" s="5">
        <v>9</v>
      </c>
      <c r="X4764" s="5">
        <v>23.425909055415289</v>
      </c>
      <c r="Y4764" s="5">
        <v>6</v>
      </c>
      <c r="Z4764" s="5">
        <v>15.617272703610192</v>
      </c>
      <c r="AA4764" s="5">
        <v>23</v>
      </c>
      <c r="AB4764" s="5">
        <v>59.866212030505736</v>
      </c>
      <c r="AC4764" s="225">
        <v>337</v>
      </c>
      <c r="AD4764" s="5">
        <v>877.17015018610573</v>
      </c>
      <c r="AE4764" s="5">
        <v>40</v>
      </c>
      <c r="AF4764" s="5">
        <v>104.11515135740129</v>
      </c>
      <c r="AG4764" s="5">
        <v>285</v>
      </c>
      <c r="AH4764" s="5">
        <v>741.82045342148422</v>
      </c>
      <c r="AI4764" s="5">
        <v>12</v>
      </c>
      <c r="AJ4764" s="5">
        <v>31.234545407220384</v>
      </c>
    </row>
    <row r="4765" spans="1:36" x14ac:dyDescent="0.25">
      <c r="A4765">
        <v>2018</v>
      </c>
      <c r="B4765" t="s">
        <v>70</v>
      </c>
      <c r="C4765" s="212" t="s">
        <v>5314</v>
      </c>
      <c r="D4765" s="47" t="s">
        <v>5300</v>
      </c>
      <c r="E4765" s="11">
        <v>31.75</v>
      </c>
      <c r="F4765" s="2">
        <v>0.68500000000000005</v>
      </c>
      <c r="G4765" s="2">
        <v>0.29880000000000001</v>
      </c>
      <c r="H4765" s="2">
        <v>0.38620000000000004</v>
      </c>
      <c r="I4765" s="2">
        <v>0.70109999999999995</v>
      </c>
      <c r="J4765" s="2">
        <v>0.254</v>
      </c>
      <c r="K4765" s="2">
        <v>0.44709999999999994</v>
      </c>
      <c r="L4765" s="2">
        <v>0.70379999999999998</v>
      </c>
      <c r="M4765" s="2">
        <v>0.28420000000000001</v>
      </c>
      <c r="N4765" s="2">
        <v>0.41959999999999997</v>
      </c>
      <c r="O4765" s="2">
        <v>0.4176333333333333</v>
      </c>
      <c r="P4765" s="5" t="s">
        <v>4792</v>
      </c>
      <c r="Q4765" s="5">
        <v>38450</v>
      </c>
      <c r="R4765" s="5">
        <v>1211.0236220472441</v>
      </c>
      <c r="S4765" s="5">
        <v>121</v>
      </c>
      <c r="T4765" s="5">
        <v>314.69440832249671</v>
      </c>
      <c r="U4765" s="5">
        <v>4</v>
      </c>
      <c r="V4765" s="5">
        <v>10.403120936280885</v>
      </c>
      <c r="W4765" s="5">
        <v>10</v>
      </c>
      <c r="X4765" s="5">
        <v>26.007802340702209</v>
      </c>
      <c r="Y4765" s="5">
        <v>10</v>
      </c>
      <c r="Z4765" s="5">
        <v>26.007802340702209</v>
      </c>
      <c r="AA4765" s="5">
        <v>97</v>
      </c>
      <c r="AB4765" s="5">
        <v>252.27568270481146</v>
      </c>
      <c r="AC4765" s="225">
        <v>538</v>
      </c>
      <c r="AD4765" s="5">
        <v>1399.219765929779</v>
      </c>
      <c r="AE4765" s="5">
        <v>45</v>
      </c>
      <c r="AF4765" s="5">
        <v>117.03511053315994</v>
      </c>
      <c r="AG4765" s="5">
        <v>462</v>
      </c>
      <c r="AH4765" s="5">
        <v>1201.5604681404423</v>
      </c>
      <c r="AI4765" s="5">
        <v>31</v>
      </c>
      <c r="AJ4765" s="5">
        <v>80.624187256176853</v>
      </c>
    </row>
    <row r="4766" spans="1:36" x14ac:dyDescent="0.25">
      <c r="A4766">
        <v>2018</v>
      </c>
      <c r="B4766" t="s">
        <v>71</v>
      </c>
      <c r="C4766" s="212" t="s">
        <v>5953</v>
      </c>
      <c r="D4766" s="47" t="s">
        <v>610</v>
      </c>
      <c r="E4766" s="11">
        <v>0</v>
      </c>
      <c r="F4766" s="2">
        <v>0.33289999999999997</v>
      </c>
      <c r="G4766" s="2">
        <v>0.64890000000000003</v>
      </c>
      <c r="H4766" s="2">
        <v>-0.31600000000000006</v>
      </c>
      <c r="I4766" s="2">
        <v>0.34639999999999999</v>
      </c>
      <c r="J4766" s="2">
        <v>0.60750000000000004</v>
      </c>
      <c r="K4766" s="2">
        <v>-0.26110000000000005</v>
      </c>
      <c r="L4766" s="2">
        <v>0.41660000000000003</v>
      </c>
      <c r="M4766" s="2">
        <v>0.57110000000000005</v>
      </c>
      <c r="N4766" s="2">
        <v>-0.15450000000000003</v>
      </c>
      <c r="O4766" s="2">
        <v>-0.24386666666666676</v>
      </c>
      <c r="P4766" s="2" t="s">
        <v>5900</v>
      </c>
      <c r="Q4766" s="5">
        <v>38495</v>
      </c>
      <c r="R4766" s="5" t="s">
        <v>4791</v>
      </c>
      <c r="S4766" s="5">
        <v>65</v>
      </c>
      <c r="T4766" s="5">
        <v>168.85309780490974</v>
      </c>
      <c r="U4766" s="5">
        <v>2</v>
      </c>
      <c r="V4766" s="5">
        <v>5.1954799324587606</v>
      </c>
      <c r="W4766" s="5">
        <v>11</v>
      </c>
      <c r="X4766" s="5">
        <v>28.575139628523186</v>
      </c>
      <c r="Y4766" s="5">
        <v>27</v>
      </c>
      <c r="Z4766" s="5">
        <v>70.138979088193267</v>
      </c>
      <c r="AA4766" s="5">
        <v>25</v>
      </c>
      <c r="AB4766" s="5">
        <v>64.943499155734514</v>
      </c>
      <c r="AC4766" s="225">
        <v>929</v>
      </c>
      <c r="AD4766" s="5">
        <v>2413.3004286270943</v>
      </c>
      <c r="AE4766" s="5">
        <v>110</v>
      </c>
      <c r="AF4766" s="5">
        <v>285.75139628523186</v>
      </c>
      <c r="AG4766" s="5">
        <v>687</v>
      </c>
      <c r="AH4766" s="5">
        <v>1784.6473567995843</v>
      </c>
      <c r="AI4766" s="5">
        <v>132</v>
      </c>
      <c r="AJ4766" s="5">
        <v>342.90167554227821</v>
      </c>
    </row>
    <row r="4767" spans="1:36" x14ac:dyDescent="0.25">
      <c r="A4767">
        <v>2018</v>
      </c>
      <c r="B4767" t="s">
        <v>71</v>
      </c>
      <c r="C4767" s="212" t="s">
        <v>5953</v>
      </c>
      <c r="D4767" s="47" t="s">
        <v>610</v>
      </c>
      <c r="E4767" s="11">
        <v>0</v>
      </c>
      <c r="F4767" s="2">
        <v>0.33289999999999997</v>
      </c>
      <c r="G4767" s="2">
        <v>0.64890000000000003</v>
      </c>
      <c r="H4767" s="2">
        <v>-0.31600000000000006</v>
      </c>
      <c r="I4767" s="2">
        <v>0.34639999999999999</v>
      </c>
      <c r="J4767" s="2">
        <v>0.60750000000000004</v>
      </c>
      <c r="K4767" s="2">
        <v>-0.26110000000000005</v>
      </c>
      <c r="L4767" s="2">
        <v>0.41660000000000003</v>
      </c>
      <c r="M4767" s="2">
        <v>0.57110000000000005</v>
      </c>
      <c r="N4767" s="2">
        <v>-0.15450000000000003</v>
      </c>
      <c r="O4767" s="2">
        <v>-0.24386666666666676</v>
      </c>
      <c r="P4767" s="2" t="s">
        <v>5900</v>
      </c>
      <c r="Q4767" s="5">
        <v>38495</v>
      </c>
      <c r="R4767" s="5" t="s">
        <v>4791</v>
      </c>
      <c r="S4767" s="5">
        <v>65</v>
      </c>
      <c r="T4767" s="5">
        <v>168.85309780490974</v>
      </c>
      <c r="U4767" s="5">
        <v>2</v>
      </c>
      <c r="V4767" s="5">
        <v>5.1954799324587606</v>
      </c>
      <c r="W4767" s="5">
        <v>11</v>
      </c>
      <c r="X4767" s="5">
        <v>28.575139628523186</v>
      </c>
      <c r="Y4767" s="5">
        <v>27</v>
      </c>
      <c r="Z4767" s="5">
        <v>70.138979088193267</v>
      </c>
      <c r="AA4767" s="5">
        <v>25</v>
      </c>
      <c r="AB4767" s="5">
        <v>64.943499155734514</v>
      </c>
      <c r="AC4767" s="225">
        <v>929</v>
      </c>
      <c r="AD4767" s="5">
        <v>2413.3004286270943</v>
      </c>
      <c r="AE4767" s="5">
        <v>110</v>
      </c>
      <c r="AF4767" s="5">
        <v>285.75139628523186</v>
      </c>
      <c r="AG4767" s="5">
        <v>687</v>
      </c>
      <c r="AH4767" s="5">
        <v>1784.6473567995843</v>
      </c>
      <c r="AI4767" s="5">
        <v>132</v>
      </c>
      <c r="AJ4767" s="5">
        <v>342.90167554227821</v>
      </c>
    </row>
    <row r="4768" spans="1:36" x14ac:dyDescent="0.25">
      <c r="A4768">
        <v>2018</v>
      </c>
      <c r="B4768" t="s">
        <v>71</v>
      </c>
      <c r="C4768" s="212" t="s">
        <v>5792</v>
      </c>
      <c r="D4768" s="47" t="s">
        <v>5790</v>
      </c>
      <c r="E4768" s="11">
        <v>0</v>
      </c>
      <c r="F4768" s="2">
        <v>0.44009999999999999</v>
      </c>
      <c r="G4768" s="2">
        <v>0.54569999999999996</v>
      </c>
      <c r="H4768" s="2">
        <v>-0.10559999999999997</v>
      </c>
      <c r="I4768" s="2">
        <v>0.4476</v>
      </c>
      <c r="J4768" s="2">
        <v>0.51390000000000002</v>
      </c>
      <c r="K4768" s="2">
        <v>-6.6300000000000026E-2</v>
      </c>
      <c r="L4768" s="2">
        <v>0.52910000000000001</v>
      </c>
      <c r="M4768" s="2">
        <v>0.46079999999999999</v>
      </c>
      <c r="N4768" s="2">
        <v>6.8300000000000027E-2</v>
      </c>
      <c r="O4768" s="2">
        <v>-3.4533333333333326E-2</v>
      </c>
      <c r="P4768" s="2" t="s">
        <v>5765</v>
      </c>
      <c r="Q4768" s="5">
        <v>38541</v>
      </c>
      <c r="R4768" s="5" t="s">
        <v>4791</v>
      </c>
      <c r="S4768" s="5">
        <v>157</v>
      </c>
      <c r="T4768" s="5">
        <v>407.3583975506603</v>
      </c>
      <c r="U4768" s="5">
        <v>1</v>
      </c>
      <c r="V4768" s="5">
        <v>2.5946394748449704</v>
      </c>
      <c r="W4768" s="5">
        <v>26</v>
      </c>
      <c r="X4768" s="5">
        <v>67.460626345969217</v>
      </c>
      <c r="Y4768" s="5">
        <v>29</v>
      </c>
      <c r="Z4768" s="5">
        <v>75.244544770504135</v>
      </c>
      <c r="AA4768" s="5">
        <v>101</v>
      </c>
      <c r="AB4768" s="5">
        <v>262.05858695934199</v>
      </c>
      <c r="AC4768" s="225">
        <v>615</v>
      </c>
      <c r="AD4768" s="5">
        <v>1595.7032770296566</v>
      </c>
      <c r="AE4768" s="5">
        <v>97</v>
      </c>
      <c r="AF4768" s="5">
        <v>251.68002905996212</v>
      </c>
      <c r="AG4768" s="5">
        <v>433</v>
      </c>
      <c r="AH4768" s="5">
        <v>1123.4788926078722</v>
      </c>
      <c r="AI4768" s="5">
        <v>85</v>
      </c>
      <c r="AJ4768" s="5">
        <v>220.54435536182248</v>
      </c>
    </row>
    <row r="4769" spans="1:36" x14ac:dyDescent="0.25">
      <c r="A4769">
        <v>2018</v>
      </c>
      <c r="B4769" t="s">
        <v>71</v>
      </c>
      <c r="C4769" s="212" t="s">
        <v>5792</v>
      </c>
      <c r="D4769" s="47" t="s">
        <v>5790</v>
      </c>
      <c r="E4769" s="11">
        <v>0</v>
      </c>
      <c r="F4769" s="2">
        <v>0.44009999999999999</v>
      </c>
      <c r="G4769" s="2">
        <v>0.54569999999999996</v>
      </c>
      <c r="H4769" s="2">
        <v>-0.10559999999999997</v>
      </c>
      <c r="I4769" s="2">
        <v>0.4476</v>
      </c>
      <c r="J4769" s="2">
        <v>0.51390000000000002</v>
      </c>
      <c r="K4769" s="2">
        <v>-6.6300000000000026E-2</v>
      </c>
      <c r="L4769" s="2">
        <v>0.52910000000000001</v>
      </c>
      <c r="M4769" s="2">
        <v>0.46079999999999999</v>
      </c>
      <c r="N4769" s="2">
        <v>6.8300000000000027E-2</v>
      </c>
      <c r="O4769" s="2">
        <v>-3.4533333333333326E-2</v>
      </c>
      <c r="P4769" s="2" t="s">
        <v>5765</v>
      </c>
      <c r="Q4769" s="5">
        <v>38541</v>
      </c>
      <c r="R4769" s="5" t="s">
        <v>4791</v>
      </c>
      <c r="S4769" s="5">
        <v>157</v>
      </c>
      <c r="T4769" s="5">
        <v>407.3583975506603</v>
      </c>
      <c r="U4769" s="5">
        <v>1</v>
      </c>
      <c r="V4769" s="5">
        <v>2.5946394748449704</v>
      </c>
      <c r="W4769" s="5">
        <v>26</v>
      </c>
      <c r="X4769" s="5">
        <v>67.460626345969217</v>
      </c>
      <c r="Y4769" s="5">
        <v>29</v>
      </c>
      <c r="Z4769" s="5">
        <v>75.244544770504135</v>
      </c>
      <c r="AA4769" s="5">
        <v>101</v>
      </c>
      <c r="AB4769" s="5">
        <v>262.05858695934199</v>
      </c>
      <c r="AC4769" s="225">
        <v>615</v>
      </c>
      <c r="AD4769" s="5">
        <v>1595.7032770296566</v>
      </c>
      <c r="AE4769" s="5">
        <v>97</v>
      </c>
      <c r="AF4769" s="5">
        <v>251.68002905996212</v>
      </c>
      <c r="AG4769" s="5">
        <v>433</v>
      </c>
      <c r="AH4769" s="5">
        <v>1123.4788926078722</v>
      </c>
      <c r="AI4769" s="5">
        <v>85</v>
      </c>
      <c r="AJ4769" s="5">
        <v>220.54435536182248</v>
      </c>
    </row>
    <row r="4770" spans="1:36" x14ac:dyDescent="0.25">
      <c r="A4770">
        <v>2018</v>
      </c>
      <c r="B4770" t="s">
        <v>41</v>
      </c>
      <c r="C4770" s="212" t="s">
        <v>661</v>
      </c>
      <c r="D4770" s="47" t="s">
        <v>6005</v>
      </c>
      <c r="E4770" s="11">
        <v>8.6720000000000006</v>
      </c>
      <c r="F4770" s="2">
        <v>0.24049999999999999</v>
      </c>
      <c r="G4770" s="2">
        <v>0.74350000000000005</v>
      </c>
      <c r="H4770" s="2">
        <v>-0.50300000000000011</v>
      </c>
      <c r="I4770" s="2">
        <v>0.2102</v>
      </c>
      <c r="J4770" s="2">
        <v>0.74750000000000005</v>
      </c>
      <c r="K4770" s="2">
        <v>-0.53730000000000011</v>
      </c>
      <c r="L4770" s="2">
        <v>0.24629999999999999</v>
      </c>
      <c r="M4770" s="2">
        <v>0.74</v>
      </c>
      <c r="N4770" s="2">
        <v>-0.49370000000000003</v>
      </c>
      <c r="O4770" s="2">
        <v>-0.51133333333333342</v>
      </c>
      <c r="P4770" s="2" t="s">
        <v>5900</v>
      </c>
      <c r="Q4770" s="5">
        <v>38687</v>
      </c>
      <c r="R4770" s="5">
        <v>4461.1392988929883</v>
      </c>
      <c r="S4770" s="5">
        <v>27</v>
      </c>
      <c r="T4770" s="5">
        <v>69.790885827280491</v>
      </c>
      <c r="U4770" s="5">
        <v>1</v>
      </c>
      <c r="V4770" s="5">
        <v>2.5848476232326103</v>
      </c>
      <c r="W4770" s="5">
        <v>13</v>
      </c>
      <c r="X4770" s="5">
        <v>33.603019102023936</v>
      </c>
      <c r="Y4770" s="5">
        <v>1</v>
      </c>
      <c r="Z4770" s="5">
        <v>2.5848476232326103</v>
      </c>
      <c r="AA4770" s="5">
        <v>12</v>
      </c>
      <c r="AB4770" s="5">
        <v>31.018171478791324</v>
      </c>
      <c r="AC4770" s="225">
        <v>322</v>
      </c>
      <c r="AD4770" s="5">
        <v>832.32093468090045</v>
      </c>
      <c r="AE4770" s="5">
        <v>53</v>
      </c>
      <c r="AF4770" s="5">
        <v>136.99692403132835</v>
      </c>
      <c r="AG4770" s="5">
        <v>257</v>
      </c>
      <c r="AH4770" s="5">
        <v>664.30583917078093</v>
      </c>
      <c r="AI4770" s="5">
        <v>12</v>
      </c>
      <c r="AJ4770" s="5">
        <v>31.018171478791324</v>
      </c>
    </row>
    <row r="4771" spans="1:36" x14ac:dyDescent="0.25">
      <c r="A4771">
        <v>2018</v>
      </c>
      <c r="B4771" t="s">
        <v>70</v>
      </c>
      <c r="C4771" s="212" t="s">
        <v>609</v>
      </c>
      <c r="D4771" s="47" t="s">
        <v>5298</v>
      </c>
      <c r="E4771" s="11">
        <v>31.56</v>
      </c>
      <c r="F4771" s="2">
        <v>0.6744</v>
      </c>
      <c r="G4771" s="2">
        <v>0.309</v>
      </c>
      <c r="H4771" s="2">
        <v>0.3654</v>
      </c>
      <c r="I4771" s="2">
        <v>0.67290000000000005</v>
      </c>
      <c r="J4771" s="2">
        <v>0.2838</v>
      </c>
      <c r="K4771" s="2">
        <v>0.38910000000000006</v>
      </c>
      <c r="L4771" s="2">
        <v>0.62739999999999996</v>
      </c>
      <c r="M4771" s="2">
        <v>0.35830000000000001</v>
      </c>
      <c r="N4771" s="2">
        <v>0.26909999999999995</v>
      </c>
      <c r="O4771" s="2">
        <v>0.3412</v>
      </c>
      <c r="P4771" s="5" t="s">
        <v>4792</v>
      </c>
      <c r="Q4771" s="5">
        <v>38802</v>
      </c>
      <c r="R4771" s="5">
        <v>1229.4676806083651</v>
      </c>
      <c r="S4771" s="5">
        <v>246</v>
      </c>
      <c r="T4771" s="5">
        <v>633.98793876604293</v>
      </c>
      <c r="U4771" s="5">
        <v>7</v>
      </c>
      <c r="V4771" s="5">
        <v>18.040307200659761</v>
      </c>
      <c r="W4771" s="5">
        <v>26</v>
      </c>
      <c r="X4771" s="5">
        <v>67.00685531673625</v>
      </c>
      <c r="Y4771" s="5">
        <v>22</v>
      </c>
      <c r="Z4771" s="5">
        <v>56.698108344930674</v>
      </c>
      <c r="AA4771" s="5">
        <v>191</v>
      </c>
      <c r="AB4771" s="5">
        <v>492.24266790371632</v>
      </c>
      <c r="AC4771" s="225">
        <v>1246</v>
      </c>
      <c r="AD4771" s="5">
        <v>3211.1746817174371</v>
      </c>
      <c r="AE4771" s="5">
        <v>203</v>
      </c>
      <c r="AF4771" s="5">
        <v>523.16890881913309</v>
      </c>
      <c r="AG4771" s="5">
        <v>946</v>
      </c>
      <c r="AH4771" s="5">
        <v>2438.0186588320189</v>
      </c>
      <c r="AI4771" s="5">
        <v>97</v>
      </c>
      <c r="AJ4771" s="5">
        <v>249.98711406628524</v>
      </c>
    </row>
    <row r="4772" spans="1:36" x14ac:dyDescent="0.25">
      <c r="A4772">
        <v>2019</v>
      </c>
      <c r="B4772" t="s">
        <v>71</v>
      </c>
      <c r="C4772" s="212" t="s">
        <v>5792</v>
      </c>
      <c r="D4772" s="47" t="s">
        <v>5790</v>
      </c>
      <c r="E4772" s="11">
        <v>0</v>
      </c>
      <c r="F4772" s="2">
        <v>0.44009999999999999</v>
      </c>
      <c r="G4772" s="2">
        <v>0.54569999999999996</v>
      </c>
      <c r="H4772" s="2">
        <v>-0.10559999999999997</v>
      </c>
      <c r="I4772" s="2">
        <v>0.4476</v>
      </c>
      <c r="J4772" s="2">
        <v>0.51390000000000002</v>
      </c>
      <c r="K4772" s="2">
        <v>-6.6300000000000026E-2</v>
      </c>
      <c r="L4772" s="2">
        <v>0.52910000000000001</v>
      </c>
      <c r="M4772" s="2">
        <v>0.46079999999999999</v>
      </c>
      <c r="N4772" s="2">
        <v>6.8300000000000027E-2</v>
      </c>
      <c r="O4772" s="2">
        <v>-3.4533333333333326E-2</v>
      </c>
      <c r="P4772" s="2" t="s">
        <v>5765</v>
      </c>
      <c r="Q4772" s="5">
        <v>38936</v>
      </c>
      <c r="R4772" s="5" t="s">
        <v>4791</v>
      </c>
      <c r="S4772" s="5">
        <v>148</v>
      </c>
      <c r="T4772" s="5">
        <v>380.11095130470517</v>
      </c>
      <c r="U4772" s="5">
        <v>0</v>
      </c>
      <c r="V4772" s="5">
        <v>0</v>
      </c>
      <c r="W4772" s="5">
        <v>33</v>
      </c>
      <c r="X4772" s="5">
        <v>84.754468871995073</v>
      </c>
      <c r="Y4772" s="5">
        <v>22</v>
      </c>
      <c r="Z4772" s="5">
        <v>56.502979247996713</v>
      </c>
      <c r="AA4772" s="5">
        <v>93</v>
      </c>
      <c r="AB4772" s="5">
        <v>238.85350318471336</v>
      </c>
      <c r="AC4772" s="225">
        <v>684</v>
      </c>
      <c r="AD4772" s="5">
        <v>1756.7289911649887</v>
      </c>
      <c r="AE4772" s="5">
        <v>131</v>
      </c>
      <c r="AF4772" s="5">
        <v>336.44955824943497</v>
      </c>
      <c r="AG4772" s="5">
        <v>489</v>
      </c>
      <c r="AH4772" s="5">
        <v>1255.9071296486541</v>
      </c>
      <c r="AI4772" s="5">
        <v>64</v>
      </c>
      <c r="AJ4772" s="5">
        <v>164.37230326689954</v>
      </c>
    </row>
    <row r="4773" spans="1:36" x14ac:dyDescent="0.25">
      <c r="A4773">
        <v>2019</v>
      </c>
      <c r="B4773" t="s">
        <v>41</v>
      </c>
      <c r="C4773" s="212" t="s">
        <v>661</v>
      </c>
      <c r="D4773" s="47" t="s">
        <v>6005</v>
      </c>
      <c r="E4773" s="11">
        <v>8.6720000000000006</v>
      </c>
      <c r="F4773" s="2">
        <v>0.24049999999999999</v>
      </c>
      <c r="G4773" s="2">
        <v>0.74350000000000005</v>
      </c>
      <c r="H4773" s="2">
        <v>-0.50300000000000011</v>
      </c>
      <c r="I4773" s="2">
        <v>0.2102</v>
      </c>
      <c r="J4773" s="2">
        <v>0.74750000000000005</v>
      </c>
      <c r="K4773" s="2">
        <v>-0.53730000000000011</v>
      </c>
      <c r="L4773" s="2">
        <v>0.24629999999999999</v>
      </c>
      <c r="M4773" s="2">
        <v>0.74</v>
      </c>
      <c r="N4773" s="2">
        <v>-0.49370000000000003</v>
      </c>
      <c r="O4773" s="2">
        <v>-0.51133333333333342</v>
      </c>
      <c r="P4773" s="2" t="s">
        <v>5900</v>
      </c>
      <c r="Q4773" s="5">
        <v>39028</v>
      </c>
      <c r="R4773" s="5">
        <v>4500.4612546125454</v>
      </c>
      <c r="S4773" s="5">
        <v>29</v>
      </c>
      <c r="T4773" s="5">
        <v>74.305626729527518</v>
      </c>
      <c r="U4773" s="5">
        <v>0</v>
      </c>
      <c r="V4773" s="5">
        <v>0</v>
      </c>
      <c r="W4773" s="5">
        <v>9</v>
      </c>
      <c r="X4773" s="5">
        <v>23.060366916060264</v>
      </c>
      <c r="Y4773" s="5">
        <v>5</v>
      </c>
      <c r="Z4773" s="5">
        <v>12.811314953366814</v>
      </c>
      <c r="AA4773" s="5">
        <v>15</v>
      </c>
      <c r="AB4773" s="5">
        <v>38.433944860100439</v>
      </c>
      <c r="AC4773" s="225">
        <v>418</v>
      </c>
      <c r="AD4773" s="5">
        <v>1071.0259301014655</v>
      </c>
      <c r="AE4773" s="5">
        <v>41</v>
      </c>
      <c r="AF4773" s="5">
        <v>105.05278261760786</v>
      </c>
      <c r="AG4773" s="5">
        <v>363</v>
      </c>
      <c r="AH4773" s="5">
        <v>930.10146561443071</v>
      </c>
      <c r="AI4773" s="5">
        <v>14</v>
      </c>
      <c r="AJ4773" s="5">
        <v>35.871681869427078</v>
      </c>
    </row>
    <row r="4774" spans="1:36" x14ac:dyDescent="0.25">
      <c r="A4774">
        <v>2017</v>
      </c>
      <c r="B4774" t="s">
        <v>70</v>
      </c>
      <c r="C4774" s="212" t="s">
        <v>704</v>
      </c>
      <c r="D4774" s="47" t="s">
        <v>357</v>
      </c>
      <c r="E4774" s="11">
        <v>20</v>
      </c>
      <c r="F4774" s="2">
        <v>0.33979999999999999</v>
      </c>
      <c r="G4774" s="2">
        <v>0.64419999999999999</v>
      </c>
      <c r="H4774" s="2">
        <v>-0.3044</v>
      </c>
      <c r="I4774" s="2">
        <v>0.3448</v>
      </c>
      <c r="J4774" s="2">
        <v>0.61950000000000005</v>
      </c>
      <c r="K4774" s="2">
        <v>-0.27470000000000006</v>
      </c>
      <c r="L4774" s="2">
        <v>0.36549999999999999</v>
      </c>
      <c r="M4774" s="2">
        <v>0.62629999999999997</v>
      </c>
      <c r="N4774" s="2">
        <v>-0.26079999999999998</v>
      </c>
      <c r="O4774" s="2">
        <v>-0.2799666666666667</v>
      </c>
      <c r="P4774" s="5" t="s">
        <v>5900</v>
      </c>
      <c r="Q4774" s="5">
        <v>39086</v>
      </c>
      <c r="R4774" s="5">
        <v>1954.3</v>
      </c>
      <c r="S4774" s="5">
        <v>31</v>
      </c>
      <c r="T4774" s="5">
        <v>79.312285728905493</v>
      </c>
      <c r="U4774" s="5">
        <v>0</v>
      </c>
      <c r="V4774" s="5">
        <v>0</v>
      </c>
      <c r="W4774" s="5">
        <v>1</v>
      </c>
      <c r="X4774" s="5">
        <v>2.5584608299646932</v>
      </c>
      <c r="Y4774" s="5">
        <v>10</v>
      </c>
      <c r="Z4774" s="5">
        <v>25.584608299646934</v>
      </c>
      <c r="AA4774" s="5">
        <v>20</v>
      </c>
      <c r="AB4774" s="5">
        <v>51.169216599293868</v>
      </c>
      <c r="AC4774" s="225">
        <v>491</v>
      </c>
      <c r="AD4774" s="5">
        <v>1256.2042675126645</v>
      </c>
      <c r="AE4774" s="5">
        <v>59</v>
      </c>
      <c r="AF4774" s="5">
        <v>150.94918896791691</v>
      </c>
      <c r="AG4774" s="5">
        <v>405</v>
      </c>
      <c r="AH4774" s="5">
        <v>1036.1766361357008</v>
      </c>
      <c r="AI4774" s="5">
        <v>27</v>
      </c>
      <c r="AJ4774" s="5">
        <v>69.078442409046716</v>
      </c>
    </row>
    <row r="4775" spans="1:36" x14ac:dyDescent="0.25">
      <c r="A4775">
        <v>2019</v>
      </c>
      <c r="B4775" t="s">
        <v>70</v>
      </c>
      <c r="C4775" s="212" t="s">
        <v>704</v>
      </c>
      <c r="D4775" s="47" t="s">
        <v>357</v>
      </c>
      <c r="E4775" s="11">
        <v>20</v>
      </c>
      <c r="F4775" s="2">
        <v>0.33979999999999999</v>
      </c>
      <c r="G4775" s="2">
        <v>0.64419999999999999</v>
      </c>
      <c r="H4775" s="2">
        <v>-0.3044</v>
      </c>
      <c r="I4775" s="2">
        <v>0.3448</v>
      </c>
      <c r="J4775" s="2">
        <v>0.61950000000000005</v>
      </c>
      <c r="K4775" s="2">
        <v>-0.27470000000000006</v>
      </c>
      <c r="L4775" s="2">
        <v>0.36549999999999999</v>
      </c>
      <c r="M4775" s="2">
        <v>0.62629999999999997</v>
      </c>
      <c r="N4775" s="2">
        <v>-0.26079999999999998</v>
      </c>
      <c r="O4775" s="2">
        <v>-0.2799666666666667</v>
      </c>
      <c r="P4775" s="5" t="s">
        <v>5900</v>
      </c>
      <c r="Q4775" s="5">
        <v>39127</v>
      </c>
      <c r="R4775" s="5">
        <v>1956.35</v>
      </c>
      <c r="S4775" s="5">
        <v>36</v>
      </c>
      <c r="T4775" s="5">
        <v>92.008076264472095</v>
      </c>
      <c r="U4775" s="5">
        <v>0</v>
      </c>
      <c r="V4775" s="5">
        <v>0</v>
      </c>
      <c r="W4775" s="5">
        <v>8</v>
      </c>
      <c r="X4775" s="5">
        <v>20.446239169882688</v>
      </c>
      <c r="Y4775" s="5">
        <v>5</v>
      </c>
      <c r="Z4775" s="5">
        <v>12.778899481176682</v>
      </c>
      <c r="AA4775" s="5">
        <v>23</v>
      </c>
      <c r="AB4775" s="5">
        <v>58.782937613412734</v>
      </c>
      <c r="AC4775" s="225">
        <v>492</v>
      </c>
      <c r="AD4775" s="5">
        <v>1257.4437089477856</v>
      </c>
      <c r="AE4775" s="5">
        <v>44</v>
      </c>
      <c r="AF4775" s="5">
        <v>112.4543154343548</v>
      </c>
      <c r="AG4775" s="5">
        <v>422</v>
      </c>
      <c r="AH4775" s="5">
        <v>1078.5391162113119</v>
      </c>
      <c r="AI4775" s="5">
        <v>26</v>
      </c>
      <c r="AJ4775" s="5">
        <v>66.450277302118735</v>
      </c>
    </row>
    <row r="4776" spans="1:36" x14ac:dyDescent="0.25">
      <c r="A4776">
        <v>2018</v>
      </c>
      <c r="B4776" t="s">
        <v>70</v>
      </c>
      <c r="C4776" s="212" t="s">
        <v>704</v>
      </c>
      <c r="D4776" s="47" t="s">
        <v>357</v>
      </c>
      <c r="E4776" s="11">
        <v>20</v>
      </c>
      <c r="F4776" s="2">
        <v>0.33979999999999999</v>
      </c>
      <c r="G4776" s="2">
        <v>0.64419999999999999</v>
      </c>
      <c r="H4776" s="2">
        <v>-0.3044</v>
      </c>
      <c r="I4776" s="2">
        <v>0.3448</v>
      </c>
      <c r="J4776" s="2">
        <v>0.61950000000000005</v>
      </c>
      <c r="K4776" s="2">
        <v>-0.27470000000000006</v>
      </c>
      <c r="L4776" s="2">
        <v>0.36549999999999999</v>
      </c>
      <c r="M4776" s="2">
        <v>0.62629999999999997</v>
      </c>
      <c r="N4776" s="2">
        <v>-0.26079999999999998</v>
      </c>
      <c r="O4776" s="2">
        <v>-0.2799666666666667</v>
      </c>
      <c r="P4776" s="5" t="s">
        <v>5900</v>
      </c>
      <c r="Q4776" s="5">
        <v>39179</v>
      </c>
      <c r="R4776" s="5">
        <v>1958.95</v>
      </c>
      <c r="S4776" s="5">
        <v>30</v>
      </c>
      <c r="T4776" s="5">
        <v>76.571632762449269</v>
      </c>
      <c r="U4776" s="5">
        <v>0</v>
      </c>
      <c r="V4776" s="5">
        <v>0</v>
      </c>
      <c r="W4776" s="5">
        <v>4</v>
      </c>
      <c r="X4776" s="5">
        <v>10.209551034993236</v>
      </c>
      <c r="Y4776" s="5">
        <v>4</v>
      </c>
      <c r="Z4776" s="5">
        <v>10.209551034993236</v>
      </c>
      <c r="AA4776" s="5">
        <v>22</v>
      </c>
      <c r="AB4776" s="5">
        <v>56.152530692462797</v>
      </c>
      <c r="AC4776" s="225">
        <v>605</v>
      </c>
      <c r="AD4776" s="5">
        <v>1544.194594042727</v>
      </c>
      <c r="AE4776" s="5">
        <v>58</v>
      </c>
      <c r="AF4776" s="5">
        <v>148.03849000740192</v>
      </c>
      <c r="AG4776" s="5">
        <v>513</v>
      </c>
      <c r="AH4776" s="5">
        <v>1309.3749202378826</v>
      </c>
      <c r="AI4776" s="5">
        <v>34</v>
      </c>
      <c r="AJ4776" s="5">
        <v>86.781183797442509</v>
      </c>
    </row>
    <row r="4777" spans="1:36" x14ac:dyDescent="0.25">
      <c r="A4777">
        <v>2019</v>
      </c>
      <c r="B4777" t="s">
        <v>71</v>
      </c>
      <c r="C4777" s="212" t="s">
        <v>5708</v>
      </c>
      <c r="D4777" s="47" t="s">
        <v>5817</v>
      </c>
      <c r="E4777" s="11">
        <v>0</v>
      </c>
      <c r="F4777" s="2">
        <v>0.4909</v>
      </c>
      <c r="G4777" s="2">
        <v>0.49309999999999998</v>
      </c>
      <c r="H4777" s="2">
        <v>-2.1999999999999797E-3</v>
      </c>
      <c r="I4777" s="2">
        <v>0.51739999999999997</v>
      </c>
      <c r="J4777" s="2">
        <v>0.43140000000000001</v>
      </c>
      <c r="K4777" s="2">
        <v>8.5999999999999965E-2</v>
      </c>
      <c r="L4777" s="2">
        <v>0.57120000000000004</v>
      </c>
      <c r="M4777" s="2">
        <v>0.4143</v>
      </c>
      <c r="N4777" s="2">
        <v>0.15690000000000004</v>
      </c>
      <c r="O4777" s="2">
        <v>8.0233333333333337E-2</v>
      </c>
      <c r="P4777" s="2" t="s">
        <v>5765</v>
      </c>
      <c r="Q4777" s="5">
        <v>39196</v>
      </c>
      <c r="R4777" s="5" t="s">
        <v>4791</v>
      </c>
      <c r="S4777" s="5">
        <v>82</v>
      </c>
      <c r="T4777" s="5">
        <v>209.20502092050208</v>
      </c>
      <c r="U4777" s="5">
        <v>1</v>
      </c>
      <c r="V4777" s="5">
        <v>2.5512807429329527</v>
      </c>
      <c r="W4777" s="5">
        <v>17</v>
      </c>
      <c r="X4777" s="5">
        <v>43.371772629860189</v>
      </c>
      <c r="Y4777" s="5">
        <v>30</v>
      </c>
      <c r="Z4777" s="5">
        <v>76.538422287988567</v>
      </c>
      <c r="AA4777" s="5">
        <v>34</v>
      </c>
      <c r="AB4777" s="5">
        <v>86.743545259720378</v>
      </c>
      <c r="AC4777" s="225">
        <v>1402</v>
      </c>
      <c r="AD4777" s="5">
        <v>3576.8956015919994</v>
      </c>
      <c r="AE4777" s="5">
        <v>93</v>
      </c>
      <c r="AF4777" s="5">
        <v>237.26910909276458</v>
      </c>
      <c r="AG4777" s="5">
        <v>1220</v>
      </c>
      <c r="AH4777" s="5">
        <v>3112.5625063782018</v>
      </c>
      <c r="AI4777" s="5">
        <v>89</v>
      </c>
      <c r="AJ4777" s="5">
        <v>227.06398612103274</v>
      </c>
    </row>
    <row r="4778" spans="1:36" x14ac:dyDescent="0.25">
      <c r="A4778">
        <v>2017</v>
      </c>
      <c r="B4778" t="s">
        <v>71</v>
      </c>
      <c r="C4778" s="212" t="s">
        <v>703</v>
      </c>
      <c r="D4778" s="47" t="s">
        <v>610</v>
      </c>
      <c r="E4778" s="11">
        <v>0</v>
      </c>
      <c r="F4778" s="2">
        <v>0.33289999999999997</v>
      </c>
      <c r="G4778" s="2">
        <v>0.64890000000000003</v>
      </c>
      <c r="H4778" s="2">
        <v>-0.31600000000000006</v>
      </c>
      <c r="I4778" s="2">
        <v>0.34639999999999999</v>
      </c>
      <c r="J4778" s="2">
        <v>0.60750000000000004</v>
      </c>
      <c r="K4778" s="2">
        <v>-0.26110000000000005</v>
      </c>
      <c r="L4778" s="2">
        <v>0.41660000000000003</v>
      </c>
      <c r="M4778" s="2">
        <v>0.57110000000000005</v>
      </c>
      <c r="N4778" s="2">
        <v>-0.15450000000000003</v>
      </c>
      <c r="O4778" s="2">
        <v>-0.24386666666666676</v>
      </c>
      <c r="P4778" s="2" t="s">
        <v>5900</v>
      </c>
      <c r="Q4778" s="5">
        <v>39225</v>
      </c>
      <c r="R4778" s="5" t="s">
        <v>4791</v>
      </c>
      <c r="S4778" s="5">
        <v>222</v>
      </c>
      <c r="T4778" s="5">
        <v>565.96558317399615</v>
      </c>
      <c r="U4778" s="5">
        <v>0</v>
      </c>
      <c r="V4778" s="5">
        <v>0</v>
      </c>
      <c r="W4778" s="5">
        <v>14</v>
      </c>
      <c r="X4778" s="5">
        <v>35.691523263224987</v>
      </c>
      <c r="Y4778" s="5">
        <v>94</v>
      </c>
      <c r="Z4778" s="5">
        <v>239.64308476736775</v>
      </c>
      <c r="AA4778" s="5">
        <v>114</v>
      </c>
      <c r="AB4778" s="5">
        <v>290.63097514340348</v>
      </c>
      <c r="AC4778" s="225">
        <v>1247</v>
      </c>
      <c r="AD4778" s="5">
        <v>3179.0949649458257</v>
      </c>
      <c r="AE4778" s="5">
        <v>193</v>
      </c>
      <c r="AF4778" s="5">
        <v>492.03314212874443</v>
      </c>
      <c r="AG4778" s="5">
        <v>814</v>
      </c>
      <c r="AH4778" s="5">
        <v>2075.2071383046527</v>
      </c>
      <c r="AI4778" s="5">
        <v>240</v>
      </c>
      <c r="AJ4778" s="5">
        <v>611.85468451242832</v>
      </c>
    </row>
    <row r="4779" spans="1:36" x14ac:dyDescent="0.25">
      <c r="A4779">
        <v>2018</v>
      </c>
      <c r="B4779" t="s">
        <v>71</v>
      </c>
      <c r="C4779" s="212" t="s">
        <v>5708</v>
      </c>
      <c r="D4779" s="47" t="s">
        <v>5817</v>
      </c>
      <c r="E4779" s="11">
        <v>0</v>
      </c>
      <c r="F4779" s="2">
        <v>0.4909</v>
      </c>
      <c r="G4779" s="2">
        <v>0.49309999999999998</v>
      </c>
      <c r="H4779" s="2">
        <v>-2.1999999999999797E-3</v>
      </c>
      <c r="I4779" s="2">
        <v>0.51739999999999997</v>
      </c>
      <c r="J4779" s="2">
        <v>0.43140000000000001</v>
      </c>
      <c r="K4779" s="2">
        <v>8.5999999999999965E-2</v>
      </c>
      <c r="L4779" s="2">
        <v>0.57120000000000004</v>
      </c>
      <c r="M4779" s="2">
        <v>0.4143</v>
      </c>
      <c r="N4779" s="2">
        <v>0.15690000000000004</v>
      </c>
      <c r="O4779" s="2">
        <v>8.0233333333333337E-2</v>
      </c>
      <c r="P4779" s="2" t="s">
        <v>5765</v>
      </c>
      <c r="Q4779" s="5">
        <v>39292</v>
      </c>
      <c r="R4779" s="5" t="s">
        <v>4791</v>
      </c>
      <c r="S4779" s="5">
        <v>95</v>
      </c>
      <c r="T4779" s="5">
        <v>241.77949709864606</v>
      </c>
      <c r="U4779" s="5">
        <v>1</v>
      </c>
      <c r="V4779" s="5">
        <v>2.5450473378804848</v>
      </c>
      <c r="W4779" s="5">
        <v>30</v>
      </c>
      <c r="X4779" s="5">
        <v>76.351420136414532</v>
      </c>
      <c r="Y4779" s="5">
        <v>32</v>
      </c>
      <c r="Z4779" s="5">
        <v>81.441514812175512</v>
      </c>
      <c r="AA4779" s="5">
        <v>32</v>
      </c>
      <c r="AB4779" s="5">
        <v>81.441514812175512</v>
      </c>
      <c r="AC4779" s="225">
        <v>1422</v>
      </c>
      <c r="AD4779" s="5">
        <v>3619.0573144660489</v>
      </c>
      <c r="AE4779" s="5">
        <v>100</v>
      </c>
      <c r="AF4779" s="5">
        <v>254.50473378804844</v>
      </c>
      <c r="AG4779" s="5">
        <v>1275</v>
      </c>
      <c r="AH4779" s="5">
        <v>3244.9353557976178</v>
      </c>
      <c r="AI4779" s="5">
        <v>47</v>
      </c>
      <c r="AJ4779" s="5">
        <v>119.61722488038276</v>
      </c>
    </row>
    <row r="4780" spans="1:36" x14ac:dyDescent="0.25">
      <c r="A4780">
        <v>2018</v>
      </c>
      <c r="B4780" t="s">
        <v>71</v>
      </c>
      <c r="C4780" s="212" t="s">
        <v>5708</v>
      </c>
      <c r="D4780" s="47" t="s">
        <v>5817</v>
      </c>
      <c r="E4780" s="11">
        <v>0</v>
      </c>
      <c r="F4780" s="2">
        <v>0.4909</v>
      </c>
      <c r="G4780" s="2">
        <v>0.49309999999999998</v>
      </c>
      <c r="H4780" s="2">
        <v>-2.1999999999999797E-3</v>
      </c>
      <c r="I4780" s="2">
        <v>0.51739999999999997</v>
      </c>
      <c r="J4780" s="2">
        <v>0.43140000000000001</v>
      </c>
      <c r="K4780" s="2">
        <v>8.5999999999999965E-2</v>
      </c>
      <c r="L4780" s="2">
        <v>0.57120000000000004</v>
      </c>
      <c r="M4780" s="2">
        <v>0.4143</v>
      </c>
      <c r="N4780" s="2">
        <v>0.15690000000000004</v>
      </c>
      <c r="O4780" s="2">
        <v>8.0233333333333337E-2</v>
      </c>
      <c r="P4780" s="2" t="s">
        <v>5765</v>
      </c>
      <c r="Q4780" s="5">
        <v>39292</v>
      </c>
      <c r="R4780" s="5" t="s">
        <v>4791</v>
      </c>
      <c r="S4780" s="5">
        <v>95</v>
      </c>
      <c r="T4780" s="5">
        <v>241.77949709864606</v>
      </c>
      <c r="U4780" s="5">
        <v>1</v>
      </c>
      <c r="V4780" s="5">
        <v>2.5450473378804848</v>
      </c>
      <c r="W4780" s="5">
        <v>30</v>
      </c>
      <c r="X4780" s="5">
        <v>76.351420136414532</v>
      </c>
      <c r="Y4780" s="5">
        <v>32</v>
      </c>
      <c r="Z4780" s="5">
        <v>81.441514812175512</v>
      </c>
      <c r="AA4780" s="5">
        <v>32</v>
      </c>
      <c r="AB4780" s="5">
        <v>81.441514812175512</v>
      </c>
      <c r="AC4780" s="225">
        <v>1422</v>
      </c>
      <c r="AD4780" s="5">
        <v>3619.0573144660489</v>
      </c>
      <c r="AE4780" s="5">
        <v>100</v>
      </c>
      <c r="AF4780" s="5">
        <v>254.50473378804844</v>
      </c>
      <c r="AG4780" s="5">
        <v>1275</v>
      </c>
      <c r="AH4780" s="5">
        <v>3244.9353557976178</v>
      </c>
      <c r="AI4780" s="5">
        <v>47</v>
      </c>
      <c r="AJ4780" s="5">
        <v>119.61722488038276</v>
      </c>
    </row>
    <row r="4781" spans="1:36" x14ac:dyDescent="0.25">
      <c r="A4781">
        <v>2017</v>
      </c>
      <c r="B4781" t="s">
        <v>70</v>
      </c>
      <c r="C4781" s="212" t="s">
        <v>5299</v>
      </c>
      <c r="D4781" s="47" t="s">
        <v>5298</v>
      </c>
      <c r="E4781" s="11">
        <v>27.11</v>
      </c>
      <c r="F4781" s="2">
        <v>0.6744</v>
      </c>
      <c r="G4781" s="2">
        <v>0.309</v>
      </c>
      <c r="H4781" s="2">
        <v>0.3654</v>
      </c>
      <c r="I4781" s="2">
        <v>0.67290000000000005</v>
      </c>
      <c r="J4781" s="2">
        <v>0.2838</v>
      </c>
      <c r="K4781" s="2">
        <v>0.38910000000000006</v>
      </c>
      <c r="L4781" s="2">
        <v>0.62739999999999996</v>
      </c>
      <c r="M4781" s="2">
        <v>0.35830000000000001</v>
      </c>
      <c r="N4781" s="2">
        <v>0.26909999999999995</v>
      </c>
      <c r="O4781" s="2">
        <v>0.3412</v>
      </c>
      <c r="P4781" s="5" t="s">
        <v>4792</v>
      </c>
      <c r="Q4781" s="5">
        <v>39366</v>
      </c>
      <c r="R4781" s="5">
        <v>1452.0841018074511</v>
      </c>
      <c r="S4781" s="5">
        <v>68</v>
      </c>
      <c r="T4781" s="5">
        <v>172.73789564598891</v>
      </c>
      <c r="U4781" s="5">
        <v>1</v>
      </c>
      <c r="V4781" s="5">
        <v>2.5402631712645429</v>
      </c>
      <c r="W4781" s="5">
        <v>6</v>
      </c>
      <c r="X4781" s="5">
        <v>15.241579027587258</v>
      </c>
      <c r="Y4781" s="5">
        <v>3</v>
      </c>
      <c r="Z4781" s="5">
        <v>7.6207895137936292</v>
      </c>
      <c r="AA4781" s="5">
        <v>58</v>
      </c>
      <c r="AB4781" s="5">
        <v>147.3352639333435</v>
      </c>
      <c r="AC4781" s="225">
        <v>395</v>
      </c>
      <c r="AD4781" s="5">
        <v>1003.4039526494945</v>
      </c>
      <c r="AE4781" s="5">
        <v>54</v>
      </c>
      <c r="AF4781" s="5">
        <v>137.1742112482853</v>
      </c>
      <c r="AG4781" s="5">
        <v>330</v>
      </c>
      <c r="AH4781" s="5">
        <v>838.28684651729918</v>
      </c>
      <c r="AI4781" s="5">
        <v>11</v>
      </c>
      <c r="AJ4781" s="5">
        <v>27.942894883909972</v>
      </c>
    </row>
    <row r="4782" spans="1:36" x14ac:dyDescent="0.25">
      <c r="A4782">
        <v>2019</v>
      </c>
      <c r="B4782" t="s">
        <v>71</v>
      </c>
      <c r="C4782" s="212" t="s">
        <v>5954</v>
      </c>
      <c r="D4782" s="47" t="s">
        <v>610</v>
      </c>
      <c r="E4782" s="11">
        <v>0</v>
      </c>
      <c r="F4782" s="2">
        <v>0.33289999999999997</v>
      </c>
      <c r="G4782" s="2">
        <v>0.64890000000000003</v>
      </c>
      <c r="H4782" s="2">
        <v>-0.31600000000000006</v>
      </c>
      <c r="I4782" s="2">
        <v>0.34639999999999999</v>
      </c>
      <c r="J4782" s="2">
        <v>0.60750000000000004</v>
      </c>
      <c r="K4782" s="2">
        <v>-0.26110000000000005</v>
      </c>
      <c r="L4782" s="2">
        <v>0.41660000000000003</v>
      </c>
      <c r="M4782" s="2">
        <v>0.57110000000000005</v>
      </c>
      <c r="N4782" s="2">
        <v>-0.15450000000000003</v>
      </c>
      <c r="O4782" s="2">
        <v>-0.24386666666666676</v>
      </c>
      <c r="P4782" s="2" t="s">
        <v>5900</v>
      </c>
      <c r="Q4782" s="5">
        <v>39430</v>
      </c>
      <c r="R4782" s="5" t="s">
        <v>4791</v>
      </c>
      <c r="S4782" s="5">
        <v>174</v>
      </c>
      <c r="T4782" s="5">
        <v>441.28835911742328</v>
      </c>
      <c r="U4782" s="5">
        <v>1</v>
      </c>
      <c r="V4782" s="5">
        <v>2.5361399949277201</v>
      </c>
      <c r="W4782" s="5">
        <v>12</v>
      </c>
      <c r="X4782" s="5">
        <v>30.433679939132642</v>
      </c>
      <c r="Y4782" s="5">
        <v>80</v>
      </c>
      <c r="Z4782" s="5">
        <v>202.8911995942176</v>
      </c>
      <c r="AA4782" s="5">
        <v>81</v>
      </c>
      <c r="AB4782" s="5">
        <v>205.42733958914533</v>
      </c>
      <c r="AC4782" s="225">
        <v>1096</v>
      </c>
      <c r="AD4782" s="5">
        <v>2779.6094344407811</v>
      </c>
      <c r="AE4782" s="5">
        <v>148</v>
      </c>
      <c r="AF4782" s="5">
        <v>375.34871924930258</v>
      </c>
      <c r="AG4782" s="5">
        <v>770</v>
      </c>
      <c r="AH4782" s="5">
        <v>1952.8277960943442</v>
      </c>
      <c r="AI4782" s="5">
        <v>178</v>
      </c>
      <c r="AJ4782" s="5">
        <v>451.43291909713412</v>
      </c>
    </row>
    <row r="4783" spans="1:36" x14ac:dyDescent="0.25">
      <c r="A4783">
        <v>2017</v>
      </c>
      <c r="B4783" t="s">
        <v>71</v>
      </c>
      <c r="C4783" s="212" t="s">
        <v>5708</v>
      </c>
      <c r="D4783" s="47" t="s">
        <v>5817</v>
      </c>
      <c r="E4783" s="11">
        <v>0</v>
      </c>
      <c r="F4783" s="2">
        <v>0.4909</v>
      </c>
      <c r="G4783" s="2">
        <v>0.49309999999999998</v>
      </c>
      <c r="H4783" s="2">
        <v>-2.1999999999999797E-3</v>
      </c>
      <c r="I4783" s="2">
        <v>0.51739999999999997</v>
      </c>
      <c r="J4783" s="2">
        <v>0.43140000000000001</v>
      </c>
      <c r="K4783" s="2">
        <v>8.5999999999999965E-2</v>
      </c>
      <c r="L4783" s="2">
        <v>0.57120000000000004</v>
      </c>
      <c r="M4783" s="2">
        <v>0.4143</v>
      </c>
      <c r="N4783" s="2">
        <v>0.15690000000000004</v>
      </c>
      <c r="O4783" s="2">
        <v>8.0233333333333337E-2</v>
      </c>
      <c r="P4783" s="2" t="s">
        <v>5765</v>
      </c>
      <c r="Q4783" s="5">
        <v>39459</v>
      </c>
      <c r="R4783" s="5" t="s">
        <v>4791</v>
      </c>
      <c r="S4783" s="5">
        <v>87</v>
      </c>
      <c r="T4783" s="5">
        <v>220.48201931118373</v>
      </c>
      <c r="U4783" s="5">
        <v>0</v>
      </c>
      <c r="V4783" s="5">
        <v>0</v>
      </c>
      <c r="W4783" s="5">
        <v>28</v>
      </c>
      <c r="X4783" s="5">
        <v>70.959730353024653</v>
      </c>
      <c r="Y4783" s="5">
        <v>41</v>
      </c>
      <c r="Z4783" s="5">
        <v>103.90531944550041</v>
      </c>
      <c r="AA4783" s="5">
        <v>18</v>
      </c>
      <c r="AB4783" s="5">
        <v>45.616969512658706</v>
      </c>
      <c r="AC4783" s="225">
        <v>1543</v>
      </c>
      <c r="AD4783" s="5">
        <v>3910.3879976684657</v>
      </c>
      <c r="AE4783" s="5">
        <v>148</v>
      </c>
      <c r="AF4783" s="5">
        <v>375.07286043741607</v>
      </c>
      <c r="AG4783" s="5">
        <v>1327</v>
      </c>
      <c r="AH4783" s="5">
        <v>3362.9843635165612</v>
      </c>
      <c r="AI4783" s="5">
        <v>68</v>
      </c>
      <c r="AJ4783" s="5">
        <v>172.33077371448846</v>
      </c>
    </row>
    <row r="4784" spans="1:36" x14ac:dyDescent="0.25">
      <c r="A4784">
        <v>2019</v>
      </c>
      <c r="B4784" t="s">
        <v>41</v>
      </c>
      <c r="C4784" s="212" t="s">
        <v>6036</v>
      </c>
      <c r="D4784" s="47" t="s">
        <v>6005</v>
      </c>
      <c r="E4784" s="11">
        <v>7.798</v>
      </c>
      <c r="F4784" s="2">
        <v>0.24049999999999999</v>
      </c>
      <c r="G4784" s="2">
        <v>0.74350000000000005</v>
      </c>
      <c r="H4784" s="2">
        <v>-0.50300000000000011</v>
      </c>
      <c r="I4784" s="2">
        <v>0.2102</v>
      </c>
      <c r="J4784" s="2">
        <v>0.74750000000000005</v>
      </c>
      <c r="K4784" s="2">
        <v>-0.53730000000000011</v>
      </c>
      <c r="L4784" s="2">
        <v>0.24629999999999999</v>
      </c>
      <c r="M4784" s="2">
        <v>0.74</v>
      </c>
      <c r="N4784" s="2">
        <v>-0.49370000000000003</v>
      </c>
      <c r="O4784" s="2">
        <v>-0.51133333333333342</v>
      </c>
      <c r="P4784" s="2" t="s">
        <v>5900</v>
      </c>
      <c r="Q4784" s="5">
        <v>39529</v>
      </c>
      <c r="R4784" s="5">
        <v>5069.1202872531421</v>
      </c>
      <c r="S4784" s="5">
        <v>60</v>
      </c>
      <c r="T4784" s="5">
        <v>151.78729540337474</v>
      </c>
      <c r="U4784" s="5">
        <v>0</v>
      </c>
      <c r="V4784" s="5">
        <v>0</v>
      </c>
      <c r="W4784" s="5">
        <v>18</v>
      </c>
      <c r="X4784" s="5">
        <v>45.536188621012421</v>
      </c>
      <c r="Y4784" s="5">
        <v>13</v>
      </c>
      <c r="Z4784" s="5">
        <v>32.887247337397859</v>
      </c>
      <c r="AA4784" s="5">
        <v>29</v>
      </c>
      <c r="AB4784" s="5">
        <v>73.363859444964461</v>
      </c>
      <c r="AC4784" s="225">
        <v>415</v>
      </c>
      <c r="AD4784" s="5">
        <v>1049.8621265400086</v>
      </c>
      <c r="AE4784" s="5">
        <v>55</v>
      </c>
      <c r="AF4784" s="5">
        <v>139.13835411976018</v>
      </c>
      <c r="AG4784" s="5">
        <v>342</v>
      </c>
      <c r="AH4784" s="5">
        <v>865.18758379923588</v>
      </c>
      <c r="AI4784" s="5">
        <v>18</v>
      </c>
      <c r="AJ4784" s="5">
        <v>45.536188621012421</v>
      </c>
    </row>
    <row r="4785" spans="1:36" x14ac:dyDescent="0.25">
      <c r="A4785">
        <v>2019</v>
      </c>
      <c r="B4785" t="s">
        <v>41</v>
      </c>
      <c r="C4785" s="212" t="s">
        <v>6062</v>
      </c>
      <c r="D4785" s="47" t="s">
        <v>6020</v>
      </c>
      <c r="E4785" s="11">
        <v>9.1189999999999998</v>
      </c>
      <c r="F4785" s="2">
        <v>0.39910000000000001</v>
      </c>
      <c r="G4785" s="2">
        <v>0.57979999999999998</v>
      </c>
      <c r="H4785" s="2">
        <v>-0.18069999999999997</v>
      </c>
      <c r="I4785" s="2">
        <v>0.39450000000000002</v>
      </c>
      <c r="J4785" s="2">
        <v>0.54200000000000004</v>
      </c>
      <c r="K4785" s="2">
        <v>-0.14750000000000002</v>
      </c>
      <c r="L4785" s="2">
        <v>0.48630000000000001</v>
      </c>
      <c r="M4785" s="2">
        <v>0.49730000000000002</v>
      </c>
      <c r="N4785" s="2">
        <v>-1.100000000000001E-2</v>
      </c>
      <c r="O4785" s="2">
        <v>-0.11306666666666666</v>
      </c>
      <c r="P4785" s="2" t="s">
        <v>5900</v>
      </c>
      <c r="Q4785" s="5">
        <v>39599</v>
      </c>
      <c r="R4785" s="5">
        <v>4342.4717622546332</v>
      </c>
      <c r="S4785" s="5">
        <v>29</v>
      </c>
      <c r="T4785" s="5">
        <v>73.234172580115654</v>
      </c>
      <c r="U4785" s="5">
        <v>0</v>
      </c>
      <c r="V4785" s="5">
        <v>0</v>
      </c>
      <c r="W4785" s="5">
        <v>7</v>
      </c>
      <c r="X4785" s="5">
        <v>17.677214071062402</v>
      </c>
      <c r="Y4785" s="5">
        <v>4</v>
      </c>
      <c r="Z4785" s="5">
        <v>10.10126518346423</v>
      </c>
      <c r="AA4785" s="5">
        <v>18</v>
      </c>
      <c r="AB4785" s="5">
        <v>45.455693325589031</v>
      </c>
      <c r="AC4785" s="225">
        <v>412</v>
      </c>
      <c r="AD4785" s="5">
        <v>1040.4303138968157</v>
      </c>
      <c r="AE4785" s="5">
        <v>40</v>
      </c>
      <c r="AF4785" s="5">
        <v>101.0126518346423</v>
      </c>
      <c r="AG4785" s="5">
        <v>342</v>
      </c>
      <c r="AH4785" s="5">
        <v>863.65817318619156</v>
      </c>
      <c r="AI4785" s="5">
        <v>30</v>
      </c>
      <c r="AJ4785" s="5">
        <v>75.759488875981717</v>
      </c>
    </row>
    <row r="4786" spans="1:36" x14ac:dyDescent="0.25">
      <c r="A4786">
        <v>2017</v>
      </c>
      <c r="B4786" t="s">
        <v>71</v>
      </c>
      <c r="C4786" s="212" t="s">
        <v>5954</v>
      </c>
      <c r="D4786" s="47" t="s">
        <v>610</v>
      </c>
      <c r="E4786" s="11">
        <v>0</v>
      </c>
      <c r="F4786" s="2">
        <v>0.33289999999999997</v>
      </c>
      <c r="G4786" s="2">
        <v>0.64890000000000003</v>
      </c>
      <c r="H4786" s="2">
        <v>-0.31600000000000006</v>
      </c>
      <c r="I4786" s="2">
        <v>0.34639999999999999</v>
      </c>
      <c r="J4786" s="2">
        <v>0.60750000000000004</v>
      </c>
      <c r="K4786" s="2">
        <v>-0.26110000000000005</v>
      </c>
      <c r="L4786" s="2">
        <v>0.41660000000000003</v>
      </c>
      <c r="M4786" s="2">
        <v>0.57110000000000005</v>
      </c>
      <c r="N4786" s="2">
        <v>-0.15450000000000003</v>
      </c>
      <c r="O4786" s="2">
        <v>-0.24386666666666676</v>
      </c>
      <c r="P4786" s="2" t="s">
        <v>5900</v>
      </c>
      <c r="Q4786" s="5">
        <v>39603</v>
      </c>
      <c r="R4786" s="5" t="s">
        <v>4791</v>
      </c>
      <c r="S4786" s="5">
        <v>185</v>
      </c>
      <c r="T4786" s="5">
        <v>467.13632805595535</v>
      </c>
      <c r="U4786" s="5">
        <v>1</v>
      </c>
      <c r="V4786" s="5">
        <v>2.525061232734894</v>
      </c>
      <c r="W4786" s="5">
        <v>19</v>
      </c>
      <c r="X4786" s="5">
        <v>47.97616342196298</v>
      </c>
      <c r="Y4786" s="5">
        <v>87</v>
      </c>
      <c r="Z4786" s="5">
        <v>219.68032724793574</v>
      </c>
      <c r="AA4786" s="5">
        <v>78</v>
      </c>
      <c r="AB4786" s="5">
        <v>196.95477615332169</v>
      </c>
      <c r="AC4786" s="225">
        <v>1085</v>
      </c>
      <c r="AD4786" s="5">
        <v>2739.6914375173596</v>
      </c>
      <c r="AE4786" s="5">
        <v>200</v>
      </c>
      <c r="AF4786" s="5">
        <v>505.01224654697876</v>
      </c>
      <c r="AG4786" s="5">
        <v>716</v>
      </c>
      <c r="AH4786" s="5">
        <v>1807.9438426381839</v>
      </c>
      <c r="AI4786" s="5">
        <v>169</v>
      </c>
      <c r="AJ4786" s="5">
        <v>426.73534833219708</v>
      </c>
    </row>
    <row r="4787" spans="1:36" x14ac:dyDescent="0.25">
      <c r="A4787">
        <v>2018</v>
      </c>
      <c r="B4787" t="s">
        <v>49</v>
      </c>
      <c r="C4787" s="212" t="s">
        <v>6322</v>
      </c>
      <c r="D4787" s="47" t="s">
        <v>6216</v>
      </c>
      <c r="E4787" s="11">
        <v>27.6</v>
      </c>
      <c r="F4787" s="2">
        <v>0.25219999999999998</v>
      </c>
      <c r="G4787" s="2">
        <v>0.71730000000000005</v>
      </c>
      <c r="H4787" s="2">
        <v>-0.46510000000000007</v>
      </c>
      <c r="I4787" s="2">
        <v>8.3000000000000004E-2</v>
      </c>
      <c r="J4787" s="2">
        <v>0.82</v>
      </c>
      <c r="K4787" s="2">
        <v>-0.73699999999999999</v>
      </c>
      <c r="L4787" s="2">
        <v>0.126</v>
      </c>
      <c r="M4787" s="2">
        <v>0.82799999999999996</v>
      </c>
      <c r="N4787" s="2">
        <v>-0.70199999999999996</v>
      </c>
      <c r="O4787" s="2">
        <v>-0.63470000000000004</v>
      </c>
      <c r="P4787" s="2" t="s">
        <v>5900</v>
      </c>
      <c r="Q4787" s="5">
        <v>39603</v>
      </c>
      <c r="R4787" s="5">
        <v>1434.891304347826</v>
      </c>
      <c r="S4787" s="5">
        <v>99</v>
      </c>
      <c r="T4787" s="5">
        <v>249.98106204075452</v>
      </c>
      <c r="U4787" s="5">
        <v>0</v>
      </c>
      <c r="V4787" s="5">
        <v>0</v>
      </c>
      <c r="W4787" s="5">
        <v>28</v>
      </c>
      <c r="X4787" s="5">
        <v>70.701714516577027</v>
      </c>
      <c r="Y4787" s="5">
        <v>2</v>
      </c>
      <c r="Z4787" s="5">
        <v>5.050122465469788</v>
      </c>
      <c r="AA4787" s="5">
        <v>69</v>
      </c>
      <c r="AB4787" s="5">
        <v>174.22922505870767</v>
      </c>
      <c r="AC4787" s="225">
        <v>173</v>
      </c>
      <c r="AD4787" s="5">
        <v>436.83559326313662</v>
      </c>
      <c r="AE4787" s="5">
        <v>55</v>
      </c>
      <c r="AF4787" s="5">
        <v>138.87836780041917</v>
      </c>
      <c r="AG4787" s="5">
        <v>103</v>
      </c>
      <c r="AH4787" s="5">
        <v>260.08130697169406</v>
      </c>
      <c r="AI4787" s="5">
        <v>15</v>
      </c>
      <c r="AJ4787" s="5">
        <v>37.875918491023413</v>
      </c>
    </row>
    <row r="4788" spans="1:36" x14ac:dyDescent="0.25">
      <c r="A4788">
        <v>2019</v>
      </c>
      <c r="B4788" t="s">
        <v>41</v>
      </c>
      <c r="C4788" s="212" t="s">
        <v>6148</v>
      </c>
      <c r="D4788" s="47" t="s">
        <v>6109</v>
      </c>
      <c r="E4788" s="11">
        <v>19.074000000000002</v>
      </c>
      <c r="F4788" s="2">
        <v>0.44950000000000001</v>
      </c>
      <c r="G4788" s="2">
        <v>0.53290000000000004</v>
      </c>
      <c r="H4788" s="2">
        <v>-8.340000000000003E-2</v>
      </c>
      <c r="I4788" s="2">
        <v>0.44180000000000003</v>
      </c>
      <c r="J4788" s="2">
        <v>0.50580000000000003</v>
      </c>
      <c r="K4788" s="2">
        <v>-6.4000000000000001E-2</v>
      </c>
      <c r="L4788" s="2">
        <v>0.46360000000000001</v>
      </c>
      <c r="M4788" s="2">
        <v>0.51849999999999996</v>
      </c>
      <c r="N4788" s="2">
        <v>-5.4899999999999949E-2</v>
      </c>
      <c r="O4788" s="2">
        <v>-6.7433333333333331E-2</v>
      </c>
      <c r="P4788" s="2" t="s">
        <v>5900</v>
      </c>
      <c r="Q4788" s="5">
        <v>39616</v>
      </c>
      <c r="R4788" s="5">
        <v>2076.9634056831287</v>
      </c>
      <c r="S4788" s="5">
        <v>78</v>
      </c>
      <c r="T4788" s="5">
        <v>196.89014539579969</v>
      </c>
      <c r="U4788" s="5">
        <v>1</v>
      </c>
      <c r="V4788" s="5">
        <v>2.5242326332794831</v>
      </c>
      <c r="W4788" s="5">
        <v>16</v>
      </c>
      <c r="X4788" s="5">
        <v>40.38772213247173</v>
      </c>
      <c r="Y4788" s="5">
        <v>18</v>
      </c>
      <c r="Z4788" s="5">
        <v>45.436187399030693</v>
      </c>
      <c r="AA4788" s="5">
        <v>43</v>
      </c>
      <c r="AB4788" s="5">
        <v>108.54200323101777</v>
      </c>
      <c r="AC4788" s="225">
        <v>402</v>
      </c>
      <c r="AD4788" s="5">
        <v>1014.7415185783523</v>
      </c>
      <c r="AE4788" s="5">
        <v>38</v>
      </c>
      <c r="AF4788" s="5">
        <v>95.92084006462035</v>
      </c>
      <c r="AG4788" s="5">
        <v>335</v>
      </c>
      <c r="AH4788" s="5">
        <v>845.61793214862678</v>
      </c>
      <c r="AI4788" s="5">
        <v>29</v>
      </c>
      <c r="AJ4788" s="5">
        <v>73.202746365105</v>
      </c>
    </row>
    <row r="4789" spans="1:36" x14ac:dyDescent="0.25">
      <c r="A4789">
        <v>2018</v>
      </c>
      <c r="B4789" t="s">
        <v>71</v>
      </c>
      <c r="C4789" s="212" t="s">
        <v>5954</v>
      </c>
      <c r="D4789" s="47" t="s">
        <v>610</v>
      </c>
      <c r="E4789" s="11">
        <v>0</v>
      </c>
      <c r="F4789" s="2">
        <v>0.33289999999999997</v>
      </c>
      <c r="G4789" s="2">
        <v>0.64890000000000003</v>
      </c>
      <c r="H4789" s="2">
        <v>-0.31600000000000006</v>
      </c>
      <c r="I4789" s="2">
        <v>0.34639999999999999</v>
      </c>
      <c r="J4789" s="2">
        <v>0.60750000000000004</v>
      </c>
      <c r="K4789" s="2">
        <v>-0.26110000000000005</v>
      </c>
      <c r="L4789" s="2">
        <v>0.41660000000000003</v>
      </c>
      <c r="M4789" s="2">
        <v>0.57110000000000005</v>
      </c>
      <c r="N4789" s="2">
        <v>-0.15450000000000003</v>
      </c>
      <c r="O4789" s="2">
        <v>-0.24386666666666676</v>
      </c>
      <c r="P4789" s="2" t="s">
        <v>5900</v>
      </c>
      <c r="Q4789" s="5">
        <v>39618</v>
      </c>
      <c r="R4789" s="5" t="s">
        <v>4791</v>
      </c>
      <c r="S4789" s="5">
        <v>215</v>
      </c>
      <c r="T4789" s="5">
        <v>542.6826190115604</v>
      </c>
      <c r="U4789" s="5">
        <v>1</v>
      </c>
      <c r="V4789" s="5">
        <v>2.5241052047049322</v>
      </c>
      <c r="W4789" s="5">
        <v>17</v>
      </c>
      <c r="X4789" s="5">
        <v>42.909788479983845</v>
      </c>
      <c r="Y4789" s="5">
        <v>100</v>
      </c>
      <c r="Z4789" s="5">
        <v>252.41052047049322</v>
      </c>
      <c r="AA4789" s="5">
        <v>97</v>
      </c>
      <c r="AB4789" s="5">
        <v>244.83820485637844</v>
      </c>
      <c r="AC4789" s="225">
        <v>1253</v>
      </c>
      <c r="AD4789" s="5">
        <v>3162.70382149528</v>
      </c>
      <c r="AE4789" s="5">
        <v>183</v>
      </c>
      <c r="AF4789" s="5">
        <v>461.91125246100256</v>
      </c>
      <c r="AG4789" s="5">
        <v>917</v>
      </c>
      <c r="AH4789" s="5">
        <v>2314.6044727144226</v>
      </c>
      <c r="AI4789" s="5">
        <v>153</v>
      </c>
      <c r="AJ4789" s="5">
        <v>386.18809631985459</v>
      </c>
    </row>
    <row r="4790" spans="1:36" x14ac:dyDescent="0.25">
      <c r="A4790">
        <v>2018</v>
      </c>
      <c r="B4790" t="s">
        <v>71</v>
      </c>
      <c r="C4790" s="212" t="s">
        <v>5954</v>
      </c>
      <c r="D4790" s="47" t="s">
        <v>610</v>
      </c>
      <c r="E4790" s="11">
        <v>0</v>
      </c>
      <c r="F4790" s="2">
        <v>0.33289999999999997</v>
      </c>
      <c r="G4790" s="2">
        <v>0.64890000000000003</v>
      </c>
      <c r="H4790" s="2">
        <v>-0.31600000000000006</v>
      </c>
      <c r="I4790" s="2">
        <v>0.34639999999999999</v>
      </c>
      <c r="J4790" s="2">
        <v>0.60750000000000004</v>
      </c>
      <c r="K4790" s="2">
        <v>-0.26110000000000005</v>
      </c>
      <c r="L4790" s="2">
        <v>0.41660000000000003</v>
      </c>
      <c r="M4790" s="2">
        <v>0.57110000000000005</v>
      </c>
      <c r="N4790" s="2">
        <v>-0.15450000000000003</v>
      </c>
      <c r="O4790" s="2">
        <v>-0.24386666666666676</v>
      </c>
      <c r="P4790" s="2" t="s">
        <v>5900</v>
      </c>
      <c r="Q4790" s="5">
        <v>39618</v>
      </c>
      <c r="R4790" s="5" t="s">
        <v>4791</v>
      </c>
      <c r="S4790" s="5">
        <v>215</v>
      </c>
      <c r="T4790" s="5">
        <v>542.6826190115604</v>
      </c>
      <c r="U4790" s="5">
        <v>1</v>
      </c>
      <c r="V4790" s="5">
        <v>2.5241052047049322</v>
      </c>
      <c r="W4790" s="5">
        <v>17</v>
      </c>
      <c r="X4790" s="5">
        <v>42.909788479983845</v>
      </c>
      <c r="Y4790" s="5">
        <v>100</v>
      </c>
      <c r="Z4790" s="5">
        <v>252.41052047049322</v>
      </c>
      <c r="AA4790" s="5">
        <v>97</v>
      </c>
      <c r="AB4790" s="5">
        <v>244.83820485637844</v>
      </c>
      <c r="AC4790" s="225">
        <v>1253</v>
      </c>
      <c r="AD4790" s="5">
        <v>3162.70382149528</v>
      </c>
      <c r="AE4790" s="5">
        <v>183</v>
      </c>
      <c r="AF4790" s="5">
        <v>461.91125246100256</v>
      </c>
      <c r="AG4790" s="5">
        <v>917</v>
      </c>
      <c r="AH4790" s="5">
        <v>2314.6044727144226</v>
      </c>
      <c r="AI4790" s="5">
        <v>153</v>
      </c>
      <c r="AJ4790" s="5">
        <v>386.18809631985459</v>
      </c>
    </row>
    <row r="4791" spans="1:36" x14ac:dyDescent="0.25">
      <c r="A4791">
        <v>2018</v>
      </c>
      <c r="B4791" t="s">
        <v>41</v>
      </c>
      <c r="C4791" s="212" t="s">
        <v>6148</v>
      </c>
      <c r="D4791" s="47" t="s">
        <v>6109</v>
      </c>
      <c r="E4791" s="11">
        <v>19.074000000000002</v>
      </c>
      <c r="F4791" s="2">
        <v>0.44950000000000001</v>
      </c>
      <c r="G4791" s="2">
        <v>0.53290000000000004</v>
      </c>
      <c r="H4791" s="2">
        <v>-8.340000000000003E-2</v>
      </c>
      <c r="I4791" s="2">
        <v>0.44180000000000003</v>
      </c>
      <c r="J4791" s="2">
        <v>0.50580000000000003</v>
      </c>
      <c r="K4791" s="2">
        <v>-6.4000000000000001E-2</v>
      </c>
      <c r="L4791" s="2">
        <v>0.46360000000000001</v>
      </c>
      <c r="M4791" s="2">
        <v>0.51849999999999996</v>
      </c>
      <c r="N4791" s="2">
        <v>-5.4899999999999949E-2</v>
      </c>
      <c r="O4791" s="2">
        <v>-6.7433333333333331E-2</v>
      </c>
      <c r="P4791" s="2" t="s">
        <v>5900</v>
      </c>
      <c r="Q4791" s="5">
        <v>39625</v>
      </c>
      <c r="R4791" s="5">
        <v>2077.4352521757364</v>
      </c>
      <c r="S4791" s="5">
        <v>58</v>
      </c>
      <c r="T4791" s="5">
        <v>146.37223974763407</v>
      </c>
      <c r="U4791" s="5">
        <v>1</v>
      </c>
      <c r="V4791" s="5">
        <v>2.5236593059936907</v>
      </c>
      <c r="W4791" s="5">
        <v>10</v>
      </c>
      <c r="X4791" s="5">
        <v>25.236593059936911</v>
      </c>
      <c r="Y4791" s="5">
        <v>15</v>
      </c>
      <c r="Z4791" s="5">
        <v>37.854889589905362</v>
      </c>
      <c r="AA4791" s="5">
        <v>32</v>
      </c>
      <c r="AB4791" s="5">
        <v>80.757097791798103</v>
      </c>
      <c r="AC4791" s="225">
        <v>431</v>
      </c>
      <c r="AD4791" s="5">
        <v>1087.6971608832807</v>
      </c>
      <c r="AE4791" s="5">
        <v>42</v>
      </c>
      <c r="AF4791" s="5">
        <v>105.99369085173501</v>
      </c>
      <c r="AG4791" s="5">
        <v>361</v>
      </c>
      <c r="AH4791" s="5">
        <v>911.0410094637225</v>
      </c>
      <c r="AI4791" s="5">
        <v>28</v>
      </c>
      <c r="AJ4791" s="5">
        <v>70.662460567823345</v>
      </c>
    </row>
    <row r="4792" spans="1:36" x14ac:dyDescent="0.25">
      <c r="A4792">
        <v>2018</v>
      </c>
      <c r="B4792" t="s">
        <v>49</v>
      </c>
      <c r="C4792" s="212" t="s">
        <v>6419</v>
      </c>
      <c r="D4792" s="47" t="s">
        <v>6316</v>
      </c>
      <c r="E4792" s="11">
        <v>20.9</v>
      </c>
      <c r="F4792" s="2">
        <v>0.2611</v>
      </c>
      <c r="G4792" s="2">
        <v>0.71</v>
      </c>
      <c r="H4792" s="2">
        <v>-0.44889999999999997</v>
      </c>
      <c r="I4792" s="2">
        <v>0.32500000000000001</v>
      </c>
      <c r="J4792" s="2">
        <v>0.57699999999999996</v>
      </c>
      <c r="K4792" s="2">
        <v>-0.25199999999999995</v>
      </c>
      <c r="L4792" s="2">
        <v>0.41099999999999998</v>
      </c>
      <c r="M4792" s="2">
        <v>0.57299999999999995</v>
      </c>
      <c r="N4792" s="2">
        <v>-0.16199999999999998</v>
      </c>
      <c r="O4792" s="2">
        <v>-0.28763333333333324</v>
      </c>
      <c r="P4792" s="2" t="s">
        <v>5900</v>
      </c>
      <c r="Q4792" s="5">
        <v>39673</v>
      </c>
      <c r="R4792" s="5">
        <v>1898.2296650717706</v>
      </c>
      <c r="S4792" s="5">
        <v>149</v>
      </c>
      <c r="T4792" s="5">
        <v>375.57028709701808</v>
      </c>
      <c r="U4792" s="5">
        <v>0</v>
      </c>
      <c r="V4792" s="5">
        <v>0</v>
      </c>
      <c r="W4792" s="5">
        <v>17</v>
      </c>
      <c r="X4792" s="5">
        <v>42.850301212411466</v>
      </c>
      <c r="Y4792" s="5">
        <v>15</v>
      </c>
      <c r="Z4792" s="5">
        <v>37.809089305068937</v>
      </c>
      <c r="AA4792" s="5">
        <v>117</v>
      </c>
      <c r="AB4792" s="5">
        <v>294.91089657953768</v>
      </c>
      <c r="AC4792" s="225">
        <v>530</v>
      </c>
      <c r="AD4792" s="5">
        <v>1335.921155445769</v>
      </c>
      <c r="AE4792" s="5">
        <v>70</v>
      </c>
      <c r="AF4792" s="5">
        <v>176.44241675698839</v>
      </c>
      <c r="AG4792" s="5">
        <v>435</v>
      </c>
      <c r="AH4792" s="5">
        <v>1096.4635898469992</v>
      </c>
      <c r="AI4792" s="5">
        <v>25</v>
      </c>
      <c r="AJ4792" s="5">
        <v>63.015148841781567</v>
      </c>
    </row>
    <row r="4793" spans="1:36" x14ac:dyDescent="0.25">
      <c r="A4793">
        <v>2017</v>
      </c>
      <c r="B4793" t="s">
        <v>49</v>
      </c>
      <c r="C4793" s="212" t="s">
        <v>6523</v>
      </c>
      <c r="D4793" s="47" t="s">
        <v>6316</v>
      </c>
      <c r="E4793" s="11">
        <v>12.7</v>
      </c>
      <c r="F4793" s="2">
        <v>0.2611</v>
      </c>
      <c r="G4793" s="2">
        <v>0.71</v>
      </c>
      <c r="H4793" s="2">
        <v>-0.44889999999999997</v>
      </c>
      <c r="I4793" s="2">
        <v>0.39900000000000002</v>
      </c>
      <c r="J4793" s="2">
        <v>0.52200000000000002</v>
      </c>
      <c r="K4793" s="2">
        <v>-0.123</v>
      </c>
      <c r="L4793" s="2">
        <v>0.45200000000000001</v>
      </c>
      <c r="M4793" s="2">
        <v>0.53500000000000003</v>
      </c>
      <c r="N4793" s="2">
        <v>-8.3000000000000018E-2</v>
      </c>
      <c r="O4793" s="2">
        <v>-0.21830000000000002</v>
      </c>
      <c r="P4793" s="2" t="s">
        <v>5900</v>
      </c>
      <c r="Q4793" s="5">
        <v>39677</v>
      </c>
      <c r="R4793" s="5">
        <v>3124.1732283464567</v>
      </c>
      <c r="S4793" s="5">
        <v>63</v>
      </c>
      <c r="T4793" s="5">
        <v>158.78216599037225</v>
      </c>
      <c r="U4793" s="5">
        <v>0</v>
      </c>
      <c r="V4793" s="5">
        <v>0</v>
      </c>
      <c r="W4793" s="5">
        <v>3</v>
      </c>
      <c r="X4793" s="5">
        <v>7.561055523351059</v>
      </c>
      <c r="Y4793" s="5">
        <v>5</v>
      </c>
      <c r="Z4793" s="5">
        <v>12.601759205585099</v>
      </c>
      <c r="AA4793" s="5">
        <v>55</v>
      </c>
      <c r="AB4793" s="5">
        <v>138.61935126143609</v>
      </c>
      <c r="AC4793" s="225">
        <v>433</v>
      </c>
      <c r="AD4793" s="5">
        <v>1091.3123472036696</v>
      </c>
      <c r="AE4793" s="5">
        <v>39</v>
      </c>
      <c r="AF4793" s="5">
        <v>98.293721803563784</v>
      </c>
      <c r="AG4793" s="5">
        <v>355</v>
      </c>
      <c r="AH4793" s="5">
        <v>894.72490359654205</v>
      </c>
      <c r="AI4793" s="5">
        <v>39</v>
      </c>
      <c r="AJ4793" s="5">
        <v>98.293721803563784</v>
      </c>
    </row>
    <row r="4794" spans="1:36" x14ac:dyDescent="0.25">
      <c r="A4794">
        <v>2017</v>
      </c>
      <c r="B4794" t="s">
        <v>41</v>
      </c>
      <c r="C4794" s="212" t="s">
        <v>6148</v>
      </c>
      <c r="D4794" s="47" t="s">
        <v>6109</v>
      </c>
      <c r="E4794" s="11">
        <v>19.074000000000002</v>
      </c>
      <c r="F4794" s="2">
        <v>0.44950000000000001</v>
      </c>
      <c r="G4794" s="2">
        <v>0.53290000000000004</v>
      </c>
      <c r="H4794" s="2">
        <v>-8.340000000000003E-2</v>
      </c>
      <c r="I4794" s="2">
        <v>0.44180000000000003</v>
      </c>
      <c r="J4794" s="2">
        <v>0.50580000000000003</v>
      </c>
      <c r="K4794" s="2">
        <v>-6.4000000000000001E-2</v>
      </c>
      <c r="L4794" s="2">
        <v>0.46360000000000001</v>
      </c>
      <c r="M4794" s="2">
        <v>0.51849999999999996</v>
      </c>
      <c r="N4794" s="2">
        <v>-5.4899999999999949E-2</v>
      </c>
      <c r="O4794" s="2">
        <v>-6.7433333333333331E-2</v>
      </c>
      <c r="P4794" s="2" t="s">
        <v>5900</v>
      </c>
      <c r="Q4794" s="5">
        <v>39710</v>
      </c>
      <c r="R4794" s="5">
        <v>2081.8915801614762</v>
      </c>
      <c r="S4794" s="5">
        <v>58</v>
      </c>
      <c r="T4794" s="5">
        <v>146.05892722236212</v>
      </c>
      <c r="U4794" s="5">
        <v>1</v>
      </c>
      <c r="V4794" s="5">
        <v>2.5182573659027954</v>
      </c>
      <c r="W4794" s="5">
        <v>13</v>
      </c>
      <c r="X4794" s="5">
        <v>32.737345756736339</v>
      </c>
      <c r="Y4794" s="5">
        <v>15</v>
      </c>
      <c r="Z4794" s="5">
        <v>37.773860488541928</v>
      </c>
      <c r="AA4794" s="5">
        <v>29</v>
      </c>
      <c r="AB4794" s="5">
        <v>73.029463611181058</v>
      </c>
      <c r="AC4794" s="225">
        <v>555</v>
      </c>
      <c r="AD4794" s="5">
        <v>1397.6328380760513</v>
      </c>
      <c r="AE4794" s="5">
        <v>53</v>
      </c>
      <c r="AF4794" s="5">
        <v>133.46764039284815</v>
      </c>
      <c r="AG4794" s="5">
        <v>477</v>
      </c>
      <c r="AH4794" s="5">
        <v>1201.2087635356334</v>
      </c>
      <c r="AI4794" s="5">
        <v>25</v>
      </c>
      <c r="AJ4794" s="5">
        <v>62.956434147569887</v>
      </c>
    </row>
    <row r="4795" spans="1:36" x14ac:dyDescent="0.25">
      <c r="A4795">
        <v>2018</v>
      </c>
      <c r="B4795" t="s">
        <v>71</v>
      </c>
      <c r="C4795" s="212" t="s">
        <v>703</v>
      </c>
      <c r="D4795" s="47" t="s">
        <v>610</v>
      </c>
      <c r="E4795" s="11">
        <v>0</v>
      </c>
      <c r="F4795" s="2">
        <v>0.33289999999999997</v>
      </c>
      <c r="G4795" s="2">
        <v>0.64890000000000003</v>
      </c>
      <c r="H4795" s="2">
        <v>-0.31600000000000006</v>
      </c>
      <c r="I4795" s="2">
        <v>0.34639999999999999</v>
      </c>
      <c r="J4795" s="2">
        <v>0.60750000000000004</v>
      </c>
      <c r="K4795" s="2">
        <v>-0.26110000000000005</v>
      </c>
      <c r="L4795" s="2">
        <v>0.41660000000000003</v>
      </c>
      <c r="M4795" s="2">
        <v>0.57110000000000005</v>
      </c>
      <c r="N4795" s="2">
        <v>-0.15450000000000003</v>
      </c>
      <c r="O4795" s="2">
        <v>-0.24386666666666676</v>
      </c>
      <c r="P4795" s="2" t="s">
        <v>5900</v>
      </c>
      <c r="Q4795" s="5">
        <v>39772</v>
      </c>
      <c r="R4795" s="5" t="s">
        <v>4791</v>
      </c>
      <c r="S4795" s="5">
        <v>171</v>
      </c>
      <c r="T4795" s="5">
        <v>429.95071909886354</v>
      </c>
      <c r="U4795" s="5">
        <v>4</v>
      </c>
      <c r="V4795" s="5">
        <v>10.057326762546515</v>
      </c>
      <c r="W4795" s="5">
        <v>12</v>
      </c>
      <c r="X4795" s="5">
        <v>30.171980287639546</v>
      </c>
      <c r="Y4795" s="5">
        <v>64</v>
      </c>
      <c r="Z4795" s="5">
        <v>160.91722820074423</v>
      </c>
      <c r="AA4795" s="5">
        <v>91</v>
      </c>
      <c r="AB4795" s="5">
        <v>228.80418384793322</v>
      </c>
      <c r="AC4795" s="225">
        <v>983</v>
      </c>
      <c r="AD4795" s="5">
        <v>2471.5880518958061</v>
      </c>
      <c r="AE4795" s="5">
        <v>149</v>
      </c>
      <c r="AF4795" s="5">
        <v>374.63542190485771</v>
      </c>
      <c r="AG4795" s="5">
        <v>652</v>
      </c>
      <c r="AH4795" s="5">
        <v>1639.344262295082</v>
      </c>
      <c r="AI4795" s="5">
        <v>182</v>
      </c>
      <c r="AJ4795" s="5">
        <v>457.60836769586643</v>
      </c>
    </row>
    <row r="4796" spans="1:36" x14ac:dyDescent="0.25">
      <c r="A4796">
        <v>2018</v>
      </c>
      <c r="B4796" t="s">
        <v>71</v>
      </c>
      <c r="C4796" s="212" t="s">
        <v>703</v>
      </c>
      <c r="D4796" s="47" t="s">
        <v>610</v>
      </c>
      <c r="E4796" s="11">
        <v>0</v>
      </c>
      <c r="F4796" s="2">
        <v>0.33289999999999997</v>
      </c>
      <c r="G4796" s="2">
        <v>0.64890000000000003</v>
      </c>
      <c r="H4796" s="2">
        <v>-0.31600000000000006</v>
      </c>
      <c r="I4796" s="2">
        <v>0.34639999999999999</v>
      </c>
      <c r="J4796" s="2">
        <v>0.60750000000000004</v>
      </c>
      <c r="K4796" s="2">
        <v>-0.26110000000000005</v>
      </c>
      <c r="L4796" s="2">
        <v>0.41660000000000003</v>
      </c>
      <c r="M4796" s="2">
        <v>0.57110000000000005</v>
      </c>
      <c r="N4796" s="2">
        <v>-0.15450000000000003</v>
      </c>
      <c r="O4796" s="2">
        <v>-0.24386666666666676</v>
      </c>
      <c r="P4796" s="2" t="s">
        <v>5900</v>
      </c>
      <c r="Q4796" s="5">
        <v>39772</v>
      </c>
      <c r="R4796" s="5" t="s">
        <v>4791</v>
      </c>
      <c r="S4796" s="5">
        <v>171</v>
      </c>
      <c r="T4796" s="5">
        <v>429.95071909886354</v>
      </c>
      <c r="U4796" s="5">
        <v>4</v>
      </c>
      <c r="V4796" s="5">
        <v>10.057326762546515</v>
      </c>
      <c r="W4796" s="5">
        <v>12</v>
      </c>
      <c r="X4796" s="5">
        <v>30.171980287639546</v>
      </c>
      <c r="Y4796" s="5">
        <v>64</v>
      </c>
      <c r="Z4796" s="5">
        <v>160.91722820074423</v>
      </c>
      <c r="AA4796" s="5">
        <v>91</v>
      </c>
      <c r="AB4796" s="5">
        <v>228.80418384793322</v>
      </c>
      <c r="AC4796" s="225">
        <v>983</v>
      </c>
      <c r="AD4796" s="5">
        <v>2471.5880518958061</v>
      </c>
      <c r="AE4796" s="5">
        <v>149</v>
      </c>
      <c r="AF4796" s="5">
        <v>374.63542190485771</v>
      </c>
      <c r="AG4796" s="5">
        <v>652</v>
      </c>
      <c r="AH4796" s="5">
        <v>1639.344262295082</v>
      </c>
      <c r="AI4796" s="5">
        <v>182</v>
      </c>
      <c r="AJ4796" s="5">
        <v>457.60836769586643</v>
      </c>
    </row>
    <row r="4797" spans="1:36" x14ac:dyDescent="0.25">
      <c r="A4797">
        <v>2019</v>
      </c>
      <c r="B4797" t="s">
        <v>71</v>
      </c>
      <c r="C4797" s="212" t="s">
        <v>703</v>
      </c>
      <c r="D4797" s="47" t="s">
        <v>610</v>
      </c>
      <c r="E4797" s="11">
        <v>0</v>
      </c>
      <c r="F4797" s="2">
        <v>0.33289999999999997</v>
      </c>
      <c r="G4797" s="2">
        <v>0.64890000000000003</v>
      </c>
      <c r="H4797" s="2">
        <v>-0.31600000000000006</v>
      </c>
      <c r="I4797" s="2">
        <v>0.34639999999999999</v>
      </c>
      <c r="J4797" s="2">
        <v>0.60750000000000004</v>
      </c>
      <c r="K4797" s="2">
        <v>-0.26110000000000005</v>
      </c>
      <c r="L4797" s="2">
        <v>0.41660000000000003</v>
      </c>
      <c r="M4797" s="2">
        <v>0.57110000000000005</v>
      </c>
      <c r="N4797" s="2">
        <v>-0.15450000000000003</v>
      </c>
      <c r="O4797" s="2">
        <v>-0.24386666666666676</v>
      </c>
      <c r="P4797" s="2" t="s">
        <v>5900</v>
      </c>
      <c r="Q4797" s="5">
        <v>39795</v>
      </c>
      <c r="R4797" s="5" t="s">
        <v>4791</v>
      </c>
      <c r="S4797" s="5">
        <v>147</v>
      </c>
      <c r="T4797" s="5">
        <v>369.39313984168865</v>
      </c>
      <c r="U4797" s="5">
        <v>0</v>
      </c>
      <c r="V4797" s="5">
        <v>0</v>
      </c>
      <c r="W4797" s="5">
        <v>8</v>
      </c>
      <c r="X4797" s="5">
        <v>20.103028018595303</v>
      </c>
      <c r="Y4797" s="5">
        <v>53</v>
      </c>
      <c r="Z4797" s="5">
        <v>133.18256062319387</v>
      </c>
      <c r="AA4797" s="5">
        <v>86</v>
      </c>
      <c r="AB4797" s="5">
        <v>216.10755119989949</v>
      </c>
      <c r="AC4797" s="225">
        <v>1014</v>
      </c>
      <c r="AD4797" s="5">
        <v>2548.0588013569545</v>
      </c>
      <c r="AE4797" s="5">
        <v>155</v>
      </c>
      <c r="AF4797" s="5">
        <v>389.49616786028395</v>
      </c>
      <c r="AG4797" s="5">
        <v>680</v>
      </c>
      <c r="AH4797" s="5">
        <v>1708.7573815806004</v>
      </c>
      <c r="AI4797" s="5">
        <v>179</v>
      </c>
      <c r="AJ4797" s="5">
        <v>449.80525191606984</v>
      </c>
    </row>
    <row r="4798" spans="1:36" x14ac:dyDescent="0.25">
      <c r="A4798">
        <v>2018</v>
      </c>
      <c r="B4798" t="s">
        <v>49</v>
      </c>
      <c r="C4798" s="212" t="s">
        <v>6523</v>
      </c>
      <c r="D4798" s="47" t="s">
        <v>6316</v>
      </c>
      <c r="E4798" s="11">
        <v>12.7</v>
      </c>
      <c r="F4798" s="2">
        <v>0.2611</v>
      </c>
      <c r="G4798" s="2">
        <v>0.71</v>
      </c>
      <c r="H4798" s="2">
        <v>-0.44889999999999997</v>
      </c>
      <c r="I4798" s="2">
        <v>0.39900000000000002</v>
      </c>
      <c r="J4798" s="2">
        <v>0.52200000000000002</v>
      </c>
      <c r="K4798" s="2">
        <v>-0.123</v>
      </c>
      <c r="L4798" s="2">
        <v>0.45200000000000001</v>
      </c>
      <c r="M4798" s="2">
        <v>0.53500000000000003</v>
      </c>
      <c r="N4798" s="2">
        <v>-8.3000000000000018E-2</v>
      </c>
      <c r="O4798" s="2">
        <v>-0.21830000000000002</v>
      </c>
      <c r="P4798" s="2" t="s">
        <v>5900</v>
      </c>
      <c r="Q4798" s="5">
        <v>39895</v>
      </c>
      <c r="R4798" s="5">
        <v>3141.3385826771655</v>
      </c>
      <c r="S4798" s="5">
        <v>46</v>
      </c>
      <c r="T4798" s="5">
        <v>115.30266950745707</v>
      </c>
      <c r="U4798" s="5">
        <v>0</v>
      </c>
      <c r="V4798" s="5">
        <v>0</v>
      </c>
      <c r="W4798" s="5">
        <v>6</v>
      </c>
      <c r="X4798" s="5">
        <v>15.039478631407444</v>
      </c>
      <c r="Y4798" s="5">
        <v>8</v>
      </c>
      <c r="Z4798" s="5">
        <v>20.052638175209925</v>
      </c>
      <c r="AA4798" s="5">
        <v>32</v>
      </c>
      <c r="AB4798" s="5">
        <v>80.210552700839699</v>
      </c>
      <c r="AC4798" s="225">
        <v>377</v>
      </c>
      <c r="AD4798" s="5">
        <v>944.98057400676771</v>
      </c>
      <c r="AE4798" s="5">
        <v>35</v>
      </c>
      <c r="AF4798" s="5">
        <v>87.73029201654343</v>
      </c>
      <c r="AG4798" s="5">
        <v>312</v>
      </c>
      <c r="AH4798" s="5">
        <v>782.05288883318713</v>
      </c>
      <c r="AI4798" s="5">
        <v>30</v>
      </c>
      <c r="AJ4798" s="5">
        <v>75.197393157037226</v>
      </c>
    </row>
    <row r="4799" spans="1:36" x14ac:dyDescent="0.25">
      <c r="A4799">
        <v>2017</v>
      </c>
      <c r="B4799" t="s">
        <v>49</v>
      </c>
      <c r="C4799" s="212" t="s">
        <v>6419</v>
      </c>
      <c r="D4799" s="47" t="s">
        <v>6316</v>
      </c>
      <c r="E4799" s="11">
        <v>20.9</v>
      </c>
      <c r="F4799" s="2">
        <v>0.2611</v>
      </c>
      <c r="G4799" s="2">
        <v>0.71</v>
      </c>
      <c r="H4799" s="2">
        <v>-0.44889999999999997</v>
      </c>
      <c r="I4799" s="2">
        <v>0.32500000000000001</v>
      </c>
      <c r="J4799" s="2">
        <v>0.57699999999999996</v>
      </c>
      <c r="K4799" s="2">
        <v>-0.25199999999999995</v>
      </c>
      <c r="L4799" s="2">
        <v>0.41099999999999998</v>
      </c>
      <c r="M4799" s="2">
        <v>0.57299999999999995</v>
      </c>
      <c r="N4799" s="2">
        <v>-0.16199999999999998</v>
      </c>
      <c r="O4799" s="2">
        <v>-0.28763333333333324</v>
      </c>
      <c r="P4799" s="2" t="s">
        <v>5900</v>
      </c>
      <c r="Q4799" s="5">
        <v>39919</v>
      </c>
      <c r="R4799" s="5">
        <v>1910.0000000000002</v>
      </c>
      <c r="S4799" s="5">
        <v>152</v>
      </c>
      <c r="T4799" s="5">
        <v>380.77106139933363</v>
      </c>
      <c r="U4799" s="5">
        <v>0</v>
      </c>
      <c r="V4799" s="5">
        <v>0</v>
      </c>
      <c r="W4799" s="5">
        <v>15</v>
      </c>
      <c r="X4799" s="5">
        <v>37.57609158546056</v>
      </c>
      <c r="Y4799" s="5">
        <v>8</v>
      </c>
      <c r="Z4799" s="5">
        <v>20.040582178912299</v>
      </c>
      <c r="AA4799" s="5">
        <v>129</v>
      </c>
      <c r="AB4799" s="5">
        <v>323.15438763496076</v>
      </c>
      <c r="AC4799" s="225">
        <v>610</v>
      </c>
      <c r="AD4799" s="5">
        <v>1528.0943911420627</v>
      </c>
      <c r="AE4799" s="5">
        <v>67</v>
      </c>
      <c r="AF4799" s="5">
        <v>167.83987574839048</v>
      </c>
      <c r="AG4799" s="5">
        <v>514</v>
      </c>
      <c r="AH4799" s="5">
        <v>1287.6074049951151</v>
      </c>
      <c r="AI4799" s="5">
        <v>29</v>
      </c>
      <c r="AJ4799" s="5">
        <v>72.647110398557089</v>
      </c>
    </row>
    <row r="4800" spans="1:36" x14ac:dyDescent="0.25">
      <c r="A4800">
        <v>2019</v>
      </c>
      <c r="B4800" t="s">
        <v>41</v>
      </c>
      <c r="C4800" s="212" t="s">
        <v>5530</v>
      </c>
      <c r="D4800" s="47" t="s">
        <v>1044</v>
      </c>
      <c r="E4800" s="11">
        <v>18.917999999999999</v>
      </c>
      <c r="F4800" s="2">
        <v>0.502</v>
      </c>
      <c r="G4800" s="2">
        <v>0.47689999999999999</v>
      </c>
      <c r="H4800" s="2">
        <v>2.5100000000000011E-2</v>
      </c>
      <c r="I4800" s="2">
        <v>0.50519999999999998</v>
      </c>
      <c r="J4800" s="2">
        <v>0.4289</v>
      </c>
      <c r="K4800" s="2">
        <v>7.6299999999999979E-2</v>
      </c>
      <c r="L4800" s="2">
        <v>0.53339999999999999</v>
      </c>
      <c r="M4800" s="2">
        <v>0.44550000000000001</v>
      </c>
      <c r="N4800" s="2">
        <v>8.7899999999999978E-2</v>
      </c>
      <c r="O4800" s="2">
        <v>6.3099999999999989E-2</v>
      </c>
      <c r="P4800" s="2" t="s">
        <v>4792</v>
      </c>
      <c r="Q4800" s="5">
        <v>39944</v>
      </c>
      <c r="R4800" s="5">
        <v>2111.4282693730838</v>
      </c>
      <c r="S4800" s="5">
        <v>45</v>
      </c>
      <c r="T4800" s="5">
        <v>112.6577208091328</v>
      </c>
      <c r="U4800" s="5">
        <v>1</v>
      </c>
      <c r="V4800" s="5">
        <v>2.5035049068696176</v>
      </c>
      <c r="W4800" s="5">
        <v>11</v>
      </c>
      <c r="X4800" s="5">
        <v>27.538553975565794</v>
      </c>
      <c r="Y4800" s="5">
        <v>9</v>
      </c>
      <c r="Z4800" s="5">
        <v>22.531544161826556</v>
      </c>
      <c r="AA4800" s="5">
        <v>24</v>
      </c>
      <c r="AB4800" s="5">
        <v>60.084117764870818</v>
      </c>
      <c r="AC4800" s="225">
        <v>491</v>
      </c>
      <c r="AD4800" s="5">
        <v>1229.2209092729822</v>
      </c>
      <c r="AE4800" s="5">
        <v>25</v>
      </c>
      <c r="AF4800" s="5">
        <v>62.587622671740434</v>
      </c>
      <c r="AG4800" s="5">
        <v>459</v>
      </c>
      <c r="AH4800" s="5">
        <v>1149.1087522531545</v>
      </c>
      <c r="AI4800" s="5">
        <v>7</v>
      </c>
      <c r="AJ4800" s="5">
        <v>17.524534348087322</v>
      </c>
    </row>
    <row r="4801" spans="1:36" x14ac:dyDescent="0.25">
      <c r="A4801">
        <v>2019</v>
      </c>
      <c r="B4801" t="s">
        <v>41</v>
      </c>
      <c r="C4801" s="212" t="s">
        <v>5519</v>
      </c>
      <c r="D4801" s="47" t="s">
        <v>1046</v>
      </c>
      <c r="E4801" s="11">
        <v>15.765000000000001</v>
      </c>
      <c r="F4801" s="2">
        <v>0.72240000000000004</v>
      </c>
      <c r="G4801" s="2">
        <v>0.25750000000000001</v>
      </c>
      <c r="H4801" s="2">
        <v>0.46490000000000004</v>
      </c>
      <c r="I4801" s="2">
        <v>0.71479999999999999</v>
      </c>
      <c r="J4801" s="2">
        <v>0.24079999999999999</v>
      </c>
      <c r="K4801" s="2">
        <v>0.47399999999999998</v>
      </c>
      <c r="L4801" s="2">
        <v>0.66700000000000004</v>
      </c>
      <c r="M4801" s="2">
        <v>0.31519999999999998</v>
      </c>
      <c r="N4801" s="2">
        <v>0.35180000000000006</v>
      </c>
      <c r="O4801" s="2">
        <v>0.43023333333333341</v>
      </c>
      <c r="P4801" s="2" t="s">
        <v>4792</v>
      </c>
      <c r="Q4801" s="5">
        <v>39954</v>
      </c>
      <c r="R4801" s="5">
        <v>2534.3482397716461</v>
      </c>
      <c r="S4801" s="5">
        <v>243</v>
      </c>
      <c r="T4801" s="5">
        <v>608.19942934374535</v>
      </c>
      <c r="U4801" s="5">
        <v>3</v>
      </c>
      <c r="V4801" s="5">
        <v>7.5086349301696949</v>
      </c>
      <c r="W4801" s="5">
        <v>54</v>
      </c>
      <c r="X4801" s="5">
        <v>135.1554287430545</v>
      </c>
      <c r="Y4801" s="5">
        <v>12</v>
      </c>
      <c r="Z4801" s="5">
        <v>30.034539720678779</v>
      </c>
      <c r="AA4801" s="5">
        <v>174</v>
      </c>
      <c r="AB4801" s="5">
        <v>435.50082594984235</v>
      </c>
      <c r="AC4801" s="225">
        <v>1210</v>
      </c>
      <c r="AD4801" s="5">
        <v>3028.4827551684439</v>
      </c>
      <c r="AE4801" s="5">
        <v>191</v>
      </c>
      <c r="AF4801" s="5">
        <v>478.04975722080394</v>
      </c>
      <c r="AG4801" s="5">
        <v>977</v>
      </c>
      <c r="AH4801" s="5">
        <v>2445.3121089252641</v>
      </c>
      <c r="AI4801" s="5">
        <v>42</v>
      </c>
      <c r="AJ4801" s="5">
        <v>105.12088902237572</v>
      </c>
    </row>
    <row r="4802" spans="1:36" x14ac:dyDescent="0.25">
      <c r="A4802">
        <v>2017</v>
      </c>
      <c r="B4802" t="s">
        <v>71</v>
      </c>
      <c r="C4802" s="212" t="s">
        <v>678</v>
      </c>
      <c r="D4802" s="47" t="s">
        <v>4840</v>
      </c>
      <c r="E4802" s="11">
        <v>0</v>
      </c>
      <c r="F4802" s="2">
        <v>0.60560000000000003</v>
      </c>
      <c r="G4802" s="2">
        <v>0.3795</v>
      </c>
      <c r="H4802" s="2">
        <v>0.22610000000000002</v>
      </c>
      <c r="I4802" s="2">
        <v>0.60009999999999997</v>
      </c>
      <c r="J4802" s="2">
        <v>0.35520000000000002</v>
      </c>
      <c r="K4802" s="2">
        <v>0.24489999999999995</v>
      </c>
      <c r="L4802" s="2">
        <v>0.62739999999999996</v>
      </c>
      <c r="M4802" s="2">
        <v>0.3589</v>
      </c>
      <c r="N4802" s="2">
        <v>0.26849999999999996</v>
      </c>
      <c r="O4802" s="2">
        <v>0.24649999999999997</v>
      </c>
      <c r="P4802" s="2" t="s">
        <v>4792</v>
      </c>
      <c r="Q4802" s="5">
        <v>39990</v>
      </c>
      <c r="R4802" s="5" t="s">
        <v>4791</v>
      </c>
      <c r="S4802" s="5">
        <v>36</v>
      </c>
      <c r="T4802" s="5">
        <v>90.022505626406598</v>
      </c>
      <c r="U4802" s="5">
        <v>0</v>
      </c>
      <c r="V4802" s="5">
        <v>0</v>
      </c>
      <c r="W4802" s="5">
        <v>16</v>
      </c>
      <c r="X4802" s="5">
        <v>40.010002500625156</v>
      </c>
      <c r="Y4802" s="5">
        <v>11</v>
      </c>
      <c r="Z4802" s="5">
        <v>27.506876719179793</v>
      </c>
      <c r="AA4802" s="5">
        <v>9</v>
      </c>
      <c r="AB4802" s="5">
        <v>22.50562640660165</v>
      </c>
      <c r="AC4802" s="225">
        <v>321</v>
      </c>
      <c r="AD4802" s="5">
        <v>802.70067516879215</v>
      </c>
      <c r="AE4802" s="5">
        <v>57</v>
      </c>
      <c r="AF4802" s="5">
        <v>142.53563390847711</v>
      </c>
      <c r="AG4802" s="5">
        <v>247</v>
      </c>
      <c r="AH4802" s="5">
        <v>617.65441360340083</v>
      </c>
      <c r="AI4802" s="5">
        <v>17</v>
      </c>
      <c r="AJ4802" s="5">
        <v>42.510627656914231</v>
      </c>
    </row>
    <row r="4803" spans="1:36" x14ac:dyDescent="0.25">
      <c r="A4803">
        <v>2019</v>
      </c>
      <c r="B4803" t="s">
        <v>70</v>
      </c>
      <c r="C4803" s="212" t="s">
        <v>609</v>
      </c>
      <c r="D4803" s="47" t="s">
        <v>5298</v>
      </c>
      <c r="E4803" s="11">
        <v>31.56</v>
      </c>
      <c r="F4803" s="2">
        <v>0.6744</v>
      </c>
      <c r="G4803" s="2">
        <v>0.309</v>
      </c>
      <c r="H4803" s="2">
        <v>0.3654</v>
      </c>
      <c r="I4803" s="2">
        <v>0.67290000000000005</v>
      </c>
      <c r="J4803" s="2">
        <v>0.2838</v>
      </c>
      <c r="K4803" s="2">
        <v>0.38910000000000006</v>
      </c>
      <c r="L4803" s="2">
        <v>0.62739999999999996</v>
      </c>
      <c r="M4803" s="2">
        <v>0.35830000000000001</v>
      </c>
      <c r="N4803" s="2">
        <v>0.26909999999999995</v>
      </c>
      <c r="O4803" s="2">
        <v>0.3412</v>
      </c>
      <c r="P4803" s="5" t="s">
        <v>4792</v>
      </c>
      <c r="Q4803" s="5">
        <v>40001</v>
      </c>
      <c r="R4803" s="5">
        <v>1267.4588086185045</v>
      </c>
      <c r="S4803" s="5">
        <v>257</v>
      </c>
      <c r="T4803" s="5">
        <v>642.48393790155251</v>
      </c>
      <c r="U4803" s="5">
        <v>0</v>
      </c>
      <c r="V4803" s="5">
        <v>0</v>
      </c>
      <c r="W4803" s="5">
        <v>13</v>
      </c>
      <c r="X4803" s="5">
        <v>32.499187520311992</v>
      </c>
      <c r="Y4803" s="5">
        <v>19</v>
      </c>
      <c r="Z4803" s="5">
        <v>47.498812529686759</v>
      </c>
      <c r="AA4803" s="5">
        <v>225</v>
      </c>
      <c r="AB4803" s="5">
        <v>562.48593785155367</v>
      </c>
      <c r="AC4803" s="225">
        <v>1202</v>
      </c>
      <c r="AD4803" s="5">
        <v>3004.9248768780781</v>
      </c>
      <c r="AE4803" s="5">
        <v>124</v>
      </c>
      <c r="AF4803" s="5">
        <v>309.99225019374512</v>
      </c>
      <c r="AG4803" s="5">
        <v>980</v>
      </c>
      <c r="AH4803" s="5">
        <v>2449.9387515312119</v>
      </c>
      <c r="AI4803" s="5">
        <v>98</v>
      </c>
      <c r="AJ4803" s="5">
        <v>244.99387515312119</v>
      </c>
    </row>
    <row r="4804" spans="1:36" x14ac:dyDescent="0.25">
      <c r="A4804">
        <v>2018</v>
      </c>
      <c r="B4804" t="s">
        <v>41</v>
      </c>
      <c r="C4804" s="212" t="s">
        <v>6062</v>
      </c>
      <c r="D4804" s="47" t="s">
        <v>6020</v>
      </c>
      <c r="E4804" s="11">
        <v>9.1189999999999998</v>
      </c>
      <c r="F4804" s="2">
        <v>0.39910000000000001</v>
      </c>
      <c r="G4804" s="2">
        <v>0.57979999999999998</v>
      </c>
      <c r="H4804" s="2">
        <v>-0.18069999999999997</v>
      </c>
      <c r="I4804" s="2">
        <v>0.39450000000000002</v>
      </c>
      <c r="J4804" s="2">
        <v>0.54200000000000004</v>
      </c>
      <c r="K4804" s="2">
        <v>-0.14750000000000002</v>
      </c>
      <c r="L4804" s="2">
        <v>0.48630000000000001</v>
      </c>
      <c r="M4804" s="2">
        <v>0.49730000000000002</v>
      </c>
      <c r="N4804" s="2">
        <v>-1.100000000000001E-2</v>
      </c>
      <c r="O4804" s="2">
        <v>-0.11306666666666666</v>
      </c>
      <c r="P4804" s="2" t="s">
        <v>5900</v>
      </c>
      <c r="Q4804" s="5">
        <v>40019</v>
      </c>
      <c r="R4804" s="5">
        <v>4388.5294440179841</v>
      </c>
      <c r="S4804" s="5">
        <v>33</v>
      </c>
      <c r="T4804" s="5">
        <v>82.460831105225012</v>
      </c>
      <c r="U4804" s="5">
        <v>0</v>
      </c>
      <c r="V4804" s="5">
        <v>0</v>
      </c>
      <c r="W4804" s="5">
        <v>7</v>
      </c>
      <c r="X4804" s="5">
        <v>17.491691446562882</v>
      </c>
      <c r="Y4804" s="5">
        <v>10</v>
      </c>
      <c r="Z4804" s="5">
        <v>24.988130637946973</v>
      </c>
      <c r="AA4804" s="5">
        <v>16</v>
      </c>
      <c r="AB4804" s="5">
        <v>39.981009020715163</v>
      </c>
      <c r="AC4804" s="225">
        <v>411</v>
      </c>
      <c r="AD4804" s="5">
        <v>1027.0121692196208</v>
      </c>
      <c r="AE4804" s="5">
        <v>48</v>
      </c>
      <c r="AF4804" s="5">
        <v>119.94302706214548</v>
      </c>
      <c r="AG4804" s="5">
        <v>336</v>
      </c>
      <c r="AH4804" s="5">
        <v>839.60118943501845</v>
      </c>
      <c r="AI4804" s="5">
        <v>27</v>
      </c>
      <c r="AJ4804" s="5">
        <v>67.467952722456829</v>
      </c>
    </row>
    <row r="4805" spans="1:36" x14ac:dyDescent="0.25">
      <c r="A4805">
        <v>2018</v>
      </c>
      <c r="B4805" t="s">
        <v>49</v>
      </c>
      <c r="C4805" s="212" t="s">
        <v>6419</v>
      </c>
      <c r="D4805" s="47" t="s">
        <v>6316</v>
      </c>
      <c r="E4805" s="11">
        <v>20.9</v>
      </c>
      <c r="F4805" s="2">
        <v>0.2611</v>
      </c>
      <c r="G4805" s="2">
        <v>0.71</v>
      </c>
      <c r="H4805" s="2">
        <v>-0.44889999999999997</v>
      </c>
      <c r="I4805" s="2">
        <v>0.32500000000000001</v>
      </c>
      <c r="J4805" s="2">
        <v>0.57699999999999996</v>
      </c>
      <c r="K4805" s="2">
        <v>-0.25199999999999995</v>
      </c>
      <c r="L4805" s="2">
        <v>0.41099999999999998</v>
      </c>
      <c r="M4805" s="2">
        <v>0.57299999999999995</v>
      </c>
      <c r="N4805" s="2">
        <v>-0.16199999999999998</v>
      </c>
      <c r="O4805" s="2">
        <v>-0.28763333333333324</v>
      </c>
      <c r="P4805" s="2" t="s">
        <v>5900</v>
      </c>
      <c r="Q4805" s="5">
        <v>40052</v>
      </c>
      <c r="R4805" s="5">
        <v>1916.3636363636365</v>
      </c>
      <c r="S4805" s="5">
        <v>167</v>
      </c>
      <c r="T4805" s="5">
        <v>416.95795465894338</v>
      </c>
      <c r="U4805" s="5">
        <v>0</v>
      </c>
      <c r="V4805" s="5">
        <v>0</v>
      </c>
      <c r="W4805" s="5">
        <v>36</v>
      </c>
      <c r="X4805" s="5">
        <v>89.883151902526706</v>
      </c>
      <c r="Y4805" s="5">
        <v>17</v>
      </c>
      <c r="Z4805" s="5">
        <v>42.444821731748725</v>
      </c>
      <c r="AA4805" s="5">
        <v>114</v>
      </c>
      <c r="AB4805" s="5">
        <v>284.62998102466793</v>
      </c>
      <c r="AC4805" s="225">
        <v>456</v>
      </c>
      <c r="AD4805" s="5">
        <v>1138.5199240986717</v>
      </c>
      <c r="AE4805" s="5">
        <v>53</v>
      </c>
      <c r="AF4805" s="5">
        <v>132.32797363427545</v>
      </c>
      <c r="AG4805" s="5">
        <v>378</v>
      </c>
      <c r="AH4805" s="5">
        <v>943.7730949765305</v>
      </c>
      <c r="AI4805" s="5">
        <v>25</v>
      </c>
      <c r="AJ4805" s="5">
        <v>62.41885548786577</v>
      </c>
    </row>
    <row r="4806" spans="1:36" x14ac:dyDescent="0.25">
      <c r="A4806">
        <v>2017</v>
      </c>
      <c r="B4806" t="s">
        <v>41</v>
      </c>
      <c r="C4806" s="212" t="s">
        <v>6062</v>
      </c>
      <c r="D4806" s="47" t="s">
        <v>6020</v>
      </c>
      <c r="E4806" s="11">
        <v>9.1189999999999998</v>
      </c>
      <c r="F4806" s="2">
        <v>0.39910000000000001</v>
      </c>
      <c r="G4806" s="2">
        <v>0.57979999999999998</v>
      </c>
      <c r="H4806" s="2">
        <v>-0.18069999999999997</v>
      </c>
      <c r="I4806" s="2">
        <v>0.39450000000000002</v>
      </c>
      <c r="J4806" s="2">
        <v>0.54200000000000004</v>
      </c>
      <c r="K4806" s="2">
        <v>-0.14750000000000002</v>
      </c>
      <c r="L4806" s="2">
        <v>0.48630000000000001</v>
      </c>
      <c r="M4806" s="2">
        <v>0.49730000000000002</v>
      </c>
      <c r="N4806" s="2">
        <v>-1.100000000000001E-2</v>
      </c>
      <c r="O4806" s="2">
        <v>-0.11306666666666666</v>
      </c>
      <c r="P4806" s="2" t="s">
        <v>5900</v>
      </c>
      <c r="Q4806" s="5">
        <v>40118</v>
      </c>
      <c r="R4806" s="5">
        <v>4399.3858975764888</v>
      </c>
      <c r="S4806" s="5">
        <v>53</v>
      </c>
      <c r="T4806" s="5">
        <v>132.11027468966549</v>
      </c>
      <c r="U4806" s="5">
        <v>0</v>
      </c>
      <c r="V4806" s="5">
        <v>0</v>
      </c>
      <c r="W4806" s="5">
        <v>8</v>
      </c>
      <c r="X4806" s="5">
        <v>19.941173538062714</v>
      </c>
      <c r="Y4806" s="5">
        <v>19</v>
      </c>
      <c r="Z4806" s="5">
        <v>47.360287152898948</v>
      </c>
      <c r="AA4806" s="5">
        <v>26</v>
      </c>
      <c r="AB4806" s="5">
        <v>64.808813998703826</v>
      </c>
      <c r="AC4806" s="225">
        <v>355</v>
      </c>
      <c r="AD4806" s="5">
        <v>884.8895757515329</v>
      </c>
      <c r="AE4806" s="5">
        <v>29</v>
      </c>
      <c r="AF4806" s="5">
        <v>72.286754075477333</v>
      </c>
      <c r="AG4806" s="5">
        <v>309</v>
      </c>
      <c r="AH4806" s="5">
        <v>770.22782790767235</v>
      </c>
      <c r="AI4806" s="5">
        <v>17</v>
      </c>
      <c r="AJ4806" s="5">
        <v>42.37499376838327</v>
      </c>
    </row>
    <row r="4807" spans="1:36" x14ac:dyDescent="0.25">
      <c r="A4807">
        <v>2018</v>
      </c>
      <c r="B4807" t="s">
        <v>49</v>
      </c>
      <c r="C4807" s="212" t="s">
        <v>6404</v>
      </c>
      <c r="D4807" s="47" t="s">
        <v>6320</v>
      </c>
      <c r="E4807" s="11">
        <v>21.2</v>
      </c>
      <c r="F4807" s="2">
        <v>0.39539999999999997</v>
      </c>
      <c r="G4807" s="2">
        <v>0.57040000000000002</v>
      </c>
      <c r="H4807" s="2">
        <v>-0.17500000000000004</v>
      </c>
      <c r="I4807" s="2">
        <v>0.23599999999999999</v>
      </c>
      <c r="J4807" s="2">
        <v>0.68400000000000005</v>
      </c>
      <c r="K4807" s="2">
        <v>-0.44800000000000006</v>
      </c>
      <c r="L4807" s="2">
        <v>0.222</v>
      </c>
      <c r="M4807" s="2">
        <v>0.76200000000000001</v>
      </c>
      <c r="N4807" s="2">
        <v>-0.54</v>
      </c>
      <c r="O4807" s="2">
        <v>-0.38766666666666677</v>
      </c>
      <c r="P4807" s="2" t="s">
        <v>5900</v>
      </c>
      <c r="Q4807" s="5">
        <v>40178</v>
      </c>
      <c r="R4807" s="5">
        <v>1895.1886792452831</v>
      </c>
      <c r="S4807" s="5">
        <v>345</v>
      </c>
      <c r="T4807" s="5">
        <v>858.67887898850108</v>
      </c>
      <c r="U4807" s="5">
        <v>4</v>
      </c>
      <c r="V4807" s="5">
        <v>9.9556971476927671</v>
      </c>
      <c r="W4807" s="5">
        <v>36</v>
      </c>
      <c r="X4807" s="5">
        <v>89.601274329234911</v>
      </c>
      <c r="Y4807" s="5">
        <v>53</v>
      </c>
      <c r="Z4807" s="5">
        <v>131.91298720692916</v>
      </c>
      <c r="AA4807" s="5">
        <v>252</v>
      </c>
      <c r="AB4807" s="5">
        <v>627.20892030464427</v>
      </c>
      <c r="AC4807" s="225">
        <v>1494</v>
      </c>
      <c r="AD4807" s="5">
        <v>3718.4528846632488</v>
      </c>
      <c r="AE4807" s="5">
        <v>213</v>
      </c>
      <c r="AF4807" s="5">
        <v>530.14087311463982</v>
      </c>
      <c r="AG4807" s="5">
        <v>1184</v>
      </c>
      <c r="AH4807" s="5">
        <v>2946.8863557170594</v>
      </c>
      <c r="AI4807" s="5">
        <v>97</v>
      </c>
      <c r="AJ4807" s="5">
        <v>241.42565583154959</v>
      </c>
    </row>
    <row r="4808" spans="1:36" x14ac:dyDescent="0.25">
      <c r="A4808">
        <v>2017</v>
      </c>
      <c r="B4808" t="s">
        <v>41</v>
      </c>
      <c r="C4808" s="212" t="s">
        <v>5530</v>
      </c>
      <c r="D4808" s="47" t="s">
        <v>1044</v>
      </c>
      <c r="E4808" s="11">
        <v>18.917999999999999</v>
      </c>
      <c r="F4808" s="2">
        <v>0.502</v>
      </c>
      <c r="G4808" s="2">
        <v>0.47689999999999999</v>
      </c>
      <c r="H4808" s="2">
        <v>2.5100000000000011E-2</v>
      </c>
      <c r="I4808" s="2">
        <v>0.50519999999999998</v>
      </c>
      <c r="J4808" s="2">
        <v>0.4289</v>
      </c>
      <c r="K4808" s="2">
        <v>7.6299999999999979E-2</v>
      </c>
      <c r="L4808" s="2">
        <v>0.53339999999999999</v>
      </c>
      <c r="M4808" s="2">
        <v>0.44550000000000001</v>
      </c>
      <c r="N4808" s="2">
        <v>8.7899999999999978E-2</v>
      </c>
      <c r="O4808" s="2">
        <v>6.3099999999999989E-2</v>
      </c>
      <c r="P4808" s="2" t="s">
        <v>4792</v>
      </c>
      <c r="Q4808" s="5">
        <v>40228</v>
      </c>
      <c r="R4808" s="5">
        <v>2126.4404271064595</v>
      </c>
      <c r="S4808" s="5">
        <v>53</v>
      </c>
      <c r="T4808" s="5">
        <v>131.7490305260018</v>
      </c>
      <c r="U4808" s="5">
        <v>2</v>
      </c>
      <c r="V4808" s="5">
        <v>4.9716615292830859</v>
      </c>
      <c r="W4808" s="5">
        <v>11</v>
      </c>
      <c r="X4808" s="5">
        <v>27.344138411056978</v>
      </c>
      <c r="Y4808" s="5">
        <v>9</v>
      </c>
      <c r="Z4808" s="5">
        <v>22.372476881773888</v>
      </c>
      <c r="AA4808" s="5">
        <v>31</v>
      </c>
      <c r="AB4808" s="5">
        <v>77.060753703887841</v>
      </c>
      <c r="AC4808" s="225">
        <v>586</v>
      </c>
      <c r="AD4808" s="5">
        <v>1456.6968280799442</v>
      </c>
      <c r="AE4808" s="5">
        <v>39</v>
      </c>
      <c r="AF4808" s="5">
        <v>96.947399821020184</v>
      </c>
      <c r="AG4808" s="5">
        <v>540</v>
      </c>
      <c r="AH4808" s="5">
        <v>1342.3486129064333</v>
      </c>
      <c r="AI4808" s="5">
        <v>7</v>
      </c>
      <c r="AJ4808" s="5">
        <v>17.400815352490802</v>
      </c>
    </row>
    <row r="4809" spans="1:36" x14ac:dyDescent="0.25">
      <c r="A4809">
        <v>2018</v>
      </c>
      <c r="B4809" t="s">
        <v>49</v>
      </c>
      <c r="C4809" s="212" t="s">
        <v>6322</v>
      </c>
      <c r="D4809" s="47" t="s">
        <v>6216</v>
      </c>
      <c r="E4809" s="11">
        <v>27.6</v>
      </c>
      <c r="F4809" s="2">
        <v>0.25219999999999998</v>
      </c>
      <c r="G4809" s="2">
        <v>0.71730000000000005</v>
      </c>
      <c r="H4809" s="2">
        <v>-0.46510000000000007</v>
      </c>
      <c r="I4809" s="2">
        <v>8.3000000000000004E-2</v>
      </c>
      <c r="J4809" s="2">
        <v>0.82</v>
      </c>
      <c r="K4809" s="2">
        <v>-0.73699999999999999</v>
      </c>
      <c r="L4809" s="2">
        <v>0.126</v>
      </c>
      <c r="M4809" s="2">
        <v>0.82799999999999996</v>
      </c>
      <c r="N4809" s="2">
        <v>-0.70199999999999996</v>
      </c>
      <c r="O4809" s="2">
        <v>-0.63470000000000004</v>
      </c>
      <c r="P4809" s="2" t="s">
        <v>5900</v>
      </c>
      <c r="Q4809" s="5">
        <v>40242</v>
      </c>
      <c r="R4809" s="5">
        <v>1458.0434782608695</v>
      </c>
      <c r="S4809" s="5">
        <v>120</v>
      </c>
      <c r="T4809" s="5">
        <v>298.1959147159684</v>
      </c>
      <c r="U4809" s="5">
        <v>0</v>
      </c>
      <c r="V4809" s="5">
        <v>0</v>
      </c>
      <c r="W4809" s="5">
        <v>27</v>
      </c>
      <c r="X4809" s="5">
        <v>67.09408081109288</v>
      </c>
      <c r="Y4809" s="5">
        <v>2</v>
      </c>
      <c r="Z4809" s="5">
        <v>4.9699319119328065</v>
      </c>
      <c r="AA4809" s="5">
        <v>91</v>
      </c>
      <c r="AB4809" s="5">
        <v>226.13190199294269</v>
      </c>
      <c r="AC4809" s="225">
        <v>175</v>
      </c>
      <c r="AD4809" s="5">
        <v>434.86904229412062</v>
      </c>
      <c r="AE4809" s="5">
        <v>43</v>
      </c>
      <c r="AF4809" s="5">
        <v>106.85353610655534</v>
      </c>
      <c r="AG4809" s="5">
        <v>121</v>
      </c>
      <c r="AH4809" s="5">
        <v>300.6808806719348</v>
      </c>
      <c r="AI4809" s="5">
        <v>11</v>
      </c>
      <c r="AJ4809" s="5">
        <v>27.334625515630435</v>
      </c>
    </row>
    <row r="4810" spans="1:36" x14ac:dyDescent="0.25">
      <c r="A4810">
        <v>2018</v>
      </c>
      <c r="B4810" t="s">
        <v>41</v>
      </c>
      <c r="C4810" s="212" t="s">
        <v>5519</v>
      </c>
      <c r="D4810" s="47" t="s">
        <v>1046</v>
      </c>
      <c r="E4810" s="11">
        <v>15.765000000000001</v>
      </c>
      <c r="F4810" s="2">
        <v>0.72240000000000004</v>
      </c>
      <c r="G4810" s="2">
        <v>0.25750000000000001</v>
      </c>
      <c r="H4810" s="2">
        <v>0.46490000000000004</v>
      </c>
      <c r="I4810" s="2">
        <v>0.71479999999999999</v>
      </c>
      <c r="J4810" s="2">
        <v>0.24079999999999999</v>
      </c>
      <c r="K4810" s="2">
        <v>0.47399999999999998</v>
      </c>
      <c r="L4810" s="2">
        <v>0.66700000000000004</v>
      </c>
      <c r="M4810" s="2">
        <v>0.31519999999999998</v>
      </c>
      <c r="N4810" s="2">
        <v>0.35180000000000006</v>
      </c>
      <c r="O4810" s="2">
        <v>0.43023333333333341</v>
      </c>
      <c r="P4810" s="2" t="s">
        <v>4792</v>
      </c>
      <c r="Q4810" s="5">
        <v>40249</v>
      </c>
      <c r="R4810" s="5">
        <v>2553.0605772280369</v>
      </c>
      <c r="S4810" s="5">
        <v>252</v>
      </c>
      <c r="T4810" s="5">
        <v>626.10251186364872</v>
      </c>
      <c r="U4810" s="5">
        <v>1</v>
      </c>
      <c r="V4810" s="5">
        <v>2.4845337772367015</v>
      </c>
      <c r="W4810" s="5">
        <v>51</v>
      </c>
      <c r="X4810" s="5">
        <v>126.71122263907178</v>
      </c>
      <c r="Y4810" s="5">
        <v>14</v>
      </c>
      <c r="Z4810" s="5">
        <v>34.78347288131382</v>
      </c>
      <c r="AA4810" s="5">
        <v>186</v>
      </c>
      <c r="AB4810" s="5">
        <v>462.12328256602655</v>
      </c>
      <c r="AC4810" s="225">
        <v>1288</v>
      </c>
      <c r="AD4810" s="5">
        <v>3200.0795050808715</v>
      </c>
      <c r="AE4810" s="5">
        <v>216</v>
      </c>
      <c r="AF4810" s="5">
        <v>536.65929588312758</v>
      </c>
      <c r="AG4810" s="5">
        <v>1022</v>
      </c>
      <c r="AH4810" s="5">
        <v>2539.1935203359089</v>
      </c>
      <c r="AI4810" s="5">
        <v>50</v>
      </c>
      <c r="AJ4810" s="5">
        <v>124.22668886183507</v>
      </c>
    </row>
    <row r="4811" spans="1:36" x14ac:dyDescent="0.25">
      <c r="A4811">
        <v>2018</v>
      </c>
      <c r="B4811" t="s">
        <v>49</v>
      </c>
      <c r="C4811" s="212" t="s">
        <v>6523</v>
      </c>
      <c r="D4811" s="47" t="s">
        <v>6316</v>
      </c>
      <c r="E4811" s="11">
        <v>12.7</v>
      </c>
      <c r="F4811" s="2">
        <v>0.2611</v>
      </c>
      <c r="G4811" s="2">
        <v>0.71</v>
      </c>
      <c r="H4811" s="2">
        <v>-0.44889999999999997</v>
      </c>
      <c r="I4811" s="2">
        <v>0.39900000000000002</v>
      </c>
      <c r="J4811" s="2">
        <v>0.52200000000000002</v>
      </c>
      <c r="K4811" s="2">
        <v>-0.123</v>
      </c>
      <c r="L4811" s="2">
        <v>0.45200000000000001</v>
      </c>
      <c r="M4811" s="2">
        <v>0.53500000000000003</v>
      </c>
      <c r="N4811" s="2">
        <v>-8.3000000000000018E-2</v>
      </c>
      <c r="O4811" s="2">
        <v>-0.21830000000000002</v>
      </c>
      <c r="P4811" s="2" t="s">
        <v>5900</v>
      </c>
      <c r="Q4811" s="5">
        <v>40251</v>
      </c>
      <c r="R4811" s="5">
        <v>3169.3700787401576</v>
      </c>
      <c r="S4811" s="5">
        <v>70</v>
      </c>
      <c r="T4811" s="5">
        <v>173.9087227646518</v>
      </c>
      <c r="U4811" s="5">
        <v>0</v>
      </c>
      <c r="V4811" s="5">
        <v>0</v>
      </c>
      <c r="W4811" s="5">
        <v>2</v>
      </c>
      <c r="X4811" s="5">
        <v>4.968820650418623</v>
      </c>
      <c r="Y4811" s="5">
        <v>10</v>
      </c>
      <c r="Z4811" s="5">
        <v>24.844103252093117</v>
      </c>
      <c r="AA4811" s="5">
        <v>58</v>
      </c>
      <c r="AB4811" s="5">
        <v>144.09579886214007</v>
      </c>
      <c r="AC4811" s="225">
        <v>414</v>
      </c>
      <c r="AD4811" s="5">
        <v>1028.5458746366548</v>
      </c>
      <c r="AE4811" s="5">
        <v>46</v>
      </c>
      <c r="AF4811" s="5">
        <v>114.28287495962833</v>
      </c>
      <c r="AG4811" s="5">
        <v>323</v>
      </c>
      <c r="AH4811" s="5">
        <v>802.46453504260762</v>
      </c>
      <c r="AI4811" s="5">
        <v>45</v>
      </c>
      <c r="AJ4811" s="5">
        <v>111.79846463441902</v>
      </c>
    </row>
    <row r="4812" spans="1:36" x14ac:dyDescent="0.25">
      <c r="A4812">
        <v>2017</v>
      </c>
      <c r="B4812" t="s">
        <v>49</v>
      </c>
      <c r="C4812" s="212" t="s">
        <v>6322</v>
      </c>
      <c r="D4812" s="47" t="s">
        <v>6216</v>
      </c>
      <c r="E4812" s="11">
        <v>27.6</v>
      </c>
      <c r="F4812" s="2">
        <v>0.25219999999999998</v>
      </c>
      <c r="G4812" s="2">
        <v>0.71730000000000005</v>
      </c>
      <c r="H4812" s="2">
        <v>-0.46510000000000007</v>
      </c>
      <c r="I4812" s="2">
        <v>8.3000000000000004E-2</v>
      </c>
      <c r="J4812" s="2">
        <v>0.82</v>
      </c>
      <c r="K4812" s="2">
        <v>-0.73699999999999999</v>
      </c>
      <c r="L4812" s="2">
        <v>0.126</v>
      </c>
      <c r="M4812" s="2">
        <v>0.82799999999999996</v>
      </c>
      <c r="N4812" s="2">
        <v>-0.70199999999999996</v>
      </c>
      <c r="O4812" s="2">
        <v>-0.63470000000000004</v>
      </c>
      <c r="P4812" s="2" t="s">
        <v>5900</v>
      </c>
      <c r="Q4812" s="5">
        <v>40313</v>
      </c>
      <c r="R4812" s="5">
        <v>1460.6159420289855</v>
      </c>
      <c r="S4812" s="5">
        <v>100</v>
      </c>
      <c r="T4812" s="5">
        <v>248.05893880385977</v>
      </c>
      <c r="U4812" s="5">
        <v>0</v>
      </c>
      <c r="V4812" s="5">
        <v>0</v>
      </c>
      <c r="W4812" s="5">
        <v>20</v>
      </c>
      <c r="X4812" s="5">
        <v>49.611787760771961</v>
      </c>
      <c r="Y4812" s="5">
        <v>3</v>
      </c>
      <c r="Z4812" s="5">
        <v>7.4417681641157936</v>
      </c>
      <c r="AA4812" s="5">
        <v>77</v>
      </c>
      <c r="AB4812" s="5">
        <v>191.00538287897206</v>
      </c>
      <c r="AC4812" s="225">
        <v>263</v>
      </c>
      <c r="AD4812" s="5">
        <v>652.39500905415127</v>
      </c>
      <c r="AE4812" s="5">
        <v>54</v>
      </c>
      <c r="AF4812" s="5">
        <v>133.95182695408428</v>
      </c>
      <c r="AG4812" s="5">
        <v>203</v>
      </c>
      <c r="AH4812" s="5">
        <v>503.55964577183533</v>
      </c>
      <c r="AI4812" s="5">
        <v>6</v>
      </c>
      <c r="AJ4812" s="5">
        <v>14.883536328231587</v>
      </c>
    </row>
    <row r="4813" spans="1:36" x14ac:dyDescent="0.25">
      <c r="A4813">
        <v>2018</v>
      </c>
      <c r="B4813" t="s">
        <v>41</v>
      </c>
      <c r="C4813" s="212" t="s">
        <v>5530</v>
      </c>
      <c r="D4813" s="47" t="s">
        <v>1044</v>
      </c>
      <c r="E4813" s="11">
        <v>18.917999999999999</v>
      </c>
      <c r="F4813" s="2">
        <v>0.502</v>
      </c>
      <c r="G4813" s="2">
        <v>0.47689999999999999</v>
      </c>
      <c r="H4813" s="2">
        <v>2.5100000000000011E-2</v>
      </c>
      <c r="I4813" s="2">
        <v>0.50519999999999998</v>
      </c>
      <c r="J4813" s="2">
        <v>0.4289</v>
      </c>
      <c r="K4813" s="2">
        <v>7.6299999999999979E-2</v>
      </c>
      <c r="L4813" s="2">
        <v>0.53339999999999999</v>
      </c>
      <c r="M4813" s="2">
        <v>0.44550000000000001</v>
      </c>
      <c r="N4813" s="2">
        <v>8.7899999999999978E-2</v>
      </c>
      <c r="O4813" s="2">
        <v>6.3099999999999989E-2</v>
      </c>
      <c r="P4813" s="2" t="s">
        <v>4792</v>
      </c>
      <c r="Q4813" s="5">
        <v>40345</v>
      </c>
      <c r="R4813" s="5">
        <v>2132.6250132149275</v>
      </c>
      <c r="S4813" s="5">
        <v>38</v>
      </c>
      <c r="T4813" s="5">
        <v>94.187631676787703</v>
      </c>
      <c r="U4813" s="5">
        <v>0</v>
      </c>
      <c r="V4813" s="5">
        <v>0</v>
      </c>
      <c r="W4813" s="5">
        <v>12</v>
      </c>
      <c r="X4813" s="5">
        <v>29.743462634775064</v>
      </c>
      <c r="Y4813" s="5">
        <v>4</v>
      </c>
      <c r="Z4813" s="5">
        <v>9.9144875449250218</v>
      </c>
      <c r="AA4813" s="5">
        <v>22</v>
      </c>
      <c r="AB4813" s="5">
        <v>54.529681497087616</v>
      </c>
      <c r="AC4813" s="225">
        <v>648</v>
      </c>
      <c r="AD4813" s="5">
        <v>1606.1469822778536</v>
      </c>
      <c r="AE4813" s="5">
        <v>37</v>
      </c>
      <c r="AF4813" s="5">
        <v>91.709009790556451</v>
      </c>
      <c r="AG4813" s="5">
        <v>602</v>
      </c>
      <c r="AH4813" s="5">
        <v>1492.1303755112158</v>
      </c>
      <c r="AI4813" s="5">
        <v>9</v>
      </c>
      <c r="AJ4813" s="5">
        <v>22.3075969760813</v>
      </c>
    </row>
    <row r="4814" spans="1:36" x14ac:dyDescent="0.25">
      <c r="A4814">
        <v>2018</v>
      </c>
      <c r="B4814" t="s">
        <v>71</v>
      </c>
      <c r="C4814" s="212" t="s">
        <v>678</v>
      </c>
      <c r="D4814" s="47" t="s">
        <v>4840</v>
      </c>
      <c r="E4814" s="11">
        <v>0</v>
      </c>
      <c r="F4814" s="2">
        <v>0.60560000000000003</v>
      </c>
      <c r="G4814" s="2">
        <v>0.3795</v>
      </c>
      <c r="H4814" s="2">
        <v>0.22610000000000002</v>
      </c>
      <c r="I4814" s="2">
        <v>0.60009999999999997</v>
      </c>
      <c r="J4814" s="2">
        <v>0.35520000000000002</v>
      </c>
      <c r="K4814" s="2">
        <v>0.24489999999999995</v>
      </c>
      <c r="L4814" s="2">
        <v>0.62739999999999996</v>
      </c>
      <c r="M4814" s="2">
        <v>0.3589</v>
      </c>
      <c r="N4814" s="2">
        <v>0.26849999999999996</v>
      </c>
      <c r="O4814" s="2">
        <v>0.24649999999999997</v>
      </c>
      <c r="P4814" s="2" t="s">
        <v>4792</v>
      </c>
      <c r="Q4814" s="5">
        <v>40419</v>
      </c>
      <c r="R4814" s="5" t="s">
        <v>4791</v>
      </c>
      <c r="S4814" s="5">
        <v>34</v>
      </c>
      <c r="T4814" s="5">
        <v>84.118854993938498</v>
      </c>
      <c r="U4814" s="5">
        <v>0</v>
      </c>
      <c r="V4814" s="5">
        <v>0</v>
      </c>
      <c r="W4814" s="5">
        <v>16</v>
      </c>
      <c r="X4814" s="5">
        <v>39.585343526559292</v>
      </c>
      <c r="Y4814" s="5">
        <v>9</v>
      </c>
      <c r="Z4814" s="5">
        <v>22.266755733689603</v>
      </c>
      <c r="AA4814" s="5">
        <v>9</v>
      </c>
      <c r="AB4814" s="5">
        <v>22.266755733689603</v>
      </c>
      <c r="AC4814" s="225">
        <v>332</v>
      </c>
      <c r="AD4814" s="5">
        <v>821.39587817610538</v>
      </c>
      <c r="AE4814" s="5">
        <v>62</v>
      </c>
      <c r="AF4814" s="5">
        <v>153.39320616541724</v>
      </c>
      <c r="AG4814" s="5">
        <v>252</v>
      </c>
      <c r="AH4814" s="5">
        <v>623.46916054330893</v>
      </c>
      <c r="AI4814" s="5">
        <v>18</v>
      </c>
      <c r="AJ4814" s="5">
        <v>44.533511467379206</v>
      </c>
    </row>
    <row r="4815" spans="1:36" x14ac:dyDescent="0.25">
      <c r="A4815">
        <v>2018</v>
      </c>
      <c r="B4815" t="s">
        <v>71</v>
      </c>
      <c r="C4815" s="212" t="s">
        <v>678</v>
      </c>
      <c r="D4815" s="47" t="s">
        <v>4840</v>
      </c>
      <c r="E4815" s="11">
        <v>0</v>
      </c>
      <c r="F4815" s="2">
        <v>0.60560000000000003</v>
      </c>
      <c r="G4815" s="2">
        <v>0.3795</v>
      </c>
      <c r="H4815" s="2">
        <v>0.22610000000000002</v>
      </c>
      <c r="I4815" s="2">
        <v>0.60009999999999997</v>
      </c>
      <c r="J4815" s="2">
        <v>0.35520000000000002</v>
      </c>
      <c r="K4815" s="2">
        <v>0.24489999999999995</v>
      </c>
      <c r="L4815" s="2">
        <v>0.62739999999999996</v>
      </c>
      <c r="M4815" s="2">
        <v>0.3589</v>
      </c>
      <c r="N4815" s="2">
        <v>0.26849999999999996</v>
      </c>
      <c r="O4815" s="2">
        <v>0.24649999999999997</v>
      </c>
      <c r="P4815" s="2" t="s">
        <v>4792</v>
      </c>
      <c r="Q4815" s="5">
        <v>40419</v>
      </c>
      <c r="R4815" s="5" t="s">
        <v>4791</v>
      </c>
      <c r="S4815" s="5">
        <v>34</v>
      </c>
      <c r="T4815" s="5">
        <v>84.118854993938498</v>
      </c>
      <c r="U4815" s="5">
        <v>0</v>
      </c>
      <c r="V4815" s="5">
        <v>0</v>
      </c>
      <c r="W4815" s="5">
        <v>16</v>
      </c>
      <c r="X4815" s="5">
        <v>39.585343526559292</v>
      </c>
      <c r="Y4815" s="5">
        <v>9</v>
      </c>
      <c r="Z4815" s="5">
        <v>22.266755733689603</v>
      </c>
      <c r="AA4815" s="5">
        <v>9</v>
      </c>
      <c r="AB4815" s="5">
        <v>22.266755733689603</v>
      </c>
      <c r="AC4815" s="225">
        <v>332</v>
      </c>
      <c r="AD4815" s="5">
        <v>821.39587817610538</v>
      </c>
      <c r="AE4815" s="5">
        <v>62</v>
      </c>
      <c r="AF4815" s="5">
        <v>153.39320616541724</v>
      </c>
      <c r="AG4815" s="5">
        <v>252</v>
      </c>
      <c r="AH4815" s="5">
        <v>623.46916054330893</v>
      </c>
      <c r="AI4815" s="5">
        <v>18</v>
      </c>
      <c r="AJ4815" s="5">
        <v>44.533511467379206</v>
      </c>
    </row>
    <row r="4816" spans="1:36" x14ac:dyDescent="0.25">
      <c r="A4816">
        <v>2017</v>
      </c>
      <c r="B4816" t="s">
        <v>49</v>
      </c>
      <c r="C4816" s="212" t="s">
        <v>6382</v>
      </c>
      <c r="D4816" s="47" t="s">
        <v>618</v>
      </c>
      <c r="E4816" s="11">
        <v>27.8</v>
      </c>
      <c r="F4816" s="2">
        <v>0.3947</v>
      </c>
      <c r="G4816" s="2">
        <v>0.57199999999999995</v>
      </c>
      <c r="H4816" s="2">
        <v>-0.17729999999999996</v>
      </c>
      <c r="I4816" s="2">
        <v>0.35599999999999998</v>
      </c>
      <c r="J4816" s="2">
        <v>0.54800000000000004</v>
      </c>
      <c r="K4816" s="2">
        <v>-0.19200000000000006</v>
      </c>
      <c r="L4816" s="2">
        <v>0.38800000000000001</v>
      </c>
      <c r="M4816" s="2">
        <v>0.59199999999999997</v>
      </c>
      <c r="N4816" s="2">
        <v>-0.20399999999999996</v>
      </c>
      <c r="O4816" s="2">
        <v>-0.19109999999999996</v>
      </c>
      <c r="P4816" s="2" t="s">
        <v>5900</v>
      </c>
      <c r="Q4816" s="5">
        <v>40445</v>
      </c>
      <c r="R4816" s="5">
        <v>1454.8561151079136</v>
      </c>
      <c r="S4816" s="5">
        <v>299</v>
      </c>
      <c r="T4816" s="5">
        <v>739.27555940165655</v>
      </c>
      <c r="U4816" s="5">
        <v>0</v>
      </c>
      <c r="V4816" s="5">
        <v>0</v>
      </c>
      <c r="W4816" s="5">
        <v>45</v>
      </c>
      <c r="X4816" s="5">
        <v>111.26220793670417</v>
      </c>
      <c r="Y4816" s="5">
        <v>47</v>
      </c>
      <c r="Z4816" s="5">
        <v>116.20719495611324</v>
      </c>
      <c r="AA4816" s="5">
        <v>207</v>
      </c>
      <c r="AB4816" s="5">
        <v>511.80615650883919</v>
      </c>
      <c r="AC4816" s="225">
        <v>741</v>
      </c>
      <c r="AD4816" s="5">
        <v>1832.1176906910621</v>
      </c>
      <c r="AE4816" s="5">
        <v>169</v>
      </c>
      <c r="AF4816" s="5">
        <v>417.85140314006674</v>
      </c>
      <c r="AG4816" s="5">
        <v>516</v>
      </c>
      <c r="AH4816" s="5">
        <v>1275.8066510075412</v>
      </c>
      <c r="AI4816" s="5">
        <v>56</v>
      </c>
      <c r="AJ4816" s="5">
        <v>138.45963654345408</v>
      </c>
    </row>
    <row r="4817" spans="1:36" x14ac:dyDescent="0.25">
      <c r="A4817">
        <v>2017</v>
      </c>
      <c r="B4817" t="s">
        <v>49</v>
      </c>
      <c r="C4817" s="212" t="s">
        <v>6404</v>
      </c>
      <c r="D4817" s="47" t="s">
        <v>6320</v>
      </c>
      <c r="E4817" s="11">
        <v>21.2</v>
      </c>
      <c r="F4817" s="2">
        <v>0.39539999999999997</v>
      </c>
      <c r="G4817" s="2">
        <v>0.57040000000000002</v>
      </c>
      <c r="H4817" s="2">
        <v>-0.17500000000000004</v>
      </c>
      <c r="I4817" s="2">
        <v>0.23599999999999999</v>
      </c>
      <c r="J4817" s="2">
        <v>0.68400000000000005</v>
      </c>
      <c r="K4817" s="2">
        <v>-0.44800000000000006</v>
      </c>
      <c r="L4817" s="2">
        <v>0.222</v>
      </c>
      <c r="M4817" s="2">
        <v>0.76200000000000001</v>
      </c>
      <c r="N4817" s="2">
        <v>-0.54</v>
      </c>
      <c r="O4817" s="2">
        <v>-0.38766666666666677</v>
      </c>
      <c r="P4817" s="2" t="s">
        <v>5900</v>
      </c>
      <c r="Q4817" s="5">
        <v>40451</v>
      </c>
      <c r="R4817" s="5">
        <v>1908.066037735849</v>
      </c>
      <c r="S4817" s="5">
        <v>438</v>
      </c>
      <c r="T4817" s="5">
        <v>1082.7915255494302</v>
      </c>
      <c r="U4817" s="5">
        <v>4</v>
      </c>
      <c r="V4817" s="5">
        <v>9.8885070826431978</v>
      </c>
      <c r="W4817" s="5">
        <v>32</v>
      </c>
      <c r="X4817" s="5">
        <v>79.108056661145582</v>
      </c>
      <c r="Y4817" s="5">
        <v>96</v>
      </c>
      <c r="Z4817" s="5">
        <v>237.32416998343675</v>
      </c>
      <c r="AA4817" s="5">
        <v>306</v>
      </c>
      <c r="AB4817" s="5">
        <v>756.47079182220466</v>
      </c>
      <c r="AC4817" s="225">
        <v>1946</v>
      </c>
      <c r="AD4817" s="5">
        <v>4810.7586957059157</v>
      </c>
      <c r="AE4817" s="5">
        <v>297</v>
      </c>
      <c r="AF4817" s="5">
        <v>734.22165088625752</v>
      </c>
      <c r="AG4817" s="5">
        <v>1538</v>
      </c>
      <c r="AH4817" s="5">
        <v>3802.1309732763098</v>
      </c>
      <c r="AI4817" s="5">
        <v>111</v>
      </c>
      <c r="AJ4817" s="5">
        <v>274.40607154334879</v>
      </c>
    </row>
    <row r="4818" spans="1:36" x14ac:dyDescent="0.25">
      <c r="A4818">
        <v>2018</v>
      </c>
      <c r="B4818" t="s">
        <v>49</v>
      </c>
      <c r="C4818" s="212" t="s">
        <v>6404</v>
      </c>
      <c r="D4818" s="47" t="s">
        <v>6320</v>
      </c>
      <c r="E4818" s="11">
        <v>21.2</v>
      </c>
      <c r="F4818" s="2">
        <v>0.39539999999999997</v>
      </c>
      <c r="G4818" s="2">
        <v>0.57040000000000002</v>
      </c>
      <c r="H4818" s="2">
        <v>-0.17500000000000004</v>
      </c>
      <c r="I4818" s="2">
        <v>0.23599999999999999</v>
      </c>
      <c r="J4818" s="2">
        <v>0.68400000000000005</v>
      </c>
      <c r="K4818" s="2">
        <v>-0.44800000000000006</v>
      </c>
      <c r="L4818" s="2">
        <v>0.222</v>
      </c>
      <c r="M4818" s="2">
        <v>0.76200000000000001</v>
      </c>
      <c r="N4818" s="2">
        <v>-0.54</v>
      </c>
      <c r="O4818" s="2">
        <v>-0.38766666666666677</v>
      </c>
      <c r="P4818" s="2" t="s">
        <v>5900</v>
      </c>
      <c r="Q4818" s="5">
        <v>40470</v>
      </c>
      <c r="R4818" s="5">
        <v>1908.9622641509434</v>
      </c>
      <c r="S4818" s="5">
        <v>391</v>
      </c>
      <c r="T4818" s="5">
        <v>966.14776377563635</v>
      </c>
      <c r="U4818" s="5">
        <v>1</v>
      </c>
      <c r="V4818" s="5">
        <v>2.4709661477637757</v>
      </c>
      <c r="W4818" s="5">
        <v>40</v>
      </c>
      <c r="X4818" s="5">
        <v>98.838645910551023</v>
      </c>
      <c r="Y4818" s="5">
        <v>62</v>
      </c>
      <c r="Z4818" s="5">
        <v>153.19990116135409</v>
      </c>
      <c r="AA4818" s="5">
        <v>288</v>
      </c>
      <c r="AB4818" s="5">
        <v>711.63825055596737</v>
      </c>
      <c r="AC4818" s="225">
        <v>1640</v>
      </c>
      <c r="AD4818" s="5">
        <v>4052.3844823325917</v>
      </c>
      <c r="AE4818" s="5">
        <v>246</v>
      </c>
      <c r="AF4818" s="5">
        <v>607.85767234988884</v>
      </c>
      <c r="AG4818" s="5">
        <v>1275</v>
      </c>
      <c r="AH4818" s="5">
        <v>3150.4818383988136</v>
      </c>
      <c r="AI4818" s="5">
        <v>119</v>
      </c>
      <c r="AJ4818" s="5">
        <v>294.04497158388926</v>
      </c>
    </row>
    <row r="4819" spans="1:36" x14ac:dyDescent="0.25">
      <c r="A4819">
        <v>2018</v>
      </c>
      <c r="B4819" t="s">
        <v>49</v>
      </c>
      <c r="C4819" s="212" t="s">
        <v>6354</v>
      </c>
      <c r="D4819" s="47" t="s">
        <v>6355</v>
      </c>
      <c r="E4819" s="11">
        <v>2.2000000000000002</v>
      </c>
      <c r="F4819" s="2">
        <v>0.17380000000000001</v>
      </c>
      <c r="G4819" s="2">
        <v>0.80220000000000002</v>
      </c>
      <c r="H4819" s="2">
        <v>-0.62840000000000007</v>
      </c>
      <c r="I4819" s="2">
        <v>0.158</v>
      </c>
      <c r="J4819" s="2">
        <v>0.748</v>
      </c>
      <c r="K4819" s="2">
        <v>-0.59</v>
      </c>
      <c r="L4819" s="2">
        <v>0.18</v>
      </c>
      <c r="M4819" s="2">
        <v>0.80700000000000005</v>
      </c>
      <c r="N4819" s="2">
        <v>-0.627</v>
      </c>
      <c r="O4819" s="2">
        <v>-0.61513333333333331</v>
      </c>
      <c r="P4819" s="2" t="s">
        <v>5900</v>
      </c>
      <c r="Q4819" s="5">
        <v>40496</v>
      </c>
      <c r="R4819" s="5">
        <v>18407.272727272724</v>
      </c>
      <c r="S4819" s="5">
        <v>270</v>
      </c>
      <c r="T4819" s="5">
        <v>666.7325167917819</v>
      </c>
      <c r="U4819" s="5">
        <v>0</v>
      </c>
      <c r="V4819" s="5">
        <v>0</v>
      </c>
      <c r="W4819" s="5">
        <v>27</v>
      </c>
      <c r="X4819" s="5">
        <v>66.673251679178179</v>
      </c>
      <c r="Y4819" s="5">
        <v>65</v>
      </c>
      <c r="Z4819" s="5">
        <v>160.50967996839194</v>
      </c>
      <c r="AA4819" s="5">
        <v>178</v>
      </c>
      <c r="AB4819" s="5">
        <v>439.54958514421173</v>
      </c>
      <c r="AC4819" s="225">
        <v>594</v>
      </c>
      <c r="AD4819" s="5">
        <v>1466.8115369419202</v>
      </c>
      <c r="AE4819" s="5">
        <v>105</v>
      </c>
      <c r="AF4819" s="5">
        <v>259.28486764124852</v>
      </c>
      <c r="AG4819" s="5">
        <v>406</v>
      </c>
      <c r="AH4819" s="5">
        <v>1002.5681548794944</v>
      </c>
      <c r="AI4819" s="5">
        <v>83</v>
      </c>
      <c r="AJ4819" s="5">
        <v>204.9585144211774</v>
      </c>
    </row>
    <row r="4820" spans="1:36" x14ac:dyDescent="0.25">
      <c r="A4820">
        <v>2017</v>
      </c>
      <c r="B4820" t="s">
        <v>49</v>
      </c>
      <c r="C4820" s="212" t="s">
        <v>6354</v>
      </c>
      <c r="D4820" s="47" t="s">
        <v>6355</v>
      </c>
      <c r="E4820" s="11">
        <v>2.2000000000000002</v>
      </c>
      <c r="F4820" s="2">
        <v>0.17380000000000001</v>
      </c>
      <c r="G4820" s="2">
        <v>0.80220000000000002</v>
      </c>
      <c r="H4820" s="2">
        <v>-0.62840000000000007</v>
      </c>
      <c r="I4820" s="2">
        <v>0.158</v>
      </c>
      <c r="J4820" s="2">
        <v>0.748</v>
      </c>
      <c r="K4820" s="2">
        <v>-0.59</v>
      </c>
      <c r="L4820" s="2">
        <v>0.18</v>
      </c>
      <c r="M4820" s="2">
        <v>0.80700000000000005</v>
      </c>
      <c r="N4820" s="2">
        <v>-0.627</v>
      </c>
      <c r="O4820" s="2">
        <v>-0.61513333333333331</v>
      </c>
      <c r="P4820" s="2" t="s">
        <v>5900</v>
      </c>
      <c r="Q4820" s="5">
        <v>40514</v>
      </c>
      <c r="R4820" s="5">
        <v>18415.454545454544</v>
      </c>
      <c r="S4820" s="5">
        <v>315</v>
      </c>
      <c r="T4820" s="5">
        <v>777.50900923137681</v>
      </c>
      <c r="U4820" s="5">
        <v>3</v>
      </c>
      <c r="V4820" s="5">
        <v>7.4048477069654934</v>
      </c>
      <c r="W4820" s="5">
        <v>31</v>
      </c>
      <c r="X4820" s="5">
        <v>76.516759638643435</v>
      </c>
      <c r="Y4820" s="5">
        <v>107</v>
      </c>
      <c r="Z4820" s="5">
        <v>264.10623488176924</v>
      </c>
      <c r="AA4820" s="5">
        <v>174</v>
      </c>
      <c r="AB4820" s="5">
        <v>429.48116700399862</v>
      </c>
      <c r="AC4820" s="225">
        <v>662</v>
      </c>
      <c r="AD4820" s="5">
        <v>1634.0030606703856</v>
      </c>
      <c r="AE4820" s="5">
        <v>97</v>
      </c>
      <c r="AF4820" s="5">
        <v>239.4234091918843</v>
      </c>
      <c r="AG4820" s="5">
        <v>491</v>
      </c>
      <c r="AH4820" s="5">
        <v>1211.9267413733523</v>
      </c>
      <c r="AI4820" s="5">
        <v>74</v>
      </c>
      <c r="AJ4820" s="5">
        <v>182.65291010514883</v>
      </c>
    </row>
    <row r="4821" spans="1:36" x14ac:dyDescent="0.25">
      <c r="A4821">
        <v>2017</v>
      </c>
      <c r="B4821" t="s">
        <v>71</v>
      </c>
      <c r="C4821" s="212" t="s">
        <v>5915</v>
      </c>
      <c r="D4821" s="47" t="s">
        <v>5914</v>
      </c>
      <c r="E4821" s="11">
        <v>0</v>
      </c>
      <c r="F4821" s="2">
        <v>0.4098</v>
      </c>
      <c r="G4821" s="2">
        <v>0.58040000000000003</v>
      </c>
      <c r="H4821" s="2">
        <v>-0.17060000000000003</v>
      </c>
      <c r="I4821" s="2">
        <v>0.28050000000000003</v>
      </c>
      <c r="J4821" s="2">
        <v>0.68500000000000005</v>
      </c>
      <c r="K4821" s="2">
        <v>-0.40450000000000003</v>
      </c>
      <c r="L4821" s="2">
        <v>0.28649999999999998</v>
      </c>
      <c r="M4821" s="2">
        <v>0.70399999999999996</v>
      </c>
      <c r="N4821" s="2">
        <v>-0.41749999999999998</v>
      </c>
      <c r="O4821" s="2">
        <v>-0.3308666666666667</v>
      </c>
      <c r="P4821" s="2" t="s">
        <v>5900</v>
      </c>
      <c r="Q4821" s="5">
        <v>40554</v>
      </c>
      <c r="R4821" s="5" t="s">
        <v>4791</v>
      </c>
      <c r="S4821" s="5">
        <v>147</v>
      </c>
      <c r="T4821" s="5">
        <v>362.47965675395767</v>
      </c>
      <c r="U4821" s="5">
        <v>0</v>
      </c>
      <c r="V4821" s="5">
        <v>0</v>
      </c>
      <c r="W4821" s="5">
        <v>24</v>
      </c>
      <c r="X4821" s="5">
        <v>59.180352123095133</v>
      </c>
      <c r="Y4821" s="5">
        <v>26</v>
      </c>
      <c r="Z4821" s="5">
        <v>64.112048133353056</v>
      </c>
      <c r="AA4821" s="5">
        <v>97</v>
      </c>
      <c r="AB4821" s="5">
        <v>239.18725649750951</v>
      </c>
      <c r="AC4821" s="225">
        <v>1630</v>
      </c>
      <c r="AD4821" s="5">
        <v>4019.3322483602115</v>
      </c>
      <c r="AE4821" s="5">
        <v>146</v>
      </c>
      <c r="AF4821" s="5">
        <v>360.01380874882869</v>
      </c>
      <c r="AG4821" s="5">
        <v>1434</v>
      </c>
      <c r="AH4821" s="5">
        <v>3536.0260393549343</v>
      </c>
      <c r="AI4821" s="5">
        <v>50</v>
      </c>
      <c r="AJ4821" s="5">
        <v>123.29240025644819</v>
      </c>
    </row>
    <row r="4822" spans="1:36" x14ac:dyDescent="0.25">
      <c r="A4822">
        <v>2018</v>
      </c>
      <c r="B4822" t="s">
        <v>49</v>
      </c>
      <c r="C4822" s="212" t="s">
        <v>6382</v>
      </c>
      <c r="D4822" s="47" t="s">
        <v>618</v>
      </c>
      <c r="E4822" s="11">
        <v>27.8</v>
      </c>
      <c r="F4822" s="2">
        <v>0.3947</v>
      </c>
      <c r="G4822" s="2">
        <v>0.57199999999999995</v>
      </c>
      <c r="H4822" s="2">
        <v>-0.17729999999999996</v>
      </c>
      <c r="I4822" s="2">
        <v>0.35599999999999998</v>
      </c>
      <c r="J4822" s="2">
        <v>0.54800000000000004</v>
      </c>
      <c r="K4822" s="2">
        <v>-0.19200000000000006</v>
      </c>
      <c r="L4822" s="2">
        <v>0.38800000000000001</v>
      </c>
      <c r="M4822" s="2">
        <v>0.59199999999999997</v>
      </c>
      <c r="N4822" s="2">
        <v>-0.20399999999999996</v>
      </c>
      <c r="O4822" s="2">
        <v>-0.19109999999999996</v>
      </c>
      <c r="P4822" s="2" t="s">
        <v>5900</v>
      </c>
      <c r="Q4822" s="5">
        <v>40621</v>
      </c>
      <c r="R4822" s="5">
        <v>1461.1870503597122</v>
      </c>
      <c r="S4822" s="5">
        <v>217</v>
      </c>
      <c r="T4822" s="5">
        <v>534.20644494227122</v>
      </c>
      <c r="U4822" s="5">
        <v>1</v>
      </c>
      <c r="V4822" s="5">
        <v>2.4617808522685309</v>
      </c>
      <c r="W4822" s="5">
        <v>26</v>
      </c>
      <c r="X4822" s="5">
        <v>64.006302158981811</v>
      </c>
      <c r="Y4822" s="5">
        <v>36</v>
      </c>
      <c r="Z4822" s="5">
        <v>88.624110681667119</v>
      </c>
      <c r="AA4822" s="5">
        <v>154</v>
      </c>
      <c r="AB4822" s="5">
        <v>379.1142512493538</v>
      </c>
      <c r="AC4822" s="225">
        <v>538</v>
      </c>
      <c r="AD4822" s="5">
        <v>1324.4380985204698</v>
      </c>
      <c r="AE4822" s="5">
        <v>94</v>
      </c>
      <c r="AF4822" s="5">
        <v>231.40740011324189</v>
      </c>
      <c r="AG4822" s="5">
        <v>399</v>
      </c>
      <c r="AH4822" s="5">
        <v>982.25056005514386</v>
      </c>
      <c r="AI4822" s="5">
        <v>45</v>
      </c>
      <c r="AJ4822" s="5">
        <v>110.78013835208391</v>
      </c>
    </row>
    <row r="4823" spans="1:36" x14ac:dyDescent="0.25">
      <c r="A4823">
        <v>2019</v>
      </c>
      <c r="B4823" t="s">
        <v>71</v>
      </c>
      <c r="C4823" s="212" t="s">
        <v>678</v>
      </c>
      <c r="D4823" s="47" t="s">
        <v>4840</v>
      </c>
      <c r="E4823" s="11">
        <v>0</v>
      </c>
      <c r="F4823" s="2">
        <v>0.60560000000000003</v>
      </c>
      <c r="G4823" s="2">
        <v>0.3795</v>
      </c>
      <c r="H4823" s="2">
        <v>0.22610000000000002</v>
      </c>
      <c r="I4823" s="2">
        <v>0.60009999999999997</v>
      </c>
      <c r="J4823" s="2">
        <v>0.35520000000000002</v>
      </c>
      <c r="K4823" s="2">
        <v>0.24489999999999995</v>
      </c>
      <c r="L4823" s="2">
        <v>0.62739999999999996</v>
      </c>
      <c r="M4823" s="2">
        <v>0.3589</v>
      </c>
      <c r="N4823" s="2">
        <v>0.26849999999999996</v>
      </c>
      <c r="O4823" s="2">
        <v>0.24649999999999997</v>
      </c>
      <c r="P4823" s="2" t="s">
        <v>4792</v>
      </c>
      <c r="Q4823" s="5">
        <v>40735</v>
      </c>
      <c r="R4823" s="5" t="s">
        <v>4791</v>
      </c>
      <c r="S4823" s="5">
        <v>26</v>
      </c>
      <c r="T4823" s="5">
        <v>63.827175647477596</v>
      </c>
      <c r="U4823" s="5">
        <v>0</v>
      </c>
      <c r="V4823" s="5">
        <v>0</v>
      </c>
      <c r="W4823" s="5">
        <v>12</v>
      </c>
      <c r="X4823" s="5">
        <v>29.45869645268197</v>
      </c>
      <c r="Y4823" s="5">
        <v>8</v>
      </c>
      <c r="Z4823" s="5">
        <v>19.639130968454644</v>
      </c>
      <c r="AA4823" s="5">
        <v>6</v>
      </c>
      <c r="AB4823" s="5">
        <v>14.729348226340985</v>
      </c>
      <c r="AC4823" s="225">
        <v>264</v>
      </c>
      <c r="AD4823" s="5">
        <v>648.09132195900338</v>
      </c>
      <c r="AE4823" s="5">
        <v>53</v>
      </c>
      <c r="AF4823" s="5">
        <v>130.10924266601202</v>
      </c>
      <c r="AG4823" s="5">
        <v>193</v>
      </c>
      <c r="AH4823" s="5">
        <v>473.79403461396834</v>
      </c>
      <c r="AI4823" s="5">
        <v>18</v>
      </c>
      <c r="AJ4823" s="5">
        <v>44.188044679022951</v>
      </c>
    </row>
    <row r="4824" spans="1:36" x14ac:dyDescent="0.25">
      <c r="A4824">
        <v>2019</v>
      </c>
      <c r="B4824" t="s">
        <v>41</v>
      </c>
      <c r="C4824" s="212" t="s">
        <v>6066</v>
      </c>
      <c r="D4824" s="47" t="s">
        <v>6005</v>
      </c>
      <c r="E4824" s="11">
        <v>9.5630000000000006</v>
      </c>
      <c r="F4824" s="2">
        <v>0.24049999999999999</v>
      </c>
      <c r="G4824" s="2">
        <v>0.74350000000000005</v>
      </c>
      <c r="H4824" s="2">
        <v>-0.50300000000000011</v>
      </c>
      <c r="I4824" s="2">
        <v>0.2102</v>
      </c>
      <c r="J4824" s="2">
        <v>0.74750000000000005</v>
      </c>
      <c r="K4824" s="2">
        <v>-0.53730000000000011</v>
      </c>
      <c r="L4824" s="2">
        <v>0.24629999999999999</v>
      </c>
      <c r="M4824" s="2">
        <v>0.74</v>
      </c>
      <c r="N4824" s="2">
        <v>-0.49370000000000003</v>
      </c>
      <c r="O4824" s="2">
        <v>-0.51133333333333342</v>
      </c>
      <c r="P4824" s="2" t="s">
        <v>5900</v>
      </c>
      <c r="Q4824" s="5">
        <v>40768</v>
      </c>
      <c r="R4824" s="5">
        <v>4263.0973543866985</v>
      </c>
      <c r="S4824" s="5">
        <v>11</v>
      </c>
      <c r="T4824" s="5">
        <v>26.981946624803765</v>
      </c>
      <c r="U4824" s="5">
        <v>2</v>
      </c>
      <c r="V4824" s="5">
        <v>4.9058084772370494</v>
      </c>
      <c r="W4824" s="5">
        <v>2</v>
      </c>
      <c r="X4824" s="5">
        <v>4.9058084772370494</v>
      </c>
      <c r="Y4824" s="5">
        <v>2</v>
      </c>
      <c r="Z4824" s="5">
        <v>4.9058084772370494</v>
      </c>
      <c r="AA4824" s="5">
        <v>5</v>
      </c>
      <c r="AB4824" s="5">
        <v>12.264521193092621</v>
      </c>
      <c r="AC4824" s="225">
        <v>288</v>
      </c>
      <c r="AD4824" s="5">
        <v>706.43642072213504</v>
      </c>
      <c r="AE4824" s="5">
        <v>35</v>
      </c>
      <c r="AF4824" s="5">
        <v>85.85164835164835</v>
      </c>
      <c r="AG4824" s="5">
        <v>245</v>
      </c>
      <c r="AH4824" s="5">
        <v>600.96153846153845</v>
      </c>
      <c r="AI4824" s="5">
        <v>8</v>
      </c>
      <c r="AJ4824" s="5">
        <v>19.623233908948198</v>
      </c>
    </row>
    <row r="4825" spans="1:36" x14ac:dyDescent="0.25">
      <c r="A4825">
        <v>2017</v>
      </c>
      <c r="B4825" t="s">
        <v>71</v>
      </c>
      <c r="C4825" s="212" t="s">
        <v>4883</v>
      </c>
      <c r="D4825" s="47" t="s">
        <v>4880</v>
      </c>
      <c r="E4825" s="11">
        <v>0</v>
      </c>
      <c r="F4825" s="2">
        <v>0.61160000000000003</v>
      </c>
      <c r="G4825" s="2">
        <v>0.37040000000000001</v>
      </c>
      <c r="H4825" s="2">
        <v>0.24120000000000003</v>
      </c>
      <c r="I4825" s="2">
        <v>0.63349999999999995</v>
      </c>
      <c r="J4825" s="2">
        <v>0.31809999999999999</v>
      </c>
      <c r="K4825" s="2">
        <v>0.31539999999999996</v>
      </c>
      <c r="L4825" s="2">
        <v>0.66879999999999995</v>
      </c>
      <c r="M4825" s="2">
        <v>0.318</v>
      </c>
      <c r="N4825" s="2">
        <v>0.35079999999999995</v>
      </c>
      <c r="O4825" s="2">
        <v>0.30246666666666666</v>
      </c>
      <c r="P4825" s="2" t="s">
        <v>4792</v>
      </c>
      <c r="Q4825" s="5">
        <v>40830</v>
      </c>
      <c r="R4825" s="5" t="s">
        <v>4791</v>
      </c>
      <c r="S4825" s="5">
        <v>99</v>
      </c>
      <c r="T4825" s="5">
        <v>242.46877296105802</v>
      </c>
      <c r="U4825" s="5">
        <v>0</v>
      </c>
      <c r="V4825" s="5">
        <v>0</v>
      </c>
      <c r="W4825" s="5">
        <v>20</v>
      </c>
      <c r="X4825" s="5">
        <v>48.983590497183442</v>
      </c>
      <c r="Y4825" s="5">
        <v>15</v>
      </c>
      <c r="Z4825" s="5">
        <v>36.737692872887578</v>
      </c>
      <c r="AA4825" s="5">
        <v>64</v>
      </c>
      <c r="AB4825" s="5">
        <v>156.74748959098702</v>
      </c>
      <c r="AC4825" s="225">
        <v>695</v>
      </c>
      <c r="AD4825" s="5">
        <v>1702.1797697771244</v>
      </c>
      <c r="AE4825" s="5">
        <v>115</v>
      </c>
      <c r="AF4825" s="5">
        <v>281.6556453588048</v>
      </c>
      <c r="AG4825" s="5">
        <v>523</v>
      </c>
      <c r="AH4825" s="5">
        <v>1280.9208915013471</v>
      </c>
      <c r="AI4825" s="5">
        <v>57</v>
      </c>
      <c r="AJ4825" s="5">
        <v>139.60323291697281</v>
      </c>
    </row>
    <row r="4826" spans="1:36" x14ac:dyDescent="0.25">
      <c r="A4826">
        <v>2018</v>
      </c>
      <c r="B4826" t="s">
        <v>49</v>
      </c>
      <c r="C4826" s="212" t="s">
        <v>6382</v>
      </c>
      <c r="D4826" s="47" t="s">
        <v>618</v>
      </c>
      <c r="E4826" s="11">
        <v>27.8</v>
      </c>
      <c r="F4826" s="2">
        <v>0.3947</v>
      </c>
      <c r="G4826" s="2">
        <v>0.57199999999999995</v>
      </c>
      <c r="H4826" s="2">
        <v>-0.17729999999999996</v>
      </c>
      <c r="I4826" s="2">
        <v>0.35599999999999998</v>
      </c>
      <c r="J4826" s="2">
        <v>0.54800000000000004</v>
      </c>
      <c r="K4826" s="2">
        <v>-0.19200000000000006</v>
      </c>
      <c r="L4826" s="2">
        <v>0.38800000000000001</v>
      </c>
      <c r="M4826" s="2">
        <v>0.59199999999999997</v>
      </c>
      <c r="N4826" s="2">
        <v>-0.20399999999999996</v>
      </c>
      <c r="O4826" s="2">
        <v>-0.19109999999999996</v>
      </c>
      <c r="P4826" s="2" t="s">
        <v>5900</v>
      </c>
      <c r="Q4826" s="5">
        <v>40836</v>
      </c>
      <c r="R4826" s="5">
        <v>1468.9208633093524</v>
      </c>
      <c r="S4826" s="5">
        <v>238</v>
      </c>
      <c r="T4826" s="5">
        <v>582.81908120286016</v>
      </c>
      <c r="U4826" s="5">
        <v>2</v>
      </c>
      <c r="V4826" s="5">
        <v>4.8976393378391618</v>
      </c>
      <c r="W4826" s="5">
        <v>32</v>
      </c>
      <c r="X4826" s="5">
        <v>78.362229405426589</v>
      </c>
      <c r="Y4826" s="5">
        <v>36</v>
      </c>
      <c r="Z4826" s="5">
        <v>88.157508081104908</v>
      </c>
      <c r="AA4826" s="5">
        <v>168</v>
      </c>
      <c r="AB4826" s="5">
        <v>411.40170437848963</v>
      </c>
      <c r="AC4826" s="225">
        <v>526</v>
      </c>
      <c r="AD4826" s="5">
        <v>1288.0791458516994</v>
      </c>
      <c r="AE4826" s="5">
        <v>110</v>
      </c>
      <c r="AF4826" s="5">
        <v>269.37016358115392</v>
      </c>
      <c r="AG4826" s="5">
        <v>376</v>
      </c>
      <c r="AH4826" s="5">
        <v>920.75619551376235</v>
      </c>
      <c r="AI4826" s="5">
        <v>40</v>
      </c>
      <c r="AJ4826" s="5">
        <v>97.952786756783226</v>
      </c>
    </row>
    <row r="4827" spans="1:36" x14ac:dyDescent="0.25">
      <c r="A4827">
        <v>2018</v>
      </c>
      <c r="B4827" t="s">
        <v>71</v>
      </c>
      <c r="C4827" s="212" t="s">
        <v>5915</v>
      </c>
      <c r="D4827" s="47" t="s">
        <v>5914</v>
      </c>
      <c r="E4827" s="11">
        <v>0</v>
      </c>
      <c r="F4827" s="2">
        <v>0.4098</v>
      </c>
      <c r="G4827" s="2">
        <v>0.58040000000000003</v>
      </c>
      <c r="H4827" s="2">
        <v>-0.17060000000000003</v>
      </c>
      <c r="I4827" s="2">
        <v>0.28050000000000003</v>
      </c>
      <c r="J4827" s="2">
        <v>0.68500000000000005</v>
      </c>
      <c r="K4827" s="2">
        <v>-0.40450000000000003</v>
      </c>
      <c r="L4827" s="2">
        <v>0.28649999999999998</v>
      </c>
      <c r="M4827" s="2">
        <v>0.70399999999999996</v>
      </c>
      <c r="N4827" s="2">
        <v>-0.41749999999999998</v>
      </c>
      <c r="O4827" s="2">
        <v>-0.3308666666666667</v>
      </c>
      <c r="P4827" s="2" t="s">
        <v>5900</v>
      </c>
      <c r="Q4827" s="5">
        <v>40856</v>
      </c>
      <c r="R4827" s="5" t="s">
        <v>4791</v>
      </c>
      <c r="S4827" s="5">
        <v>162</v>
      </c>
      <c r="T4827" s="5">
        <v>396.51458782063833</v>
      </c>
      <c r="U4827" s="5">
        <v>0</v>
      </c>
      <c r="V4827" s="5">
        <v>0</v>
      </c>
      <c r="W4827" s="5">
        <v>29</v>
      </c>
      <c r="X4827" s="5">
        <v>70.981006461719204</v>
      </c>
      <c r="Y4827" s="5">
        <v>42</v>
      </c>
      <c r="Z4827" s="5">
        <v>102.8000783238692</v>
      </c>
      <c r="AA4827" s="5">
        <v>91</v>
      </c>
      <c r="AB4827" s="5">
        <v>222.73350303504995</v>
      </c>
      <c r="AC4827" s="225">
        <v>1595</v>
      </c>
      <c r="AD4827" s="5">
        <v>3903.9553553945566</v>
      </c>
      <c r="AE4827" s="5">
        <v>162</v>
      </c>
      <c r="AF4827" s="5">
        <v>396.51458782063833</v>
      </c>
      <c r="AG4827" s="5">
        <v>1404</v>
      </c>
      <c r="AH4827" s="5">
        <v>3436.459761112199</v>
      </c>
      <c r="AI4827" s="5">
        <v>29</v>
      </c>
      <c r="AJ4827" s="5">
        <v>70.981006461719204</v>
      </c>
    </row>
    <row r="4828" spans="1:36" x14ac:dyDescent="0.25">
      <c r="A4828">
        <v>2018</v>
      </c>
      <c r="B4828" t="s">
        <v>71</v>
      </c>
      <c r="C4828" s="212" t="s">
        <v>5915</v>
      </c>
      <c r="D4828" s="47" t="s">
        <v>5914</v>
      </c>
      <c r="E4828" s="11">
        <v>0</v>
      </c>
      <c r="F4828" s="2">
        <v>0.4098</v>
      </c>
      <c r="G4828" s="2">
        <v>0.58040000000000003</v>
      </c>
      <c r="H4828" s="2">
        <v>-0.17060000000000003</v>
      </c>
      <c r="I4828" s="2">
        <v>0.28050000000000003</v>
      </c>
      <c r="J4828" s="2">
        <v>0.68500000000000005</v>
      </c>
      <c r="K4828" s="2">
        <v>-0.40450000000000003</v>
      </c>
      <c r="L4828" s="2">
        <v>0.28649999999999998</v>
      </c>
      <c r="M4828" s="2">
        <v>0.70399999999999996</v>
      </c>
      <c r="N4828" s="2">
        <v>-0.41749999999999998</v>
      </c>
      <c r="O4828" s="2">
        <v>-0.3308666666666667</v>
      </c>
      <c r="P4828" s="2" t="s">
        <v>5900</v>
      </c>
      <c r="Q4828" s="5">
        <v>40856</v>
      </c>
      <c r="R4828" s="5" t="s">
        <v>4791</v>
      </c>
      <c r="S4828" s="5">
        <v>162</v>
      </c>
      <c r="T4828" s="5">
        <v>396.51458782063833</v>
      </c>
      <c r="U4828" s="5">
        <v>0</v>
      </c>
      <c r="V4828" s="5">
        <v>0</v>
      </c>
      <c r="W4828" s="5">
        <v>29</v>
      </c>
      <c r="X4828" s="5">
        <v>70.981006461719204</v>
      </c>
      <c r="Y4828" s="5">
        <v>42</v>
      </c>
      <c r="Z4828" s="5">
        <v>102.8000783238692</v>
      </c>
      <c r="AA4828" s="5">
        <v>91</v>
      </c>
      <c r="AB4828" s="5">
        <v>222.73350303504995</v>
      </c>
      <c r="AC4828" s="225">
        <v>1595</v>
      </c>
      <c r="AD4828" s="5">
        <v>3903.9553553945566</v>
      </c>
      <c r="AE4828" s="5">
        <v>162</v>
      </c>
      <c r="AF4828" s="5">
        <v>396.51458782063833</v>
      </c>
      <c r="AG4828" s="5">
        <v>1404</v>
      </c>
      <c r="AH4828" s="5">
        <v>3436.459761112199</v>
      </c>
      <c r="AI4828" s="5">
        <v>29</v>
      </c>
      <c r="AJ4828" s="5">
        <v>70.981006461719204</v>
      </c>
    </row>
    <row r="4829" spans="1:36" x14ac:dyDescent="0.25">
      <c r="A4829">
        <v>2019</v>
      </c>
      <c r="B4829" t="s">
        <v>41</v>
      </c>
      <c r="C4829" s="212" t="s">
        <v>5998</v>
      </c>
      <c r="D4829" s="47" t="s">
        <v>6005</v>
      </c>
      <c r="E4829" s="11">
        <v>15.726000000000001</v>
      </c>
      <c r="F4829" s="2">
        <v>0.24049999999999999</v>
      </c>
      <c r="G4829" s="2">
        <v>0.74350000000000005</v>
      </c>
      <c r="H4829" s="2">
        <v>-0.50300000000000011</v>
      </c>
      <c r="I4829" s="2">
        <v>0.2102</v>
      </c>
      <c r="J4829" s="2">
        <v>0.74750000000000005</v>
      </c>
      <c r="K4829" s="2">
        <v>-0.53730000000000011</v>
      </c>
      <c r="L4829" s="2">
        <v>0.24629999999999999</v>
      </c>
      <c r="M4829" s="2">
        <v>0.74</v>
      </c>
      <c r="N4829" s="2">
        <v>-0.49370000000000003</v>
      </c>
      <c r="O4829" s="2">
        <v>-0.51133333333333342</v>
      </c>
      <c r="P4829" s="2" t="s">
        <v>5900</v>
      </c>
      <c r="Q4829" s="5">
        <v>40898</v>
      </c>
      <c r="R4829" s="5">
        <v>2600.6613251939461</v>
      </c>
      <c r="S4829" s="5">
        <v>23</v>
      </c>
      <c r="T4829" s="5">
        <v>56.237468824881411</v>
      </c>
      <c r="U4829" s="5">
        <v>1</v>
      </c>
      <c r="V4829" s="5">
        <v>2.4451073402122354</v>
      </c>
      <c r="W4829" s="5">
        <v>7</v>
      </c>
      <c r="X4829" s="5">
        <v>17.115751381485648</v>
      </c>
      <c r="Y4829" s="5">
        <v>3</v>
      </c>
      <c r="Z4829" s="5">
        <v>7.3353220206367054</v>
      </c>
      <c r="AA4829" s="5">
        <v>12</v>
      </c>
      <c r="AB4829" s="5">
        <v>29.341288082546821</v>
      </c>
      <c r="AC4829" s="225">
        <v>188</v>
      </c>
      <c r="AD4829" s="5">
        <v>459.68017995990027</v>
      </c>
      <c r="AE4829" s="5">
        <v>22</v>
      </c>
      <c r="AF4829" s="5">
        <v>53.792361484669172</v>
      </c>
      <c r="AG4829" s="5">
        <v>157</v>
      </c>
      <c r="AH4829" s="5">
        <v>383.88185241332093</v>
      </c>
      <c r="AI4829" s="5">
        <v>9</v>
      </c>
      <c r="AJ4829" s="5">
        <v>22.005966061910119</v>
      </c>
    </row>
    <row r="4830" spans="1:36" x14ac:dyDescent="0.25">
      <c r="A4830">
        <v>2019</v>
      </c>
      <c r="B4830" t="s">
        <v>41</v>
      </c>
      <c r="C4830" s="212" t="s">
        <v>6158</v>
      </c>
      <c r="D4830" s="47" t="s">
        <v>6146</v>
      </c>
      <c r="E4830" s="11">
        <v>23.222000000000001</v>
      </c>
      <c r="F4830" s="2">
        <v>0.44619999999999999</v>
      </c>
      <c r="G4830" s="2">
        <v>0.53339999999999999</v>
      </c>
      <c r="H4830" s="2">
        <v>-8.72E-2</v>
      </c>
      <c r="I4830" s="2">
        <v>0.44350000000000001</v>
      </c>
      <c r="J4830" s="2">
        <v>0.50029999999999997</v>
      </c>
      <c r="K4830" s="2">
        <v>-5.6799999999999962E-2</v>
      </c>
      <c r="L4830" s="2">
        <v>0.41830000000000001</v>
      </c>
      <c r="M4830" s="2">
        <v>0.5615</v>
      </c>
      <c r="N4830" s="2">
        <v>-0.14319999999999999</v>
      </c>
      <c r="O4830" s="2">
        <v>-9.5733333333333323E-2</v>
      </c>
      <c r="P4830" s="2" t="s">
        <v>5900</v>
      </c>
      <c r="Q4830" s="5">
        <v>40930</v>
      </c>
      <c r="R4830" s="5">
        <v>1762.5527517009732</v>
      </c>
      <c r="S4830" s="5">
        <v>227</v>
      </c>
      <c r="T4830" s="5">
        <v>554.60542389445391</v>
      </c>
      <c r="U4830" s="5">
        <v>2</v>
      </c>
      <c r="V4830" s="5">
        <v>4.8863913999511359</v>
      </c>
      <c r="W4830" s="5">
        <v>57</v>
      </c>
      <c r="X4830" s="5">
        <v>139.26215489860738</v>
      </c>
      <c r="Y4830" s="5">
        <v>45</v>
      </c>
      <c r="Z4830" s="5">
        <v>109.94380649890056</v>
      </c>
      <c r="AA4830" s="5">
        <v>123</v>
      </c>
      <c r="AB4830" s="5">
        <v>300.51307109699485</v>
      </c>
      <c r="AC4830" s="225">
        <v>1093</v>
      </c>
      <c r="AD4830" s="5">
        <v>2670.412900073296</v>
      </c>
      <c r="AE4830" s="5">
        <v>213</v>
      </c>
      <c r="AF4830" s="5">
        <v>520.40068409479602</v>
      </c>
      <c r="AG4830" s="5">
        <v>778</v>
      </c>
      <c r="AH4830" s="5">
        <v>1900.8062545809921</v>
      </c>
      <c r="AI4830" s="5">
        <v>102</v>
      </c>
      <c r="AJ4830" s="5">
        <v>249.20596139750796</v>
      </c>
    </row>
    <row r="4831" spans="1:36" x14ac:dyDescent="0.25">
      <c r="A4831">
        <v>2018</v>
      </c>
      <c r="B4831" t="s">
        <v>49</v>
      </c>
      <c r="C4831" s="212" t="s">
        <v>6354</v>
      </c>
      <c r="D4831" s="47" t="s">
        <v>6355</v>
      </c>
      <c r="E4831" s="11">
        <v>2.2000000000000002</v>
      </c>
      <c r="F4831" s="2">
        <v>0.17380000000000001</v>
      </c>
      <c r="G4831" s="2">
        <v>0.80220000000000002</v>
      </c>
      <c r="H4831" s="2">
        <v>-0.62840000000000007</v>
      </c>
      <c r="I4831" s="2">
        <v>0.158</v>
      </c>
      <c r="J4831" s="2">
        <v>0.748</v>
      </c>
      <c r="K4831" s="2">
        <v>-0.59</v>
      </c>
      <c r="L4831" s="2">
        <v>0.18</v>
      </c>
      <c r="M4831" s="2">
        <v>0.80700000000000005</v>
      </c>
      <c r="N4831" s="2">
        <v>-0.627</v>
      </c>
      <c r="O4831" s="2">
        <v>-0.61513333333333331</v>
      </c>
      <c r="P4831" s="2" t="s">
        <v>5900</v>
      </c>
      <c r="Q4831" s="5">
        <v>40974</v>
      </c>
      <c r="R4831" s="5">
        <v>18624.545454545452</v>
      </c>
      <c r="S4831" s="5">
        <v>277</v>
      </c>
      <c r="T4831" s="5">
        <v>676.03846341582471</v>
      </c>
      <c r="U4831" s="5">
        <v>0</v>
      </c>
      <c r="V4831" s="5">
        <v>0</v>
      </c>
      <c r="W4831" s="5">
        <v>39</v>
      </c>
      <c r="X4831" s="5">
        <v>95.182310733635958</v>
      </c>
      <c r="Y4831" s="5">
        <v>60</v>
      </c>
      <c r="Z4831" s="5">
        <v>146.43432420559378</v>
      </c>
      <c r="AA4831" s="5">
        <v>178</v>
      </c>
      <c r="AB4831" s="5">
        <v>434.4218284765949</v>
      </c>
      <c r="AC4831" s="225">
        <v>584</v>
      </c>
      <c r="AD4831" s="5">
        <v>1425.2940889344463</v>
      </c>
      <c r="AE4831" s="5">
        <v>78</v>
      </c>
      <c r="AF4831" s="5">
        <v>190.36462146727192</v>
      </c>
      <c r="AG4831" s="5">
        <v>428</v>
      </c>
      <c r="AH4831" s="5">
        <v>1044.5648459999024</v>
      </c>
      <c r="AI4831" s="5">
        <v>78</v>
      </c>
      <c r="AJ4831" s="5">
        <v>190.36462146727192</v>
      </c>
    </row>
    <row r="4832" spans="1:36" x14ac:dyDescent="0.25">
      <c r="A4832">
        <v>2018</v>
      </c>
      <c r="B4832" t="s">
        <v>41</v>
      </c>
      <c r="C4832" s="212" t="s">
        <v>5998</v>
      </c>
      <c r="D4832" s="47" t="s">
        <v>6005</v>
      </c>
      <c r="E4832" s="11">
        <v>15.726000000000001</v>
      </c>
      <c r="F4832" s="2">
        <v>0.24049999999999999</v>
      </c>
      <c r="G4832" s="2">
        <v>0.74350000000000005</v>
      </c>
      <c r="H4832" s="2">
        <v>-0.50300000000000011</v>
      </c>
      <c r="I4832" s="2">
        <v>0.2102</v>
      </c>
      <c r="J4832" s="2">
        <v>0.74750000000000005</v>
      </c>
      <c r="K4832" s="2">
        <v>-0.53730000000000011</v>
      </c>
      <c r="L4832" s="2">
        <v>0.24629999999999999</v>
      </c>
      <c r="M4832" s="2">
        <v>0.74</v>
      </c>
      <c r="N4832" s="2">
        <v>-0.49370000000000003</v>
      </c>
      <c r="O4832" s="2">
        <v>-0.51133333333333342</v>
      </c>
      <c r="P4832" s="2" t="s">
        <v>5900</v>
      </c>
      <c r="Q4832" s="5">
        <v>41140</v>
      </c>
      <c r="R4832" s="5">
        <v>2616.0498537453896</v>
      </c>
      <c r="S4832" s="5">
        <v>21</v>
      </c>
      <c r="T4832" s="5">
        <v>51.045211473018966</v>
      </c>
      <c r="U4832" s="5">
        <v>0</v>
      </c>
      <c r="V4832" s="5">
        <v>0</v>
      </c>
      <c r="W4832" s="5">
        <v>5</v>
      </c>
      <c r="X4832" s="5">
        <v>12.153621779290228</v>
      </c>
      <c r="Y4832" s="5">
        <v>8</v>
      </c>
      <c r="Z4832" s="5">
        <v>19.445794846864363</v>
      </c>
      <c r="AA4832" s="5">
        <v>8</v>
      </c>
      <c r="AB4832" s="5">
        <v>19.445794846864363</v>
      </c>
      <c r="AC4832" s="225">
        <v>169</v>
      </c>
      <c r="AD4832" s="5">
        <v>410.79241614000972</v>
      </c>
      <c r="AE4832" s="5">
        <v>11</v>
      </c>
      <c r="AF4832" s="5">
        <v>26.737967914438503</v>
      </c>
      <c r="AG4832" s="5">
        <v>150</v>
      </c>
      <c r="AH4832" s="5">
        <v>364.60865337870683</v>
      </c>
      <c r="AI4832" s="5">
        <v>8</v>
      </c>
      <c r="AJ4832" s="5">
        <v>19.445794846864363</v>
      </c>
    </row>
    <row r="4833" spans="1:36" x14ac:dyDescent="0.25">
      <c r="A4833">
        <v>2017</v>
      </c>
      <c r="B4833" t="s">
        <v>41</v>
      </c>
      <c r="C4833" s="212" t="s">
        <v>5998</v>
      </c>
      <c r="D4833" s="47" t="s">
        <v>6005</v>
      </c>
      <c r="E4833" s="11">
        <v>15.726000000000001</v>
      </c>
      <c r="F4833" s="2">
        <v>0.24049999999999999</v>
      </c>
      <c r="G4833" s="2">
        <v>0.74350000000000005</v>
      </c>
      <c r="H4833" s="2">
        <v>-0.50300000000000011</v>
      </c>
      <c r="I4833" s="2">
        <v>0.2102</v>
      </c>
      <c r="J4833" s="2">
        <v>0.74750000000000005</v>
      </c>
      <c r="K4833" s="2">
        <v>-0.53730000000000011</v>
      </c>
      <c r="L4833" s="2">
        <v>0.24629999999999999</v>
      </c>
      <c r="M4833" s="2">
        <v>0.74</v>
      </c>
      <c r="N4833" s="2">
        <v>-0.49370000000000003</v>
      </c>
      <c r="O4833" s="2">
        <v>-0.51133333333333342</v>
      </c>
      <c r="P4833" s="2" t="s">
        <v>5900</v>
      </c>
      <c r="Q4833" s="5">
        <v>41167</v>
      </c>
      <c r="R4833" s="5">
        <v>2617.766755691212</v>
      </c>
      <c r="S4833" s="5">
        <v>19</v>
      </c>
      <c r="T4833" s="5">
        <v>46.153472441518687</v>
      </c>
      <c r="U4833" s="5">
        <v>1</v>
      </c>
      <c r="V4833" s="5">
        <v>2.4291301285009839</v>
      </c>
      <c r="W4833" s="5">
        <v>4</v>
      </c>
      <c r="X4833" s="5">
        <v>9.7165205140039355</v>
      </c>
      <c r="Y4833" s="5">
        <v>6</v>
      </c>
      <c r="Z4833" s="5">
        <v>14.574780771005901</v>
      </c>
      <c r="AA4833" s="5">
        <v>8</v>
      </c>
      <c r="AB4833" s="5">
        <v>19.433041028007871</v>
      </c>
      <c r="AC4833" s="225">
        <v>214</v>
      </c>
      <c r="AD4833" s="5">
        <v>519.83384749921049</v>
      </c>
      <c r="AE4833" s="5">
        <v>20</v>
      </c>
      <c r="AF4833" s="5">
        <v>48.582602570019674</v>
      </c>
      <c r="AG4833" s="5">
        <v>187</v>
      </c>
      <c r="AH4833" s="5">
        <v>454.24733402968394</v>
      </c>
      <c r="AI4833" s="5">
        <v>7</v>
      </c>
      <c r="AJ4833" s="5">
        <v>17.003910899506884</v>
      </c>
    </row>
    <row r="4834" spans="1:36" x14ac:dyDescent="0.25">
      <c r="A4834">
        <v>2018</v>
      </c>
      <c r="B4834" t="s">
        <v>41</v>
      </c>
      <c r="C4834" s="212" t="s">
        <v>6066</v>
      </c>
      <c r="D4834" s="47" t="s">
        <v>6005</v>
      </c>
      <c r="E4834" s="11">
        <v>9.5630000000000006</v>
      </c>
      <c r="F4834" s="2">
        <v>0.24049999999999999</v>
      </c>
      <c r="G4834" s="2">
        <v>0.74350000000000005</v>
      </c>
      <c r="H4834" s="2">
        <v>-0.50300000000000011</v>
      </c>
      <c r="I4834" s="2">
        <v>0.2102</v>
      </c>
      <c r="J4834" s="2">
        <v>0.74750000000000005</v>
      </c>
      <c r="K4834" s="2">
        <v>-0.53730000000000011</v>
      </c>
      <c r="L4834" s="2">
        <v>0.24629999999999999</v>
      </c>
      <c r="M4834" s="2">
        <v>0.74</v>
      </c>
      <c r="N4834" s="2">
        <v>-0.49370000000000003</v>
      </c>
      <c r="O4834" s="2">
        <v>-0.51133333333333342</v>
      </c>
      <c r="P4834" s="2" t="s">
        <v>5900</v>
      </c>
      <c r="Q4834" s="5">
        <v>41182</v>
      </c>
      <c r="R4834" s="5">
        <v>4306.3892084074032</v>
      </c>
      <c r="S4834" s="5">
        <v>7</v>
      </c>
      <c r="T4834" s="5">
        <v>16.997717449371084</v>
      </c>
      <c r="U4834" s="5">
        <v>0</v>
      </c>
      <c r="V4834" s="5">
        <v>0</v>
      </c>
      <c r="W4834" s="5">
        <v>2</v>
      </c>
      <c r="X4834" s="5">
        <v>4.8564906998203092</v>
      </c>
      <c r="Y4834" s="5">
        <v>1</v>
      </c>
      <c r="Z4834" s="5">
        <v>2.4282453499101546</v>
      </c>
      <c r="AA4834" s="5">
        <v>4</v>
      </c>
      <c r="AB4834" s="5">
        <v>9.7129813996406185</v>
      </c>
      <c r="AC4834" s="225">
        <v>268</v>
      </c>
      <c r="AD4834" s="5">
        <v>650.76975377592157</v>
      </c>
      <c r="AE4834" s="5">
        <v>42</v>
      </c>
      <c r="AF4834" s="5">
        <v>101.9863046962265</v>
      </c>
      <c r="AG4834" s="5">
        <v>216</v>
      </c>
      <c r="AH4834" s="5">
        <v>524.50099558059344</v>
      </c>
      <c r="AI4834" s="5">
        <v>10</v>
      </c>
      <c r="AJ4834" s="5">
        <v>24.28245349910155</v>
      </c>
    </row>
    <row r="4835" spans="1:36" x14ac:dyDescent="0.25">
      <c r="A4835">
        <v>2017</v>
      </c>
      <c r="B4835" t="s">
        <v>71</v>
      </c>
      <c r="C4835" s="212" t="s">
        <v>5801</v>
      </c>
      <c r="D4835" s="47" t="s">
        <v>5799</v>
      </c>
      <c r="E4835" s="11">
        <v>0</v>
      </c>
      <c r="F4835" s="2">
        <v>0.43590000000000001</v>
      </c>
      <c r="G4835" s="2">
        <v>0.54410000000000003</v>
      </c>
      <c r="H4835" s="2">
        <v>-0.10820000000000002</v>
      </c>
      <c r="I4835" s="2">
        <v>0.46870000000000001</v>
      </c>
      <c r="J4835" s="2">
        <v>0.46039999999999998</v>
      </c>
      <c r="K4835" s="2">
        <v>8.3000000000000296E-3</v>
      </c>
      <c r="L4835" s="2">
        <v>0.53649999999999998</v>
      </c>
      <c r="M4835" s="2">
        <v>0.43269999999999997</v>
      </c>
      <c r="N4835" s="2">
        <v>0.1038</v>
      </c>
      <c r="O4835" s="2">
        <v>1.3000000000000049E-3</v>
      </c>
      <c r="P4835" s="2" t="s">
        <v>5765</v>
      </c>
      <c r="Q4835" s="5">
        <v>41189</v>
      </c>
      <c r="R4835" s="5" t="s">
        <v>4791</v>
      </c>
      <c r="S4835" s="5">
        <v>86</v>
      </c>
      <c r="T4835" s="5">
        <v>208.79360994440262</v>
      </c>
      <c r="U4835" s="5">
        <v>0</v>
      </c>
      <c r="V4835" s="5">
        <v>0</v>
      </c>
      <c r="W4835" s="5">
        <v>16</v>
      </c>
      <c r="X4835" s="5">
        <v>38.845322780353982</v>
      </c>
      <c r="Y4835" s="5">
        <v>18</v>
      </c>
      <c r="Z4835" s="5">
        <v>43.700988127898228</v>
      </c>
      <c r="AA4835" s="5">
        <v>52</v>
      </c>
      <c r="AB4835" s="5">
        <v>126.24729903615044</v>
      </c>
      <c r="AC4835" s="225">
        <v>649</v>
      </c>
      <c r="AD4835" s="5">
        <v>1575.6634052781083</v>
      </c>
      <c r="AE4835" s="5">
        <v>64</v>
      </c>
      <c r="AF4835" s="5">
        <v>155.38129112141593</v>
      </c>
      <c r="AG4835" s="5">
        <v>524</v>
      </c>
      <c r="AH4835" s="5">
        <v>1272.1843210565928</v>
      </c>
      <c r="AI4835" s="5">
        <v>61</v>
      </c>
      <c r="AJ4835" s="5">
        <v>148.09779310009952</v>
      </c>
    </row>
    <row r="4836" spans="1:36" x14ac:dyDescent="0.25">
      <c r="A4836">
        <v>2018</v>
      </c>
      <c r="B4836" t="s">
        <v>41</v>
      </c>
      <c r="C4836" s="212" t="s">
        <v>6158</v>
      </c>
      <c r="D4836" s="47" t="s">
        <v>6146</v>
      </c>
      <c r="E4836" s="11">
        <v>23.222000000000001</v>
      </c>
      <c r="F4836" s="2">
        <v>0.44619999999999999</v>
      </c>
      <c r="G4836" s="2">
        <v>0.53339999999999999</v>
      </c>
      <c r="H4836" s="2">
        <v>-8.72E-2</v>
      </c>
      <c r="I4836" s="2">
        <v>0.44350000000000001</v>
      </c>
      <c r="J4836" s="2">
        <v>0.50029999999999997</v>
      </c>
      <c r="K4836" s="2">
        <v>-5.6799999999999962E-2</v>
      </c>
      <c r="L4836" s="2">
        <v>0.41830000000000001</v>
      </c>
      <c r="M4836" s="2">
        <v>0.5615</v>
      </c>
      <c r="N4836" s="2">
        <v>-0.14319999999999999</v>
      </c>
      <c r="O4836" s="2">
        <v>-9.5733333333333323E-2</v>
      </c>
      <c r="P4836" s="2" t="s">
        <v>5900</v>
      </c>
      <c r="Q4836" s="5">
        <v>41283</v>
      </c>
      <c r="R4836" s="5">
        <v>1777.7538541038668</v>
      </c>
      <c r="S4836" s="5">
        <v>171</v>
      </c>
      <c r="T4836" s="5">
        <v>414.21408327883148</v>
      </c>
      <c r="U4836" s="5">
        <v>2</v>
      </c>
      <c r="V4836" s="5">
        <v>4.8446091611559234</v>
      </c>
      <c r="W4836" s="5">
        <v>38</v>
      </c>
      <c r="X4836" s="5">
        <v>92.04757406196255</v>
      </c>
      <c r="Y4836" s="5">
        <v>41</v>
      </c>
      <c r="Z4836" s="5">
        <v>99.314487803696437</v>
      </c>
      <c r="AA4836" s="5">
        <v>90</v>
      </c>
      <c r="AB4836" s="5">
        <v>218.00741225201656</v>
      </c>
      <c r="AC4836" s="225">
        <v>1261</v>
      </c>
      <c r="AD4836" s="5">
        <v>3054.5260761088098</v>
      </c>
      <c r="AE4836" s="5">
        <v>284</v>
      </c>
      <c r="AF4836" s="5">
        <v>687.93450088414113</v>
      </c>
      <c r="AG4836" s="5">
        <v>890</v>
      </c>
      <c r="AH4836" s="5">
        <v>2155.8510767143862</v>
      </c>
      <c r="AI4836" s="5">
        <v>87</v>
      </c>
      <c r="AJ4836" s="5">
        <v>210.74049851028269</v>
      </c>
    </row>
    <row r="4837" spans="1:36" x14ac:dyDescent="0.25">
      <c r="A4837">
        <v>2017</v>
      </c>
      <c r="B4837" t="s">
        <v>41</v>
      </c>
      <c r="C4837" s="212" t="s">
        <v>6066</v>
      </c>
      <c r="D4837" s="47" t="s">
        <v>6005</v>
      </c>
      <c r="E4837" s="11">
        <v>9.5630000000000006</v>
      </c>
      <c r="F4837" s="2">
        <v>0.24049999999999999</v>
      </c>
      <c r="G4837" s="2">
        <v>0.74350000000000005</v>
      </c>
      <c r="H4837" s="2">
        <v>-0.50300000000000011</v>
      </c>
      <c r="I4837" s="2">
        <v>0.2102</v>
      </c>
      <c r="J4837" s="2">
        <v>0.74750000000000005</v>
      </c>
      <c r="K4837" s="2">
        <v>-0.53730000000000011</v>
      </c>
      <c r="L4837" s="2">
        <v>0.24629999999999999</v>
      </c>
      <c r="M4837" s="2">
        <v>0.74</v>
      </c>
      <c r="N4837" s="2">
        <v>-0.49370000000000003</v>
      </c>
      <c r="O4837" s="2">
        <v>-0.51133333333333342</v>
      </c>
      <c r="P4837" s="2" t="s">
        <v>5900</v>
      </c>
      <c r="Q4837" s="5">
        <v>41323</v>
      </c>
      <c r="R4837" s="5">
        <v>4321.1335355014116</v>
      </c>
      <c r="S4837" s="5">
        <v>10</v>
      </c>
      <c r="T4837" s="5">
        <v>24.199598286668444</v>
      </c>
      <c r="U4837" s="5">
        <v>0</v>
      </c>
      <c r="V4837" s="5">
        <v>0</v>
      </c>
      <c r="W4837" s="5">
        <v>1</v>
      </c>
      <c r="X4837" s="5">
        <v>2.419959828666844</v>
      </c>
      <c r="Y4837" s="5">
        <v>5</v>
      </c>
      <c r="Z4837" s="5">
        <v>12.099799143334222</v>
      </c>
      <c r="AA4837" s="5">
        <v>4</v>
      </c>
      <c r="AB4837" s="5">
        <v>9.679839314667376</v>
      </c>
      <c r="AC4837" s="225">
        <v>222</v>
      </c>
      <c r="AD4837" s="5">
        <v>537.23108196403939</v>
      </c>
      <c r="AE4837" s="5">
        <v>24</v>
      </c>
      <c r="AF4837" s="5">
        <v>58.079035888004263</v>
      </c>
      <c r="AG4837" s="5">
        <v>194</v>
      </c>
      <c r="AH4837" s="5">
        <v>469.47220676136777</v>
      </c>
      <c r="AI4837" s="5">
        <v>4</v>
      </c>
      <c r="AJ4837" s="5">
        <v>9.679839314667376</v>
      </c>
    </row>
    <row r="4838" spans="1:36" x14ac:dyDescent="0.25">
      <c r="A4838">
        <v>2018</v>
      </c>
      <c r="B4838" t="s">
        <v>70</v>
      </c>
      <c r="C4838" s="212" t="s">
        <v>5299</v>
      </c>
      <c r="D4838" s="47" t="s">
        <v>5298</v>
      </c>
      <c r="E4838" s="11">
        <v>27.11</v>
      </c>
      <c r="F4838" s="2">
        <v>0.6744</v>
      </c>
      <c r="G4838" s="2">
        <v>0.309</v>
      </c>
      <c r="H4838" s="2">
        <v>0.3654</v>
      </c>
      <c r="I4838" s="2">
        <v>0.67290000000000005</v>
      </c>
      <c r="J4838" s="2">
        <v>0.2838</v>
      </c>
      <c r="K4838" s="2">
        <v>0.38910000000000006</v>
      </c>
      <c r="L4838" s="2">
        <v>0.62739999999999996</v>
      </c>
      <c r="M4838" s="2">
        <v>0.35830000000000001</v>
      </c>
      <c r="N4838" s="2">
        <v>0.26909999999999995</v>
      </c>
      <c r="O4838" s="2">
        <v>0.3412</v>
      </c>
      <c r="P4838" s="5" t="s">
        <v>4792</v>
      </c>
      <c r="Q4838" s="5">
        <v>41354</v>
      </c>
      <c r="R4838" s="5">
        <v>1525.4149760236076</v>
      </c>
      <c r="S4838" s="5">
        <v>43</v>
      </c>
      <c r="T4838" s="5">
        <v>103.98026793055085</v>
      </c>
      <c r="U4838" s="5">
        <v>0</v>
      </c>
      <c r="V4838" s="5">
        <v>0</v>
      </c>
      <c r="W4838" s="5">
        <v>5</v>
      </c>
      <c r="X4838" s="5">
        <v>12.09072882913382</v>
      </c>
      <c r="Y4838" s="5">
        <v>0</v>
      </c>
      <c r="Z4838" s="5">
        <v>0</v>
      </c>
      <c r="AA4838" s="5">
        <v>38</v>
      </c>
      <c r="AB4838" s="5">
        <v>91.889539101417029</v>
      </c>
      <c r="AC4838" s="225">
        <v>446</v>
      </c>
      <c r="AD4838" s="5">
        <v>1078.4930115587367</v>
      </c>
      <c r="AE4838" s="5">
        <v>40</v>
      </c>
      <c r="AF4838" s="5">
        <v>96.725830633070558</v>
      </c>
      <c r="AG4838" s="5">
        <v>392</v>
      </c>
      <c r="AH4838" s="5">
        <v>947.91314020409141</v>
      </c>
      <c r="AI4838" s="5">
        <v>14</v>
      </c>
      <c r="AJ4838" s="5">
        <v>33.854040721574698</v>
      </c>
    </row>
    <row r="4839" spans="1:36" x14ac:dyDescent="0.25">
      <c r="A4839">
        <v>2018</v>
      </c>
      <c r="B4839" t="s">
        <v>71</v>
      </c>
      <c r="C4839" s="212" t="s">
        <v>4883</v>
      </c>
      <c r="D4839" s="47" t="s">
        <v>4880</v>
      </c>
      <c r="E4839" s="11">
        <v>0</v>
      </c>
      <c r="F4839" s="2">
        <v>0.61160000000000003</v>
      </c>
      <c r="G4839" s="2">
        <v>0.37040000000000001</v>
      </c>
      <c r="H4839" s="2">
        <v>0.24120000000000003</v>
      </c>
      <c r="I4839" s="2">
        <v>0.63349999999999995</v>
      </c>
      <c r="J4839" s="2">
        <v>0.31809999999999999</v>
      </c>
      <c r="K4839" s="2">
        <v>0.31539999999999996</v>
      </c>
      <c r="L4839" s="2">
        <v>0.66879999999999995</v>
      </c>
      <c r="M4839" s="2">
        <v>0.318</v>
      </c>
      <c r="N4839" s="2">
        <v>0.35079999999999995</v>
      </c>
      <c r="O4839" s="2">
        <v>0.30246666666666666</v>
      </c>
      <c r="P4839" s="2" t="s">
        <v>4792</v>
      </c>
      <c r="Q4839" s="5">
        <v>41383</v>
      </c>
      <c r="R4839" s="5" t="s">
        <v>4791</v>
      </c>
      <c r="S4839" s="5">
        <v>95</v>
      </c>
      <c r="T4839" s="5">
        <v>229.56286397796197</v>
      </c>
      <c r="U4839" s="5">
        <v>1</v>
      </c>
      <c r="V4839" s="5">
        <v>2.4164511997680207</v>
      </c>
      <c r="W4839" s="5">
        <v>23</v>
      </c>
      <c r="X4839" s="5">
        <v>55.578377594664474</v>
      </c>
      <c r="Y4839" s="5">
        <v>13</v>
      </c>
      <c r="Z4839" s="5">
        <v>31.413865596984266</v>
      </c>
      <c r="AA4839" s="5">
        <v>58</v>
      </c>
      <c r="AB4839" s="5">
        <v>140.15416958654518</v>
      </c>
      <c r="AC4839" s="225">
        <v>670</v>
      </c>
      <c r="AD4839" s="5">
        <v>1619.022303844574</v>
      </c>
      <c r="AE4839" s="5">
        <v>117</v>
      </c>
      <c r="AF4839" s="5">
        <v>282.72479037285842</v>
      </c>
      <c r="AG4839" s="5">
        <v>517</v>
      </c>
      <c r="AH4839" s="5">
        <v>1249.3052702800667</v>
      </c>
      <c r="AI4839" s="5">
        <v>36</v>
      </c>
      <c r="AJ4839" s="5">
        <v>86.99224319164874</v>
      </c>
    </row>
    <row r="4840" spans="1:36" x14ac:dyDescent="0.25">
      <c r="A4840">
        <v>2018</v>
      </c>
      <c r="B4840" t="s">
        <v>71</v>
      </c>
      <c r="C4840" s="212" t="s">
        <v>4883</v>
      </c>
      <c r="D4840" s="47" t="s">
        <v>4880</v>
      </c>
      <c r="E4840" s="11">
        <v>0</v>
      </c>
      <c r="F4840" s="2">
        <v>0.61160000000000003</v>
      </c>
      <c r="G4840" s="2">
        <v>0.37040000000000001</v>
      </c>
      <c r="H4840" s="2">
        <v>0.24120000000000003</v>
      </c>
      <c r="I4840" s="2">
        <v>0.63349999999999995</v>
      </c>
      <c r="J4840" s="2">
        <v>0.31809999999999999</v>
      </c>
      <c r="K4840" s="2">
        <v>0.31539999999999996</v>
      </c>
      <c r="L4840" s="2">
        <v>0.66879999999999995</v>
      </c>
      <c r="M4840" s="2">
        <v>0.318</v>
      </c>
      <c r="N4840" s="2">
        <v>0.35079999999999995</v>
      </c>
      <c r="O4840" s="2">
        <v>0.30246666666666666</v>
      </c>
      <c r="P4840" s="2" t="s">
        <v>4792</v>
      </c>
      <c r="Q4840" s="5">
        <v>41383</v>
      </c>
      <c r="R4840" s="5" t="s">
        <v>4791</v>
      </c>
      <c r="S4840" s="5">
        <v>95</v>
      </c>
      <c r="T4840" s="5">
        <v>229.56286397796197</v>
      </c>
      <c r="U4840" s="5">
        <v>1</v>
      </c>
      <c r="V4840" s="5">
        <v>2.4164511997680207</v>
      </c>
      <c r="W4840" s="5">
        <v>23</v>
      </c>
      <c r="X4840" s="5">
        <v>55.578377594664474</v>
      </c>
      <c r="Y4840" s="5">
        <v>13</v>
      </c>
      <c r="Z4840" s="5">
        <v>31.413865596984266</v>
      </c>
      <c r="AA4840" s="5">
        <v>58</v>
      </c>
      <c r="AB4840" s="5">
        <v>140.15416958654518</v>
      </c>
      <c r="AC4840" s="225">
        <v>670</v>
      </c>
      <c r="AD4840" s="5">
        <v>1619.022303844574</v>
      </c>
      <c r="AE4840" s="5">
        <v>117</v>
      </c>
      <c r="AF4840" s="5">
        <v>282.72479037285842</v>
      </c>
      <c r="AG4840" s="5">
        <v>517</v>
      </c>
      <c r="AH4840" s="5">
        <v>1249.3052702800667</v>
      </c>
      <c r="AI4840" s="5">
        <v>36</v>
      </c>
      <c r="AJ4840" s="5">
        <v>86.99224319164874</v>
      </c>
    </row>
    <row r="4841" spans="1:36" x14ac:dyDescent="0.25">
      <c r="A4841">
        <v>2018</v>
      </c>
      <c r="B4841" t="s">
        <v>49</v>
      </c>
      <c r="C4841" s="212" t="s">
        <v>5745</v>
      </c>
      <c r="D4841" s="47" t="s">
        <v>6320</v>
      </c>
      <c r="E4841" s="11">
        <v>46.3</v>
      </c>
      <c r="F4841" s="2">
        <v>0.39539999999999997</v>
      </c>
      <c r="G4841" s="2">
        <v>0.57040000000000002</v>
      </c>
      <c r="H4841" s="2">
        <v>-0.17500000000000004</v>
      </c>
      <c r="I4841" s="2">
        <v>0.46700000000000003</v>
      </c>
      <c r="J4841" s="2">
        <v>0.42599999999999999</v>
      </c>
      <c r="K4841" s="2">
        <v>4.1000000000000036E-2</v>
      </c>
      <c r="L4841" s="2">
        <v>0.46100000000000002</v>
      </c>
      <c r="M4841" s="2">
        <v>0.52</v>
      </c>
      <c r="N4841" s="2">
        <v>-5.8999999999999997E-2</v>
      </c>
      <c r="O4841" s="2">
        <v>-6.433333333333334E-2</v>
      </c>
      <c r="P4841" s="2" t="s">
        <v>5900</v>
      </c>
      <c r="Q4841" s="5">
        <v>41507</v>
      </c>
      <c r="R4841" s="5">
        <v>896.47948164146874</v>
      </c>
      <c r="S4841" s="5">
        <v>83</v>
      </c>
      <c r="T4841" s="5">
        <v>199.96627074951212</v>
      </c>
      <c r="U4841" s="5">
        <v>3</v>
      </c>
      <c r="V4841" s="5">
        <v>7.2276965331148961</v>
      </c>
      <c r="W4841" s="5">
        <v>15</v>
      </c>
      <c r="X4841" s="5">
        <v>36.138482665574479</v>
      </c>
      <c r="Y4841" s="5">
        <v>7</v>
      </c>
      <c r="Z4841" s="5">
        <v>16.864625243934757</v>
      </c>
      <c r="AA4841" s="5">
        <v>58</v>
      </c>
      <c r="AB4841" s="5">
        <v>139.73546630688799</v>
      </c>
      <c r="AC4841" s="225">
        <v>398</v>
      </c>
      <c r="AD4841" s="5">
        <v>958.87440672657624</v>
      </c>
      <c r="AE4841" s="5">
        <v>52</v>
      </c>
      <c r="AF4841" s="5">
        <v>125.28007324065821</v>
      </c>
      <c r="AG4841" s="5">
        <v>324</v>
      </c>
      <c r="AH4841" s="5">
        <v>780.59122557640876</v>
      </c>
      <c r="AI4841" s="5">
        <v>22</v>
      </c>
      <c r="AJ4841" s="5">
        <v>53.003107909509239</v>
      </c>
    </row>
    <row r="4842" spans="1:36" x14ac:dyDescent="0.25">
      <c r="A4842">
        <v>2018</v>
      </c>
      <c r="B4842" t="s">
        <v>49</v>
      </c>
      <c r="C4842" s="212" t="s">
        <v>6409</v>
      </c>
      <c r="D4842" s="47" t="s">
        <v>618</v>
      </c>
      <c r="E4842" s="11">
        <v>28.9</v>
      </c>
      <c r="F4842" s="2">
        <v>0.3947</v>
      </c>
      <c r="G4842" s="2">
        <v>0.57199999999999995</v>
      </c>
      <c r="H4842" s="2">
        <v>-0.17729999999999996</v>
      </c>
      <c r="I4842" s="2">
        <v>0.41099999999999998</v>
      </c>
      <c r="J4842" s="2">
        <v>0.49299999999999999</v>
      </c>
      <c r="K4842" s="2">
        <v>-8.2000000000000017E-2</v>
      </c>
      <c r="L4842" s="2">
        <v>0.45900000000000002</v>
      </c>
      <c r="M4842" s="2">
        <v>0.52500000000000002</v>
      </c>
      <c r="N4842" s="2">
        <v>-6.6000000000000003E-2</v>
      </c>
      <c r="O4842" s="2">
        <v>-0.10843333333333333</v>
      </c>
      <c r="P4842" s="2" t="s">
        <v>5900</v>
      </c>
      <c r="Q4842" s="5">
        <v>41631</v>
      </c>
      <c r="R4842" s="5">
        <v>1440.5190311418685</v>
      </c>
      <c r="S4842" s="5">
        <v>239</v>
      </c>
      <c r="T4842" s="5">
        <v>574.09142225745234</v>
      </c>
      <c r="U4842" s="5">
        <v>0</v>
      </c>
      <c r="V4842" s="5">
        <v>0</v>
      </c>
      <c r="W4842" s="5">
        <v>31</v>
      </c>
      <c r="X4842" s="5">
        <v>74.463740962263699</v>
      </c>
      <c r="Y4842" s="5">
        <v>20</v>
      </c>
      <c r="Z4842" s="5">
        <v>48.041123201460451</v>
      </c>
      <c r="AA4842" s="5">
        <v>188</v>
      </c>
      <c r="AB4842" s="5">
        <v>451.58655809372829</v>
      </c>
      <c r="AC4842" s="225">
        <v>599</v>
      </c>
      <c r="AD4842" s="5">
        <v>1438.8316398837403</v>
      </c>
      <c r="AE4842" s="5">
        <v>64</v>
      </c>
      <c r="AF4842" s="5">
        <v>153.73159424467343</v>
      </c>
      <c r="AG4842" s="5">
        <v>495</v>
      </c>
      <c r="AH4842" s="5">
        <v>1189.0177992361462</v>
      </c>
      <c r="AI4842" s="5">
        <v>40</v>
      </c>
      <c r="AJ4842" s="5">
        <v>96.082246402920902</v>
      </c>
    </row>
    <row r="4843" spans="1:36" x14ac:dyDescent="0.25">
      <c r="A4843">
        <v>2017</v>
      </c>
      <c r="B4843" t="s">
        <v>71</v>
      </c>
      <c r="C4843" s="212" t="s">
        <v>651</v>
      </c>
      <c r="D4843" s="47" t="s">
        <v>5201</v>
      </c>
      <c r="E4843" s="11">
        <v>0</v>
      </c>
      <c r="F4843" s="2">
        <v>0.6512</v>
      </c>
      <c r="G4843" s="2">
        <v>0.33389999999999997</v>
      </c>
      <c r="H4843" s="2">
        <v>0.31730000000000003</v>
      </c>
      <c r="I4843" s="2">
        <v>0.65080000000000005</v>
      </c>
      <c r="J4843" s="2">
        <v>0.30769999999999997</v>
      </c>
      <c r="K4843" s="2">
        <v>0.34310000000000007</v>
      </c>
      <c r="L4843" s="2">
        <v>0.64970000000000006</v>
      </c>
      <c r="M4843" s="2">
        <v>0.33460000000000001</v>
      </c>
      <c r="N4843" s="2">
        <v>0.31510000000000005</v>
      </c>
      <c r="O4843" s="2">
        <v>0.32516666666666671</v>
      </c>
      <c r="P4843" s="2" t="s">
        <v>4792</v>
      </c>
      <c r="Q4843" s="5">
        <v>41634</v>
      </c>
      <c r="R4843" s="5" t="s">
        <v>4791</v>
      </c>
      <c r="S4843" s="5">
        <v>160</v>
      </c>
      <c r="T4843" s="5">
        <v>384.30129221309511</v>
      </c>
      <c r="U4843" s="5">
        <v>1</v>
      </c>
      <c r="V4843" s="5">
        <v>2.4018830763318442</v>
      </c>
      <c r="W4843" s="5">
        <v>23</v>
      </c>
      <c r="X4843" s="5">
        <v>55.243310755632415</v>
      </c>
      <c r="Y4843" s="5">
        <v>24</v>
      </c>
      <c r="Z4843" s="5">
        <v>57.645193831964264</v>
      </c>
      <c r="AA4843" s="5">
        <v>112</v>
      </c>
      <c r="AB4843" s="5">
        <v>269.01090454916658</v>
      </c>
      <c r="AC4843" s="225">
        <v>675</v>
      </c>
      <c r="AD4843" s="5">
        <v>1621.2710765239949</v>
      </c>
      <c r="AE4843" s="5">
        <v>102</v>
      </c>
      <c r="AF4843" s="5">
        <v>244.99207378584808</v>
      </c>
      <c r="AG4843" s="5">
        <v>485</v>
      </c>
      <c r="AH4843" s="5">
        <v>1164.9132920209445</v>
      </c>
      <c r="AI4843" s="5">
        <v>88</v>
      </c>
      <c r="AJ4843" s="5">
        <v>211.36571071720226</v>
      </c>
    </row>
    <row r="4844" spans="1:36" x14ac:dyDescent="0.25">
      <c r="A4844">
        <v>2018</v>
      </c>
      <c r="B4844" t="s">
        <v>71</v>
      </c>
      <c r="C4844" s="212" t="s">
        <v>651</v>
      </c>
      <c r="D4844" s="47" t="s">
        <v>5201</v>
      </c>
      <c r="E4844" s="11">
        <v>0</v>
      </c>
      <c r="F4844" s="2">
        <v>0.6512</v>
      </c>
      <c r="G4844" s="2">
        <v>0.33389999999999997</v>
      </c>
      <c r="H4844" s="2">
        <v>0.31730000000000003</v>
      </c>
      <c r="I4844" s="2">
        <v>0.65080000000000005</v>
      </c>
      <c r="J4844" s="2">
        <v>0.30769999999999997</v>
      </c>
      <c r="K4844" s="2">
        <v>0.34310000000000007</v>
      </c>
      <c r="L4844" s="2">
        <v>0.64970000000000006</v>
      </c>
      <c r="M4844" s="2">
        <v>0.33460000000000001</v>
      </c>
      <c r="N4844" s="2">
        <v>0.31510000000000005</v>
      </c>
      <c r="O4844" s="2">
        <v>0.32516666666666671</v>
      </c>
      <c r="P4844" s="2" t="s">
        <v>4792</v>
      </c>
      <c r="Q4844" s="5">
        <v>41651</v>
      </c>
      <c r="R4844" s="5" t="s">
        <v>4791</v>
      </c>
      <c r="S4844" s="5">
        <v>134</v>
      </c>
      <c r="T4844" s="5">
        <v>321.72096708362346</v>
      </c>
      <c r="U4844" s="5">
        <v>0</v>
      </c>
      <c r="V4844" s="5">
        <v>0</v>
      </c>
      <c r="W4844" s="5">
        <v>14</v>
      </c>
      <c r="X4844" s="5">
        <v>33.612638352020362</v>
      </c>
      <c r="Y4844" s="5">
        <v>16</v>
      </c>
      <c r="Z4844" s="5">
        <v>38.414443830880415</v>
      </c>
      <c r="AA4844" s="5">
        <v>104</v>
      </c>
      <c r="AB4844" s="5">
        <v>249.69388490072268</v>
      </c>
      <c r="AC4844" s="225">
        <v>666</v>
      </c>
      <c r="AD4844" s="5">
        <v>1599.001224460397</v>
      </c>
      <c r="AE4844" s="5">
        <v>103</v>
      </c>
      <c r="AF4844" s="5">
        <v>247.29298216129266</v>
      </c>
      <c r="AG4844" s="5">
        <v>510</v>
      </c>
      <c r="AH4844" s="5">
        <v>1224.4603971093131</v>
      </c>
      <c r="AI4844" s="5">
        <v>53</v>
      </c>
      <c r="AJ4844" s="5">
        <v>127.24784518979136</v>
      </c>
    </row>
    <row r="4845" spans="1:36" x14ac:dyDescent="0.25">
      <c r="A4845">
        <v>2018</v>
      </c>
      <c r="B4845" t="s">
        <v>71</v>
      </c>
      <c r="C4845" s="212" t="s">
        <v>651</v>
      </c>
      <c r="D4845" s="47" t="s">
        <v>5201</v>
      </c>
      <c r="E4845" s="11">
        <v>0</v>
      </c>
      <c r="F4845" s="2">
        <v>0.6512</v>
      </c>
      <c r="G4845" s="2">
        <v>0.33389999999999997</v>
      </c>
      <c r="H4845" s="2">
        <v>0.31730000000000003</v>
      </c>
      <c r="I4845" s="2">
        <v>0.65080000000000005</v>
      </c>
      <c r="J4845" s="2">
        <v>0.30769999999999997</v>
      </c>
      <c r="K4845" s="2">
        <v>0.34310000000000007</v>
      </c>
      <c r="L4845" s="2">
        <v>0.64970000000000006</v>
      </c>
      <c r="M4845" s="2">
        <v>0.33460000000000001</v>
      </c>
      <c r="N4845" s="2">
        <v>0.31510000000000005</v>
      </c>
      <c r="O4845" s="2">
        <v>0.32516666666666671</v>
      </c>
      <c r="P4845" s="2" t="s">
        <v>4792</v>
      </c>
      <c r="Q4845" s="5">
        <v>41651</v>
      </c>
      <c r="R4845" s="5" t="s">
        <v>4791</v>
      </c>
      <c r="S4845" s="5">
        <v>134</v>
      </c>
      <c r="T4845" s="5">
        <v>321.72096708362346</v>
      </c>
      <c r="U4845" s="5">
        <v>0</v>
      </c>
      <c r="V4845" s="5">
        <v>0</v>
      </c>
      <c r="W4845" s="5">
        <v>14</v>
      </c>
      <c r="X4845" s="5">
        <v>33.612638352020362</v>
      </c>
      <c r="Y4845" s="5">
        <v>16</v>
      </c>
      <c r="Z4845" s="5">
        <v>38.414443830880415</v>
      </c>
      <c r="AA4845" s="5">
        <v>104</v>
      </c>
      <c r="AB4845" s="5">
        <v>249.69388490072268</v>
      </c>
      <c r="AC4845" s="225">
        <v>666</v>
      </c>
      <c r="AD4845" s="5">
        <v>1599.001224460397</v>
      </c>
      <c r="AE4845" s="5">
        <v>103</v>
      </c>
      <c r="AF4845" s="5">
        <v>247.29298216129266</v>
      </c>
      <c r="AG4845" s="5">
        <v>510</v>
      </c>
      <c r="AH4845" s="5">
        <v>1224.4603971093131</v>
      </c>
      <c r="AI4845" s="5">
        <v>53</v>
      </c>
      <c r="AJ4845" s="5">
        <v>127.24784518979136</v>
      </c>
    </row>
    <row r="4846" spans="1:36" x14ac:dyDescent="0.25">
      <c r="A4846">
        <v>2017</v>
      </c>
      <c r="B4846" t="s">
        <v>49</v>
      </c>
      <c r="C4846" s="133" t="s">
        <v>6337</v>
      </c>
      <c r="D4846" s="230" t="s">
        <v>5760</v>
      </c>
      <c r="E4846" s="229">
        <v>15.1</v>
      </c>
      <c r="F4846" s="228">
        <v>0.34110000000000001</v>
      </c>
      <c r="G4846" s="228">
        <v>0.62929999999999997</v>
      </c>
      <c r="H4846" s="228">
        <v>-0.28819999999999996</v>
      </c>
      <c r="I4846" s="228">
        <v>0.308</v>
      </c>
      <c r="J4846" s="228">
        <v>0.58799999999999997</v>
      </c>
      <c r="K4846" s="228">
        <v>-0.27999999999999997</v>
      </c>
      <c r="L4846" s="228">
        <v>0.40200000000000002</v>
      </c>
      <c r="M4846" s="228">
        <v>0.58499999999999996</v>
      </c>
      <c r="N4846" s="228">
        <v>-0.18299999999999994</v>
      </c>
      <c r="O4846" s="228">
        <v>-0.25039999999999996</v>
      </c>
      <c r="P4846" s="228" t="s">
        <v>5900</v>
      </c>
      <c r="Q4846" s="226">
        <v>41678</v>
      </c>
      <c r="R4846" s="226">
        <v>2760.1324503311257</v>
      </c>
      <c r="S4846" s="226">
        <v>48</v>
      </c>
      <c r="T4846" s="226">
        <v>115.1686741206392</v>
      </c>
      <c r="U4846" s="226">
        <v>0</v>
      </c>
      <c r="V4846" s="226">
        <v>0</v>
      </c>
      <c r="W4846" s="226">
        <v>6</v>
      </c>
      <c r="X4846" s="226">
        <v>14.396084265079899</v>
      </c>
      <c r="Y4846" s="226">
        <v>6</v>
      </c>
      <c r="Z4846" s="226">
        <v>14.396084265079899</v>
      </c>
      <c r="AA4846" s="226">
        <v>36</v>
      </c>
      <c r="AB4846" s="226">
        <v>86.376505590479383</v>
      </c>
      <c r="AC4846" s="227">
        <v>235</v>
      </c>
      <c r="AD4846" s="226">
        <v>563.84663371562931</v>
      </c>
      <c r="AE4846" s="226">
        <v>25</v>
      </c>
      <c r="AF4846" s="226">
        <v>59.983684437832906</v>
      </c>
      <c r="AG4846" s="226">
        <v>202</v>
      </c>
      <c r="AH4846" s="226">
        <v>484.66817025768989</v>
      </c>
      <c r="AI4846" s="226">
        <v>8</v>
      </c>
      <c r="AJ4846" s="226">
        <v>19.19477902010653</v>
      </c>
    </row>
    <row r="4847" spans="1:36" x14ac:dyDescent="0.25">
      <c r="A4847">
        <v>2019</v>
      </c>
      <c r="B4847" t="s">
        <v>41</v>
      </c>
      <c r="C4847" s="212" t="s">
        <v>670</v>
      </c>
      <c r="D4847" s="47" t="s">
        <v>6126</v>
      </c>
      <c r="E4847" s="11">
        <v>16.753</v>
      </c>
      <c r="F4847" s="2">
        <v>0.42849999999999999</v>
      </c>
      <c r="G4847" s="2">
        <v>0.54959999999999998</v>
      </c>
      <c r="H4847" s="2">
        <v>-0.12109999999999999</v>
      </c>
      <c r="I4847" s="2">
        <v>0.42820000000000003</v>
      </c>
      <c r="J4847" s="2">
        <v>0.51229999999999998</v>
      </c>
      <c r="K4847" s="2">
        <v>-8.4099999999999953E-2</v>
      </c>
      <c r="L4847" s="2">
        <v>0.38229999999999997</v>
      </c>
      <c r="M4847" s="2">
        <v>0.60040000000000004</v>
      </c>
      <c r="N4847" s="2">
        <v>-0.21810000000000007</v>
      </c>
      <c r="O4847" s="2">
        <v>-0.1411</v>
      </c>
      <c r="P4847" s="2" t="s">
        <v>5900</v>
      </c>
      <c r="Q4847" s="5">
        <v>41701</v>
      </c>
      <c r="R4847" s="5">
        <v>2489.1661195009847</v>
      </c>
      <c r="S4847" s="5">
        <v>219</v>
      </c>
      <c r="T4847" s="5">
        <v>525.16726217596704</v>
      </c>
      <c r="U4847" s="5">
        <v>1</v>
      </c>
      <c r="V4847" s="5">
        <v>2.3980240282007625</v>
      </c>
      <c r="W4847" s="5">
        <v>36</v>
      </c>
      <c r="X4847" s="5">
        <v>86.32886501522745</v>
      </c>
      <c r="Y4847" s="5">
        <v>26</v>
      </c>
      <c r="Z4847" s="5">
        <v>62.348624733219829</v>
      </c>
      <c r="AA4847" s="5">
        <v>156</v>
      </c>
      <c r="AB4847" s="5">
        <v>374.09174839931893</v>
      </c>
      <c r="AC4847" s="225">
        <v>978</v>
      </c>
      <c r="AD4847" s="5">
        <v>2345.2674995803459</v>
      </c>
      <c r="AE4847" s="5">
        <v>190</v>
      </c>
      <c r="AF4847" s="5">
        <v>455.62456535814488</v>
      </c>
      <c r="AG4847" s="5">
        <v>727</v>
      </c>
      <c r="AH4847" s="5">
        <v>1743.3634685019545</v>
      </c>
      <c r="AI4847" s="5">
        <v>61</v>
      </c>
      <c r="AJ4847" s="5">
        <v>146.27946572024652</v>
      </c>
    </row>
    <row r="4848" spans="1:36" x14ac:dyDescent="0.25">
      <c r="A4848">
        <v>2018</v>
      </c>
      <c r="B4848" t="s">
        <v>49</v>
      </c>
      <c r="C4848" s="212" t="s">
        <v>6409</v>
      </c>
      <c r="D4848" s="47" t="s">
        <v>618</v>
      </c>
      <c r="E4848" s="11">
        <v>28.9</v>
      </c>
      <c r="F4848" s="2">
        <v>0.3947</v>
      </c>
      <c r="G4848" s="2">
        <v>0.57199999999999995</v>
      </c>
      <c r="H4848" s="2">
        <v>-0.17729999999999996</v>
      </c>
      <c r="I4848" s="2">
        <v>0.41099999999999998</v>
      </c>
      <c r="J4848" s="2">
        <v>0.49299999999999999</v>
      </c>
      <c r="K4848" s="2">
        <v>-8.2000000000000017E-2</v>
      </c>
      <c r="L4848" s="2">
        <v>0.45900000000000002</v>
      </c>
      <c r="M4848" s="2">
        <v>0.52500000000000002</v>
      </c>
      <c r="N4848" s="2">
        <v>-6.6000000000000003E-2</v>
      </c>
      <c r="O4848" s="2">
        <v>-0.10843333333333333</v>
      </c>
      <c r="P4848" s="2" t="s">
        <v>5900</v>
      </c>
      <c r="Q4848" s="5">
        <v>41727</v>
      </c>
      <c r="R4848" s="5">
        <v>1443.8408304498271</v>
      </c>
      <c r="S4848" s="5">
        <v>219</v>
      </c>
      <c r="T4848" s="5">
        <v>524.84003163419368</v>
      </c>
      <c r="U4848" s="5">
        <v>0</v>
      </c>
      <c r="V4848" s="5">
        <v>0</v>
      </c>
      <c r="W4848" s="5">
        <v>17</v>
      </c>
      <c r="X4848" s="5">
        <v>40.741007021832388</v>
      </c>
      <c r="Y4848" s="5">
        <v>12</v>
      </c>
      <c r="Z4848" s="5">
        <v>28.758357897764036</v>
      </c>
      <c r="AA4848" s="5">
        <v>190</v>
      </c>
      <c r="AB4848" s="5">
        <v>455.34066671459726</v>
      </c>
      <c r="AC4848" s="225">
        <v>824</v>
      </c>
      <c r="AD4848" s="5">
        <v>1974.7405756464641</v>
      </c>
      <c r="AE4848" s="5">
        <v>125</v>
      </c>
      <c r="AF4848" s="5">
        <v>299.5662281017087</v>
      </c>
      <c r="AG4848" s="5">
        <v>670</v>
      </c>
      <c r="AH4848" s="5">
        <v>1605.6749826251587</v>
      </c>
      <c r="AI4848" s="5">
        <v>29</v>
      </c>
      <c r="AJ4848" s="5">
        <v>69.499364919596417</v>
      </c>
    </row>
    <row r="4849" spans="1:36" x14ac:dyDescent="0.25">
      <c r="A4849">
        <v>2019</v>
      </c>
      <c r="B4849" t="s">
        <v>71</v>
      </c>
      <c r="C4849" s="212" t="s">
        <v>5915</v>
      </c>
      <c r="D4849" s="47" t="s">
        <v>5914</v>
      </c>
      <c r="E4849" s="11">
        <v>0</v>
      </c>
      <c r="F4849" s="2">
        <v>0.4098</v>
      </c>
      <c r="G4849" s="2">
        <v>0.58040000000000003</v>
      </c>
      <c r="H4849" s="2">
        <v>-0.17060000000000003</v>
      </c>
      <c r="I4849" s="2">
        <v>0.28050000000000003</v>
      </c>
      <c r="J4849" s="2">
        <v>0.68500000000000005</v>
      </c>
      <c r="K4849" s="2">
        <v>-0.40450000000000003</v>
      </c>
      <c r="L4849" s="2">
        <v>0.28649999999999998</v>
      </c>
      <c r="M4849" s="2">
        <v>0.70399999999999996</v>
      </c>
      <c r="N4849" s="2">
        <v>-0.41749999999999998</v>
      </c>
      <c r="O4849" s="2">
        <v>-0.3308666666666667</v>
      </c>
      <c r="P4849" s="2" t="s">
        <v>5900</v>
      </c>
      <c r="Q4849" s="5">
        <v>41729</v>
      </c>
      <c r="R4849" s="5" t="s">
        <v>4791</v>
      </c>
      <c r="S4849" s="5">
        <v>155</v>
      </c>
      <c r="T4849" s="5">
        <v>371.44431929832967</v>
      </c>
      <c r="U4849" s="5">
        <v>2</v>
      </c>
      <c r="V4849" s="5">
        <v>4.7928299264300609</v>
      </c>
      <c r="W4849" s="5">
        <v>33</v>
      </c>
      <c r="X4849" s="5">
        <v>79.081693786095997</v>
      </c>
      <c r="Y4849" s="5">
        <v>29</v>
      </c>
      <c r="Z4849" s="5">
        <v>69.496033933235879</v>
      </c>
      <c r="AA4849" s="5">
        <v>91</v>
      </c>
      <c r="AB4849" s="5">
        <v>218.07376165256775</v>
      </c>
      <c r="AC4849" s="225">
        <v>1528</v>
      </c>
      <c r="AD4849" s="5">
        <v>3661.7220637925661</v>
      </c>
      <c r="AE4849" s="5">
        <v>161</v>
      </c>
      <c r="AF4849" s="5">
        <v>385.82280907761987</v>
      </c>
      <c r="AG4849" s="5">
        <v>1313</v>
      </c>
      <c r="AH4849" s="5">
        <v>3146.4928467013347</v>
      </c>
      <c r="AI4849" s="5">
        <v>54</v>
      </c>
      <c r="AJ4849" s="5">
        <v>129.40640801361164</v>
      </c>
    </row>
    <row r="4850" spans="1:36" x14ac:dyDescent="0.25">
      <c r="A4850">
        <v>2017</v>
      </c>
      <c r="B4850" t="s">
        <v>49</v>
      </c>
      <c r="C4850" s="212" t="s">
        <v>5745</v>
      </c>
      <c r="D4850" s="47" t="s">
        <v>6320</v>
      </c>
      <c r="E4850" s="11">
        <v>46.3</v>
      </c>
      <c r="F4850" s="2">
        <v>0.39539999999999997</v>
      </c>
      <c r="G4850" s="2">
        <v>0.57040000000000002</v>
      </c>
      <c r="H4850" s="2">
        <v>-0.17500000000000004</v>
      </c>
      <c r="I4850" s="2">
        <v>0.46700000000000003</v>
      </c>
      <c r="J4850" s="2">
        <v>0.42599999999999999</v>
      </c>
      <c r="K4850" s="2">
        <v>4.1000000000000036E-2</v>
      </c>
      <c r="L4850" s="2">
        <v>0.46100000000000002</v>
      </c>
      <c r="M4850" s="2">
        <v>0.52</v>
      </c>
      <c r="N4850" s="2">
        <v>-5.8999999999999997E-2</v>
      </c>
      <c r="O4850" s="2">
        <v>-6.433333333333334E-2</v>
      </c>
      <c r="P4850" s="2" t="s">
        <v>5900</v>
      </c>
      <c r="Q4850" s="5">
        <v>41735</v>
      </c>
      <c r="R4850" s="5">
        <v>901.40388768898492</v>
      </c>
      <c r="S4850" s="5">
        <v>105</v>
      </c>
      <c r="T4850" s="5">
        <v>251.58739666946207</v>
      </c>
      <c r="U4850" s="5">
        <v>0</v>
      </c>
      <c r="V4850" s="5">
        <v>0</v>
      </c>
      <c r="W4850" s="5">
        <v>21</v>
      </c>
      <c r="X4850" s="5">
        <v>50.317479333892415</v>
      </c>
      <c r="Y4850" s="5">
        <v>14</v>
      </c>
      <c r="Z4850" s="5">
        <v>33.544986222594943</v>
      </c>
      <c r="AA4850" s="5">
        <v>70</v>
      </c>
      <c r="AB4850" s="5">
        <v>167.72493111297473</v>
      </c>
      <c r="AC4850" s="225">
        <v>559</v>
      </c>
      <c r="AD4850" s="5">
        <v>1339.4033784593266</v>
      </c>
      <c r="AE4850" s="5">
        <v>96</v>
      </c>
      <c r="AF4850" s="5">
        <v>230.02276266922249</v>
      </c>
      <c r="AG4850" s="5">
        <v>432</v>
      </c>
      <c r="AH4850" s="5">
        <v>1035.1024320115012</v>
      </c>
      <c r="AI4850" s="5">
        <v>31</v>
      </c>
      <c r="AJ4850" s="5">
        <v>74.278183778603093</v>
      </c>
    </row>
    <row r="4851" spans="1:36" x14ac:dyDescent="0.25">
      <c r="A4851">
        <v>2017</v>
      </c>
      <c r="B4851" t="s">
        <v>71</v>
      </c>
      <c r="C4851" s="212" t="s">
        <v>5956</v>
      </c>
      <c r="D4851" s="47" t="s">
        <v>610</v>
      </c>
      <c r="E4851" s="11">
        <v>0</v>
      </c>
      <c r="F4851" s="2">
        <v>0.33289999999999997</v>
      </c>
      <c r="G4851" s="2">
        <v>0.64890000000000003</v>
      </c>
      <c r="H4851" s="2">
        <v>-0.31600000000000006</v>
      </c>
      <c r="I4851" s="2">
        <v>0.34639999999999999</v>
      </c>
      <c r="J4851" s="2">
        <v>0.60750000000000004</v>
      </c>
      <c r="K4851" s="2">
        <v>-0.26110000000000005</v>
      </c>
      <c r="L4851" s="2">
        <v>0.41660000000000003</v>
      </c>
      <c r="M4851" s="2">
        <v>0.57110000000000005</v>
      </c>
      <c r="N4851" s="2">
        <v>-0.15450000000000003</v>
      </c>
      <c r="O4851" s="2">
        <v>-0.24386666666666676</v>
      </c>
      <c r="P4851" s="2" t="s">
        <v>5900</v>
      </c>
      <c r="Q4851" s="5">
        <v>41809</v>
      </c>
      <c r="R4851" s="5" t="s">
        <v>4791</v>
      </c>
      <c r="S4851" s="5">
        <v>28</v>
      </c>
      <c r="T4851" s="5">
        <v>66.971226290989975</v>
      </c>
      <c r="U4851" s="5">
        <v>1</v>
      </c>
      <c r="V4851" s="5">
        <v>2.3918295103924994</v>
      </c>
      <c r="W4851" s="5">
        <v>5</v>
      </c>
      <c r="X4851" s="5">
        <v>11.959147551962497</v>
      </c>
      <c r="Y4851" s="5">
        <v>6</v>
      </c>
      <c r="Z4851" s="5">
        <v>14.350977062354994</v>
      </c>
      <c r="AA4851" s="5">
        <v>16</v>
      </c>
      <c r="AB4851" s="5">
        <v>38.26927216627999</v>
      </c>
      <c r="AC4851" s="225">
        <v>533</v>
      </c>
      <c r="AD4851" s="5">
        <v>1274.845129039202</v>
      </c>
      <c r="AE4851" s="5">
        <v>89</v>
      </c>
      <c r="AF4851" s="5">
        <v>212.87282642493241</v>
      </c>
      <c r="AG4851" s="5">
        <v>421</v>
      </c>
      <c r="AH4851" s="5">
        <v>1006.9602238752421</v>
      </c>
      <c r="AI4851" s="5">
        <v>23</v>
      </c>
      <c r="AJ4851" s="5">
        <v>55.01207873902748</v>
      </c>
    </row>
    <row r="4852" spans="1:36" x14ac:dyDescent="0.25">
      <c r="A4852">
        <v>2017</v>
      </c>
      <c r="B4852" t="s">
        <v>49</v>
      </c>
      <c r="C4852" s="212" t="s">
        <v>6409</v>
      </c>
      <c r="D4852" s="47" t="s">
        <v>618</v>
      </c>
      <c r="E4852" s="11">
        <v>28.9</v>
      </c>
      <c r="F4852" s="2">
        <v>0.3947</v>
      </c>
      <c r="G4852" s="2">
        <v>0.57199999999999995</v>
      </c>
      <c r="H4852" s="2">
        <v>-0.17729999999999996</v>
      </c>
      <c r="I4852" s="2">
        <v>0.41099999999999998</v>
      </c>
      <c r="J4852" s="2">
        <v>0.49299999999999999</v>
      </c>
      <c r="K4852" s="2">
        <v>-8.2000000000000017E-2</v>
      </c>
      <c r="L4852" s="2">
        <v>0.45900000000000002</v>
      </c>
      <c r="M4852" s="2">
        <v>0.52500000000000002</v>
      </c>
      <c r="N4852" s="2">
        <v>-6.6000000000000003E-2</v>
      </c>
      <c r="O4852" s="2">
        <v>-0.10843333333333333</v>
      </c>
      <c r="P4852" s="2" t="s">
        <v>5900</v>
      </c>
      <c r="Q4852" s="5">
        <v>41846</v>
      </c>
      <c r="R4852" s="5">
        <v>1447.9584775086505</v>
      </c>
      <c r="S4852" s="5">
        <v>234</v>
      </c>
      <c r="T4852" s="5">
        <v>559.19323232806005</v>
      </c>
      <c r="U4852" s="5">
        <v>2</v>
      </c>
      <c r="V4852" s="5">
        <v>4.7794293361372651</v>
      </c>
      <c r="W4852" s="5">
        <v>18</v>
      </c>
      <c r="X4852" s="5">
        <v>43.01486402523539</v>
      </c>
      <c r="Y4852" s="5">
        <v>20</v>
      </c>
      <c r="Z4852" s="5">
        <v>47.794293361372652</v>
      </c>
      <c r="AA4852" s="5">
        <v>194</v>
      </c>
      <c r="AB4852" s="5">
        <v>463.60464560531472</v>
      </c>
      <c r="AC4852" s="225">
        <v>940</v>
      </c>
      <c r="AD4852" s="5">
        <v>2246.3317879845149</v>
      </c>
      <c r="AE4852" s="5">
        <v>121</v>
      </c>
      <c r="AF4852" s="5">
        <v>289.15547483630451</v>
      </c>
      <c r="AG4852" s="5">
        <v>770</v>
      </c>
      <c r="AH4852" s="5">
        <v>1840.080294412847</v>
      </c>
      <c r="AI4852" s="5">
        <v>49</v>
      </c>
      <c r="AJ4852" s="5">
        <v>117.096018735363</v>
      </c>
    </row>
    <row r="4853" spans="1:36" x14ac:dyDescent="0.25">
      <c r="A4853">
        <v>2018</v>
      </c>
      <c r="B4853" t="s">
        <v>49</v>
      </c>
      <c r="C4853" s="212" t="s">
        <v>5745</v>
      </c>
      <c r="D4853" s="47" t="s">
        <v>6320</v>
      </c>
      <c r="E4853" s="11">
        <v>46.3</v>
      </c>
      <c r="F4853" s="2">
        <v>0.39539999999999997</v>
      </c>
      <c r="G4853" s="2">
        <v>0.57040000000000002</v>
      </c>
      <c r="H4853" s="2">
        <v>-0.17500000000000004</v>
      </c>
      <c r="I4853" s="2">
        <v>0.46700000000000003</v>
      </c>
      <c r="J4853" s="2">
        <v>0.42599999999999999</v>
      </c>
      <c r="K4853" s="2">
        <v>4.1000000000000036E-2</v>
      </c>
      <c r="L4853" s="2">
        <v>0.46100000000000002</v>
      </c>
      <c r="M4853" s="2">
        <v>0.52</v>
      </c>
      <c r="N4853" s="2">
        <v>-5.8999999999999997E-2</v>
      </c>
      <c r="O4853" s="2">
        <v>-6.433333333333334E-2</v>
      </c>
      <c r="P4853" s="2" t="s">
        <v>5900</v>
      </c>
      <c r="Q4853" s="5">
        <v>41854</v>
      </c>
      <c r="R4853" s="5">
        <v>903.97408207343415</v>
      </c>
      <c r="S4853" s="5">
        <v>111</v>
      </c>
      <c r="T4853" s="5">
        <v>265.2076265112056</v>
      </c>
      <c r="U4853" s="5">
        <v>0</v>
      </c>
      <c r="V4853" s="5">
        <v>0</v>
      </c>
      <c r="W4853" s="5">
        <v>16</v>
      </c>
      <c r="X4853" s="5">
        <v>38.228126343957562</v>
      </c>
      <c r="Y4853" s="5">
        <v>8</v>
      </c>
      <c r="Z4853" s="5">
        <v>19.114063171978781</v>
      </c>
      <c r="AA4853" s="5">
        <v>87</v>
      </c>
      <c r="AB4853" s="5">
        <v>207.86543699526928</v>
      </c>
      <c r="AC4853" s="225">
        <v>464</v>
      </c>
      <c r="AD4853" s="5">
        <v>1108.6156639747694</v>
      </c>
      <c r="AE4853" s="5">
        <v>78</v>
      </c>
      <c r="AF4853" s="5">
        <v>186.36211592679314</v>
      </c>
      <c r="AG4853" s="5">
        <v>362</v>
      </c>
      <c r="AH4853" s="5">
        <v>864.91135853204003</v>
      </c>
      <c r="AI4853" s="5">
        <v>24</v>
      </c>
      <c r="AJ4853" s="5">
        <v>57.342189515936347</v>
      </c>
    </row>
    <row r="4854" spans="1:36" x14ac:dyDescent="0.25">
      <c r="A4854">
        <v>2019</v>
      </c>
      <c r="B4854" t="s">
        <v>70</v>
      </c>
      <c r="C4854" s="212" t="s">
        <v>5314</v>
      </c>
      <c r="D4854" s="47" t="s">
        <v>5300</v>
      </c>
      <c r="E4854" s="11">
        <v>31.75</v>
      </c>
      <c r="F4854" s="2">
        <v>0.68500000000000005</v>
      </c>
      <c r="G4854" s="2">
        <v>0.29880000000000001</v>
      </c>
      <c r="H4854" s="2">
        <v>0.38620000000000004</v>
      </c>
      <c r="I4854" s="2">
        <v>0.70109999999999995</v>
      </c>
      <c r="J4854" s="2">
        <v>0.254</v>
      </c>
      <c r="K4854" s="2">
        <v>0.44709999999999994</v>
      </c>
      <c r="L4854" s="2">
        <v>0.70379999999999998</v>
      </c>
      <c r="M4854" s="2">
        <v>0.28420000000000001</v>
      </c>
      <c r="N4854" s="2">
        <v>0.41959999999999997</v>
      </c>
      <c r="O4854" s="2">
        <v>0.4176333333333333</v>
      </c>
      <c r="P4854" s="5" t="s">
        <v>4792</v>
      </c>
      <c r="Q4854" s="5">
        <v>41918</v>
      </c>
      <c r="R4854" s="5">
        <v>1320.251968503937</v>
      </c>
      <c r="S4854" s="5">
        <v>117</v>
      </c>
      <c r="T4854" s="5">
        <v>279.11637005582327</v>
      </c>
      <c r="U4854" s="5">
        <v>4</v>
      </c>
      <c r="V4854" s="5">
        <v>9.5424400019084885</v>
      </c>
      <c r="W4854" s="5">
        <v>6</v>
      </c>
      <c r="X4854" s="5">
        <v>14.313660002862733</v>
      </c>
      <c r="Y4854" s="5">
        <v>10</v>
      </c>
      <c r="Z4854" s="5">
        <v>23.856100004771221</v>
      </c>
      <c r="AA4854" s="5">
        <v>97</v>
      </c>
      <c r="AB4854" s="5">
        <v>231.40417004628083</v>
      </c>
      <c r="AC4854" s="225">
        <v>451</v>
      </c>
      <c r="AD4854" s="5">
        <v>1075.9101102151819</v>
      </c>
      <c r="AE4854" s="5">
        <v>33</v>
      </c>
      <c r="AF4854" s="5">
        <v>78.725130015745023</v>
      </c>
      <c r="AG4854" s="5">
        <v>387</v>
      </c>
      <c r="AH4854" s="5">
        <v>923.23107018464611</v>
      </c>
      <c r="AI4854" s="5">
        <v>31</v>
      </c>
      <c r="AJ4854" s="5">
        <v>73.953910014790793</v>
      </c>
    </row>
    <row r="4855" spans="1:36" x14ac:dyDescent="0.25">
      <c r="A4855">
        <v>2019</v>
      </c>
      <c r="B4855" t="s">
        <v>71</v>
      </c>
      <c r="C4855" s="212" t="s">
        <v>5953</v>
      </c>
      <c r="D4855" s="47" t="s">
        <v>610</v>
      </c>
      <c r="E4855" s="11">
        <v>0</v>
      </c>
      <c r="F4855" s="2">
        <v>0.33289999999999997</v>
      </c>
      <c r="G4855" s="2">
        <v>0.64890000000000003</v>
      </c>
      <c r="H4855" s="2">
        <v>-0.31600000000000006</v>
      </c>
      <c r="I4855" s="2">
        <v>0.34639999999999999</v>
      </c>
      <c r="J4855" s="2">
        <v>0.60750000000000004</v>
      </c>
      <c r="K4855" s="2">
        <v>-0.26110000000000005</v>
      </c>
      <c r="L4855" s="2">
        <v>0.41660000000000003</v>
      </c>
      <c r="M4855" s="2">
        <v>0.57110000000000005</v>
      </c>
      <c r="N4855" s="2">
        <v>-0.15450000000000003</v>
      </c>
      <c r="O4855" s="2">
        <v>-0.24386666666666676</v>
      </c>
      <c r="P4855" s="2" t="s">
        <v>5900</v>
      </c>
      <c r="Q4855" s="5">
        <v>41932</v>
      </c>
      <c r="R4855" s="5" t="s">
        <v>4791</v>
      </c>
      <c r="S4855" s="5">
        <v>63</v>
      </c>
      <c r="T4855" s="5">
        <v>150.24325097777353</v>
      </c>
      <c r="U4855" s="5">
        <v>1</v>
      </c>
      <c r="V4855" s="5">
        <v>2.3848135075837069</v>
      </c>
      <c r="W4855" s="5">
        <v>10</v>
      </c>
      <c r="X4855" s="5">
        <v>23.848135075837071</v>
      </c>
      <c r="Y4855" s="5">
        <v>26</v>
      </c>
      <c r="Z4855" s="5">
        <v>62.005151197176389</v>
      </c>
      <c r="AA4855" s="5">
        <v>26</v>
      </c>
      <c r="AB4855" s="5">
        <v>62.005151197176389</v>
      </c>
      <c r="AC4855" s="225">
        <v>940</v>
      </c>
      <c r="AD4855" s="5">
        <v>2241.7246971286845</v>
      </c>
      <c r="AE4855" s="5">
        <v>141</v>
      </c>
      <c r="AF4855" s="5">
        <v>336.25870456930267</v>
      </c>
      <c r="AG4855" s="5">
        <v>626</v>
      </c>
      <c r="AH4855" s="5">
        <v>1492.8932557474004</v>
      </c>
      <c r="AI4855" s="5">
        <v>173</v>
      </c>
      <c r="AJ4855" s="5">
        <v>412.57273681198131</v>
      </c>
    </row>
    <row r="4856" spans="1:36" x14ac:dyDescent="0.25">
      <c r="A4856">
        <v>2018</v>
      </c>
      <c r="B4856" t="s">
        <v>41</v>
      </c>
      <c r="C4856" s="212" t="s">
        <v>644</v>
      </c>
      <c r="D4856" s="47" t="s">
        <v>6079</v>
      </c>
      <c r="E4856" s="11">
        <v>11.83</v>
      </c>
      <c r="F4856" s="2">
        <v>0.37119999999999997</v>
      </c>
      <c r="G4856" s="2">
        <v>0.5998</v>
      </c>
      <c r="H4856" s="2">
        <v>-0.22860000000000003</v>
      </c>
      <c r="I4856" s="2">
        <v>0.37119999999999997</v>
      </c>
      <c r="J4856" s="2">
        <v>0.55769999999999997</v>
      </c>
      <c r="K4856" s="2">
        <v>-0.1865</v>
      </c>
      <c r="L4856" s="2">
        <v>0.44919999999999999</v>
      </c>
      <c r="M4856" s="2">
        <v>0.51939999999999997</v>
      </c>
      <c r="N4856" s="2">
        <v>-7.0199999999999985E-2</v>
      </c>
      <c r="O4856" s="2">
        <v>-0.16176666666666667</v>
      </c>
      <c r="P4856" s="2" t="s">
        <v>5900</v>
      </c>
      <c r="Q4856" s="5">
        <v>42029</v>
      </c>
      <c r="R4856" s="5">
        <v>3552.7472527472528</v>
      </c>
      <c r="S4856" s="5">
        <v>150</v>
      </c>
      <c r="T4856" s="5">
        <v>356.89642865640388</v>
      </c>
      <c r="U4856" s="5">
        <v>2</v>
      </c>
      <c r="V4856" s="5">
        <v>4.7586190487520517</v>
      </c>
      <c r="W4856" s="5">
        <v>24</v>
      </c>
      <c r="X4856" s="5">
        <v>57.103428585024623</v>
      </c>
      <c r="Y4856" s="5">
        <v>57</v>
      </c>
      <c r="Z4856" s="5">
        <v>135.6206428894335</v>
      </c>
      <c r="AA4856" s="5">
        <v>67</v>
      </c>
      <c r="AB4856" s="5">
        <v>159.41373813319373</v>
      </c>
      <c r="AC4856" s="225">
        <v>1233</v>
      </c>
      <c r="AD4856" s="5">
        <v>2933.6886435556403</v>
      </c>
      <c r="AE4856" s="5">
        <v>198</v>
      </c>
      <c r="AF4856" s="5">
        <v>471.1032858264532</v>
      </c>
      <c r="AG4856" s="5">
        <v>1012</v>
      </c>
      <c r="AH4856" s="5">
        <v>2407.8612386685386</v>
      </c>
      <c r="AI4856" s="5">
        <v>23</v>
      </c>
      <c r="AJ4856" s="5">
        <v>54.724119060648597</v>
      </c>
    </row>
    <row r="4857" spans="1:36" x14ac:dyDescent="0.25">
      <c r="A4857">
        <v>2017</v>
      </c>
      <c r="B4857" t="s">
        <v>41</v>
      </c>
      <c r="C4857" s="212" t="s">
        <v>670</v>
      </c>
      <c r="D4857" s="47" t="s">
        <v>6126</v>
      </c>
      <c r="E4857" s="11">
        <v>16.753</v>
      </c>
      <c r="F4857" s="2">
        <v>0.42849999999999999</v>
      </c>
      <c r="G4857" s="2">
        <v>0.54959999999999998</v>
      </c>
      <c r="H4857" s="2">
        <v>-0.12109999999999999</v>
      </c>
      <c r="I4857" s="2">
        <v>0.42820000000000003</v>
      </c>
      <c r="J4857" s="2">
        <v>0.51229999999999998</v>
      </c>
      <c r="K4857" s="2">
        <v>-8.4099999999999953E-2</v>
      </c>
      <c r="L4857" s="2">
        <v>0.38229999999999997</v>
      </c>
      <c r="M4857" s="2">
        <v>0.60040000000000004</v>
      </c>
      <c r="N4857" s="2">
        <v>-0.21810000000000007</v>
      </c>
      <c r="O4857" s="2">
        <v>-0.1411</v>
      </c>
      <c r="P4857" s="2" t="s">
        <v>5900</v>
      </c>
      <c r="Q4857" s="5">
        <v>42042</v>
      </c>
      <c r="R4857" s="5">
        <v>2509.5206828627706</v>
      </c>
      <c r="S4857" s="5">
        <v>224</v>
      </c>
      <c r="T4857" s="5">
        <v>532.80053280053278</v>
      </c>
      <c r="U4857" s="5">
        <v>0</v>
      </c>
      <c r="V4857" s="5">
        <v>0</v>
      </c>
      <c r="W4857" s="5">
        <v>31</v>
      </c>
      <c r="X4857" s="5">
        <v>73.735788021502302</v>
      </c>
      <c r="Y4857" s="5">
        <v>20</v>
      </c>
      <c r="Z4857" s="5">
        <v>47.571476142904714</v>
      </c>
      <c r="AA4857" s="5">
        <v>173</v>
      </c>
      <c r="AB4857" s="5">
        <v>411.49326863612578</v>
      </c>
      <c r="AC4857" s="225">
        <v>1363</v>
      </c>
      <c r="AD4857" s="5">
        <v>3241.9960991389567</v>
      </c>
      <c r="AE4857" s="5">
        <v>234</v>
      </c>
      <c r="AF4857" s="5">
        <v>556.58627087198511</v>
      </c>
      <c r="AG4857" s="5">
        <v>1083</v>
      </c>
      <c r="AH4857" s="5">
        <v>2575.9954331382901</v>
      </c>
      <c r="AI4857" s="5">
        <v>46</v>
      </c>
      <c r="AJ4857" s="5">
        <v>109.41439512868084</v>
      </c>
    </row>
    <row r="4858" spans="1:36" x14ac:dyDescent="0.25">
      <c r="A4858">
        <v>2018</v>
      </c>
      <c r="B4858" t="s">
        <v>41</v>
      </c>
      <c r="C4858" s="212" t="s">
        <v>670</v>
      </c>
      <c r="D4858" s="47" t="s">
        <v>6126</v>
      </c>
      <c r="E4858" s="11">
        <v>16.753</v>
      </c>
      <c r="F4858" s="2">
        <v>0.42849999999999999</v>
      </c>
      <c r="G4858" s="2">
        <v>0.54959999999999998</v>
      </c>
      <c r="H4858" s="2">
        <v>-0.12109999999999999</v>
      </c>
      <c r="I4858" s="2">
        <v>0.42820000000000003</v>
      </c>
      <c r="J4858" s="2">
        <v>0.51229999999999998</v>
      </c>
      <c r="K4858" s="2">
        <v>-8.4099999999999953E-2</v>
      </c>
      <c r="L4858" s="2">
        <v>0.38229999999999997</v>
      </c>
      <c r="M4858" s="2">
        <v>0.60040000000000004</v>
      </c>
      <c r="N4858" s="2">
        <v>-0.21810000000000007</v>
      </c>
      <c r="O4858" s="2">
        <v>-0.1411</v>
      </c>
      <c r="P4858" s="2" t="s">
        <v>5900</v>
      </c>
      <c r="Q4858" s="5">
        <v>42051</v>
      </c>
      <c r="R4858" s="5">
        <v>2510.0579000775979</v>
      </c>
      <c r="S4858" s="5">
        <v>228</v>
      </c>
      <c r="T4858" s="5">
        <v>542.19875865021038</v>
      </c>
      <c r="U4858" s="5">
        <v>2</v>
      </c>
      <c r="V4858" s="5">
        <v>4.7561294618439511</v>
      </c>
      <c r="W4858" s="5">
        <v>33</v>
      </c>
      <c r="X4858" s="5">
        <v>78.476136120425195</v>
      </c>
      <c r="Y4858" s="5">
        <v>24</v>
      </c>
      <c r="Z4858" s="5">
        <v>57.073553542127421</v>
      </c>
      <c r="AA4858" s="5">
        <v>169</v>
      </c>
      <c r="AB4858" s="5">
        <v>401.89293952581386</v>
      </c>
      <c r="AC4858" s="225">
        <v>1050</v>
      </c>
      <c r="AD4858" s="5">
        <v>2496.9679674680742</v>
      </c>
      <c r="AE4858" s="5">
        <v>190</v>
      </c>
      <c r="AF4858" s="5">
        <v>451.83229887517541</v>
      </c>
      <c r="AG4858" s="5">
        <v>780</v>
      </c>
      <c r="AH4858" s="5">
        <v>1854.8904901191411</v>
      </c>
      <c r="AI4858" s="5">
        <v>80</v>
      </c>
      <c r="AJ4858" s="5">
        <v>190.24517847375805</v>
      </c>
    </row>
    <row r="4859" spans="1:36" x14ac:dyDescent="0.25">
      <c r="A4859">
        <v>2019</v>
      </c>
      <c r="B4859" t="s">
        <v>41</v>
      </c>
      <c r="C4859" s="212" t="s">
        <v>644</v>
      </c>
      <c r="D4859" s="47" t="s">
        <v>6079</v>
      </c>
      <c r="E4859" s="11">
        <v>11.83</v>
      </c>
      <c r="F4859" s="2">
        <v>0.37119999999999997</v>
      </c>
      <c r="G4859" s="2">
        <v>0.5998</v>
      </c>
      <c r="H4859" s="2">
        <v>-0.22860000000000003</v>
      </c>
      <c r="I4859" s="2">
        <v>0.37119999999999997</v>
      </c>
      <c r="J4859" s="2">
        <v>0.55769999999999997</v>
      </c>
      <c r="K4859" s="2">
        <v>-0.1865</v>
      </c>
      <c r="L4859" s="2">
        <v>0.44919999999999999</v>
      </c>
      <c r="M4859" s="2">
        <v>0.51939999999999997</v>
      </c>
      <c r="N4859" s="2">
        <v>-7.0199999999999985E-2</v>
      </c>
      <c r="O4859" s="2">
        <v>-0.16176666666666667</v>
      </c>
      <c r="P4859" s="2" t="s">
        <v>5900</v>
      </c>
      <c r="Q4859" s="5">
        <v>42080</v>
      </c>
      <c r="R4859" s="5">
        <v>3557.0583262890955</v>
      </c>
      <c r="S4859" s="5">
        <v>124</v>
      </c>
      <c r="T4859" s="5">
        <v>294.67680608365021</v>
      </c>
      <c r="U4859" s="5">
        <v>1</v>
      </c>
      <c r="V4859" s="5">
        <v>2.376425855513308</v>
      </c>
      <c r="W4859" s="5">
        <v>30</v>
      </c>
      <c r="X4859" s="5">
        <v>71.292775665399247</v>
      </c>
      <c r="Y4859" s="5">
        <v>36</v>
      </c>
      <c r="Z4859" s="5">
        <v>85.551330798479086</v>
      </c>
      <c r="AA4859" s="5">
        <v>57</v>
      </c>
      <c r="AB4859" s="5">
        <v>135.45627376425855</v>
      </c>
      <c r="AC4859" s="225">
        <v>1090</v>
      </c>
      <c r="AD4859" s="5">
        <v>2590.3041825095056</v>
      </c>
      <c r="AE4859" s="5">
        <v>161</v>
      </c>
      <c r="AF4859" s="5">
        <v>382.6045627376426</v>
      </c>
      <c r="AG4859" s="5">
        <v>890</v>
      </c>
      <c r="AH4859" s="5">
        <v>2115.0190114068441</v>
      </c>
      <c r="AI4859" s="5">
        <v>39</v>
      </c>
      <c r="AJ4859" s="5">
        <v>92.680608365019012</v>
      </c>
    </row>
    <row r="4860" spans="1:36" x14ac:dyDescent="0.25">
      <c r="A4860">
        <v>2018</v>
      </c>
      <c r="B4860" t="s">
        <v>49</v>
      </c>
      <c r="C4860" s="212" t="s">
        <v>6337</v>
      </c>
      <c r="D4860" s="47" t="s">
        <v>5760</v>
      </c>
      <c r="E4860" s="11">
        <v>15.1</v>
      </c>
      <c r="F4860" s="2">
        <v>0.34110000000000001</v>
      </c>
      <c r="G4860" s="2">
        <v>0.62929999999999997</v>
      </c>
      <c r="H4860" s="2">
        <v>-0.28819999999999996</v>
      </c>
      <c r="I4860" s="2">
        <v>0.308</v>
      </c>
      <c r="J4860" s="2">
        <v>0.58799999999999997</v>
      </c>
      <c r="K4860" s="2">
        <v>-0.27999999999999997</v>
      </c>
      <c r="L4860" s="2">
        <v>0.40200000000000002</v>
      </c>
      <c r="M4860" s="2">
        <v>0.58499999999999996</v>
      </c>
      <c r="N4860" s="2">
        <v>-0.18299999999999994</v>
      </c>
      <c r="O4860" s="2">
        <v>-0.25039999999999996</v>
      </c>
      <c r="P4860" s="2" t="s">
        <v>5900</v>
      </c>
      <c r="Q4860" s="5">
        <v>42114</v>
      </c>
      <c r="R4860" s="5">
        <v>2789.0066225165565</v>
      </c>
      <c r="S4860" s="5">
        <v>42</v>
      </c>
      <c r="T4860" s="5">
        <v>99.729306168969941</v>
      </c>
      <c r="U4860" s="5">
        <v>0</v>
      </c>
      <c r="V4860" s="5">
        <v>0</v>
      </c>
      <c r="W4860" s="5">
        <v>3</v>
      </c>
      <c r="X4860" s="5">
        <v>7.123521869212138</v>
      </c>
      <c r="Y4860" s="5">
        <v>3</v>
      </c>
      <c r="Z4860" s="5">
        <v>7.123521869212138</v>
      </c>
      <c r="AA4860" s="5">
        <v>36</v>
      </c>
      <c r="AB4860" s="5">
        <v>85.48226243054566</v>
      </c>
      <c r="AC4860" s="225">
        <v>243</v>
      </c>
      <c r="AD4860" s="5">
        <v>577.00527140618328</v>
      </c>
      <c r="AE4860" s="5">
        <v>24</v>
      </c>
      <c r="AF4860" s="5">
        <v>56.988174953697104</v>
      </c>
      <c r="AG4860" s="5">
        <v>208</v>
      </c>
      <c r="AH4860" s="5">
        <v>493.89751626537492</v>
      </c>
      <c r="AI4860" s="5">
        <v>11</v>
      </c>
      <c r="AJ4860" s="5">
        <v>26.119580187111175</v>
      </c>
    </row>
    <row r="4861" spans="1:36" x14ac:dyDescent="0.25">
      <c r="A4861">
        <v>2017</v>
      </c>
      <c r="B4861" t="s">
        <v>71</v>
      </c>
      <c r="C4861" s="212" t="s">
        <v>745</v>
      </c>
      <c r="D4861" s="47" t="s">
        <v>4989</v>
      </c>
      <c r="E4861" s="11">
        <v>0</v>
      </c>
      <c r="F4861" s="2">
        <v>0.74260000000000004</v>
      </c>
      <c r="G4861" s="2">
        <v>0.24390000000000001</v>
      </c>
      <c r="H4861" s="2">
        <v>0.49870000000000003</v>
      </c>
      <c r="I4861" s="2">
        <v>0.745</v>
      </c>
      <c r="J4861" s="2">
        <v>0.2172</v>
      </c>
      <c r="K4861" s="2">
        <v>0.52780000000000005</v>
      </c>
      <c r="L4861" s="2">
        <v>0.73199999999999998</v>
      </c>
      <c r="M4861" s="2">
        <v>0.2525</v>
      </c>
      <c r="N4861" s="2">
        <v>0.47949999999999998</v>
      </c>
      <c r="O4861" s="2">
        <v>0.502</v>
      </c>
      <c r="P4861" s="2" t="s">
        <v>4792</v>
      </c>
      <c r="Q4861" s="5">
        <v>42122</v>
      </c>
      <c r="R4861" s="5" t="s">
        <v>4791</v>
      </c>
      <c r="S4861" s="5">
        <v>158</v>
      </c>
      <c r="T4861" s="5">
        <v>375.10089739328617</v>
      </c>
      <c r="U4861" s="5">
        <v>2</v>
      </c>
      <c r="V4861" s="5">
        <v>4.74811262523147</v>
      </c>
      <c r="W4861" s="5">
        <v>20</v>
      </c>
      <c r="X4861" s="5">
        <v>47.481126252314702</v>
      </c>
      <c r="Y4861" s="5">
        <v>35</v>
      </c>
      <c r="Z4861" s="5">
        <v>83.091970941550727</v>
      </c>
      <c r="AA4861" s="5">
        <v>101</v>
      </c>
      <c r="AB4861" s="5">
        <v>239.77968757418924</v>
      </c>
      <c r="AC4861" s="225">
        <v>1306</v>
      </c>
      <c r="AD4861" s="5">
        <v>3100.5175442761506</v>
      </c>
      <c r="AE4861" s="5">
        <v>287</v>
      </c>
      <c r="AF4861" s="5">
        <v>681.35416172071598</v>
      </c>
      <c r="AG4861" s="5">
        <v>942</v>
      </c>
      <c r="AH4861" s="5">
        <v>2236.3610464840226</v>
      </c>
      <c r="AI4861" s="5">
        <v>77</v>
      </c>
      <c r="AJ4861" s="5">
        <v>182.80233607141162</v>
      </c>
    </row>
    <row r="4862" spans="1:36" x14ac:dyDescent="0.25">
      <c r="A4862">
        <v>2019</v>
      </c>
      <c r="B4862" t="s">
        <v>71</v>
      </c>
      <c r="C4862" s="212" t="s">
        <v>5956</v>
      </c>
      <c r="D4862" s="47" t="s">
        <v>610</v>
      </c>
      <c r="E4862" s="11">
        <v>0</v>
      </c>
      <c r="F4862" s="2">
        <v>0.33289999999999997</v>
      </c>
      <c r="G4862" s="2">
        <v>0.64890000000000003</v>
      </c>
      <c r="H4862" s="2">
        <v>-0.31600000000000006</v>
      </c>
      <c r="I4862" s="2">
        <v>0.34639999999999999</v>
      </c>
      <c r="J4862" s="2">
        <v>0.60750000000000004</v>
      </c>
      <c r="K4862" s="2">
        <v>-0.26110000000000005</v>
      </c>
      <c r="L4862" s="2">
        <v>0.41660000000000003</v>
      </c>
      <c r="M4862" s="2">
        <v>0.57110000000000005</v>
      </c>
      <c r="N4862" s="2">
        <v>-0.15450000000000003</v>
      </c>
      <c r="O4862" s="2">
        <v>-0.24386666666666676</v>
      </c>
      <c r="P4862" s="2" t="s">
        <v>5900</v>
      </c>
      <c r="Q4862" s="5">
        <v>42181</v>
      </c>
      <c r="R4862" s="5" t="s">
        <v>4791</v>
      </c>
      <c r="S4862" s="5">
        <v>25</v>
      </c>
      <c r="T4862" s="5">
        <v>59.268390981721623</v>
      </c>
      <c r="U4862" s="5">
        <v>1</v>
      </c>
      <c r="V4862" s="5">
        <v>2.3707356392688652</v>
      </c>
      <c r="W4862" s="5">
        <v>9</v>
      </c>
      <c r="X4862" s="5">
        <v>21.336620753419787</v>
      </c>
      <c r="Y4862" s="5">
        <v>5</v>
      </c>
      <c r="Z4862" s="5">
        <v>11.853678196344326</v>
      </c>
      <c r="AA4862" s="5">
        <v>10</v>
      </c>
      <c r="AB4862" s="5">
        <v>23.707356392688652</v>
      </c>
      <c r="AC4862" s="225">
        <v>525</v>
      </c>
      <c r="AD4862" s="5">
        <v>1244.6362106161541</v>
      </c>
      <c r="AE4862" s="5">
        <v>52</v>
      </c>
      <c r="AF4862" s="5">
        <v>123.27825324198098</v>
      </c>
      <c r="AG4862" s="5">
        <v>457</v>
      </c>
      <c r="AH4862" s="5">
        <v>1083.4261871458714</v>
      </c>
      <c r="AI4862" s="5">
        <v>16</v>
      </c>
      <c r="AJ4862" s="5">
        <v>37.931770228301843</v>
      </c>
    </row>
    <row r="4863" spans="1:36" x14ac:dyDescent="0.25">
      <c r="A4863">
        <v>2018</v>
      </c>
      <c r="B4863" t="s">
        <v>49</v>
      </c>
      <c r="C4863" s="212" t="s">
        <v>5702</v>
      </c>
      <c r="D4863" s="47" t="s">
        <v>6459</v>
      </c>
      <c r="E4863" s="11">
        <v>40.5</v>
      </c>
      <c r="F4863" s="2">
        <v>0</v>
      </c>
      <c r="G4863" s="2">
        <v>0</v>
      </c>
      <c r="H4863" s="2">
        <v>0</v>
      </c>
      <c r="I4863" s="2">
        <v>0.23300000000000001</v>
      </c>
      <c r="J4863" s="2">
        <v>0.67900000000000005</v>
      </c>
      <c r="K4863" s="2">
        <v>-0.44600000000000006</v>
      </c>
      <c r="L4863" s="2">
        <v>0.20200000000000001</v>
      </c>
      <c r="M4863" s="2">
        <v>0.78</v>
      </c>
      <c r="N4863" s="2">
        <v>-0.57800000000000007</v>
      </c>
      <c r="O4863" s="2">
        <v>-0.34133333333333332</v>
      </c>
      <c r="P4863" s="2" t="s">
        <v>5900</v>
      </c>
      <c r="Q4863" s="5">
        <v>42268</v>
      </c>
      <c r="R4863" s="5">
        <v>1043.6543209876543</v>
      </c>
      <c r="S4863" s="5">
        <v>300</v>
      </c>
      <c r="T4863" s="5">
        <v>709.75679000662433</v>
      </c>
      <c r="U4863" s="5">
        <v>2</v>
      </c>
      <c r="V4863" s="5">
        <v>4.731711933377496</v>
      </c>
      <c r="W4863" s="5">
        <v>36</v>
      </c>
      <c r="X4863" s="5">
        <v>85.170814800794929</v>
      </c>
      <c r="Y4863" s="5">
        <v>31</v>
      </c>
      <c r="Z4863" s="5">
        <v>73.341534967351194</v>
      </c>
      <c r="AA4863" s="5">
        <v>231</v>
      </c>
      <c r="AB4863" s="5">
        <v>546.51272830510084</v>
      </c>
      <c r="AC4863" s="225">
        <v>796</v>
      </c>
      <c r="AD4863" s="5">
        <v>1883.2213494842435</v>
      </c>
      <c r="AE4863" s="5">
        <v>263</v>
      </c>
      <c r="AF4863" s="5">
        <v>622.22011923914079</v>
      </c>
      <c r="AG4863" s="5">
        <v>490</v>
      </c>
      <c r="AH4863" s="5">
        <v>1159.2694236774867</v>
      </c>
      <c r="AI4863" s="5">
        <v>43</v>
      </c>
      <c r="AJ4863" s="5">
        <v>101.73180656761618</v>
      </c>
    </row>
    <row r="4864" spans="1:36" x14ac:dyDescent="0.25">
      <c r="A4864">
        <v>2018</v>
      </c>
      <c r="B4864" t="s">
        <v>49</v>
      </c>
      <c r="C4864" s="212" t="s">
        <v>5702</v>
      </c>
      <c r="D4864" s="47" t="s">
        <v>6459</v>
      </c>
      <c r="E4864" s="11">
        <v>40.5</v>
      </c>
      <c r="F4864" s="2">
        <v>0</v>
      </c>
      <c r="G4864" s="2">
        <v>0</v>
      </c>
      <c r="H4864" s="2">
        <v>0</v>
      </c>
      <c r="I4864" s="2">
        <v>0.23300000000000001</v>
      </c>
      <c r="J4864" s="2">
        <v>0.67900000000000005</v>
      </c>
      <c r="K4864" s="2">
        <v>-0.44600000000000006</v>
      </c>
      <c r="L4864" s="2">
        <v>0.20200000000000001</v>
      </c>
      <c r="M4864" s="2">
        <v>0.78</v>
      </c>
      <c r="N4864" s="2">
        <v>-0.57800000000000007</v>
      </c>
      <c r="O4864" s="2">
        <v>-0.34133333333333332</v>
      </c>
      <c r="P4864" s="2" t="s">
        <v>5900</v>
      </c>
      <c r="Q4864" s="5">
        <v>42298</v>
      </c>
      <c r="R4864" s="5">
        <v>1044.3950617283951</v>
      </c>
      <c r="S4864" s="5">
        <v>356</v>
      </c>
      <c r="T4864" s="5">
        <v>841.64735921320164</v>
      </c>
      <c r="U4864" s="5">
        <v>3</v>
      </c>
      <c r="V4864" s="5">
        <v>7.0925339259539459</v>
      </c>
      <c r="W4864" s="5">
        <v>43</v>
      </c>
      <c r="X4864" s="5">
        <v>101.65965293867322</v>
      </c>
      <c r="Y4864" s="5">
        <v>35</v>
      </c>
      <c r="Z4864" s="5">
        <v>82.746229136129372</v>
      </c>
      <c r="AA4864" s="5">
        <v>275</v>
      </c>
      <c r="AB4864" s="5">
        <v>650.14894321244503</v>
      </c>
      <c r="AC4864" s="225">
        <v>1196</v>
      </c>
      <c r="AD4864" s="5">
        <v>2827.5568584803063</v>
      </c>
      <c r="AE4864" s="5">
        <v>464</v>
      </c>
      <c r="AF4864" s="5">
        <v>1096.9785805475435</v>
      </c>
      <c r="AG4864" s="5">
        <v>661</v>
      </c>
      <c r="AH4864" s="5">
        <v>1562.7216416851861</v>
      </c>
      <c r="AI4864" s="5">
        <v>71</v>
      </c>
      <c r="AJ4864" s="5">
        <v>167.85663624757672</v>
      </c>
    </row>
    <row r="4865" spans="1:36" x14ac:dyDescent="0.25">
      <c r="A4865">
        <v>2018</v>
      </c>
      <c r="B4865" t="s">
        <v>49</v>
      </c>
      <c r="C4865" s="212" t="s">
        <v>6337</v>
      </c>
      <c r="D4865" s="47" t="s">
        <v>5760</v>
      </c>
      <c r="E4865" s="11">
        <v>15.1</v>
      </c>
      <c r="F4865" s="2">
        <v>0.34110000000000001</v>
      </c>
      <c r="G4865" s="2">
        <v>0.62929999999999997</v>
      </c>
      <c r="H4865" s="2">
        <v>-0.28819999999999996</v>
      </c>
      <c r="I4865" s="2">
        <v>0.308</v>
      </c>
      <c r="J4865" s="2">
        <v>0.58799999999999997</v>
      </c>
      <c r="K4865" s="2">
        <v>-0.27999999999999997</v>
      </c>
      <c r="L4865" s="2">
        <v>0.40200000000000002</v>
      </c>
      <c r="M4865" s="2">
        <v>0.58499999999999996</v>
      </c>
      <c r="N4865" s="2">
        <v>-0.18299999999999994</v>
      </c>
      <c r="O4865" s="2">
        <v>-0.25039999999999996</v>
      </c>
      <c r="P4865" s="2" t="s">
        <v>5900</v>
      </c>
      <c r="Q4865" s="5">
        <v>42317</v>
      </c>
      <c r="R4865" s="5">
        <v>2802.4503311258277</v>
      </c>
      <c r="S4865" s="5">
        <v>47</v>
      </c>
      <c r="T4865" s="5">
        <v>111.06647446652644</v>
      </c>
      <c r="U4865" s="5">
        <v>0</v>
      </c>
      <c r="V4865" s="5">
        <v>0</v>
      </c>
      <c r="W4865" s="5">
        <v>4</v>
      </c>
      <c r="X4865" s="5">
        <v>9.4524659120448042</v>
      </c>
      <c r="Y4865" s="5">
        <v>2</v>
      </c>
      <c r="Z4865" s="5">
        <v>4.7262329560224021</v>
      </c>
      <c r="AA4865" s="5">
        <v>41</v>
      </c>
      <c r="AB4865" s="5">
        <v>96.887775598459243</v>
      </c>
      <c r="AC4865" s="225">
        <v>206</v>
      </c>
      <c r="AD4865" s="5">
        <v>486.80199447030748</v>
      </c>
      <c r="AE4865" s="5">
        <v>19</v>
      </c>
      <c r="AF4865" s="5">
        <v>44.899213082212825</v>
      </c>
      <c r="AG4865" s="5">
        <v>177</v>
      </c>
      <c r="AH4865" s="5">
        <v>418.27161660798265</v>
      </c>
      <c r="AI4865" s="5">
        <v>10</v>
      </c>
      <c r="AJ4865" s="5">
        <v>23.631164780112012</v>
      </c>
    </row>
    <row r="4866" spans="1:36" x14ac:dyDescent="0.25">
      <c r="A4866">
        <v>2019</v>
      </c>
      <c r="B4866" t="s">
        <v>71</v>
      </c>
      <c r="C4866" s="212" t="s">
        <v>4883</v>
      </c>
      <c r="D4866" s="47" t="s">
        <v>4880</v>
      </c>
      <c r="E4866" s="11">
        <v>0</v>
      </c>
      <c r="F4866" s="2">
        <v>0.61160000000000003</v>
      </c>
      <c r="G4866" s="2">
        <v>0.37040000000000001</v>
      </c>
      <c r="H4866" s="2">
        <v>0.24120000000000003</v>
      </c>
      <c r="I4866" s="2">
        <v>0.63349999999999995</v>
      </c>
      <c r="J4866" s="2">
        <v>0.31809999999999999</v>
      </c>
      <c r="K4866" s="2">
        <v>0.31539999999999996</v>
      </c>
      <c r="L4866" s="2">
        <v>0.66879999999999995</v>
      </c>
      <c r="M4866" s="2">
        <v>0.318</v>
      </c>
      <c r="N4866" s="2">
        <v>0.35079999999999995</v>
      </c>
      <c r="O4866" s="2">
        <v>0.30246666666666666</v>
      </c>
      <c r="P4866" s="2" t="s">
        <v>4792</v>
      </c>
      <c r="Q4866" s="5">
        <v>42337</v>
      </c>
      <c r="R4866" s="5" t="s">
        <v>4791</v>
      </c>
      <c r="S4866" s="5">
        <v>78</v>
      </c>
      <c r="T4866" s="5">
        <v>184.23601105416066</v>
      </c>
      <c r="U4866" s="5">
        <v>0</v>
      </c>
      <c r="V4866" s="5">
        <v>0</v>
      </c>
      <c r="W4866" s="5">
        <v>22</v>
      </c>
      <c r="X4866" s="5">
        <v>51.964003117840193</v>
      </c>
      <c r="Y4866" s="5">
        <v>9</v>
      </c>
      <c r="Z4866" s="5">
        <v>21.258001275480076</v>
      </c>
      <c r="AA4866" s="5">
        <v>47</v>
      </c>
      <c r="AB4866" s="5">
        <v>111.01400666084041</v>
      </c>
      <c r="AC4866" s="225">
        <v>559</v>
      </c>
      <c r="AD4866" s="5">
        <v>1320.3580792214848</v>
      </c>
      <c r="AE4866" s="5">
        <v>67</v>
      </c>
      <c r="AF4866" s="5">
        <v>158.25400949524055</v>
      </c>
      <c r="AG4866" s="5">
        <v>458</v>
      </c>
      <c r="AH4866" s="5">
        <v>1081.7960649077638</v>
      </c>
      <c r="AI4866" s="5">
        <v>34</v>
      </c>
      <c r="AJ4866" s="5">
        <v>80.308004818480285</v>
      </c>
    </row>
    <row r="4867" spans="1:36" x14ac:dyDescent="0.25">
      <c r="A4867">
        <v>2018</v>
      </c>
      <c r="B4867" t="s">
        <v>71</v>
      </c>
      <c r="C4867" s="212" t="s">
        <v>5956</v>
      </c>
      <c r="D4867" s="47" t="s">
        <v>610</v>
      </c>
      <c r="E4867" s="11">
        <v>0</v>
      </c>
      <c r="F4867" s="2">
        <v>0.33289999999999997</v>
      </c>
      <c r="G4867" s="2">
        <v>0.64890000000000003</v>
      </c>
      <c r="H4867" s="2">
        <v>-0.31600000000000006</v>
      </c>
      <c r="I4867" s="2">
        <v>0.34639999999999999</v>
      </c>
      <c r="J4867" s="2">
        <v>0.60750000000000004</v>
      </c>
      <c r="K4867" s="2">
        <v>-0.26110000000000005</v>
      </c>
      <c r="L4867" s="2">
        <v>0.41660000000000003</v>
      </c>
      <c r="M4867" s="2">
        <v>0.57110000000000005</v>
      </c>
      <c r="N4867" s="2">
        <v>-0.15450000000000003</v>
      </c>
      <c r="O4867" s="2">
        <v>-0.24386666666666676</v>
      </c>
      <c r="P4867" s="2" t="s">
        <v>5900</v>
      </c>
      <c r="Q4867" s="5">
        <v>42415</v>
      </c>
      <c r="R4867" s="5" t="s">
        <v>4791</v>
      </c>
      <c r="S4867" s="5">
        <v>30</v>
      </c>
      <c r="T4867" s="5">
        <v>70.72969468348461</v>
      </c>
      <c r="U4867" s="5">
        <v>0</v>
      </c>
      <c r="V4867" s="5">
        <v>0</v>
      </c>
      <c r="W4867" s="5">
        <v>6</v>
      </c>
      <c r="X4867" s="5">
        <v>14.145938936696922</v>
      </c>
      <c r="Y4867" s="5">
        <v>11</v>
      </c>
      <c r="Z4867" s="5">
        <v>25.934221383944358</v>
      </c>
      <c r="AA4867" s="5">
        <v>13</v>
      </c>
      <c r="AB4867" s="5">
        <v>30.649534362843333</v>
      </c>
      <c r="AC4867" s="225">
        <v>532</v>
      </c>
      <c r="AD4867" s="5">
        <v>1254.2732523871273</v>
      </c>
      <c r="AE4867" s="5">
        <v>54</v>
      </c>
      <c r="AF4867" s="5">
        <v>127.31345043027231</v>
      </c>
      <c r="AG4867" s="5">
        <v>436</v>
      </c>
      <c r="AH4867" s="5">
        <v>1027.9382293999763</v>
      </c>
      <c r="AI4867" s="5">
        <v>42</v>
      </c>
      <c r="AJ4867" s="5">
        <v>99.021572556878453</v>
      </c>
    </row>
    <row r="4868" spans="1:36" x14ac:dyDescent="0.25">
      <c r="A4868">
        <v>2018</v>
      </c>
      <c r="B4868" t="s">
        <v>71</v>
      </c>
      <c r="C4868" s="212" t="s">
        <v>5956</v>
      </c>
      <c r="D4868" s="47" t="s">
        <v>610</v>
      </c>
      <c r="E4868" s="11">
        <v>0</v>
      </c>
      <c r="F4868" s="2">
        <v>0.33289999999999997</v>
      </c>
      <c r="G4868" s="2">
        <v>0.64890000000000003</v>
      </c>
      <c r="H4868" s="2">
        <v>-0.31600000000000006</v>
      </c>
      <c r="I4868" s="2">
        <v>0.34639999999999999</v>
      </c>
      <c r="J4868" s="2">
        <v>0.60750000000000004</v>
      </c>
      <c r="K4868" s="2">
        <v>-0.26110000000000005</v>
      </c>
      <c r="L4868" s="2">
        <v>0.41660000000000003</v>
      </c>
      <c r="M4868" s="2">
        <v>0.57110000000000005</v>
      </c>
      <c r="N4868" s="2">
        <v>-0.15450000000000003</v>
      </c>
      <c r="O4868" s="2">
        <v>-0.24386666666666676</v>
      </c>
      <c r="P4868" s="2" t="s">
        <v>5900</v>
      </c>
      <c r="Q4868" s="5">
        <v>42415</v>
      </c>
      <c r="R4868" s="5" t="s">
        <v>4791</v>
      </c>
      <c r="S4868" s="5">
        <v>30</v>
      </c>
      <c r="T4868" s="5">
        <v>70.72969468348461</v>
      </c>
      <c r="U4868" s="5">
        <v>0</v>
      </c>
      <c r="V4868" s="5">
        <v>0</v>
      </c>
      <c r="W4868" s="5">
        <v>6</v>
      </c>
      <c r="X4868" s="5">
        <v>14.145938936696922</v>
      </c>
      <c r="Y4868" s="5">
        <v>11</v>
      </c>
      <c r="Z4868" s="5">
        <v>25.934221383944358</v>
      </c>
      <c r="AA4868" s="5">
        <v>13</v>
      </c>
      <c r="AB4868" s="5">
        <v>30.649534362843333</v>
      </c>
      <c r="AC4868" s="225">
        <v>532</v>
      </c>
      <c r="AD4868" s="5">
        <v>1254.2732523871273</v>
      </c>
      <c r="AE4868" s="5">
        <v>54</v>
      </c>
      <c r="AF4868" s="5">
        <v>127.31345043027231</v>
      </c>
      <c r="AG4868" s="5">
        <v>436</v>
      </c>
      <c r="AH4868" s="5">
        <v>1027.9382293999763</v>
      </c>
      <c r="AI4868" s="5">
        <v>42</v>
      </c>
      <c r="AJ4868" s="5">
        <v>99.021572556878453</v>
      </c>
    </row>
    <row r="4869" spans="1:36" x14ac:dyDescent="0.25">
      <c r="A4869">
        <v>2019</v>
      </c>
      <c r="B4869" t="s">
        <v>41</v>
      </c>
      <c r="C4869" s="212" t="s">
        <v>5374</v>
      </c>
      <c r="D4869" s="47" t="s">
        <v>5374</v>
      </c>
      <c r="E4869" s="11">
        <v>16.149999999999999</v>
      </c>
      <c r="F4869" s="2">
        <v>0.45810000000000001</v>
      </c>
      <c r="G4869" s="2">
        <v>0.51529999999999998</v>
      </c>
      <c r="H4869" s="2">
        <v>-5.7199999999999973E-2</v>
      </c>
      <c r="I4869" s="2">
        <v>0.4461</v>
      </c>
      <c r="J4869" s="2">
        <v>0.47820000000000001</v>
      </c>
      <c r="K4869" s="2">
        <v>-3.2100000000000017E-2</v>
      </c>
      <c r="L4869" s="2">
        <v>0.46079999999999999</v>
      </c>
      <c r="M4869" s="2">
        <v>0.5161</v>
      </c>
      <c r="N4869" s="2">
        <v>-5.5300000000000016E-2</v>
      </c>
      <c r="O4869" s="2">
        <v>-4.82E-2</v>
      </c>
      <c r="P4869" s="2" t="s">
        <v>5765</v>
      </c>
      <c r="Q4869" s="5">
        <v>42428</v>
      </c>
      <c r="R4869" s="5">
        <v>2627.120743034056</v>
      </c>
      <c r="S4869" s="5">
        <v>245</v>
      </c>
      <c r="T4869" s="5">
        <v>577.44885453002735</v>
      </c>
      <c r="U4869" s="5">
        <v>1</v>
      </c>
      <c r="V4869" s="5">
        <v>2.3569341001225608</v>
      </c>
      <c r="W4869" s="5">
        <v>41</v>
      </c>
      <c r="X4869" s="5">
        <v>96.634298105024982</v>
      </c>
      <c r="Y4869" s="5">
        <v>33</v>
      </c>
      <c r="Z4869" s="5">
        <v>77.778825304044503</v>
      </c>
      <c r="AA4869" s="5">
        <v>170</v>
      </c>
      <c r="AB4869" s="5">
        <v>400.6787970208353</v>
      </c>
      <c r="AC4869" s="225">
        <v>1284</v>
      </c>
      <c r="AD4869" s="5">
        <v>3026.3033845573677</v>
      </c>
      <c r="AE4869" s="5">
        <v>162</v>
      </c>
      <c r="AF4869" s="5">
        <v>381.82332421985478</v>
      </c>
      <c r="AG4869" s="5">
        <v>1081</v>
      </c>
      <c r="AH4869" s="5">
        <v>2547.8457622324877</v>
      </c>
      <c r="AI4869" s="5">
        <v>41</v>
      </c>
      <c r="AJ4869" s="5">
        <v>96.634298105024982</v>
      </c>
    </row>
    <row r="4870" spans="1:36" x14ac:dyDescent="0.25">
      <c r="A4870">
        <v>2018</v>
      </c>
      <c r="B4870" t="s">
        <v>71</v>
      </c>
      <c r="C4870" s="212" t="s">
        <v>745</v>
      </c>
      <c r="D4870" s="47" t="s">
        <v>4989</v>
      </c>
      <c r="E4870" s="11">
        <v>0</v>
      </c>
      <c r="F4870" s="2">
        <v>0.74260000000000004</v>
      </c>
      <c r="G4870" s="2">
        <v>0.24390000000000001</v>
      </c>
      <c r="H4870" s="2">
        <v>0.49870000000000003</v>
      </c>
      <c r="I4870" s="2">
        <v>0.745</v>
      </c>
      <c r="J4870" s="2">
        <v>0.2172</v>
      </c>
      <c r="K4870" s="2">
        <v>0.52780000000000005</v>
      </c>
      <c r="L4870" s="2">
        <v>0.73199999999999998</v>
      </c>
      <c r="M4870" s="2">
        <v>0.2525</v>
      </c>
      <c r="N4870" s="2">
        <v>0.47949999999999998</v>
      </c>
      <c r="O4870" s="2">
        <v>0.502</v>
      </c>
      <c r="P4870" s="2" t="s">
        <v>4792</v>
      </c>
      <c r="Q4870" s="5">
        <v>42448</v>
      </c>
      <c r="R4870" s="5" t="s">
        <v>4791</v>
      </c>
      <c r="S4870" s="5">
        <v>147</v>
      </c>
      <c r="T4870" s="5">
        <v>346.30606860158309</v>
      </c>
      <c r="U4870" s="5">
        <v>0</v>
      </c>
      <c r="V4870" s="5">
        <v>0</v>
      </c>
      <c r="W4870" s="5">
        <v>29</v>
      </c>
      <c r="X4870" s="5">
        <v>68.318884281944975</v>
      </c>
      <c r="Y4870" s="5">
        <v>28</v>
      </c>
      <c r="Z4870" s="5">
        <v>65.963060686015822</v>
      </c>
      <c r="AA4870" s="5">
        <v>90</v>
      </c>
      <c r="AB4870" s="5">
        <v>212.02412363362234</v>
      </c>
      <c r="AC4870" s="225">
        <v>1068</v>
      </c>
      <c r="AD4870" s="5">
        <v>2516.0196004523182</v>
      </c>
      <c r="AE4870" s="5">
        <v>224</v>
      </c>
      <c r="AF4870" s="5">
        <v>527.70448548812658</v>
      </c>
      <c r="AG4870" s="5">
        <v>778</v>
      </c>
      <c r="AH4870" s="5">
        <v>1832.8307576328684</v>
      </c>
      <c r="AI4870" s="5">
        <v>66</v>
      </c>
      <c r="AJ4870" s="5">
        <v>155.48435733132303</v>
      </c>
    </row>
    <row r="4871" spans="1:36" x14ac:dyDescent="0.25">
      <c r="A4871">
        <v>2018</v>
      </c>
      <c r="B4871" t="s">
        <v>71</v>
      </c>
      <c r="C4871" s="212" t="s">
        <v>745</v>
      </c>
      <c r="D4871" s="47" t="s">
        <v>4989</v>
      </c>
      <c r="E4871" s="11">
        <v>0</v>
      </c>
      <c r="F4871" s="2">
        <v>0.74260000000000004</v>
      </c>
      <c r="G4871" s="2">
        <v>0.24390000000000001</v>
      </c>
      <c r="H4871" s="2">
        <v>0.49870000000000003</v>
      </c>
      <c r="I4871" s="2">
        <v>0.745</v>
      </c>
      <c r="J4871" s="2">
        <v>0.2172</v>
      </c>
      <c r="K4871" s="2">
        <v>0.52780000000000005</v>
      </c>
      <c r="L4871" s="2">
        <v>0.73199999999999998</v>
      </c>
      <c r="M4871" s="2">
        <v>0.2525</v>
      </c>
      <c r="N4871" s="2">
        <v>0.47949999999999998</v>
      </c>
      <c r="O4871" s="2">
        <v>0.502</v>
      </c>
      <c r="P4871" s="2" t="s">
        <v>4792</v>
      </c>
      <c r="Q4871" s="5">
        <v>42448</v>
      </c>
      <c r="R4871" s="5" t="s">
        <v>4791</v>
      </c>
      <c r="S4871" s="5">
        <v>147</v>
      </c>
      <c r="T4871" s="5">
        <v>346.30606860158309</v>
      </c>
      <c r="U4871" s="5">
        <v>0</v>
      </c>
      <c r="V4871" s="5">
        <v>0</v>
      </c>
      <c r="W4871" s="5">
        <v>29</v>
      </c>
      <c r="X4871" s="5">
        <v>68.318884281944975</v>
      </c>
      <c r="Y4871" s="5">
        <v>28</v>
      </c>
      <c r="Z4871" s="5">
        <v>65.963060686015822</v>
      </c>
      <c r="AA4871" s="5">
        <v>90</v>
      </c>
      <c r="AB4871" s="5">
        <v>212.02412363362234</v>
      </c>
      <c r="AC4871" s="225">
        <v>1068</v>
      </c>
      <c r="AD4871" s="5">
        <v>2516.0196004523182</v>
      </c>
      <c r="AE4871" s="5">
        <v>224</v>
      </c>
      <c r="AF4871" s="5">
        <v>527.70448548812658</v>
      </c>
      <c r="AG4871" s="5">
        <v>778</v>
      </c>
      <c r="AH4871" s="5">
        <v>1832.8307576328684</v>
      </c>
      <c r="AI4871" s="5">
        <v>66</v>
      </c>
      <c r="AJ4871" s="5">
        <v>155.48435733132303</v>
      </c>
    </row>
    <row r="4872" spans="1:36" x14ac:dyDescent="0.25">
      <c r="A4872">
        <v>2017</v>
      </c>
      <c r="B4872" t="s">
        <v>49</v>
      </c>
      <c r="C4872" s="212" t="s">
        <v>5702</v>
      </c>
      <c r="D4872" s="47" t="s">
        <v>6459</v>
      </c>
      <c r="E4872" s="11">
        <v>40.5</v>
      </c>
      <c r="F4872" s="2">
        <v>0</v>
      </c>
      <c r="G4872" s="2">
        <v>0</v>
      </c>
      <c r="H4872" s="2">
        <v>0</v>
      </c>
      <c r="I4872" s="2">
        <v>0.23300000000000001</v>
      </c>
      <c r="J4872" s="2">
        <v>0.67900000000000005</v>
      </c>
      <c r="K4872" s="2">
        <v>-0.44600000000000006</v>
      </c>
      <c r="L4872" s="2">
        <v>0.20200000000000001</v>
      </c>
      <c r="M4872" s="2">
        <v>0.78</v>
      </c>
      <c r="N4872" s="2">
        <v>-0.57800000000000007</v>
      </c>
      <c r="O4872" s="2">
        <v>-0.34133333333333332</v>
      </c>
      <c r="P4872" s="2" t="s">
        <v>5900</v>
      </c>
      <c r="Q4872" s="5">
        <v>42546</v>
      </c>
      <c r="R4872" s="5">
        <v>1050.5185185185185</v>
      </c>
      <c r="S4872" s="5">
        <v>375</v>
      </c>
      <c r="T4872" s="5">
        <v>881.3989564236357</v>
      </c>
      <c r="U4872" s="5">
        <v>4</v>
      </c>
      <c r="V4872" s="5">
        <v>9.4015888685187807</v>
      </c>
      <c r="W4872" s="5">
        <v>50</v>
      </c>
      <c r="X4872" s="5">
        <v>117.51986085648475</v>
      </c>
      <c r="Y4872" s="5">
        <v>43</v>
      </c>
      <c r="Z4872" s="5">
        <v>101.06708033657688</v>
      </c>
      <c r="AA4872" s="5">
        <v>278</v>
      </c>
      <c r="AB4872" s="5">
        <v>653.4104263620552</v>
      </c>
      <c r="AC4872" s="225">
        <v>1092</v>
      </c>
      <c r="AD4872" s="5">
        <v>2566.6337611056269</v>
      </c>
      <c r="AE4872" s="5">
        <v>399</v>
      </c>
      <c r="AF4872" s="5">
        <v>937.8084896347483</v>
      </c>
      <c r="AG4872" s="5">
        <v>656</v>
      </c>
      <c r="AH4872" s="5">
        <v>1541.86057443708</v>
      </c>
      <c r="AI4872" s="5">
        <v>37</v>
      </c>
      <c r="AJ4872" s="5">
        <v>86.964697033798714</v>
      </c>
    </row>
    <row r="4873" spans="1:36" x14ac:dyDescent="0.25">
      <c r="A4873">
        <v>2019</v>
      </c>
      <c r="B4873" t="s">
        <v>71</v>
      </c>
      <c r="C4873" s="212" t="s">
        <v>745</v>
      </c>
      <c r="D4873" s="47" t="s">
        <v>4989</v>
      </c>
      <c r="E4873" s="11">
        <v>0</v>
      </c>
      <c r="F4873" s="2">
        <v>0.74260000000000004</v>
      </c>
      <c r="G4873" s="2">
        <v>0.24390000000000001</v>
      </c>
      <c r="H4873" s="2">
        <v>0.49870000000000003</v>
      </c>
      <c r="I4873" s="2">
        <v>0.745</v>
      </c>
      <c r="J4873" s="2">
        <v>0.2172</v>
      </c>
      <c r="K4873" s="2">
        <v>0.52780000000000005</v>
      </c>
      <c r="L4873" s="2">
        <v>0.73199999999999998</v>
      </c>
      <c r="M4873" s="2">
        <v>0.2525</v>
      </c>
      <c r="N4873" s="2">
        <v>0.47949999999999998</v>
      </c>
      <c r="O4873" s="2">
        <v>0.502</v>
      </c>
      <c r="P4873" s="2" t="s">
        <v>4792</v>
      </c>
      <c r="Q4873" s="5">
        <v>43002</v>
      </c>
      <c r="R4873" s="5" t="s">
        <v>4791</v>
      </c>
      <c r="S4873" s="5">
        <v>179</v>
      </c>
      <c r="T4873" s="5">
        <v>416.25970885075111</v>
      </c>
      <c r="U4873" s="5">
        <v>3</v>
      </c>
      <c r="V4873" s="5">
        <v>6.9764197014092373</v>
      </c>
      <c r="W4873" s="5">
        <v>32</v>
      </c>
      <c r="X4873" s="5">
        <v>74.415143481698522</v>
      </c>
      <c r="Y4873" s="5">
        <v>27</v>
      </c>
      <c r="Z4873" s="5">
        <v>62.787777312683133</v>
      </c>
      <c r="AA4873" s="5">
        <v>117</v>
      </c>
      <c r="AB4873" s="5">
        <v>272.08036835496023</v>
      </c>
      <c r="AC4873" s="225">
        <v>1122</v>
      </c>
      <c r="AD4873" s="5">
        <v>2609.1809683270544</v>
      </c>
      <c r="AE4873" s="5">
        <v>241</v>
      </c>
      <c r="AF4873" s="5">
        <v>560.43904934654199</v>
      </c>
      <c r="AG4873" s="5">
        <v>790</v>
      </c>
      <c r="AH4873" s="5">
        <v>1837.1238547044325</v>
      </c>
      <c r="AI4873" s="5">
        <v>91</v>
      </c>
      <c r="AJ4873" s="5">
        <v>211.61806427608016</v>
      </c>
    </row>
    <row r="4874" spans="1:36" x14ac:dyDescent="0.25">
      <c r="A4874">
        <v>2018</v>
      </c>
      <c r="B4874" t="s">
        <v>41</v>
      </c>
      <c r="C4874" s="212" t="s">
        <v>5374</v>
      </c>
      <c r="D4874" s="47" t="s">
        <v>5374</v>
      </c>
      <c r="E4874" s="11">
        <v>16.149999999999999</v>
      </c>
      <c r="F4874" s="2">
        <v>0.45810000000000001</v>
      </c>
      <c r="G4874" s="2">
        <v>0.51529999999999998</v>
      </c>
      <c r="H4874" s="2">
        <v>-5.7199999999999973E-2</v>
      </c>
      <c r="I4874" s="2">
        <v>0.4461</v>
      </c>
      <c r="J4874" s="2">
        <v>0.47820000000000001</v>
      </c>
      <c r="K4874" s="2">
        <v>-3.2100000000000017E-2</v>
      </c>
      <c r="L4874" s="2">
        <v>0.46079999999999999</v>
      </c>
      <c r="M4874" s="2">
        <v>0.5161</v>
      </c>
      <c r="N4874" s="2">
        <v>-5.5300000000000016E-2</v>
      </c>
      <c r="O4874" s="2">
        <v>-4.82E-2</v>
      </c>
      <c r="P4874" s="2" t="s">
        <v>5765</v>
      </c>
      <c r="Q4874" s="5">
        <v>43064</v>
      </c>
      <c r="R4874" s="5">
        <v>2666.5015479876165</v>
      </c>
      <c r="S4874" s="5">
        <v>228</v>
      </c>
      <c r="T4874" s="5">
        <v>529.44454765000933</v>
      </c>
      <c r="U4874" s="5">
        <v>0</v>
      </c>
      <c r="V4874" s="5">
        <v>0</v>
      </c>
      <c r="W4874" s="5">
        <v>45</v>
      </c>
      <c r="X4874" s="5">
        <v>104.4956344046071</v>
      </c>
      <c r="Y4874" s="5">
        <v>31</v>
      </c>
      <c r="Z4874" s="5">
        <v>71.985881478729326</v>
      </c>
      <c r="AA4874" s="5">
        <v>152</v>
      </c>
      <c r="AB4874" s="5">
        <v>352.96303176667288</v>
      </c>
      <c r="AC4874" s="225">
        <v>1105</v>
      </c>
      <c r="AD4874" s="5">
        <v>2565.9483559353521</v>
      </c>
      <c r="AE4874" s="5">
        <v>125</v>
      </c>
      <c r="AF4874" s="5">
        <v>290.26565112390864</v>
      </c>
      <c r="AG4874" s="5">
        <v>939</v>
      </c>
      <c r="AH4874" s="5">
        <v>2180.4755712428014</v>
      </c>
      <c r="AI4874" s="5">
        <v>41</v>
      </c>
      <c r="AJ4874" s="5">
        <v>95.207133568642021</v>
      </c>
    </row>
    <row r="4875" spans="1:36" x14ac:dyDescent="0.25">
      <c r="A4875">
        <v>2017</v>
      </c>
      <c r="B4875" t="s">
        <v>49</v>
      </c>
      <c r="C4875" s="212" t="s">
        <v>6338</v>
      </c>
      <c r="D4875" s="47" t="s">
        <v>6316</v>
      </c>
      <c r="E4875" s="11">
        <v>25.9</v>
      </c>
      <c r="F4875" s="2">
        <v>0.2611</v>
      </c>
      <c r="G4875" s="2">
        <v>0.71</v>
      </c>
      <c r="H4875" s="2">
        <v>-0.44889999999999997</v>
      </c>
      <c r="I4875" s="2">
        <v>0.46200000000000002</v>
      </c>
      <c r="J4875" s="2">
        <v>0.45200000000000001</v>
      </c>
      <c r="K4875" s="2">
        <v>1.0000000000000009E-2</v>
      </c>
      <c r="L4875" s="2">
        <v>0.496</v>
      </c>
      <c r="M4875" s="2">
        <v>0.48899999999999999</v>
      </c>
      <c r="N4875" s="2">
        <v>7.0000000000000062E-3</v>
      </c>
      <c r="O4875" s="2">
        <v>-0.14396666666666666</v>
      </c>
      <c r="P4875" s="2" t="s">
        <v>5900</v>
      </c>
      <c r="Q4875" s="5">
        <v>43127</v>
      </c>
      <c r="R4875" s="5">
        <v>1665.1351351351352</v>
      </c>
      <c r="S4875" s="5">
        <v>40</v>
      </c>
      <c r="T4875" s="5">
        <v>92.749321770584544</v>
      </c>
      <c r="U4875" s="5">
        <v>1</v>
      </c>
      <c r="V4875" s="5">
        <v>2.3187330442646141</v>
      </c>
      <c r="W4875" s="5">
        <v>5</v>
      </c>
      <c r="X4875" s="5">
        <v>11.593665221323068</v>
      </c>
      <c r="Y4875" s="5">
        <v>8</v>
      </c>
      <c r="Z4875" s="5">
        <v>18.549864354116913</v>
      </c>
      <c r="AA4875" s="5">
        <v>26</v>
      </c>
      <c r="AB4875" s="5">
        <v>60.287059150879955</v>
      </c>
      <c r="AC4875" s="225">
        <v>244</v>
      </c>
      <c r="AD4875" s="5">
        <v>565.77086280056574</v>
      </c>
      <c r="AE4875" s="5">
        <v>52</v>
      </c>
      <c r="AF4875" s="5">
        <v>120.57411830175991</v>
      </c>
      <c r="AG4875" s="5">
        <v>177</v>
      </c>
      <c r="AH4875" s="5">
        <v>410.41574883483668</v>
      </c>
      <c r="AI4875" s="5">
        <v>15</v>
      </c>
      <c r="AJ4875" s="5">
        <v>34.780995663969207</v>
      </c>
    </row>
    <row r="4876" spans="1:36" x14ac:dyDescent="0.25">
      <c r="A4876">
        <v>2019</v>
      </c>
      <c r="B4876" t="s">
        <v>70</v>
      </c>
      <c r="C4876" s="212" t="s">
        <v>2004</v>
      </c>
      <c r="D4876" s="47" t="s">
        <v>5291</v>
      </c>
      <c r="E4876" s="11">
        <v>41.23</v>
      </c>
      <c r="F4876" s="2">
        <v>0.622</v>
      </c>
      <c r="G4876" s="2">
        <v>0.36080000000000001</v>
      </c>
      <c r="H4876" s="2">
        <v>0.26119999999999999</v>
      </c>
      <c r="I4876" s="2">
        <v>0.64190000000000003</v>
      </c>
      <c r="J4876" s="2">
        <v>0.2918</v>
      </c>
      <c r="K4876" s="2">
        <v>0.35010000000000002</v>
      </c>
      <c r="L4876" s="2">
        <v>0.72589999999999999</v>
      </c>
      <c r="M4876" s="2">
        <v>0.26129999999999998</v>
      </c>
      <c r="N4876" s="2">
        <v>0.46460000000000001</v>
      </c>
      <c r="O4876" s="2">
        <v>0.3586333333333333</v>
      </c>
      <c r="P4876" s="5" t="s">
        <v>4792</v>
      </c>
      <c r="Q4876" s="5">
        <v>43217</v>
      </c>
      <c r="R4876" s="5">
        <v>1048.1930633034199</v>
      </c>
      <c r="S4876" s="5">
        <v>38</v>
      </c>
      <c r="T4876" s="5">
        <v>87.928361524400117</v>
      </c>
      <c r="U4876" s="5">
        <v>0</v>
      </c>
      <c r="V4876" s="5">
        <v>0</v>
      </c>
      <c r="W4876" s="5">
        <v>12</v>
      </c>
      <c r="X4876" s="5">
        <v>27.766851007705302</v>
      </c>
      <c r="Y4876" s="5">
        <v>12</v>
      </c>
      <c r="Z4876" s="5">
        <v>27.766851007705302</v>
      </c>
      <c r="AA4876" s="5">
        <v>14</v>
      </c>
      <c r="AB4876" s="5">
        <v>32.39465950898952</v>
      </c>
      <c r="AC4876" s="225">
        <v>374</v>
      </c>
      <c r="AD4876" s="5">
        <v>865.40018974014856</v>
      </c>
      <c r="AE4876" s="5">
        <v>38</v>
      </c>
      <c r="AF4876" s="5">
        <v>87.928361524400117</v>
      </c>
      <c r="AG4876" s="5">
        <v>318</v>
      </c>
      <c r="AH4876" s="5">
        <v>735.82155170419048</v>
      </c>
      <c r="AI4876" s="5">
        <v>18</v>
      </c>
      <c r="AJ4876" s="5">
        <v>41.650276511557955</v>
      </c>
    </row>
    <row r="4877" spans="1:36" x14ac:dyDescent="0.25">
      <c r="A4877">
        <v>2019</v>
      </c>
      <c r="B4877" t="s">
        <v>70</v>
      </c>
      <c r="C4877" s="212" t="s">
        <v>5299</v>
      </c>
      <c r="D4877" s="47" t="s">
        <v>5298</v>
      </c>
      <c r="E4877" s="11">
        <v>27.11</v>
      </c>
      <c r="F4877" s="2">
        <v>0.6744</v>
      </c>
      <c r="G4877" s="2">
        <v>0.309</v>
      </c>
      <c r="H4877" s="2">
        <v>0.3654</v>
      </c>
      <c r="I4877" s="2">
        <v>0.67290000000000005</v>
      </c>
      <c r="J4877" s="2">
        <v>0.2838</v>
      </c>
      <c r="K4877" s="2">
        <v>0.38910000000000006</v>
      </c>
      <c r="L4877" s="2">
        <v>0.62739999999999996</v>
      </c>
      <c r="M4877" s="2">
        <v>0.35830000000000001</v>
      </c>
      <c r="N4877" s="2">
        <v>0.26909999999999995</v>
      </c>
      <c r="O4877" s="2">
        <v>0.3412</v>
      </c>
      <c r="P4877" s="5" t="s">
        <v>4792</v>
      </c>
      <c r="Q4877" s="5">
        <v>43303</v>
      </c>
      <c r="R4877" s="5">
        <v>1597.3072666912578</v>
      </c>
      <c r="S4877" s="5">
        <v>53</v>
      </c>
      <c r="T4877" s="5">
        <v>122.39336766505784</v>
      </c>
      <c r="U4877" s="5">
        <v>0</v>
      </c>
      <c r="V4877" s="5">
        <v>0</v>
      </c>
      <c r="W4877" s="5">
        <v>7</v>
      </c>
      <c r="X4877" s="5">
        <v>16.165161767083109</v>
      </c>
      <c r="Y4877" s="5">
        <v>4</v>
      </c>
      <c r="Z4877" s="5">
        <v>9.2372352954760633</v>
      </c>
      <c r="AA4877" s="5">
        <v>42</v>
      </c>
      <c r="AB4877" s="5">
        <v>96.990970602498678</v>
      </c>
      <c r="AC4877" s="225">
        <v>381</v>
      </c>
      <c r="AD4877" s="5">
        <v>879.84666189409506</v>
      </c>
      <c r="AE4877" s="5">
        <v>45</v>
      </c>
      <c r="AF4877" s="5">
        <v>103.91889707410571</v>
      </c>
      <c r="AG4877" s="5">
        <v>320</v>
      </c>
      <c r="AH4877" s="5">
        <v>738.97882363808515</v>
      </c>
      <c r="AI4877" s="5">
        <v>16</v>
      </c>
      <c r="AJ4877" s="5">
        <v>36.948941181904253</v>
      </c>
    </row>
    <row r="4878" spans="1:36" x14ac:dyDescent="0.25">
      <c r="A4878">
        <v>2017</v>
      </c>
      <c r="B4878" t="s">
        <v>49</v>
      </c>
      <c r="C4878" s="212" t="s">
        <v>660</v>
      </c>
      <c r="D4878" s="47" t="s">
        <v>6406</v>
      </c>
      <c r="E4878" s="11">
        <v>8.3000000000000007</v>
      </c>
      <c r="F4878" s="2">
        <v>0</v>
      </c>
      <c r="G4878" s="2">
        <v>0</v>
      </c>
      <c r="H4878" s="2">
        <v>0</v>
      </c>
      <c r="I4878" s="2">
        <v>0.246</v>
      </c>
      <c r="J4878" s="2">
        <v>0.67400000000000004</v>
      </c>
      <c r="K4878" s="2">
        <v>-0.42800000000000005</v>
      </c>
      <c r="L4878" s="2">
        <v>0.28999999999999998</v>
      </c>
      <c r="M4878" s="2">
        <v>0.69099999999999995</v>
      </c>
      <c r="N4878" s="2">
        <v>-0.40099999999999997</v>
      </c>
      <c r="O4878" s="2">
        <v>-0.27633333333333332</v>
      </c>
      <c r="P4878" s="2" t="s">
        <v>5900</v>
      </c>
      <c r="Q4878" s="5">
        <v>43385</v>
      </c>
      <c r="R4878" s="5">
        <v>5227.1084337349394</v>
      </c>
      <c r="S4878" s="5">
        <v>116</v>
      </c>
      <c r="T4878" s="5">
        <v>267.37351619223233</v>
      </c>
      <c r="U4878" s="5">
        <v>0</v>
      </c>
      <c r="V4878" s="5">
        <v>0</v>
      </c>
      <c r="W4878" s="5">
        <v>19</v>
      </c>
      <c r="X4878" s="5">
        <v>43.793937997003574</v>
      </c>
      <c r="Y4878" s="5">
        <v>28</v>
      </c>
      <c r="Z4878" s="5">
        <v>64.538434942952634</v>
      </c>
      <c r="AA4878" s="5">
        <v>69</v>
      </c>
      <c r="AB4878" s="5">
        <v>159.04114325227613</v>
      </c>
      <c r="AC4878" s="225">
        <v>951</v>
      </c>
      <c r="AD4878" s="5">
        <v>2192.0018439552841</v>
      </c>
      <c r="AE4878" s="5">
        <v>113</v>
      </c>
      <c r="AF4878" s="5">
        <v>260.45868387691598</v>
      </c>
      <c r="AG4878" s="5">
        <v>787</v>
      </c>
      <c r="AH4878" s="5">
        <v>1813.9910107179903</v>
      </c>
      <c r="AI4878" s="5">
        <v>51</v>
      </c>
      <c r="AJ4878" s="5">
        <v>117.55214936037801</v>
      </c>
    </row>
    <row r="4879" spans="1:36" x14ac:dyDescent="0.25">
      <c r="A4879">
        <v>2018</v>
      </c>
      <c r="B4879" t="s">
        <v>49</v>
      </c>
      <c r="C4879" s="212" t="s">
        <v>660</v>
      </c>
      <c r="D4879" s="47" t="s">
        <v>6406</v>
      </c>
      <c r="E4879" s="11">
        <v>8.3000000000000007</v>
      </c>
      <c r="F4879" s="2">
        <v>0</v>
      </c>
      <c r="G4879" s="2">
        <v>0</v>
      </c>
      <c r="H4879" s="2">
        <v>0</v>
      </c>
      <c r="I4879" s="2">
        <v>0.246</v>
      </c>
      <c r="J4879" s="2">
        <v>0.67400000000000004</v>
      </c>
      <c r="K4879" s="2">
        <v>-0.42800000000000005</v>
      </c>
      <c r="L4879" s="2">
        <v>0.28999999999999998</v>
      </c>
      <c r="M4879" s="2">
        <v>0.69099999999999995</v>
      </c>
      <c r="N4879" s="2">
        <v>-0.40099999999999997</v>
      </c>
      <c r="O4879" s="2">
        <v>-0.27633333333333332</v>
      </c>
      <c r="P4879" s="2" t="s">
        <v>5900</v>
      </c>
      <c r="Q4879" s="5">
        <v>43443</v>
      </c>
      <c r="R4879" s="5">
        <v>5234.0963855421678</v>
      </c>
      <c r="S4879" s="5">
        <v>108</v>
      </c>
      <c r="T4879" s="5">
        <v>248.6016159105034</v>
      </c>
      <c r="U4879" s="5">
        <v>0</v>
      </c>
      <c r="V4879" s="5">
        <v>0</v>
      </c>
      <c r="W4879" s="5">
        <v>14</v>
      </c>
      <c r="X4879" s="5">
        <v>32.226135395805997</v>
      </c>
      <c r="Y4879" s="5">
        <v>21</v>
      </c>
      <c r="Z4879" s="5">
        <v>48.339203093708996</v>
      </c>
      <c r="AA4879" s="5">
        <v>73</v>
      </c>
      <c r="AB4879" s="5">
        <v>168.03627742098843</v>
      </c>
      <c r="AC4879" s="225">
        <v>727</v>
      </c>
      <c r="AD4879" s="5">
        <v>1673.4571737679257</v>
      </c>
      <c r="AE4879" s="5">
        <v>87</v>
      </c>
      <c r="AF4879" s="5">
        <v>200.26241281679444</v>
      </c>
      <c r="AG4879" s="5">
        <v>594</v>
      </c>
      <c r="AH4879" s="5">
        <v>1367.3088875077688</v>
      </c>
      <c r="AI4879" s="5">
        <v>46</v>
      </c>
      <c r="AJ4879" s="5">
        <v>105.88587344336257</v>
      </c>
    </row>
    <row r="4880" spans="1:36" x14ac:dyDescent="0.25">
      <c r="A4880">
        <v>2017</v>
      </c>
      <c r="B4880" t="s">
        <v>41</v>
      </c>
      <c r="C4880" s="212" t="s">
        <v>6157</v>
      </c>
      <c r="D4880" s="47" t="s">
        <v>6109</v>
      </c>
      <c r="E4880" s="11">
        <v>24.722000000000001</v>
      </c>
      <c r="F4880" s="2">
        <v>0.44950000000000001</v>
      </c>
      <c r="G4880" s="2">
        <v>0.53290000000000004</v>
      </c>
      <c r="H4880" s="2">
        <v>-8.340000000000003E-2</v>
      </c>
      <c r="I4880" s="2">
        <v>0.44180000000000003</v>
      </c>
      <c r="J4880" s="2">
        <v>0.50580000000000003</v>
      </c>
      <c r="K4880" s="2">
        <v>-6.4000000000000001E-2</v>
      </c>
      <c r="L4880" s="2">
        <v>0.46360000000000001</v>
      </c>
      <c r="M4880" s="2">
        <v>0.51849999999999996</v>
      </c>
      <c r="N4880" s="2">
        <v>-5.4899999999999949E-2</v>
      </c>
      <c r="O4880" s="2">
        <v>-6.7433333333333331E-2</v>
      </c>
      <c r="P4880" s="2" t="s">
        <v>5900</v>
      </c>
      <c r="Q4880" s="5">
        <v>43450</v>
      </c>
      <c r="R4880" s="5">
        <v>1757.5438880349486</v>
      </c>
      <c r="S4880" s="5">
        <v>55</v>
      </c>
      <c r="T4880" s="5">
        <v>126.58227848101266</v>
      </c>
      <c r="U4880" s="5">
        <v>1</v>
      </c>
      <c r="V4880" s="5">
        <v>2.3014959723820483</v>
      </c>
      <c r="W4880" s="5">
        <v>12</v>
      </c>
      <c r="X4880" s="5">
        <v>27.617951668584578</v>
      </c>
      <c r="Y4880" s="5">
        <v>13</v>
      </c>
      <c r="Z4880" s="5">
        <v>29.919447640966631</v>
      </c>
      <c r="AA4880" s="5">
        <v>29</v>
      </c>
      <c r="AB4880" s="5">
        <v>66.743383199079403</v>
      </c>
      <c r="AC4880" s="225">
        <v>327</v>
      </c>
      <c r="AD4880" s="5">
        <v>752.58918296892978</v>
      </c>
      <c r="AE4880" s="5">
        <v>25</v>
      </c>
      <c r="AF4880" s="5">
        <v>57.537399309551205</v>
      </c>
      <c r="AG4880" s="5">
        <v>281</v>
      </c>
      <c r="AH4880" s="5">
        <v>646.72036823935559</v>
      </c>
      <c r="AI4880" s="5">
        <v>21</v>
      </c>
      <c r="AJ4880" s="5">
        <v>48.331415420023013</v>
      </c>
    </row>
    <row r="4881" spans="1:36" x14ac:dyDescent="0.25">
      <c r="A4881">
        <v>2017</v>
      </c>
      <c r="B4881" t="s">
        <v>70</v>
      </c>
      <c r="C4881" s="212" t="s">
        <v>2004</v>
      </c>
      <c r="D4881" s="47" t="s">
        <v>5291</v>
      </c>
      <c r="E4881" s="11">
        <v>41.23</v>
      </c>
      <c r="F4881" s="2">
        <v>0.622</v>
      </c>
      <c r="G4881" s="2">
        <v>0.36080000000000001</v>
      </c>
      <c r="H4881" s="2">
        <v>0.26119999999999999</v>
      </c>
      <c r="I4881" s="2">
        <v>0.64190000000000003</v>
      </c>
      <c r="J4881" s="2">
        <v>0.2918</v>
      </c>
      <c r="K4881" s="2">
        <v>0.35010000000000002</v>
      </c>
      <c r="L4881" s="2">
        <v>0.72589999999999999</v>
      </c>
      <c r="M4881" s="2">
        <v>0.26129999999999998</v>
      </c>
      <c r="N4881" s="2">
        <v>0.46460000000000001</v>
      </c>
      <c r="O4881" s="2">
        <v>0.3586333333333333</v>
      </c>
      <c r="P4881" s="5" t="s">
        <v>4792</v>
      </c>
      <c r="Q4881" s="5">
        <v>43468</v>
      </c>
      <c r="R4881" s="5">
        <v>1054.280863448945</v>
      </c>
      <c r="S4881" s="5">
        <v>31</v>
      </c>
      <c r="T4881" s="5">
        <v>71.316830772062204</v>
      </c>
      <c r="U4881" s="5">
        <v>0</v>
      </c>
      <c r="V4881" s="5">
        <v>0</v>
      </c>
      <c r="W4881" s="5">
        <v>10</v>
      </c>
      <c r="X4881" s="5">
        <v>23.005429281310388</v>
      </c>
      <c r="Y4881" s="5">
        <v>5</v>
      </c>
      <c r="Z4881" s="5">
        <v>11.502714640655194</v>
      </c>
      <c r="AA4881" s="5">
        <v>16</v>
      </c>
      <c r="AB4881" s="5">
        <v>36.80868685009662</v>
      </c>
      <c r="AC4881" s="225">
        <v>409</v>
      </c>
      <c r="AD4881" s="5">
        <v>940.92205760559489</v>
      </c>
      <c r="AE4881" s="5">
        <v>56</v>
      </c>
      <c r="AF4881" s="5">
        <v>128.83040397533819</v>
      </c>
      <c r="AG4881" s="5">
        <v>336</v>
      </c>
      <c r="AH4881" s="5">
        <v>772.98242385202911</v>
      </c>
      <c r="AI4881" s="5">
        <v>17</v>
      </c>
      <c r="AJ4881" s="5">
        <v>39.109229778227657</v>
      </c>
    </row>
    <row r="4882" spans="1:36" x14ac:dyDescent="0.25">
      <c r="A4882">
        <v>2017</v>
      </c>
      <c r="B4882" t="s">
        <v>71</v>
      </c>
      <c r="C4882" s="212" t="s">
        <v>4820</v>
      </c>
      <c r="D4882" s="47" t="s">
        <v>4818</v>
      </c>
      <c r="E4882" s="11">
        <v>0</v>
      </c>
      <c r="F4882" s="2">
        <v>0.5323</v>
      </c>
      <c r="G4882" s="2">
        <v>0.45150000000000001</v>
      </c>
      <c r="H4882" s="2">
        <v>8.0799999999999983E-2</v>
      </c>
      <c r="I4882" s="2">
        <v>0.57130000000000003</v>
      </c>
      <c r="J4882" s="2">
        <v>0.37130000000000002</v>
      </c>
      <c r="K4882" s="2">
        <v>0.2</v>
      </c>
      <c r="L4882" s="2">
        <v>0.64910000000000001</v>
      </c>
      <c r="M4882" s="2">
        <v>0.33350000000000002</v>
      </c>
      <c r="N4882" s="2">
        <v>0.31559999999999999</v>
      </c>
      <c r="O4882" s="2">
        <v>0.1988</v>
      </c>
      <c r="P4882" s="2" t="s">
        <v>4792</v>
      </c>
      <c r="Q4882" s="5">
        <v>43484</v>
      </c>
      <c r="R4882" s="5" t="s">
        <v>4791</v>
      </c>
      <c r="S4882" s="5">
        <v>114</v>
      </c>
      <c r="T4882" s="5">
        <v>262.16539416796985</v>
      </c>
      <c r="U4882" s="5">
        <v>1</v>
      </c>
      <c r="V4882" s="5">
        <v>2.2996964400699107</v>
      </c>
      <c r="W4882" s="5">
        <v>60</v>
      </c>
      <c r="X4882" s="5">
        <v>137.98178640419465</v>
      </c>
      <c r="Y4882" s="5">
        <v>9</v>
      </c>
      <c r="Z4882" s="5">
        <v>20.697267960629198</v>
      </c>
      <c r="AA4882" s="5">
        <v>44</v>
      </c>
      <c r="AB4882" s="5">
        <v>101.18664336307607</v>
      </c>
      <c r="AC4882" s="225">
        <v>501</v>
      </c>
      <c r="AD4882" s="5">
        <v>1152.1479164750253</v>
      </c>
      <c r="AE4882" s="5">
        <v>86</v>
      </c>
      <c r="AF4882" s="5">
        <v>197.7738938460123</v>
      </c>
      <c r="AG4882" s="5">
        <v>373</v>
      </c>
      <c r="AH4882" s="5">
        <v>857.78677214607671</v>
      </c>
      <c r="AI4882" s="5">
        <v>42</v>
      </c>
      <c r="AJ4882" s="5">
        <v>96.587250482936255</v>
      </c>
    </row>
    <row r="4883" spans="1:36" x14ac:dyDescent="0.25">
      <c r="A4883">
        <v>2018</v>
      </c>
      <c r="B4883" t="s">
        <v>70</v>
      </c>
      <c r="C4883" s="212" t="s">
        <v>2004</v>
      </c>
      <c r="D4883" s="47" t="s">
        <v>5291</v>
      </c>
      <c r="E4883" s="11">
        <v>41.23</v>
      </c>
      <c r="F4883" s="2">
        <v>0.622</v>
      </c>
      <c r="G4883" s="2">
        <v>0.36080000000000001</v>
      </c>
      <c r="H4883" s="2">
        <v>0.26119999999999999</v>
      </c>
      <c r="I4883" s="2">
        <v>0.64190000000000003</v>
      </c>
      <c r="J4883" s="2">
        <v>0.2918</v>
      </c>
      <c r="K4883" s="2">
        <v>0.35010000000000002</v>
      </c>
      <c r="L4883" s="2">
        <v>0.72589999999999999</v>
      </c>
      <c r="M4883" s="2">
        <v>0.26129999999999998</v>
      </c>
      <c r="N4883" s="2">
        <v>0.46460000000000001</v>
      </c>
      <c r="O4883" s="2">
        <v>0.3586333333333333</v>
      </c>
      <c r="P4883" s="5" t="s">
        <v>4792</v>
      </c>
      <c r="Q4883" s="5">
        <v>43507</v>
      </c>
      <c r="R4883" s="5">
        <v>1055.2267766189668</v>
      </c>
      <c r="S4883" s="5">
        <v>35</v>
      </c>
      <c r="T4883" s="5">
        <v>80.446824648907068</v>
      </c>
      <c r="U4883" s="5">
        <v>4</v>
      </c>
      <c r="V4883" s="5">
        <v>9.1939228170179508</v>
      </c>
      <c r="W4883" s="5">
        <v>3</v>
      </c>
      <c r="X4883" s="5">
        <v>6.8954421127634626</v>
      </c>
      <c r="Y4883" s="5">
        <v>9</v>
      </c>
      <c r="Z4883" s="5">
        <v>20.686326338290389</v>
      </c>
      <c r="AA4883" s="5">
        <v>19</v>
      </c>
      <c r="AB4883" s="5">
        <v>43.671133380835272</v>
      </c>
      <c r="AC4883" s="225">
        <v>403</v>
      </c>
      <c r="AD4883" s="5">
        <v>926.2877238145586</v>
      </c>
      <c r="AE4883" s="5">
        <v>35</v>
      </c>
      <c r="AF4883" s="5">
        <v>80.446824648907068</v>
      </c>
      <c r="AG4883" s="5">
        <v>345</v>
      </c>
      <c r="AH4883" s="5">
        <v>792.97584296779826</v>
      </c>
      <c r="AI4883" s="5">
        <v>23</v>
      </c>
      <c r="AJ4883" s="5">
        <v>52.865056197853214</v>
      </c>
    </row>
    <row r="4884" spans="1:36" x14ac:dyDescent="0.25">
      <c r="A4884">
        <v>2018</v>
      </c>
      <c r="B4884" t="s">
        <v>49</v>
      </c>
      <c r="C4884" s="212" t="s">
        <v>660</v>
      </c>
      <c r="D4884" s="47" t="s">
        <v>6406</v>
      </c>
      <c r="E4884" s="11">
        <v>8.3000000000000007</v>
      </c>
      <c r="F4884" s="2">
        <v>0</v>
      </c>
      <c r="G4884" s="2">
        <v>0</v>
      </c>
      <c r="H4884" s="2">
        <v>0</v>
      </c>
      <c r="I4884" s="2">
        <v>0.246</v>
      </c>
      <c r="J4884" s="2">
        <v>0.67400000000000004</v>
      </c>
      <c r="K4884" s="2">
        <v>-0.42800000000000005</v>
      </c>
      <c r="L4884" s="2">
        <v>0.28999999999999998</v>
      </c>
      <c r="M4884" s="2">
        <v>0.69099999999999995</v>
      </c>
      <c r="N4884" s="2">
        <v>-0.40099999999999997</v>
      </c>
      <c r="O4884" s="2">
        <v>-0.27633333333333332</v>
      </c>
      <c r="P4884" s="2" t="s">
        <v>5900</v>
      </c>
      <c r="Q4884" s="5">
        <v>43634</v>
      </c>
      <c r="R4884" s="5">
        <v>5257.1084337349394</v>
      </c>
      <c r="S4884" s="5">
        <v>83</v>
      </c>
      <c r="T4884" s="5">
        <v>190.21863684282897</v>
      </c>
      <c r="U4884" s="5">
        <v>0</v>
      </c>
      <c r="V4884" s="5">
        <v>0</v>
      </c>
      <c r="W4884" s="5">
        <v>5</v>
      </c>
      <c r="X4884" s="5">
        <v>11.458954026676446</v>
      </c>
      <c r="Y4884" s="5">
        <v>22</v>
      </c>
      <c r="Z4884" s="5">
        <v>50.419397717376356</v>
      </c>
      <c r="AA4884" s="5">
        <v>56</v>
      </c>
      <c r="AB4884" s="5">
        <v>128.34028509877618</v>
      </c>
      <c r="AC4884" s="225">
        <v>824</v>
      </c>
      <c r="AD4884" s="5">
        <v>1888.4356235962782</v>
      </c>
      <c r="AE4884" s="5">
        <v>96</v>
      </c>
      <c r="AF4884" s="5">
        <v>220.01191731218773</v>
      </c>
      <c r="AG4884" s="5">
        <v>688</v>
      </c>
      <c r="AH4884" s="5">
        <v>1576.7520740706789</v>
      </c>
      <c r="AI4884" s="5">
        <v>40</v>
      </c>
      <c r="AJ4884" s="5">
        <v>91.67163221341157</v>
      </c>
    </row>
    <row r="4885" spans="1:36" x14ac:dyDescent="0.25">
      <c r="A4885">
        <v>2018</v>
      </c>
      <c r="B4885" t="s">
        <v>71</v>
      </c>
      <c r="C4885" s="212" t="s">
        <v>4820</v>
      </c>
      <c r="D4885" s="47" t="s">
        <v>4818</v>
      </c>
      <c r="E4885" s="11">
        <v>0</v>
      </c>
      <c r="F4885" s="2">
        <v>0.5323</v>
      </c>
      <c r="G4885" s="2">
        <v>0.45150000000000001</v>
      </c>
      <c r="H4885" s="2">
        <v>8.0799999999999983E-2</v>
      </c>
      <c r="I4885" s="2">
        <v>0.57130000000000003</v>
      </c>
      <c r="J4885" s="2">
        <v>0.37130000000000002</v>
      </c>
      <c r="K4885" s="2">
        <v>0.2</v>
      </c>
      <c r="L4885" s="2">
        <v>0.64910000000000001</v>
      </c>
      <c r="M4885" s="2">
        <v>0.33350000000000002</v>
      </c>
      <c r="N4885" s="2">
        <v>0.31559999999999999</v>
      </c>
      <c r="O4885" s="2">
        <v>0.1988</v>
      </c>
      <c r="P4885" s="2" t="s">
        <v>4792</v>
      </c>
      <c r="Q4885" s="5">
        <v>43697</v>
      </c>
      <c r="R4885" s="5" t="s">
        <v>4791</v>
      </c>
      <c r="S4885" s="5">
        <v>100</v>
      </c>
      <c r="T4885" s="5">
        <v>228.84866237956842</v>
      </c>
      <c r="U4885" s="5">
        <v>0</v>
      </c>
      <c r="V4885" s="5">
        <v>0</v>
      </c>
      <c r="W4885" s="5">
        <v>61</v>
      </c>
      <c r="X4885" s="5">
        <v>139.5976840515367</v>
      </c>
      <c r="Y4885" s="5">
        <v>5</v>
      </c>
      <c r="Z4885" s="5">
        <v>11.442433118978419</v>
      </c>
      <c r="AA4885" s="5">
        <v>34</v>
      </c>
      <c r="AB4885" s="5">
        <v>77.80854520905325</v>
      </c>
      <c r="AC4885" s="225">
        <v>477</v>
      </c>
      <c r="AD4885" s="5">
        <v>1091.6081195505412</v>
      </c>
      <c r="AE4885" s="5">
        <v>60</v>
      </c>
      <c r="AF4885" s="5">
        <v>137.30919742774103</v>
      </c>
      <c r="AG4885" s="5">
        <v>382</v>
      </c>
      <c r="AH4885" s="5">
        <v>874.20189028995128</v>
      </c>
      <c r="AI4885" s="5">
        <v>35</v>
      </c>
      <c r="AJ4885" s="5">
        <v>80.097031832848941</v>
      </c>
    </row>
    <row r="4886" spans="1:36" x14ac:dyDescent="0.25">
      <c r="A4886">
        <v>2018</v>
      </c>
      <c r="B4886" t="s">
        <v>71</v>
      </c>
      <c r="C4886" s="212" t="s">
        <v>4820</v>
      </c>
      <c r="D4886" s="47" t="s">
        <v>4818</v>
      </c>
      <c r="E4886" s="11">
        <v>0</v>
      </c>
      <c r="F4886" s="2">
        <v>0.5323</v>
      </c>
      <c r="G4886" s="2">
        <v>0.45150000000000001</v>
      </c>
      <c r="H4886" s="2">
        <v>8.0799999999999983E-2</v>
      </c>
      <c r="I4886" s="2">
        <v>0.57130000000000003</v>
      </c>
      <c r="J4886" s="2">
        <v>0.37130000000000002</v>
      </c>
      <c r="K4886" s="2">
        <v>0.2</v>
      </c>
      <c r="L4886" s="2">
        <v>0.64910000000000001</v>
      </c>
      <c r="M4886" s="2">
        <v>0.33350000000000002</v>
      </c>
      <c r="N4886" s="2">
        <v>0.31559999999999999</v>
      </c>
      <c r="O4886" s="2">
        <v>0.1988</v>
      </c>
      <c r="P4886" s="2" t="s">
        <v>4792</v>
      </c>
      <c r="Q4886" s="5">
        <v>43697</v>
      </c>
      <c r="R4886" s="5" t="s">
        <v>4791</v>
      </c>
      <c r="S4886" s="5">
        <v>100</v>
      </c>
      <c r="T4886" s="5">
        <v>228.84866237956842</v>
      </c>
      <c r="U4886" s="5">
        <v>0</v>
      </c>
      <c r="V4886" s="5">
        <v>0</v>
      </c>
      <c r="W4886" s="5">
        <v>61</v>
      </c>
      <c r="X4886" s="5">
        <v>139.5976840515367</v>
      </c>
      <c r="Y4886" s="5">
        <v>5</v>
      </c>
      <c r="Z4886" s="5">
        <v>11.442433118978419</v>
      </c>
      <c r="AA4886" s="5">
        <v>34</v>
      </c>
      <c r="AB4886" s="5">
        <v>77.80854520905325</v>
      </c>
      <c r="AC4886" s="225">
        <v>477</v>
      </c>
      <c r="AD4886" s="5">
        <v>1091.6081195505412</v>
      </c>
      <c r="AE4886" s="5">
        <v>60</v>
      </c>
      <c r="AF4886" s="5">
        <v>137.30919742774103</v>
      </c>
      <c r="AG4886" s="5">
        <v>382</v>
      </c>
      <c r="AH4886" s="5">
        <v>874.20189028995128</v>
      </c>
      <c r="AI4886" s="5">
        <v>35</v>
      </c>
      <c r="AJ4886" s="5">
        <v>80.097031832848941</v>
      </c>
    </row>
    <row r="4887" spans="1:36" x14ac:dyDescent="0.25">
      <c r="A4887">
        <v>2018</v>
      </c>
      <c r="B4887" t="s">
        <v>41</v>
      </c>
      <c r="C4887" s="212" t="s">
        <v>6065</v>
      </c>
      <c r="D4887" s="47" t="s">
        <v>6020</v>
      </c>
      <c r="E4887" s="11">
        <v>10.220000000000001</v>
      </c>
      <c r="F4887" s="2">
        <v>0.39910000000000001</v>
      </c>
      <c r="G4887" s="2">
        <v>0.57979999999999998</v>
      </c>
      <c r="H4887" s="2">
        <v>-0.18069999999999997</v>
      </c>
      <c r="I4887" s="2">
        <v>0.39450000000000002</v>
      </c>
      <c r="J4887" s="2">
        <v>0.54200000000000004</v>
      </c>
      <c r="K4887" s="2">
        <v>-0.14750000000000002</v>
      </c>
      <c r="L4887" s="2">
        <v>0.48630000000000001</v>
      </c>
      <c r="M4887" s="2">
        <v>0.49730000000000002</v>
      </c>
      <c r="N4887" s="2">
        <v>-1.100000000000001E-2</v>
      </c>
      <c r="O4887" s="2">
        <v>-0.11306666666666666</v>
      </c>
      <c r="P4887" s="2" t="s">
        <v>5900</v>
      </c>
      <c r="Q4887" s="5">
        <v>43794</v>
      </c>
      <c r="R4887" s="5">
        <v>4285.1272015655577</v>
      </c>
      <c r="S4887" s="5">
        <v>52</v>
      </c>
      <c r="T4887" s="5">
        <v>118.73772662921861</v>
      </c>
      <c r="U4887" s="5">
        <v>1</v>
      </c>
      <c r="V4887" s="5">
        <v>2.2834178197926653</v>
      </c>
      <c r="W4887" s="5">
        <v>15</v>
      </c>
      <c r="X4887" s="5">
        <v>34.251267296889985</v>
      </c>
      <c r="Y4887" s="5">
        <v>4</v>
      </c>
      <c r="Z4887" s="5">
        <v>9.1336712791706614</v>
      </c>
      <c r="AA4887" s="5">
        <v>32</v>
      </c>
      <c r="AB4887" s="5">
        <v>73.069370233365291</v>
      </c>
      <c r="AC4887" s="225">
        <v>856</v>
      </c>
      <c r="AD4887" s="5">
        <v>1954.6056537425218</v>
      </c>
      <c r="AE4887" s="5">
        <v>59</v>
      </c>
      <c r="AF4887" s="5">
        <v>134.72165136776727</v>
      </c>
      <c r="AG4887" s="5">
        <v>781</v>
      </c>
      <c r="AH4887" s="5">
        <v>1783.349317258072</v>
      </c>
      <c r="AI4887" s="5">
        <v>16</v>
      </c>
      <c r="AJ4887" s="5">
        <v>36.534685116682645</v>
      </c>
    </row>
    <row r="4888" spans="1:36" x14ac:dyDescent="0.25">
      <c r="A4888">
        <v>2018</v>
      </c>
      <c r="B4888" t="s">
        <v>49</v>
      </c>
      <c r="C4888" s="212" t="s">
        <v>6338</v>
      </c>
      <c r="D4888" s="47" t="s">
        <v>6316</v>
      </c>
      <c r="E4888" s="11">
        <v>25.9</v>
      </c>
      <c r="F4888" s="2">
        <v>0.2611</v>
      </c>
      <c r="G4888" s="2">
        <v>0.71</v>
      </c>
      <c r="H4888" s="2">
        <v>-0.44889999999999997</v>
      </c>
      <c r="I4888" s="2">
        <v>0.46200000000000002</v>
      </c>
      <c r="J4888" s="2">
        <v>0.45200000000000001</v>
      </c>
      <c r="K4888" s="2">
        <v>1.0000000000000009E-2</v>
      </c>
      <c r="L4888" s="2">
        <v>0.496</v>
      </c>
      <c r="M4888" s="2">
        <v>0.48899999999999999</v>
      </c>
      <c r="N4888" s="2">
        <v>7.0000000000000062E-3</v>
      </c>
      <c r="O4888" s="2">
        <v>-0.14396666666666666</v>
      </c>
      <c r="P4888" s="2" t="s">
        <v>5900</v>
      </c>
      <c r="Q4888" s="5">
        <v>43882</v>
      </c>
      <c r="R4888" s="5">
        <v>1694.2857142857144</v>
      </c>
      <c r="S4888" s="5">
        <v>22</v>
      </c>
      <c r="T4888" s="5">
        <v>50.134451483524003</v>
      </c>
      <c r="U4888" s="5">
        <v>0</v>
      </c>
      <c r="V4888" s="5">
        <v>0</v>
      </c>
      <c r="W4888" s="5">
        <v>2</v>
      </c>
      <c r="X4888" s="5">
        <v>4.5576774075930899</v>
      </c>
      <c r="Y4888" s="5">
        <v>2</v>
      </c>
      <c r="Z4888" s="5">
        <v>4.5576774075930899</v>
      </c>
      <c r="AA4888" s="5">
        <v>18</v>
      </c>
      <c r="AB4888" s="5">
        <v>41.019096668337816</v>
      </c>
      <c r="AC4888" s="225">
        <v>169</v>
      </c>
      <c r="AD4888" s="5">
        <v>385.12374094161618</v>
      </c>
      <c r="AE4888" s="5">
        <v>21</v>
      </c>
      <c r="AF4888" s="5">
        <v>47.855612779727451</v>
      </c>
      <c r="AG4888" s="5">
        <v>135</v>
      </c>
      <c r="AH4888" s="5">
        <v>307.64322501253361</v>
      </c>
      <c r="AI4888" s="5">
        <v>13</v>
      </c>
      <c r="AJ4888" s="5">
        <v>29.624903149355088</v>
      </c>
    </row>
    <row r="4889" spans="1:36" x14ac:dyDescent="0.25">
      <c r="A4889">
        <v>2017</v>
      </c>
      <c r="B4889" t="s">
        <v>41</v>
      </c>
      <c r="C4889" s="212" t="s">
        <v>6065</v>
      </c>
      <c r="D4889" s="47" t="s">
        <v>6020</v>
      </c>
      <c r="E4889" s="11">
        <v>10.220000000000001</v>
      </c>
      <c r="F4889" s="2">
        <v>0.39910000000000001</v>
      </c>
      <c r="G4889" s="2">
        <v>0.57979999999999998</v>
      </c>
      <c r="H4889" s="2">
        <v>-0.18069999999999997</v>
      </c>
      <c r="I4889" s="2">
        <v>0.39450000000000002</v>
      </c>
      <c r="J4889" s="2">
        <v>0.54200000000000004</v>
      </c>
      <c r="K4889" s="2">
        <v>-0.14750000000000002</v>
      </c>
      <c r="L4889" s="2">
        <v>0.48630000000000001</v>
      </c>
      <c r="M4889" s="2">
        <v>0.49730000000000002</v>
      </c>
      <c r="N4889" s="2">
        <v>-1.100000000000001E-2</v>
      </c>
      <c r="O4889" s="2">
        <v>-0.11306666666666666</v>
      </c>
      <c r="P4889" s="2" t="s">
        <v>5900</v>
      </c>
      <c r="Q4889" s="5">
        <v>43885</v>
      </c>
      <c r="R4889" s="5">
        <v>4294.0313111545984</v>
      </c>
      <c r="S4889" s="5">
        <v>38</v>
      </c>
      <c r="T4889" s="5">
        <v>86.5899510083172</v>
      </c>
      <c r="U4889" s="5">
        <v>0</v>
      </c>
      <c r="V4889" s="5">
        <v>0</v>
      </c>
      <c r="W4889" s="5">
        <v>5</v>
      </c>
      <c r="X4889" s="5">
        <v>11.393414606357526</v>
      </c>
      <c r="Y4889" s="5">
        <v>12</v>
      </c>
      <c r="Z4889" s="5">
        <v>27.344195055258062</v>
      </c>
      <c r="AA4889" s="5">
        <v>21</v>
      </c>
      <c r="AB4889" s="5">
        <v>47.852341346701607</v>
      </c>
      <c r="AC4889" s="225">
        <v>943</v>
      </c>
      <c r="AD4889" s="5">
        <v>2148.7979947590293</v>
      </c>
      <c r="AE4889" s="5">
        <v>79</v>
      </c>
      <c r="AF4889" s="5">
        <v>180.01595078044889</v>
      </c>
      <c r="AG4889" s="5">
        <v>845</v>
      </c>
      <c r="AH4889" s="5">
        <v>1925.4870684744217</v>
      </c>
      <c r="AI4889" s="5">
        <v>19</v>
      </c>
      <c r="AJ4889" s="5">
        <v>43.2949755041586</v>
      </c>
    </row>
    <row r="4890" spans="1:36" x14ac:dyDescent="0.25">
      <c r="A4890">
        <v>2018</v>
      </c>
      <c r="B4890" t="s">
        <v>49</v>
      </c>
      <c r="C4890" s="212" t="s">
        <v>6329</v>
      </c>
      <c r="D4890" s="47" t="s">
        <v>6330</v>
      </c>
      <c r="E4890" s="11">
        <v>59.3</v>
      </c>
      <c r="F4890" s="2">
        <v>0</v>
      </c>
      <c r="G4890" s="2">
        <v>0</v>
      </c>
      <c r="H4890" s="2">
        <v>0</v>
      </c>
      <c r="I4890" s="2">
        <v>0.42399999999999999</v>
      </c>
      <c r="J4890" s="2">
        <v>0.49299999999999999</v>
      </c>
      <c r="K4890" s="2">
        <v>-6.9000000000000006E-2</v>
      </c>
      <c r="L4890" s="2">
        <v>0.48299999999999998</v>
      </c>
      <c r="M4890" s="2">
        <v>0.505</v>
      </c>
      <c r="N4890" s="2">
        <v>-2.200000000000002E-2</v>
      </c>
      <c r="O4890" s="2">
        <v>-3.0333333333333341E-2</v>
      </c>
      <c r="P4890" s="2" t="s">
        <v>5765</v>
      </c>
      <c r="Q4890" s="5">
        <v>44015</v>
      </c>
      <c r="R4890" s="5">
        <v>742.24283305227664</v>
      </c>
      <c r="S4890" s="5">
        <v>166</v>
      </c>
      <c r="T4890" s="5">
        <v>377.14415540156767</v>
      </c>
      <c r="U4890" s="5">
        <v>1</v>
      </c>
      <c r="V4890" s="5">
        <v>2.2719527433829376</v>
      </c>
      <c r="W4890" s="5">
        <v>20</v>
      </c>
      <c r="X4890" s="5">
        <v>45.439054867658754</v>
      </c>
      <c r="Y4890" s="5">
        <v>8</v>
      </c>
      <c r="Z4890" s="5">
        <v>18.175621947063501</v>
      </c>
      <c r="AA4890" s="5">
        <v>137</v>
      </c>
      <c r="AB4890" s="5">
        <v>311.25752584346247</v>
      </c>
      <c r="AC4890" s="225">
        <v>462</v>
      </c>
      <c r="AD4890" s="5">
        <v>1049.6421674429171</v>
      </c>
      <c r="AE4890" s="5">
        <v>85</v>
      </c>
      <c r="AF4890" s="5">
        <v>193.11598318754972</v>
      </c>
      <c r="AG4890" s="5">
        <v>363</v>
      </c>
      <c r="AH4890" s="5">
        <v>824.71884584800637</v>
      </c>
      <c r="AI4890" s="5">
        <v>14</v>
      </c>
      <c r="AJ4890" s="5">
        <v>31.807338407361129</v>
      </c>
    </row>
    <row r="4891" spans="1:36" x14ac:dyDescent="0.25">
      <c r="A4891">
        <v>2018</v>
      </c>
      <c r="B4891" t="s">
        <v>49</v>
      </c>
      <c r="C4891" s="212" t="s">
        <v>6329</v>
      </c>
      <c r="D4891" s="47" t="s">
        <v>6330</v>
      </c>
      <c r="E4891" s="11">
        <v>59.3</v>
      </c>
      <c r="F4891" s="2">
        <v>0</v>
      </c>
      <c r="G4891" s="2">
        <v>0</v>
      </c>
      <c r="H4891" s="2">
        <v>0</v>
      </c>
      <c r="I4891" s="2">
        <v>0.42399999999999999</v>
      </c>
      <c r="J4891" s="2">
        <v>0.49299999999999999</v>
      </c>
      <c r="K4891" s="2">
        <v>-6.9000000000000006E-2</v>
      </c>
      <c r="L4891" s="2">
        <v>0.48299999999999998</v>
      </c>
      <c r="M4891" s="2">
        <v>0.505</v>
      </c>
      <c r="N4891" s="2">
        <v>-2.200000000000002E-2</v>
      </c>
      <c r="O4891" s="2">
        <v>-3.0333333333333341E-2</v>
      </c>
      <c r="P4891" s="2" t="s">
        <v>5765</v>
      </c>
      <c r="Q4891" s="5">
        <v>44032</v>
      </c>
      <c r="R4891" s="5">
        <v>742.52951096121421</v>
      </c>
      <c r="S4891" s="5">
        <v>178</v>
      </c>
      <c r="T4891" s="5">
        <v>404.25145348837214</v>
      </c>
      <c r="U4891" s="5">
        <v>2</v>
      </c>
      <c r="V4891" s="5">
        <v>4.5421511627906979</v>
      </c>
      <c r="W4891" s="5">
        <v>22</v>
      </c>
      <c r="X4891" s="5">
        <v>49.963662790697676</v>
      </c>
      <c r="Y4891" s="5">
        <v>14</v>
      </c>
      <c r="Z4891" s="5">
        <v>31.795058139534888</v>
      </c>
      <c r="AA4891" s="5">
        <v>140</v>
      </c>
      <c r="AB4891" s="5">
        <v>317.95058139534882</v>
      </c>
      <c r="AC4891" s="225">
        <v>425</v>
      </c>
      <c r="AD4891" s="5">
        <v>965.20712209302326</v>
      </c>
      <c r="AE4891" s="5">
        <v>61</v>
      </c>
      <c r="AF4891" s="5">
        <v>138.53561046511629</v>
      </c>
      <c r="AG4891" s="5">
        <v>350</v>
      </c>
      <c r="AH4891" s="5">
        <v>794.87645348837214</v>
      </c>
      <c r="AI4891" s="5">
        <v>14</v>
      </c>
      <c r="AJ4891" s="5">
        <v>31.795058139534888</v>
      </c>
    </row>
    <row r="4892" spans="1:36" x14ac:dyDescent="0.25">
      <c r="A4892">
        <v>2017</v>
      </c>
      <c r="B4892" t="s">
        <v>49</v>
      </c>
      <c r="C4892" s="212" t="s">
        <v>6329</v>
      </c>
      <c r="D4892" s="47" t="s">
        <v>6330</v>
      </c>
      <c r="E4892" s="11">
        <v>59.3</v>
      </c>
      <c r="F4892" s="2">
        <v>0</v>
      </c>
      <c r="G4892" s="2">
        <v>0</v>
      </c>
      <c r="H4892" s="2">
        <v>0</v>
      </c>
      <c r="I4892" s="2">
        <v>0.42399999999999999</v>
      </c>
      <c r="J4892" s="2">
        <v>0.49299999999999999</v>
      </c>
      <c r="K4892" s="2">
        <v>-6.9000000000000006E-2</v>
      </c>
      <c r="L4892" s="2">
        <v>0.48299999999999998</v>
      </c>
      <c r="M4892" s="2">
        <v>0.505</v>
      </c>
      <c r="N4892" s="2">
        <v>-2.200000000000002E-2</v>
      </c>
      <c r="O4892" s="2">
        <v>-3.0333333333333341E-2</v>
      </c>
      <c r="P4892" s="2" t="s">
        <v>5765</v>
      </c>
      <c r="Q4892" s="5">
        <v>44142</v>
      </c>
      <c r="R4892" s="5">
        <v>744.38448566610464</v>
      </c>
      <c r="S4892" s="5">
        <v>197</v>
      </c>
      <c r="T4892" s="5">
        <v>446.28698291876219</v>
      </c>
      <c r="U4892" s="5">
        <v>1</v>
      </c>
      <c r="V4892" s="5">
        <v>2.2654161569480311</v>
      </c>
      <c r="W4892" s="5">
        <v>18</v>
      </c>
      <c r="X4892" s="5">
        <v>40.777490825064568</v>
      </c>
      <c r="Y4892" s="5">
        <v>13</v>
      </c>
      <c r="Z4892" s="5">
        <v>29.450410040324407</v>
      </c>
      <c r="AA4892" s="5">
        <v>165</v>
      </c>
      <c r="AB4892" s="5">
        <v>373.79366589642513</v>
      </c>
      <c r="AC4892" s="225">
        <v>547</v>
      </c>
      <c r="AD4892" s="5">
        <v>1239.1826378505732</v>
      </c>
      <c r="AE4892" s="5">
        <v>79</v>
      </c>
      <c r="AF4892" s="5">
        <v>178.96787639889448</v>
      </c>
      <c r="AG4892" s="5">
        <v>446</v>
      </c>
      <c r="AH4892" s="5">
        <v>1010.3756059988219</v>
      </c>
      <c r="AI4892" s="5">
        <v>22</v>
      </c>
      <c r="AJ4892" s="5">
        <v>49.839155452856687</v>
      </c>
    </row>
    <row r="4893" spans="1:36" x14ac:dyDescent="0.25">
      <c r="A4893">
        <v>2019</v>
      </c>
      <c r="B4893" t="s">
        <v>71</v>
      </c>
      <c r="C4893" s="212" t="s">
        <v>4820</v>
      </c>
      <c r="D4893" s="47" t="s">
        <v>4818</v>
      </c>
      <c r="E4893" s="11">
        <v>0</v>
      </c>
      <c r="F4893" s="2">
        <v>0.5323</v>
      </c>
      <c r="G4893" s="2">
        <v>0.45150000000000001</v>
      </c>
      <c r="H4893" s="2">
        <v>8.0799999999999983E-2</v>
      </c>
      <c r="I4893" s="2">
        <v>0.57130000000000003</v>
      </c>
      <c r="J4893" s="2">
        <v>0.37130000000000002</v>
      </c>
      <c r="K4893" s="2">
        <v>0.2</v>
      </c>
      <c r="L4893" s="2">
        <v>0.64910000000000001</v>
      </c>
      <c r="M4893" s="2">
        <v>0.33350000000000002</v>
      </c>
      <c r="N4893" s="2">
        <v>0.31559999999999999</v>
      </c>
      <c r="O4893" s="2">
        <v>0.1988</v>
      </c>
      <c r="P4893" s="2" t="s">
        <v>4792</v>
      </c>
      <c r="Q4893" s="5">
        <v>44356</v>
      </c>
      <c r="R4893" s="5" t="s">
        <v>4791</v>
      </c>
      <c r="S4893" s="5">
        <v>122</v>
      </c>
      <c r="T4893" s="5">
        <v>275.04734421498779</v>
      </c>
      <c r="U4893" s="5">
        <v>1</v>
      </c>
      <c r="V4893" s="5">
        <v>2.2544864279917038</v>
      </c>
      <c r="W4893" s="5">
        <v>62</v>
      </c>
      <c r="X4893" s="5">
        <v>139.77815853548563</v>
      </c>
      <c r="Y4893" s="5">
        <v>13</v>
      </c>
      <c r="Z4893" s="5">
        <v>29.308323563892142</v>
      </c>
      <c r="AA4893" s="5">
        <v>46</v>
      </c>
      <c r="AB4893" s="5">
        <v>103.70637568761836</v>
      </c>
      <c r="AC4893" s="225">
        <v>641</v>
      </c>
      <c r="AD4893" s="5">
        <v>1445.1258003426819</v>
      </c>
      <c r="AE4893" s="5">
        <v>74</v>
      </c>
      <c r="AF4893" s="5">
        <v>166.83199567138607</v>
      </c>
      <c r="AG4893" s="5">
        <v>509</v>
      </c>
      <c r="AH4893" s="5">
        <v>1147.5335918477772</v>
      </c>
      <c r="AI4893" s="5">
        <v>58</v>
      </c>
      <c r="AJ4893" s="5">
        <v>130.7602128235188</v>
      </c>
    </row>
    <row r="4894" spans="1:36" x14ac:dyDescent="0.25">
      <c r="A4894">
        <v>2018</v>
      </c>
      <c r="B4894" t="s">
        <v>49</v>
      </c>
      <c r="C4894" s="212" t="s">
        <v>6338</v>
      </c>
      <c r="D4894" s="47" t="s">
        <v>6316</v>
      </c>
      <c r="E4894" s="11">
        <v>25.9</v>
      </c>
      <c r="F4894" s="2">
        <v>0.2611</v>
      </c>
      <c r="G4894" s="2">
        <v>0.71</v>
      </c>
      <c r="H4894" s="2">
        <v>-0.44889999999999997</v>
      </c>
      <c r="I4894" s="2">
        <v>0.46200000000000002</v>
      </c>
      <c r="J4894" s="2">
        <v>0.45200000000000001</v>
      </c>
      <c r="K4894" s="2">
        <v>1.0000000000000009E-2</v>
      </c>
      <c r="L4894" s="2">
        <v>0.496</v>
      </c>
      <c r="M4894" s="2">
        <v>0.48899999999999999</v>
      </c>
      <c r="N4894" s="2">
        <v>7.0000000000000062E-3</v>
      </c>
      <c r="O4894" s="2">
        <v>-0.14396666666666666</v>
      </c>
      <c r="P4894" s="2" t="s">
        <v>5900</v>
      </c>
      <c r="Q4894" s="5">
        <v>44482</v>
      </c>
      <c r="R4894" s="5">
        <v>1717.4517374517375</v>
      </c>
      <c r="S4894" s="5">
        <v>37</v>
      </c>
      <c r="T4894" s="5">
        <v>83.179713142394675</v>
      </c>
      <c r="U4894" s="5">
        <v>0</v>
      </c>
      <c r="V4894" s="5">
        <v>0</v>
      </c>
      <c r="W4894" s="5">
        <v>4</v>
      </c>
      <c r="X4894" s="5">
        <v>8.9924014207994247</v>
      </c>
      <c r="Y4894" s="5">
        <v>7</v>
      </c>
      <c r="Z4894" s="5">
        <v>15.736702486398993</v>
      </c>
      <c r="AA4894" s="5">
        <v>26</v>
      </c>
      <c r="AB4894" s="5">
        <v>58.450609235196261</v>
      </c>
      <c r="AC4894" s="225">
        <v>171</v>
      </c>
      <c r="AD4894" s="5">
        <v>384.4251607391754</v>
      </c>
      <c r="AE4894" s="5">
        <v>39</v>
      </c>
      <c r="AF4894" s="5">
        <v>87.67591385279438</v>
      </c>
      <c r="AG4894" s="5">
        <v>123</v>
      </c>
      <c r="AH4894" s="5">
        <v>276.5163436895823</v>
      </c>
      <c r="AI4894" s="5">
        <v>9</v>
      </c>
      <c r="AJ4894" s="5">
        <v>20.232903196798706</v>
      </c>
    </row>
    <row r="4895" spans="1:36" x14ac:dyDescent="0.25">
      <c r="A4895">
        <v>2018</v>
      </c>
      <c r="B4895" t="s">
        <v>41</v>
      </c>
      <c r="C4895" s="212" t="s">
        <v>6157</v>
      </c>
      <c r="D4895" s="47" t="s">
        <v>6109</v>
      </c>
      <c r="E4895" s="11">
        <v>24.722000000000001</v>
      </c>
      <c r="F4895" s="2">
        <v>0.44950000000000001</v>
      </c>
      <c r="G4895" s="2">
        <v>0.53290000000000004</v>
      </c>
      <c r="H4895" s="2">
        <v>-8.340000000000003E-2</v>
      </c>
      <c r="I4895" s="2">
        <v>0.44180000000000003</v>
      </c>
      <c r="J4895" s="2">
        <v>0.50580000000000003</v>
      </c>
      <c r="K4895" s="2">
        <v>-6.4000000000000001E-2</v>
      </c>
      <c r="L4895" s="2">
        <v>0.46360000000000001</v>
      </c>
      <c r="M4895" s="2">
        <v>0.51849999999999996</v>
      </c>
      <c r="N4895" s="2">
        <v>-5.4899999999999949E-2</v>
      </c>
      <c r="O4895" s="2">
        <v>-6.7433333333333331E-2</v>
      </c>
      <c r="P4895" s="2" t="s">
        <v>5900</v>
      </c>
      <c r="Q4895" s="5">
        <v>44525</v>
      </c>
      <c r="R4895" s="5">
        <v>1801.0274249656177</v>
      </c>
      <c r="S4895" s="5">
        <v>54</v>
      </c>
      <c r="T4895" s="5">
        <v>121.28017967434025</v>
      </c>
      <c r="U4895" s="5">
        <v>0</v>
      </c>
      <c r="V4895" s="5">
        <v>0</v>
      </c>
      <c r="W4895" s="5">
        <v>14</v>
      </c>
      <c r="X4895" s="5">
        <v>31.443009545199324</v>
      </c>
      <c r="Y4895" s="5">
        <v>7</v>
      </c>
      <c r="Z4895" s="5">
        <v>15.721504772599662</v>
      </c>
      <c r="AA4895" s="5">
        <v>33</v>
      </c>
      <c r="AB4895" s="5">
        <v>74.115665356541271</v>
      </c>
      <c r="AC4895" s="225">
        <v>328</v>
      </c>
      <c r="AD4895" s="5">
        <v>736.66479505895563</v>
      </c>
      <c r="AE4895" s="5">
        <v>34</v>
      </c>
      <c r="AF4895" s="5">
        <v>76.361594609769796</v>
      </c>
      <c r="AG4895" s="5">
        <v>275</v>
      </c>
      <c r="AH4895" s="5">
        <v>617.63054463784397</v>
      </c>
      <c r="AI4895" s="5">
        <v>19</v>
      </c>
      <c r="AJ4895" s="5">
        <v>42.67265581134194</v>
      </c>
    </row>
    <row r="4896" spans="1:36" x14ac:dyDescent="0.25">
      <c r="A4896">
        <v>2019</v>
      </c>
      <c r="B4896" t="s">
        <v>71</v>
      </c>
      <c r="C4896" s="212" t="s">
        <v>5831</v>
      </c>
      <c r="D4896" s="47" t="s">
        <v>5817</v>
      </c>
      <c r="E4896" s="11">
        <v>0</v>
      </c>
      <c r="F4896" s="2">
        <v>0.4909</v>
      </c>
      <c r="G4896" s="2">
        <v>0.49309999999999998</v>
      </c>
      <c r="H4896" s="2">
        <v>-2.1999999999999797E-3</v>
      </c>
      <c r="I4896" s="2">
        <v>0.51739999999999997</v>
      </c>
      <c r="J4896" s="2">
        <v>0.43140000000000001</v>
      </c>
      <c r="K4896" s="2">
        <v>8.5999999999999965E-2</v>
      </c>
      <c r="L4896" s="2">
        <v>0.57120000000000004</v>
      </c>
      <c r="M4896" s="2">
        <v>0.4143</v>
      </c>
      <c r="N4896" s="2">
        <v>0.15690000000000004</v>
      </c>
      <c r="O4896" s="2">
        <v>8.0233333333333337E-2</v>
      </c>
      <c r="P4896" s="2" t="s">
        <v>5765</v>
      </c>
      <c r="Q4896" s="5">
        <v>44582</v>
      </c>
      <c r="R4896" s="5" t="s">
        <v>4791</v>
      </c>
      <c r="S4896" s="5">
        <v>126</v>
      </c>
      <c r="T4896" s="5">
        <v>282.62527477457269</v>
      </c>
      <c r="U4896" s="5">
        <v>2</v>
      </c>
      <c r="V4896" s="5">
        <v>4.4861154726122647</v>
      </c>
      <c r="W4896" s="5">
        <v>46</v>
      </c>
      <c r="X4896" s="5">
        <v>103.18065587008209</v>
      </c>
      <c r="Y4896" s="5">
        <v>21</v>
      </c>
      <c r="Z4896" s="5">
        <v>47.104212462428784</v>
      </c>
      <c r="AA4896" s="5">
        <v>57</v>
      </c>
      <c r="AB4896" s="5">
        <v>127.85429096944954</v>
      </c>
      <c r="AC4896" s="225">
        <v>1171</v>
      </c>
      <c r="AD4896" s="5">
        <v>2626.6206092144812</v>
      </c>
      <c r="AE4896" s="5">
        <v>210</v>
      </c>
      <c r="AF4896" s="5">
        <v>471.04212462428779</v>
      </c>
      <c r="AG4896" s="5">
        <v>792</v>
      </c>
      <c r="AH4896" s="5">
        <v>1776.5017271544568</v>
      </c>
      <c r="AI4896" s="5">
        <v>169</v>
      </c>
      <c r="AJ4896" s="5">
        <v>379.0767574357364</v>
      </c>
    </row>
    <row r="4897" spans="1:36" x14ac:dyDescent="0.25">
      <c r="A4897">
        <v>2017</v>
      </c>
      <c r="B4897" t="s">
        <v>71</v>
      </c>
      <c r="C4897" s="212" t="s">
        <v>4928</v>
      </c>
      <c r="D4897" s="47" t="s">
        <v>4928</v>
      </c>
      <c r="E4897" s="11">
        <v>0</v>
      </c>
      <c r="F4897" s="2">
        <v>0.68149999999999999</v>
      </c>
      <c r="G4897" s="2">
        <v>0.30449999999999999</v>
      </c>
      <c r="H4897" s="2">
        <v>0.377</v>
      </c>
      <c r="I4897" s="2">
        <v>0.71220000000000006</v>
      </c>
      <c r="J4897" s="2">
        <v>0.2417</v>
      </c>
      <c r="K4897" s="2">
        <v>0.47050000000000003</v>
      </c>
      <c r="L4897" s="2">
        <v>0.75990000000000002</v>
      </c>
      <c r="M4897" s="2">
        <v>0.2276</v>
      </c>
      <c r="N4897" s="2">
        <v>0.5323</v>
      </c>
      <c r="O4897" s="2">
        <v>0.45993333333333331</v>
      </c>
      <c r="P4897" s="2" t="s">
        <v>4792</v>
      </c>
      <c r="Q4897" s="5">
        <v>44599</v>
      </c>
      <c r="R4897" s="5" t="s">
        <v>4791</v>
      </c>
      <c r="S4897" s="5">
        <v>48</v>
      </c>
      <c r="T4897" s="5">
        <v>107.62573151864392</v>
      </c>
      <c r="U4897" s="5">
        <v>0</v>
      </c>
      <c r="V4897" s="5">
        <v>0</v>
      </c>
      <c r="W4897" s="5">
        <v>15</v>
      </c>
      <c r="X4897" s="5">
        <v>33.633041099576225</v>
      </c>
      <c r="Y4897" s="5">
        <v>5</v>
      </c>
      <c r="Z4897" s="5">
        <v>11.211013699858741</v>
      </c>
      <c r="AA4897" s="5">
        <v>28</v>
      </c>
      <c r="AB4897" s="5">
        <v>62.781676719208946</v>
      </c>
      <c r="AC4897" s="225">
        <v>796</v>
      </c>
      <c r="AD4897" s="5">
        <v>1784.7933810175114</v>
      </c>
      <c r="AE4897" s="5">
        <v>70</v>
      </c>
      <c r="AF4897" s="5">
        <v>156.95419179802238</v>
      </c>
      <c r="AG4897" s="5">
        <v>675</v>
      </c>
      <c r="AH4897" s="5">
        <v>1513.48684948093</v>
      </c>
      <c r="AI4897" s="5">
        <v>51</v>
      </c>
      <c r="AJ4897" s="5">
        <v>114.35233973855917</v>
      </c>
    </row>
    <row r="4898" spans="1:36" x14ac:dyDescent="0.25">
      <c r="A4898">
        <v>2017</v>
      </c>
      <c r="B4898" t="s">
        <v>49</v>
      </c>
      <c r="C4898" s="212" t="s">
        <v>6326</v>
      </c>
      <c r="D4898" s="47" t="s">
        <v>5371</v>
      </c>
      <c r="E4898" s="11">
        <v>26.8</v>
      </c>
      <c r="F4898" s="2">
        <v>0.42899999999999999</v>
      </c>
      <c r="G4898" s="2">
        <v>0.54510000000000003</v>
      </c>
      <c r="H4898" s="2">
        <v>-0.11610000000000004</v>
      </c>
      <c r="I4898" s="2">
        <v>0.41</v>
      </c>
      <c r="J4898" s="2">
        <v>0.504</v>
      </c>
      <c r="K4898" s="2">
        <v>-9.4000000000000028E-2</v>
      </c>
      <c r="L4898" s="2">
        <v>0.439</v>
      </c>
      <c r="M4898" s="2">
        <v>0.54200000000000004</v>
      </c>
      <c r="N4898" s="2">
        <v>-0.10300000000000004</v>
      </c>
      <c r="O4898" s="2">
        <v>-0.1043666666666667</v>
      </c>
      <c r="P4898" s="2" t="s">
        <v>5900</v>
      </c>
      <c r="Q4898" s="5">
        <v>44607</v>
      </c>
      <c r="R4898" s="5">
        <v>1664.4402985074626</v>
      </c>
      <c r="S4898" s="5">
        <v>120</v>
      </c>
      <c r="T4898" s="5">
        <v>269.01607371040421</v>
      </c>
      <c r="U4898" s="5">
        <v>1</v>
      </c>
      <c r="V4898" s="5">
        <v>2.2418006142533686</v>
      </c>
      <c r="W4898" s="5">
        <v>17</v>
      </c>
      <c r="X4898" s="5">
        <v>38.110610442307262</v>
      </c>
      <c r="Y4898" s="5">
        <v>18</v>
      </c>
      <c r="Z4898" s="5">
        <v>40.352411056560634</v>
      </c>
      <c r="AA4898" s="5">
        <v>84</v>
      </c>
      <c r="AB4898" s="5">
        <v>188.31125159728293</v>
      </c>
      <c r="AC4898" s="225">
        <v>593</v>
      </c>
      <c r="AD4898" s="5">
        <v>1329.3877642522473</v>
      </c>
      <c r="AE4898" s="5">
        <v>118</v>
      </c>
      <c r="AF4898" s="5">
        <v>264.53247248189746</v>
      </c>
      <c r="AG4898" s="5">
        <v>457</v>
      </c>
      <c r="AH4898" s="5">
        <v>1024.5028807137892</v>
      </c>
      <c r="AI4898" s="5">
        <v>18</v>
      </c>
      <c r="AJ4898" s="5">
        <v>40.352411056560634</v>
      </c>
    </row>
    <row r="4899" spans="1:36" x14ac:dyDescent="0.25">
      <c r="A4899">
        <v>2019</v>
      </c>
      <c r="B4899" t="s">
        <v>41</v>
      </c>
      <c r="C4899" s="212" t="s">
        <v>6065</v>
      </c>
      <c r="D4899" s="47" t="s">
        <v>6020</v>
      </c>
      <c r="E4899" s="11">
        <v>10.220000000000001</v>
      </c>
      <c r="F4899" s="2">
        <v>0.39910000000000001</v>
      </c>
      <c r="G4899" s="2">
        <v>0.57979999999999998</v>
      </c>
      <c r="H4899" s="2">
        <v>-0.18069999999999997</v>
      </c>
      <c r="I4899" s="2">
        <v>0.39450000000000002</v>
      </c>
      <c r="J4899" s="2">
        <v>0.54200000000000004</v>
      </c>
      <c r="K4899" s="2">
        <v>-0.14750000000000002</v>
      </c>
      <c r="L4899" s="2">
        <v>0.48630000000000001</v>
      </c>
      <c r="M4899" s="2">
        <v>0.49730000000000002</v>
      </c>
      <c r="N4899" s="2">
        <v>-1.100000000000001E-2</v>
      </c>
      <c r="O4899" s="2">
        <v>-0.11306666666666666</v>
      </c>
      <c r="P4899" s="2" t="s">
        <v>5900</v>
      </c>
      <c r="Q4899" s="5">
        <v>44672</v>
      </c>
      <c r="R4899" s="5">
        <v>4371.0371819960856</v>
      </c>
      <c r="S4899" s="5">
        <v>43</v>
      </c>
      <c r="T4899" s="5">
        <v>96.257163323782237</v>
      </c>
      <c r="U4899" s="5">
        <v>0</v>
      </c>
      <c r="V4899" s="5">
        <v>0</v>
      </c>
      <c r="W4899" s="5">
        <v>6</v>
      </c>
      <c r="X4899" s="5">
        <v>13.431232091690545</v>
      </c>
      <c r="Y4899" s="5">
        <v>10</v>
      </c>
      <c r="Z4899" s="5">
        <v>22.385386819484243</v>
      </c>
      <c r="AA4899" s="5">
        <v>27</v>
      </c>
      <c r="AB4899" s="5">
        <v>60.440544412607451</v>
      </c>
      <c r="AC4899" s="225">
        <v>949</v>
      </c>
      <c r="AD4899" s="5">
        <v>2124.3732091690545</v>
      </c>
      <c r="AE4899" s="5">
        <v>61</v>
      </c>
      <c r="AF4899" s="5">
        <v>136.55085959885389</v>
      </c>
      <c r="AG4899" s="5">
        <v>875</v>
      </c>
      <c r="AH4899" s="5">
        <v>1958.7213467048712</v>
      </c>
      <c r="AI4899" s="5">
        <v>13</v>
      </c>
      <c r="AJ4899" s="5">
        <v>29.101002865329516</v>
      </c>
    </row>
    <row r="4900" spans="1:36" x14ac:dyDescent="0.25">
      <c r="A4900">
        <v>2017</v>
      </c>
      <c r="B4900" t="s">
        <v>71</v>
      </c>
      <c r="C4900" s="212" t="s">
        <v>5831</v>
      </c>
      <c r="D4900" s="47" t="s">
        <v>5817</v>
      </c>
      <c r="E4900" s="11">
        <v>0</v>
      </c>
      <c r="F4900" s="2">
        <v>0.4909</v>
      </c>
      <c r="G4900" s="2">
        <v>0.49309999999999998</v>
      </c>
      <c r="H4900" s="2">
        <v>-2.1999999999999797E-3</v>
      </c>
      <c r="I4900" s="2">
        <v>0.51739999999999997</v>
      </c>
      <c r="J4900" s="2">
        <v>0.43140000000000001</v>
      </c>
      <c r="K4900" s="2">
        <v>8.5999999999999965E-2</v>
      </c>
      <c r="L4900" s="2">
        <v>0.57120000000000004</v>
      </c>
      <c r="M4900" s="2">
        <v>0.4143</v>
      </c>
      <c r="N4900" s="2">
        <v>0.15690000000000004</v>
      </c>
      <c r="O4900" s="2">
        <v>8.0233333333333337E-2</v>
      </c>
      <c r="P4900" s="2" t="s">
        <v>5765</v>
      </c>
      <c r="Q4900" s="5">
        <v>44685</v>
      </c>
      <c r="R4900" s="5" t="s">
        <v>4791</v>
      </c>
      <c r="S4900" s="5">
        <v>151</v>
      </c>
      <c r="T4900" s="5">
        <v>337.92100257357055</v>
      </c>
      <c r="U4900" s="5">
        <v>0</v>
      </c>
      <c r="V4900" s="5">
        <v>0</v>
      </c>
      <c r="W4900" s="5">
        <v>37</v>
      </c>
      <c r="X4900" s="5">
        <v>82.801835067696089</v>
      </c>
      <c r="Y4900" s="5">
        <v>45</v>
      </c>
      <c r="Z4900" s="5">
        <v>100.70493454179255</v>
      </c>
      <c r="AA4900" s="5">
        <v>69</v>
      </c>
      <c r="AB4900" s="5">
        <v>154.41423296408192</v>
      </c>
      <c r="AC4900" s="225">
        <v>1181</v>
      </c>
      <c r="AD4900" s="5">
        <v>2642.945059863489</v>
      </c>
      <c r="AE4900" s="5">
        <v>231</v>
      </c>
      <c r="AF4900" s="5">
        <v>516.95199731453511</v>
      </c>
      <c r="AG4900" s="5">
        <v>800</v>
      </c>
      <c r="AH4900" s="5">
        <v>1790.3099474096452</v>
      </c>
      <c r="AI4900" s="5">
        <v>150</v>
      </c>
      <c r="AJ4900" s="5">
        <v>335.68311513930848</v>
      </c>
    </row>
    <row r="4901" spans="1:36" x14ac:dyDescent="0.25">
      <c r="A4901">
        <v>2019</v>
      </c>
      <c r="B4901" t="s">
        <v>41</v>
      </c>
      <c r="C4901" s="212" t="s">
        <v>6157</v>
      </c>
      <c r="D4901" s="47" t="s">
        <v>6109</v>
      </c>
      <c r="E4901" s="11">
        <v>24.722000000000001</v>
      </c>
      <c r="F4901" s="2">
        <v>0.44950000000000001</v>
      </c>
      <c r="G4901" s="2">
        <v>0.53290000000000004</v>
      </c>
      <c r="H4901" s="2">
        <v>-8.340000000000003E-2</v>
      </c>
      <c r="I4901" s="2">
        <v>0.44180000000000003</v>
      </c>
      <c r="J4901" s="2">
        <v>0.50580000000000003</v>
      </c>
      <c r="K4901" s="2">
        <v>-6.4000000000000001E-2</v>
      </c>
      <c r="L4901" s="2">
        <v>0.46360000000000001</v>
      </c>
      <c r="M4901" s="2">
        <v>0.51849999999999996</v>
      </c>
      <c r="N4901" s="2">
        <v>-5.4899999999999949E-2</v>
      </c>
      <c r="O4901" s="2">
        <v>-6.7433333333333331E-2</v>
      </c>
      <c r="P4901" s="2" t="s">
        <v>5900</v>
      </c>
      <c r="Q4901" s="5">
        <v>44691</v>
      </c>
      <c r="R4901" s="5">
        <v>1807.7420920637487</v>
      </c>
      <c r="S4901" s="5">
        <v>55</v>
      </c>
      <c r="T4901" s="5">
        <v>123.06728424067487</v>
      </c>
      <c r="U4901" s="5">
        <v>0</v>
      </c>
      <c r="V4901" s="5">
        <v>0</v>
      </c>
      <c r="W4901" s="5">
        <v>16</v>
      </c>
      <c r="X4901" s="5">
        <v>35.801391779105408</v>
      </c>
      <c r="Y4901" s="5">
        <v>4</v>
      </c>
      <c r="Z4901" s="5">
        <v>8.9503479447763521</v>
      </c>
      <c r="AA4901" s="5">
        <v>35</v>
      </c>
      <c r="AB4901" s="5">
        <v>78.315544516793096</v>
      </c>
      <c r="AC4901" s="225">
        <v>252</v>
      </c>
      <c r="AD4901" s="5">
        <v>563.87192052091029</v>
      </c>
      <c r="AE4901" s="5">
        <v>25</v>
      </c>
      <c r="AF4901" s="5">
        <v>55.939674654852212</v>
      </c>
      <c r="AG4901" s="5">
        <v>208</v>
      </c>
      <c r="AH4901" s="5">
        <v>465.4180931283704</v>
      </c>
      <c r="AI4901" s="5">
        <v>19</v>
      </c>
      <c r="AJ4901" s="5">
        <v>42.514152737687681</v>
      </c>
    </row>
    <row r="4902" spans="1:36" x14ac:dyDescent="0.25">
      <c r="A4902">
        <v>2018</v>
      </c>
      <c r="B4902" t="s">
        <v>71</v>
      </c>
      <c r="C4902" s="212" t="s">
        <v>5831</v>
      </c>
      <c r="D4902" s="47" t="s">
        <v>5817</v>
      </c>
      <c r="E4902" s="11">
        <v>0</v>
      </c>
      <c r="F4902" s="2">
        <v>0.4909</v>
      </c>
      <c r="G4902" s="2">
        <v>0.49309999999999998</v>
      </c>
      <c r="H4902" s="2">
        <v>-2.1999999999999797E-3</v>
      </c>
      <c r="I4902" s="2">
        <v>0.51739999999999997</v>
      </c>
      <c r="J4902" s="2">
        <v>0.43140000000000001</v>
      </c>
      <c r="K4902" s="2">
        <v>8.5999999999999965E-2</v>
      </c>
      <c r="L4902" s="2">
        <v>0.57120000000000004</v>
      </c>
      <c r="M4902" s="2">
        <v>0.4143</v>
      </c>
      <c r="N4902" s="2">
        <v>0.15690000000000004</v>
      </c>
      <c r="O4902" s="2">
        <v>8.0233333333333337E-2</v>
      </c>
      <c r="P4902" s="2" t="s">
        <v>5765</v>
      </c>
      <c r="Q4902" s="5">
        <v>44708</v>
      </c>
      <c r="R4902" s="5" t="s">
        <v>4791</v>
      </c>
      <c r="S4902" s="5">
        <v>140</v>
      </c>
      <c r="T4902" s="5">
        <v>313.14306164444844</v>
      </c>
      <c r="U4902" s="5">
        <v>0</v>
      </c>
      <c r="V4902" s="5">
        <v>0</v>
      </c>
      <c r="W4902" s="5">
        <v>49</v>
      </c>
      <c r="X4902" s="5">
        <v>109.60007157555694</v>
      </c>
      <c r="Y4902" s="5">
        <v>35</v>
      </c>
      <c r="Z4902" s="5">
        <v>78.285765411112109</v>
      </c>
      <c r="AA4902" s="5">
        <v>56</v>
      </c>
      <c r="AB4902" s="5">
        <v>125.25722465777937</v>
      </c>
      <c r="AC4902" s="225">
        <v>1154</v>
      </c>
      <c r="AD4902" s="5">
        <v>2581.1935224120962</v>
      </c>
      <c r="AE4902" s="5">
        <v>193</v>
      </c>
      <c r="AF4902" s="5">
        <v>431.69007783841818</v>
      </c>
      <c r="AG4902" s="5">
        <v>758</v>
      </c>
      <c r="AH4902" s="5">
        <v>1695.4460051892279</v>
      </c>
      <c r="AI4902" s="5">
        <v>203</v>
      </c>
      <c r="AJ4902" s="5">
        <v>454.05743938445028</v>
      </c>
    </row>
    <row r="4903" spans="1:36" x14ac:dyDescent="0.25">
      <c r="A4903">
        <v>2018</v>
      </c>
      <c r="B4903" t="s">
        <v>71</v>
      </c>
      <c r="C4903" s="212" t="s">
        <v>5831</v>
      </c>
      <c r="D4903" s="47" t="s">
        <v>5817</v>
      </c>
      <c r="E4903" s="11">
        <v>0</v>
      </c>
      <c r="F4903" s="2">
        <v>0.4909</v>
      </c>
      <c r="G4903" s="2">
        <v>0.49309999999999998</v>
      </c>
      <c r="H4903" s="2">
        <v>-2.1999999999999797E-3</v>
      </c>
      <c r="I4903" s="2">
        <v>0.51739999999999997</v>
      </c>
      <c r="J4903" s="2">
        <v>0.43140000000000001</v>
      </c>
      <c r="K4903" s="2">
        <v>8.5999999999999965E-2</v>
      </c>
      <c r="L4903" s="2">
        <v>0.57120000000000004</v>
      </c>
      <c r="M4903" s="2">
        <v>0.4143</v>
      </c>
      <c r="N4903" s="2">
        <v>0.15690000000000004</v>
      </c>
      <c r="O4903" s="2">
        <v>8.0233333333333337E-2</v>
      </c>
      <c r="P4903" s="2" t="s">
        <v>5765</v>
      </c>
      <c r="Q4903" s="5">
        <v>44708</v>
      </c>
      <c r="R4903" s="5" t="s">
        <v>4791</v>
      </c>
      <c r="S4903" s="5">
        <v>140</v>
      </c>
      <c r="T4903" s="5">
        <v>313.14306164444844</v>
      </c>
      <c r="U4903" s="5">
        <v>0</v>
      </c>
      <c r="V4903" s="5">
        <v>0</v>
      </c>
      <c r="W4903" s="5">
        <v>49</v>
      </c>
      <c r="X4903" s="5">
        <v>109.60007157555694</v>
      </c>
      <c r="Y4903" s="5">
        <v>35</v>
      </c>
      <c r="Z4903" s="5">
        <v>78.285765411112109</v>
      </c>
      <c r="AA4903" s="5">
        <v>56</v>
      </c>
      <c r="AB4903" s="5">
        <v>125.25722465777937</v>
      </c>
      <c r="AC4903" s="225">
        <v>1154</v>
      </c>
      <c r="AD4903" s="5">
        <v>2581.1935224120962</v>
      </c>
      <c r="AE4903" s="5">
        <v>193</v>
      </c>
      <c r="AF4903" s="5">
        <v>431.69007783841818</v>
      </c>
      <c r="AG4903" s="5">
        <v>758</v>
      </c>
      <c r="AH4903" s="5">
        <v>1695.4460051892279</v>
      </c>
      <c r="AI4903" s="5">
        <v>203</v>
      </c>
      <c r="AJ4903" s="5">
        <v>454.05743938445028</v>
      </c>
    </row>
    <row r="4904" spans="1:36" x14ac:dyDescent="0.25">
      <c r="A4904">
        <v>2018</v>
      </c>
      <c r="B4904" t="s">
        <v>49</v>
      </c>
      <c r="C4904" s="212" t="s">
        <v>6326</v>
      </c>
      <c r="D4904" s="47" t="s">
        <v>5371</v>
      </c>
      <c r="E4904" s="11">
        <v>26.8</v>
      </c>
      <c r="F4904" s="2">
        <v>0.42899999999999999</v>
      </c>
      <c r="G4904" s="2">
        <v>0.54510000000000003</v>
      </c>
      <c r="H4904" s="2">
        <v>-0.11610000000000004</v>
      </c>
      <c r="I4904" s="2">
        <v>0.41</v>
      </c>
      <c r="J4904" s="2">
        <v>0.504</v>
      </c>
      <c r="K4904" s="2">
        <v>-9.4000000000000028E-2</v>
      </c>
      <c r="L4904" s="2">
        <v>0.439</v>
      </c>
      <c r="M4904" s="2">
        <v>0.54200000000000004</v>
      </c>
      <c r="N4904" s="2">
        <v>-0.10300000000000004</v>
      </c>
      <c r="O4904" s="2">
        <v>-0.1043666666666667</v>
      </c>
      <c r="P4904" s="2" t="s">
        <v>5900</v>
      </c>
      <c r="Q4904" s="5">
        <v>44719</v>
      </c>
      <c r="R4904" s="5">
        <v>1668.6194029850747</v>
      </c>
      <c r="S4904" s="5">
        <v>98</v>
      </c>
      <c r="T4904" s="5">
        <v>219.1462242000045</v>
      </c>
      <c r="U4904" s="5">
        <v>0</v>
      </c>
      <c r="V4904" s="5">
        <v>0</v>
      </c>
      <c r="W4904" s="5">
        <v>23</v>
      </c>
      <c r="X4904" s="5">
        <v>51.432277108164321</v>
      </c>
      <c r="Y4904" s="5">
        <v>8</v>
      </c>
      <c r="Z4904" s="5">
        <v>17.889487689796283</v>
      </c>
      <c r="AA4904" s="5">
        <v>67</v>
      </c>
      <c r="AB4904" s="5">
        <v>149.82445940204386</v>
      </c>
      <c r="AC4904" s="225">
        <v>529</v>
      </c>
      <c r="AD4904" s="5">
        <v>1182.9423734877794</v>
      </c>
      <c r="AE4904" s="5">
        <v>70</v>
      </c>
      <c r="AF4904" s="5">
        <v>156.53301728571748</v>
      </c>
      <c r="AG4904" s="5">
        <v>432</v>
      </c>
      <c r="AH4904" s="5">
        <v>966.03233524899917</v>
      </c>
      <c r="AI4904" s="5">
        <v>27</v>
      </c>
      <c r="AJ4904" s="5">
        <v>60.377020953062448</v>
      </c>
    </row>
    <row r="4905" spans="1:36" x14ac:dyDescent="0.25">
      <c r="A4905">
        <v>2017</v>
      </c>
      <c r="B4905" t="s">
        <v>70</v>
      </c>
      <c r="C4905" s="212" t="s">
        <v>2070</v>
      </c>
      <c r="D4905" s="47" t="s">
        <v>5297</v>
      </c>
      <c r="E4905" s="11">
        <v>26.9</v>
      </c>
      <c r="F4905" s="2">
        <v>0.76759999999999995</v>
      </c>
      <c r="G4905" s="2">
        <v>0.21479999999999999</v>
      </c>
      <c r="H4905" s="2">
        <v>0.55279999999999996</v>
      </c>
      <c r="I4905" s="2">
        <v>0.76990000000000003</v>
      </c>
      <c r="J4905" s="2">
        <v>0.18279999999999999</v>
      </c>
      <c r="K4905" s="2">
        <v>0.58710000000000007</v>
      </c>
      <c r="L4905" s="2">
        <v>0.76249999999999996</v>
      </c>
      <c r="M4905" s="2">
        <v>0.2235</v>
      </c>
      <c r="N4905" s="2">
        <v>0.53899999999999992</v>
      </c>
      <c r="O4905" s="2">
        <v>0.55963333333333332</v>
      </c>
      <c r="P4905" s="5" t="s">
        <v>4792</v>
      </c>
      <c r="Q4905" s="5">
        <v>44778</v>
      </c>
      <c r="R4905" s="5">
        <v>1664.6096654275093</v>
      </c>
      <c r="S4905" s="5">
        <v>390</v>
      </c>
      <c r="T4905" s="5">
        <v>870.96341953637955</v>
      </c>
      <c r="U4905" s="5">
        <v>1</v>
      </c>
      <c r="V4905" s="5">
        <v>2.2332395372727678</v>
      </c>
      <c r="W4905" s="5">
        <v>27</v>
      </c>
      <c r="X4905" s="5">
        <v>60.297467506364725</v>
      </c>
      <c r="Y4905" s="5">
        <v>53</v>
      </c>
      <c r="Z4905" s="5">
        <v>118.3616954754567</v>
      </c>
      <c r="AA4905" s="5">
        <v>309</v>
      </c>
      <c r="AB4905" s="5">
        <v>690.07101701728527</v>
      </c>
      <c r="AC4905" s="225">
        <v>2515</v>
      </c>
      <c r="AD4905" s="5">
        <v>5616.5974362410107</v>
      </c>
      <c r="AE4905" s="5">
        <v>369</v>
      </c>
      <c r="AF4905" s="5">
        <v>824.06538925365135</v>
      </c>
      <c r="AG4905" s="5">
        <v>1921</v>
      </c>
      <c r="AH4905" s="5">
        <v>4290.0531511009876</v>
      </c>
      <c r="AI4905" s="5">
        <v>225</v>
      </c>
      <c r="AJ4905" s="5">
        <v>502.47889588637275</v>
      </c>
    </row>
    <row r="4906" spans="1:36" x14ac:dyDescent="0.25">
      <c r="A4906">
        <v>2018</v>
      </c>
      <c r="B4906" t="s">
        <v>70</v>
      </c>
      <c r="C4906" s="212" t="s">
        <v>2070</v>
      </c>
      <c r="D4906" s="47" t="s">
        <v>5297</v>
      </c>
      <c r="E4906" s="11">
        <v>26.9</v>
      </c>
      <c r="F4906" s="2">
        <v>0.76759999999999995</v>
      </c>
      <c r="G4906" s="2">
        <v>0.21479999999999999</v>
      </c>
      <c r="H4906" s="2">
        <v>0.55279999999999996</v>
      </c>
      <c r="I4906" s="2">
        <v>0.76990000000000003</v>
      </c>
      <c r="J4906" s="2">
        <v>0.18279999999999999</v>
      </c>
      <c r="K4906" s="2">
        <v>0.58710000000000007</v>
      </c>
      <c r="L4906" s="2">
        <v>0.76249999999999996</v>
      </c>
      <c r="M4906" s="2">
        <v>0.2235</v>
      </c>
      <c r="N4906" s="2">
        <v>0.53899999999999992</v>
      </c>
      <c r="O4906" s="2">
        <v>0.55963333333333332</v>
      </c>
      <c r="P4906" s="5" t="s">
        <v>4792</v>
      </c>
      <c r="Q4906" s="5">
        <v>44954</v>
      </c>
      <c r="R4906" s="5">
        <v>1671.1524163568774</v>
      </c>
      <c r="S4906" s="5">
        <v>412</v>
      </c>
      <c r="T4906" s="5">
        <v>916.492414468123</v>
      </c>
      <c r="U4906" s="5">
        <v>0</v>
      </c>
      <c r="V4906" s="5">
        <v>0</v>
      </c>
      <c r="W4906" s="5">
        <v>22</v>
      </c>
      <c r="X4906" s="5">
        <v>48.938915335676469</v>
      </c>
      <c r="Y4906" s="5">
        <v>32</v>
      </c>
      <c r="Z4906" s="5">
        <v>71.183876851893046</v>
      </c>
      <c r="AA4906" s="5">
        <v>358</v>
      </c>
      <c r="AB4906" s="5">
        <v>796.36962228055336</v>
      </c>
      <c r="AC4906" s="225">
        <v>2512</v>
      </c>
      <c r="AD4906" s="5">
        <v>5587.934332873604</v>
      </c>
      <c r="AE4906" s="5">
        <v>384</v>
      </c>
      <c r="AF4906" s="5">
        <v>854.20652222271656</v>
      </c>
      <c r="AG4906" s="5">
        <v>1908</v>
      </c>
      <c r="AH4906" s="5">
        <v>4244.3386572941226</v>
      </c>
      <c r="AI4906" s="5">
        <v>220</v>
      </c>
      <c r="AJ4906" s="5">
        <v>489.38915335676467</v>
      </c>
    </row>
    <row r="4907" spans="1:36" x14ac:dyDescent="0.25">
      <c r="A4907">
        <v>2018</v>
      </c>
      <c r="B4907" t="s">
        <v>49</v>
      </c>
      <c r="C4907" s="212" t="s">
        <v>6326</v>
      </c>
      <c r="D4907" s="47" t="s">
        <v>5371</v>
      </c>
      <c r="E4907" s="11">
        <v>26.8</v>
      </c>
      <c r="F4907" s="2">
        <v>0.42899999999999999</v>
      </c>
      <c r="G4907" s="2">
        <v>0.54510000000000003</v>
      </c>
      <c r="H4907" s="2">
        <v>-0.11610000000000004</v>
      </c>
      <c r="I4907" s="2">
        <v>0.41</v>
      </c>
      <c r="J4907" s="2">
        <v>0.504</v>
      </c>
      <c r="K4907" s="2">
        <v>-9.4000000000000028E-2</v>
      </c>
      <c r="L4907" s="2">
        <v>0.439</v>
      </c>
      <c r="M4907" s="2">
        <v>0.54200000000000004</v>
      </c>
      <c r="N4907" s="2">
        <v>-0.10300000000000004</v>
      </c>
      <c r="O4907" s="2">
        <v>-0.1043666666666667</v>
      </c>
      <c r="P4907" s="2" t="s">
        <v>5900</v>
      </c>
      <c r="Q4907" s="5">
        <v>44959</v>
      </c>
      <c r="R4907" s="5">
        <v>1677.5746268656717</v>
      </c>
      <c r="S4907" s="5">
        <v>123</v>
      </c>
      <c r="T4907" s="5">
        <v>273.58259747770188</v>
      </c>
      <c r="U4907" s="5">
        <v>0</v>
      </c>
      <c r="V4907" s="5">
        <v>0</v>
      </c>
      <c r="W4907" s="5">
        <v>27</v>
      </c>
      <c r="X4907" s="5">
        <v>60.054716519495535</v>
      </c>
      <c r="Y4907" s="5">
        <v>14</v>
      </c>
      <c r="Z4907" s="5">
        <v>31.139482639738429</v>
      </c>
      <c r="AA4907" s="5">
        <v>82</v>
      </c>
      <c r="AB4907" s="5">
        <v>182.38839831846795</v>
      </c>
      <c r="AC4907" s="225">
        <v>522</v>
      </c>
      <c r="AD4907" s="5">
        <v>1161.0578527102471</v>
      </c>
      <c r="AE4907" s="5">
        <v>69</v>
      </c>
      <c r="AF4907" s="5">
        <v>153.47316443871082</v>
      </c>
      <c r="AG4907" s="5">
        <v>427</v>
      </c>
      <c r="AH4907" s="5">
        <v>949.75422051202202</v>
      </c>
      <c r="AI4907" s="5">
        <v>26</v>
      </c>
      <c r="AJ4907" s="5">
        <v>57.830467759514228</v>
      </c>
    </row>
    <row r="4908" spans="1:36" x14ac:dyDescent="0.25">
      <c r="A4908">
        <v>2018</v>
      </c>
      <c r="B4908" t="s">
        <v>71</v>
      </c>
      <c r="C4908" s="212" t="s">
        <v>4928</v>
      </c>
      <c r="D4908" s="47" t="s">
        <v>4928</v>
      </c>
      <c r="E4908" s="11">
        <v>0</v>
      </c>
      <c r="F4908" s="2">
        <v>0.68149999999999999</v>
      </c>
      <c r="G4908" s="2">
        <v>0.30449999999999999</v>
      </c>
      <c r="H4908" s="2">
        <v>0.377</v>
      </c>
      <c r="I4908" s="2">
        <v>0.71220000000000006</v>
      </c>
      <c r="J4908" s="2">
        <v>0.2417</v>
      </c>
      <c r="K4908" s="2">
        <v>0.47050000000000003</v>
      </c>
      <c r="L4908" s="2">
        <v>0.75990000000000002</v>
      </c>
      <c r="M4908" s="2">
        <v>0.2276</v>
      </c>
      <c r="N4908" s="2">
        <v>0.5323</v>
      </c>
      <c r="O4908" s="2">
        <v>0.45993333333333331</v>
      </c>
      <c r="P4908" s="2" t="s">
        <v>4792</v>
      </c>
      <c r="Q4908" s="5">
        <v>45183</v>
      </c>
      <c r="R4908" s="5" t="s">
        <v>4791</v>
      </c>
      <c r="S4908" s="5">
        <v>42</v>
      </c>
      <c r="T4908" s="5">
        <v>92.955315052121378</v>
      </c>
      <c r="U4908" s="5">
        <v>1</v>
      </c>
      <c r="V4908" s="5">
        <v>2.2132217869552711</v>
      </c>
      <c r="W4908" s="5">
        <v>15</v>
      </c>
      <c r="X4908" s="5">
        <v>33.198326804329064</v>
      </c>
      <c r="Y4908" s="5">
        <v>6</v>
      </c>
      <c r="Z4908" s="5">
        <v>13.279330721731625</v>
      </c>
      <c r="AA4908" s="5">
        <v>20</v>
      </c>
      <c r="AB4908" s="5">
        <v>44.264435739105416</v>
      </c>
      <c r="AC4908" s="225">
        <v>750</v>
      </c>
      <c r="AD4908" s="5">
        <v>1659.9163402164531</v>
      </c>
      <c r="AE4908" s="5">
        <v>34</v>
      </c>
      <c r="AF4908" s="5">
        <v>75.249540756479206</v>
      </c>
      <c r="AG4908" s="5">
        <v>653</v>
      </c>
      <c r="AH4908" s="5">
        <v>1445.2338268817919</v>
      </c>
      <c r="AI4908" s="5">
        <v>63</v>
      </c>
      <c r="AJ4908" s="5">
        <v>139.43297257818207</v>
      </c>
    </row>
    <row r="4909" spans="1:36" x14ac:dyDescent="0.25">
      <c r="A4909">
        <v>2018</v>
      </c>
      <c r="B4909" t="s">
        <v>71</v>
      </c>
      <c r="C4909" s="212" t="s">
        <v>4928</v>
      </c>
      <c r="D4909" s="47" t="s">
        <v>4928</v>
      </c>
      <c r="E4909" s="11">
        <v>0</v>
      </c>
      <c r="F4909" s="2">
        <v>0.68149999999999999</v>
      </c>
      <c r="G4909" s="2">
        <v>0.30449999999999999</v>
      </c>
      <c r="H4909" s="2">
        <v>0.377</v>
      </c>
      <c r="I4909" s="2">
        <v>0.71220000000000006</v>
      </c>
      <c r="J4909" s="2">
        <v>0.2417</v>
      </c>
      <c r="K4909" s="2">
        <v>0.47050000000000003</v>
      </c>
      <c r="L4909" s="2">
        <v>0.75990000000000002</v>
      </c>
      <c r="M4909" s="2">
        <v>0.2276</v>
      </c>
      <c r="N4909" s="2">
        <v>0.5323</v>
      </c>
      <c r="O4909" s="2">
        <v>0.45993333333333331</v>
      </c>
      <c r="P4909" s="2" t="s">
        <v>4792</v>
      </c>
      <c r="Q4909" s="5">
        <v>45183</v>
      </c>
      <c r="R4909" s="5" t="s">
        <v>4791</v>
      </c>
      <c r="S4909" s="5">
        <v>42</v>
      </c>
      <c r="T4909" s="5">
        <v>92.955315052121378</v>
      </c>
      <c r="U4909" s="5">
        <v>1</v>
      </c>
      <c r="V4909" s="5">
        <v>2.2132217869552711</v>
      </c>
      <c r="W4909" s="5">
        <v>15</v>
      </c>
      <c r="X4909" s="5">
        <v>33.198326804329064</v>
      </c>
      <c r="Y4909" s="5">
        <v>6</v>
      </c>
      <c r="Z4909" s="5">
        <v>13.279330721731625</v>
      </c>
      <c r="AA4909" s="5">
        <v>20</v>
      </c>
      <c r="AB4909" s="5">
        <v>44.264435739105416</v>
      </c>
      <c r="AC4909" s="225">
        <v>750</v>
      </c>
      <c r="AD4909" s="5">
        <v>1659.9163402164531</v>
      </c>
      <c r="AE4909" s="5">
        <v>34</v>
      </c>
      <c r="AF4909" s="5">
        <v>75.249540756479206</v>
      </c>
      <c r="AG4909" s="5">
        <v>653</v>
      </c>
      <c r="AH4909" s="5">
        <v>1445.2338268817919</v>
      </c>
      <c r="AI4909" s="5">
        <v>63</v>
      </c>
      <c r="AJ4909" s="5">
        <v>139.43297257818207</v>
      </c>
    </row>
    <row r="4910" spans="1:36" x14ac:dyDescent="0.25">
      <c r="A4910">
        <v>2017</v>
      </c>
      <c r="B4910" t="s">
        <v>49</v>
      </c>
      <c r="C4910" s="212" t="s">
        <v>5839</v>
      </c>
      <c r="D4910" s="47" t="s">
        <v>6316</v>
      </c>
      <c r="E4910" s="11">
        <v>5</v>
      </c>
      <c r="F4910" s="2">
        <v>0.2611</v>
      </c>
      <c r="G4910" s="2">
        <v>0.71</v>
      </c>
      <c r="H4910" s="2">
        <v>-0.44889999999999997</v>
      </c>
      <c r="I4910" s="2">
        <v>0.17100000000000001</v>
      </c>
      <c r="J4910" s="2">
        <v>0.753</v>
      </c>
      <c r="K4910" s="2">
        <v>-0.58199999999999996</v>
      </c>
      <c r="L4910" s="2">
        <v>0.25800000000000001</v>
      </c>
      <c r="M4910" s="2">
        <v>0.72</v>
      </c>
      <c r="N4910" s="2">
        <v>-0.46199999999999997</v>
      </c>
      <c r="O4910" s="2">
        <v>-0.49763333333333332</v>
      </c>
      <c r="P4910" s="2" t="s">
        <v>5900</v>
      </c>
      <c r="Q4910" s="5">
        <v>45449</v>
      </c>
      <c r="R4910" s="5">
        <v>9089.7999999999993</v>
      </c>
      <c r="S4910" s="5">
        <v>38</v>
      </c>
      <c r="T4910" s="5">
        <v>83.610200444454222</v>
      </c>
      <c r="U4910" s="5">
        <v>0</v>
      </c>
      <c r="V4910" s="5">
        <v>0</v>
      </c>
      <c r="W4910" s="5">
        <v>7</v>
      </c>
      <c r="X4910" s="5">
        <v>15.401879029241567</v>
      </c>
      <c r="Y4910" s="5">
        <v>7</v>
      </c>
      <c r="Z4910" s="5">
        <v>15.401879029241567</v>
      </c>
      <c r="AA4910" s="5">
        <v>24</v>
      </c>
      <c r="AB4910" s="5">
        <v>52.806442385971089</v>
      </c>
      <c r="AC4910" s="225">
        <v>257</v>
      </c>
      <c r="AD4910" s="5">
        <v>565.46898721644038</v>
      </c>
      <c r="AE4910" s="5">
        <v>80</v>
      </c>
      <c r="AF4910" s="5">
        <v>176.02147461990364</v>
      </c>
      <c r="AG4910" s="5">
        <v>162</v>
      </c>
      <c r="AH4910" s="5">
        <v>356.44348610530483</v>
      </c>
      <c r="AI4910" s="5">
        <v>15</v>
      </c>
      <c r="AJ4910" s="5">
        <v>33.004026491231933</v>
      </c>
    </row>
    <row r="4911" spans="1:36" x14ac:dyDescent="0.25">
      <c r="A4911">
        <v>2019</v>
      </c>
      <c r="B4911" t="s">
        <v>70</v>
      </c>
      <c r="C4911" s="212" t="s">
        <v>2070</v>
      </c>
      <c r="D4911" s="47" t="s">
        <v>5297</v>
      </c>
      <c r="E4911" s="11">
        <v>26.9</v>
      </c>
      <c r="F4911" s="2">
        <v>0.76759999999999995</v>
      </c>
      <c r="G4911" s="2">
        <v>0.21479999999999999</v>
      </c>
      <c r="H4911" s="2">
        <v>0.55279999999999996</v>
      </c>
      <c r="I4911" s="2">
        <v>0.76990000000000003</v>
      </c>
      <c r="J4911" s="2">
        <v>0.18279999999999999</v>
      </c>
      <c r="K4911" s="2">
        <v>0.58710000000000007</v>
      </c>
      <c r="L4911" s="2">
        <v>0.76249999999999996</v>
      </c>
      <c r="M4911" s="2">
        <v>0.2235</v>
      </c>
      <c r="N4911" s="2">
        <v>0.53899999999999992</v>
      </c>
      <c r="O4911" s="2">
        <v>0.55963333333333332</v>
      </c>
      <c r="P4911" s="5" t="s">
        <v>4792</v>
      </c>
      <c r="Q4911" s="5">
        <v>45453</v>
      </c>
      <c r="R4911" s="5">
        <v>1689.7026022304833</v>
      </c>
      <c r="S4911" s="5">
        <v>464</v>
      </c>
      <c r="T4911" s="5">
        <v>1020.834708380085</v>
      </c>
      <c r="U4911" s="5">
        <v>2</v>
      </c>
      <c r="V4911" s="5">
        <v>4.4001496050865727</v>
      </c>
      <c r="W4911" s="5">
        <v>35</v>
      </c>
      <c r="X4911" s="5">
        <v>77.00261808901503</v>
      </c>
      <c r="Y4911" s="5">
        <v>42</v>
      </c>
      <c r="Z4911" s="5">
        <v>92.403141706818033</v>
      </c>
      <c r="AA4911" s="5">
        <v>385</v>
      </c>
      <c r="AB4911" s="5">
        <v>847.02879897916534</v>
      </c>
      <c r="AC4911" s="225">
        <v>2403</v>
      </c>
      <c r="AD4911" s="5">
        <v>5286.7797505115177</v>
      </c>
      <c r="AE4911" s="5">
        <v>371</v>
      </c>
      <c r="AF4911" s="5">
        <v>816.22775174355934</v>
      </c>
      <c r="AG4911" s="5">
        <v>1845</v>
      </c>
      <c r="AH4911" s="5">
        <v>4059.1380106923634</v>
      </c>
      <c r="AI4911" s="5">
        <v>187</v>
      </c>
      <c r="AJ4911" s="5">
        <v>411.4139880755946</v>
      </c>
    </row>
    <row r="4912" spans="1:36" x14ac:dyDescent="0.25">
      <c r="A4912">
        <v>2018</v>
      </c>
      <c r="B4912" t="s">
        <v>49</v>
      </c>
      <c r="C4912" s="212" t="s">
        <v>5839</v>
      </c>
      <c r="D4912" s="47" t="s">
        <v>6316</v>
      </c>
      <c r="E4912" s="11">
        <v>5</v>
      </c>
      <c r="F4912" s="2">
        <v>0.2611</v>
      </c>
      <c r="G4912" s="2">
        <v>0.71</v>
      </c>
      <c r="H4912" s="2">
        <v>-0.44889999999999997</v>
      </c>
      <c r="I4912" s="2">
        <v>0.17100000000000001</v>
      </c>
      <c r="J4912" s="2">
        <v>0.753</v>
      </c>
      <c r="K4912" s="2">
        <v>-0.58199999999999996</v>
      </c>
      <c r="L4912" s="2">
        <v>0.25800000000000001</v>
      </c>
      <c r="M4912" s="2">
        <v>0.72</v>
      </c>
      <c r="N4912" s="2">
        <v>-0.46199999999999997</v>
      </c>
      <c r="O4912" s="2">
        <v>-0.49763333333333332</v>
      </c>
      <c r="P4912" s="2" t="s">
        <v>5900</v>
      </c>
      <c r="Q4912" s="5">
        <v>45614</v>
      </c>
      <c r="R4912" s="5">
        <v>9122.7999999999993</v>
      </c>
      <c r="S4912" s="5">
        <v>34</v>
      </c>
      <c r="T4912" s="5">
        <v>74.538518875783751</v>
      </c>
      <c r="U4912" s="5">
        <v>0</v>
      </c>
      <c r="V4912" s="5">
        <v>0</v>
      </c>
      <c r="W4912" s="5">
        <v>5</v>
      </c>
      <c r="X4912" s="5">
        <v>10.96154689349761</v>
      </c>
      <c r="Y4912" s="5">
        <v>8</v>
      </c>
      <c r="Z4912" s="5">
        <v>17.538475029596174</v>
      </c>
      <c r="AA4912" s="5">
        <v>21</v>
      </c>
      <c r="AB4912" s="5">
        <v>46.038496952689961</v>
      </c>
      <c r="AC4912" s="225">
        <v>167</v>
      </c>
      <c r="AD4912" s="5">
        <v>366.11566624282017</v>
      </c>
      <c r="AE4912" s="5">
        <v>16</v>
      </c>
      <c r="AF4912" s="5">
        <v>35.076950059192349</v>
      </c>
      <c r="AG4912" s="5">
        <v>139</v>
      </c>
      <c r="AH4912" s="5">
        <v>304.73100363923356</v>
      </c>
      <c r="AI4912" s="5">
        <v>12</v>
      </c>
      <c r="AJ4912" s="5">
        <v>26.307712544394263</v>
      </c>
    </row>
    <row r="4913" spans="1:36" x14ac:dyDescent="0.25">
      <c r="A4913">
        <v>2018</v>
      </c>
      <c r="B4913" t="s">
        <v>49</v>
      </c>
      <c r="C4913" s="212" t="s">
        <v>5839</v>
      </c>
      <c r="D4913" s="47" t="s">
        <v>6316</v>
      </c>
      <c r="E4913" s="11">
        <v>5</v>
      </c>
      <c r="F4913" s="2">
        <v>0.2611</v>
      </c>
      <c r="G4913" s="2">
        <v>0.71</v>
      </c>
      <c r="H4913" s="2">
        <v>-0.44889999999999997</v>
      </c>
      <c r="I4913" s="2">
        <v>0.17100000000000001</v>
      </c>
      <c r="J4913" s="2">
        <v>0.753</v>
      </c>
      <c r="K4913" s="2">
        <v>-0.58199999999999996</v>
      </c>
      <c r="L4913" s="2">
        <v>0.25800000000000001</v>
      </c>
      <c r="M4913" s="2">
        <v>0.72</v>
      </c>
      <c r="N4913" s="2">
        <v>-0.46199999999999997</v>
      </c>
      <c r="O4913" s="2">
        <v>-0.49763333333333332</v>
      </c>
      <c r="P4913" s="2" t="s">
        <v>5900</v>
      </c>
      <c r="Q4913" s="5">
        <v>45876</v>
      </c>
      <c r="R4913" s="5">
        <v>9175.2000000000007</v>
      </c>
      <c r="S4913" s="5">
        <v>34</v>
      </c>
      <c r="T4913" s="5">
        <v>74.11282587845497</v>
      </c>
      <c r="U4913" s="5">
        <v>0</v>
      </c>
      <c r="V4913" s="5">
        <v>0</v>
      </c>
      <c r="W4913" s="5">
        <v>2</v>
      </c>
      <c r="X4913" s="5">
        <v>4.3595779928502925</v>
      </c>
      <c r="Y4913" s="5">
        <v>9</v>
      </c>
      <c r="Z4913" s="5">
        <v>19.618100967826315</v>
      </c>
      <c r="AA4913" s="5">
        <v>23</v>
      </c>
      <c r="AB4913" s="5">
        <v>50.135146917778357</v>
      </c>
      <c r="AC4913" s="225">
        <v>191</v>
      </c>
      <c r="AD4913" s="5">
        <v>416.33969831720287</v>
      </c>
      <c r="AE4913" s="5">
        <v>41</v>
      </c>
      <c r="AF4913" s="5">
        <v>89.371348853430987</v>
      </c>
      <c r="AG4913" s="5">
        <v>144</v>
      </c>
      <c r="AH4913" s="5">
        <v>313.88961548522104</v>
      </c>
      <c r="AI4913" s="5">
        <v>6</v>
      </c>
      <c r="AJ4913" s="5">
        <v>13.078733978550876</v>
      </c>
    </row>
    <row r="4914" spans="1:36" x14ac:dyDescent="0.25">
      <c r="A4914">
        <v>2019</v>
      </c>
      <c r="B4914" t="s">
        <v>71</v>
      </c>
      <c r="C4914" s="212" t="s">
        <v>4928</v>
      </c>
      <c r="D4914" s="47" t="s">
        <v>4928</v>
      </c>
      <c r="E4914" s="11">
        <v>0</v>
      </c>
      <c r="F4914" s="2">
        <v>0.68149999999999999</v>
      </c>
      <c r="G4914" s="2">
        <v>0.30449999999999999</v>
      </c>
      <c r="H4914" s="2">
        <v>0.377</v>
      </c>
      <c r="I4914" s="2">
        <v>0.71220000000000006</v>
      </c>
      <c r="J4914" s="2">
        <v>0.2417</v>
      </c>
      <c r="K4914" s="2">
        <v>0.47050000000000003</v>
      </c>
      <c r="L4914" s="2">
        <v>0.75990000000000002</v>
      </c>
      <c r="M4914" s="2">
        <v>0.2276</v>
      </c>
      <c r="N4914" s="2">
        <v>0.5323</v>
      </c>
      <c r="O4914" s="2">
        <v>0.45993333333333331</v>
      </c>
      <c r="P4914" s="2" t="s">
        <v>4792</v>
      </c>
      <c r="Q4914" s="5">
        <v>46096</v>
      </c>
      <c r="R4914" s="5" t="s">
        <v>4791</v>
      </c>
      <c r="S4914" s="5">
        <v>50</v>
      </c>
      <c r="T4914" s="5">
        <v>108.46928149947934</v>
      </c>
      <c r="U4914" s="5">
        <v>0</v>
      </c>
      <c r="V4914" s="5">
        <v>0</v>
      </c>
      <c r="W4914" s="5">
        <v>13</v>
      </c>
      <c r="X4914" s="5">
        <v>28.20201318986463</v>
      </c>
      <c r="Y4914" s="5">
        <v>8</v>
      </c>
      <c r="Z4914" s="5">
        <v>17.355085039916695</v>
      </c>
      <c r="AA4914" s="5">
        <v>29</v>
      </c>
      <c r="AB4914" s="5">
        <v>62.912183269698019</v>
      </c>
      <c r="AC4914" s="225">
        <v>740</v>
      </c>
      <c r="AD4914" s="5">
        <v>1605.3453661922943</v>
      </c>
      <c r="AE4914" s="5">
        <v>70</v>
      </c>
      <c r="AF4914" s="5">
        <v>151.85699409927108</v>
      </c>
      <c r="AG4914" s="5">
        <v>605</v>
      </c>
      <c r="AH4914" s="5">
        <v>1312.4783061437001</v>
      </c>
      <c r="AI4914" s="5">
        <v>65</v>
      </c>
      <c r="AJ4914" s="5">
        <v>141.01006594932315</v>
      </c>
    </row>
    <row r="4915" spans="1:36" x14ac:dyDescent="0.25">
      <c r="A4915">
        <v>2017</v>
      </c>
      <c r="B4915" t="s">
        <v>71</v>
      </c>
      <c r="C4915" s="212" t="s">
        <v>5189</v>
      </c>
      <c r="D4915" s="47" t="s">
        <v>4818</v>
      </c>
      <c r="E4915" s="11">
        <v>0</v>
      </c>
      <c r="F4915" s="2">
        <v>0.5323</v>
      </c>
      <c r="G4915" s="2">
        <v>0.45150000000000001</v>
      </c>
      <c r="H4915" s="2">
        <v>8.0799999999999983E-2</v>
      </c>
      <c r="I4915" s="2">
        <v>0.57130000000000003</v>
      </c>
      <c r="J4915" s="2">
        <v>0.37130000000000002</v>
      </c>
      <c r="K4915" s="2">
        <v>0.2</v>
      </c>
      <c r="L4915" s="2">
        <v>0.64910000000000001</v>
      </c>
      <c r="M4915" s="2">
        <v>0.33350000000000002</v>
      </c>
      <c r="N4915" s="2">
        <v>0.31559999999999999</v>
      </c>
      <c r="O4915" s="2">
        <v>0.1988</v>
      </c>
      <c r="P4915" s="2" t="s">
        <v>4792</v>
      </c>
      <c r="Q4915" s="5">
        <v>46097</v>
      </c>
      <c r="R4915" s="5" t="s">
        <v>4791</v>
      </c>
      <c r="S4915" s="5">
        <v>36</v>
      </c>
      <c r="T4915" s="5">
        <v>78.096188472134841</v>
      </c>
      <c r="U4915" s="5">
        <v>1</v>
      </c>
      <c r="V4915" s="5">
        <v>2.1693385686704127</v>
      </c>
      <c r="W4915" s="5">
        <v>8</v>
      </c>
      <c r="X4915" s="5">
        <v>17.354708549363302</v>
      </c>
      <c r="Y4915" s="5">
        <v>8</v>
      </c>
      <c r="Z4915" s="5">
        <v>17.354708549363302</v>
      </c>
      <c r="AA4915" s="5">
        <v>19</v>
      </c>
      <c r="AB4915" s="5">
        <v>41.217432804737832</v>
      </c>
      <c r="AC4915" s="225">
        <v>267</v>
      </c>
      <c r="AD4915" s="5">
        <v>579.21339783500014</v>
      </c>
      <c r="AE4915" s="5">
        <v>43</v>
      </c>
      <c r="AF4915" s="5">
        <v>93.281558452827738</v>
      </c>
      <c r="AG4915" s="5">
        <v>198</v>
      </c>
      <c r="AH4915" s="5">
        <v>429.52903659674161</v>
      </c>
      <c r="AI4915" s="5">
        <v>26</v>
      </c>
      <c r="AJ4915" s="5">
        <v>56.402802785430723</v>
      </c>
    </row>
    <row r="4916" spans="1:36" x14ac:dyDescent="0.25">
      <c r="A4916">
        <v>2018</v>
      </c>
      <c r="B4916" t="s">
        <v>71</v>
      </c>
      <c r="C4916" s="212" t="s">
        <v>5801</v>
      </c>
      <c r="D4916" s="47" t="s">
        <v>5799</v>
      </c>
      <c r="E4916" s="11">
        <v>0</v>
      </c>
      <c r="F4916" s="2">
        <v>0.43590000000000001</v>
      </c>
      <c r="G4916" s="2">
        <v>0.54410000000000003</v>
      </c>
      <c r="H4916" s="2">
        <v>-0.10820000000000002</v>
      </c>
      <c r="I4916" s="2">
        <v>0.46870000000000001</v>
      </c>
      <c r="J4916" s="2">
        <v>0.46039999999999998</v>
      </c>
      <c r="K4916" s="2">
        <v>8.3000000000000296E-3</v>
      </c>
      <c r="L4916" s="2">
        <v>0.53649999999999998</v>
      </c>
      <c r="M4916" s="2">
        <v>0.43269999999999997</v>
      </c>
      <c r="N4916" s="2">
        <v>0.1038</v>
      </c>
      <c r="O4916" s="2">
        <v>1.3000000000000049E-3</v>
      </c>
      <c r="P4916" s="2" t="s">
        <v>5765</v>
      </c>
      <c r="Q4916" s="5">
        <v>46155</v>
      </c>
      <c r="R4916" s="5" t="s">
        <v>4791</v>
      </c>
      <c r="S4916" s="5">
        <v>80</v>
      </c>
      <c r="T4916" s="5">
        <v>173.3290001083306</v>
      </c>
      <c r="U4916" s="5">
        <v>1</v>
      </c>
      <c r="V4916" s="5">
        <v>2.1666125013541326</v>
      </c>
      <c r="W4916" s="5">
        <v>20</v>
      </c>
      <c r="X4916" s="5">
        <v>43.332250027082651</v>
      </c>
      <c r="Y4916" s="5">
        <v>7</v>
      </c>
      <c r="Z4916" s="5">
        <v>15.166287509478931</v>
      </c>
      <c r="AA4916" s="5">
        <v>52</v>
      </c>
      <c r="AB4916" s="5">
        <v>112.66385007041491</v>
      </c>
      <c r="AC4916" s="225">
        <v>538</v>
      </c>
      <c r="AD4916" s="5">
        <v>1165.6375257285235</v>
      </c>
      <c r="AE4916" s="5">
        <v>42</v>
      </c>
      <c r="AF4916" s="5">
        <v>90.997725056873577</v>
      </c>
      <c r="AG4916" s="5">
        <v>452</v>
      </c>
      <c r="AH4916" s="5">
        <v>979.308850612068</v>
      </c>
      <c r="AI4916" s="5">
        <v>44</v>
      </c>
      <c r="AJ4916" s="5">
        <v>95.330950059581838</v>
      </c>
    </row>
    <row r="4917" spans="1:36" x14ac:dyDescent="0.25">
      <c r="A4917">
        <v>2018</v>
      </c>
      <c r="B4917" t="s">
        <v>71</v>
      </c>
      <c r="C4917" s="212" t="s">
        <v>5801</v>
      </c>
      <c r="D4917" s="47" t="s">
        <v>5799</v>
      </c>
      <c r="E4917" s="11">
        <v>0</v>
      </c>
      <c r="F4917" s="2">
        <v>0.43590000000000001</v>
      </c>
      <c r="G4917" s="2">
        <v>0.54410000000000003</v>
      </c>
      <c r="H4917" s="2">
        <v>-0.10820000000000002</v>
      </c>
      <c r="I4917" s="2">
        <v>0.46870000000000001</v>
      </c>
      <c r="J4917" s="2">
        <v>0.46039999999999998</v>
      </c>
      <c r="K4917" s="2">
        <v>8.3000000000000296E-3</v>
      </c>
      <c r="L4917" s="2">
        <v>0.53649999999999998</v>
      </c>
      <c r="M4917" s="2">
        <v>0.43269999999999997</v>
      </c>
      <c r="N4917" s="2">
        <v>0.1038</v>
      </c>
      <c r="O4917" s="2">
        <v>1.3000000000000049E-3</v>
      </c>
      <c r="P4917" s="2" t="s">
        <v>5765</v>
      </c>
      <c r="Q4917" s="5">
        <v>46155</v>
      </c>
      <c r="R4917" s="5" t="s">
        <v>4791</v>
      </c>
      <c r="S4917" s="5">
        <v>80</v>
      </c>
      <c r="T4917" s="5">
        <v>173.3290001083306</v>
      </c>
      <c r="U4917" s="5">
        <v>1</v>
      </c>
      <c r="V4917" s="5">
        <v>2.1666125013541326</v>
      </c>
      <c r="W4917" s="5">
        <v>20</v>
      </c>
      <c r="X4917" s="5">
        <v>43.332250027082651</v>
      </c>
      <c r="Y4917" s="5">
        <v>7</v>
      </c>
      <c r="Z4917" s="5">
        <v>15.166287509478931</v>
      </c>
      <c r="AA4917" s="5">
        <v>52</v>
      </c>
      <c r="AB4917" s="5">
        <v>112.66385007041491</v>
      </c>
      <c r="AC4917" s="225">
        <v>538</v>
      </c>
      <c r="AD4917" s="5">
        <v>1165.6375257285235</v>
      </c>
      <c r="AE4917" s="5">
        <v>42</v>
      </c>
      <c r="AF4917" s="5">
        <v>90.997725056873577</v>
      </c>
      <c r="AG4917" s="5">
        <v>452</v>
      </c>
      <c r="AH4917" s="5">
        <v>979.308850612068</v>
      </c>
      <c r="AI4917" s="5">
        <v>44</v>
      </c>
      <c r="AJ4917" s="5">
        <v>95.330950059581838</v>
      </c>
    </row>
    <row r="4918" spans="1:36" x14ac:dyDescent="0.25">
      <c r="A4918">
        <v>2017</v>
      </c>
      <c r="B4918" t="s">
        <v>71</v>
      </c>
      <c r="C4918" s="212" t="s">
        <v>5814</v>
      </c>
      <c r="D4918" s="47" t="s">
        <v>5291</v>
      </c>
      <c r="E4918" s="11">
        <v>0</v>
      </c>
      <c r="F4918" s="2">
        <v>0.48149999999999998</v>
      </c>
      <c r="G4918" s="2">
        <v>0.49559999999999998</v>
      </c>
      <c r="H4918" s="2">
        <v>-1.4100000000000001E-2</v>
      </c>
      <c r="I4918" s="2">
        <v>0.51300000000000001</v>
      </c>
      <c r="J4918" s="2">
        <v>0.41589999999999999</v>
      </c>
      <c r="K4918" s="2">
        <v>9.710000000000002E-2</v>
      </c>
      <c r="L4918" s="2">
        <v>0.59409999999999996</v>
      </c>
      <c r="M4918" s="2">
        <v>0.379</v>
      </c>
      <c r="N4918" s="2">
        <v>0.21509999999999996</v>
      </c>
      <c r="O4918" s="2">
        <v>9.9366666666666659E-2</v>
      </c>
      <c r="P4918" s="2" t="s">
        <v>5765</v>
      </c>
      <c r="Q4918" s="5">
        <v>46219</v>
      </c>
      <c r="R4918" s="5" t="s">
        <v>4791</v>
      </c>
      <c r="S4918" s="5">
        <v>58</v>
      </c>
      <c r="T4918" s="5">
        <v>125.48951729808087</v>
      </c>
      <c r="U4918" s="5">
        <v>0</v>
      </c>
      <c r="V4918" s="5">
        <v>0</v>
      </c>
      <c r="W4918" s="5">
        <v>22</v>
      </c>
      <c r="X4918" s="5">
        <v>47.599472078582401</v>
      </c>
      <c r="Y4918" s="5">
        <v>5</v>
      </c>
      <c r="Z4918" s="5">
        <v>10.818061836041455</v>
      </c>
      <c r="AA4918" s="5">
        <v>31</v>
      </c>
      <c r="AB4918" s="5">
        <v>67.071983383457024</v>
      </c>
      <c r="AC4918" s="225">
        <v>523</v>
      </c>
      <c r="AD4918" s="5">
        <v>1131.5692680499362</v>
      </c>
      <c r="AE4918" s="5">
        <v>73</v>
      </c>
      <c r="AF4918" s="5">
        <v>157.94370280620524</v>
      </c>
      <c r="AG4918" s="5">
        <v>426</v>
      </c>
      <c r="AH4918" s="5">
        <v>921.69886843073198</v>
      </c>
      <c r="AI4918" s="5">
        <v>24</v>
      </c>
      <c r="AJ4918" s="5">
        <v>51.926696812998983</v>
      </c>
    </row>
    <row r="4919" spans="1:36" x14ac:dyDescent="0.25">
      <c r="A4919">
        <v>2017</v>
      </c>
      <c r="B4919" t="s">
        <v>71</v>
      </c>
      <c r="C4919" s="212" t="s">
        <v>5021</v>
      </c>
      <c r="D4919" s="47" t="s">
        <v>494</v>
      </c>
      <c r="E4919" s="11">
        <v>0</v>
      </c>
      <c r="F4919" s="2">
        <v>0.75849999999999995</v>
      </c>
      <c r="G4919" s="2">
        <v>0.2286</v>
      </c>
      <c r="H4919" s="2">
        <v>0.52989999999999993</v>
      </c>
      <c r="I4919" s="2">
        <v>0.77039999999999997</v>
      </c>
      <c r="J4919" s="2">
        <v>0.19070000000000001</v>
      </c>
      <c r="K4919" s="2">
        <v>0.57969999999999999</v>
      </c>
      <c r="L4919" s="2">
        <v>0.77110000000000001</v>
      </c>
      <c r="M4919" s="2">
        <v>0.21490000000000001</v>
      </c>
      <c r="N4919" s="2">
        <v>0.55620000000000003</v>
      </c>
      <c r="O4919" s="2">
        <v>0.55526666666666669</v>
      </c>
      <c r="P4919" s="2" t="s">
        <v>4792</v>
      </c>
      <c r="Q4919" s="5">
        <v>46531</v>
      </c>
      <c r="R4919" s="5" t="s">
        <v>4791</v>
      </c>
      <c r="S4919" s="5">
        <v>94</v>
      </c>
      <c r="T4919" s="5">
        <v>202.01586039414582</v>
      </c>
      <c r="U4919" s="5">
        <v>4</v>
      </c>
      <c r="V4919" s="5">
        <v>8.5964195912402488</v>
      </c>
      <c r="W4919" s="5">
        <v>25</v>
      </c>
      <c r="X4919" s="5">
        <v>53.727622445251555</v>
      </c>
      <c r="Y4919" s="5">
        <v>10</v>
      </c>
      <c r="Z4919" s="5">
        <v>21.491048978100622</v>
      </c>
      <c r="AA4919" s="5">
        <v>55</v>
      </c>
      <c r="AB4919" s="5">
        <v>118.20076937955342</v>
      </c>
      <c r="AC4919" s="225">
        <v>919</v>
      </c>
      <c r="AD4919" s="5">
        <v>1975.0274010874471</v>
      </c>
      <c r="AE4919" s="5">
        <v>105</v>
      </c>
      <c r="AF4919" s="5">
        <v>225.65601427005652</v>
      </c>
      <c r="AG4919" s="5">
        <v>747</v>
      </c>
      <c r="AH4919" s="5">
        <v>1605.3813586641163</v>
      </c>
      <c r="AI4919" s="5">
        <v>67</v>
      </c>
      <c r="AJ4919" s="5">
        <v>143.99002815327415</v>
      </c>
    </row>
    <row r="4920" spans="1:36" x14ac:dyDescent="0.25">
      <c r="A4920">
        <v>2017</v>
      </c>
      <c r="B4920" t="s">
        <v>41</v>
      </c>
      <c r="C4920" s="212" t="s">
        <v>6054</v>
      </c>
      <c r="D4920" s="47" t="s">
        <v>6020</v>
      </c>
      <c r="E4920" s="11">
        <v>10.218</v>
      </c>
      <c r="F4920" s="2">
        <v>0.39910000000000001</v>
      </c>
      <c r="G4920" s="2">
        <v>0.57979999999999998</v>
      </c>
      <c r="H4920" s="2">
        <v>-0.18069999999999997</v>
      </c>
      <c r="I4920" s="2">
        <v>0.39450000000000002</v>
      </c>
      <c r="J4920" s="2">
        <v>0.54200000000000004</v>
      </c>
      <c r="K4920" s="2">
        <v>-0.14750000000000002</v>
      </c>
      <c r="L4920" s="2">
        <v>0.48630000000000001</v>
      </c>
      <c r="M4920" s="2">
        <v>0.49730000000000002</v>
      </c>
      <c r="N4920" s="2">
        <v>-1.100000000000001E-2</v>
      </c>
      <c r="O4920" s="2">
        <v>-0.11306666666666666</v>
      </c>
      <c r="P4920" s="2" t="s">
        <v>5900</v>
      </c>
      <c r="Q4920" s="5">
        <v>46763</v>
      </c>
      <c r="R4920" s="5">
        <v>4576.5316108827556</v>
      </c>
      <c r="S4920" s="5">
        <v>34</v>
      </c>
      <c r="T4920" s="5">
        <v>72.707054722750883</v>
      </c>
      <c r="U4920" s="5">
        <v>0</v>
      </c>
      <c r="V4920" s="5">
        <v>0</v>
      </c>
      <c r="W4920" s="5">
        <v>3</v>
      </c>
      <c r="X4920" s="5">
        <v>6.4153283578897851</v>
      </c>
      <c r="Y4920" s="5">
        <v>9</v>
      </c>
      <c r="Z4920" s="5">
        <v>19.245985073669356</v>
      </c>
      <c r="AA4920" s="5">
        <v>22</v>
      </c>
      <c r="AB4920" s="5">
        <v>47.045741291191753</v>
      </c>
      <c r="AC4920" s="225">
        <v>554</v>
      </c>
      <c r="AD4920" s="5">
        <v>1184.6973034236469</v>
      </c>
      <c r="AE4920" s="5">
        <v>56</v>
      </c>
      <c r="AF4920" s="5">
        <v>119.75279601394264</v>
      </c>
      <c r="AG4920" s="5">
        <v>474</v>
      </c>
      <c r="AH4920" s="5">
        <v>1013.621880546586</v>
      </c>
      <c r="AI4920" s="5">
        <v>24</v>
      </c>
      <c r="AJ4920" s="5">
        <v>51.32262686311828</v>
      </c>
    </row>
    <row r="4921" spans="1:36" x14ac:dyDescent="0.25">
      <c r="A4921">
        <v>2019</v>
      </c>
      <c r="B4921" t="s">
        <v>41</v>
      </c>
      <c r="C4921" s="212" t="s">
        <v>6054</v>
      </c>
      <c r="D4921" s="47" t="s">
        <v>6020</v>
      </c>
      <c r="E4921" s="11">
        <v>10.218</v>
      </c>
      <c r="F4921" s="2">
        <v>0.39910000000000001</v>
      </c>
      <c r="G4921" s="2">
        <v>0.57979999999999998</v>
      </c>
      <c r="H4921" s="2">
        <v>-0.18069999999999997</v>
      </c>
      <c r="I4921" s="2">
        <v>0.39450000000000002</v>
      </c>
      <c r="J4921" s="2">
        <v>0.54200000000000004</v>
      </c>
      <c r="K4921" s="2">
        <v>-0.14750000000000002</v>
      </c>
      <c r="L4921" s="2">
        <v>0.48630000000000001</v>
      </c>
      <c r="M4921" s="2">
        <v>0.49730000000000002</v>
      </c>
      <c r="N4921" s="2">
        <v>-1.100000000000001E-2</v>
      </c>
      <c r="O4921" s="2">
        <v>-0.11306666666666666</v>
      </c>
      <c r="P4921" s="2" t="s">
        <v>5900</v>
      </c>
      <c r="Q4921" s="5">
        <v>46857</v>
      </c>
      <c r="R4921" s="5">
        <v>4585.7310628302994</v>
      </c>
      <c r="S4921" s="5">
        <v>35</v>
      </c>
      <c r="T4921" s="5">
        <v>74.695349680944148</v>
      </c>
      <c r="U4921" s="5">
        <v>0</v>
      </c>
      <c r="V4921" s="5">
        <v>0</v>
      </c>
      <c r="W4921" s="5">
        <v>12</v>
      </c>
      <c r="X4921" s="5">
        <v>25.609834176323709</v>
      </c>
      <c r="Y4921" s="5">
        <v>11</v>
      </c>
      <c r="Z4921" s="5">
        <v>23.475681328296734</v>
      </c>
      <c r="AA4921" s="5">
        <v>12</v>
      </c>
      <c r="AB4921" s="5">
        <v>25.609834176323709</v>
      </c>
      <c r="AC4921" s="225">
        <v>478</v>
      </c>
      <c r="AD4921" s="5">
        <v>1020.1250613568944</v>
      </c>
      <c r="AE4921" s="5">
        <v>71</v>
      </c>
      <c r="AF4921" s="5">
        <v>151.52485220991528</v>
      </c>
      <c r="AG4921" s="5">
        <v>391</v>
      </c>
      <c r="AH4921" s="5">
        <v>834.45376357854752</v>
      </c>
      <c r="AI4921" s="5">
        <v>16</v>
      </c>
      <c r="AJ4921" s="5">
        <v>34.146445568431609</v>
      </c>
    </row>
    <row r="4922" spans="1:36" x14ac:dyDescent="0.25">
      <c r="A4922">
        <v>2018</v>
      </c>
      <c r="B4922" t="s">
        <v>49</v>
      </c>
      <c r="C4922" s="212" t="s">
        <v>626</v>
      </c>
      <c r="D4922" s="47" t="s">
        <v>6316</v>
      </c>
      <c r="E4922" s="11">
        <v>3.4</v>
      </c>
      <c r="F4922" s="2">
        <v>0.2611</v>
      </c>
      <c r="G4922" s="2">
        <v>0.71</v>
      </c>
      <c r="H4922" s="2">
        <v>-0.44889999999999997</v>
      </c>
      <c r="I4922" s="2">
        <v>0.27700000000000002</v>
      </c>
      <c r="J4922" s="2">
        <v>0.66500000000000004</v>
      </c>
      <c r="K4922" s="2">
        <v>-0.38800000000000001</v>
      </c>
      <c r="L4922" s="2">
        <v>0.27300000000000002</v>
      </c>
      <c r="M4922" s="2">
        <v>0.71599999999999997</v>
      </c>
      <c r="N4922" s="2">
        <v>-0.44299999999999995</v>
      </c>
      <c r="O4922" s="2">
        <v>-0.42663333333333336</v>
      </c>
      <c r="P4922" s="2" t="s">
        <v>5900</v>
      </c>
      <c r="Q4922" s="5">
        <v>47005</v>
      </c>
      <c r="R4922" s="5">
        <v>13825</v>
      </c>
      <c r="S4922" s="5">
        <v>173</v>
      </c>
      <c r="T4922" s="5">
        <v>368.04595255823853</v>
      </c>
      <c r="U4922" s="5">
        <v>1</v>
      </c>
      <c r="V4922" s="5">
        <v>2.1274332517817252</v>
      </c>
      <c r="W4922" s="5">
        <v>17</v>
      </c>
      <c r="X4922" s="5">
        <v>36.166365280289334</v>
      </c>
      <c r="Y4922" s="5">
        <v>36</v>
      </c>
      <c r="Z4922" s="5">
        <v>76.587597064142116</v>
      </c>
      <c r="AA4922" s="5">
        <v>119</v>
      </c>
      <c r="AB4922" s="5">
        <v>253.16455696202533</v>
      </c>
      <c r="AC4922" s="225">
        <v>685</v>
      </c>
      <c r="AD4922" s="5">
        <v>1457.291777470482</v>
      </c>
      <c r="AE4922" s="5">
        <v>140</v>
      </c>
      <c r="AF4922" s="5">
        <v>297.84065524944157</v>
      </c>
      <c r="AG4922" s="5">
        <v>472</v>
      </c>
      <c r="AH4922" s="5">
        <v>1004.1484948409743</v>
      </c>
      <c r="AI4922" s="5">
        <v>73</v>
      </c>
      <c r="AJ4922" s="5">
        <v>155.30262738006596</v>
      </c>
    </row>
    <row r="4923" spans="1:36" x14ac:dyDescent="0.25">
      <c r="A4923">
        <v>2018</v>
      </c>
      <c r="B4923" t="s">
        <v>41</v>
      </c>
      <c r="C4923" s="212" t="s">
        <v>6054</v>
      </c>
      <c r="D4923" s="47" t="s">
        <v>6020</v>
      </c>
      <c r="E4923" s="11">
        <v>10.218</v>
      </c>
      <c r="F4923" s="2">
        <v>0.39910000000000001</v>
      </c>
      <c r="G4923" s="2">
        <v>0.57979999999999998</v>
      </c>
      <c r="H4923" s="2">
        <v>-0.18069999999999997</v>
      </c>
      <c r="I4923" s="2">
        <v>0.39450000000000002</v>
      </c>
      <c r="J4923" s="2">
        <v>0.54200000000000004</v>
      </c>
      <c r="K4923" s="2">
        <v>-0.14750000000000002</v>
      </c>
      <c r="L4923" s="2">
        <v>0.48630000000000001</v>
      </c>
      <c r="M4923" s="2">
        <v>0.49730000000000002</v>
      </c>
      <c r="N4923" s="2">
        <v>-1.100000000000001E-2</v>
      </c>
      <c r="O4923" s="2">
        <v>-0.11306666666666666</v>
      </c>
      <c r="P4923" s="2" t="s">
        <v>5900</v>
      </c>
      <c r="Q4923" s="5">
        <v>47025</v>
      </c>
      <c r="R4923" s="5">
        <v>4602.1726365237819</v>
      </c>
      <c r="S4923" s="5">
        <v>23</v>
      </c>
      <c r="T4923" s="5">
        <v>48.910154173312065</v>
      </c>
      <c r="U4923" s="5">
        <v>0</v>
      </c>
      <c r="V4923" s="5">
        <v>0</v>
      </c>
      <c r="W4923" s="5">
        <v>6</v>
      </c>
      <c r="X4923" s="5">
        <v>12.759170653907498</v>
      </c>
      <c r="Y4923" s="5">
        <v>9</v>
      </c>
      <c r="Z4923" s="5">
        <v>19.138755980861244</v>
      </c>
      <c r="AA4923" s="5">
        <v>8</v>
      </c>
      <c r="AB4923" s="5">
        <v>17.012227538543328</v>
      </c>
      <c r="AC4923" s="225">
        <v>445</v>
      </c>
      <c r="AD4923" s="5">
        <v>946.30515683147269</v>
      </c>
      <c r="AE4923" s="5">
        <v>63</v>
      </c>
      <c r="AF4923" s="5">
        <v>133.97129186602871</v>
      </c>
      <c r="AG4923" s="5">
        <v>372</v>
      </c>
      <c r="AH4923" s="5">
        <v>791.06858054226473</v>
      </c>
      <c r="AI4923" s="5">
        <v>10</v>
      </c>
      <c r="AJ4923" s="5">
        <v>21.26528442317916</v>
      </c>
    </row>
    <row r="4924" spans="1:36" x14ac:dyDescent="0.25">
      <c r="A4924">
        <v>2017</v>
      </c>
      <c r="B4924" t="s">
        <v>49</v>
      </c>
      <c r="C4924" s="212" t="s">
        <v>626</v>
      </c>
      <c r="D4924" s="47" t="s">
        <v>6316</v>
      </c>
      <c r="E4924" s="11">
        <v>3.4</v>
      </c>
      <c r="F4924" s="2">
        <v>0.2611</v>
      </c>
      <c r="G4924" s="2">
        <v>0.71</v>
      </c>
      <c r="H4924" s="2">
        <v>-0.44889999999999997</v>
      </c>
      <c r="I4924" s="2">
        <v>0.27700000000000002</v>
      </c>
      <c r="J4924" s="2">
        <v>0.66500000000000004</v>
      </c>
      <c r="K4924" s="2">
        <v>-0.38800000000000001</v>
      </c>
      <c r="L4924" s="2">
        <v>0.27300000000000002</v>
      </c>
      <c r="M4924" s="2">
        <v>0.71599999999999997</v>
      </c>
      <c r="N4924" s="2">
        <v>-0.44299999999999995</v>
      </c>
      <c r="O4924" s="2">
        <v>-0.42663333333333336</v>
      </c>
      <c r="P4924" s="2" t="s">
        <v>5900</v>
      </c>
      <c r="Q4924" s="5">
        <v>47185</v>
      </c>
      <c r="R4924" s="5">
        <v>13877.941176470589</v>
      </c>
      <c r="S4924" s="5">
        <v>157</v>
      </c>
      <c r="T4924" s="5">
        <v>332.73286001907388</v>
      </c>
      <c r="U4924" s="5">
        <v>2</v>
      </c>
      <c r="V4924" s="5">
        <v>4.2386351594786476</v>
      </c>
      <c r="W4924" s="5">
        <v>18</v>
      </c>
      <c r="X4924" s="5">
        <v>38.147716435307828</v>
      </c>
      <c r="Y4924" s="5">
        <v>29</v>
      </c>
      <c r="Z4924" s="5">
        <v>61.460209812440389</v>
      </c>
      <c r="AA4924" s="5">
        <v>108</v>
      </c>
      <c r="AB4924" s="5">
        <v>228.886298611847</v>
      </c>
      <c r="AC4924" s="225">
        <v>662</v>
      </c>
      <c r="AD4924" s="5">
        <v>1402.9882377874324</v>
      </c>
      <c r="AE4924" s="5">
        <v>114</v>
      </c>
      <c r="AF4924" s="5">
        <v>241.60220409028292</v>
      </c>
      <c r="AG4924" s="5">
        <v>477</v>
      </c>
      <c r="AH4924" s="5">
        <v>1010.9144855356576</v>
      </c>
      <c r="AI4924" s="5">
        <v>71</v>
      </c>
      <c r="AJ4924" s="5">
        <v>150.471548161492</v>
      </c>
    </row>
    <row r="4925" spans="1:36" x14ac:dyDescent="0.25">
      <c r="A4925">
        <v>2018</v>
      </c>
      <c r="B4925" t="s">
        <v>49</v>
      </c>
      <c r="C4925" s="212" t="s">
        <v>626</v>
      </c>
      <c r="D4925" s="47" t="s">
        <v>6316</v>
      </c>
      <c r="E4925" s="11">
        <v>3.4</v>
      </c>
      <c r="F4925" s="2">
        <v>0.2611</v>
      </c>
      <c r="G4925" s="2">
        <v>0.71</v>
      </c>
      <c r="H4925" s="2">
        <v>-0.44889999999999997</v>
      </c>
      <c r="I4925" s="2">
        <v>0.27700000000000002</v>
      </c>
      <c r="J4925" s="2">
        <v>0.66500000000000004</v>
      </c>
      <c r="K4925" s="2">
        <v>-0.38800000000000001</v>
      </c>
      <c r="L4925" s="2">
        <v>0.27300000000000002</v>
      </c>
      <c r="M4925" s="2">
        <v>0.71599999999999997</v>
      </c>
      <c r="N4925" s="2">
        <v>-0.44299999999999995</v>
      </c>
      <c r="O4925" s="2">
        <v>-0.42663333333333336</v>
      </c>
      <c r="P4925" s="2" t="s">
        <v>5900</v>
      </c>
      <c r="Q4925" s="5">
        <v>47195</v>
      </c>
      <c r="R4925" s="5">
        <v>13880.882352941177</v>
      </c>
      <c r="S4925" s="5">
        <v>245</v>
      </c>
      <c r="T4925" s="5">
        <v>519.12278843097783</v>
      </c>
      <c r="U4925" s="5">
        <v>3</v>
      </c>
      <c r="V4925" s="5">
        <v>6.3566055726242192</v>
      </c>
      <c r="W4925" s="5">
        <v>19</v>
      </c>
      <c r="X4925" s="5">
        <v>40.258501959953385</v>
      </c>
      <c r="Y4925" s="5">
        <v>19</v>
      </c>
      <c r="Z4925" s="5">
        <v>40.258501959953385</v>
      </c>
      <c r="AA4925" s="5">
        <v>204</v>
      </c>
      <c r="AB4925" s="5">
        <v>432.24917893844685</v>
      </c>
      <c r="AC4925" s="225">
        <v>623</v>
      </c>
      <c r="AD4925" s="5">
        <v>1320.0550905816294</v>
      </c>
      <c r="AE4925" s="5">
        <v>104</v>
      </c>
      <c r="AF4925" s="5">
        <v>220.36232651763956</v>
      </c>
      <c r="AG4925" s="5">
        <v>445</v>
      </c>
      <c r="AH4925" s="5">
        <v>942.89649327259235</v>
      </c>
      <c r="AI4925" s="5">
        <v>74</v>
      </c>
      <c r="AJ4925" s="5">
        <v>156.7962707913974</v>
      </c>
    </row>
    <row r="4926" spans="1:36" x14ac:dyDescent="0.25">
      <c r="A4926">
        <v>2019</v>
      </c>
      <c r="B4926" t="s">
        <v>41</v>
      </c>
      <c r="C4926" s="212" t="s">
        <v>6095</v>
      </c>
      <c r="D4926" s="47" t="s">
        <v>6005</v>
      </c>
      <c r="E4926" s="11">
        <v>14.000999999999999</v>
      </c>
      <c r="F4926" s="2">
        <v>0.24049999999999999</v>
      </c>
      <c r="G4926" s="2">
        <v>0.74350000000000005</v>
      </c>
      <c r="H4926" s="2">
        <v>-0.50300000000000011</v>
      </c>
      <c r="I4926" s="2">
        <v>0.2102</v>
      </c>
      <c r="J4926" s="2">
        <v>0.74750000000000005</v>
      </c>
      <c r="K4926" s="2">
        <v>-0.53730000000000011</v>
      </c>
      <c r="L4926" s="2">
        <v>0.24629999999999999</v>
      </c>
      <c r="M4926" s="2">
        <v>0.74</v>
      </c>
      <c r="N4926" s="2">
        <v>-0.49370000000000003</v>
      </c>
      <c r="O4926" s="2">
        <v>-0.51133333333333342</v>
      </c>
      <c r="P4926" s="2" t="s">
        <v>5900</v>
      </c>
      <c r="Q4926" s="5">
        <v>47581</v>
      </c>
      <c r="R4926" s="5">
        <v>3398.4001142775519</v>
      </c>
      <c r="S4926" s="5">
        <v>50</v>
      </c>
      <c r="T4926" s="5">
        <v>105.08396208570647</v>
      </c>
      <c r="U4926" s="5">
        <v>0</v>
      </c>
      <c r="V4926" s="5">
        <v>0</v>
      </c>
      <c r="W4926" s="5">
        <v>5</v>
      </c>
      <c r="X4926" s="5">
        <v>10.508396208570648</v>
      </c>
      <c r="Y4926" s="5">
        <v>14</v>
      </c>
      <c r="Z4926" s="5">
        <v>29.423509383997818</v>
      </c>
      <c r="AA4926" s="5">
        <v>31</v>
      </c>
      <c r="AB4926" s="5">
        <v>65.152056493138019</v>
      </c>
      <c r="AC4926" s="225">
        <v>393</v>
      </c>
      <c r="AD4926" s="5">
        <v>825.95994199365293</v>
      </c>
      <c r="AE4926" s="5">
        <v>66</v>
      </c>
      <c r="AF4926" s="5">
        <v>138.71082995313256</v>
      </c>
      <c r="AG4926" s="5">
        <v>307</v>
      </c>
      <c r="AH4926" s="5">
        <v>645.21552720623777</v>
      </c>
      <c r="AI4926" s="5">
        <v>20</v>
      </c>
      <c r="AJ4926" s="5">
        <v>42.033584834282593</v>
      </c>
    </row>
    <row r="4927" spans="1:36" x14ac:dyDescent="0.25">
      <c r="A4927">
        <v>2018</v>
      </c>
      <c r="B4927" t="s">
        <v>71</v>
      </c>
      <c r="C4927" s="212" t="s">
        <v>5021</v>
      </c>
      <c r="D4927" s="47" t="s">
        <v>494</v>
      </c>
      <c r="E4927" s="11">
        <v>0</v>
      </c>
      <c r="F4927" s="2">
        <v>0.75849999999999995</v>
      </c>
      <c r="G4927" s="2">
        <v>0.2286</v>
      </c>
      <c r="H4927" s="2">
        <v>0.52989999999999993</v>
      </c>
      <c r="I4927" s="2">
        <v>0.77039999999999997</v>
      </c>
      <c r="J4927" s="2">
        <v>0.19070000000000001</v>
      </c>
      <c r="K4927" s="2">
        <v>0.57969999999999999</v>
      </c>
      <c r="L4927" s="2">
        <v>0.77110000000000001</v>
      </c>
      <c r="M4927" s="2">
        <v>0.21490000000000001</v>
      </c>
      <c r="N4927" s="2">
        <v>0.55620000000000003</v>
      </c>
      <c r="O4927" s="2">
        <v>0.55526666666666669</v>
      </c>
      <c r="P4927" s="2" t="s">
        <v>4792</v>
      </c>
      <c r="Q4927" s="5">
        <v>47612</v>
      </c>
      <c r="R4927" s="5" t="s">
        <v>4791</v>
      </c>
      <c r="S4927" s="5">
        <v>133</v>
      </c>
      <c r="T4927" s="5">
        <v>279.34134251869278</v>
      </c>
      <c r="U4927" s="5">
        <v>2</v>
      </c>
      <c r="V4927" s="5">
        <v>4.2006216920104178</v>
      </c>
      <c r="W4927" s="5">
        <v>42</v>
      </c>
      <c r="X4927" s="5">
        <v>88.213055532218775</v>
      </c>
      <c r="Y4927" s="5">
        <v>13</v>
      </c>
      <c r="Z4927" s="5">
        <v>27.304040998067713</v>
      </c>
      <c r="AA4927" s="5">
        <v>76</v>
      </c>
      <c r="AB4927" s="5">
        <v>159.62362429639586</v>
      </c>
      <c r="AC4927" s="225">
        <v>776</v>
      </c>
      <c r="AD4927" s="5">
        <v>1629.841216500042</v>
      </c>
      <c r="AE4927" s="5">
        <v>72</v>
      </c>
      <c r="AF4927" s="5">
        <v>151.22238091237503</v>
      </c>
      <c r="AG4927" s="5">
        <v>652</v>
      </c>
      <c r="AH4927" s="5">
        <v>1369.402671595396</v>
      </c>
      <c r="AI4927" s="5">
        <v>52</v>
      </c>
      <c r="AJ4927" s="5">
        <v>109.21616399227085</v>
      </c>
    </row>
    <row r="4928" spans="1:36" x14ac:dyDescent="0.25">
      <c r="A4928">
        <v>2018</v>
      </c>
      <c r="B4928" t="s">
        <v>71</v>
      </c>
      <c r="C4928" s="212" t="s">
        <v>5021</v>
      </c>
      <c r="D4928" s="47" t="s">
        <v>494</v>
      </c>
      <c r="E4928" s="11">
        <v>0</v>
      </c>
      <c r="F4928" s="2">
        <v>0.75849999999999995</v>
      </c>
      <c r="G4928" s="2">
        <v>0.2286</v>
      </c>
      <c r="H4928" s="2">
        <v>0.52989999999999993</v>
      </c>
      <c r="I4928" s="2">
        <v>0.77039999999999997</v>
      </c>
      <c r="J4928" s="2">
        <v>0.19070000000000001</v>
      </c>
      <c r="K4928" s="2">
        <v>0.57969999999999999</v>
      </c>
      <c r="L4928" s="2">
        <v>0.77110000000000001</v>
      </c>
      <c r="M4928" s="2">
        <v>0.21490000000000001</v>
      </c>
      <c r="N4928" s="2">
        <v>0.55620000000000003</v>
      </c>
      <c r="O4928" s="2">
        <v>0.55526666666666669</v>
      </c>
      <c r="P4928" s="2" t="s">
        <v>4792</v>
      </c>
      <c r="Q4928" s="5">
        <v>47612</v>
      </c>
      <c r="R4928" s="5" t="s">
        <v>4791</v>
      </c>
      <c r="S4928" s="5">
        <v>133</v>
      </c>
      <c r="T4928" s="5">
        <v>279.34134251869278</v>
      </c>
      <c r="U4928" s="5">
        <v>2</v>
      </c>
      <c r="V4928" s="5">
        <v>4.2006216920104178</v>
      </c>
      <c r="W4928" s="5">
        <v>42</v>
      </c>
      <c r="X4928" s="5">
        <v>88.213055532218775</v>
      </c>
      <c r="Y4928" s="5">
        <v>13</v>
      </c>
      <c r="Z4928" s="5">
        <v>27.304040998067713</v>
      </c>
      <c r="AA4928" s="5">
        <v>76</v>
      </c>
      <c r="AB4928" s="5">
        <v>159.62362429639586</v>
      </c>
      <c r="AC4928" s="225">
        <v>776</v>
      </c>
      <c r="AD4928" s="5">
        <v>1629.841216500042</v>
      </c>
      <c r="AE4928" s="5">
        <v>72</v>
      </c>
      <c r="AF4928" s="5">
        <v>151.22238091237503</v>
      </c>
      <c r="AG4928" s="5">
        <v>652</v>
      </c>
      <c r="AH4928" s="5">
        <v>1369.402671595396</v>
      </c>
      <c r="AI4928" s="5">
        <v>52</v>
      </c>
      <c r="AJ4928" s="5">
        <v>109.21616399227085</v>
      </c>
    </row>
    <row r="4929" spans="1:36" x14ac:dyDescent="0.25">
      <c r="A4929">
        <v>2017</v>
      </c>
      <c r="B4929" t="s">
        <v>71</v>
      </c>
      <c r="C4929" s="212" t="s">
        <v>1076</v>
      </c>
      <c r="D4929" s="47" t="s">
        <v>5817</v>
      </c>
      <c r="E4929" s="11">
        <v>0</v>
      </c>
      <c r="F4929" s="2">
        <v>0.4909</v>
      </c>
      <c r="G4929" s="2">
        <v>0.49309999999999998</v>
      </c>
      <c r="H4929" s="2">
        <v>-2.1999999999999797E-3</v>
      </c>
      <c r="I4929" s="2">
        <v>0.51739999999999997</v>
      </c>
      <c r="J4929" s="2">
        <v>0.43140000000000001</v>
      </c>
      <c r="K4929" s="2">
        <v>8.5999999999999965E-2</v>
      </c>
      <c r="L4929" s="2">
        <v>0.57120000000000004</v>
      </c>
      <c r="M4929" s="2">
        <v>0.4143</v>
      </c>
      <c r="N4929" s="2">
        <v>0.15690000000000004</v>
      </c>
      <c r="O4929" s="2">
        <v>8.0233333333333337E-2</v>
      </c>
      <c r="P4929" s="2" t="s">
        <v>5765</v>
      </c>
      <c r="Q4929" s="5">
        <v>47892</v>
      </c>
      <c r="R4929" s="5" t="s">
        <v>4791</v>
      </c>
      <c r="S4929" s="5">
        <v>25</v>
      </c>
      <c r="T4929" s="5">
        <v>52.200785099807895</v>
      </c>
      <c r="U4929" s="5">
        <v>0</v>
      </c>
      <c r="V4929" s="5">
        <v>0</v>
      </c>
      <c r="W4929" s="5">
        <v>7</v>
      </c>
      <c r="X4929" s="5">
        <v>14.616219827946214</v>
      </c>
      <c r="Y4929" s="5">
        <v>7</v>
      </c>
      <c r="Z4929" s="5">
        <v>14.616219827946214</v>
      </c>
      <c r="AA4929" s="5">
        <v>11</v>
      </c>
      <c r="AB4929" s="5">
        <v>22.968345443915478</v>
      </c>
      <c r="AC4929" s="225">
        <v>300</v>
      </c>
      <c r="AD4929" s="5">
        <v>626.40942119769477</v>
      </c>
      <c r="AE4929" s="5">
        <v>56</v>
      </c>
      <c r="AF4929" s="5">
        <v>116.92975862356971</v>
      </c>
      <c r="AG4929" s="5">
        <v>233</v>
      </c>
      <c r="AH4929" s="5">
        <v>486.51131713020965</v>
      </c>
      <c r="AI4929" s="5">
        <v>11</v>
      </c>
      <c r="AJ4929" s="5">
        <v>22.968345443915478</v>
      </c>
    </row>
    <row r="4930" spans="1:36" x14ac:dyDescent="0.25">
      <c r="A4930">
        <v>2017</v>
      </c>
      <c r="B4930" t="s">
        <v>41</v>
      </c>
      <c r="C4930" s="212" t="s">
        <v>6095</v>
      </c>
      <c r="D4930" s="47" t="s">
        <v>6005</v>
      </c>
      <c r="E4930" s="11">
        <v>14.000999999999999</v>
      </c>
      <c r="F4930" s="2">
        <v>0.24049999999999999</v>
      </c>
      <c r="G4930" s="2">
        <v>0.74350000000000005</v>
      </c>
      <c r="H4930" s="2">
        <v>-0.50300000000000011</v>
      </c>
      <c r="I4930" s="2">
        <v>0.2102</v>
      </c>
      <c r="J4930" s="2">
        <v>0.74750000000000005</v>
      </c>
      <c r="K4930" s="2">
        <v>-0.53730000000000011</v>
      </c>
      <c r="L4930" s="2">
        <v>0.24629999999999999</v>
      </c>
      <c r="M4930" s="2">
        <v>0.74</v>
      </c>
      <c r="N4930" s="2">
        <v>-0.49370000000000003</v>
      </c>
      <c r="O4930" s="2">
        <v>-0.51133333333333342</v>
      </c>
      <c r="P4930" s="2" t="s">
        <v>5900</v>
      </c>
      <c r="Q4930" s="5">
        <v>47944</v>
      </c>
      <c r="R4930" s="5">
        <v>3424.326833797586</v>
      </c>
      <c r="S4930" s="5">
        <v>35</v>
      </c>
      <c r="T4930" s="5">
        <v>73.001835474720508</v>
      </c>
      <c r="U4930" s="5">
        <v>0</v>
      </c>
      <c r="V4930" s="5">
        <v>0</v>
      </c>
      <c r="W4930" s="5">
        <v>2</v>
      </c>
      <c r="X4930" s="5">
        <v>4.1715334556983148</v>
      </c>
      <c r="Y4930" s="5">
        <v>9</v>
      </c>
      <c r="Z4930" s="5">
        <v>18.771900550642414</v>
      </c>
      <c r="AA4930" s="5">
        <v>24</v>
      </c>
      <c r="AB4930" s="5">
        <v>50.058401468379778</v>
      </c>
      <c r="AC4930" s="225">
        <v>568</v>
      </c>
      <c r="AD4930" s="5">
        <v>1184.7155014183213</v>
      </c>
      <c r="AE4930" s="5">
        <v>93</v>
      </c>
      <c r="AF4930" s="5">
        <v>193.97630568997164</v>
      </c>
      <c r="AG4930" s="5">
        <v>456</v>
      </c>
      <c r="AH4930" s="5">
        <v>951.10962789921575</v>
      </c>
      <c r="AI4930" s="5">
        <v>19</v>
      </c>
      <c r="AJ4930" s="5">
        <v>39.62956782913399</v>
      </c>
    </row>
    <row r="4931" spans="1:36" x14ac:dyDescent="0.25">
      <c r="A4931">
        <v>2018</v>
      </c>
      <c r="B4931" t="s">
        <v>41</v>
      </c>
      <c r="C4931" s="212" t="s">
        <v>6095</v>
      </c>
      <c r="D4931" s="47" t="s">
        <v>6005</v>
      </c>
      <c r="E4931" s="11">
        <v>14.000999999999999</v>
      </c>
      <c r="F4931" s="2">
        <v>0.24049999999999999</v>
      </c>
      <c r="G4931" s="2">
        <v>0.74350000000000005</v>
      </c>
      <c r="H4931" s="2">
        <v>-0.50300000000000011</v>
      </c>
      <c r="I4931" s="2">
        <v>0.2102</v>
      </c>
      <c r="J4931" s="2">
        <v>0.74750000000000005</v>
      </c>
      <c r="K4931" s="2">
        <v>-0.53730000000000011</v>
      </c>
      <c r="L4931" s="2">
        <v>0.24629999999999999</v>
      </c>
      <c r="M4931" s="2">
        <v>0.74</v>
      </c>
      <c r="N4931" s="2">
        <v>-0.49370000000000003</v>
      </c>
      <c r="O4931" s="2">
        <v>-0.51133333333333342</v>
      </c>
      <c r="P4931" s="2" t="s">
        <v>5900</v>
      </c>
      <c r="Q4931" s="5">
        <v>48088</v>
      </c>
      <c r="R4931" s="5">
        <v>3434.6118134418971</v>
      </c>
      <c r="S4931" s="5">
        <v>34</v>
      </c>
      <c r="T4931" s="5">
        <v>70.703709865247049</v>
      </c>
      <c r="U4931" s="5">
        <v>0</v>
      </c>
      <c r="V4931" s="5">
        <v>0</v>
      </c>
      <c r="W4931" s="5">
        <v>7</v>
      </c>
      <c r="X4931" s="5">
        <v>14.556646148727333</v>
      </c>
      <c r="Y4931" s="5">
        <v>5</v>
      </c>
      <c r="Z4931" s="5">
        <v>10.397604391948095</v>
      </c>
      <c r="AA4931" s="5">
        <v>22</v>
      </c>
      <c r="AB4931" s="5">
        <v>45.749459324571617</v>
      </c>
      <c r="AC4931" s="225">
        <v>422</v>
      </c>
      <c r="AD4931" s="5">
        <v>877.55781068041927</v>
      </c>
      <c r="AE4931" s="5">
        <v>60</v>
      </c>
      <c r="AF4931" s="5">
        <v>124.77125270337714</v>
      </c>
      <c r="AG4931" s="5">
        <v>331</v>
      </c>
      <c r="AH4931" s="5">
        <v>688.32141074696381</v>
      </c>
      <c r="AI4931" s="5">
        <v>31</v>
      </c>
      <c r="AJ4931" s="5">
        <v>64.465147230078188</v>
      </c>
    </row>
    <row r="4932" spans="1:36" x14ac:dyDescent="0.25">
      <c r="A4932">
        <v>2019</v>
      </c>
      <c r="B4932" t="s">
        <v>71</v>
      </c>
      <c r="C4932" s="212" t="s">
        <v>1076</v>
      </c>
      <c r="D4932" s="47" t="s">
        <v>5817</v>
      </c>
      <c r="E4932" s="11">
        <v>0</v>
      </c>
      <c r="F4932" s="2">
        <v>0.4909</v>
      </c>
      <c r="G4932" s="2">
        <v>0.49309999999999998</v>
      </c>
      <c r="H4932" s="2">
        <v>-2.1999999999999797E-3</v>
      </c>
      <c r="I4932" s="2">
        <v>0.51739999999999997</v>
      </c>
      <c r="J4932" s="2">
        <v>0.43140000000000001</v>
      </c>
      <c r="K4932" s="2">
        <v>8.5999999999999965E-2</v>
      </c>
      <c r="L4932" s="2">
        <v>0.57120000000000004</v>
      </c>
      <c r="M4932" s="2">
        <v>0.4143</v>
      </c>
      <c r="N4932" s="2">
        <v>0.15690000000000004</v>
      </c>
      <c r="O4932" s="2">
        <v>8.0233333333333337E-2</v>
      </c>
      <c r="P4932" s="2" t="s">
        <v>5765</v>
      </c>
      <c r="Q4932" s="5">
        <v>48387</v>
      </c>
      <c r="R4932" s="5" t="s">
        <v>4791</v>
      </c>
      <c r="S4932" s="5">
        <v>25</v>
      </c>
      <c r="T4932" s="5">
        <v>51.666770000206668</v>
      </c>
      <c r="U4932" s="5">
        <v>0</v>
      </c>
      <c r="V4932" s="5">
        <v>0</v>
      </c>
      <c r="W4932" s="5">
        <v>4</v>
      </c>
      <c r="X4932" s="5">
        <v>8.2666832000330661</v>
      </c>
      <c r="Y4932" s="5">
        <v>3</v>
      </c>
      <c r="Z4932" s="5">
        <v>6.2000124000248009</v>
      </c>
      <c r="AA4932" s="5">
        <v>18</v>
      </c>
      <c r="AB4932" s="5">
        <v>37.2000744001488</v>
      </c>
      <c r="AC4932" s="225">
        <v>349</v>
      </c>
      <c r="AD4932" s="5">
        <v>721.26810920288506</v>
      </c>
      <c r="AE4932" s="5">
        <v>33</v>
      </c>
      <c r="AF4932" s="5">
        <v>68.200136400272797</v>
      </c>
      <c r="AG4932" s="5">
        <v>302</v>
      </c>
      <c r="AH4932" s="5">
        <v>624.1345816024965</v>
      </c>
      <c r="AI4932" s="5">
        <v>14</v>
      </c>
      <c r="AJ4932" s="5">
        <v>28.933391200115732</v>
      </c>
    </row>
    <row r="4933" spans="1:36" x14ac:dyDescent="0.25">
      <c r="A4933">
        <v>2018</v>
      </c>
      <c r="B4933" t="s">
        <v>71</v>
      </c>
      <c r="C4933" s="212" t="s">
        <v>1076</v>
      </c>
      <c r="D4933" s="47" t="s">
        <v>5817</v>
      </c>
      <c r="E4933" s="11">
        <v>0</v>
      </c>
      <c r="F4933" s="2">
        <v>0.4909</v>
      </c>
      <c r="G4933" s="2">
        <v>0.49309999999999998</v>
      </c>
      <c r="H4933" s="2">
        <v>-2.1999999999999797E-3</v>
      </c>
      <c r="I4933" s="2">
        <v>0.51739999999999997</v>
      </c>
      <c r="J4933" s="2">
        <v>0.43140000000000001</v>
      </c>
      <c r="K4933" s="2">
        <v>8.5999999999999965E-2</v>
      </c>
      <c r="L4933" s="2">
        <v>0.57120000000000004</v>
      </c>
      <c r="M4933" s="2">
        <v>0.4143</v>
      </c>
      <c r="N4933" s="2">
        <v>0.15690000000000004</v>
      </c>
      <c r="O4933" s="2">
        <v>8.0233333333333337E-2</v>
      </c>
      <c r="P4933" s="2" t="s">
        <v>5765</v>
      </c>
      <c r="Q4933" s="5">
        <v>48439</v>
      </c>
      <c r="R4933" s="5" t="s">
        <v>4791</v>
      </c>
      <c r="S4933" s="5">
        <v>25</v>
      </c>
      <c r="T4933" s="5">
        <v>51.611304940234106</v>
      </c>
      <c r="U4933" s="5">
        <v>0</v>
      </c>
      <c r="V4933" s="5">
        <v>0</v>
      </c>
      <c r="W4933" s="5">
        <v>10</v>
      </c>
      <c r="X4933" s="5">
        <v>20.644521976093642</v>
      </c>
      <c r="Y4933" s="5">
        <v>3</v>
      </c>
      <c r="Z4933" s="5">
        <v>6.1933565928280929</v>
      </c>
      <c r="AA4933" s="5">
        <v>12</v>
      </c>
      <c r="AB4933" s="5">
        <v>24.773426371312372</v>
      </c>
      <c r="AC4933" s="225">
        <v>321</v>
      </c>
      <c r="AD4933" s="5">
        <v>662.68915543260596</v>
      </c>
      <c r="AE4933" s="5">
        <v>20</v>
      </c>
      <c r="AF4933" s="5">
        <v>41.289043952187285</v>
      </c>
      <c r="AG4933" s="5">
        <v>287</v>
      </c>
      <c r="AH4933" s="5">
        <v>592.49778071388755</v>
      </c>
      <c r="AI4933" s="5">
        <v>14</v>
      </c>
      <c r="AJ4933" s="5">
        <v>28.902330766531101</v>
      </c>
    </row>
    <row r="4934" spans="1:36" x14ac:dyDescent="0.25">
      <c r="A4934">
        <v>2018</v>
      </c>
      <c r="B4934" t="s">
        <v>71</v>
      </c>
      <c r="C4934" s="212" t="s">
        <v>1076</v>
      </c>
      <c r="D4934" s="47" t="s">
        <v>5817</v>
      </c>
      <c r="E4934" s="11">
        <v>0</v>
      </c>
      <c r="F4934" s="2">
        <v>0.4909</v>
      </c>
      <c r="G4934" s="2">
        <v>0.49309999999999998</v>
      </c>
      <c r="H4934" s="2">
        <v>-2.1999999999999797E-3</v>
      </c>
      <c r="I4934" s="2">
        <v>0.51739999999999997</v>
      </c>
      <c r="J4934" s="2">
        <v>0.43140000000000001</v>
      </c>
      <c r="K4934" s="2">
        <v>8.5999999999999965E-2</v>
      </c>
      <c r="L4934" s="2">
        <v>0.57120000000000004</v>
      </c>
      <c r="M4934" s="2">
        <v>0.4143</v>
      </c>
      <c r="N4934" s="2">
        <v>0.15690000000000004</v>
      </c>
      <c r="O4934" s="2">
        <v>8.0233333333333337E-2</v>
      </c>
      <c r="P4934" s="2" t="s">
        <v>5765</v>
      </c>
      <c r="Q4934" s="5">
        <v>48439</v>
      </c>
      <c r="R4934" s="5" t="s">
        <v>4791</v>
      </c>
      <c r="S4934" s="5">
        <v>25</v>
      </c>
      <c r="T4934" s="5">
        <v>51.611304940234106</v>
      </c>
      <c r="U4934" s="5">
        <v>0</v>
      </c>
      <c r="V4934" s="5">
        <v>0</v>
      </c>
      <c r="W4934" s="5">
        <v>10</v>
      </c>
      <c r="X4934" s="5">
        <v>20.644521976093642</v>
      </c>
      <c r="Y4934" s="5">
        <v>3</v>
      </c>
      <c r="Z4934" s="5">
        <v>6.1933565928280929</v>
      </c>
      <c r="AA4934" s="5">
        <v>12</v>
      </c>
      <c r="AB4934" s="5">
        <v>24.773426371312372</v>
      </c>
      <c r="AC4934" s="225">
        <v>321</v>
      </c>
      <c r="AD4934" s="5">
        <v>662.68915543260596</v>
      </c>
      <c r="AE4934" s="5">
        <v>20</v>
      </c>
      <c r="AF4934" s="5">
        <v>41.289043952187285</v>
      </c>
      <c r="AG4934" s="5">
        <v>287</v>
      </c>
      <c r="AH4934" s="5">
        <v>592.49778071388755</v>
      </c>
      <c r="AI4934" s="5">
        <v>14</v>
      </c>
      <c r="AJ4934" s="5">
        <v>28.902330766531101</v>
      </c>
    </row>
    <row r="4935" spans="1:36" x14ac:dyDescent="0.25">
      <c r="A4935">
        <v>2019</v>
      </c>
      <c r="B4935" t="s">
        <v>71</v>
      </c>
      <c r="C4935" s="212" t="s">
        <v>5021</v>
      </c>
      <c r="D4935" s="47" t="s">
        <v>494</v>
      </c>
      <c r="E4935" s="11">
        <v>0</v>
      </c>
      <c r="F4935" s="2">
        <v>0.75849999999999995</v>
      </c>
      <c r="G4935" s="2">
        <v>0.2286</v>
      </c>
      <c r="H4935" s="2">
        <v>0.52989999999999993</v>
      </c>
      <c r="I4935" s="2">
        <v>0.77039999999999997</v>
      </c>
      <c r="J4935" s="2">
        <v>0.19070000000000001</v>
      </c>
      <c r="K4935" s="2">
        <v>0.57969999999999999</v>
      </c>
      <c r="L4935" s="2">
        <v>0.77110000000000001</v>
      </c>
      <c r="M4935" s="2">
        <v>0.21490000000000001</v>
      </c>
      <c r="N4935" s="2">
        <v>0.55620000000000003</v>
      </c>
      <c r="O4935" s="2">
        <v>0.55526666666666669</v>
      </c>
      <c r="P4935" s="2" t="s">
        <v>4792</v>
      </c>
      <c r="Q4935" s="5">
        <v>48743</v>
      </c>
      <c r="R4935" s="5" t="s">
        <v>4791</v>
      </c>
      <c r="S4935" s="5">
        <v>113</v>
      </c>
      <c r="T4935" s="5">
        <v>231.82815994091459</v>
      </c>
      <c r="U4935" s="5">
        <v>1</v>
      </c>
      <c r="V4935" s="5">
        <v>2.0515766366452617</v>
      </c>
      <c r="W4935" s="5">
        <v>17</v>
      </c>
      <c r="X4935" s="5">
        <v>34.876802822969452</v>
      </c>
      <c r="Y4935" s="5">
        <v>19</v>
      </c>
      <c r="Z4935" s="5">
        <v>38.979956096259976</v>
      </c>
      <c r="AA4935" s="5">
        <v>76</v>
      </c>
      <c r="AB4935" s="5">
        <v>155.9198243850399</v>
      </c>
      <c r="AC4935" s="225">
        <v>726</v>
      </c>
      <c r="AD4935" s="5">
        <v>1489.44463820446</v>
      </c>
      <c r="AE4935" s="5">
        <v>67</v>
      </c>
      <c r="AF4935" s="5">
        <v>137.45563465523256</v>
      </c>
      <c r="AG4935" s="5">
        <v>580</v>
      </c>
      <c r="AH4935" s="5">
        <v>1189.9144492542518</v>
      </c>
      <c r="AI4935" s="5">
        <v>79</v>
      </c>
      <c r="AJ4935" s="5">
        <v>162.07455429497568</v>
      </c>
    </row>
    <row r="4936" spans="1:36" x14ac:dyDescent="0.25">
      <c r="A4936">
        <v>2017</v>
      </c>
      <c r="B4936" t="s">
        <v>71</v>
      </c>
      <c r="C4936" s="212" t="s">
        <v>4806</v>
      </c>
      <c r="D4936" s="47" t="s">
        <v>4805</v>
      </c>
      <c r="E4936" s="11">
        <v>0</v>
      </c>
      <c r="F4936" s="2">
        <v>0.51259999999999994</v>
      </c>
      <c r="G4936" s="2">
        <v>0.46920000000000001</v>
      </c>
      <c r="H4936" s="2">
        <v>4.3399999999999939E-2</v>
      </c>
      <c r="I4936" s="2">
        <v>0.55620000000000003</v>
      </c>
      <c r="J4936" s="2">
        <v>0.3891</v>
      </c>
      <c r="K4936" s="2">
        <v>0.16710000000000003</v>
      </c>
      <c r="L4936" s="2">
        <v>0.6502</v>
      </c>
      <c r="M4936" s="2">
        <v>0.33489999999999998</v>
      </c>
      <c r="N4936" s="2">
        <v>0.31530000000000002</v>
      </c>
      <c r="O4936" s="2">
        <v>0.17526666666666668</v>
      </c>
      <c r="P4936" s="2" t="s">
        <v>4792</v>
      </c>
      <c r="Q4936" s="5">
        <v>48772</v>
      </c>
      <c r="R4936" s="5" t="s">
        <v>4791</v>
      </c>
      <c r="S4936" s="5">
        <v>46</v>
      </c>
      <c r="T4936" s="5">
        <v>94.316411055523659</v>
      </c>
      <c r="U4936" s="5">
        <v>0</v>
      </c>
      <c r="V4936" s="5">
        <v>0</v>
      </c>
      <c r="W4936" s="5">
        <v>14</v>
      </c>
      <c r="X4936" s="5">
        <v>28.70499466907242</v>
      </c>
      <c r="Y4936" s="5">
        <v>4</v>
      </c>
      <c r="Z4936" s="5">
        <v>8.2014270483064049</v>
      </c>
      <c r="AA4936" s="5">
        <v>28</v>
      </c>
      <c r="AB4936" s="5">
        <v>57.40998933814484</v>
      </c>
      <c r="AC4936" s="225">
        <v>425</v>
      </c>
      <c r="AD4936" s="5">
        <v>871.40162388255567</v>
      </c>
      <c r="AE4936" s="5">
        <v>50</v>
      </c>
      <c r="AF4936" s="5">
        <v>102.51783810383006</v>
      </c>
      <c r="AG4936" s="5">
        <v>347</v>
      </c>
      <c r="AH4936" s="5">
        <v>711.4737964405806</v>
      </c>
      <c r="AI4936" s="5">
        <v>28</v>
      </c>
      <c r="AJ4936" s="5">
        <v>57.40998933814484</v>
      </c>
    </row>
    <row r="4937" spans="1:36" x14ac:dyDescent="0.25">
      <c r="A4937">
        <v>2017</v>
      </c>
      <c r="B4937" t="s">
        <v>71</v>
      </c>
      <c r="C4937" s="212" t="s">
        <v>4841</v>
      </c>
      <c r="D4937" s="47" t="s">
        <v>4840</v>
      </c>
      <c r="E4937" s="11">
        <v>0</v>
      </c>
      <c r="F4937" s="2">
        <v>0.60560000000000003</v>
      </c>
      <c r="G4937" s="2">
        <v>0.3795</v>
      </c>
      <c r="H4937" s="2">
        <v>0.22610000000000002</v>
      </c>
      <c r="I4937" s="2">
        <v>0.60009999999999997</v>
      </c>
      <c r="J4937" s="2">
        <v>0.35520000000000002</v>
      </c>
      <c r="K4937" s="2">
        <v>0.24489999999999995</v>
      </c>
      <c r="L4937" s="2">
        <v>0.62739999999999996</v>
      </c>
      <c r="M4937" s="2">
        <v>0.3589</v>
      </c>
      <c r="N4937" s="2">
        <v>0.26849999999999996</v>
      </c>
      <c r="O4937" s="2">
        <v>0.24649999999999997</v>
      </c>
      <c r="P4937" s="2" t="s">
        <v>4792</v>
      </c>
      <c r="Q4937" s="5">
        <v>48774</v>
      </c>
      <c r="R4937" s="5" t="s">
        <v>4791</v>
      </c>
      <c r="S4937" s="5">
        <v>237</v>
      </c>
      <c r="T4937" s="5">
        <v>485.91462664534384</v>
      </c>
      <c r="U4937" s="5">
        <v>2</v>
      </c>
      <c r="V4937" s="5">
        <v>4.1005453725345475</v>
      </c>
      <c r="W4937" s="5">
        <v>47</v>
      </c>
      <c r="X4937" s="5">
        <v>96.362816254561864</v>
      </c>
      <c r="Y4937" s="5">
        <v>46</v>
      </c>
      <c r="Z4937" s="5">
        <v>94.312543568294586</v>
      </c>
      <c r="AA4937" s="5">
        <v>142</v>
      </c>
      <c r="AB4937" s="5">
        <v>291.13872144995287</v>
      </c>
      <c r="AC4937" s="225">
        <v>1704</v>
      </c>
      <c r="AD4937" s="5">
        <v>3493.664657399434</v>
      </c>
      <c r="AE4937" s="5">
        <v>336</v>
      </c>
      <c r="AF4937" s="5">
        <v>688.89162258580393</v>
      </c>
      <c r="AG4937" s="5">
        <v>1245</v>
      </c>
      <c r="AH4937" s="5">
        <v>2552.5894944027555</v>
      </c>
      <c r="AI4937" s="5">
        <v>123</v>
      </c>
      <c r="AJ4937" s="5">
        <v>252.18354041087466</v>
      </c>
    </row>
    <row r="4938" spans="1:36" x14ac:dyDescent="0.25">
      <c r="A4938">
        <v>2019</v>
      </c>
      <c r="B4938" t="s">
        <v>71</v>
      </c>
      <c r="C4938" s="212" t="s">
        <v>5957</v>
      </c>
      <c r="D4938" s="47" t="s">
        <v>610</v>
      </c>
      <c r="E4938" s="11">
        <v>0</v>
      </c>
      <c r="F4938" s="2">
        <v>0.33289999999999997</v>
      </c>
      <c r="G4938" s="2">
        <v>0.64890000000000003</v>
      </c>
      <c r="H4938" s="2">
        <v>-0.31600000000000006</v>
      </c>
      <c r="I4938" s="2">
        <v>0.34639999999999999</v>
      </c>
      <c r="J4938" s="2">
        <v>0.60750000000000004</v>
      </c>
      <c r="K4938" s="2">
        <v>-0.26110000000000005</v>
      </c>
      <c r="L4938" s="2">
        <v>0.41660000000000003</v>
      </c>
      <c r="M4938" s="2">
        <v>0.57110000000000005</v>
      </c>
      <c r="N4938" s="2">
        <v>-0.15450000000000003</v>
      </c>
      <c r="O4938" s="2">
        <v>-0.24386666666666676</v>
      </c>
      <c r="P4938" s="2" t="s">
        <v>5900</v>
      </c>
      <c r="Q4938" s="5">
        <v>48866</v>
      </c>
      <c r="R4938" s="5" t="s">
        <v>4791</v>
      </c>
      <c r="S4938" s="5">
        <v>99</v>
      </c>
      <c r="T4938" s="5">
        <v>202.59485122580116</v>
      </c>
      <c r="U4938" s="5">
        <v>4</v>
      </c>
      <c r="V4938" s="5">
        <v>8.1856505545778244</v>
      </c>
      <c r="W4938" s="5">
        <v>12</v>
      </c>
      <c r="X4938" s="5">
        <v>24.556951663733475</v>
      </c>
      <c r="Y4938" s="5">
        <v>24</v>
      </c>
      <c r="Z4938" s="5">
        <v>49.11390332746695</v>
      </c>
      <c r="AA4938" s="5">
        <v>59</v>
      </c>
      <c r="AB4938" s="5">
        <v>120.73834568002292</v>
      </c>
      <c r="AC4938" s="225">
        <v>1252</v>
      </c>
      <c r="AD4938" s="5">
        <v>2562.1086235828593</v>
      </c>
      <c r="AE4938" s="5">
        <v>76</v>
      </c>
      <c r="AF4938" s="5">
        <v>155.52736053697868</v>
      </c>
      <c r="AG4938" s="5">
        <v>1097</v>
      </c>
      <c r="AH4938" s="5">
        <v>2244.9146645929686</v>
      </c>
      <c r="AI4938" s="5">
        <v>79</v>
      </c>
      <c r="AJ4938" s="5">
        <v>161.66659845291204</v>
      </c>
    </row>
    <row r="4939" spans="1:36" x14ac:dyDescent="0.25">
      <c r="A4939">
        <v>2017</v>
      </c>
      <c r="B4939" t="s">
        <v>71</v>
      </c>
      <c r="C4939" s="212" t="s">
        <v>5957</v>
      </c>
      <c r="D4939" s="47" t="s">
        <v>610</v>
      </c>
      <c r="E4939" s="11">
        <v>0</v>
      </c>
      <c r="F4939" s="2">
        <v>0.33289999999999997</v>
      </c>
      <c r="G4939" s="2">
        <v>0.64890000000000003</v>
      </c>
      <c r="H4939" s="2">
        <v>-0.31600000000000006</v>
      </c>
      <c r="I4939" s="2">
        <v>0.34639999999999999</v>
      </c>
      <c r="J4939" s="2">
        <v>0.60750000000000004</v>
      </c>
      <c r="K4939" s="2">
        <v>-0.26110000000000005</v>
      </c>
      <c r="L4939" s="2">
        <v>0.41660000000000003</v>
      </c>
      <c r="M4939" s="2">
        <v>0.57110000000000005</v>
      </c>
      <c r="N4939" s="2">
        <v>-0.15450000000000003</v>
      </c>
      <c r="O4939" s="2">
        <v>-0.24386666666666676</v>
      </c>
      <c r="P4939" s="2" t="s">
        <v>5900</v>
      </c>
      <c r="Q4939" s="5">
        <v>48904</v>
      </c>
      <c r="R4939" s="5" t="s">
        <v>4791</v>
      </c>
      <c r="S4939" s="5">
        <v>115</v>
      </c>
      <c r="T4939" s="5">
        <v>235.1545885817111</v>
      </c>
      <c r="U4939" s="5">
        <v>1</v>
      </c>
      <c r="V4939" s="5">
        <v>2.0448225094061838</v>
      </c>
      <c r="W4939" s="5">
        <v>23</v>
      </c>
      <c r="X4939" s="5">
        <v>47.030917716342216</v>
      </c>
      <c r="Y4939" s="5">
        <v>42</v>
      </c>
      <c r="Z4939" s="5">
        <v>85.882545395059708</v>
      </c>
      <c r="AA4939" s="5">
        <v>49</v>
      </c>
      <c r="AB4939" s="5">
        <v>100.19630296090298</v>
      </c>
      <c r="AC4939" s="225">
        <v>1503</v>
      </c>
      <c r="AD4939" s="5">
        <v>3073.3682316374939</v>
      </c>
      <c r="AE4939" s="5">
        <v>154</v>
      </c>
      <c r="AF4939" s="5">
        <v>314.90266644855228</v>
      </c>
      <c r="AG4939" s="5">
        <v>1251</v>
      </c>
      <c r="AH4939" s="5">
        <v>2558.0729592671355</v>
      </c>
      <c r="AI4939" s="5">
        <v>98</v>
      </c>
      <c r="AJ4939" s="5">
        <v>200.39260592180597</v>
      </c>
    </row>
    <row r="4940" spans="1:36" x14ac:dyDescent="0.25">
      <c r="A4940">
        <v>2018</v>
      </c>
      <c r="B4940" t="s">
        <v>71</v>
      </c>
      <c r="C4940" s="212" t="s">
        <v>4841</v>
      </c>
      <c r="D4940" s="47" t="s">
        <v>4840</v>
      </c>
      <c r="E4940" s="11">
        <v>0</v>
      </c>
      <c r="F4940" s="2">
        <v>0.60560000000000003</v>
      </c>
      <c r="G4940" s="2">
        <v>0.3795</v>
      </c>
      <c r="H4940" s="2">
        <v>0.22610000000000002</v>
      </c>
      <c r="I4940" s="2">
        <v>0.60009999999999997</v>
      </c>
      <c r="J4940" s="2">
        <v>0.35520000000000002</v>
      </c>
      <c r="K4940" s="2">
        <v>0.24489999999999995</v>
      </c>
      <c r="L4940" s="2">
        <v>0.62739999999999996</v>
      </c>
      <c r="M4940" s="2">
        <v>0.3589</v>
      </c>
      <c r="N4940" s="2">
        <v>0.26849999999999996</v>
      </c>
      <c r="O4940" s="2">
        <v>0.24649999999999997</v>
      </c>
      <c r="P4940" s="2" t="s">
        <v>4792</v>
      </c>
      <c r="Q4940" s="5">
        <v>49044</v>
      </c>
      <c r="R4940" s="5" t="s">
        <v>4791</v>
      </c>
      <c r="S4940" s="5">
        <v>236</v>
      </c>
      <c r="T4940" s="5">
        <v>481.20055460402904</v>
      </c>
      <c r="U4940" s="5">
        <v>5</v>
      </c>
      <c r="V4940" s="5">
        <v>10.194927004322649</v>
      </c>
      <c r="W4940" s="5">
        <v>46</v>
      </c>
      <c r="X4940" s="5">
        <v>93.793328439768374</v>
      </c>
      <c r="Y4940" s="5">
        <v>62</v>
      </c>
      <c r="Z4940" s="5">
        <v>126.41709485360084</v>
      </c>
      <c r="AA4940" s="5">
        <v>123</v>
      </c>
      <c r="AB4940" s="5">
        <v>250.79520430633718</v>
      </c>
      <c r="AC4940" s="225">
        <v>1489</v>
      </c>
      <c r="AD4940" s="5">
        <v>3036.049261887285</v>
      </c>
      <c r="AE4940" s="5">
        <v>278</v>
      </c>
      <c r="AF4940" s="5">
        <v>566.83794144033925</v>
      </c>
      <c r="AG4940" s="5">
        <v>1100</v>
      </c>
      <c r="AH4940" s="5">
        <v>2242.8839409509828</v>
      </c>
      <c r="AI4940" s="5">
        <v>111</v>
      </c>
      <c r="AJ4940" s="5">
        <v>226.32737949596282</v>
      </c>
    </row>
    <row r="4941" spans="1:36" x14ac:dyDescent="0.25">
      <c r="A4941">
        <v>2018</v>
      </c>
      <c r="B4941" t="s">
        <v>71</v>
      </c>
      <c r="C4941" s="212" t="s">
        <v>4841</v>
      </c>
      <c r="D4941" s="47" t="s">
        <v>4840</v>
      </c>
      <c r="E4941" s="11">
        <v>0</v>
      </c>
      <c r="F4941" s="2">
        <v>0.60560000000000003</v>
      </c>
      <c r="G4941" s="2">
        <v>0.3795</v>
      </c>
      <c r="H4941" s="2">
        <v>0.22610000000000002</v>
      </c>
      <c r="I4941" s="2">
        <v>0.60009999999999997</v>
      </c>
      <c r="J4941" s="2">
        <v>0.35520000000000002</v>
      </c>
      <c r="K4941" s="2">
        <v>0.24489999999999995</v>
      </c>
      <c r="L4941" s="2">
        <v>0.62739999999999996</v>
      </c>
      <c r="M4941" s="2">
        <v>0.3589</v>
      </c>
      <c r="N4941" s="2">
        <v>0.26849999999999996</v>
      </c>
      <c r="O4941" s="2">
        <v>0.24649999999999997</v>
      </c>
      <c r="P4941" s="2" t="s">
        <v>4792</v>
      </c>
      <c r="Q4941" s="5">
        <v>49044</v>
      </c>
      <c r="R4941" s="5" t="s">
        <v>4791</v>
      </c>
      <c r="S4941" s="5">
        <v>236</v>
      </c>
      <c r="T4941" s="5">
        <v>481.20055460402904</v>
      </c>
      <c r="U4941" s="5">
        <v>5</v>
      </c>
      <c r="V4941" s="5">
        <v>10.194927004322649</v>
      </c>
      <c r="W4941" s="5">
        <v>46</v>
      </c>
      <c r="X4941" s="5">
        <v>93.793328439768374</v>
      </c>
      <c r="Y4941" s="5">
        <v>62</v>
      </c>
      <c r="Z4941" s="5">
        <v>126.41709485360084</v>
      </c>
      <c r="AA4941" s="5">
        <v>123</v>
      </c>
      <c r="AB4941" s="5">
        <v>250.79520430633718</v>
      </c>
      <c r="AC4941" s="225">
        <v>1489</v>
      </c>
      <c r="AD4941" s="5">
        <v>3036.049261887285</v>
      </c>
      <c r="AE4941" s="5">
        <v>278</v>
      </c>
      <c r="AF4941" s="5">
        <v>566.83794144033925</v>
      </c>
      <c r="AG4941" s="5">
        <v>1100</v>
      </c>
      <c r="AH4941" s="5">
        <v>2242.8839409509828</v>
      </c>
      <c r="AI4941" s="5">
        <v>111</v>
      </c>
      <c r="AJ4941" s="5">
        <v>226.32737949596282</v>
      </c>
    </row>
    <row r="4942" spans="1:36" x14ac:dyDescent="0.25">
      <c r="A4942">
        <v>2018</v>
      </c>
      <c r="B4942" t="s">
        <v>71</v>
      </c>
      <c r="C4942" s="212" t="s">
        <v>5957</v>
      </c>
      <c r="D4942" t="s">
        <v>610</v>
      </c>
      <c r="E4942" s="11">
        <v>0</v>
      </c>
      <c r="F4942">
        <v>0.33289999999999997</v>
      </c>
      <c r="G4942">
        <v>0.64890000000000003</v>
      </c>
      <c r="H4942">
        <v>-0.31600000000000006</v>
      </c>
      <c r="I4942" s="2">
        <v>0.34639999999999999</v>
      </c>
      <c r="J4942" s="2">
        <v>0.60750000000000004</v>
      </c>
      <c r="K4942" s="2">
        <v>-0.26110000000000005</v>
      </c>
      <c r="L4942" s="2">
        <v>0.41660000000000003</v>
      </c>
      <c r="M4942" s="2">
        <v>0.57110000000000005</v>
      </c>
      <c r="N4942" s="2">
        <v>-0.15450000000000003</v>
      </c>
      <c r="O4942" s="2">
        <v>-0.24386666666666676</v>
      </c>
      <c r="P4942" s="2" t="s">
        <v>5900</v>
      </c>
      <c r="Q4942" s="5">
        <v>49253</v>
      </c>
      <c r="R4942" s="5" t="s">
        <v>4791</v>
      </c>
      <c r="S4942" s="5">
        <v>85</v>
      </c>
      <c r="T4942" s="5">
        <v>172.5783201023288</v>
      </c>
      <c r="U4942" s="5">
        <v>1</v>
      </c>
      <c r="V4942" s="5">
        <v>2.0303331776744566</v>
      </c>
      <c r="W4942" s="5">
        <v>18</v>
      </c>
      <c r="X4942" s="5">
        <v>36.545997198140213</v>
      </c>
      <c r="Y4942" s="5">
        <v>27</v>
      </c>
      <c r="Z4942" s="5">
        <v>54.818995797210327</v>
      </c>
      <c r="AA4942" s="5">
        <v>39</v>
      </c>
      <c r="AB4942" s="5">
        <v>79.182993929303791</v>
      </c>
      <c r="AC4942" s="225">
        <v>1379</v>
      </c>
      <c r="AD4942" s="5">
        <v>2799.8294520130753</v>
      </c>
      <c r="AE4942" s="5">
        <v>118</v>
      </c>
      <c r="AF4942" s="5">
        <v>239.57931496558587</v>
      </c>
      <c r="AG4942" s="5">
        <v>1162</v>
      </c>
      <c r="AH4942" s="5">
        <v>2359.2471524577186</v>
      </c>
      <c r="AI4942" s="5">
        <v>99</v>
      </c>
      <c r="AJ4942" s="5">
        <v>201.00298458977116</v>
      </c>
    </row>
    <row r="4943" spans="1:36" x14ac:dyDescent="0.25">
      <c r="A4943">
        <v>2018</v>
      </c>
      <c r="B4943" t="s">
        <v>71</v>
      </c>
      <c r="C4943" s="212" t="s">
        <v>5957</v>
      </c>
      <c r="D4943" t="s">
        <v>610</v>
      </c>
      <c r="E4943" s="11">
        <v>0</v>
      </c>
      <c r="F4943">
        <v>0.33289999999999997</v>
      </c>
      <c r="G4943">
        <v>0.64890000000000003</v>
      </c>
      <c r="H4943">
        <v>-0.31600000000000006</v>
      </c>
      <c r="I4943" s="2">
        <v>0.34639999999999999</v>
      </c>
      <c r="J4943" s="2">
        <v>0.60750000000000004</v>
      </c>
      <c r="K4943" s="2">
        <v>-0.26110000000000005</v>
      </c>
      <c r="L4943" s="2">
        <v>0.41660000000000003</v>
      </c>
      <c r="M4943" s="2">
        <v>0.57110000000000005</v>
      </c>
      <c r="N4943" s="2">
        <v>-0.15450000000000003</v>
      </c>
      <c r="O4943" s="2">
        <v>-0.24386666666666676</v>
      </c>
      <c r="P4943" s="2" t="s">
        <v>5900</v>
      </c>
      <c r="Q4943" s="5">
        <v>49253</v>
      </c>
      <c r="R4943" s="5" t="s">
        <v>4791</v>
      </c>
      <c r="S4943" s="5">
        <v>85</v>
      </c>
      <c r="T4943" s="5">
        <v>172.5783201023288</v>
      </c>
      <c r="U4943" s="5">
        <v>1</v>
      </c>
      <c r="V4943" s="5">
        <v>2.0303331776744566</v>
      </c>
      <c r="W4943" s="5">
        <v>18</v>
      </c>
      <c r="X4943" s="5">
        <v>36.545997198140213</v>
      </c>
      <c r="Y4943" s="5">
        <v>27</v>
      </c>
      <c r="Z4943" s="5">
        <v>54.818995797210327</v>
      </c>
      <c r="AA4943" s="5">
        <v>39</v>
      </c>
      <c r="AB4943" s="5">
        <v>79.182993929303791</v>
      </c>
      <c r="AC4943" s="225">
        <v>1379</v>
      </c>
      <c r="AD4943" s="5">
        <v>2799.8294520130753</v>
      </c>
      <c r="AE4943" s="5">
        <v>118</v>
      </c>
      <c r="AF4943" s="5">
        <v>239.57931496558587</v>
      </c>
      <c r="AG4943" s="5">
        <v>1162</v>
      </c>
      <c r="AH4943" s="5">
        <v>2359.2471524577186</v>
      </c>
      <c r="AI4943" s="5">
        <v>99</v>
      </c>
      <c r="AJ4943" s="5">
        <v>201.00298458977116</v>
      </c>
    </row>
    <row r="4944" spans="1:36" x14ac:dyDescent="0.25">
      <c r="A4944">
        <v>2019</v>
      </c>
      <c r="B4944" t="s">
        <v>41</v>
      </c>
      <c r="C4944" s="212" t="s">
        <v>712</v>
      </c>
      <c r="D4944" s="47" t="s">
        <v>6020</v>
      </c>
      <c r="E4944" s="11">
        <v>14.643000000000001</v>
      </c>
      <c r="F4944" s="2">
        <v>0.39910000000000001</v>
      </c>
      <c r="G4944" s="2">
        <v>0.57979999999999998</v>
      </c>
      <c r="H4944" s="2">
        <v>-0.18069999999999997</v>
      </c>
      <c r="I4944" s="2">
        <v>0.39450000000000002</v>
      </c>
      <c r="J4944" s="2">
        <v>0.54200000000000004</v>
      </c>
      <c r="K4944" s="2">
        <v>-0.14750000000000002</v>
      </c>
      <c r="L4944" s="2">
        <v>0.48630000000000001</v>
      </c>
      <c r="M4944" s="2">
        <v>0.49730000000000002</v>
      </c>
      <c r="N4944" s="2">
        <v>-1.100000000000001E-2</v>
      </c>
      <c r="O4944" s="2">
        <v>-0.11306666666666666</v>
      </c>
      <c r="P4944" s="2" t="s">
        <v>5900</v>
      </c>
      <c r="Q4944" s="5">
        <v>49444</v>
      </c>
      <c r="R4944" s="5">
        <v>3376.6304718978349</v>
      </c>
      <c r="S4944" s="5">
        <v>46</v>
      </c>
      <c r="T4944" s="5">
        <v>93.034544130733764</v>
      </c>
      <c r="U4944" s="5">
        <v>0</v>
      </c>
      <c r="V4944" s="5">
        <v>0</v>
      </c>
      <c r="W4944" s="5">
        <v>10</v>
      </c>
      <c r="X4944" s="5">
        <v>20.224900897985599</v>
      </c>
      <c r="Y4944" s="5">
        <v>10</v>
      </c>
      <c r="Z4944" s="5">
        <v>20.224900897985599</v>
      </c>
      <c r="AA4944" s="5">
        <v>26</v>
      </c>
      <c r="AB4944" s="5">
        <v>52.584742334762559</v>
      </c>
      <c r="AC4944" s="225">
        <v>732</v>
      </c>
      <c r="AD4944" s="5">
        <v>1480.462745732546</v>
      </c>
      <c r="AE4944" s="5">
        <v>46</v>
      </c>
      <c r="AF4944" s="5">
        <v>93.034544130733764</v>
      </c>
      <c r="AG4944" s="5">
        <v>666</v>
      </c>
      <c r="AH4944" s="5">
        <v>1346.978399805841</v>
      </c>
      <c r="AI4944" s="5">
        <v>20</v>
      </c>
      <c r="AJ4944" s="5">
        <v>40.449801795971197</v>
      </c>
    </row>
    <row r="4945" spans="1:36" x14ac:dyDescent="0.25">
      <c r="A4945">
        <v>2017</v>
      </c>
      <c r="B4945" t="s">
        <v>41</v>
      </c>
      <c r="C4945" s="212" t="s">
        <v>712</v>
      </c>
      <c r="D4945" s="47" t="s">
        <v>6020</v>
      </c>
      <c r="E4945" s="11">
        <v>14.643000000000001</v>
      </c>
      <c r="F4945" s="2">
        <v>0.39910000000000001</v>
      </c>
      <c r="G4945" s="2">
        <v>0.57979999999999998</v>
      </c>
      <c r="H4945" s="2">
        <v>-0.18069999999999997</v>
      </c>
      <c r="I4945" s="2">
        <v>0.39450000000000002</v>
      </c>
      <c r="J4945" s="2">
        <v>0.54200000000000004</v>
      </c>
      <c r="K4945" s="2">
        <v>-0.14750000000000002</v>
      </c>
      <c r="L4945" s="2">
        <v>0.48630000000000001</v>
      </c>
      <c r="M4945" s="2">
        <v>0.49730000000000002</v>
      </c>
      <c r="N4945" s="2">
        <v>-1.100000000000001E-2</v>
      </c>
      <c r="O4945" s="2">
        <v>-0.11306666666666666</v>
      </c>
      <c r="P4945" s="2" t="s">
        <v>5900</v>
      </c>
      <c r="Q4945" s="5">
        <v>49563</v>
      </c>
      <c r="R4945" s="5">
        <v>3384.7572218807618</v>
      </c>
      <c r="S4945" s="5">
        <v>35</v>
      </c>
      <c r="T4945" s="5">
        <v>70.617194277989626</v>
      </c>
      <c r="U4945" s="5">
        <v>0</v>
      </c>
      <c r="V4945" s="5">
        <v>0</v>
      </c>
      <c r="W4945" s="5">
        <v>8</v>
      </c>
      <c r="X4945" s="5">
        <v>16.141072977826202</v>
      </c>
      <c r="Y4945" s="5">
        <v>11</v>
      </c>
      <c r="Z4945" s="5">
        <v>22.193975344511028</v>
      </c>
      <c r="AA4945" s="5">
        <v>16</v>
      </c>
      <c r="AB4945" s="5">
        <v>32.282145955652403</v>
      </c>
      <c r="AC4945" s="225">
        <v>634</v>
      </c>
      <c r="AD4945" s="5">
        <v>1279.1800334927264</v>
      </c>
      <c r="AE4945" s="5">
        <v>84</v>
      </c>
      <c r="AF4945" s="5">
        <v>169.48126626717513</v>
      </c>
      <c r="AG4945" s="5">
        <v>528</v>
      </c>
      <c r="AH4945" s="5">
        <v>1065.3108165365293</v>
      </c>
      <c r="AI4945" s="5">
        <v>22</v>
      </c>
      <c r="AJ4945" s="5">
        <v>44.387950689022055</v>
      </c>
    </row>
    <row r="4946" spans="1:36" x14ac:dyDescent="0.25">
      <c r="A4946">
        <v>2018</v>
      </c>
      <c r="B4946" t="s">
        <v>41</v>
      </c>
      <c r="C4946" s="212" t="s">
        <v>712</v>
      </c>
      <c r="D4946" s="47" t="s">
        <v>6020</v>
      </c>
      <c r="E4946" s="11">
        <v>14.643000000000001</v>
      </c>
      <c r="F4946" s="2">
        <v>0.39910000000000001</v>
      </c>
      <c r="G4946" s="2">
        <v>0.57979999999999998</v>
      </c>
      <c r="H4946" s="2">
        <v>-0.18069999999999997</v>
      </c>
      <c r="I4946" s="2">
        <v>0.39450000000000002</v>
      </c>
      <c r="J4946" s="2">
        <v>0.54200000000000004</v>
      </c>
      <c r="K4946" s="2">
        <v>-0.14750000000000002</v>
      </c>
      <c r="L4946" s="2">
        <v>0.48630000000000001</v>
      </c>
      <c r="M4946" s="2">
        <v>0.49730000000000002</v>
      </c>
      <c r="N4946" s="2">
        <v>-1.100000000000001E-2</v>
      </c>
      <c r="O4946" s="2">
        <v>-0.11306666666666666</v>
      </c>
      <c r="P4946" s="2" t="s">
        <v>5900</v>
      </c>
      <c r="Q4946" s="5">
        <v>49626</v>
      </c>
      <c r="R4946" s="5">
        <v>3389.059618930547</v>
      </c>
      <c r="S4946" s="5">
        <v>49</v>
      </c>
      <c r="T4946" s="5">
        <v>98.738564462177081</v>
      </c>
      <c r="U4946" s="5">
        <v>0</v>
      </c>
      <c r="V4946" s="5">
        <v>0</v>
      </c>
      <c r="W4946" s="5">
        <v>15</v>
      </c>
      <c r="X4946" s="5">
        <v>30.226091161890942</v>
      </c>
      <c r="Y4946" s="5">
        <v>9</v>
      </c>
      <c r="Z4946" s="5">
        <v>18.135654697134566</v>
      </c>
      <c r="AA4946" s="5">
        <v>25</v>
      </c>
      <c r="AB4946" s="5">
        <v>50.376818603151577</v>
      </c>
      <c r="AC4946" s="225">
        <v>563</v>
      </c>
      <c r="AD4946" s="5">
        <v>1134.4859549429734</v>
      </c>
      <c r="AE4946" s="5">
        <v>71</v>
      </c>
      <c r="AF4946" s="5">
        <v>143.07016483295047</v>
      </c>
      <c r="AG4946" s="5">
        <v>466</v>
      </c>
      <c r="AH4946" s="5">
        <v>939.02389876274538</v>
      </c>
      <c r="AI4946" s="5">
        <v>26</v>
      </c>
      <c r="AJ4946" s="5">
        <v>52.391891347277635</v>
      </c>
    </row>
    <row r="4947" spans="1:36" x14ac:dyDescent="0.25">
      <c r="A4947">
        <v>2019</v>
      </c>
      <c r="B4947" t="s">
        <v>71</v>
      </c>
      <c r="C4947" s="212" t="s">
        <v>4841</v>
      </c>
      <c r="D4947" s="47" t="s">
        <v>4840</v>
      </c>
      <c r="E4947" s="11">
        <v>0</v>
      </c>
      <c r="F4947" s="2">
        <v>0.60560000000000003</v>
      </c>
      <c r="G4947" s="2">
        <v>0.3795</v>
      </c>
      <c r="H4947" s="2">
        <v>0.22610000000000002</v>
      </c>
      <c r="I4947" s="2">
        <v>0.60009999999999997</v>
      </c>
      <c r="J4947" s="2">
        <v>0.35520000000000002</v>
      </c>
      <c r="K4947" s="2">
        <v>0.24489999999999995</v>
      </c>
      <c r="L4947" s="2">
        <v>0.62739999999999996</v>
      </c>
      <c r="M4947" s="2">
        <v>0.3589</v>
      </c>
      <c r="N4947" s="2">
        <v>0.26849999999999996</v>
      </c>
      <c r="O4947" s="2">
        <v>0.24649999999999997</v>
      </c>
      <c r="P4947" s="2" t="s">
        <v>4792</v>
      </c>
      <c r="Q4947" s="5">
        <v>49659</v>
      </c>
      <c r="R4947" s="5" t="s">
        <v>4791</v>
      </c>
      <c r="S4947" s="5">
        <v>199</v>
      </c>
      <c r="T4947" s="5">
        <v>400.7329990535452</v>
      </c>
      <c r="U4947" s="5">
        <v>5</v>
      </c>
      <c r="V4947" s="5">
        <v>10.068668317928271</v>
      </c>
      <c r="W4947" s="5">
        <v>29</v>
      </c>
      <c r="X4947" s="5">
        <v>58.398276243983972</v>
      </c>
      <c r="Y4947" s="5">
        <v>52</v>
      </c>
      <c r="Z4947" s="5">
        <v>104.71415050645402</v>
      </c>
      <c r="AA4947" s="5">
        <v>113</v>
      </c>
      <c r="AB4947" s="5">
        <v>227.55190398517891</v>
      </c>
      <c r="AC4947" s="225">
        <v>1400</v>
      </c>
      <c r="AD4947" s="5">
        <v>2819.227129019916</v>
      </c>
      <c r="AE4947" s="5">
        <v>184</v>
      </c>
      <c r="AF4947" s="5">
        <v>370.52699409976037</v>
      </c>
      <c r="AG4947" s="5">
        <v>1090</v>
      </c>
      <c r="AH4947" s="5">
        <v>2194.9696933083628</v>
      </c>
      <c r="AI4947" s="5">
        <v>126</v>
      </c>
      <c r="AJ4947" s="5">
        <v>253.73044161179243</v>
      </c>
    </row>
    <row r="4948" spans="1:36" x14ac:dyDescent="0.25">
      <c r="A4948">
        <v>2019</v>
      </c>
      <c r="B4948" t="s">
        <v>71</v>
      </c>
      <c r="C4948" s="212" t="s">
        <v>5323</v>
      </c>
      <c r="D4948" s="47" t="s">
        <v>5817</v>
      </c>
      <c r="E4948" s="11">
        <v>0</v>
      </c>
      <c r="F4948" s="2">
        <v>0.4909</v>
      </c>
      <c r="G4948" s="2">
        <v>0.49309999999999998</v>
      </c>
      <c r="H4948" s="2">
        <v>-2.1999999999999797E-3</v>
      </c>
      <c r="I4948" s="2">
        <v>0.51739999999999997</v>
      </c>
      <c r="J4948" s="2">
        <v>0.43140000000000001</v>
      </c>
      <c r="K4948" s="2">
        <v>8.5999999999999965E-2</v>
      </c>
      <c r="L4948" s="2">
        <v>0.57120000000000004</v>
      </c>
      <c r="M4948" s="2">
        <v>0.4143</v>
      </c>
      <c r="N4948" s="2">
        <v>0.15690000000000004</v>
      </c>
      <c r="O4948" s="2">
        <v>8.0233333333333337E-2</v>
      </c>
      <c r="P4948" s="2" t="s">
        <v>5765</v>
      </c>
      <c r="Q4948" s="5">
        <v>49771</v>
      </c>
      <c r="R4948" s="5" t="s">
        <v>4791</v>
      </c>
      <c r="S4948" s="5">
        <v>145</v>
      </c>
      <c r="T4948" s="5">
        <v>291.3343111450443</v>
      </c>
      <c r="U4948" s="5">
        <v>1</v>
      </c>
      <c r="V4948" s="5">
        <v>2.0092021458278917</v>
      </c>
      <c r="W4948" s="5">
        <v>34</v>
      </c>
      <c r="X4948" s="5">
        <v>68.312872958148319</v>
      </c>
      <c r="Y4948" s="5">
        <v>30</v>
      </c>
      <c r="Z4948" s="5">
        <v>60.27606437483675</v>
      </c>
      <c r="AA4948" s="5">
        <v>80</v>
      </c>
      <c r="AB4948" s="5">
        <v>160.73617166623134</v>
      </c>
      <c r="AC4948" s="225">
        <v>1010</v>
      </c>
      <c r="AD4948" s="5">
        <v>2029.2941672861705</v>
      </c>
      <c r="AE4948" s="5">
        <v>94</v>
      </c>
      <c r="AF4948" s="5">
        <v>188.86500170782182</v>
      </c>
      <c r="AG4948" s="5">
        <v>823</v>
      </c>
      <c r="AH4948" s="5">
        <v>1653.5733660163548</v>
      </c>
      <c r="AI4948" s="5">
        <v>93</v>
      </c>
      <c r="AJ4948" s="5">
        <v>186.85579956199393</v>
      </c>
    </row>
    <row r="4949" spans="1:36" x14ac:dyDescent="0.25">
      <c r="A4949">
        <v>2017</v>
      </c>
      <c r="B4949" t="s">
        <v>70</v>
      </c>
      <c r="C4949" s="212" t="s">
        <v>5999</v>
      </c>
      <c r="D4949" s="47" t="s">
        <v>357</v>
      </c>
      <c r="E4949" s="11">
        <v>29.41</v>
      </c>
      <c r="F4949" s="2">
        <v>0.33979999999999999</v>
      </c>
      <c r="G4949" s="2">
        <v>0.64419999999999999</v>
      </c>
      <c r="H4949" s="2">
        <v>-0.3044</v>
      </c>
      <c r="I4949" s="2">
        <v>0.3448</v>
      </c>
      <c r="J4949" s="2">
        <v>0.61950000000000005</v>
      </c>
      <c r="K4949" s="2">
        <v>-0.27470000000000006</v>
      </c>
      <c r="L4949" s="2">
        <v>0.36549999999999999</v>
      </c>
      <c r="M4949" s="2">
        <v>0.62629999999999997</v>
      </c>
      <c r="N4949" s="2">
        <v>-0.26079999999999998</v>
      </c>
      <c r="O4949" s="2">
        <v>-0.2799666666666667</v>
      </c>
      <c r="P4949" s="5" t="s">
        <v>5900</v>
      </c>
      <c r="Q4949" s="5">
        <v>49790</v>
      </c>
      <c r="R4949" s="5">
        <v>1692.9615776946616</v>
      </c>
      <c r="S4949" s="5">
        <v>75</v>
      </c>
      <c r="T4949" s="5">
        <v>150.63265716007231</v>
      </c>
      <c r="U4949" s="5">
        <v>0</v>
      </c>
      <c r="V4949" s="5">
        <v>0</v>
      </c>
      <c r="W4949" s="5">
        <v>11</v>
      </c>
      <c r="X4949" s="5">
        <v>22.092789716810604</v>
      </c>
      <c r="Y4949" s="5">
        <v>10</v>
      </c>
      <c r="Z4949" s="5">
        <v>20.084354288009639</v>
      </c>
      <c r="AA4949" s="5">
        <v>54</v>
      </c>
      <c r="AB4949" s="5">
        <v>108.45551315525206</v>
      </c>
      <c r="AC4949" s="225">
        <v>911</v>
      </c>
      <c r="AD4949" s="5">
        <v>1829.6846756376783</v>
      </c>
      <c r="AE4949" s="5">
        <v>67</v>
      </c>
      <c r="AF4949" s="5">
        <v>134.56517372966459</v>
      </c>
      <c r="AG4949" s="5">
        <v>813</v>
      </c>
      <c r="AH4949" s="5">
        <v>1632.8580036151836</v>
      </c>
      <c r="AI4949" s="5">
        <v>31</v>
      </c>
      <c r="AJ4949" s="5">
        <v>62.261498292829884</v>
      </c>
    </row>
    <row r="4950" spans="1:36" x14ac:dyDescent="0.25">
      <c r="A4950">
        <v>2018</v>
      </c>
      <c r="B4950" t="s">
        <v>71</v>
      </c>
      <c r="C4950" s="212" t="s">
        <v>5323</v>
      </c>
      <c r="D4950" s="47" t="s">
        <v>5817</v>
      </c>
      <c r="E4950" s="11">
        <v>0</v>
      </c>
      <c r="F4950" s="2">
        <v>0.4909</v>
      </c>
      <c r="G4950" s="2">
        <v>0.49309999999999998</v>
      </c>
      <c r="H4950" s="2">
        <v>-2.1999999999999797E-3</v>
      </c>
      <c r="I4950" s="2">
        <v>0.51739999999999997</v>
      </c>
      <c r="J4950" s="2">
        <v>0.43140000000000001</v>
      </c>
      <c r="K4950" s="2">
        <v>8.5999999999999965E-2</v>
      </c>
      <c r="L4950" s="2">
        <v>0.57120000000000004</v>
      </c>
      <c r="M4950" s="2">
        <v>0.4143</v>
      </c>
      <c r="N4950" s="2">
        <v>0.15690000000000004</v>
      </c>
      <c r="O4950" s="2">
        <v>8.0233333333333337E-2</v>
      </c>
      <c r="P4950" s="2" t="s">
        <v>5765</v>
      </c>
      <c r="Q4950" s="5">
        <v>49841</v>
      </c>
      <c r="R4950" s="5" t="s">
        <v>4791</v>
      </c>
      <c r="S4950" s="5">
        <v>90</v>
      </c>
      <c r="T4950" s="5">
        <v>180.5742260388034</v>
      </c>
      <c r="U4950" s="5">
        <v>0</v>
      </c>
      <c r="V4950" s="5">
        <v>0</v>
      </c>
      <c r="W4950" s="5">
        <v>20</v>
      </c>
      <c r="X4950" s="5">
        <v>40.12760578640075</v>
      </c>
      <c r="Y4950" s="5">
        <v>17</v>
      </c>
      <c r="Z4950" s="5">
        <v>34.108464918440639</v>
      </c>
      <c r="AA4950" s="5">
        <v>53</v>
      </c>
      <c r="AB4950" s="5">
        <v>106.33815533396199</v>
      </c>
      <c r="AC4950" s="225">
        <v>1057</v>
      </c>
      <c r="AD4950" s="5">
        <v>2120.7439658112798</v>
      </c>
      <c r="AE4950" s="5">
        <v>142</v>
      </c>
      <c r="AF4950" s="5">
        <v>284.90600108344535</v>
      </c>
      <c r="AG4950" s="5">
        <v>831</v>
      </c>
      <c r="AH4950" s="5">
        <v>1667.3020204249513</v>
      </c>
      <c r="AI4950" s="5">
        <v>84</v>
      </c>
      <c r="AJ4950" s="5">
        <v>168.53594430288317</v>
      </c>
    </row>
    <row r="4951" spans="1:36" x14ac:dyDescent="0.25">
      <c r="A4951">
        <v>2018</v>
      </c>
      <c r="B4951" t="s">
        <v>71</v>
      </c>
      <c r="C4951" s="212" t="s">
        <v>5323</v>
      </c>
      <c r="D4951" s="47" t="s">
        <v>5817</v>
      </c>
      <c r="E4951" s="11">
        <v>0</v>
      </c>
      <c r="F4951" s="2">
        <v>0.4909</v>
      </c>
      <c r="G4951" s="2">
        <v>0.49309999999999998</v>
      </c>
      <c r="H4951" s="2">
        <v>-2.1999999999999797E-3</v>
      </c>
      <c r="I4951" s="2">
        <v>0.51739999999999997</v>
      </c>
      <c r="J4951" s="2">
        <v>0.43140000000000001</v>
      </c>
      <c r="K4951" s="2">
        <v>8.5999999999999965E-2</v>
      </c>
      <c r="L4951" s="2">
        <v>0.57120000000000004</v>
      </c>
      <c r="M4951" s="2">
        <v>0.4143</v>
      </c>
      <c r="N4951" s="2">
        <v>0.15690000000000004</v>
      </c>
      <c r="O4951" s="2">
        <v>8.0233333333333337E-2</v>
      </c>
      <c r="P4951" s="2" t="s">
        <v>5765</v>
      </c>
      <c r="Q4951" s="5">
        <v>49841</v>
      </c>
      <c r="R4951" s="5" t="s">
        <v>4791</v>
      </c>
      <c r="S4951" s="5">
        <v>90</v>
      </c>
      <c r="T4951" s="5">
        <v>180.5742260388034</v>
      </c>
      <c r="U4951" s="5">
        <v>0</v>
      </c>
      <c r="V4951" s="5">
        <v>0</v>
      </c>
      <c r="W4951" s="5">
        <v>20</v>
      </c>
      <c r="X4951" s="5">
        <v>40.12760578640075</v>
      </c>
      <c r="Y4951" s="5">
        <v>17</v>
      </c>
      <c r="Z4951" s="5">
        <v>34.108464918440639</v>
      </c>
      <c r="AA4951" s="5">
        <v>53</v>
      </c>
      <c r="AB4951" s="5">
        <v>106.33815533396199</v>
      </c>
      <c r="AC4951" s="225">
        <v>1057</v>
      </c>
      <c r="AD4951" s="5">
        <v>2120.7439658112798</v>
      </c>
      <c r="AE4951" s="5">
        <v>142</v>
      </c>
      <c r="AF4951" s="5">
        <v>284.90600108344535</v>
      </c>
      <c r="AG4951" s="5">
        <v>831</v>
      </c>
      <c r="AH4951" s="5">
        <v>1667.3020204249513</v>
      </c>
      <c r="AI4951" s="5">
        <v>84</v>
      </c>
      <c r="AJ4951" s="5">
        <v>168.53594430288317</v>
      </c>
    </row>
    <row r="4952" spans="1:36" x14ac:dyDescent="0.25">
      <c r="A4952">
        <v>2019</v>
      </c>
      <c r="B4952" t="s">
        <v>71</v>
      </c>
      <c r="C4952" s="212" t="s">
        <v>5801</v>
      </c>
      <c r="D4952" s="47" t="s">
        <v>5799</v>
      </c>
      <c r="E4952" s="11">
        <v>0</v>
      </c>
      <c r="F4952" s="2">
        <v>0.43590000000000001</v>
      </c>
      <c r="G4952" s="2">
        <v>0.54410000000000003</v>
      </c>
      <c r="H4952" s="2">
        <v>-0.10820000000000002</v>
      </c>
      <c r="I4952" s="2">
        <v>0.46870000000000001</v>
      </c>
      <c r="J4952" s="2">
        <v>0.46039999999999998</v>
      </c>
      <c r="K4952" s="2">
        <v>8.3000000000000296E-3</v>
      </c>
      <c r="L4952" s="2">
        <v>0.53649999999999998</v>
      </c>
      <c r="M4952" s="2">
        <v>0.43269999999999997</v>
      </c>
      <c r="N4952" s="2">
        <v>0.1038</v>
      </c>
      <c r="O4952" s="2">
        <v>1.3000000000000049E-3</v>
      </c>
      <c r="P4952" s="2" t="s">
        <v>5765</v>
      </c>
      <c r="Q4952" s="5">
        <v>49855</v>
      </c>
      <c r="R4952" s="5" t="s">
        <v>4791</v>
      </c>
      <c r="S4952" s="5">
        <v>68</v>
      </c>
      <c r="T4952" s="5">
        <v>136.39554708655101</v>
      </c>
      <c r="U4952" s="5">
        <v>1</v>
      </c>
      <c r="V4952" s="5">
        <v>2.0058168689198679</v>
      </c>
      <c r="W4952" s="5">
        <v>12</v>
      </c>
      <c r="X4952" s="5">
        <v>24.069802427038411</v>
      </c>
      <c r="Y4952" s="5">
        <v>14</v>
      </c>
      <c r="Z4952" s="5">
        <v>28.081436164878145</v>
      </c>
      <c r="AA4952" s="5">
        <v>41</v>
      </c>
      <c r="AB4952" s="5">
        <v>82.238491625714573</v>
      </c>
      <c r="AC4952" s="225">
        <v>659</v>
      </c>
      <c r="AD4952" s="5">
        <v>1321.8333166181928</v>
      </c>
      <c r="AE4952" s="5">
        <v>61</v>
      </c>
      <c r="AF4952" s="5">
        <v>122.35482900411192</v>
      </c>
      <c r="AG4952" s="5">
        <v>537</v>
      </c>
      <c r="AH4952" s="5">
        <v>1077.123658609969</v>
      </c>
      <c r="AI4952" s="5">
        <v>61</v>
      </c>
      <c r="AJ4952" s="5">
        <v>122.35482900411192</v>
      </c>
    </row>
    <row r="4953" spans="1:36" x14ac:dyDescent="0.25">
      <c r="A4953">
        <v>2017</v>
      </c>
      <c r="B4953" t="s">
        <v>71</v>
      </c>
      <c r="C4953" s="212" t="s">
        <v>5323</v>
      </c>
      <c r="D4953" s="47" t="s">
        <v>5817</v>
      </c>
      <c r="E4953" s="11">
        <v>0</v>
      </c>
      <c r="F4953" s="2">
        <v>0.4909</v>
      </c>
      <c r="G4953" s="2">
        <v>0.49309999999999998</v>
      </c>
      <c r="H4953" s="2">
        <v>-2.1999999999999797E-3</v>
      </c>
      <c r="I4953" s="2">
        <v>0.51739999999999997</v>
      </c>
      <c r="J4953" s="2">
        <v>0.43140000000000001</v>
      </c>
      <c r="K4953" s="2">
        <v>8.5999999999999965E-2</v>
      </c>
      <c r="L4953" s="2">
        <v>0.57120000000000004</v>
      </c>
      <c r="M4953" s="2">
        <v>0.4143</v>
      </c>
      <c r="N4953" s="2">
        <v>0.15690000000000004</v>
      </c>
      <c r="O4953" s="2">
        <v>8.0233333333333337E-2</v>
      </c>
      <c r="P4953" s="2" t="s">
        <v>5765</v>
      </c>
      <c r="Q4953" s="5">
        <v>49947</v>
      </c>
      <c r="R4953" s="5" t="s">
        <v>4791</v>
      </c>
      <c r="S4953" s="5">
        <v>112</v>
      </c>
      <c r="T4953" s="5">
        <v>224.23769195347069</v>
      </c>
      <c r="U4953" s="5">
        <v>1</v>
      </c>
      <c r="V4953" s="5">
        <v>2.0021222495845596</v>
      </c>
      <c r="W4953" s="5">
        <v>23</v>
      </c>
      <c r="X4953" s="5">
        <v>46.048811740444876</v>
      </c>
      <c r="Y4953" s="5">
        <v>34</v>
      </c>
      <c r="Z4953" s="5">
        <v>68.072156485875027</v>
      </c>
      <c r="AA4953" s="5">
        <v>54</v>
      </c>
      <c r="AB4953" s="5">
        <v>108.11460147756623</v>
      </c>
      <c r="AC4953" s="225">
        <v>1028</v>
      </c>
      <c r="AD4953" s="5">
        <v>2058.1816725729273</v>
      </c>
      <c r="AE4953" s="5">
        <v>151</v>
      </c>
      <c r="AF4953" s="5">
        <v>302.32045968726851</v>
      </c>
      <c r="AG4953" s="5">
        <v>775</v>
      </c>
      <c r="AH4953" s="5">
        <v>1551.6447434280337</v>
      </c>
      <c r="AI4953" s="5">
        <v>102</v>
      </c>
      <c r="AJ4953" s="5">
        <v>204.21646945762507</v>
      </c>
    </row>
    <row r="4954" spans="1:36" x14ac:dyDescent="0.25">
      <c r="A4954">
        <v>2017</v>
      </c>
      <c r="B4954" t="s">
        <v>70</v>
      </c>
      <c r="C4954" s="212" t="s">
        <v>5294</v>
      </c>
      <c r="D4954" s="47" t="s">
        <v>924</v>
      </c>
      <c r="E4954" s="11">
        <v>29.71</v>
      </c>
      <c r="F4954" s="2">
        <v>0.56630000000000003</v>
      </c>
      <c r="G4954" s="2">
        <v>0.41239999999999999</v>
      </c>
      <c r="H4954" s="2">
        <v>0.15390000000000004</v>
      </c>
      <c r="I4954" s="2">
        <v>0.60050000000000003</v>
      </c>
      <c r="J4954" s="2">
        <v>0.3417</v>
      </c>
      <c r="K4954" s="2">
        <v>0.25880000000000003</v>
      </c>
      <c r="L4954" s="2">
        <v>0.61560000000000004</v>
      </c>
      <c r="M4954" s="2">
        <v>0.36840000000000001</v>
      </c>
      <c r="N4954" s="2">
        <v>0.24720000000000003</v>
      </c>
      <c r="O4954" s="2">
        <v>0.21996666666666673</v>
      </c>
      <c r="P4954" s="5" t="s">
        <v>4792</v>
      </c>
      <c r="Q4954" s="5">
        <v>50091</v>
      </c>
      <c r="R4954" s="5">
        <v>1685.9979804779534</v>
      </c>
      <c r="S4954" s="5">
        <v>174</v>
      </c>
      <c r="T4954" s="5">
        <v>347.36779062106962</v>
      </c>
      <c r="U4954" s="5">
        <v>2</v>
      </c>
      <c r="V4954" s="5">
        <v>3.9927332255295367</v>
      </c>
      <c r="W4954" s="5">
        <v>21</v>
      </c>
      <c r="X4954" s="5">
        <v>41.923698868060136</v>
      </c>
      <c r="Y4954" s="5">
        <v>32</v>
      </c>
      <c r="Z4954" s="5">
        <v>63.883731608472587</v>
      </c>
      <c r="AA4954" s="5">
        <v>119</v>
      </c>
      <c r="AB4954" s="5">
        <v>237.56762691900741</v>
      </c>
      <c r="AC4954" s="225">
        <v>1447</v>
      </c>
      <c r="AD4954" s="5">
        <v>2888.7424886706194</v>
      </c>
      <c r="AE4954" s="5">
        <v>168</v>
      </c>
      <c r="AF4954" s="5">
        <v>335.38959094448109</v>
      </c>
      <c r="AG4954" s="5">
        <v>1173</v>
      </c>
      <c r="AH4954" s="5">
        <v>2341.738036773073</v>
      </c>
      <c r="AI4954" s="5">
        <v>106</v>
      </c>
      <c r="AJ4954" s="5">
        <v>211.61486095306543</v>
      </c>
    </row>
    <row r="4955" spans="1:36" x14ac:dyDescent="0.25">
      <c r="A4955">
        <v>2017</v>
      </c>
      <c r="B4955" t="s">
        <v>49</v>
      </c>
      <c r="C4955" s="212" t="s">
        <v>6428</v>
      </c>
      <c r="D4955" s="47" t="s">
        <v>5760</v>
      </c>
      <c r="E4955" s="11">
        <v>22.2</v>
      </c>
      <c r="F4955" s="2">
        <v>0.34110000000000001</v>
      </c>
      <c r="G4955" s="2">
        <v>0.62929999999999997</v>
      </c>
      <c r="H4955" s="2">
        <v>-0.28819999999999996</v>
      </c>
      <c r="I4955" s="2">
        <v>0.434</v>
      </c>
      <c r="J4955" s="2">
        <v>0.49399999999999999</v>
      </c>
      <c r="K4955" s="2">
        <v>-0.06</v>
      </c>
      <c r="L4955" s="2">
        <v>0.47399999999999998</v>
      </c>
      <c r="M4955" s="2">
        <v>0.51500000000000001</v>
      </c>
      <c r="N4955" s="2">
        <v>-4.1000000000000036E-2</v>
      </c>
      <c r="O4955" s="2">
        <v>-0.12973333333333334</v>
      </c>
      <c r="P4955" s="2" t="s">
        <v>5900</v>
      </c>
      <c r="Q4955" s="5">
        <v>50396</v>
      </c>
      <c r="R4955" s="5">
        <v>2270.0900900900901</v>
      </c>
      <c r="S4955" s="5">
        <v>94</v>
      </c>
      <c r="T4955" s="5">
        <v>186.52273989999208</v>
      </c>
      <c r="U4955" s="5">
        <v>0</v>
      </c>
      <c r="V4955" s="5">
        <v>0</v>
      </c>
      <c r="W4955" s="5">
        <v>0</v>
      </c>
      <c r="X4955" s="5">
        <v>0</v>
      </c>
      <c r="Y4955" s="5">
        <v>26</v>
      </c>
      <c r="Z4955" s="5">
        <v>51.591396142550998</v>
      </c>
      <c r="AA4955" s="5">
        <v>68</v>
      </c>
      <c r="AB4955" s="5">
        <v>134.93134375744108</v>
      </c>
      <c r="AC4955" s="225">
        <v>670</v>
      </c>
      <c r="AD4955" s="5">
        <v>1329.4705929041988</v>
      </c>
      <c r="AE4955" s="5">
        <v>78</v>
      </c>
      <c r="AF4955" s="5">
        <v>154.77418842765297</v>
      </c>
      <c r="AG4955" s="5">
        <v>530</v>
      </c>
      <c r="AH4955" s="5">
        <v>1051.6707675212319</v>
      </c>
      <c r="AI4955" s="5">
        <v>62</v>
      </c>
      <c r="AJ4955" s="5">
        <v>123.0256369553139</v>
      </c>
    </row>
    <row r="4956" spans="1:36" x14ac:dyDescent="0.25">
      <c r="A4956">
        <v>2018</v>
      </c>
      <c r="B4956" t="s">
        <v>71</v>
      </c>
      <c r="C4956" s="212" t="s">
        <v>5189</v>
      </c>
      <c r="D4956" s="47" t="s">
        <v>4818</v>
      </c>
      <c r="E4956" s="11">
        <v>0</v>
      </c>
      <c r="F4956" s="2">
        <v>0.5323</v>
      </c>
      <c r="G4956" s="2">
        <v>0.45150000000000001</v>
      </c>
      <c r="H4956" s="2">
        <v>8.0799999999999983E-2</v>
      </c>
      <c r="I4956" s="2">
        <v>0.57130000000000003</v>
      </c>
      <c r="J4956" s="2">
        <v>0.37130000000000002</v>
      </c>
      <c r="K4956" s="2">
        <v>0.2</v>
      </c>
      <c r="L4956" s="2">
        <v>0.64910000000000001</v>
      </c>
      <c r="M4956" s="2">
        <v>0.33350000000000002</v>
      </c>
      <c r="N4956" s="2">
        <v>0.31559999999999999</v>
      </c>
      <c r="O4956" s="2">
        <v>0.1988</v>
      </c>
      <c r="P4956" s="2" t="s">
        <v>4792</v>
      </c>
      <c r="Q4956" s="5">
        <v>50547</v>
      </c>
      <c r="R4956" s="5" t="s">
        <v>4791</v>
      </c>
      <c r="S4956" s="5">
        <v>88</v>
      </c>
      <c r="T4956" s="5">
        <v>174.09539636378025</v>
      </c>
      <c r="U4956" s="5">
        <v>1</v>
      </c>
      <c r="V4956" s="5">
        <v>1.9783567768611392</v>
      </c>
      <c r="W4956" s="5">
        <v>37</v>
      </c>
      <c r="X4956" s="5">
        <v>73.19920074386215</v>
      </c>
      <c r="Y4956" s="5">
        <v>7</v>
      </c>
      <c r="Z4956" s="5">
        <v>13.848497438027975</v>
      </c>
      <c r="AA4956" s="5">
        <v>43</v>
      </c>
      <c r="AB4956" s="5">
        <v>85.069341405028979</v>
      </c>
      <c r="AC4956" s="225">
        <v>275</v>
      </c>
      <c r="AD4956" s="5">
        <v>544.04811363681324</v>
      </c>
      <c r="AE4956" s="5">
        <v>39</v>
      </c>
      <c r="AF4956" s="5">
        <v>77.155914297584431</v>
      </c>
      <c r="AG4956" s="5">
        <v>216</v>
      </c>
      <c r="AH4956" s="5">
        <v>427.32506380200607</v>
      </c>
      <c r="AI4956" s="5">
        <v>20</v>
      </c>
      <c r="AJ4956" s="5">
        <v>39.567135537222782</v>
      </c>
    </row>
    <row r="4957" spans="1:36" x14ac:dyDescent="0.25">
      <c r="A4957">
        <v>2018</v>
      </c>
      <c r="B4957" t="s">
        <v>71</v>
      </c>
      <c r="C4957" s="212" t="s">
        <v>5189</v>
      </c>
      <c r="D4957" s="47" t="s">
        <v>4818</v>
      </c>
      <c r="E4957" s="11">
        <v>0</v>
      </c>
      <c r="F4957" s="2">
        <v>0.5323</v>
      </c>
      <c r="G4957" s="2">
        <v>0.45150000000000001</v>
      </c>
      <c r="H4957" s="2">
        <v>8.0799999999999983E-2</v>
      </c>
      <c r="I4957" s="2">
        <v>0.57130000000000003</v>
      </c>
      <c r="J4957" s="2">
        <v>0.37130000000000002</v>
      </c>
      <c r="K4957" s="2">
        <v>0.2</v>
      </c>
      <c r="L4957" s="2">
        <v>0.64910000000000001</v>
      </c>
      <c r="M4957" s="2">
        <v>0.33350000000000002</v>
      </c>
      <c r="N4957" s="2">
        <v>0.31559999999999999</v>
      </c>
      <c r="O4957" s="2">
        <v>0.1988</v>
      </c>
      <c r="P4957" s="2" t="s">
        <v>4792</v>
      </c>
      <c r="Q4957" s="5">
        <v>50547</v>
      </c>
      <c r="R4957" s="5" t="s">
        <v>4791</v>
      </c>
      <c r="S4957" s="5">
        <v>88</v>
      </c>
      <c r="T4957" s="5">
        <v>174.09539636378025</v>
      </c>
      <c r="U4957" s="5">
        <v>1</v>
      </c>
      <c r="V4957" s="5">
        <v>1.9783567768611392</v>
      </c>
      <c r="W4957" s="5">
        <v>37</v>
      </c>
      <c r="X4957" s="5">
        <v>73.19920074386215</v>
      </c>
      <c r="Y4957" s="5">
        <v>7</v>
      </c>
      <c r="Z4957" s="5">
        <v>13.848497438027975</v>
      </c>
      <c r="AA4957" s="5">
        <v>43</v>
      </c>
      <c r="AB4957" s="5">
        <v>85.069341405028979</v>
      </c>
      <c r="AC4957" s="225">
        <v>275</v>
      </c>
      <c r="AD4957" s="5">
        <v>544.04811363681324</v>
      </c>
      <c r="AE4957" s="5">
        <v>39</v>
      </c>
      <c r="AF4957" s="5">
        <v>77.155914297584431</v>
      </c>
      <c r="AG4957" s="5">
        <v>216</v>
      </c>
      <c r="AH4957" s="5">
        <v>427.32506380200607</v>
      </c>
      <c r="AI4957" s="5">
        <v>20</v>
      </c>
      <c r="AJ4957" s="5">
        <v>39.567135537222782</v>
      </c>
    </row>
    <row r="4958" spans="1:36" x14ac:dyDescent="0.25">
      <c r="A4958">
        <v>2018</v>
      </c>
      <c r="B4958" t="s">
        <v>49</v>
      </c>
      <c r="C4958" s="212" t="s">
        <v>6428</v>
      </c>
      <c r="D4958" s="47" t="s">
        <v>5760</v>
      </c>
      <c r="E4958" s="11">
        <v>22.2</v>
      </c>
      <c r="F4958" s="2">
        <v>0.34110000000000001</v>
      </c>
      <c r="G4958" s="2">
        <v>0.62929999999999997</v>
      </c>
      <c r="H4958" s="2">
        <v>-0.28819999999999996</v>
      </c>
      <c r="I4958" s="2">
        <v>0.434</v>
      </c>
      <c r="J4958" s="2">
        <v>0.49399999999999999</v>
      </c>
      <c r="K4958" s="2">
        <v>-0.06</v>
      </c>
      <c r="L4958" s="2">
        <v>0.47399999999999998</v>
      </c>
      <c r="M4958" s="2">
        <v>0.51500000000000001</v>
      </c>
      <c r="N4958" s="2">
        <v>-4.1000000000000036E-2</v>
      </c>
      <c r="O4958" s="2">
        <v>-0.12973333333333334</v>
      </c>
      <c r="P4958" s="2" t="s">
        <v>5900</v>
      </c>
      <c r="Q4958" s="5">
        <v>50676</v>
      </c>
      <c r="R4958" s="5">
        <v>2282.7027027027029</v>
      </c>
      <c r="S4958" s="5">
        <v>44</v>
      </c>
      <c r="T4958" s="5">
        <v>86.826110979556404</v>
      </c>
      <c r="U4958" s="5">
        <v>0</v>
      </c>
      <c r="V4958" s="5">
        <v>0</v>
      </c>
      <c r="W4958" s="5">
        <v>2</v>
      </c>
      <c r="X4958" s="5">
        <v>3.9466414081616543</v>
      </c>
      <c r="Y4958" s="5">
        <v>10</v>
      </c>
      <c r="Z4958" s="5">
        <v>19.733207040808274</v>
      </c>
      <c r="AA4958" s="5">
        <v>32</v>
      </c>
      <c r="AB4958" s="5">
        <v>63.146262530586469</v>
      </c>
      <c r="AC4958" s="225">
        <v>486</v>
      </c>
      <c r="AD4958" s="5">
        <v>959.03386218328194</v>
      </c>
      <c r="AE4958" s="5">
        <v>52</v>
      </c>
      <c r="AF4958" s="5">
        <v>102.61267661220302</v>
      </c>
      <c r="AG4958" s="5">
        <v>384</v>
      </c>
      <c r="AH4958" s="5">
        <v>757.75515036703769</v>
      </c>
      <c r="AI4958" s="5">
        <v>50</v>
      </c>
      <c r="AJ4958" s="5">
        <v>98.666035204041364</v>
      </c>
    </row>
    <row r="4959" spans="1:36" x14ac:dyDescent="0.25">
      <c r="A4959">
        <v>2018</v>
      </c>
      <c r="B4959" t="s">
        <v>49</v>
      </c>
      <c r="C4959" s="212" t="s">
        <v>6428</v>
      </c>
      <c r="D4959" s="47" t="s">
        <v>5760</v>
      </c>
      <c r="E4959" s="11">
        <v>22.2</v>
      </c>
      <c r="F4959" s="2">
        <v>0.34110000000000001</v>
      </c>
      <c r="G4959" s="2">
        <v>0.62929999999999997</v>
      </c>
      <c r="H4959" s="2">
        <v>-0.28819999999999996</v>
      </c>
      <c r="I4959" s="2">
        <v>0.434</v>
      </c>
      <c r="J4959" s="2">
        <v>0.49399999999999999</v>
      </c>
      <c r="K4959" s="2">
        <v>-0.06</v>
      </c>
      <c r="L4959" s="2">
        <v>0.47399999999999998</v>
      </c>
      <c r="M4959" s="2">
        <v>0.51500000000000001</v>
      </c>
      <c r="N4959" s="2">
        <v>-4.1000000000000036E-2</v>
      </c>
      <c r="O4959" s="2">
        <v>-0.12973333333333334</v>
      </c>
      <c r="P4959" s="2" t="s">
        <v>5900</v>
      </c>
      <c r="Q4959" s="5">
        <v>50727</v>
      </c>
      <c r="R4959" s="5">
        <v>2285</v>
      </c>
      <c r="S4959" s="5">
        <v>95</v>
      </c>
      <c r="T4959" s="5">
        <v>187.27699252863368</v>
      </c>
      <c r="U4959" s="5">
        <v>1</v>
      </c>
      <c r="V4959" s="5">
        <v>1.9713367634593018</v>
      </c>
      <c r="W4959" s="5">
        <v>1</v>
      </c>
      <c r="X4959" s="5">
        <v>1.9713367634593018</v>
      </c>
      <c r="Y4959" s="5">
        <v>11</v>
      </c>
      <c r="Z4959" s="5">
        <v>21.684704398052318</v>
      </c>
      <c r="AA4959" s="5">
        <v>82</v>
      </c>
      <c r="AB4959" s="5">
        <v>161.64961460366274</v>
      </c>
      <c r="AC4959" s="225">
        <v>552</v>
      </c>
      <c r="AD4959" s="5">
        <v>1088.1778934295346</v>
      </c>
      <c r="AE4959" s="5">
        <v>58</v>
      </c>
      <c r="AF4959" s="5">
        <v>114.33753228063949</v>
      </c>
      <c r="AG4959" s="5">
        <v>446</v>
      </c>
      <c r="AH4959" s="5">
        <v>879.21619650284856</v>
      </c>
      <c r="AI4959" s="5">
        <v>48</v>
      </c>
      <c r="AJ4959" s="5">
        <v>94.624164646046481</v>
      </c>
    </row>
    <row r="4960" spans="1:36" x14ac:dyDescent="0.25">
      <c r="A4960">
        <v>2019</v>
      </c>
      <c r="B4960" t="s">
        <v>71</v>
      </c>
      <c r="C4960" s="212" t="s">
        <v>4840</v>
      </c>
      <c r="D4960" s="47" t="s">
        <v>4840</v>
      </c>
      <c r="E4960" s="11">
        <v>0</v>
      </c>
      <c r="F4960" s="2">
        <v>0.60560000000000003</v>
      </c>
      <c r="G4960" s="2">
        <v>0.3795</v>
      </c>
      <c r="H4960" s="2">
        <v>0.22610000000000002</v>
      </c>
      <c r="I4960" s="2">
        <v>0.60009999999999997</v>
      </c>
      <c r="J4960" s="2">
        <v>0.35520000000000002</v>
      </c>
      <c r="K4960" s="2">
        <v>0.24489999999999995</v>
      </c>
      <c r="L4960" s="2">
        <v>0.62739999999999996</v>
      </c>
      <c r="M4960" s="2">
        <v>0.3589</v>
      </c>
      <c r="N4960" s="2">
        <v>0.26849999999999996</v>
      </c>
      <c r="O4960" s="2">
        <v>0.24649999999999997</v>
      </c>
      <c r="P4960" s="2" t="s">
        <v>4792</v>
      </c>
      <c r="Q4960" s="5">
        <v>50801</v>
      </c>
      <c r="R4960" s="5" t="s">
        <v>4791</v>
      </c>
      <c r="S4960" s="5">
        <v>243</v>
      </c>
      <c r="T4960" s="5">
        <v>478.33704060943683</v>
      </c>
      <c r="U4960" s="5">
        <v>3</v>
      </c>
      <c r="V4960" s="5">
        <v>5.905395563079467</v>
      </c>
      <c r="W4960" s="5">
        <v>81</v>
      </c>
      <c r="X4960" s="5">
        <v>159.44568020314563</v>
      </c>
      <c r="Y4960" s="5">
        <v>71</v>
      </c>
      <c r="Z4960" s="5">
        <v>139.76102832621407</v>
      </c>
      <c r="AA4960" s="5">
        <v>88</v>
      </c>
      <c r="AB4960" s="5">
        <v>173.2249365169977</v>
      </c>
      <c r="AC4960" s="225">
        <v>1642</v>
      </c>
      <c r="AD4960" s="5">
        <v>3232.2198381921617</v>
      </c>
      <c r="AE4960" s="5">
        <v>201</v>
      </c>
      <c r="AF4960" s="5">
        <v>395.66150272632433</v>
      </c>
      <c r="AG4960" s="5">
        <v>1179</v>
      </c>
      <c r="AH4960" s="5">
        <v>2320.8204562902306</v>
      </c>
      <c r="AI4960" s="5">
        <v>262</v>
      </c>
      <c r="AJ4960" s="5">
        <v>515.73787917560674</v>
      </c>
    </row>
    <row r="4961" spans="1:36" x14ac:dyDescent="0.25">
      <c r="A4961">
        <v>2018</v>
      </c>
      <c r="B4961" t="s">
        <v>71</v>
      </c>
      <c r="C4961" s="212" t="s">
        <v>4840</v>
      </c>
      <c r="D4961" s="47" t="s">
        <v>4840</v>
      </c>
      <c r="E4961" s="11">
        <v>0</v>
      </c>
      <c r="F4961" s="2">
        <v>0.60560000000000003</v>
      </c>
      <c r="G4961" s="2">
        <v>0.3795</v>
      </c>
      <c r="H4961" s="2">
        <v>0.22610000000000002</v>
      </c>
      <c r="I4961" s="2">
        <v>0.60009999999999997</v>
      </c>
      <c r="J4961" s="2">
        <v>0.35520000000000002</v>
      </c>
      <c r="K4961" s="2">
        <v>0.24489999999999995</v>
      </c>
      <c r="L4961" s="2">
        <v>0.62739999999999996</v>
      </c>
      <c r="M4961" s="2">
        <v>0.3589</v>
      </c>
      <c r="N4961" s="2">
        <v>0.26849999999999996</v>
      </c>
      <c r="O4961" s="2">
        <v>0.24649999999999997</v>
      </c>
      <c r="P4961" s="2" t="s">
        <v>4792</v>
      </c>
      <c r="Q4961" s="5">
        <v>50896</v>
      </c>
      <c r="R4961" s="5" t="s">
        <v>4791</v>
      </c>
      <c r="S4961" s="5">
        <v>265</v>
      </c>
      <c r="T4961" s="5">
        <v>520.6696007544798</v>
      </c>
      <c r="U4961" s="5">
        <v>7</v>
      </c>
      <c r="V4961" s="5">
        <v>13.753536623703239</v>
      </c>
      <c r="W4961" s="5">
        <v>82</v>
      </c>
      <c r="X4961" s="5">
        <v>161.11285759195223</v>
      </c>
      <c r="Y4961" s="5">
        <v>70</v>
      </c>
      <c r="Z4961" s="5">
        <v>137.53536623703238</v>
      </c>
      <c r="AA4961" s="5">
        <v>106</v>
      </c>
      <c r="AB4961" s="5">
        <v>208.26784030179192</v>
      </c>
      <c r="AC4961" s="225">
        <v>1539</v>
      </c>
      <c r="AD4961" s="5">
        <v>3023.8132662684689</v>
      </c>
      <c r="AE4961" s="5">
        <v>176</v>
      </c>
      <c r="AF4961" s="5">
        <v>345.80320653882427</v>
      </c>
      <c r="AG4961" s="5">
        <v>1110</v>
      </c>
      <c r="AH4961" s="5">
        <v>2180.9179503300852</v>
      </c>
      <c r="AI4961" s="5">
        <v>253</v>
      </c>
      <c r="AJ4961" s="5">
        <v>497.09210939955994</v>
      </c>
    </row>
    <row r="4962" spans="1:36" x14ac:dyDescent="0.25">
      <c r="A4962">
        <v>2018</v>
      </c>
      <c r="B4962" t="s">
        <v>71</v>
      </c>
      <c r="C4962" s="212" t="s">
        <v>4840</v>
      </c>
      <c r="D4962" s="47" t="s">
        <v>4840</v>
      </c>
      <c r="E4962" s="11">
        <v>0</v>
      </c>
      <c r="F4962" s="2">
        <v>0.60560000000000003</v>
      </c>
      <c r="G4962" s="2">
        <v>0.3795</v>
      </c>
      <c r="H4962" s="2">
        <v>0.22610000000000002</v>
      </c>
      <c r="I4962" s="2">
        <v>0.60009999999999997</v>
      </c>
      <c r="J4962" s="2">
        <v>0.35520000000000002</v>
      </c>
      <c r="K4962" s="2">
        <v>0.24489999999999995</v>
      </c>
      <c r="L4962" s="2">
        <v>0.62739999999999996</v>
      </c>
      <c r="M4962" s="2">
        <v>0.3589</v>
      </c>
      <c r="N4962" s="2">
        <v>0.26849999999999996</v>
      </c>
      <c r="O4962" s="2">
        <v>0.24649999999999997</v>
      </c>
      <c r="P4962" s="2" t="s">
        <v>4792</v>
      </c>
      <c r="Q4962" s="5">
        <v>50896</v>
      </c>
      <c r="R4962" s="5" t="s">
        <v>4791</v>
      </c>
      <c r="S4962" s="5">
        <v>265</v>
      </c>
      <c r="T4962" s="5">
        <v>520.6696007544798</v>
      </c>
      <c r="U4962" s="5">
        <v>7</v>
      </c>
      <c r="V4962" s="5">
        <v>13.753536623703239</v>
      </c>
      <c r="W4962" s="5">
        <v>82</v>
      </c>
      <c r="X4962" s="5">
        <v>161.11285759195223</v>
      </c>
      <c r="Y4962" s="5">
        <v>70</v>
      </c>
      <c r="Z4962" s="5">
        <v>137.53536623703238</v>
      </c>
      <c r="AA4962" s="5">
        <v>106</v>
      </c>
      <c r="AB4962" s="5">
        <v>208.26784030179192</v>
      </c>
      <c r="AC4962" s="225">
        <v>1539</v>
      </c>
      <c r="AD4962" s="5">
        <v>3023.8132662684689</v>
      </c>
      <c r="AE4962" s="5">
        <v>176</v>
      </c>
      <c r="AF4962" s="5">
        <v>345.80320653882427</v>
      </c>
      <c r="AG4962" s="5">
        <v>1110</v>
      </c>
      <c r="AH4962" s="5">
        <v>2180.9179503300852</v>
      </c>
      <c r="AI4962" s="5">
        <v>253</v>
      </c>
      <c r="AJ4962" s="5">
        <v>497.09210939955994</v>
      </c>
    </row>
    <row r="4963" spans="1:36" x14ac:dyDescent="0.25">
      <c r="A4963">
        <v>2018</v>
      </c>
      <c r="B4963" t="s">
        <v>70</v>
      </c>
      <c r="C4963" s="212" t="s">
        <v>5999</v>
      </c>
      <c r="D4963" s="47" t="s">
        <v>357</v>
      </c>
      <c r="E4963" s="11">
        <v>29.41</v>
      </c>
      <c r="F4963" s="2">
        <v>0.33979999999999999</v>
      </c>
      <c r="G4963" s="2">
        <v>0.64419999999999999</v>
      </c>
      <c r="H4963" s="2">
        <v>-0.3044</v>
      </c>
      <c r="I4963" s="2">
        <v>0.3448</v>
      </c>
      <c r="J4963" s="2">
        <v>0.61950000000000005</v>
      </c>
      <c r="K4963" s="2">
        <v>-0.27470000000000006</v>
      </c>
      <c r="L4963" s="2">
        <v>0.36549999999999999</v>
      </c>
      <c r="M4963" s="2">
        <v>0.62629999999999997</v>
      </c>
      <c r="N4963" s="2">
        <v>-0.26079999999999998</v>
      </c>
      <c r="O4963" s="2">
        <v>-0.2799666666666667</v>
      </c>
      <c r="P4963" s="5" t="s">
        <v>5900</v>
      </c>
      <c r="Q4963" s="5">
        <v>50985</v>
      </c>
      <c r="R4963" s="5">
        <v>1733.5940156409386</v>
      </c>
      <c r="S4963" s="5">
        <v>83</v>
      </c>
      <c r="T4963" s="5">
        <v>162.79297832695892</v>
      </c>
      <c r="U4963" s="5">
        <v>1</v>
      </c>
      <c r="V4963" s="5">
        <v>1.9613611846621555</v>
      </c>
      <c r="W4963" s="5">
        <v>7</v>
      </c>
      <c r="X4963" s="5">
        <v>13.72952829263509</v>
      </c>
      <c r="Y4963" s="5">
        <v>21</v>
      </c>
      <c r="Z4963" s="5">
        <v>41.188584877905264</v>
      </c>
      <c r="AA4963" s="5">
        <v>54</v>
      </c>
      <c r="AB4963" s="5">
        <v>105.9135039717564</v>
      </c>
      <c r="AC4963" s="225">
        <v>868</v>
      </c>
      <c r="AD4963" s="5">
        <v>1702.461508286751</v>
      </c>
      <c r="AE4963" s="5">
        <v>92</v>
      </c>
      <c r="AF4963" s="5">
        <v>180.44522898891833</v>
      </c>
      <c r="AG4963" s="5">
        <v>739</v>
      </c>
      <c r="AH4963" s="5">
        <v>1449.445915465333</v>
      </c>
      <c r="AI4963" s="5">
        <v>37</v>
      </c>
      <c r="AJ4963" s="5">
        <v>72.570363832499751</v>
      </c>
    </row>
    <row r="4964" spans="1:36" x14ac:dyDescent="0.25">
      <c r="A4964">
        <v>2017</v>
      </c>
      <c r="B4964" t="s">
        <v>71</v>
      </c>
      <c r="C4964" s="212" t="s">
        <v>4840</v>
      </c>
      <c r="D4964" s="47" t="s">
        <v>4840</v>
      </c>
      <c r="E4964" s="11">
        <v>0</v>
      </c>
      <c r="F4964" s="2">
        <v>0.60560000000000003</v>
      </c>
      <c r="G4964" s="2">
        <v>0.3795</v>
      </c>
      <c r="H4964" s="2">
        <v>0.22610000000000002</v>
      </c>
      <c r="I4964" s="2">
        <v>0.60009999999999997</v>
      </c>
      <c r="J4964" s="2">
        <v>0.35520000000000002</v>
      </c>
      <c r="K4964" s="2">
        <v>0.24489999999999995</v>
      </c>
      <c r="L4964" s="2">
        <v>0.62739999999999996</v>
      </c>
      <c r="M4964" s="2">
        <v>0.3589</v>
      </c>
      <c r="N4964" s="2">
        <v>0.26849999999999996</v>
      </c>
      <c r="O4964" s="2">
        <v>0.24649999999999997</v>
      </c>
      <c r="P4964" s="2" t="s">
        <v>4792</v>
      </c>
      <c r="Q4964" s="5">
        <v>51021</v>
      </c>
      <c r="R4964" s="5" t="s">
        <v>4791</v>
      </c>
      <c r="S4964" s="5">
        <v>257</v>
      </c>
      <c r="T4964" s="5">
        <v>503.71415691577977</v>
      </c>
      <c r="U4964" s="5">
        <v>2</v>
      </c>
      <c r="V4964" s="5">
        <v>3.9199545285274691</v>
      </c>
      <c r="W4964" s="5">
        <v>63</v>
      </c>
      <c r="X4964" s="5">
        <v>123.47856764861528</v>
      </c>
      <c r="Y4964" s="5">
        <v>82</v>
      </c>
      <c r="Z4964" s="5">
        <v>160.71813566962624</v>
      </c>
      <c r="AA4964" s="5">
        <v>110</v>
      </c>
      <c r="AB4964" s="5">
        <v>215.59749906901078</v>
      </c>
      <c r="AC4964" s="225">
        <v>1790</v>
      </c>
      <c r="AD4964" s="5">
        <v>3508.3593030320844</v>
      </c>
      <c r="AE4964" s="5">
        <v>275</v>
      </c>
      <c r="AF4964" s="5">
        <v>538.99374767252709</v>
      </c>
      <c r="AG4964" s="5">
        <v>1231</v>
      </c>
      <c r="AH4964" s="5">
        <v>2412.7320123086574</v>
      </c>
      <c r="AI4964" s="5">
        <v>284</v>
      </c>
      <c r="AJ4964" s="5">
        <v>556.6335430509007</v>
      </c>
    </row>
    <row r="4965" spans="1:36" x14ac:dyDescent="0.25">
      <c r="A4965">
        <v>2018</v>
      </c>
      <c r="B4965" t="s">
        <v>71</v>
      </c>
      <c r="C4965" s="212" t="s">
        <v>4806</v>
      </c>
      <c r="D4965" s="47" t="s">
        <v>4805</v>
      </c>
      <c r="E4965" s="11">
        <v>0</v>
      </c>
      <c r="F4965" s="2">
        <v>0.51259999999999994</v>
      </c>
      <c r="G4965" s="2">
        <v>0.46920000000000001</v>
      </c>
      <c r="H4965" s="2">
        <v>4.3399999999999939E-2</v>
      </c>
      <c r="I4965" s="2">
        <v>0.55620000000000003</v>
      </c>
      <c r="J4965" s="2">
        <v>0.3891</v>
      </c>
      <c r="K4965" s="2">
        <v>0.16710000000000003</v>
      </c>
      <c r="L4965" s="2">
        <v>0.6502</v>
      </c>
      <c r="M4965" s="2">
        <v>0.33489999999999998</v>
      </c>
      <c r="N4965" s="2">
        <v>0.31530000000000002</v>
      </c>
      <c r="O4965" s="2">
        <v>0.17526666666666668</v>
      </c>
      <c r="P4965" s="2" t="s">
        <v>4792</v>
      </c>
      <c r="Q4965" s="5">
        <v>51051</v>
      </c>
      <c r="R4965" s="5" t="s">
        <v>4791</v>
      </c>
      <c r="S4965" s="5">
        <v>52</v>
      </c>
      <c r="T4965" s="5">
        <v>101.85892538833714</v>
      </c>
      <c r="U4965" s="5">
        <v>0</v>
      </c>
      <c r="V4965" s="5">
        <v>0</v>
      </c>
      <c r="W4965" s="5">
        <v>16</v>
      </c>
      <c r="X4965" s="5">
        <v>31.341207811796046</v>
      </c>
      <c r="Y4965" s="5">
        <v>9</v>
      </c>
      <c r="Z4965" s="5">
        <v>17.629429394135279</v>
      </c>
      <c r="AA4965" s="5">
        <v>27</v>
      </c>
      <c r="AB4965" s="5">
        <v>52.88828818240583</v>
      </c>
      <c r="AC4965" s="225">
        <v>398</v>
      </c>
      <c r="AD4965" s="5">
        <v>779.61254431842667</v>
      </c>
      <c r="AE4965" s="5">
        <v>31</v>
      </c>
      <c r="AF4965" s="5">
        <v>60.723590135354847</v>
      </c>
      <c r="AG4965" s="5">
        <v>347</v>
      </c>
      <c r="AH4965" s="5">
        <v>679.71244441832675</v>
      </c>
      <c r="AI4965" s="5">
        <v>20</v>
      </c>
      <c r="AJ4965" s="5">
        <v>39.176509764745056</v>
      </c>
    </row>
    <row r="4966" spans="1:36" x14ac:dyDescent="0.25">
      <c r="A4966">
        <v>2018</v>
      </c>
      <c r="B4966" t="s">
        <v>71</v>
      </c>
      <c r="C4966" s="212" t="s">
        <v>4806</v>
      </c>
      <c r="D4966" s="47" t="s">
        <v>4805</v>
      </c>
      <c r="E4966" s="11">
        <v>0</v>
      </c>
      <c r="F4966" s="2">
        <v>0.51259999999999994</v>
      </c>
      <c r="G4966" s="2">
        <v>0.46920000000000001</v>
      </c>
      <c r="H4966" s="2">
        <v>4.3399999999999939E-2</v>
      </c>
      <c r="I4966" s="2">
        <v>0.55620000000000003</v>
      </c>
      <c r="J4966" s="2">
        <v>0.3891</v>
      </c>
      <c r="K4966" s="2">
        <v>0.16710000000000003</v>
      </c>
      <c r="L4966" s="2">
        <v>0.6502</v>
      </c>
      <c r="M4966" s="2">
        <v>0.33489999999999998</v>
      </c>
      <c r="N4966" s="2">
        <v>0.31530000000000002</v>
      </c>
      <c r="O4966" s="2">
        <v>0.17526666666666668</v>
      </c>
      <c r="P4966" s="2" t="s">
        <v>4792</v>
      </c>
      <c r="Q4966" s="5">
        <v>51051</v>
      </c>
      <c r="R4966" s="5" t="s">
        <v>4791</v>
      </c>
      <c r="S4966" s="5">
        <v>52</v>
      </c>
      <c r="T4966" s="5">
        <v>101.85892538833714</v>
      </c>
      <c r="U4966" s="5">
        <v>0</v>
      </c>
      <c r="V4966" s="5">
        <v>0</v>
      </c>
      <c r="W4966" s="5">
        <v>16</v>
      </c>
      <c r="X4966" s="5">
        <v>31.341207811796046</v>
      </c>
      <c r="Y4966" s="5">
        <v>9</v>
      </c>
      <c r="Z4966" s="5">
        <v>17.629429394135279</v>
      </c>
      <c r="AA4966" s="5">
        <v>27</v>
      </c>
      <c r="AB4966" s="5">
        <v>52.88828818240583</v>
      </c>
      <c r="AC4966" s="225">
        <v>398</v>
      </c>
      <c r="AD4966" s="5">
        <v>779.61254431842667</v>
      </c>
      <c r="AE4966" s="5">
        <v>31</v>
      </c>
      <c r="AF4966" s="5">
        <v>60.723590135354847</v>
      </c>
      <c r="AG4966" s="5">
        <v>347</v>
      </c>
      <c r="AH4966" s="5">
        <v>679.71244441832675</v>
      </c>
      <c r="AI4966" s="5">
        <v>20</v>
      </c>
      <c r="AJ4966" s="5">
        <v>39.176509764745056</v>
      </c>
    </row>
    <row r="4967" spans="1:36" x14ac:dyDescent="0.25">
      <c r="A4967">
        <v>2019</v>
      </c>
      <c r="B4967" t="s">
        <v>41</v>
      </c>
      <c r="C4967" s="212" t="s">
        <v>2080</v>
      </c>
      <c r="D4967" s="47" t="s">
        <v>6005</v>
      </c>
      <c r="E4967" s="11">
        <v>21.065000000000001</v>
      </c>
      <c r="F4967" s="2">
        <v>0.24049999999999999</v>
      </c>
      <c r="G4967" s="2">
        <v>0.74350000000000005</v>
      </c>
      <c r="H4967" s="2">
        <v>-0.50300000000000011</v>
      </c>
      <c r="I4967" s="2">
        <v>0.2102</v>
      </c>
      <c r="J4967" s="2">
        <v>0.74750000000000005</v>
      </c>
      <c r="K4967" s="2">
        <v>-0.53730000000000011</v>
      </c>
      <c r="L4967" s="2">
        <v>0.24629999999999999</v>
      </c>
      <c r="M4967" s="2">
        <v>0.74</v>
      </c>
      <c r="N4967" s="2">
        <v>-0.49370000000000003</v>
      </c>
      <c r="O4967" s="2">
        <v>-0.51133333333333342</v>
      </c>
      <c r="P4967" s="2" t="s">
        <v>5900</v>
      </c>
      <c r="Q4967" s="5">
        <v>51105</v>
      </c>
      <c r="R4967" s="5">
        <v>2426.0621884642769</v>
      </c>
      <c r="S4967" s="5">
        <v>65</v>
      </c>
      <c r="T4967" s="5">
        <v>127.18912043831328</v>
      </c>
      <c r="U4967" s="5">
        <v>0</v>
      </c>
      <c r="V4967" s="5">
        <v>0</v>
      </c>
      <c r="W4967" s="5">
        <v>25</v>
      </c>
      <c r="X4967" s="5">
        <v>48.918892476274337</v>
      </c>
      <c r="Y4967" s="5">
        <v>4</v>
      </c>
      <c r="Z4967" s="5">
        <v>7.8270227962038943</v>
      </c>
      <c r="AA4967" s="5">
        <v>36</v>
      </c>
      <c r="AB4967" s="5">
        <v>70.443205165835039</v>
      </c>
      <c r="AC4967" s="225">
        <v>432</v>
      </c>
      <c r="AD4967" s="5">
        <v>845.31846199002052</v>
      </c>
      <c r="AE4967" s="5">
        <v>57</v>
      </c>
      <c r="AF4967" s="5">
        <v>111.53507484590548</v>
      </c>
      <c r="AG4967" s="5">
        <v>353</v>
      </c>
      <c r="AH4967" s="5">
        <v>690.73476176499366</v>
      </c>
      <c r="AI4967" s="5">
        <v>22</v>
      </c>
      <c r="AJ4967" s="5">
        <v>43.048625379121418</v>
      </c>
    </row>
    <row r="4968" spans="1:36" x14ac:dyDescent="0.25">
      <c r="A4968">
        <v>2019</v>
      </c>
      <c r="B4968" t="s">
        <v>70</v>
      </c>
      <c r="C4968" s="212" t="s">
        <v>5999</v>
      </c>
      <c r="D4968" s="47" t="s">
        <v>357</v>
      </c>
      <c r="E4968" s="11">
        <v>29.41</v>
      </c>
      <c r="F4968" s="2">
        <v>0.33979999999999999</v>
      </c>
      <c r="G4968" s="2">
        <v>0.64419999999999999</v>
      </c>
      <c r="H4968" s="2">
        <v>-0.3044</v>
      </c>
      <c r="I4968" s="2">
        <v>0.3448</v>
      </c>
      <c r="J4968" s="2">
        <v>0.61950000000000005</v>
      </c>
      <c r="K4968" s="2">
        <v>-0.27470000000000006</v>
      </c>
      <c r="L4968" s="2">
        <v>0.36549999999999999</v>
      </c>
      <c r="M4968" s="2">
        <v>0.62629999999999997</v>
      </c>
      <c r="N4968" s="2">
        <v>-0.26079999999999998</v>
      </c>
      <c r="O4968" s="2">
        <v>-0.2799666666666667</v>
      </c>
      <c r="P4968" s="5" t="s">
        <v>5900</v>
      </c>
      <c r="Q4968" s="5">
        <v>51273</v>
      </c>
      <c r="R4968" s="5">
        <v>1743.3866031961918</v>
      </c>
      <c r="S4968" s="5">
        <v>119</v>
      </c>
      <c r="T4968" s="5">
        <v>232.09096405515575</v>
      </c>
      <c r="U4968" s="5">
        <v>3</v>
      </c>
      <c r="V4968" s="5">
        <v>5.8510327072728341</v>
      </c>
      <c r="W4968" s="5">
        <v>9</v>
      </c>
      <c r="X4968" s="5">
        <v>17.5530981218185</v>
      </c>
      <c r="Y4968" s="5">
        <v>22</v>
      </c>
      <c r="Z4968" s="5">
        <v>42.907573186667449</v>
      </c>
      <c r="AA4968" s="5">
        <v>85</v>
      </c>
      <c r="AB4968" s="5">
        <v>165.77926003939695</v>
      </c>
      <c r="AC4968" s="225">
        <v>688</v>
      </c>
      <c r="AD4968" s="5">
        <v>1341.8368342012366</v>
      </c>
      <c r="AE4968" s="5">
        <v>49</v>
      </c>
      <c r="AF4968" s="5">
        <v>95.566867552122943</v>
      </c>
      <c r="AG4968" s="5">
        <v>610</v>
      </c>
      <c r="AH4968" s="5">
        <v>1189.7099838121428</v>
      </c>
      <c r="AI4968" s="5">
        <v>29</v>
      </c>
      <c r="AJ4968" s="5">
        <v>56.559982836970718</v>
      </c>
    </row>
    <row r="4969" spans="1:36" x14ac:dyDescent="0.25">
      <c r="A4969">
        <v>2018</v>
      </c>
      <c r="B4969" t="s">
        <v>41</v>
      </c>
      <c r="C4969" s="212" t="s">
        <v>2080</v>
      </c>
      <c r="D4969" s="47" t="s">
        <v>6005</v>
      </c>
      <c r="E4969" s="11">
        <v>21.065000000000001</v>
      </c>
      <c r="F4969" s="2">
        <v>0.24049999999999999</v>
      </c>
      <c r="G4969" s="2">
        <v>0.74350000000000005</v>
      </c>
      <c r="H4969" s="2">
        <v>-0.50300000000000011</v>
      </c>
      <c r="I4969" s="2">
        <v>0.2102</v>
      </c>
      <c r="J4969" s="2">
        <v>0.74750000000000005</v>
      </c>
      <c r="K4969" s="2">
        <v>-0.53730000000000011</v>
      </c>
      <c r="L4969" s="2">
        <v>0.24629999999999999</v>
      </c>
      <c r="M4969" s="2">
        <v>0.74</v>
      </c>
      <c r="N4969" s="2">
        <v>-0.49370000000000003</v>
      </c>
      <c r="O4969" s="2">
        <v>-0.51133333333333342</v>
      </c>
      <c r="P4969" s="2" t="s">
        <v>5900</v>
      </c>
      <c r="Q4969" s="5">
        <v>51514</v>
      </c>
      <c r="R4969" s="5">
        <v>2445.4782815096128</v>
      </c>
      <c r="S4969" s="5">
        <v>48</v>
      </c>
      <c r="T4969" s="5">
        <v>93.178553402958414</v>
      </c>
      <c r="U4969" s="5">
        <v>1</v>
      </c>
      <c r="V4969" s="5">
        <v>1.9412198625616337</v>
      </c>
      <c r="W4969" s="5">
        <v>14</v>
      </c>
      <c r="X4969" s="5">
        <v>27.17707807586287</v>
      </c>
      <c r="Y4969" s="5">
        <v>9</v>
      </c>
      <c r="Z4969" s="5">
        <v>17.470978763054703</v>
      </c>
      <c r="AA4969" s="5">
        <v>24</v>
      </c>
      <c r="AB4969" s="5">
        <v>46.589276701479207</v>
      </c>
      <c r="AC4969" s="225">
        <v>417</v>
      </c>
      <c r="AD4969" s="5">
        <v>809.48868268820138</v>
      </c>
      <c r="AE4969" s="5">
        <v>45</v>
      </c>
      <c r="AF4969" s="5">
        <v>87.354893815273527</v>
      </c>
      <c r="AG4969" s="5">
        <v>349</v>
      </c>
      <c r="AH4969" s="5">
        <v>677.4857320340102</v>
      </c>
      <c r="AI4969" s="5">
        <v>23</v>
      </c>
      <c r="AJ4969" s="5">
        <v>44.648056838917576</v>
      </c>
    </row>
    <row r="4970" spans="1:36" x14ac:dyDescent="0.25">
      <c r="A4970">
        <v>2017</v>
      </c>
      <c r="B4970" t="s">
        <v>41</v>
      </c>
      <c r="C4970" s="212" t="s">
        <v>2080</v>
      </c>
      <c r="D4970" s="47" t="s">
        <v>6005</v>
      </c>
      <c r="E4970" s="11">
        <v>21.065000000000001</v>
      </c>
      <c r="F4970" s="2">
        <v>0.24049999999999999</v>
      </c>
      <c r="G4970" s="2">
        <v>0.74350000000000005</v>
      </c>
      <c r="H4970" s="2">
        <v>-0.50300000000000011</v>
      </c>
      <c r="I4970" s="2">
        <v>0.2102</v>
      </c>
      <c r="J4970" s="2">
        <v>0.74750000000000005</v>
      </c>
      <c r="K4970" s="2">
        <v>-0.53730000000000011</v>
      </c>
      <c r="L4970" s="2">
        <v>0.24629999999999999</v>
      </c>
      <c r="M4970" s="2">
        <v>0.74</v>
      </c>
      <c r="N4970" s="2">
        <v>-0.49370000000000003</v>
      </c>
      <c r="O4970" s="2">
        <v>-0.51133333333333342</v>
      </c>
      <c r="P4970" s="2" t="s">
        <v>5900</v>
      </c>
      <c r="Q4970" s="5">
        <v>51704</v>
      </c>
      <c r="R4970" s="5">
        <v>2454.497982435319</v>
      </c>
      <c r="S4970" s="5">
        <v>50</v>
      </c>
      <c r="T4970" s="5">
        <v>96.704316880705562</v>
      </c>
      <c r="U4970" s="5">
        <v>0</v>
      </c>
      <c r="V4970" s="5">
        <v>0</v>
      </c>
      <c r="W4970" s="5">
        <v>8</v>
      </c>
      <c r="X4970" s="5">
        <v>15.472690700912887</v>
      </c>
      <c r="Y4970" s="5">
        <v>14</v>
      </c>
      <c r="Z4970" s="5">
        <v>27.077208726597554</v>
      </c>
      <c r="AA4970" s="5">
        <v>28</v>
      </c>
      <c r="AB4970" s="5">
        <v>54.154417453195109</v>
      </c>
      <c r="AC4970" s="225">
        <v>466</v>
      </c>
      <c r="AD4970" s="5">
        <v>901.28423332817579</v>
      </c>
      <c r="AE4970" s="5">
        <v>50</v>
      </c>
      <c r="AF4970" s="5">
        <v>96.704316880705562</v>
      </c>
      <c r="AG4970" s="5">
        <v>386</v>
      </c>
      <c r="AH4970" s="5">
        <v>746.55732631904687</v>
      </c>
      <c r="AI4970" s="5">
        <v>30</v>
      </c>
      <c r="AJ4970" s="5">
        <v>58.022590128423332</v>
      </c>
    </row>
    <row r="4971" spans="1:36" x14ac:dyDescent="0.25">
      <c r="A4971">
        <v>2017</v>
      </c>
      <c r="B4971" t="s">
        <v>41</v>
      </c>
      <c r="C4971" s="212" t="s">
        <v>6010</v>
      </c>
      <c r="D4971" s="47" t="s">
        <v>6005</v>
      </c>
      <c r="E4971" s="11">
        <v>4.7</v>
      </c>
      <c r="F4971" s="2">
        <v>0.24049999999999999</v>
      </c>
      <c r="G4971" s="2">
        <v>0.74350000000000005</v>
      </c>
      <c r="H4971" s="2">
        <v>-0.50300000000000011</v>
      </c>
      <c r="I4971" s="2">
        <v>0.2102</v>
      </c>
      <c r="J4971" s="2">
        <v>0.74750000000000005</v>
      </c>
      <c r="K4971" s="2">
        <v>-0.53730000000000011</v>
      </c>
      <c r="L4971" s="2">
        <v>0.24629999999999999</v>
      </c>
      <c r="M4971" s="2">
        <v>0.74</v>
      </c>
      <c r="N4971" s="2">
        <v>-0.49370000000000003</v>
      </c>
      <c r="O4971" s="2">
        <v>-0.51133333333333342</v>
      </c>
      <c r="P4971" s="2" t="s">
        <v>5900</v>
      </c>
      <c r="Q4971" s="5">
        <v>51753</v>
      </c>
      <c r="R4971" s="5">
        <v>11011.276595744681</v>
      </c>
      <c r="S4971" s="5">
        <v>178</v>
      </c>
      <c r="T4971" s="5">
        <v>343.94141402430773</v>
      </c>
      <c r="U4971" s="5">
        <v>1</v>
      </c>
      <c r="V4971" s="5">
        <v>1.932255134968021</v>
      </c>
      <c r="W4971" s="5">
        <v>8</v>
      </c>
      <c r="X4971" s="5">
        <v>15.458041079744168</v>
      </c>
      <c r="Y4971" s="5">
        <v>134</v>
      </c>
      <c r="Z4971" s="5">
        <v>258.92218808571488</v>
      </c>
      <c r="AA4971" s="5">
        <v>35</v>
      </c>
      <c r="AB4971" s="5">
        <v>67.628929723880745</v>
      </c>
      <c r="AC4971" s="225">
        <v>1453</v>
      </c>
      <c r="AD4971" s="5">
        <v>2807.5667111085349</v>
      </c>
      <c r="AE4971" s="5">
        <v>311</v>
      </c>
      <c r="AF4971" s="5">
        <v>600.93134697505468</v>
      </c>
      <c r="AG4971" s="5">
        <v>1034</v>
      </c>
      <c r="AH4971" s="5">
        <v>1997.951809556934</v>
      </c>
      <c r="AI4971" s="5">
        <v>108</v>
      </c>
      <c r="AJ4971" s="5">
        <v>208.68355457654627</v>
      </c>
    </row>
    <row r="4972" spans="1:36" x14ac:dyDescent="0.25">
      <c r="A4972">
        <v>2019</v>
      </c>
      <c r="B4972" t="s">
        <v>70</v>
      </c>
      <c r="C4972" s="212" t="s">
        <v>5294</v>
      </c>
      <c r="D4972" s="47" t="s">
        <v>924</v>
      </c>
      <c r="E4972" s="11">
        <v>29.71</v>
      </c>
      <c r="F4972" s="2">
        <v>0.56630000000000003</v>
      </c>
      <c r="G4972" s="2">
        <v>0.41239999999999999</v>
      </c>
      <c r="H4972" s="2">
        <v>0.15390000000000004</v>
      </c>
      <c r="I4972" s="2">
        <v>0.60050000000000003</v>
      </c>
      <c r="J4972" s="2">
        <v>0.3417</v>
      </c>
      <c r="K4972" s="2">
        <v>0.25880000000000003</v>
      </c>
      <c r="L4972" s="2">
        <v>0.61560000000000004</v>
      </c>
      <c r="M4972" s="2">
        <v>0.36840000000000001</v>
      </c>
      <c r="N4972" s="2">
        <v>0.24720000000000003</v>
      </c>
      <c r="O4972" s="2">
        <v>0.21996666666666673</v>
      </c>
      <c r="P4972" s="5" t="s">
        <v>4792</v>
      </c>
      <c r="Q4972" s="5">
        <v>52225</v>
      </c>
      <c r="R4972" s="5">
        <v>1757.8256479299898</v>
      </c>
      <c r="S4972" s="5">
        <v>204</v>
      </c>
      <c r="T4972" s="5">
        <v>390.61752034466252</v>
      </c>
      <c r="U4972" s="5">
        <v>0</v>
      </c>
      <c r="V4972" s="5">
        <v>0</v>
      </c>
      <c r="W4972" s="5">
        <v>11</v>
      </c>
      <c r="X4972" s="5">
        <v>21.06270943034945</v>
      </c>
      <c r="Y4972" s="5">
        <v>29</v>
      </c>
      <c r="Z4972" s="5">
        <v>55.528961225466723</v>
      </c>
      <c r="AA4972" s="5">
        <v>164</v>
      </c>
      <c r="AB4972" s="5">
        <v>314.02584968884634</v>
      </c>
      <c r="AC4972" s="225">
        <v>1464</v>
      </c>
      <c r="AD4972" s="5">
        <v>2803.2551460028722</v>
      </c>
      <c r="AE4972" s="5">
        <v>163</v>
      </c>
      <c r="AF4972" s="5">
        <v>312.11105792245093</v>
      </c>
      <c r="AG4972" s="5">
        <v>1193</v>
      </c>
      <c r="AH4972" s="5">
        <v>2284.3465773097178</v>
      </c>
      <c r="AI4972" s="5">
        <v>108</v>
      </c>
      <c r="AJ4972" s="5">
        <v>206.7975107707037</v>
      </c>
    </row>
    <row r="4973" spans="1:36" x14ac:dyDescent="0.25">
      <c r="A4973">
        <v>2019</v>
      </c>
      <c r="B4973" t="s">
        <v>41</v>
      </c>
      <c r="C4973" s="212" t="s">
        <v>6010</v>
      </c>
      <c r="D4973" s="47" t="s">
        <v>6005</v>
      </c>
      <c r="E4973" s="11">
        <v>4.7</v>
      </c>
      <c r="F4973" s="2">
        <v>0.24049999999999999</v>
      </c>
      <c r="G4973" s="2">
        <v>0.74350000000000005</v>
      </c>
      <c r="H4973" s="2">
        <v>-0.50300000000000011</v>
      </c>
      <c r="I4973" s="2">
        <v>0.2102</v>
      </c>
      <c r="J4973" s="2">
        <v>0.74750000000000005</v>
      </c>
      <c r="K4973" s="2">
        <v>-0.53730000000000011</v>
      </c>
      <c r="L4973" s="2">
        <v>0.24629999999999999</v>
      </c>
      <c r="M4973" s="2">
        <v>0.74</v>
      </c>
      <c r="N4973" s="2">
        <v>-0.49370000000000003</v>
      </c>
      <c r="O4973" s="2">
        <v>-0.51133333333333342</v>
      </c>
      <c r="P4973" s="2" t="s">
        <v>5900</v>
      </c>
      <c r="Q4973" s="5">
        <v>52311</v>
      </c>
      <c r="R4973" s="5">
        <v>11130</v>
      </c>
      <c r="S4973" s="5">
        <v>156</v>
      </c>
      <c r="T4973" s="5">
        <v>298.21643631358609</v>
      </c>
      <c r="U4973" s="5">
        <v>0</v>
      </c>
      <c r="V4973" s="5">
        <v>0</v>
      </c>
      <c r="W4973" s="5">
        <v>13</v>
      </c>
      <c r="X4973" s="5">
        <v>24.851369692798837</v>
      </c>
      <c r="Y4973" s="5">
        <v>95</v>
      </c>
      <c r="Z4973" s="5">
        <v>181.60616313968382</v>
      </c>
      <c r="AA4973" s="5">
        <v>48</v>
      </c>
      <c r="AB4973" s="5">
        <v>91.758903481103403</v>
      </c>
      <c r="AC4973" s="225">
        <v>1594</v>
      </c>
      <c r="AD4973" s="5">
        <v>3047.1602531016424</v>
      </c>
      <c r="AE4973" s="5">
        <v>244</v>
      </c>
      <c r="AF4973" s="5">
        <v>466.44109269560897</v>
      </c>
      <c r="AG4973" s="5">
        <v>1280</v>
      </c>
      <c r="AH4973" s="5">
        <v>2446.9040928294239</v>
      </c>
      <c r="AI4973" s="5">
        <v>70</v>
      </c>
      <c r="AJ4973" s="5">
        <v>133.81506757660912</v>
      </c>
    </row>
    <row r="4974" spans="1:36" x14ac:dyDescent="0.25">
      <c r="A4974">
        <v>2018</v>
      </c>
      <c r="B4974" t="s">
        <v>41</v>
      </c>
      <c r="C4974" s="212" t="s">
        <v>6010</v>
      </c>
      <c r="D4974" s="47" t="s">
        <v>6005</v>
      </c>
      <c r="E4974" s="11">
        <v>4.7</v>
      </c>
      <c r="F4974" s="2">
        <v>0.24049999999999999</v>
      </c>
      <c r="G4974" s="2">
        <v>0.74350000000000005</v>
      </c>
      <c r="H4974" s="2">
        <v>-0.50300000000000011</v>
      </c>
      <c r="I4974" s="2">
        <v>0.2102</v>
      </c>
      <c r="J4974" s="2">
        <v>0.74750000000000005</v>
      </c>
      <c r="K4974" s="2">
        <v>-0.53730000000000011</v>
      </c>
      <c r="L4974" s="2">
        <v>0.24629999999999999</v>
      </c>
      <c r="M4974" s="2">
        <v>0.74</v>
      </c>
      <c r="N4974" s="2">
        <v>-0.49370000000000003</v>
      </c>
      <c r="O4974" s="2">
        <v>-0.51133333333333342</v>
      </c>
      <c r="P4974" s="2" t="s">
        <v>5900</v>
      </c>
      <c r="Q4974" s="5">
        <v>52313</v>
      </c>
      <c r="R4974" s="5">
        <v>11130.425531914892</v>
      </c>
      <c r="S4974" s="5">
        <v>0</v>
      </c>
      <c r="T4974" s="5">
        <v>0</v>
      </c>
      <c r="U4974" s="5">
        <v>2</v>
      </c>
      <c r="V4974" s="5">
        <v>3.8231414753502952</v>
      </c>
      <c r="W4974" s="5">
        <v>16</v>
      </c>
      <c r="X4974" s="5">
        <v>30.585131802802362</v>
      </c>
      <c r="Y4974" s="5">
        <v>97</v>
      </c>
      <c r="Z4974" s="5">
        <v>185.42236155448933</v>
      </c>
      <c r="AA4974" s="5">
        <v>0</v>
      </c>
      <c r="AB4974" s="5">
        <v>0</v>
      </c>
      <c r="AC4974" s="225">
        <v>0</v>
      </c>
      <c r="AD4974" s="5">
        <v>0</v>
      </c>
      <c r="AE4974" s="5">
        <v>0</v>
      </c>
      <c r="AF4974" s="5">
        <v>0</v>
      </c>
      <c r="AG4974" s="5">
        <v>1176</v>
      </c>
      <c r="AH4974" s="5">
        <v>2248.0071875059739</v>
      </c>
      <c r="AI4974" s="5">
        <v>65</v>
      </c>
      <c r="AJ4974" s="5">
        <v>124.2520979488846</v>
      </c>
    </row>
    <row r="4975" spans="1:36" x14ac:dyDescent="0.25">
      <c r="A4975">
        <v>2017</v>
      </c>
      <c r="B4975" t="s">
        <v>49</v>
      </c>
      <c r="C4975" s="212" t="s">
        <v>6456</v>
      </c>
      <c r="D4975" s="47" t="s">
        <v>5760</v>
      </c>
      <c r="E4975" s="11">
        <v>16.2</v>
      </c>
      <c r="F4975" s="2">
        <v>0.34110000000000001</v>
      </c>
      <c r="G4975" s="2">
        <v>0.62929999999999997</v>
      </c>
      <c r="H4975" s="2">
        <v>-0.28819999999999996</v>
      </c>
      <c r="I4975" s="2">
        <v>0.42199999999999999</v>
      </c>
      <c r="J4975" s="2">
        <v>0.504</v>
      </c>
      <c r="K4975" s="2">
        <v>-8.2000000000000017E-2</v>
      </c>
      <c r="L4975" s="2">
        <v>0.432</v>
      </c>
      <c r="M4975" s="2">
        <v>0.55800000000000005</v>
      </c>
      <c r="N4975" s="2">
        <v>-0.12600000000000006</v>
      </c>
      <c r="O4975" s="2">
        <v>-0.16540000000000002</v>
      </c>
      <c r="P4975" s="2" t="s">
        <v>5900</v>
      </c>
      <c r="Q4975" s="5">
        <v>52721</v>
      </c>
      <c r="R4975" s="5">
        <v>3254.3827160493829</v>
      </c>
      <c r="S4975" s="5">
        <v>153</v>
      </c>
      <c r="T4975" s="5">
        <v>290.20693841163865</v>
      </c>
      <c r="U4975" s="5">
        <v>2</v>
      </c>
      <c r="V4975" s="5">
        <v>3.7935547504789366</v>
      </c>
      <c r="W4975" s="5">
        <v>12</v>
      </c>
      <c r="X4975" s="5">
        <v>22.761328502873617</v>
      </c>
      <c r="Y4975" s="5">
        <v>17</v>
      </c>
      <c r="Z4975" s="5">
        <v>32.245215379070956</v>
      </c>
      <c r="AA4975" s="5">
        <v>122</v>
      </c>
      <c r="AB4975" s="5">
        <v>231.40683977921512</v>
      </c>
      <c r="AC4975" s="225">
        <v>624</v>
      </c>
      <c r="AD4975" s="5">
        <v>1183.5890821494281</v>
      </c>
      <c r="AE4975" s="5">
        <v>83</v>
      </c>
      <c r="AF4975" s="5">
        <v>157.43252214487586</v>
      </c>
      <c r="AG4975" s="5">
        <v>496</v>
      </c>
      <c r="AH4975" s="5">
        <v>940.80157811877621</v>
      </c>
      <c r="AI4975" s="5">
        <v>45</v>
      </c>
      <c r="AJ4975" s="5">
        <v>85.35498188577607</v>
      </c>
    </row>
    <row r="4976" spans="1:36" x14ac:dyDescent="0.25">
      <c r="A4976">
        <v>2017</v>
      </c>
      <c r="B4976" t="s">
        <v>70</v>
      </c>
      <c r="C4976" s="212" t="s">
        <v>744</v>
      </c>
      <c r="D4976" s="47" t="s">
        <v>359</v>
      </c>
      <c r="E4976" s="11">
        <v>50.75</v>
      </c>
      <c r="F4976" s="2">
        <v>0.75119999999999998</v>
      </c>
      <c r="G4976" s="2">
        <v>0.23230000000000001</v>
      </c>
      <c r="H4976" s="2">
        <v>0.51889999999999992</v>
      </c>
      <c r="I4976" s="2">
        <v>0.75429999999999997</v>
      </c>
      <c r="J4976" s="2">
        <v>0.20200000000000001</v>
      </c>
      <c r="K4976" s="2">
        <v>0.55230000000000001</v>
      </c>
      <c r="L4976" s="2">
        <v>0.72740000000000005</v>
      </c>
      <c r="M4976" s="2">
        <v>0.25580000000000003</v>
      </c>
      <c r="N4976" s="2">
        <v>0.47160000000000002</v>
      </c>
      <c r="O4976" s="2">
        <v>0.51426666666666665</v>
      </c>
      <c r="P4976" s="5" t="s">
        <v>4792</v>
      </c>
      <c r="Q4976" s="5">
        <v>52810</v>
      </c>
      <c r="R4976" s="5">
        <v>1040.5911330049262</v>
      </c>
      <c r="S4976" s="5">
        <v>381</v>
      </c>
      <c r="T4976" s="5">
        <v>721.45427002461656</v>
      </c>
      <c r="U4976" s="5">
        <v>3</v>
      </c>
      <c r="V4976" s="5">
        <v>5.6807422836583976</v>
      </c>
      <c r="W4976" s="5">
        <v>17</v>
      </c>
      <c r="X4976" s="5">
        <v>32.19087294073092</v>
      </c>
      <c r="Y4976" s="5">
        <v>58</v>
      </c>
      <c r="Z4976" s="5">
        <v>109.82768415072903</v>
      </c>
      <c r="AA4976" s="5">
        <v>303</v>
      </c>
      <c r="AB4976" s="5">
        <v>573.7549706494982</v>
      </c>
      <c r="AC4976" s="225">
        <v>2884</v>
      </c>
      <c r="AD4976" s="5">
        <v>5461.0869153569402</v>
      </c>
      <c r="AE4976" s="5">
        <v>377</v>
      </c>
      <c r="AF4976" s="5">
        <v>713.87994697973875</v>
      </c>
      <c r="AG4976" s="5">
        <v>2303</v>
      </c>
      <c r="AH4976" s="5">
        <v>4360.9164930884299</v>
      </c>
      <c r="AI4976" s="5">
        <v>204</v>
      </c>
      <c r="AJ4976" s="5">
        <v>386.29047528877106</v>
      </c>
    </row>
    <row r="4977" spans="1:36" x14ac:dyDescent="0.25">
      <c r="A4977">
        <v>2019</v>
      </c>
      <c r="B4977" t="s">
        <v>71</v>
      </c>
      <c r="C4977" s="212" t="s">
        <v>4806</v>
      </c>
      <c r="D4977" s="47" t="s">
        <v>4805</v>
      </c>
      <c r="E4977" s="11">
        <v>0</v>
      </c>
      <c r="F4977" s="2">
        <v>0.51259999999999994</v>
      </c>
      <c r="G4977" s="2">
        <v>0.46920000000000001</v>
      </c>
      <c r="H4977" s="2">
        <v>4.3399999999999939E-2</v>
      </c>
      <c r="I4977" s="2">
        <v>0.55620000000000003</v>
      </c>
      <c r="J4977" s="2">
        <v>0.3891</v>
      </c>
      <c r="K4977" s="2">
        <v>0.16710000000000003</v>
      </c>
      <c r="L4977" s="2">
        <v>0.6502</v>
      </c>
      <c r="M4977" s="2">
        <v>0.33489999999999998</v>
      </c>
      <c r="N4977" s="2">
        <v>0.31530000000000002</v>
      </c>
      <c r="O4977" s="2">
        <v>0.17526666666666668</v>
      </c>
      <c r="P4977" s="2" t="s">
        <v>4792</v>
      </c>
      <c r="Q4977" s="5">
        <v>52921</v>
      </c>
      <c r="R4977" s="5" t="s">
        <v>4791</v>
      </c>
      <c r="S4977" s="5">
        <v>37</v>
      </c>
      <c r="T4977" s="5">
        <v>69.915534475916942</v>
      </c>
      <c r="U4977" s="5">
        <v>0</v>
      </c>
      <c r="V4977" s="5">
        <v>0</v>
      </c>
      <c r="W4977" s="5">
        <v>13</v>
      </c>
      <c r="X4977" s="5">
        <v>24.564917518565409</v>
      </c>
      <c r="Y4977" s="5">
        <v>9</v>
      </c>
      <c r="Z4977" s="5">
        <v>17.006481359006823</v>
      </c>
      <c r="AA4977" s="5">
        <v>15</v>
      </c>
      <c r="AB4977" s="5">
        <v>28.344135598344703</v>
      </c>
      <c r="AC4977" s="225">
        <v>381</v>
      </c>
      <c r="AD4977" s="5">
        <v>719.94104419795542</v>
      </c>
      <c r="AE4977" s="5">
        <v>21</v>
      </c>
      <c r="AF4977" s="5">
        <v>39.681789837682587</v>
      </c>
      <c r="AG4977" s="5">
        <v>340</v>
      </c>
      <c r="AH4977" s="5">
        <v>642.46707356247998</v>
      </c>
      <c r="AI4977" s="5">
        <v>20</v>
      </c>
      <c r="AJ4977" s="5">
        <v>37.792180797792938</v>
      </c>
    </row>
    <row r="4978" spans="1:36" x14ac:dyDescent="0.25">
      <c r="A4978">
        <v>2017</v>
      </c>
      <c r="B4978" t="s">
        <v>71</v>
      </c>
      <c r="C4978" s="212" t="s">
        <v>5851</v>
      </c>
      <c r="D4978" s="47" t="s">
        <v>5817</v>
      </c>
      <c r="E4978" s="11">
        <v>0</v>
      </c>
      <c r="F4978" s="2">
        <v>0.4909</v>
      </c>
      <c r="G4978" s="2">
        <v>0.49309999999999998</v>
      </c>
      <c r="H4978" s="2">
        <v>-2.1999999999999797E-3</v>
      </c>
      <c r="I4978" s="2">
        <v>0.51739999999999997</v>
      </c>
      <c r="J4978" s="2">
        <v>0.43140000000000001</v>
      </c>
      <c r="K4978" s="2">
        <v>8.5999999999999965E-2</v>
      </c>
      <c r="L4978" s="2">
        <v>0.57120000000000004</v>
      </c>
      <c r="M4978" s="2">
        <v>0.4143</v>
      </c>
      <c r="N4978" s="2">
        <v>0.15690000000000004</v>
      </c>
      <c r="O4978" s="2">
        <v>8.0233333333333337E-2</v>
      </c>
      <c r="P4978" s="2" t="s">
        <v>5765</v>
      </c>
      <c r="Q4978" s="5">
        <v>52925</v>
      </c>
      <c r="R4978" s="5" t="s">
        <v>4791</v>
      </c>
      <c r="S4978" s="5">
        <v>107</v>
      </c>
      <c r="T4978" s="5">
        <v>202.17288615965992</v>
      </c>
      <c r="U4978" s="5">
        <v>1</v>
      </c>
      <c r="V4978" s="5">
        <v>1.889466225791214</v>
      </c>
      <c r="W4978" s="5">
        <v>14</v>
      </c>
      <c r="X4978" s="5">
        <v>26.452527161076993</v>
      </c>
      <c r="Y4978" s="5">
        <v>19</v>
      </c>
      <c r="Z4978" s="5">
        <v>35.899858290033066</v>
      </c>
      <c r="AA4978" s="5">
        <v>73</v>
      </c>
      <c r="AB4978" s="5">
        <v>137.93103448275861</v>
      </c>
      <c r="AC4978" s="225">
        <v>1265</v>
      </c>
      <c r="AD4978" s="5">
        <v>2390.174775625886</v>
      </c>
      <c r="AE4978" s="5">
        <v>114</v>
      </c>
      <c r="AF4978" s="5">
        <v>215.39914974019837</v>
      </c>
      <c r="AG4978" s="5">
        <v>1066</v>
      </c>
      <c r="AH4978" s="5">
        <v>2014.1709966934343</v>
      </c>
      <c r="AI4978" s="5">
        <v>85</v>
      </c>
      <c r="AJ4978" s="5">
        <v>160.60462919225319</v>
      </c>
    </row>
    <row r="4979" spans="1:36" x14ac:dyDescent="0.25">
      <c r="A4979">
        <v>2018</v>
      </c>
      <c r="B4979" t="s">
        <v>49</v>
      </c>
      <c r="C4979" s="212" t="s">
        <v>6456</v>
      </c>
      <c r="D4979" s="47" t="s">
        <v>5760</v>
      </c>
      <c r="E4979" s="11">
        <v>16.2</v>
      </c>
      <c r="F4979" s="2">
        <v>0.34110000000000001</v>
      </c>
      <c r="G4979" s="2">
        <v>0.62929999999999997</v>
      </c>
      <c r="H4979" s="2">
        <v>-0.28819999999999996</v>
      </c>
      <c r="I4979" s="2">
        <v>0.42199999999999999</v>
      </c>
      <c r="J4979" s="2">
        <v>0.504</v>
      </c>
      <c r="K4979" s="2">
        <v>-8.2000000000000017E-2</v>
      </c>
      <c r="L4979" s="2">
        <v>0.432</v>
      </c>
      <c r="M4979" s="2">
        <v>0.55800000000000005</v>
      </c>
      <c r="N4979" s="2">
        <v>-0.12600000000000006</v>
      </c>
      <c r="O4979" s="2">
        <v>-0.16540000000000002</v>
      </c>
      <c r="P4979" s="2" t="s">
        <v>5900</v>
      </c>
      <c r="Q4979" s="5">
        <v>53104</v>
      </c>
      <c r="R4979" s="5">
        <v>3278.0246913580249</v>
      </c>
      <c r="S4979" s="5">
        <v>123</v>
      </c>
      <c r="T4979" s="5">
        <v>231.62097017173849</v>
      </c>
      <c r="U4979" s="5">
        <v>0</v>
      </c>
      <c r="V4979" s="5">
        <v>0</v>
      </c>
      <c r="W4979" s="5">
        <v>21</v>
      </c>
      <c r="X4979" s="5">
        <v>39.545043687857792</v>
      </c>
      <c r="Y4979" s="5">
        <v>8</v>
      </c>
      <c r="Z4979" s="5">
        <v>15.064778547755347</v>
      </c>
      <c r="AA4979" s="5">
        <v>94</v>
      </c>
      <c r="AB4979" s="5">
        <v>177.01114793612533</v>
      </c>
      <c r="AC4979" s="225">
        <v>435</v>
      </c>
      <c r="AD4979" s="5">
        <v>819.14733353419706</v>
      </c>
      <c r="AE4979" s="5">
        <v>55</v>
      </c>
      <c r="AF4979" s="5">
        <v>103.57035251581802</v>
      </c>
      <c r="AG4979" s="5">
        <v>350</v>
      </c>
      <c r="AH4979" s="5">
        <v>659.0840614642965</v>
      </c>
      <c r="AI4979" s="5">
        <v>30</v>
      </c>
      <c r="AJ4979" s="5">
        <v>56.492919554082555</v>
      </c>
    </row>
    <row r="4980" spans="1:36" x14ac:dyDescent="0.25">
      <c r="A4980">
        <v>2019</v>
      </c>
      <c r="B4980" t="s">
        <v>41</v>
      </c>
      <c r="C4980" s="212" t="s">
        <v>6049</v>
      </c>
      <c r="D4980" s="47" t="s">
        <v>6020</v>
      </c>
      <c r="E4980" s="11">
        <v>11.319000000000001</v>
      </c>
      <c r="F4980" s="2">
        <v>0.39910000000000001</v>
      </c>
      <c r="G4980" s="2">
        <v>0.57979999999999998</v>
      </c>
      <c r="H4980" s="2">
        <v>-0.18069999999999997</v>
      </c>
      <c r="I4980" s="2">
        <v>0.39450000000000002</v>
      </c>
      <c r="J4980" s="2">
        <v>0.54200000000000004</v>
      </c>
      <c r="K4980" s="2">
        <v>-0.14750000000000002</v>
      </c>
      <c r="L4980" s="2">
        <v>0.48630000000000001</v>
      </c>
      <c r="M4980" s="2">
        <v>0.49730000000000002</v>
      </c>
      <c r="N4980" s="2">
        <v>-1.100000000000001E-2</v>
      </c>
      <c r="O4980" s="2">
        <v>-0.11306666666666666</v>
      </c>
      <c r="P4980" s="2" t="s">
        <v>5900</v>
      </c>
      <c r="Q4980" s="5">
        <v>53160</v>
      </c>
      <c r="R4980" s="5">
        <v>4696.5279618340837</v>
      </c>
      <c r="S4980" s="5">
        <v>44</v>
      </c>
      <c r="T4980" s="5">
        <v>82.768999247554547</v>
      </c>
      <c r="U4980" s="5">
        <v>1</v>
      </c>
      <c r="V4980" s="5">
        <v>1.8811136192626035</v>
      </c>
      <c r="W4980" s="5">
        <v>12</v>
      </c>
      <c r="X4980" s="5">
        <v>22.57336343115124</v>
      </c>
      <c r="Y4980" s="5">
        <v>5</v>
      </c>
      <c r="Z4980" s="5">
        <v>9.4055680963130168</v>
      </c>
      <c r="AA4980" s="5">
        <v>26</v>
      </c>
      <c r="AB4980" s="5">
        <v>48.908954100827685</v>
      </c>
      <c r="AC4980" s="225">
        <v>611</v>
      </c>
      <c r="AD4980" s="5">
        <v>1149.3604213694507</v>
      </c>
      <c r="AE4980" s="5">
        <v>51</v>
      </c>
      <c r="AF4980" s="5">
        <v>95.936794582392778</v>
      </c>
      <c r="AG4980" s="5">
        <v>551</v>
      </c>
      <c r="AH4980" s="5">
        <v>1036.4936042136944</v>
      </c>
      <c r="AI4980" s="5">
        <v>9</v>
      </c>
      <c r="AJ4980" s="5">
        <v>16.930022573363431</v>
      </c>
    </row>
    <row r="4981" spans="1:36" x14ac:dyDescent="0.25">
      <c r="A4981">
        <v>2017</v>
      </c>
      <c r="B4981" t="s">
        <v>71</v>
      </c>
      <c r="C4981" s="212" t="s">
        <v>5955</v>
      </c>
      <c r="D4981" s="47" t="s">
        <v>610</v>
      </c>
      <c r="E4981" s="11">
        <v>0</v>
      </c>
      <c r="F4981" s="2">
        <v>0.33289999999999997</v>
      </c>
      <c r="G4981" s="2">
        <v>0.64890000000000003</v>
      </c>
      <c r="H4981" s="2">
        <v>-0.31600000000000006</v>
      </c>
      <c r="I4981" s="2">
        <v>0.34639999999999999</v>
      </c>
      <c r="J4981" s="2">
        <v>0.60750000000000004</v>
      </c>
      <c r="K4981" s="2">
        <v>-0.26110000000000005</v>
      </c>
      <c r="L4981" s="2">
        <v>0.41660000000000003</v>
      </c>
      <c r="M4981" s="2">
        <v>0.57110000000000005</v>
      </c>
      <c r="N4981" s="2">
        <v>-0.15450000000000003</v>
      </c>
      <c r="O4981" s="2">
        <v>-0.24386666666666676</v>
      </c>
      <c r="P4981" s="2" t="s">
        <v>5900</v>
      </c>
      <c r="Q4981" s="5">
        <v>53163</v>
      </c>
      <c r="R4981" s="5" t="s">
        <v>4791</v>
      </c>
      <c r="S4981" s="5">
        <v>216</v>
      </c>
      <c r="T4981" s="5">
        <v>406.29761300152359</v>
      </c>
      <c r="U4981" s="5">
        <v>3</v>
      </c>
      <c r="V4981" s="5">
        <v>5.6430224027989393</v>
      </c>
      <c r="W4981" s="5">
        <v>28</v>
      </c>
      <c r="X4981" s="5">
        <v>52.668209092790093</v>
      </c>
      <c r="Y4981" s="5">
        <v>73</v>
      </c>
      <c r="Z4981" s="5">
        <v>137.31354513477419</v>
      </c>
      <c r="AA4981" s="5">
        <v>112</v>
      </c>
      <c r="AB4981" s="5">
        <v>210.67283637116037</v>
      </c>
      <c r="AC4981" s="225">
        <v>1424</v>
      </c>
      <c r="AD4981" s="5">
        <v>2678.5546338618965</v>
      </c>
      <c r="AE4981" s="5">
        <v>257</v>
      </c>
      <c r="AF4981" s="5">
        <v>483.41891917310909</v>
      </c>
      <c r="AG4981" s="5">
        <v>1009</v>
      </c>
      <c r="AH4981" s="5">
        <v>1897.936534808043</v>
      </c>
      <c r="AI4981" s="5">
        <v>158</v>
      </c>
      <c r="AJ4981" s="5">
        <v>297.19917988074417</v>
      </c>
    </row>
    <row r="4982" spans="1:36" x14ac:dyDescent="0.25">
      <c r="A4982">
        <v>2018</v>
      </c>
      <c r="B4982" t="s">
        <v>49</v>
      </c>
      <c r="C4982" s="212" t="s">
        <v>6456</v>
      </c>
      <c r="D4982" s="47" t="s">
        <v>5760</v>
      </c>
      <c r="E4982" s="11">
        <v>16.2</v>
      </c>
      <c r="F4982" s="2">
        <v>0.34110000000000001</v>
      </c>
      <c r="G4982" s="2">
        <v>0.62929999999999997</v>
      </c>
      <c r="H4982" s="2">
        <v>-0.28819999999999996</v>
      </c>
      <c r="I4982" s="2">
        <v>0.42199999999999999</v>
      </c>
      <c r="J4982" s="2">
        <v>0.504</v>
      </c>
      <c r="K4982" s="2">
        <v>-8.2000000000000017E-2</v>
      </c>
      <c r="L4982" s="2">
        <v>0.432</v>
      </c>
      <c r="M4982" s="2">
        <v>0.55800000000000005</v>
      </c>
      <c r="N4982" s="2">
        <v>-0.12600000000000006</v>
      </c>
      <c r="O4982" s="2">
        <v>-0.16540000000000002</v>
      </c>
      <c r="P4982" s="2" t="s">
        <v>5900</v>
      </c>
      <c r="Q4982" s="5">
        <v>53209</v>
      </c>
      <c r="R4982" s="5">
        <v>3284.5061728395062</v>
      </c>
      <c r="S4982" s="5">
        <v>159</v>
      </c>
      <c r="T4982" s="5">
        <v>298.8216279200887</v>
      </c>
      <c r="U4982" s="5">
        <v>0</v>
      </c>
      <c r="V4982" s="5">
        <v>0</v>
      </c>
      <c r="W4982" s="5">
        <v>17</v>
      </c>
      <c r="X4982" s="5">
        <v>31.949482230449735</v>
      </c>
      <c r="Y4982" s="5">
        <v>11</v>
      </c>
      <c r="Z4982" s="5">
        <v>20.673194384408653</v>
      </c>
      <c r="AA4982" s="5">
        <v>131</v>
      </c>
      <c r="AB4982" s="5">
        <v>246.19895130523034</v>
      </c>
      <c r="AC4982" s="225">
        <v>532</v>
      </c>
      <c r="AD4982" s="5">
        <v>999.83085568230933</v>
      </c>
      <c r="AE4982" s="5">
        <v>93</v>
      </c>
      <c r="AF4982" s="5">
        <v>174.7824616136368</v>
      </c>
      <c r="AG4982" s="5">
        <v>402</v>
      </c>
      <c r="AH4982" s="5">
        <v>755.51128568475258</v>
      </c>
      <c r="AI4982" s="5">
        <v>37</v>
      </c>
      <c r="AJ4982" s="5">
        <v>69.537108383920014</v>
      </c>
    </row>
    <row r="4983" spans="1:36" x14ac:dyDescent="0.25">
      <c r="A4983">
        <v>2018</v>
      </c>
      <c r="B4983" t="s">
        <v>41</v>
      </c>
      <c r="C4983" s="212" t="s">
        <v>6049</v>
      </c>
      <c r="D4983" s="47" t="s">
        <v>6020</v>
      </c>
      <c r="E4983" s="11">
        <v>11.319000000000001</v>
      </c>
      <c r="F4983" s="2">
        <v>0.39910000000000001</v>
      </c>
      <c r="G4983" s="2">
        <v>0.57979999999999998</v>
      </c>
      <c r="H4983" s="2">
        <v>-0.18069999999999997</v>
      </c>
      <c r="I4983" s="2">
        <v>0.39450000000000002</v>
      </c>
      <c r="J4983" s="2">
        <v>0.54200000000000004</v>
      </c>
      <c r="K4983" s="2">
        <v>-0.14750000000000002</v>
      </c>
      <c r="L4983" s="2">
        <v>0.48630000000000001</v>
      </c>
      <c r="M4983" s="2">
        <v>0.49730000000000002</v>
      </c>
      <c r="N4983" s="2">
        <v>-1.100000000000001E-2</v>
      </c>
      <c r="O4983" s="2">
        <v>-0.11306666666666666</v>
      </c>
      <c r="P4983" s="2" t="s">
        <v>5900</v>
      </c>
      <c r="Q4983" s="5">
        <v>53418</v>
      </c>
      <c r="R4983" s="5">
        <v>4719.3214948316981</v>
      </c>
      <c r="S4983" s="5">
        <v>39</v>
      </c>
      <c r="T4983" s="5">
        <v>73.009098056834773</v>
      </c>
      <c r="U4983" s="5">
        <v>0</v>
      </c>
      <c r="V4983" s="5">
        <v>0</v>
      </c>
      <c r="W4983" s="5">
        <v>16</v>
      </c>
      <c r="X4983" s="5">
        <v>29.952450484855291</v>
      </c>
      <c r="Y4983" s="5">
        <v>8</v>
      </c>
      <c r="Z4983" s="5">
        <v>14.976225242427645</v>
      </c>
      <c r="AA4983" s="5">
        <v>15</v>
      </c>
      <c r="AB4983" s="5">
        <v>28.080422329551837</v>
      </c>
      <c r="AC4983" s="225">
        <v>629</v>
      </c>
      <c r="AD4983" s="5">
        <v>1177.5057096858736</v>
      </c>
      <c r="AE4983" s="5">
        <v>64</v>
      </c>
      <c r="AF4983" s="5">
        <v>119.80980193942116</v>
      </c>
      <c r="AG4983" s="5">
        <v>554</v>
      </c>
      <c r="AH4983" s="5">
        <v>1037.1035980381146</v>
      </c>
      <c r="AI4983" s="5">
        <v>11</v>
      </c>
      <c r="AJ4983" s="5">
        <v>20.592309708338014</v>
      </c>
    </row>
    <row r="4984" spans="1:36" x14ac:dyDescent="0.25">
      <c r="A4984">
        <v>2017</v>
      </c>
      <c r="B4984" t="s">
        <v>49</v>
      </c>
      <c r="C4984" s="212" t="s">
        <v>6466</v>
      </c>
      <c r="D4984" s="47" t="s">
        <v>6355</v>
      </c>
      <c r="E4984" s="11">
        <v>5.7</v>
      </c>
      <c r="F4984" s="2">
        <v>0.17380000000000001</v>
      </c>
      <c r="G4984" s="2">
        <v>0.80220000000000002</v>
      </c>
      <c r="H4984" s="2">
        <v>-0.62840000000000007</v>
      </c>
      <c r="I4984" s="2">
        <v>0.34300000000000003</v>
      </c>
      <c r="J4984" s="2">
        <v>0.59599999999999997</v>
      </c>
      <c r="K4984" s="2">
        <v>-0.25299999999999995</v>
      </c>
      <c r="L4984" s="2">
        <v>0.32900000000000001</v>
      </c>
      <c r="M4984" s="2">
        <v>0.65900000000000003</v>
      </c>
      <c r="N4984" s="2">
        <v>-0.33</v>
      </c>
      <c r="O4984" s="2">
        <v>-0.40379999999999999</v>
      </c>
      <c r="P4984" s="2" t="s">
        <v>5900</v>
      </c>
      <c r="Q4984" s="5">
        <v>53425</v>
      </c>
      <c r="R4984" s="5">
        <v>9372.8070175438588</v>
      </c>
      <c r="S4984" s="5">
        <v>248</v>
      </c>
      <c r="T4984" s="5">
        <v>464.20215255030416</v>
      </c>
      <c r="U4984" s="5">
        <v>2</v>
      </c>
      <c r="V4984" s="5">
        <v>3.7435657463734207</v>
      </c>
      <c r="W4984" s="5">
        <v>16</v>
      </c>
      <c r="X4984" s="5">
        <v>29.948525970987365</v>
      </c>
      <c r="Y4984" s="5">
        <v>42</v>
      </c>
      <c r="Z4984" s="5">
        <v>78.614880673841839</v>
      </c>
      <c r="AA4984" s="5">
        <v>188</v>
      </c>
      <c r="AB4984" s="5">
        <v>351.89518015910153</v>
      </c>
      <c r="AC4984" s="225">
        <v>1010</v>
      </c>
      <c r="AD4984" s="5">
        <v>1890.5007019185775</v>
      </c>
      <c r="AE4984" s="5">
        <v>134</v>
      </c>
      <c r="AF4984" s="5">
        <v>250.8189050070192</v>
      </c>
      <c r="AG4984" s="5">
        <v>770</v>
      </c>
      <c r="AH4984" s="5">
        <v>1441.272812353767</v>
      </c>
      <c r="AI4984" s="5">
        <v>106</v>
      </c>
      <c r="AJ4984" s="5">
        <v>198.40898455779129</v>
      </c>
    </row>
    <row r="4985" spans="1:36" x14ac:dyDescent="0.25">
      <c r="A4985">
        <v>2018</v>
      </c>
      <c r="B4985" t="s">
        <v>70</v>
      </c>
      <c r="C4985" s="212" t="s">
        <v>744</v>
      </c>
      <c r="D4985" s="47" t="s">
        <v>359</v>
      </c>
      <c r="E4985" s="11">
        <v>50.75</v>
      </c>
      <c r="F4985" s="2">
        <v>0.75119999999999998</v>
      </c>
      <c r="G4985" s="2">
        <v>0.23230000000000001</v>
      </c>
      <c r="H4985" s="2">
        <v>0.51889999999999992</v>
      </c>
      <c r="I4985" s="2">
        <v>0.75429999999999997</v>
      </c>
      <c r="J4985" s="2">
        <v>0.20200000000000001</v>
      </c>
      <c r="K4985" s="2">
        <v>0.55230000000000001</v>
      </c>
      <c r="L4985" s="2">
        <v>0.72740000000000005</v>
      </c>
      <c r="M4985" s="2">
        <v>0.25580000000000003</v>
      </c>
      <c r="N4985" s="2">
        <v>0.47160000000000002</v>
      </c>
      <c r="O4985" s="2">
        <v>0.51426666666666665</v>
      </c>
      <c r="P4985" s="5" t="s">
        <v>4792</v>
      </c>
      <c r="Q4985" s="5">
        <v>53465</v>
      </c>
      <c r="R4985" s="5">
        <v>1053.4975369458127</v>
      </c>
      <c r="S4985" s="5">
        <v>404</v>
      </c>
      <c r="T4985" s="5">
        <v>755.63452726082483</v>
      </c>
      <c r="U4985" s="5">
        <v>4</v>
      </c>
      <c r="V4985" s="5">
        <v>7.4815299728794535</v>
      </c>
      <c r="W4985" s="5">
        <v>21</v>
      </c>
      <c r="X4985" s="5">
        <v>39.278032357617136</v>
      </c>
      <c r="Y4985" s="5">
        <v>43</v>
      </c>
      <c r="Z4985" s="5">
        <v>80.426447208454135</v>
      </c>
      <c r="AA4985" s="5">
        <v>336</v>
      </c>
      <c r="AB4985" s="5">
        <v>628.44851772187417</v>
      </c>
      <c r="AC4985" s="225">
        <v>2801</v>
      </c>
      <c r="AD4985" s="5">
        <v>5238.9413635088376</v>
      </c>
      <c r="AE4985" s="5">
        <v>348</v>
      </c>
      <c r="AF4985" s="5">
        <v>650.89310764051254</v>
      </c>
      <c r="AG4985" s="5">
        <v>2164</v>
      </c>
      <c r="AH4985" s="5">
        <v>4047.5077153277848</v>
      </c>
      <c r="AI4985" s="5">
        <v>289</v>
      </c>
      <c r="AJ4985" s="5">
        <v>540.54054054054052</v>
      </c>
    </row>
    <row r="4986" spans="1:36" x14ac:dyDescent="0.25">
      <c r="A4986">
        <v>2018</v>
      </c>
      <c r="B4986" t="s">
        <v>71</v>
      </c>
      <c r="C4986" s="212" t="s">
        <v>5814</v>
      </c>
      <c r="D4986" s="47" t="s">
        <v>5291</v>
      </c>
      <c r="E4986" s="11">
        <v>0</v>
      </c>
      <c r="F4986" s="2">
        <v>0.48149999999999998</v>
      </c>
      <c r="G4986" s="2">
        <v>0.49559999999999998</v>
      </c>
      <c r="H4986" s="2">
        <v>-1.4100000000000001E-2</v>
      </c>
      <c r="I4986" s="2">
        <v>0.51300000000000001</v>
      </c>
      <c r="J4986" s="2">
        <v>0.41589999999999999</v>
      </c>
      <c r="K4986" s="2">
        <v>9.710000000000002E-2</v>
      </c>
      <c r="L4986" s="2">
        <v>0.59409999999999996</v>
      </c>
      <c r="M4986" s="2">
        <v>0.379</v>
      </c>
      <c r="N4986" s="2">
        <v>0.21509999999999996</v>
      </c>
      <c r="O4986" s="2">
        <v>9.9366666666666659E-2</v>
      </c>
      <c r="P4986" s="2" t="s">
        <v>5765</v>
      </c>
      <c r="Q4986" s="5">
        <v>53637</v>
      </c>
      <c r="R4986" s="5" t="s">
        <v>4791</v>
      </c>
      <c r="S4986" s="5">
        <v>48</v>
      </c>
      <c r="T4986" s="5">
        <v>89.490463672464898</v>
      </c>
      <c r="U4986" s="5">
        <v>0</v>
      </c>
      <c r="V4986" s="5">
        <v>0</v>
      </c>
      <c r="W4986" s="5">
        <v>27</v>
      </c>
      <c r="X4986" s="5">
        <v>50.338385815761512</v>
      </c>
      <c r="Y4986" s="5">
        <v>3</v>
      </c>
      <c r="Z4986" s="5">
        <v>5.5931539795290561</v>
      </c>
      <c r="AA4986" s="5">
        <v>18</v>
      </c>
      <c r="AB4986" s="5">
        <v>33.558923877174337</v>
      </c>
      <c r="AC4986" s="225">
        <v>501</v>
      </c>
      <c r="AD4986" s="5">
        <v>934.05671458135237</v>
      </c>
      <c r="AE4986" s="5">
        <v>44</v>
      </c>
      <c r="AF4986" s="5">
        <v>82.032925033092823</v>
      </c>
      <c r="AG4986" s="5">
        <v>443</v>
      </c>
      <c r="AH4986" s="5">
        <v>825.9224043104573</v>
      </c>
      <c r="AI4986" s="5">
        <v>14</v>
      </c>
      <c r="AJ4986" s="5">
        <v>26.101385237802265</v>
      </c>
    </row>
    <row r="4987" spans="1:36" x14ac:dyDescent="0.25">
      <c r="A4987">
        <v>2018</v>
      </c>
      <c r="B4987" t="s">
        <v>71</v>
      </c>
      <c r="C4987" s="212" t="s">
        <v>5814</v>
      </c>
      <c r="D4987" s="47" t="s">
        <v>5291</v>
      </c>
      <c r="E4987" s="11">
        <v>0</v>
      </c>
      <c r="F4987" s="2">
        <v>0.48149999999999998</v>
      </c>
      <c r="G4987" s="2">
        <v>0.49559999999999998</v>
      </c>
      <c r="H4987" s="2">
        <v>-1.4100000000000001E-2</v>
      </c>
      <c r="I4987" s="2">
        <v>0.51300000000000001</v>
      </c>
      <c r="J4987" s="2">
        <v>0.41589999999999999</v>
      </c>
      <c r="K4987" s="2">
        <v>9.710000000000002E-2</v>
      </c>
      <c r="L4987" s="2">
        <v>0.59409999999999996</v>
      </c>
      <c r="M4987" s="2">
        <v>0.379</v>
      </c>
      <c r="N4987" s="2">
        <v>0.21509999999999996</v>
      </c>
      <c r="O4987" s="2">
        <v>9.9366666666666659E-2</v>
      </c>
      <c r="P4987" s="2" t="s">
        <v>5765</v>
      </c>
      <c r="Q4987" s="5">
        <v>53637</v>
      </c>
      <c r="R4987" s="5" t="s">
        <v>4791</v>
      </c>
      <c r="S4987" s="5">
        <v>48</v>
      </c>
      <c r="T4987" s="5">
        <v>89.490463672464898</v>
      </c>
      <c r="U4987" s="5">
        <v>0</v>
      </c>
      <c r="V4987" s="5">
        <v>0</v>
      </c>
      <c r="W4987" s="5">
        <v>27</v>
      </c>
      <c r="X4987" s="5">
        <v>50.338385815761512</v>
      </c>
      <c r="Y4987" s="5">
        <v>3</v>
      </c>
      <c r="Z4987" s="5">
        <v>5.5931539795290561</v>
      </c>
      <c r="AA4987" s="5">
        <v>18</v>
      </c>
      <c r="AB4987" s="5">
        <v>33.558923877174337</v>
      </c>
      <c r="AC4987" s="225">
        <v>501</v>
      </c>
      <c r="AD4987" s="5">
        <v>934.05671458135237</v>
      </c>
      <c r="AE4987" s="5">
        <v>44</v>
      </c>
      <c r="AF4987" s="5">
        <v>82.032925033092823</v>
      </c>
      <c r="AG4987" s="5">
        <v>443</v>
      </c>
      <c r="AH4987" s="5">
        <v>825.9224043104573</v>
      </c>
      <c r="AI4987" s="5">
        <v>14</v>
      </c>
      <c r="AJ4987" s="5">
        <v>26.101385237802265</v>
      </c>
    </row>
    <row r="4988" spans="1:36" x14ac:dyDescent="0.25">
      <c r="A4988">
        <v>2018</v>
      </c>
      <c r="B4988" t="s">
        <v>49</v>
      </c>
      <c r="C4988" s="212" t="s">
        <v>6466</v>
      </c>
      <c r="D4988" s="47" t="s">
        <v>6355</v>
      </c>
      <c r="E4988" s="11">
        <v>5.7</v>
      </c>
      <c r="F4988" s="2">
        <v>0.17380000000000001</v>
      </c>
      <c r="G4988" s="2">
        <v>0.80220000000000002</v>
      </c>
      <c r="H4988" s="2">
        <v>-0.62840000000000007</v>
      </c>
      <c r="I4988" s="2">
        <v>0.34300000000000003</v>
      </c>
      <c r="J4988" s="2">
        <v>0.59599999999999997</v>
      </c>
      <c r="K4988" s="2">
        <v>-0.25299999999999995</v>
      </c>
      <c r="L4988" s="2">
        <v>0.32900000000000001</v>
      </c>
      <c r="M4988" s="2">
        <v>0.65900000000000003</v>
      </c>
      <c r="N4988" s="2">
        <v>-0.33</v>
      </c>
      <c r="O4988" s="2">
        <v>-0.40379999999999999</v>
      </c>
      <c r="P4988" s="2" t="s">
        <v>5900</v>
      </c>
      <c r="Q4988" s="5">
        <v>53654</v>
      </c>
      <c r="R4988" s="5">
        <v>9412.9824561403511</v>
      </c>
      <c r="S4988" s="5">
        <v>173</v>
      </c>
      <c r="T4988" s="5">
        <v>322.43635143698515</v>
      </c>
      <c r="U4988" s="5">
        <v>2</v>
      </c>
      <c r="V4988" s="5">
        <v>3.7275878778842215</v>
      </c>
      <c r="W4988" s="5">
        <v>11</v>
      </c>
      <c r="X4988" s="5">
        <v>20.501733328363215</v>
      </c>
      <c r="Y4988" s="5">
        <v>38</v>
      </c>
      <c r="Z4988" s="5">
        <v>70.824169679800193</v>
      </c>
      <c r="AA4988" s="5">
        <v>122</v>
      </c>
      <c r="AB4988" s="5">
        <v>227.38286055093747</v>
      </c>
      <c r="AC4988" s="225">
        <v>653</v>
      </c>
      <c r="AD4988" s="5">
        <v>1217.0574421291983</v>
      </c>
      <c r="AE4988" s="5">
        <v>68</v>
      </c>
      <c r="AF4988" s="5">
        <v>126.73798784806351</v>
      </c>
      <c r="AG4988" s="5">
        <v>524</v>
      </c>
      <c r="AH4988" s="5">
        <v>976.62802400566591</v>
      </c>
      <c r="AI4988" s="5">
        <v>61</v>
      </c>
      <c r="AJ4988" s="5">
        <v>113.69143027546873</v>
      </c>
    </row>
    <row r="4989" spans="1:36" x14ac:dyDescent="0.25">
      <c r="A4989">
        <v>2018</v>
      </c>
      <c r="B4989" t="s">
        <v>41</v>
      </c>
      <c r="C4989" s="212" t="s">
        <v>6039</v>
      </c>
      <c r="D4989" s="47" t="s">
        <v>6005</v>
      </c>
      <c r="E4989" s="11">
        <v>10.718999999999999</v>
      </c>
      <c r="F4989" s="2">
        <v>0.24049999999999999</v>
      </c>
      <c r="G4989" s="2">
        <v>0.74350000000000005</v>
      </c>
      <c r="H4989" s="2">
        <v>-0.50300000000000011</v>
      </c>
      <c r="I4989" s="2">
        <v>0.2102</v>
      </c>
      <c r="J4989" s="2">
        <v>0.74750000000000005</v>
      </c>
      <c r="K4989" s="2">
        <v>-0.53730000000000011</v>
      </c>
      <c r="L4989" s="2">
        <v>0.24629999999999999</v>
      </c>
      <c r="M4989" s="2">
        <v>0.74</v>
      </c>
      <c r="N4989" s="2">
        <v>-0.49370000000000003</v>
      </c>
      <c r="O4989" s="2">
        <v>-0.51133333333333342</v>
      </c>
      <c r="P4989" s="2" t="s">
        <v>5900</v>
      </c>
      <c r="Q4989" s="5">
        <v>53888</v>
      </c>
      <c r="R4989" s="5">
        <v>5027.3346394253194</v>
      </c>
      <c r="S4989" s="5">
        <v>32</v>
      </c>
      <c r="T4989" s="5">
        <v>59.382422802850357</v>
      </c>
      <c r="U4989" s="5">
        <v>0</v>
      </c>
      <c r="V4989" s="5">
        <v>0</v>
      </c>
      <c r="W4989" s="5">
        <v>7</v>
      </c>
      <c r="X4989" s="5">
        <v>12.989904988123515</v>
      </c>
      <c r="Y4989" s="5">
        <v>11</v>
      </c>
      <c r="Z4989" s="5">
        <v>20.412707838479811</v>
      </c>
      <c r="AA4989" s="5">
        <v>14</v>
      </c>
      <c r="AB4989" s="5">
        <v>25.979809976247029</v>
      </c>
      <c r="AC4989" s="225">
        <v>558</v>
      </c>
      <c r="AD4989" s="5">
        <v>1035.4809976247031</v>
      </c>
      <c r="AE4989" s="5">
        <v>55</v>
      </c>
      <c r="AF4989" s="5">
        <v>102.06353919239905</v>
      </c>
      <c r="AG4989" s="5">
        <v>486</v>
      </c>
      <c r="AH4989" s="5">
        <v>901.87054631828983</v>
      </c>
      <c r="AI4989" s="5">
        <v>17</v>
      </c>
      <c r="AJ4989" s="5">
        <v>31.546912114014255</v>
      </c>
    </row>
    <row r="4990" spans="1:36" x14ac:dyDescent="0.25">
      <c r="A4990">
        <v>2019</v>
      </c>
      <c r="B4990" t="s">
        <v>71</v>
      </c>
      <c r="C4990" s="212" t="s">
        <v>5955</v>
      </c>
      <c r="D4990" s="47" t="s">
        <v>610</v>
      </c>
      <c r="E4990" s="11">
        <v>0</v>
      </c>
      <c r="F4990" s="2">
        <v>0.33289999999999997</v>
      </c>
      <c r="G4990" s="2">
        <v>0.64890000000000003</v>
      </c>
      <c r="H4990" s="2">
        <v>-0.31600000000000006</v>
      </c>
      <c r="I4990" s="2">
        <v>0.34639999999999999</v>
      </c>
      <c r="J4990" s="2">
        <v>0.60750000000000004</v>
      </c>
      <c r="K4990" s="2">
        <v>-0.26110000000000005</v>
      </c>
      <c r="L4990" s="2">
        <v>0.41660000000000003</v>
      </c>
      <c r="M4990" s="2">
        <v>0.57110000000000005</v>
      </c>
      <c r="N4990" s="2">
        <v>-0.15450000000000003</v>
      </c>
      <c r="O4990" s="2">
        <v>-0.24386666666666676</v>
      </c>
      <c r="P4990" s="2" t="s">
        <v>5900</v>
      </c>
      <c r="Q4990" s="5">
        <v>54026</v>
      </c>
      <c r="R4990" s="5" t="s">
        <v>4791</v>
      </c>
      <c r="S4990" s="5">
        <v>176</v>
      </c>
      <c r="T4990" s="5">
        <v>325.76907414948357</v>
      </c>
      <c r="U4990" s="5">
        <v>3</v>
      </c>
      <c r="V4990" s="5">
        <v>5.5528819457298342</v>
      </c>
      <c r="W4990" s="5">
        <v>18</v>
      </c>
      <c r="X4990" s="5">
        <v>33.317291674379007</v>
      </c>
      <c r="Y4990" s="5">
        <v>58</v>
      </c>
      <c r="Z4990" s="5">
        <v>107.35571761744346</v>
      </c>
      <c r="AA4990" s="5">
        <v>97</v>
      </c>
      <c r="AB4990" s="5">
        <v>179.5431829119313</v>
      </c>
      <c r="AC4990" s="225">
        <v>1188</v>
      </c>
      <c r="AD4990" s="5">
        <v>2198.9412505090145</v>
      </c>
      <c r="AE4990" s="5">
        <v>172</v>
      </c>
      <c r="AF4990" s="5">
        <v>318.3652315551771</v>
      </c>
      <c r="AG4990" s="5">
        <v>846</v>
      </c>
      <c r="AH4990" s="5">
        <v>1565.9127086958131</v>
      </c>
      <c r="AI4990" s="5">
        <v>170</v>
      </c>
      <c r="AJ4990" s="5">
        <v>314.6633102580239</v>
      </c>
    </row>
    <row r="4991" spans="1:36" x14ac:dyDescent="0.25">
      <c r="A4991">
        <v>2019</v>
      </c>
      <c r="B4991" t="s">
        <v>41</v>
      </c>
      <c r="C4991" s="212" t="s">
        <v>6039</v>
      </c>
      <c r="D4991" s="47" t="s">
        <v>6005</v>
      </c>
      <c r="E4991" s="11">
        <v>10.718999999999999</v>
      </c>
      <c r="F4991" s="2">
        <v>0.24049999999999999</v>
      </c>
      <c r="G4991" s="2">
        <v>0.74350000000000005</v>
      </c>
      <c r="H4991" s="2">
        <v>-0.50300000000000011</v>
      </c>
      <c r="I4991" s="2">
        <v>0.2102</v>
      </c>
      <c r="J4991" s="2">
        <v>0.74750000000000005</v>
      </c>
      <c r="K4991" s="2">
        <v>-0.53730000000000011</v>
      </c>
      <c r="L4991" s="2">
        <v>0.24629999999999999</v>
      </c>
      <c r="M4991" s="2">
        <v>0.74</v>
      </c>
      <c r="N4991" s="2">
        <v>-0.49370000000000003</v>
      </c>
      <c r="O4991" s="2">
        <v>-0.51133333333333342</v>
      </c>
      <c r="P4991" s="2" t="s">
        <v>5900</v>
      </c>
      <c r="Q4991" s="5">
        <v>54089</v>
      </c>
      <c r="R4991" s="5">
        <v>5046.0863886556581</v>
      </c>
      <c r="S4991" s="5">
        <v>29</v>
      </c>
      <c r="T4991" s="5">
        <v>53.615337684187175</v>
      </c>
      <c r="U4991" s="5">
        <v>0</v>
      </c>
      <c r="V4991" s="5">
        <v>0</v>
      </c>
      <c r="W4991" s="5">
        <v>10</v>
      </c>
      <c r="X4991" s="5">
        <v>18.488047477305923</v>
      </c>
      <c r="Y4991" s="5">
        <v>9</v>
      </c>
      <c r="Z4991" s="5">
        <v>16.639242729575329</v>
      </c>
      <c r="AA4991" s="5">
        <v>10</v>
      </c>
      <c r="AB4991" s="5">
        <v>18.488047477305923</v>
      </c>
      <c r="AC4991" s="225">
        <v>464</v>
      </c>
      <c r="AD4991" s="5">
        <v>857.8454029469948</v>
      </c>
      <c r="AE4991" s="5">
        <v>42</v>
      </c>
      <c r="AF4991" s="5">
        <v>77.64979940468487</v>
      </c>
      <c r="AG4991" s="5">
        <v>408</v>
      </c>
      <c r="AH4991" s="5">
        <v>754.3123370740816</v>
      </c>
      <c r="AI4991" s="5">
        <v>14</v>
      </c>
      <c r="AJ4991" s="5">
        <v>25.883266468228292</v>
      </c>
    </row>
    <row r="4992" spans="1:36" x14ac:dyDescent="0.25">
      <c r="A4992">
        <v>2017</v>
      </c>
      <c r="B4992" t="s">
        <v>41</v>
      </c>
      <c r="C4992" s="212" t="s">
        <v>6039</v>
      </c>
      <c r="D4992" s="47" t="s">
        <v>6005</v>
      </c>
      <c r="E4992" s="11">
        <v>10.718999999999999</v>
      </c>
      <c r="F4992" s="2">
        <v>0.24049999999999999</v>
      </c>
      <c r="G4992" s="2">
        <v>0.74350000000000005</v>
      </c>
      <c r="H4992" s="2">
        <v>-0.50300000000000011</v>
      </c>
      <c r="I4992" s="2">
        <v>0.2102</v>
      </c>
      <c r="J4992" s="2">
        <v>0.74750000000000005</v>
      </c>
      <c r="K4992" s="2">
        <v>-0.53730000000000011</v>
      </c>
      <c r="L4992" s="2">
        <v>0.24629999999999999</v>
      </c>
      <c r="M4992" s="2">
        <v>0.74</v>
      </c>
      <c r="N4992" s="2">
        <v>-0.49370000000000003</v>
      </c>
      <c r="O4992" s="2">
        <v>-0.51133333333333342</v>
      </c>
      <c r="P4992" s="2" t="s">
        <v>5900</v>
      </c>
      <c r="Q4992" s="5">
        <v>54162</v>
      </c>
      <c r="R4992" s="5">
        <v>5052.8967254408062</v>
      </c>
      <c r="S4992" s="5">
        <v>25</v>
      </c>
      <c r="T4992" s="5">
        <v>46.157822827812858</v>
      </c>
      <c r="U4992" s="5">
        <v>0</v>
      </c>
      <c r="V4992" s="5">
        <v>0</v>
      </c>
      <c r="W4992" s="5">
        <v>3</v>
      </c>
      <c r="X4992" s="5">
        <v>5.5389387393375431</v>
      </c>
      <c r="Y4992" s="5">
        <v>7</v>
      </c>
      <c r="Z4992" s="5">
        <v>12.924190391787601</v>
      </c>
      <c r="AA4992" s="5">
        <v>15</v>
      </c>
      <c r="AB4992" s="5">
        <v>27.694693696687715</v>
      </c>
      <c r="AC4992" s="225">
        <v>567</v>
      </c>
      <c r="AD4992" s="5">
        <v>1046.8594217347957</v>
      </c>
      <c r="AE4992" s="5">
        <v>51</v>
      </c>
      <c r="AF4992" s="5">
        <v>94.161958568738228</v>
      </c>
      <c r="AG4992" s="5">
        <v>499</v>
      </c>
      <c r="AH4992" s="5">
        <v>921.31014364314456</v>
      </c>
      <c r="AI4992" s="5">
        <v>17</v>
      </c>
      <c r="AJ4992" s="5">
        <v>31.387319522912744</v>
      </c>
    </row>
    <row r="4993" spans="1:36" x14ac:dyDescent="0.25">
      <c r="A4993">
        <v>2018</v>
      </c>
      <c r="B4993" t="s">
        <v>71</v>
      </c>
      <c r="C4993" s="212" t="s">
        <v>5955</v>
      </c>
      <c r="D4993" s="47" t="s">
        <v>610</v>
      </c>
      <c r="E4993" s="11">
        <v>0</v>
      </c>
      <c r="F4993" s="2">
        <v>0.33289999999999997</v>
      </c>
      <c r="G4993" s="2">
        <v>0.64890000000000003</v>
      </c>
      <c r="H4993" s="2">
        <v>-0.31600000000000006</v>
      </c>
      <c r="I4993" s="2">
        <v>0.34639999999999999</v>
      </c>
      <c r="J4993" s="2">
        <v>0.60750000000000004</v>
      </c>
      <c r="K4993" s="2">
        <v>-0.26110000000000005</v>
      </c>
      <c r="L4993" s="2">
        <v>0.41660000000000003</v>
      </c>
      <c r="M4993" s="2">
        <v>0.57110000000000005</v>
      </c>
      <c r="N4993" s="2">
        <v>-0.15450000000000003</v>
      </c>
      <c r="O4993" s="2">
        <v>-0.24386666666666676</v>
      </c>
      <c r="P4993" s="2" t="s">
        <v>5900</v>
      </c>
      <c r="Q4993" s="5">
        <v>54201</v>
      </c>
      <c r="R4993" s="5" t="s">
        <v>4791</v>
      </c>
      <c r="S4993" s="5">
        <v>183</v>
      </c>
      <c r="T4993" s="5">
        <v>337.63214700835778</v>
      </c>
      <c r="U4993" s="5">
        <v>0</v>
      </c>
      <c r="V4993" s="5">
        <v>0</v>
      </c>
      <c r="W4993" s="5">
        <v>29</v>
      </c>
      <c r="X4993" s="5">
        <v>53.504547886570357</v>
      </c>
      <c r="Y4993" s="5">
        <v>59</v>
      </c>
      <c r="Z4993" s="5">
        <v>108.85408018302245</v>
      </c>
      <c r="AA4993" s="5">
        <v>95</v>
      </c>
      <c r="AB4993" s="5">
        <v>175.27351893876497</v>
      </c>
      <c r="AC4993" s="225">
        <v>1235</v>
      </c>
      <c r="AD4993" s="5">
        <v>2278.5557462039446</v>
      </c>
      <c r="AE4993" s="5">
        <v>206</v>
      </c>
      <c r="AF4993" s="5">
        <v>380.06678843563776</v>
      </c>
      <c r="AG4993" s="5">
        <v>844</v>
      </c>
      <c r="AH4993" s="5">
        <v>1557.1668419401856</v>
      </c>
      <c r="AI4993" s="5">
        <v>185</v>
      </c>
      <c r="AJ4993" s="5">
        <v>341.32211582812124</v>
      </c>
    </row>
    <row r="4994" spans="1:36" x14ac:dyDescent="0.25">
      <c r="A4994">
        <v>2018</v>
      </c>
      <c r="B4994" t="s">
        <v>71</v>
      </c>
      <c r="C4994" s="212" t="s">
        <v>5955</v>
      </c>
      <c r="D4994" s="47" t="s">
        <v>610</v>
      </c>
      <c r="E4994" s="11">
        <v>0</v>
      </c>
      <c r="F4994" s="2">
        <v>0.33289999999999997</v>
      </c>
      <c r="G4994" s="2">
        <v>0.64890000000000003</v>
      </c>
      <c r="H4994" s="2">
        <v>-0.31600000000000006</v>
      </c>
      <c r="I4994" s="2">
        <v>0.34639999999999999</v>
      </c>
      <c r="J4994" s="2">
        <v>0.60750000000000004</v>
      </c>
      <c r="K4994" s="2">
        <v>-0.26110000000000005</v>
      </c>
      <c r="L4994" s="2">
        <v>0.41660000000000003</v>
      </c>
      <c r="M4994" s="2">
        <v>0.57110000000000005</v>
      </c>
      <c r="N4994" s="2">
        <v>-0.15450000000000003</v>
      </c>
      <c r="O4994" s="2">
        <v>-0.24386666666666676</v>
      </c>
      <c r="P4994" s="2" t="s">
        <v>5900</v>
      </c>
      <c r="Q4994" s="5">
        <v>54201</v>
      </c>
      <c r="R4994" s="5" t="s">
        <v>4791</v>
      </c>
      <c r="S4994" s="5">
        <v>183</v>
      </c>
      <c r="T4994" s="5">
        <v>337.63214700835778</v>
      </c>
      <c r="U4994" s="5">
        <v>0</v>
      </c>
      <c r="V4994" s="5">
        <v>0</v>
      </c>
      <c r="W4994" s="5">
        <v>29</v>
      </c>
      <c r="X4994" s="5">
        <v>53.504547886570357</v>
      </c>
      <c r="Y4994" s="5">
        <v>59</v>
      </c>
      <c r="Z4994" s="5">
        <v>108.85408018302245</v>
      </c>
      <c r="AA4994" s="5">
        <v>95</v>
      </c>
      <c r="AB4994" s="5">
        <v>175.27351893876497</v>
      </c>
      <c r="AC4994" s="225">
        <v>1235</v>
      </c>
      <c r="AD4994" s="5">
        <v>2278.5557462039446</v>
      </c>
      <c r="AE4994" s="5">
        <v>206</v>
      </c>
      <c r="AF4994" s="5">
        <v>380.06678843563776</v>
      </c>
      <c r="AG4994" s="5">
        <v>844</v>
      </c>
      <c r="AH4994" s="5">
        <v>1557.1668419401856</v>
      </c>
      <c r="AI4994" s="5">
        <v>185</v>
      </c>
      <c r="AJ4994" s="5">
        <v>341.32211582812124</v>
      </c>
    </row>
    <row r="4995" spans="1:36" x14ac:dyDescent="0.25">
      <c r="A4995">
        <v>2019</v>
      </c>
      <c r="B4995" t="s">
        <v>70</v>
      </c>
      <c r="C4995" s="212" t="s">
        <v>744</v>
      </c>
      <c r="D4995" s="47" t="s">
        <v>359</v>
      </c>
      <c r="E4995" s="11">
        <v>50.75</v>
      </c>
      <c r="F4995" s="2">
        <v>0.75119999999999998</v>
      </c>
      <c r="G4995" s="2">
        <v>0.23230000000000001</v>
      </c>
      <c r="H4995" s="2">
        <v>0.51889999999999992</v>
      </c>
      <c r="I4995" s="2">
        <v>0.75429999999999997</v>
      </c>
      <c r="J4995" s="2">
        <v>0.20200000000000001</v>
      </c>
      <c r="K4995" s="2">
        <v>0.55230000000000001</v>
      </c>
      <c r="L4995" s="2">
        <v>0.72740000000000005</v>
      </c>
      <c r="M4995" s="2">
        <v>0.25580000000000003</v>
      </c>
      <c r="N4995" s="2">
        <v>0.47160000000000002</v>
      </c>
      <c r="O4995" s="2">
        <v>0.51426666666666665</v>
      </c>
      <c r="P4995" s="5" t="s">
        <v>4792</v>
      </c>
      <c r="Q4995" s="5">
        <v>54218</v>
      </c>
      <c r="R4995" s="5">
        <v>1068.3349753694581</v>
      </c>
      <c r="S4995" s="5">
        <v>332</v>
      </c>
      <c r="T4995" s="5">
        <v>612.34276439558812</v>
      </c>
      <c r="U4995" s="5">
        <v>3</v>
      </c>
      <c r="V4995" s="5">
        <v>5.5332177505625442</v>
      </c>
      <c r="W4995" s="5">
        <v>22</v>
      </c>
      <c r="X4995" s="5">
        <v>40.576930170791989</v>
      </c>
      <c r="Y4995" s="5">
        <v>35</v>
      </c>
      <c r="Z4995" s="5">
        <v>64.554207089896352</v>
      </c>
      <c r="AA4995" s="5">
        <v>272</v>
      </c>
      <c r="AB4995" s="5">
        <v>501.67840938433733</v>
      </c>
      <c r="AC4995" s="225">
        <v>2829</v>
      </c>
      <c r="AD4995" s="5">
        <v>5217.8243387804787</v>
      </c>
      <c r="AE4995" s="5">
        <v>324</v>
      </c>
      <c r="AF4995" s="5">
        <v>597.58751706075475</v>
      </c>
      <c r="AG4995" s="5">
        <v>2232</v>
      </c>
      <c r="AH4995" s="5">
        <v>4116.7140064185332</v>
      </c>
      <c r="AI4995" s="5">
        <v>273</v>
      </c>
      <c r="AJ4995" s="5">
        <v>503.52281530119149</v>
      </c>
    </row>
    <row r="4996" spans="1:36" x14ac:dyDescent="0.25">
      <c r="A4996">
        <v>2018</v>
      </c>
      <c r="B4996" t="s">
        <v>49</v>
      </c>
      <c r="C4996" s="212" t="s">
        <v>6466</v>
      </c>
      <c r="D4996" s="47" t="s">
        <v>6355</v>
      </c>
      <c r="E4996" s="11">
        <v>5.7</v>
      </c>
      <c r="F4996" s="2">
        <v>0.17380000000000001</v>
      </c>
      <c r="G4996" s="2">
        <v>0.80220000000000002</v>
      </c>
      <c r="H4996" s="2">
        <v>-0.62840000000000007</v>
      </c>
      <c r="I4996" s="2">
        <v>0.34300000000000003</v>
      </c>
      <c r="J4996" s="2">
        <v>0.59599999999999997</v>
      </c>
      <c r="K4996" s="2">
        <v>-0.25299999999999995</v>
      </c>
      <c r="L4996" s="2">
        <v>0.32900000000000001</v>
      </c>
      <c r="M4996" s="2">
        <v>0.65900000000000003</v>
      </c>
      <c r="N4996" s="2">
        <v>-0.33</v>
      </c>
      <c r="O4996" s="2">
        <v>-0.40379999999999999</v>
      </c>
      <c r="P4996" s="2" t="s">
        <v>5900</v>
      </c>
      <c r="Q4996" s="5">
        <v>54296</v>
      </c>
      <c r="R4996" s="5">
        <v>9525.6140350877195</v>
      </c>
      <c r="S4996" s="5">
        <v>259</v>
      </c>
      <c r="T4996" s="5">
        <v>477.0148813908944</v>
      </c>
      <c r="U4996" s="5">
        <v>0</v>
      </c>
      <c r="V4996" s="5">
        <v>0</v>
      </c>
      <c r="W4996" s="5">
        <v>32</v>
      </c>
      <c r="X4996" s="5">
        <v>58.936201561809334</v>
      </c>
      <c r="Y4996" s="5">
        <v>33</v>
      </c>
      <c r="Z4996" s="5">
        <v>60.777957860615885</v>
      </c>
      <c r="AA4996" s="5">
        <v>194</v>
      </c>
      <c r="AB4996" s="5">
        <v>357.30072196846913</v>
      </c>
      <c r="AC4996" s="225">
        <v>885</v>
      </c>
      <c r="AD4996" s="5">
        <v>1629.9543244437896</v>
      </c>
      <c r="AE4996" s="5">
        <v>99</v>
      </c>
      <c r="AF4996" s="5">
        <v>182.33387358184766</v>
      </c>
      <c r="AG4996" s="5">
        <v>700</v>
      </c>
      <c r="AH4996" s="5">
        <v>1289.2294091645795</v>
      </c>
      <c r="AI4996" s="5">
        <v>86</v>
      </c>
      <c r="AJ4996" s="5">
        <v>158.3910416973626</v>
      </c>
    </row>
    <row r="4997" spans="1:36" x14ac:dyDescent="0.25">
      <c r="A4997">
        <v>2018</v>
      </c>
      <c r="B4997" t="s">
        <v>41</v>
      </c>
      <c r="C4997" s="212" t="s">
        <v>5860</v>
      </c>
      <c r="D4997" s="47" t="s">
        <v>5859</v>
      </c>
      <c r="E4997" s="11">
        <v>18.295999999999999</v>
      </c>
      <c r="F4997" s="2">
        <v>0.46550000000000002</v>
      </c>
      <c r="G4997" s="2">
        <v>0.505</v>
      </c>
      <c r="H4997" s="2">
        <v>-3.949999999999998E-2</v>
      </c>
      <c r="I4997" s="2">
        <v>0.46839999999999998</v>
      </c>
      <c r="J4997" s="2">
        <v>0.45529999999999998</v>
      </c>
      <c r="K4997" s="2">
        <v>1.3100000000000001E-2</v>
      </c>
      <c r="L4997" s="2">
        <v>0.54369999999999996</v>
      </c>
      <c r="M4997" s="2">
        <v>0.434</v>
      </c>
      <c r="N4997" s="2">
        <v>0.10969999999999996</v>
      </c>
      <c r="O4997" s="2">
        <v>2.7766666666666662E-2</v>
      </c>
      <c r="P4997" s="2" t="s">
        <v>5765</v>
      </c>
      <c r="Q4997" s="5">
        <v>54525</v>
      </c>
      <c r="R4997" s="5">
        <v>2980.1595977262791</v>
      </c>
      <c r="S4997" s="5">
        <v>119</v>
      </c>
      <c r="T4997" s="5">
        <v>218.24850985786335</v>
      </c>
      <c r="U4997" s="5">
        <v>2</v>
      </c>
      <c r="V4997" s="5">
        <v>3.6680421824850984</v>
      </c>
      <c r="W4997" s="5">
        <v>35</v>
      </c>
      <c r="X4997" s="5">
        <v>64.190738193489224</v>
      </c>
      <c r="Y4997" s="5">
        <v>21</v>
      </c>
      <c r="Z4997" s="5">
        <v>38.514442916093536</v>
      </c>
      <c r="AA4997" s="5">
        <v>61</v>
      </c>
      <c r="AB4997" s="5">
        <v>111.87528656579551</v>
      </c>
      <c r="AC4997" s="225">
        <v>985</v>
      </c>
      <c r="AD4997" s="5">
        <v>1806.510774873911</v>
      </c>
      <c r="AE4997" s="5">
        <v>119</v>
      </c>
      <c r="AF4997" s="5">
        <v>218.24850985786335</v>
      </c>
      <c r="AG4997" s="5">
        <v>843</v>
      </c>
      <c r="AH4997" s="5">
        <v>1546.0797799174691</v>
      </c>
      <c r="AI4997" s="5">
        <v>23</v>
      </c>
      <c r="AJ4997" s="5">
        <v>42.182485098578631</v>
      </c>
    </row>
    <row r="4998" spans="1:36" x14ac:dyDescent="0.25">
      <c r="A4998">
        <v>2017</v>
      </c>
      <c r="B4998" t="s">
        <v>41</v>
      </c>
      <c r="C4998" s="212" t="s">
        <v>5860</v>
      </c>
      <c r="D4998" s="47" t="s">
        <v>5859</v>
      </c>
      <c r="E4998" s="11">
        <v>18.295999999999999</v>
      </c>
      <c r="F4998" s="2">
        <v>0.46550000000000002</v>
      </c>
      <c r="G4998" s="2">
        <v>0.505</v>
      </c>
      <c r="H4998" s="2">
        <v>-3.949999999999998E-2</v>
      </c>
      <c r="I4998" s="2">
        <v>0.46839999999999998</v>
      </c>
      <c r="J4998" s="2">
        <v>0.45529999999999998</v>
      </c>
      <c r="K4998" s="2">
        <v>1.3100000000000001E-2</v>
      </c>
      <c r="L4998" s="2">
        <v>0.54369999999999996</v>
      </c>
      <c r="M4998" s="2">
        <v>0.434</v>
      </c>
      <c r="N4998" s="2">
        <v>0.10969999999999996</v>
      </c>
      <c r="O4998" s="2">
        <v>2.7766666666666662E-2</v>
      </c>
      <c r="P4998" s="2" t="s">
        <v>5765</v>
      </c>
      <c r="Q4998" s="5">
        <v>54540</v>
      </c>
      <c r="R4998" s="5">
        <v>2980.9794490599038</v>
      </c>
      <c r="S4998" s="5">
        <v>128</v>
      </c>
      <c r="T4998" s="5">
        <v>234.6901356802347</v>
      </c>
      <c r="U4998" s="5">
        <v>1</v>
      </c>
      <c r="V4998" s="5">
        <v>1.8335166850018336</v>
      </c>
      <c r="W4998" s="5">
        <v>42</v>
      </c>
      <c r="X4998" s="5">
        <v>77.007700770077008</v>
      </c>
      <c r="Y4998" s="5">
        <v>20</v>
      </c>
      <c r="Z4998" s="5">
        <v>36.670333700036672</v>
      </c>
      <c r="AA4998" s="5">
        <v>65</v>
      </c>
      <c r="AB4998" s="5">
        <v>119.17858452511919</v>
      </c>
      <c r="AC4998" s="225">
        <v>1040</v>
      </c>
      <c r="AD4998" s="5">
        <v>1906.8573524019071</v>
      </c>
      <c r="AE4998" s="5">
        <v>106</v>
      </c>
      <c r="AF4998" s="5">
        <v>194.35276861019435</v>
      </c>
      <c r="AG4998" s="5">
        <v>912</v>
      </c>
      <c r="AH4998" s="5">
        <v>1672.1672167216723</v>
      </c>
      <c r="AI4998" s="5">
        <v>22</v>
      </c>
      <c r="AJ4998" s="5">
        <v>40.337367070040337</v>
      </c>
    </row>
    <row r="4999" spans="1:36" x14ac:dyDescent="0.25">
      <c r="A4999">
        <v>2019</v>
      </c>
      <c r="B4999" t="s">
        <v>41</v>
      </c>
      <c r="C4999" s="212" t="s">
        <v>6006</v>
      </c>
      <c r="D4999" s="47" t="s">
        <v>6005</v>
      </c>
      <c r="E4999" s="11">
        <v>3.9039999999999999</v>
      </c>
      <c r="F4999" s="2">
        <v>0.24049999999999999</v>
      </c>
      <c r="G4999" s="2">
        <v>0.74350000000000005</v>
      </c>
      <c r="H4999" s="2">
        <v>-0.50300000000000011</v>
      </c>
      <c r="I4999" s="2">
        <v>0.2102</v>
      </c>
      <c r="J4999" s="2">
        <v>0.74750000000000005</v>
      </c>
      <c r="K4999" s="2">
        <v>-0.53730000000000011</v>
      </c>
      <c r="L4999" s="2">
        <v>0.24629999999999999</v>
      </c>
      <c r="M4999" s="2">
        <v>0.74</v>
      </c>
      <c r="N4999" s="2">
        <v>-0.49370000000000003</v>
      </c>
      <c r="O4999" s="2">
        <v>-0.51133333333333342</v>
      </c>
      <c r="P4999" s="2" t="s">
        <v>5900</v>
      </c>
      <c r="Q4999" s="5">
        <v>54702</v>
      </c>
      <c r="R4999" s="5">
        <v>14011.782786885246</v>
      </c>
      <c r="S4999" s="5">
        <v>114</v>
      </c>
      <c r="T4999" s="5">
        <v>208.40188658549962</v>
      </c>
      <c r="U4999" s="5">
        <v>2</v>
      </c>
      <c r="V4999" s="5">
        <v>3.6561734488684143</v>
      </c>
      <c r="W4999" s="5">
        <v>30</v>
      </c>
      <c r="X4999" s="5">
        <v>54.842601733026221</v>
      </c>
      <c r="Y4999" s="5">
        <v>40</v>
      </c>
      <c r="Z4999" s="5">
        <v>73.123468977368276</v>
      </c>
      <c r="AA4999" s="5">
        <v>42</v>
      </c>
      <c r="AB4999" s="5">
        <v>76.779642426236705</v>
      </c>
      <c r="AC4999" s="225">
        <v>595</v>
      </c>
      <c r="AD4999" s="5">
        <v>1087.7116010383531</v>
      </c>
      <c r="AE4999" s="5">
        <v>127</v>
      </c>
      <c r="AF4999" s="5">
        <v>232.16701400314432</v>
      </c>
      <c r="AG4999" s="5">
        <v>421</v>
      </c>
      <c r="AH4999" s="5">
        <v>769.62451098680117</v>
      </c>
      <c r="AI4999" s="5">
        <v>47</v>
      </c>
      <c r="AJ4999" s="5">
        <v>85.920076048407736</v>
      </c>
    </row>
    <row r="5000" spans="1:36" x14ac:dyDescent="0.25">
      <c r="A5000">
        <v>2019</v>
      </c>
      <c r="B5000" t="s">
        <v>41</v>
      </c>
      <c r="C5000" s="212" t="s">
        <v>5860</v>
      </c>
      <c r="D5000" s="47" t="s">
        <v>5859</v>
      </c>
      <c r="E5000" s="11">
        <v>18.295999999999999</v>
      </c>
      <c r="F5000" s="2">
        <v>0.46550000000000002</v>
      </c>
      <c r="G5000" s="2">
        <v>0.505</v>
      </c>
      <c r="H5000" s="2">
        <v>-3.949999999999998E-2</v>
      </c>
      <c r="I5000" s="2">
        <v>0.46839999999999998</v>
      </c>
      <c r="J5000" s="2">
        <v>0.45529999999999998</v>
      </c>
      <c r="K5000" s="2">
        <v>1.3100000000000001E-2</v>
      </c>
      <c r="L5000" s="2">
        <v>0.54369999999999996</v>
      </c>
      <c r="M5000" s="2">
        <v>0.434</v>
      </c>
      <c r="N5000" s="2">
        <v>0.10969999999999996</v>
      </c>
      <c r="O5000" s="2">
        <v>2.7766666666666662E-2</v>
      </c>
      <c r="P5000" s="2" t="s">
        <v>5765</v>
      </c>
      <c r="Q5000" s="5">
        <v>55013</v>
      </c>
      <c r="R5000" s="5">
        <v>3006.8320944468737</v>
      </c>
      <c r="S5000" s="5">
        <v>152</v>
      </c>
      <c r="T5000" s="5">
        <v>276.2983294857579</v>
      </c>
      <c r="U5000" s="5">
        <v>2</v>
      </c>
      <c r="V5000" s="5">
        <v>3.6355043353389198</v>
      </c>
      <c r="W5000" s="5">
        <v>41</v>
      </c>
      <c r="X5000" s="5">
        <v>74.527838874447866</v>
      </c>
      <c r="Y5000" s="5">
        <v>23</v>
      </c>
      <c r="Z5000" s="5">
        <v>41.808299856397575</v>
      </c>
      <c r="AA5000" s="5">
        <v>86</v>
      </c>
      <c r="AB5000" s="5">
        <v>156.32668641957355</v>
      </c>
      <c r="AC5000" s="225">
        <v>936</v>
      </c>
      <c r="AD5000" s="5">
        <v>1701.4160289386143</v>
      </c>
      <c r="AE5000" s="5">
        <v>102</v>
      </c>
      <c r="AF5000" s="5">
        <v>185.41072110228492</v>
      </c>
      <c r="AG5000" s="5">
        <v>790</v>
      </c>
      <c r="AH5000" s="5">
        <v>1436.0242124588733</v>
      </c>
      <c r="AI5000" s="5">
        <v>44</v>
      </c>
      <c r="AJ5000" s="5">
        <v>79.981095377456228</v>
      </c>
    </row>
    <row r="5001" spans="1:36" x14ac:dyDescent="0.25">
      <c r="A5001">
        <v>2019</v>
      </c>
      <c r="B5001" t="s">
        <v>71</v>
      </c>
      <c r="C5001" s="212" t="s">
        <v>5808</v>
      </c>
      <c r="D5001" s="47" t="s">
        <v>649</v>
      </c>
      <c r="E5001" s="11">
        <v>0</v>
      </c>
      <c r="F5001" s="2">
        <v>0.502</v>
      </c>
      <c r="G5001" s="2">
        <v>0.48620000000000002</v>
      </c>
      <c r="H5001" s="2">
        <v>1.5799999999999981E-2</v>
      </c>
      <c r="I5001" s="2">
        <v>0.48920000000000002</v>
      </c>
      <c r="J5001" s="2">
        <v>0.4844</v>
      </c>
      <c r="K5001" s="2">
        <v>4.8000000000000265E-3</v>
      </c>
      <c r="L5001" s="2">
        <v>0.4879</v>
      </c>
      <c r="M5001" s="2">
        <v>0.504</v>
      </c>
      <c r="N5001" s="2">
        <v>-1.6100000000000003E-2</v>
      </c>
      <c r="O5001" s="2">
        <v>1.5000000000000013E-3</v>
      </c>
      <c r="P5001" s="2" t="s">
        <v>5765</v>
      </c>
      <c r="Q5001" s="5">
        <v>55084</v>
      </c>
      <c r="R5001" s="5" t="s">
        <v>4791</v>
      </c>
      <c r="S5001" s="5">
        <v>344</v>
      </c>
      <c r="T5001" s="5">
        <v>624.50076247186109</v>
      </c>
      <c r="U5001" s="5">
        <v>9</v>
      </c>
      <c r="V5001" s="5">
        <v>16.338682739089389</v>
      </c>
      <c r="W5001" s="5">
        <v>29</v>
      </c>
      <c r="X5001" s="5">
        <v>52.646866603732477</v>
      </c>
      <c r="Y5001" s="5">
        <v>84</v>
      </c>
      <c r="Z5001" s="5">
        <v>152.49437223150099</v>
      </c>
      <c r="AA5001" s="5">
        <v>222</v>
      </c>
      <c r="AB5001" s="5">
        <v>403.02084089753833</v>
      </c>
      <c r="AC5001" s="225">
        <v>1203</v>
      </c>
      <c r="AD5001" s="5">
        <v>2183.9372594582819</v>
      </c>
      <c r="AE5001" s="5">
        <v>326</v>
      </c>
      <c r="AF5001" s="5">
        <v>591.82339699368242</v>
      </c>
      <c r="AG5001" s="5">
        <v>757</v>
      </c>
      <c r="AH5001" s="5">
        <v>1374.264759276741</v>
      </c>
      <c r="AI5001" s="5">
        <v>120</v>
      </c>
      <c r="AJ5001" s="5">
        <v>217.84910318785856</v>
      </c>
    </row>
    <row r="5002" spans="1:36" x14ac:dyDescent="0.25">
      <c r="A5002">
        <v>2018</v>
      </c>
      <c r="B5002" t="s">
        <v>71</v>
      </c>
      <c r="C5002" s="212" t="s">
        <v>5851</v>
      </c>
      <c r="D5002" s="47" t="s">
        <v>5817</v>
      </c>
      <c r="E5002" s="11">
        <v>0</v>
      </c>
      <c r="F5002" s="2">
        <v>0.4909</v>
      </c>
      <c r="G5002" s="2">
        <v>0.49309999999999998</v>
      </c>
      <c r="H5002" s="2">
        <v>-2.1999999999999797E-3</v>
      </c>
      <c r="I5002" s="2">
        <v>0.51739999999999997</v>
      </c>
      <c r="J5002" s="2">
        <v>0.43140000000000001</v>
      </c>
      <c r="K5002" s="2">
        <v>8.5999999999999965E-2</v>
      </c>
      <c r="L5002" s="2">
        <v>0.57120000000000004</v>
      </c>
      <c r="M5002" s="2">
        <v>0.4143</v>
      </c>
      <c r="N5002" s="2">
        <v>0.15690000000000004</v>
      </c>
      <c r="O5002" s="2">
        <v>8.0233333333333337E-2</v>
      </c>
      <c r="P5002" s="2" t="s">
        <v>5765</v>
      </c>
      <c r="Q5002" s="5">
        <v>55130</v>
      </c>
      <c r="R5002" s="5" t="s">
        <v>4791</v>
      </c>
      <c r="S5002" s="5">
        <v>87</v>
      </c>
      <c r="T5002" s="5">
        <v>157.80881552693634</v>
      </c>
      <c r="U5002" s="5">
        <v>0</v>
      </c>
      <c r="V5002" s="5">
        <v>0</v>
      </c>
      <c r="W5002" s="5">
        <v>7</v>
      </c>
      <c r="X5002" s="5">
        <v>12.697261019408671</v>
      </c>
      <c r="Y5002" s="5">
        <v>16</v>
      </c>
      <c r="Z5002" s="5">
        <v>29.022310901505534</v>
      </c>
      <c r="AA5002" s="5">
        <v>64</v>
      </c>
      <c r="AB5002" s="5">
        <v>116.08924360602214</v>
      </c>
      <c r="AC5002" s="225">
        <v>1288</v>
      </c>
      <c r="AD5002" s="5">
        <v>2336.2960275711953</v>
      </c>
      <c r="AE5002" s="5">
        <v>91</v>
      </c>
      <c r="AF5002" s="5">
        <v>165.0643932523127</v>
      </c>
      <c r="AG5002" s="5">
        <v>1061</v>
      </c>
      <c r="AH5002" s="5">
        <v>1924.5419916560854</v>
      </c>
      <c r="AI5002" s="5">
        <v>136</v>
      </c>
      <c r="AJ5002" s="5">
        <v>246.68964266279701</v>
      </c>
    </row>
    <row r="5003" spans="1:36" x14ac:dyDescent="0.25">
      <c r="A5003">
        <v>2018</v>
      </c>
      <c r="B5003" t="s">
        <v>71</v>
      </c>
      <c r="C5003" s="212" t="s">
        <v>5851</v>
      </c>
      <c r="D5003" s="47" t="s">
        <v>5817</v>
      </c>
      <c r="E5003" s="11">
        <v>0</v>
      </c>
      <c r="F5003" s="2">
        <v>0.4909</v>
      </c>
      <c r="G5003" s="2">
        <v>0.49309999999999998</v>
      </c>
      <c r="H5003" s="2">
        <v>-2.1999999999999797E-3</v>
      </c>
      <c r="I5003" s="2">
        <v>0.51739999999999997</v>
      </c>
      <c r="J5003" s="2">
        <v>0.43140000000000001</v>
      </c>
      <c r="K5003" s="2">
        <v>8.5999999999999965E-2</v>
      </c>
      <c r="L5003" s="2">
        <v>0.57120000000000004</v>
      </c>
      <c r="M5003" s="2">
        <v>0.4143</v>
      </c>
      <c r="N5003" s="2">
        <v>0.15690000000000004</v>
      </c>
      <c r="O5003" s="2">
        <v>8.0233333333333337E-2</v>
      </c>
      <c r="P5003" s="2" t="s">
        <v>5765</v>
      </c>
      <c r="Q5003" s="5">
        <v>55130</v>
      </c>
      <c r="R5003" s="5" t="s">
        <v>4791</v>
      </c>
      <c r="S5003" s="5">
        <v>87</v>
      </c>
      <c r="T5003" s="5">
        <v>157.80881552693634</v>
      </c>
      <c r="U5003" s="5">
        <v>0</v>
      </c>
      <c r="V5003" s="5">
        <v>0</v>
      </c>
      <c r="W5003" s="5">
        <v>7</v>
      </c>
      <c r="X5003" s="5">
        <v>12.697261019408671</v>
      </c>
      <c r="Y5003" s="5">
        <v>16</v>
      </c>
      <c r="Z5003" s="5">
        <v>29.022310901505534</v>
      </c>
      <c r="AA5003" s="5">
        <v>64</v>
      </c>
      <c r="AB5003" s="5">
        <v>116.08924360602214</v>
      </c>
      <c r="AC5003" s="225">
        <v>1288</v>
      </c>
      <c r="AD5003" s="5">
        <v>2336.2960275711953</v>
      </c>
      <c r="AE5003" s="5">
        <v>91</v>
      </c>
      <c r="AF5003" s="5">
        <v>165.0643932523127</v>
      </c>
      <c r="AG5003" s="5">
        <v>1061</v>
      </c>
      <c r="AH5003" s="5">
        <v>1924.5419916560854</v>
      </c>
      <c r="AI5003" s="5">
        <v>136</v>
      </c>
      <c r="AJ5003" s="5">
        <v>246.68964266279701</v>
      </c>
    </row>
    <row r="5004" spans="1:36" x14ac:dyDescent="0.25">
      <c r="A5004">
        <v>2018</v>
      </c>
      <c r="B5004" t="s">
        <v>49</v>
      </c>
      <c r="C5004" s="212" t="s">
        <v>6357</v>
      </c>
      <c r="D5004" s="47" t="s">
        <v>6320</v>
      </c>
      <c r="E5004" s="11">
        <v>22.9</v>
      </c>
      <c r="F5004" s="2">
        <v>0.39539999999999997</v>
      </c>
      <c r="G5004" s="2">
        <v>0.57040000000000002</v>
      </c>
      <c r="H5004" s="2">
        <v>-0.17500000000000004</v>
      </c>
      <c r="I5004" s="2">
        <v>0.40100000000000002</v>
      </c>
      <c r="J5004" s="2">
        <v>0.503</v>
      </c>
      <c r="K5004" s="2">
        <v>-0.10199999999999998</v>
      </c>
      <c r="L5004" s="2">
        <v>0.35899999999999999</v>
      </c>
      <c r="M5004" s="2">
        <v>0.623</v>
      </c>
      <c r="N5004" s="2">
        <v>-0.26400000000000001</v>
      </c>
      <c r="O5004" s="2">
        <v>-0.18033333333333335</v>
      </c>
      <c r="P5004" s="2" t="s">
        <v>5900</v>
      </c>
      <c r="Q5004" s="5">
        <v>55293</v>
      </c>
      <c r="R5004" s="5">
        <v>2414.5414847161574</v>
      </c>
      <c r="S5004" s="5">
        <v>340</v>
      </c>
      <c r="T5004" s="5">
        <v>614.90604597326967</v>
      </c>
      <c r="U5004" s="5">
        <v>2</v>
      </c>
      <c r="V5004" s="5">
        <v>3.6170943880780571</v>
      </c>
      <c r="W5004" s="5">
        <v>35</v>
      </c>
      <c r="X5004" s="5">
        <v>63.299151791365993</v>
      </c>
      <c r="Y5004" s="5">
        <v>57</v>
      </c>
      <c r="Z5004" s="5">
        <v>103.08719006022463</v>
      </c>
      <c r="AA5004" s="5">
        <v>246</v>
      </c>
      <c r="AB5004" s="5">
        <v>444.90260973360097</v>
      </c>
      <c r="AC5004" s="225">
        <v>1320</v>
      </c>
      <c r="AD5004" s="5">
        <v>2387.2822961315173</v>
      </c>
      <c r="AE5004" s="5">
        <v>245</v>
      </c>
      <c r="AF5004" s="5">
        <v>443.09406253956195</v>
      </c>
      <c r="AG5004" s="5">
        <v>971</v>
      </c>
      <c r="AH5004" s="5">
        <v>1756.0993254118966</v>
      </c>
      <c r="AI5004" s="5">
        <v>104</v>
      </c>
      <c r="AJ5004" s="5">
        <v>188.08890818005898</v>
      </c>
    </row>
    <row r="5005" spans="1:36" x14ac:dyDescent="0.25">
      <c r="A5005">
        <v>2017</v>
      </c>
      <c r="B5005" t="s">
        <v>71</v>
      </c>
      <c r="C5005" s="212" t="s">
        <v>5833</v>
      </c>
      <c r="D5005" s="47" t="s">
        <v>5817</v>
      </c>
      <c r="E5005" s="11">
        <v>0</v>
      </c>
      <c r="F5005" s="2">
        <v>0.4909</v>
      </c>
      <c r="G5005" s="2">
        <v>0.49309999999999998</v>
      </c>
      <c r="H5005" s="2">
        <v>-2.1999999999999797E-3</v>
      </c>
      <c r="I5005" s="2">
        <v>0.51739999999999997</v>
      </c>
      <c r="J5005" s="2">
        <v>0.43140000000000001</v>
      </c>
      <c r="K5005" s="2">
        <v>8.5999999999999965E-2</v>
      </c>
      <c r="L5005" s="2">
        <v>0.57120000000000004</v>
      </c>
      <c r="M5005" s="2">
        <v>0.4143</v>
      </c>
      <c r="N5005" s="2">
        <v>0.15690000000000004</v>
      </c>
      <c r="O5005" s="2">
        <v>8.0233333333333337E-2</v>
      </c>
      <c r="P5005" s="2" t="s">
        <v>5765</v>
      </c>
      <c r="Q5005" s="5">
        <v>55345</v>
      </c>
      <c r="R5005" s="5" t="s">
        <v>4791</v>
      </c>
      <c r="S5005" s="5">
        <v>84</v>
      </c>
      <c r="T5005" s="5">
        <v>151.77522811455415</v>
      </c>
      <c r="U5005" s="5">
        <v>1</v>
      </c>
      <c r="V5005" s="5">
        <v>1.8068479537446922</v>
      </c>
      <c r="W5005" s="5">
        <v>1</v>
      </c>
      <c r="X5005" s="5">
        <v>1.8068479537446922</v>
      </c>
      <c r="Y5005" s="5">
        <v>29</v>
      </c>
      <c r="Z5005" s="5">
        <v>52.398590658596071</v>
      </c>
      <c r="AA5005" s="5">
        <v>53</v>
      </c>
      <c r="AB5005" s="5">
        <v>95.762941548468703</v>
      </c>
      <c r="AC5005" s="225">
        <v>1263</v>
      </c>
      <c r="AD5005" s="5">
        <v>2282.0489655795468</v>
      </c>
      <c r="AE5005" s="5">
        <v>214</v>
      </c>
      <c r="AF5005" s="5">
        <v>386.6654621013642</v>
      </c>
      <c r="AG5005" s="5">
        <v>909</v>
      </c>
      <c r="AH5005" s="5">
        <v>1642.4247899539255</v>
      </c>
      <c r="AI5005" s="5">
        <v>140</v>
      </c>
      <c r="AJ5005" s="5">
        <v>252.95871352425692</v>
      </c>
    </row>
    <row r="5006" spans="1:36" x14ac:dyDescent="0.25">
      <c r="A5006">
        <v>2019</v>
      </c>
      <c r="B5006" t="s">
        <v>41</v>
      </c>
      <c r="C5006" s="212" t="s">
        <v>6017</v>
      </c>
      <c r="D5006" s="47" t="s">
        <v>6005</v>
      </c>
      <c r="E5006" s="11">
        <v>8.5709999999999997</v>
      </c>
      <c r="F5006" s="2">
        <v>0.24049999999999999</v>
      </c>
      <c r="G5006" s="2">
        <v>0.74350000000000005</v>
      </c>
      <c r="H5006" s="2">
        <v>-0.50300000000000011</v>
      </c>
      <c r="I5006" s="2">
        <v>0.2102</v>
      </c>
      <c r="J5006" s="2">
        <v>0.74750000000000005</v>
      </c>
      <c r="K5006" s="2">
        <v>-0.53730000000000011</v>
      </c>
      <c r="L5006" s="2">
        <v>0.24629999999999999</v>
      </c>
      <c r="M5006" s="2">
        <v>0.74</v>
      </c>
      <c r="N5006" s="2">
        <v>-0.49370000000000003</v>
      </c>
      <c r="O5006" s="2">
        <v>-0.51133333333333342</v>
      </c>
      <c r="P5006" s="2" t="s">
        <v>5900</v>
      </c>
      <c r="Q5006" s="5">
        <v>55361</v>
      </c>
      <c r="R5006" s="5">
        <v>6459.1062886477657</v>
      </c>
      <c r="S5006" s="5">
        <v>83</v>
      </c>
      <c r="T5006" s="5">
        <v>149.92503748125935</v>
      </c>
      <c r="U5006" s="5">
        <v>0</v>
      </c>
      <c r="V5006" s="5">
        <v>0</v>
      </c>
      <c r="W5006" s="5">
        <v>11</v>
      </c>
      <c r="X5006" s="5">
        <v>19.869583280648833</v>
      </c>
      <c r="Y5006" s="5">
        <v>26</v>
      </c>
      <c r="Z5006" s="5">
        <v>46.964469572442695</v>
      </c>
      <c r="AA5006" s="5">
        <v>46</v>
      </c>
      <c r="AB5006" s="5">
        <v>83.090984628167845</v>
      </c>
      <c r="AC5006" s="225">
        <v>826</v>
      </c>
      <c r="AD5006" s="5">
        <v>1492.0250718014486</v>
      </c>
      <c r="AE5006" s="5">
        <v>95</v>
      </c>
      <c r="AF5006" s="5">
        <v>171.60094651469444</v>
      </c>
      <c r="AG5006" s="5">
        <v>719</v>
      </c>
      <c r="AH5006" s="5">
        <v>1298.7482162533192</v>
      </c>
      <c r="AI5006" s="5">
        <v>12</v>
      </c>
      <c r="AJ5006" s="5">
        <v>21.67590903343509</v>
      </c>
    </row>
    <row r="5007" spans="1:36" x14ac:dyDescent="0.25">
      <c r="A5007">
        <v>2018</v>
      </c>
      <c r="B5007" t="s">
        <v>41</v>
      </c>
      <c r="C5007" s="212" t="s">
        <v>6006</v>
      </c>
      <c r="D5007" s="47" t="s">
        <v>6005</v>
      </c>
      <c r="E5007" s="11">
        <v>3.9039999999999999</v>
      </c>
      <c r="F5007" s="2">
        <v>0.24049999999999999</v>
      </c>
      <c r="G5007" s="2">
        <v>0.74350000000000005</v>
      </c>
      <c r="H5007" s="2">
        <v>-0.50300000000000011</v>
      </c>
      <c r="I5007" s="2">
        <v>0.2102</v>
      </c>
      <c r="J5007" s="2">
        <v>0.74750000000000005</v>
      </c>
      <c r="K5007" s="2">
        <v>-0.53730000000000011</v>
      </c>
      <c r="L5007" s="2">
        <v>0.24629999999999999</v>
      </c>
      <c r="M5007" s="2">
        <v>0.74</v>
      </c>
      <c r="N5007" s="2">
        <v>-0.49370000000000003</v>
      </c>
      <c r="O5007" s="2">
        <v>-0.51133333333333342</v>
      </c>
      <c r="P5007" s="2" t="s">
        <v>5900</v>
      </c>
      <c r="Q5007" s="5">
        <v>55391</v>
      </c>
      <c r="R5007" s="5">
        <v>14188.268442622952</v>
      </c>
      <c r="S5007" s="5">
        <v>191</v>
      </c>
      <c r="T5007" s="5">
        <v>344.82136087089958</v>
      </c>
      <c r="U5007" s="5">
        <v>1</v>
      </c>
      <c r="V5007" s="5">
        <v>1.8053474391146576</v>
      </c>
      <c r="W5007" s="5">
        <v>54</v>
      </c>
      <c r="X5007" s="5">
        <v>97.488761712191504</v>
      </c>
      <c r="Y5007" s="5">
        <v>54</v>
      </c>
      <c r="Z5007" s="5">
        <v>97.488761712191504</v>
      </c>
      <c r="AA5007" s="5">
        <v>82</v>
      </c>
      <c r="AB5007" s="5">
        <v>148.03849000740192</v>
      </c>
      <c r="AC5007" s="225">
        <v>818</v>
      </c>
      <c r="AD5007" s="5">
        <v>1476.77420519579</v>
      </c>
      <c r="AE5007" s="5">
        <v>99</v>
      </c>
      <c r="AF5007" s="5">
        <v>178.72939647235111</v>
      </c>
      <c r="AG5007" s="5">
        <v>629</v>
      </c>
      <c r="AH5007" s="5">
        <v>1135.5635392031197</v>
      </c>
      <c r="AI5007" s="5">
        <v>90</v>
      </c>
      <c r="AJ5007" s="5">
        <v>162.48126952031919</v>
      </c>
    </row>
    <row r="5008" spans="1:36" x14ac:dyDescent="0.25">
      <c r="A5008">
        <v>2017</v>
      </c>
      <c r="B5008" t="s">
        <v>71</v>
      </c>
      <c r="C5008" s="212" t="s">
        <v>5808</v>
      </c>
      <c r="D5008" s="47" t="s">
        <v>649</v>
      </c>
      <c r="E5008" s="11">
        <v>0</v>
      </c>
      <c r="F5008" s="2">
        <v>0.502</v>
      </c>
      <c r="G5008" s="2">
        <v>0.48620000000000002</v>
      </c>
      <c r="H5008" s="2">
        <v>1.5799999999999981E-2</v>
      </c>
      <c r="I5008" s="2">
        <v>0.48920000000000002</v>
      </c>
      <c r="J5008" s="2">
        <v>0.4844</v>
      </c>
      <c r="K5008" s="2">
        <v>4.8000000000000265E-3</v>
      </c>
      <c r="L5008" s="2">
        <v>0.4879</v>
      </c>
      <c r="M5008" s="2">
        <v>0.504</v>
      </c>
      <c r="N5008" s="2">
        <v>-1.6100000000000003E-2</v>
      </c>
      <c r="O5008" s="2">
        <v>1.5000000000000013E-3</v>
      </c>
      <c r="P5008" s="2" t="s">
        <v>5765</v>
      </c>
      <c r="Q5008" s="5">
        <v>55583</v>
      </c>
      <c r="R5008" s="5" t="s">
        <v>4791</v>
      </c>
      <c r="S5008" s="5">
        <v>378</v>
      </c>
      <c r="T5008" s="5">
        <v>680.06404836011006</v>
      </c>
      <c r="U5008" s="5">
        <v>6</v>
      </c>
      <c r="V5008" s="5">
        <v>10.794667434287462</v>
      </c>
      <c r="W5008" s="5">
        <v>15</v>
      </c>
      <c r="X5008" s="5">
        <v>26.986668585718654</v>
      </c>
      <c r="Y5008" s="5">
        <v>110</v>
      </c>
      <c r="Z5008" s="5">
        <v>197.90223629527014</v>
      </c>
      <c r="AA5008" s="5">
        <v>247</v>
      </c>
      <c r="AB5008" s="5">
        <v>444.38047604483387</v>
      </c>
      <c r="AC5008" s="225">
        <v>2031</v>
      </c>
      <c r="AD5008" s="5">
        <v>3653.9949265063055</v>
      </c>
      <c r="AE5008" s="5">
        <v>767</v>
      </c>
      <c r="AF5008" s="5">
        <v>1379.9183203497471</v>
      </c>
      <c r="AG5008" s="5">
        <v>1111</v>
      </c>
      <c r="AH5008" s="5">
        <v>1998.8125865822285</v>
      </c>
      <c r="AI5008" s="5">
        <v>153</v>
      </c>
      <c r="AJ5008" s="5">
        <v>275.26401957433029</v>
      </c>
    </row>
    <row r="5009" spans="1:36" x14ac:dyDescent="0.25">
      <c r="A5009">
        <v>2017</v>
      </c>
      <c r="B5009" t="s">
        <v>41</v>
      </c>
      <c r="C5009" s="212" t="s">
        <v>6006</v>
      </c>
      <c r="D5009" s="47" t="s">
        <v>6005</v>
      </c>
      <c r="E5009" s="11">
        <v>3.9039999999999999</v>
      </c>
      <c r="F5009" s="2">
        <v>0.24049999999999999</v>
      </c>
      <c r="G5009" s="2">
        <v>0.74350000000000005</v>
      </c>
      <c r="H5009" s="2">
        <v>-0.50300000000000011</v>
      </c>
      <c r="I5009" s="2">
        <v>0.2102</v>
      </c>
      <c r="J5009" s="2">
        <v>0.74750000000000005</v>
      </c>
      <c r="K5009" s="2">
        <v>-0.53730000000000011</v>
      </c>
      <c r="L5009" s="2">
        <v>0.24629999999999999</v>
      </c>
      <c r="M5009" s="2">
        <v>0.74</v>
      </c>
      <c r="N5009" s="2">
        <v>-0.49370000000000003</v>
      </c>
      <c r="O5009" s="2">
        <v>-0.51133333333333342</v>
      </c>
      <c r="P5009" s="2" t="s">
        <v>5900</v>
      </c>
      <c r="Q5009" s="5">
        <v>55594</v>
      </c>
      <c r="R5009" s="5">
        <v>14240.266393442624</v>
      </c>
      <c r="S5009" s="5">
        <v>141</v>
      </c>
      <c r="T5009" s="5">
        <v>253.62449185163865</v>
      </c>
      <c r="U5009" s="5">
        <v>1</v>
      </c>
      <c r="V5009" s="5">
        <v>1.7987552613591395</v>
      </c>
      <c r="W5009" s="5">
        <v>21</v>
      </c>
      <c r="X5009" s="5">
        <v>37.773860488541928</v>
      </c>
      <c r="Y5009" s="5">
        <v>57</v>
      </c>
      <c r="Z5009" s="5">
        <v>102.52904989747095</v>
      </c>
      <c r="AA5009" s="5">
        <v>62</v>
      </c>
      <c r="AB5009" s="5">
        <v>111.52282620426665</v>
      </c>
      <c r="AC5009" s="225">
        <v>1117</v>
      </c>
      <c r="AD5009" s="5">
        <v>2009.2096269381586</v>
      </c>
      <c r="AE5009" s="5">
        <v>218</v>
      </c>
      <c r="AF5009" s="5">
        <v>392.12864697629243</v>
      </c>
      <c r="AG5009" s="5">
        <v>779</v>
      </c>
      <c r="AH5009" s="5">
        <v>1401.2303485987698</v>
      </c>
      <c r="AI5009" s="5">
        <v>120</v>
      </c>
      <c r="AJ5009" s="5">
        <v>215.85063136309674</v>
      </c>
    </row>
    <row r="5010" spans="1:36" x14ac:dyDescent="0.25">
      <c r="A5010">
        <v>2018</v>
      </c>
      <c r="B5010" t="s">
        <v>71</v>
      </c>
      <c r="C5010" s="212" t="s">
        <v>5808</v>
      </c>
      <c r="D5010" s="47" t="s">
        <v>649</v>
      </c>
      <c r="E5010" s="11">
        <v>0</v>
      </c>
      <c r="F5010" s="2">
        <v>0.502</v>
      </c>
      <c r="G5010" s="2">
        <v>0.48620000000000002</v>
      </c>
      <c r="H5010" s="2">
        <v>1.5799999999999981E-2</v>
      </c>
      <c r="I5010" s="2">
        <v>0.48920000000000002</v>
      </c>
      <c r="J5010" s="2">
        <v>0.4844</v>
      </c>
      <c r="K5010" s="2">
        <v>4.8000000000000265E-3</v>
      </c>
      <c r="L5010" s="2">
        <v>0.4879</v>
      </c>
      <c r="M5010" s="2">
        <v>0.504</v>
      </c>
      <c r="N5010" s="2">
        <v>-1.6100000000000003E-2</v>
      </c>
      <c r="O5010" s="2">
        <v>1.5000000000000013E-3</v>
      </c>
      <c r="P5010" s="2" t="s">
        <v>5765</v>
      </c>
      <c r="Q5010" s="5">
        <v>55643</v>
      </c>
      <c r="R5010" s="5" t="s">
        <v>4791</v>
      </c>
      <c r="S5010" s="5">
        <v>390</v>
      </c>
      <c r="T5010" s="5">
        <v>700.8967884549719</v>
      </c>
      <c r="U5010" s="5">
        <v>13</v>
      </c>
      <c r="V5010" s="5">
        <v>23.363226281832397</v>
      </c>
      <c r="W5010" s="5">
        <v>20</v>
      </c>
      <c r="X5010" s="5">
        <v>35.943425048972919</v>
      </c>
      <c r="Y5010" s="5">
        <v>96</v>
      </c>
      <c r="Z5010" s="5">
        <v>172.52844023507001</v>
      </c>
      <c r="AA5010" s="5">
        <v>261</v>
      </c>
      <c r="AB5010" s="5">
        <v>469.06169688909654</v>
      </c>
      <c r="AC5010" s="225">
        <v>1445</v>
      </c>
      <c r="AD5010" s="5">
        <v>2596.9124597882933</v>
      </c>
      <c r="AE5010" s="5">
        <v>504</v>
      </c>
      <c r="AF5010" s="5">
        <v>905.77431123411748</v>
      </c>
      <c r="AG5010" s="5">
        <v>807</v>
      </c>
      <c r="AH5010" s="5">
        <v>1450.3172007260573</v>
      </c>
      <c r="AI5010" s="5">
        <v>134</v>
      </c>
      <c r="AJ5010" s="5">
        <v>240.82094782811856</v>
      </c>
    </row>
    <row r="5011" spans="1:36" x14ac:dyDescent="0.25">
      <c r="A5011">
        <v>2018</v>
      </c>
      <c r="B5011" t="s">
        <v>71</v>
      </c>
      <c r="C5011" s="212" t="s">
        <v>5808</v>
      </c>
      <c r="D5011" s="47" t="s">
        <v>649</v>
      </c>
      <c r="E5011" s="11">
        <v>0</v>
      </c>
      <c r="F5011" s="2">
        <v>0.502</v>
      </c>
      <c r="G5011" s="2">
        <v>0.48620000000000002</v>
      </c>
      <c r="H5011" s="2">
        <v>1.5799999999999981E-2</v>
      </c>
      <c r="I5011" s="2">
        <v>0.48920000000000002</v>
      </c>
      <c r="J5011" s="2">
        <v>0.4844</v>
      </c>
      <c r="K5011" s="2">
        <v>4.8000000000000265E-3</v>
      </c>
      <c r="L5011" s="2">
        <v>0.4879</v>
      </c>
      <c r="M5011" s="2">
        <v>0.504</v>
      </c>
      <c r="N5011" s="2">
        <v>-1.6100000000000003E-2</v>
      </c>
      <c r="O5011" s="2">
        <v>1.5000000000000013E-3</v>
      </c>
      <c r="P5011" s="2" t="s">
        <v>5765</v>
      </c>
      <c r="Q5011" s="5">
        <v>55643</v>
      </c>
      <c r="R5011" s="5" t="s">
        <v>4791</v>
      </c>
      <c r="S5011" s="5">
        <v>390</v>
      </c>
      <c r="T5011" s="5">
        <v>700.8967884549719</v>
      </c>
      <c r="U5011" s="5">
        <v>13</v>
      </c>
      <c r="V5011" s="5">
        <v>23.363226281832397</v>
      </c>
      <c r="W5011" s="5">
        <v>20</v>
      </c>
      <c r="X5011" s="5">
        <v>35.943425048972919</v>
      </c>
      <c r="Y5011" s="5">
        <v>96</v>
      </c>
      <c r="Z5011" s="5">
        <v>172.52844023507001</v>
      </c>
      <c r="AA5011" s="5">
        <v>261</v>
      </c>
      <c r="AB5011" s="5">
        <v>469.06169688909654</v>
      </c>
      <c r="AC5011" s="225">
        <v>1445</v>
      </c>
      <c r="AD5011" s="5">
        <v>2596.9124597882933</v>
      </c>
      <c r="AE5011" s="5">
        <v>504</v>
      </c>
      <c r="AF5011" s="5">
        <v>905.77431123411748</v>
      </c>
      <c r="AG5011" s="5">
        <v>807</v>
      </c>
      <c r="AH5011" s="5">
        <v>1450.3172007260573</v>
      </c>
      <c r="AI5011" s="5">
        <v>134</v>
      </c>
      <c r="AJ5011" s="5">
        <v>240.82094782811856</v>
      </c>
    </row>
    <row r="5012" spans="1:36" x14ac:dyDescent="0.25">
      <c r="A5012">
        <v>2018</v>
      </c>
      <c r="B5012" t="s">
        <v>71</v>
      </c>
      <c r="C5012" s="212" t="s">
        <v>5833</v>
      </c>
      <c r="D5012" s="47" t="s">
        <v>5817</v>
      </c>
      <c r="E5012" s="11">
        <v>0</v>
      </c>
      <c r="F5012" s="2">
        <v>0.4909</v>
      </c>
      <c r="G5012" s="2">
        <v>0.49309999999999998</v>
      </c>
      <c r="H5012" s="2">
        <v>-2.1999999999999797E-3</v>
      </c>
      <c r="I5012" s="2">
        <v>0.51739999999999997</v>
      </c>
      <c r="J5012" s="2">
        <v>0.43140000000000001</v>
      </c>
      <c r="K5012" s="2">
        <v>8.5999999999999965E-2</v>
      </c>
      <c r="L5012" s="2">
        <v>0.57120000000000004</v>
      </c>
      <c r="M5012" s="2">
        <v>0.4143</v>
      </c>
      <c r="N5012" s="2">
        <v>0.15690000000000004</v>
      </c>
      <c r="O5012" s="2">
        <v>8.0233333333333337E-2</v>
      </c>
      <c r="P5012" s="2" t="s">
        <v>5765</v>
      </c>
      <c r="Q5012" s="5">
        <v>55731</v>
      </c>
      <c r="R5012" s="5" t="s">
        <v>4791</v>
      </c>
      <c r="S5012" s="5">
        <v>91</v>
      </c>
      <c r="T5012" s="5">
        <v>163.28434802892465</v>
      </c>
      <c r="U5012" s="5">
        <v>0</v>
      </c>
      <c r="V5012" s="5">
        <v>0</v>
      </c>
      <c r="W5012" s="5">
        <v>6</v>
      </c>
      <c r="X5012" s="5">
        <v>10.766000968940087</v>
      </c>
      <c r="Y5012" s="5">
        <v>30</v>
      </c>
      <c r="Z5012" s="5">
        <v>53.830004844700433</v>
      </c>
      <c r="AA5012" s="5">
        <v>55</v>
      </c>
      <c r="AB5012" s="5">
        <v>98.688342215284138</v>
      </c>
      <c r="AC5012" s="225">
        <v>1187</v>
      </c>
      <c r="AD5012" s="5">
        <v>2129.8738583553136</v>
      </c>
      <c r="AE5012" s="5">
        <v>154</v>
      </c>
      <c r="AF5012" s="5">
        <v>276.32735820279561</v>
      </c>
      <c r="AG5012" s="5">
        <v>922</v>
      </c>
      <c r="AH5012" s="5">
        <v>1654.3754822271267</v>
      </c>
      <c r="AI5012" s="5">
        <v>111</v>
      </c>
      <c r="AJ5012" s="5">
        <v>199.17101792539162</v>
      </c>
    </row>
    <row r="5013" spans="1:36" x14ac:dyDescent="0.25">
      <c r="A5013">
        <v>2018</v>
      </c>
      <c r="B5013" t="s">
        <v>71</v>
      </c>
      <c r="C5013" s="212" t="s">
        <v>5833</v>
      </c>
      <c r="D5013" s="47" t="s">
        <v>5817</v>
      </c>
      <c r="E5013" s="11">
        <v>0</v>
      </c>
      <c r="F5013" s="2">
        <v>0.4909</v>
      </c>
      <c r="G5013" s="2">
        <v>0.49309999999999998</v>
      </c>
      <c r="H5013" s="2">
        <v>-2.1999999999999797E-3</v>
      </c>
      <c r="I5013" s="2">
        <v>0.51739999999999997</v>
      </c>
      <c r="J5013" s="2">
        <v>0.43140000000000001</v>
      </c>
      <c r="K5013" s="2">
        <v>8.5999999999999965E-2</v>
      </c>
      <c r="L5013" s="2">
        <v>0.57120000000000004</v>
      </c>
      <c r="M5013" s="2">
        <v>0.4143</v>
      </c>
      <c r="N5013" s="2">
        <v>0.15690000000000004</v>
      </c>
      <c r="O5013" s="2">
        <v>8.0233333333333337E-2</v>
      </c>
      <c r="P5013" s="2" t="s">
        <v>5765</v>
      </c>
      <c r="Q5013" s="5">
        <v>55731</v>
      </c>
      <c r="R5013" s="5" t="s">
        <v>4791</v>
      </c>
      <c r="S5013" s="5">
        <v>91</v>
      </c>
      <c r="T5013" s="5">
        <v>163.28434802892465</v>
      </c>
      <c r="U5013" s="5">
        <v>0</v>
      </c>
      <c r="V5013" s="5">
        <v>0</v>
      </c>
      <c r="W5013" s="5">
        <v>6</v>
      </c>
      <c r="X5013" s="5">
        <v>10.766000968940087</v>
      </c>
      <c r="Y5013" s="5">
        <v>30</v>
      </c>
      <c r="Z5013" s="5">
        <v>53.830004844700433</v>
      </c>
      <c r="AA5013" s="5">
        <v>55</v>
      </c>
      <c r="AB5013" s="5">
        <v>98.688342215284138</v>
      </c>
      <c r="AC5013" s="225">
        <v>1187</v>
      </c>
      <c r="AD5013" s="5">
        <v>2129.8738583553136</v>
      </c>
      <c r="AE5013" s="5">
        <v>154</v>
      </c>
      <c r="AF5013" s="5">
        <v>276.32735820279561</v>
      </c>
      <c r="AG5013" s="5">
        <v>922</v>
      </c>
      <c r="AH5013" s="5">
        <v>1654.3754822271267</v>
      </c>
      <c r="AI5013" s="5">
        <v>111</v>
      </c>
      <c r="AJ5013" s="5">
        <v>199.17101792539162</v>
      </c>
    </row>
    <row r="5014" spans="1:36" x14ac:dyDescent="0.25">
      <c r="A5014">
        <v>2018</v>
      </c>
      <c r="B5014" t="s">
        <v>41</v>
      </c>
      <c r="C5014" s="212" t="s">
        <v>6017</v>
      </c>
      <c r="D5014" s="47" t="s">
        <v>6005</v>
      </c>
      <c r="E5014" s="11">
        <v>8.5709999999999997</v>
      </c>
      <c r="F5014" s="2">
        <v>0.24049999999999999</v>
      </c>
      <c r="G5014" s="2">
        <v>0.74350000000000005</v>
      </c>
      <c r="H5014" s="2">
        <v>-0.50300000000000011</v>
      </c>
      <c r="I5014" s="2">
        <v>0.2102</v>
      </c>
      <c r="J5014" s="2">
        <v>0.74750000000000005</v>
      </c>
      <c r="K5014" s="2">
        <v>-0.53730000000000011</v>
      </c>
      <c r="L5014" s="2">
        <v>0.24629999999999999</v>
      </c>
      <c r="M5014" s="2">
        <v>0.74</v>
      </c>
      <c r="N5014" s="2">
        <v>-0.49370000000000003</v>
      </c>
      <c r="O5014" s="2">
        <v>-0.51133333333333342</v>
      </c>
      <c r="P5014" s="2" t="s">
        <v>5900</v>
      </c>
      <c r="Q5014" s="5">
        <v>55996</v>
      </c>
      <c r="R5014" s="5">
        <v>6533.1933263329838</v>
      </c>
      <c r="S5014" s="5">
        <v>81</v>
      </c>
      <c r="T5014" s="5">
        <v>144.65318951353669</v>
      </c>
      <c r="U5014" s="5">
        <v>0</v>
      </c>
      <c r="V5014" s="5">
        <v>0</v>
      </c>
      <c r="W5014" s="5">
        <v>11</v>
      </c>
      <c r="X5014" s="5">
        <v>19.644260304307451</v>
      </c>
      <c r="Y5014" s="5">
        <v>24</v>
      </c>
      <c r="Z5014" s="5">
        <v>42.86020430030716</v>
      </c>
      <c r="AA5014" s="5">
        <v>46</v>
      </c>
      <c r="AB5014" s="5">
        <v>82.148724908922063</v>
      </c>
      <c r="AC5014" s="225">
        <v>758</v>
      </c>
      <c r="AD5014" s="5">
        <v>1353.668119151368</v>
      </c>
      <c r="AE5014" s="5">
        <v>74</v>
      </c>
      <c r="AF5014" s="5">
        <v>132.15229659261377</v>
      </c>
      <c r="AG5014" s="5">
        <v>671</v>
      </c>
      <c r="AH5014" s="5">
        <v>1198.2998785627547</v>
      </c>
      <c r="AI5014" s="5">
        <v>13</v>
      </c>
      <c r="AJ5014" s="5">
        <v>23.215943995999716</v>
      </c>
    </row>
    <row r="5015" spans="1:36" x14ac:dyDescent="0.25">
      <c r="A5015">
        <v>2019</v>
      </c>
      <c r="B5015" t="s">
        <v>41</v>
      </c>
      <c r="C5015" s="212" t="s">
        <v>6091</v>
      </c>
      <c r="D5015" s="47" t="s">
        <v>6005</v>
      </c>
      <c r="E5015" s="11">
        <v>16.096</v>
      </c>
      <c r="F5015" s="2">
        <v>0.24049999999999999</v>
      </c>
      <c r="G5015" s="2">
        <v>0.74350000000000005</v>
      </c>
      <c r="H5015" s="2">
        <v>-0.50300000000000011</v>
      </c>
      <c r="I5015" s="2">
        <v>0.2102</v>
      </c>
      <c r="J5015" s="2">
        <v>0.74750000000000005</v>
      </c>
      <c r="K5015" s="2">
        <v>-0.53730000000000011</v>
      </c>
      <c r="L5015" s="2">
        <v>0.24629999999999999</v>
      </c>
      <c r="M5015" s="2">
        <v>0.74</v>
      </c>
      <c r="N5015" s="2">
        <v>-0.49370000000000003</v>
      </c>
      <c r="O5015" s="2">
        <v>-0.51133333333333342</v>
      </c>
      <c r="P5015" s="2" t="s">
        <v>5900</v>
      </c>
      <c r="Q5015" s="5">
        <v>56119</v>
      </c>
      <c r="R5015" s="5">
        <v>3486.5183896620279</v>
      </c>
      <c r="S5015" s="5">
        <v>22</v>
      </c>
      <c r="T5015" s="5">
        <v>39.202409166236038</v>
      </c>
      <c r="U5015" s="5">
        <v>0</v>
      </c>
      <c r="V5015" s="5">
        <v>0</v>
      </c>
      <c r="W5015" s="5">
        <v>6</v>
      </c>
      <c r="X5015" s="5">
        <v>10.691566136246191</v>
      </c>
      <c r="Y5015" s="5">
        <v>7</v>
      </c>
      <c r="Z5015" s="5">
        <v>12.473493825620558</v>
      </c>
      <c r="AA5015" s="5">
        <v>9</v>
      </c>
      <c r="AB5015" s="5">
        <v>16.037349204369288</v>
      </c>
      <c r="AC5015" s="225">
        <v>712</v>
      </c>
      <c r="AD5015" s="5">
        <v>1268.7325148345478</v>
      </c>
      <c r="AE5015" s="5">
        <v>75</v>
      </c>
      <c r="AF5015" s="5">
        <v>133.64457670307738</v>
      </c>
      <c r="AG5015" s="5">
        <v>592</v>
      </c>
      <c r="AH5015" s="5">
        <v>1054.9011921096242</v>
      </c>
      <c r="AI5015" s="5">
        <v>45</v>
      </c>
      <c r="AJ5015" s="5">
        <v>80.186746021846432</v>
      </c>
    </row>
    <row r="5016" spans="1:36" x14ac:dyDescent="0.25">
      <c r="A5016">
        <v>2017</v>
      </c>
      <c r="B5016" t="s">
        <v>41</v>
      </c>
      <c r="C5016" s="212" t="s">
        <v>6017</v>
      </c>
      <c r="D5016" s="47" t="s">
        <v>6005</v>
      </c>
      <c r="E5016" s="11">
        <v>8.5709999999999997</v>
      </c>
      <c r="F5016" s="2">
        <v>0.24049999999999999</v>
      </c>
      <c r="G5016" s="2">
        <v>0.74350000000000005</v>
      </c>
      <c r="H5016" s="2">
        <v>-0.50300000000000011</v>
      </c>
      <c r="I5016" s="2">
        <v>0.2102</v>
      </c>
      <c r="J5016" s="2">
        <v>0.74750000000000005</v>
      </c>
      <c r="K5016" s="2">
        <v>-0.53730000000000011</v>
      </c>
      <c r="L5016" s="2">
        <v>0.24629999999999999</v>
      </c>
      <c r="M5016" s="2">
        <v>0.74</v>
      </c>
      <c r="N5016" s="2">
        <v>-0.49370000000000003</v>
      </c>
      <c r="O5016" s="2">
        <v>-0.51133333333333342</v>
      </c>
      <c r="P5016" s="2" t="s">
        <v>5900</v>
      </c>
      <c r="Q5016" s="5">
        <v>56178</v>
      </c>
      <c r="R5016" s="5">
        <v>6554.4277213860696</v>
      </c>
      <c r="S5016" s="5">
        <v>97</v>
      </c>
      <c r="T5016" s="5">
        <v>172.66545622841682</v>
      </c>
      <c r="U5016" s="5">
        <v>2</v>
      </c>
      <c r="V5016" s="5">
        <v>3.560112499554986</v>
      </c>
      <c r="W5016" s="5">
        <v>6</v>
      </c>
      <c r="X5016" s="5">
        <v>10.680337498664958</v>
      </c>
      <c r="Y5016" s="5">
        <v>41</v>
      </c>
      <c r="Z5016" s="5">
        <v>72.982306240877222</v>
      </c>
      <c r="AA5016" s="5">
        <v>48</v>
      </c>
      <c r="AB5016" s="5">
        <v>85.442699989319664</v>
      </c>
      <c r="AC5016" s="225">
        <v>673</v>
      </c>
      <c r="AD5016" s="5">
        <v>1197.9778561002527</v>
      </c>
      <c r="AE5016" s="5">
        <v>89</v>
      </c>
      <c r="AF5016" s="5">
        <v>158.42500623019686</v>
      </c>
      <c r="AG5016" s="5">
        <v>570</v>
      </c>
      <c r="AH5016" s="5">
        <v>1014.632062373171</v>
      </c>
      <c r="AI5016" s="5">
        <v>14</v>
      </c>
      <c r="AJ5016" s="5">
        <v>24.920787496884898</v>
      </c>
    </row>
    <row r="5017" spans="1:36" x14ac:dyDescent="0.25">
      <c r="A5017">
        <v>2017</v>
      </c>
      <c r="B5017" t="s">
        <v>49</v>
      </c>
      <c r="C5017" s="212" t="s">
        <v>6357</v>
      </c>
      <c r="D5017" s="47" t="s">
        <v>6320</v>
      </c>
      <c r="E5017" s="11">
        <v>22.9</v>
      </c>
      <c r="F5017" s="2">
        <v>0.39539999999999997</v>
      </c>
      <c r="G5017" s="2">
        <v>0.57040000000000002</v>
      </c>
      <c r="H5017" s="2">
        <v>-0.17500000000000004</v>
      </c>
      <c r="I5017" s="2">
        <v>0.40100000000000002</v>
      </c>
      <c r="J5017" s="2">
        <v>0.503</v>
      </c>
      <c r="K5017" s="2">
        <v>-0.10199999999999998</v>
      </c>
      <c r="L5017" s="2">
        <v>0.35899999999999999</v>
      </c>
      <c r="M5017" s="2">
        <v>0.623</v>
      </c>
      <c r="N5017" s="2">
        <v>-0.26400000000000001</v>
      </c>
      <c r="O5017" s="2">
        <v>-0.18033333333333335</v>
      </c>
      <c r="P5017" s="2" t="s">
        <v>5900</v>
      </c>
      <c r="Q5017" s="5">
        <v>56255</v>
      </c>
      <c r="R5017" s="5">
        <v>2456.5502183406115</v>
      </c>
      <c r="S5017" s="5">
        <v>289</v>
      </c>
      <c r="T5017" s="5">
        <v>513.73211270109323</v>
      </c>
      <c r="U5017" s="5">
        <v>3</v>
      </c>
      <c r="V5017" s="5">
        <v>5.3328593013954313</v>
      </c>
      <c r="W5017" s="5">
        <v>35</v>
      </c>
      <c r="X5017" s="5">
        <v>62.216691849613369</v>
      </c>
      <c r="Y5017" s="5">
        <v>60</v>
      </c>
      <c r="Z5017" s="5">
        <v>106.65718602790864</v>
      </c>
      <c r="AA5017" s="5">
        <v>191</v>
      </c>
      <c r="AB5017" s="5">
        <v>339.52537552217581</v>
      </c>
      <c r="AC5017" s="225">
        <v>1381</v>
      </c>
      <c r="AD5017" s="5">
        <v>2454.8928984090303</v>
      </c>
      <c r="AE5017" s="5">
        <v>325</v>
      </c>
      <c r="AF5017" s="5">
        <v>577.72642431783845</v>
      </c>
      <c r="AG5017" s="5">
        <v>928</v>
      </c>
      <c r="AH5017" s="5">
        <v>1649.63114389832</v>
      </c>
      <c r="AI5017" s="5">
        <v>128</v>
      </c>
      <c r="AJ5017" s="5">
        <v>227.53533019287175</v>
      </c>
    </row>
    <row r="5018" spans="1:36" x14ac:dyDescent="0.25">
      <c r="A5018">
        <v>2017</v>
      </c>
      <c r="B5018" t="s">
        <v>49</v>
      </c>
      <c r="C5018" s="212" t="s">
        <v>6516</v>
      </c>
      <c r="D5018" s="47" t="s">
        <v>726</v>
      </c>
      <c r="E5018" s="11">
        <v>16.8</v>
      </c>
      <c r="F5018" s="2">
        <v>0.30480000000000002</v>
      </c>
      <c r="G5018" s="2">
        <v>0.66490000000000005</v>
      </c>
      <c r="H5018" s="2">
        <v>-0.36010000000000003</v>
      </c>
      <c r="I5018" s="2">
        <v>0.40100000000000002</v>
      </c>
      <c r="J5018" s="2">
        <v>0.51600000000000001</v>
      </c>
      <c r="K5018" s="2">
        <v>-0.11499999999999999</v>
      </c>
      <c r="L5018" s="2">
        <v>0.443</v>
      </c>
      <c r="M5018" s="2">
        <v>0.54400000000000004</v>
      </c>
      <c r="N5018" s="2">
        <v>-0.10100000000000003</v>
      </c>
      <c r="O5018" s="2">
        <v>-0.19203333333333336</v>
      </c>
      <c r="P5018" s="2" t="s">
        <v>5900</v>
      </c>
      <c r="Q5018" s="5">
        <v>56382</v>
      </c>
      <c r="R5018" s="5">
        <v>3356.0714285714284</v>
      </c>
      <c r="S5018" s="5">
        <v>147</v>
      </c>
      <c r="T5018" s="5">
        <v>260.72150686389273</v>
      </c>
      <c r="U5018" s="5">
        <v>1</v>
      </c>
      <c r="V5018" s="5">
        <v>1.7736156929516511</v>
      </c>
      <c r="W5018" s="5">
        <v>15</v>
      </c>
      <c r="X5018" s="5">
        <v>26.60423539427477</v>
      </c>
      <c r="Y5018" s="5">
        <v>17</v>
      </c>
      <c r="Z5018" s="5">
        <v>30.151466780178069</v>
      </c>
      <c r="AA5018" s="5">
        <v>114</v>
      </c>
      <c r="AB5018" s="5">
        <v>202.19218899648826</v>
      </c>
      <c r="AC5018" s="225">
        <v>577</v>
      </c>
      <c r="AD5018" s="5">
        <v>1023.3762548331027</v>
      </c>
      <c r="AE5018" s="5">
        <v>66</v>
      </c>
      <c r="AF5018" s="5">
        <v>117.05863573480899</v>
      </c>
      <c r="AG5018" s="5">
        <v>478</v>
      </c>
      <c r="AH5018" s="5">
        <v>847.78830123088926</v>
      </c>
      <c r="AI5018" s="5">
        <v>33</v>
      </c>
      <c r="AJ5018" s="5">
        <v>58.529317867404494</v>
      </c>
    </row>
    <row r="5019" spans="1:36" x14ac:dyDescent="0.25">
      <c r="A5019">
        <v>2018</v>
      </c>
      <c r="B5019" t="s">
        <v>41</v>
      </c>
      <c r="C5019" s="212" t="s">
        <v>6091</v>
      </c>
      <c r="D5019" s="47" t="s">
        <v>6005</v>
      </c>
      <c r="E5019" s="11">
        <v>16.096</v>
      </c>
      <c r="F5019" s="2">
        <v>0.24049999999999999</v>
      </c>
      <c r="G5019" s="2">
        <v>0.74350000000000005</v>
      </c>
      <c r="H5019" s="2">
        <v>-0.50300000000000011</v>
      </c>
      <c r="I5019" s="2">
        <v>0.2102</v>
      </c>
      <c r="J5019" s="2">
        <v>0.74750000000000005</v>
      </c>
      <c r="K5019" s="2">
        <v>-0.53730000000000011</v>
      </c>
      <c r="L5019" s="2">
        <v>0.24629999999999999</v>
      </c>
      <c r="M5019" s="2">
        <v>0.74</v>
      </c>
      <c r="N5019" s="2">
        <v>-0.49370000000000003</v>
      </c>
      <c r="O5019" s="2">
        <v>-0.51133333333333342</v>
      </c>
      <c r="P5019" s="2" t="s">
        <v>5900</v>
      </c>
      <c r="Q5019" s="5">
        <v>56638</v>
      </c>
      <c r="R5019" s="5">
        <v>3518.7624254473162</v>
      </c>
      <c r="S5019" s="5">
        <v>23</v>
      </c>
      <c r="T5019" s="5">
        <v>40.608778558564921</v>
      </c>
      <c r="U5019" s="5">
        <v>0</v>
      </c>
      <c r="V5019" s="5">
        <v>0</v>
      </c>
      <c r="W5019" s="5">
        <v>2</v>
      </c>
      <c r="X5019" s="5">
        <v>3.5311981355273847</v>
      </c>
      <c r="Y5019" s="5">
        <v>9</v>
      </c>
      <c r="Z5019" s="5">
        <v>15.89039160987323</v>
      </c>
      <c r="AA5019" s="5">
        <v>12</v>
      </c>
      <c r="AB5019" s="5">
        <v>21.187188813164308</v>
      </c>
      <c r="AC5019" s="225">
        <v>694</v>
      </c>
      <c r="AD5019" s="5">
        <v>1225.3257530280025</v>
      </c>
      <c r="AE5019" s="5">
        <v>79</v>
      </c>
      <c r="AF5019" s="5">
        <v>139.48232635333167</v>
      </c>
      <c r="AG5019" s="5">
        <v>582</v>
      </c>
      <c r="AH5019" s="5">
        <v>1027.578657438469</v>
      </c>
      <c r="AI5019" s="5">
        <v>33</v>
      </c>
      <c r="AJ5019" s="5">
        <v>58.264769236201843</v>
      </c>
    </row>
    <row r="5020" spans="1:36" x14ac:dyDescent="0.25">
      <c r="A5020">
        <v>2017</v>
      </c>
      <c r="B5020" t="s">
        <v>41</v>
      </c>
      <c r="C5020" s="212" t="s">
        <v>6091</v>
      </c>
      <c r="D5020" s="47" t="s">
        <v>6005</v>
      </c>
      <c r="E5020" s="11">
        <v>16.096</v>
      </c>
      <c r="F5020" s="2">
        <v>0.24049999999999999</v>
      </c>
      <c r="G5020" s="2">
        <v>0.74350000000000005</v>
      </c>
      <c r="H5020" s="2">
        <v>-0.50300000000000011</v>
      </c>
      <c r="I5020" s="2">
        <v>0.2102</v>
      </c>
      <c r="J5020" s="2">
        <v>0.74750000000000005</v>
      </c>
      <c r="K5020" s="2">
        <v>-0.53730000000000011</v>
      </c>
      <c r="L5020" s="2">
        <v>0.24629999999999999</v>
      </c>
      <c r="M5020" s="2">
        <v>0.74</v>
      </c>
      <c r="N5020" s="2">
        <v>-0.49370000000000003</v>
      </c>
      <c r="O5020" s="2">
        <v>-0.51133333333333342</v>
      </c>
      <c r="P5020" s="2" t="s">
        <v>5900</v>
      </c>
      <c r="Q5020" s="5">
        <v>56823</v>
      </c>
      <c r="R5020" s="5">
        <v>3530.2559642147116</v>
      </c>
      <c r="S5020" s="5">
        <v>57</v>
      </c>
      <c r="T5020" s="5">
        <v>100.31149358534397</v>
      </c>
      <c r="U5020" s="5">
        <v>0</v>
      </c>
      <c r="V5020" s="5">
        <v>0</v>
      </c>
      <c r="W5020" s="5">
        <v>4</v>
      </c>
      <c r="X5020" s="5">
        <v>7.0394030586206284</v>
      </c>
      <c r="Y5020" s="5">
        <v>18</v>
      </c>
      <c r="Z5020" s="5">
        <v>31.677313763792831</v>
      </c>
      <c r="AA5020" s="5">
        <v>35</v>
      </c>
      <c r="AB5020" s="5">
        <v>61.594776762930501</v>
      </c>
      <c r="AC5020" s="225">
        <v>675</v>
      </c>
      <c r="AD5020" s="5">
        <v>1187.899266142231</v>
      </c>
      <c r="AE5020" s="5">
        <v>77</v>
      </c>
      <c r="AF5020" s="5">
        <v>135.50850887844712</v>
      </c>
      <c r="AG5020" s="5">
        <v>557</v>
      </c>
      <c r="AH5020" s="5">
        <v>980.23687591292253</v>
      </c>
      <c r="AI5020" s="5">
        <v>41</v>
      </c>
      <c r="AJ5020" s="5">
        <v>72.153881350861454</v>
      </c>
    </row>
    <row r="5021" spans="1:36" x14ac:dyDescent="0.25">
      <c r="A5021">
        <v>2018</v>
      </c>
      <c r="B5021" t="s">
        <v>49</v>
      </c>
      <c r="C5021" s="212" t="s">
        <v>6489</v>
      </c>
      <c r="D5021" s="47" t="s">
        <v>6490</v>
      </c>
      <c r="E5021" s="11">
        <v>46.7</v>
      </c>
      <c r="F5021" s="2">
        <v>0</v>
      </c>
      <c r="G5021" s="2">
        <v>0</v>
      </c>
      <c r="H5021" s="2">
        <v>0</v>
      </c>
      <c r="I5021" s="2">
        <v>0.40699999999999997</v>
      </c>
      <c r="J5021" s="2">
        <v>0.505</v>
      </c>
      <c r="K5021" s="2">
        <v>-9.8000000000000032E-2</v>
      </c>
      <c r="L5021" s="2">
        <v>0.38800000000000001</v>
      </c>
      <c r="M5021" s="2">
        <v>0.59599999999999997</v>
      </c>
      <c r="N5021" s="2">
        <v>-0.20799999999999996</v>
      </c>
      <c r="O5021" s="2">
        <v>-0.10199999999999999</v>
      </c>
      <c r="P5021" s="2" t="s">
        <v>5900</v>
      </c>
      <c r="Q5021" s="5">
        <v>57028</v>
      </c>
      <c r="R5021" s="5">
        <v>1221.1563169164881</v>
      </c>
      <c r="S5021" s="5">
        <v>217</v>
      </c>
      <c r="T5021" s="5">
        <v>380.51483481798419</v>
      </c>
      <c r="U5021" s="5">
        <v>2</v>
      </c>
      <c r="V5021" s="5">
        <v>3.5070491688293468</v>
      </c>
      <c r="W5021" s="5">
        <v>15</v>
      </c>
      <c r="X5021" s="5">
        <v>26.302868766220101</v>
      </c>
      <c r="Y5021" s="5">
        <v>17</v>
      </c>
      <c r="Z5021" s="5">
        <v>29.809917935049448</v>
      </c>
      <c r="AA5021" s="5">
        <v>183</v>
      </c>
      <c r="AB5021" s="5">
        <v>320.89499894788526</v>
      </c>
      <c r="AC5021" s="225">
        <v>345</v>
      </c>
      <c r="AD5021" s="5">
        <v>604.96598162306236</v>
      </c>
      <c r="AE5021" s="5">
        <v>86</v>
      </c>
      <c r="AF5021" s="5">
        <v>150.80311425966192</v>
      </c>
      <c r="AG5021" s="5">
        <v>238</v>
      </c>
      <c r="AH5021" s="5">
        <v>417.33885109069229</v>
      </c>
      <c r="AI5021" s="5">
        <v>21</v>
      </c>
      <c r="AJ5021" s="5">
        <v>36.824016272708143</v>
      </c>
    </row>
    <row r="5022" spans="1:36" x14ac:dyDescent="0.25">
      <c r="A5022">
        <v>2017</v>
      </c>
      <c r="B5022" t="s">
        <v>49</v>
      </c>
      <c r="C5022" s="212" t="s">
        <v>6489</v>
      </c>
      <c r="D5022" s="47" t="s">
        <v>6490</v>
      </c>
      <c r="E5022" s="11">
        <v>46.7</v>
      </c>
      <c r="F5022" s="2">
        <v>0</v>
      </c>
      <c r="G5022" s="2">
        <v>0</v>
      </c>
      <c r="H5022" s="2">
        <v>0</v>
      </c>
      <c r="I5022" s="2">
        <v>0.40699999999999997</v>
      </c>
      <c r="J5022" s="2">
        <v>0.505</v>
      </c>
      <c r="K5022" s="2">
        <v>-9.8000000000000032E-2</v>
      </c>
      <c r="L5022" s="2">
        <v>0.38800000000000001</v>
      </c>
      <c r="M5022" s="2">
        <v>0.59599999999999997</v>
      </c>
      <c r="N5022" s="2">
        <v>-0.20799999999999996</v>
      </c>
      <c r="O5022" s="2">
        <v>-0.10199999999999999</v>
      </c>
      <c r="P5022" s="2" t="s">
        <v>5900</v>
      </c>
      <c r="Q5022" s="5">
        <v>57047</v>
      </c>
      <c r="R5022" s="5">
        <v>1221.5631691648821</v>
      </c>
      <c r="S5022" s="5">
        <v>220</v>
      </c>
      <c r="T5022" s="5">
        <v>385.64692271285082</v>
      </c>
      <c r="U5022" s="5">
        <v>0</v>
      </c>
      <c r="V5022" s="5">
        <v>0</v>
      </c>
      <c r="W5022" s="5">
        <v>15</v>
      </c>
      <c r="X5022" s="5">
        <v>26.294108366785281</v>
      </c>
      <c r="Y5022" s="5">
        <v>28</v>
      </c>
      <c r="Z5022" s="5">
        <v>49.082335617999192</v>
      </c>
      <c r="AA5022" s="5">
        <v>177</v>
      </c>
      <c r="AB5022" s="5">
        <v>310.27047872806634</v>
      </c>
      <c r="AC5022" s="225">
        <v>492</v>
      </c>
      <c r="AD5022" s="5">
        <v>862.44675443055735</v>
      </c>
      <c r="AE5022" s="5">
        <v>133</v>
      </c>
      <c r="AF5022" s="5">
        <v>233.14109418549614</v>
      </c>
      <c r="AG5022" s="5">
        <v>299</v>
      </c>
      <c r="AH5022" s="5">
        <v>524.12922677791994</v>
      </c>
      <c r="AI5022" s="5">
        <v>60</v>
      </c>
      <c r="AJ5022" s="5">
        <v>105.17643346714112</v>
      </c>
    </row>
    <row r="5023" spans="1:36" x14ac:dyDescent="0.25">
      <c r="A5023">
        <v>2018</v>
      </c>
      <c r="B5023" t="s">
        <v>49</v>
      </c>
      <c r="C5023" s="212" t="s">
        <v>6516</v>
      </c>
      <c r="D5023" s="47" t="s">
        <v>726</v>
      </c>
      <c r="E5023" s="11">
        <v>16.8</v>
      </c>
      <c r="F5023" s="2">
        <v>0.30480000000000002</v>
      </c>
      <c r="G5023" s="2">
        <v>0.66490000000000005</v>
      </c>
      <c r="H5023" s="2">
        <v>-0.36010000000000003</v>
      </c>
      <c r="I5023" s="2">
        <v>0.40100000000000002</v>
      </c>
      <c r="J5023" s="2">
        <v>0.51600000000000001</v>
      </c>
      <c r="K5023" s="2">
        <v>-0.11499999999999999</v>
      </c>
      <c r="L5023" s="2">
        <v>0.443</v>
      </c>
      <c r="M5023" s="2">
        <v>0.54400000000000004</v>
      </c>
      <c r="N5023" s="2">
        <v>-0.10100000000000003</v>
      </c>
      <c r="O5023" s="2">
        <v>-0.19203333333333336</v>
      </c>
      <c r="P5023" s="2" t="s">
        <v>5900</v>
      </c>
      <c r="Q5023" s="5">
        <v>57069</v>
      </c>
      <c r="R5023" s="5">
        <v>3396.9642857142858</v>
      </c>
      <c r="S5023" s="5">
        <v>160</v>
      </c>
      <c r="T5023" s="5">
        <v>280.36236836110675</v>
      </c>
      <c r="U5023" s="5">
        <v>1</v>
      </c>
      <c r="V5023" s="5">
        <v>1.7522648022569172</v>
      </c>
      <c r="W5023" s="5">
        <v>14</v>
      </c>
      <c r="X5023" s="5">
        <v>24.531707231596837</v>
      </c>
      <c r="Y5023" s="5">
        <v>20</v>
      </c>
      <c r="Z5023" s="5">
        <v>35.045296045138343</v>
      </c>
      <c r="AA5023" s="5">
        <v>125</v>
      </c>
      <c r="AB5023" s="5">
        <v>219.03310028211465</v>
      </c>
      <c r="AC5023" s="225">
        <v>514</v>
      </c>
      <c r="AD5023" s="5">
        <v>900.66410836005548</v>
      </c>
      <c r="AE5023" s="5">
        <v>46</v>
      </c>
      <c r="AF5023" s="5">
        <v>80.60418090381819</v>
      </c>
      <c r="AG5023" s="5">
        <v>437</v>
      </c>
      <c r="AH5023" s="5">
        <v>765.73971858627283</v>
      </c>
      <c r="AI5023" s="5">
        <v>31</v>
      </c>
      <c r="AJ5023" s="5">
        <v>54.320208869964432</v>
      </c>
    </row>
    <row r="5024" spans="1:36" x14ac:dyDescent="0.25">
      <c r="A5024">
        <v>2018</v>
      </c>
      <c r="B5024" t="s">
        <v>49</v>
      </c>
      <c r="C5024" s="212" t="s">
        <v>6489</v>
      </c>
      <c r="D5024" s="47" t="s">
        <v>6490</v>
      </c>
      <c r="E5024" s="11">
        <v>46.7</v>
      </c>
      <c r="F5024" s="2">
        <v>0</v>
      </c>
      <c r="G5024" s="2">
        <v>0</v>
      </c>
      <c r="H5024" s="2">
        <v>0</v>
      </c>
      <c r="I5024" s="2">
        <v>0.40699999999999997</v>
      </c>
      <c r="J5024" s="2">
        <v>0.505</v>
      </c>
      <c r="K5024" s="2">
        <v>-9.8000000000000032E-2</v>
      </c>
      <c r="L5024" s="2">
        <v>0.38800000000000001</v>
      </c>
      <c r="M5024" s="2">
        <v>0.59599999999999997</v>
      </c>
      <c r="N5024" s="2">
        <v>-0.20799999999999996</v>
      </c>
      <c r="O5024" s="2">
        <v>-0.10199999999999999</v>
      </c>
      <c r="P5024" s="2" t="s">
        <v>5900</v>
      </c>
      <c r="Q5024" s="5">
        <v>57304</v>
      </c>
      <c r="R5024" s="5">
        <v>1227.0663811563168</v>
      </c>
      <c r="S5024" s="5">
        <v>243</v>
      </c>
      <c r="T5024" s="5">
        <v>424.05416724835959</v>
      </c>
      <c r="U5024" s="5">
        <v>0</v>
      </c>
      <c r="V5024" s="5">
        <v>0</v>
      </c>
      <c r="W5024" s="5">
        <v>18</v>
      </c>
      <c r="X5024" s="5">
        <v>31.411419796174783</v>
      </c>
      <c r="Y5024" s="5">
        <v>35</v>
      </c>
      <c r="Z5024" s="5">
        <v>61.077760714784311</v>
      </c>
      <c r="AA5024" s="5">
        <v>190</v>
      </c>
      <c r="AB5024" s="5">
        <v>331.56498673740055</v>
      </c>
      <c r="AC5024" s="225">
        <v>356</v>
      </c>
      <c r="AD5024" s="5">
        <v>621.24808041323467</v>
      </c>
      <c r="AE5024" s="5">
        <v>84</v>
      </c>
      <c r="AF5024" s="5">
        <v>146.58662571548234</v>
      </c>
      <c r="AG5024" s="5">
        <v>248</v>
      </c>
      <c r="AH5024" s="5">
        <v>432.77956163618597</v>
      </c>
      <c r="AI5024" s="5">
        <v>24</v>
      </c>
      <c r="AJ5024" s="5">
        <v>41.881893061566387</v>
      </c>
    </row>
    <row r="5025" spans="1:36" x14ac:dyDescent="0.25">
      <c r="A5025">
        <v>2017</v>
      </c>
      <c r="B5025" t="s">
        <v>49</v>
      </c>
      <c r="C5025" s="212" t="s">
        <v>6424</v>
      </c>
      <c r="D5025" s="47" t="s">
        <v>6316</v>
      </c>
      <c r="E5025" s="11">
        <v>8.1</v>
      </c>
      <c r="F5025" s="2">
        <v>0.2611</v>
      </c>
      <c r="G5025" s="2">
        <v>0.71</v>
      </c>
      <c r="H5025" s="2">
        <v>-0.44889999999999997</v>
      </c>
      <c r="I5025" s="2">
        <v>0.251</v>
      </c>
      <c r="J5025" s="2">
        <v>0.67800000000000005</v>
      </c>
      <c r="K5025" s="2">
        <v>-0.42700000000000005</v>
      </c>
      <c r="L5025" s="2">
        <v>0.30299999999999999</v>
      </c>
      <c r="M5025" s="2">
        <v>0.67900000000000005</v>
      </c>
      <c r="N5025" s="2">
        <v>-0.37600000000000006</v>
      </c>
      <c r="O5025" s="2">
        <v>-0.4173</v>
      </c>
      <c r="P5025" s="2" t="s">
        <v>5900</v>
      </c>
      <c r="Q5025" s="5">
        <v>57418</v>
      </c>
      <c r="R5025" s="5">
        <v>7088.641975308642</v>
      </c>
      <c r="S5025" s="5">
        <v>88</v>
      </c>
      <c r="T5025" s="5">
        <v>153.26204326169494</v>
      </c>
      <c r="U5025" s="5">
        <v>0</v>
      </c>
      <c r="V5025" s="5">
        <v>0</v>
      </c>
      <c r="W5025" s="5">
        <v>5</v>
      </c>
      <c r="X5025" s="5">
        <v>8.70807063986903</v>
      </c>
      <c r="Y5025" s="5">
        <v>14</v>
      </c>
      <c r="Z5025" s="5">
        <v>24.382597791633284</v>
      </c>
      <c r="AA5025" s="5">
        <v>69</v>
      </c>
      <c r="AB5025" s="5">
        <v>120.17137483019262</v>
      </c>
      <c r="AC5025" s="225">
        <v>663</v>
      </c>
      <c r="AD5025" s="5">
        <v>1154.6901668466335</v>
      </c>
      <c r="AE5025" s="5">
        <v>115</v>
      </c>
      <c r="AF5025" s="5">
        <v>200.28562471698768</v>
      </c>
      <c r="AG5025" s="5">
        <v>485</v>
      </c>
      <c r="AH5025" s="5">
        <v>844.68285206729593</v>
      </c>
      <c r="AI5025" s="5">
        <v>63</v>
      </c>
      <c r="AJ5025" s="5">
        <v>109.72169006234979</v>
      </c>
    </row>
    <row r="5026" spans="1:36" x14ac:dyDescent="0.25">
      <c r="A5026">
        <v>2018</v>
      </c>
      <c r="B5026" t="s">
        <v>49</v>
      </c>
      <c r="C5026" s="212" t="s">
        <v>6424</v>
      </c>
      <c r="D5026" s="47" t="s">
        <v>6316</v>
      </c>
      <c r="E5026" s="11">
        <v>8.1</v>
      </c>
      <c r="F5026" s="2">
        <v>0.2611</v>
      </c>
      <c r="G5026" s="2">
        <v>0.71</v>
      </c>
      <c r="H5026" s="2">
        <v>-0.44889999999999997</v>
      </c>
      <c r="I5026" s="2">
        <v>0.251</v>
      </c>
      <c r="J5026" s="2">
        <v>0.67800000000000005</v>
      </c>
      <c r="K5026" s="2">
        <v>-0.42700000000000005</v>
      </c>
      <c r="L5026" s="2">
        <v>0.30299999999999999</v>
      </c>
      <c r="M5026" s="2">
        <v>0.67900000000000005</v>
      </c>
      <c r="N5026" s="2">
        <v>-0.37600000000000006</v>
      </c>
      <c r="O5026" s="2">
        <v>-0.4173</v>
      </c>
      <c r="P5026" s="2" t="s">
        <v>5900</v>
      </c>
      <c r="Q5026" s="5">
        <v>57484</v>
      </c>
      <c r="R5026" s="5">
        <v>7096.7901234567908</v>
      </c>
      <c r="S5026" s="5">
        <v>116</v>
      </c>
      <c r="T5026" s="5">
        <v>201.79528216547212</v>
      </c>
      <c r="U5026" s="5">
        <v>0</v>
      </c>
      <c r="V5026" s="5">
        <v>0</v>
      </c>
      <c r="W5026" s="5">
        <v>7</v>
      </c>
      <c r="X5026" s="5">
        <v>12.177301509985387</v>
      </c>
      <c r="Y5026" s="5">
        <v>17</v>
      </c>
      <c r="Z5026" s="5">
        <v>29.573446524250226</v>
      </c>
      <c r="AA5026" s="5">
        <v>92</v>
      </c>
      <c r="AB5026" s="5">
        <v>160.0445341312365</v>
      </c>
      <c r="AC5026" s="225">
        <v>526</v>
      </c>
      <c r="AD5026" s="5">
        <v>915.03722775033054</v>
      </c>
      <c r="AE5026" s="5">
        <v>51</v>
      </c>
      <c r="AF5026" s="5">
        <v>88.720339572750675</v>
      </c>
      <c r="AG5026" s="5">
        <v>442</v>
      </c>
      <c r="AH5026" s="5">
        <v>768.90960963050588</v>
      </c>
      <c r="AI5026" s="5">
        <v>33</v>
      </c>
      <c r="AJ5026" s="5">
        <v>57.407278547073965</v>
      </c>
    </row>
    <row r="5027" spans="1:36" x14ac:dyDescent="0.25">
      <c r="A5027">
        <v>2018</v>
      </c>
      <c r="B5027" t="s">
        <v>49</v>
      </c>
      <c r="C5027" s="212" t="s">
        <v>6516</v>
      </c>
      <c r="D5027" s="47" t="s">
        <v>726</v>
      </c>
      <c r="E5027" s="11">
        <v>16.8</v>
      </c>
      <c r="F5027" s="2">
        <v>0.30480000000000002</v>
      </c>
      <c r="G5027" s="2">
        <v>0.66490000000000005</v>
      </c>
      <c r="H5027" s="2">
        <v>-0.36010000000000003</v>
      </c>
      <c r="I5027" s="2">
        <v>0.40100000000000002</v>
      </c>
      <c r="J5027" s="2">
        <v>0.51600000000000001</v>
      </c>
      <c r="K5027" s="2">
        <v>-0.11499999999999999</v>
      </c>
      <c r="L5027" s="2">
        <v>0.443</v>
      </c>
      <c r="M5027" s="2">
        <v>0.54400000000000004</v>
      </c>
      <c r="N5027" s="2">
        <v>-0.10100000000000003</v>
      </c>
      <c r="O5027" s="2">
        <v>-0.19203333333333336</v>
      </c>
      <c r="P5027" s="2" t="s">
        <v>5900</v>
      </c>
      <c r="Q5027" s="5">
        <v>57776</v>
      </c>
      <c r="R5027" s="5">
        <v>3439.0476190476188</v>
      </c>
      <c r="S5027" s="5">
        <v>170</v>
      </c>
      <c r="T5027" s="5">
        <v>294.23982276377734</v>
      </c>
      <c r="U5027" s="5">
        <v>0</v>
      </c>
      <c r="V5027" s="5">
        <v>0</v>
      </c>
      <c r="W5027" s="5">
        <v>21</v>
      </c>
      <c r="X5027" s="5">
        <v>36.347272223760733</v>
      </c>
      <c r="Y5027" s="5">
        <v>9</v>
      </c>
      <c r="Z5027" s="5">
        <v>15.577402381611742</v>
      </c>
      <c r="AA5027" s="5">
        <v>140</v>
      </c>
      <c r="AB5027" s="5">
        <v>242.31514815840487</v>
      </c>
      <c r="AC5027" s="225">
        <v>462</v>
      </c>
      <c r="AD5027" s="5">
        <v>799.63998892273617</v>
      </c>
      <c r="AE5027" s="5">
        <v>44</v>
      </c>
      <c r="AF5027" s="5">
        <v>76.156189421212957</v>
      </c>
      <c r="AG5027" s="5">
        <v>386</v>
      </c>
      <c r="AH5027" s="5">
        <v>668.09747992245912</v>
      </c>
      <c r="AI5027" s="5">
        <v>32</v>
      </c>
      <c r="AJ5027" s="5">
        <v>55.386319579063972</v>
      </c>
    </row>
    <row r="5028" spans="1:36" x14ac:dyDescent="0.25">
      <c r="A5028">
        <v>2018</v>
      </c>
      <c r="B5028" t="s">
        <v>49</v>
      </c>
      <c r="C5028" s="212" t="s">
        <v>6424</v>
      </c>
      <c r="D5028" s="47" t="s">
        <v>6316</v>
      </c>
      <c r="E5028" s="11">
        <v>8.1</v>
      </c>
      <c r="F5028" s="2">
        <v>0.2611</v>
      </c>
      <c r="G5028" s="2">
        <v>0.71</v>
      </c>
      <c r="H5028" s="2">
        <v>-0.44889999999999997</v>
      </c>
      <c r="I5028" s="2">
        <v>0.251</v>
      </c>
      <c r="J5028" s="2">
        <v>0.67800000000000005</v>
      </c>
      <c r="K5028" s="2">
        <v>-0.42700000000000005</v>
      </c>
      <c r="L5028" s="2">
        <v>0.30299999999999999</v>
      </c>
      <c r="M5028" s="2">
        <v>0.67900000000000005</v>
      </c>
      <c r="N5028" s="2">
        <v>-0.37600000000000006</v>
      </c>
      <c r="O5028" s="2">
        <v>-0.4173</v>
      </c>
      <c r="P5028" s="2" t="s">
        <v>5900</v>
      </c>
      <c r="Q5028" s="5">
        <v>57997</v>
      </c>
      <c r="R5028" s="5">
        <v>7160.1234567901238</v>
      </c>
      <c r="S5028" s="5">
        <v>73</v>
      </c>
      <c r="T5028" s="5">
        <v>125.86857940927979</v>
      </c>
      <c r="U5028" s="5">
        <v>0</v>
      </c>
      <c r="V5028" s="5">
        <v>0</v>
      </c>
      <c r="W5028" s="5">
        <v>6</v>
      </c>
      <c r="X5028" s="5">
        <v>10.345362691173682</v>
      </c>
      <c r="Y5028" s="5">
        <v>9</v>
      </c>
      <c r="Z5028" s="5">
        <v>15.518044036760521</v>
      </c>
      <c r="AA5028" s="5">
        <v>58</v>
      </c>
      <c r="AB5028" s="5">
        <v>100.00517268134558</v>
      </c>
      <c r="AC5028" s="225">
        <v>548</v>
      </c>
      <c r="AD5028" s="5">
        <v>944.8764591271962</v>
      </c>
      <c r="AE5028" s="5">
        <v>85</v>
      </c>
      <c r="AF5028" s="5">
        <v>146.55930479162714</v>
      </c>
      <c r="AG5028" s="5">
        <v>414</v>
      </c>
      <c r="AH5028" s="5">
        <v>713.83002569098403</v>
      </c>
      <c r="AI5028" s="5">
        <v>49</v>
      </c>
      <c r="AJ5028" s="5">
        <v>84.487128644585056</v>
      </c>
    </row>
    <row r="5029" spans="1:36" x14ac:dyDescent="0.25">
      <c r="A5029">
        <v>2017</v>
      </c>
      <c r="B5029" t="s">
        <v>70</v>
      </c>
      <c r="C5029" s="212" t="s">
        <v>742</v>
      </c>
      <c r="D5029" s="47" t="s">
        <v>5300</v>
      </c>
      <c r="E5029" s="11">
        <v>36.93</v>
      </c>
      <c r="F5029" s="2">
        <v>0.68500000000000005</v>
      </c>
      <c r="G5029" s="2">
        <v>0.29880000000000001</v>
      </c>
      <c r="H5029" s="2">
        <v>0.38620000000000004</v>
      </c>
      <c r="I5029" s="2">
        <v>0.70109999999999995</v>
      </c>
      <c r="J5029" s="2">
        <v>0.254</v>
      </c>
      <c r="K5029" s="2">
        <v>0.44709999999999994</v>
      </c>
      <c r="L5029" s="2">
        <v>0.70379999999999998</v>
      </c>
      <c r="M5029" s="2">
        <v>0.28420000000000001</v>
      </c>
      <c r="N5029" s="2">
        <v>0.41959999999999997</v>
      </c>
      <c r="O5029" s="2">
        <v>0.4176333333333333</v>
      </c>
      <c r="P5029" s="5" t="s">
        <v>4792</v>
      </c>
      <c r="Q5029" s="5">
        <v>58034</v>
      </c>
      <c r="R5029" s="5">
        <v>1571.4595180070403</v>
      </c>
      <c r="S5029" s="5">
        <v>102</v>
      </c>
      <c r="T5029" s="5">
        <v>175.75903780542441</v>
      </c>
      <c r="U5029" s="5">
        <v>0</v>
      </c>
      <c r="V5029" s="5">
        <v>0</v>
      </c>
      <c r="W5029" s="5">
        <v>6</v>
      </c>
      <c r="X5029" s="5">
        <v>10.338766929730847</v>
      </c>
      <c r="Y5029" s="5">
        <v>11</v>
      </c>
      <c r="Z5029" s="5">
        <v>18.954406037839888</v>
      </c>
      <c r="AA5029" s="5">
        <v>85</v>
      </c>
      <c r="AB5029" s="5">
        <v>146.46586483785367</v>
      </c>
      <c r="AC5029" s="225">
        <v>1017</v>
      </c>
      <c r="AD5029" s="5">
        <v>1752.4209945893786</v>
      </c>
      <c r="AE5029" s="5">
        <v>71</v>
      </c>
      <c r="AF5029" s="5">
        <v>122.34207533514837</v>
      </c>
      <c r="AG5029" s="5">
        <v>902</v>
      </c>
      <c r="AH5029" s="5">
        <v>1554.2612951028707</v>
      </c>
      <c r="AI5029" s="5">
        <v>44</v>
      </c>
      <c r="AJ5029" s="5">
        <v>75.817624151359553</v>
      </c>
    </row>
    <row r="5030" spans="1:36" x14ac:dyDescent="0.25">
      <c r="A5030">
        <v>2017</v>
      </c>
      <c r="B5030" t="s">
        <v>41</v>
      </c>
      <c r="C5030" s="212" t="s">
        <v>6071</v>
      </c>
      <c r="D5030" s="47" t="s">
        <v>6005</v>
      </c>
      <c r="E5030" s="11">
        <v>14.238</v>
      </c>
      <c r="F5030" s="2">
        <v>0.24049999999999999</v>
      </c>
      <c r="G5030" s="2">
        <v>0.74350000000000005</v>
      </c>
      <c r="H5030" s="2">
        <v>-0.50300000000000011</v>
      </c>
      <c r="I5030" s="2">
        <v>0.2102</v>
      </c>
      <c r="J5030" s="2">
        <v>0.74750000000000005</v>
      </c>
      <c r="K5030" s="2">
        <v>-0.53730000000000011</v>
      </c>
      <c r="L5030" s="2">
        <v>0.24629999999999999</v>
      </c>
      <c r="M5030" s="2">
        <v>0.74</v>
      </c>
      <c r="N5030" s="2">
        <v>-0.49370000000000003</v>
      </c>
      <c r="O5030" s="2">
        <v>-0.51133333333333342</v>
      </c>
      <c r="P5030" s="2" t="s">
        <v>5900</v>
      </c>
      <c r="Q5030" s="5">
        <v>58089</v>
      </c>
      <c r="R5030" s="5">
        <v>4079.856721449642</v>
      </c>
      <c r="S5030" s="5">
        <v>61</v>
      </c>
      <c r="T5030" s="5">
        <v>105.01127580092617</v>
      </c>
      <c r="U5030" s="5">
        <v>1</v>
      </c>
      <c r="V5030" s="5">
        <v>1.7214963246053467</v>
      </c>
      <c r="W5030" s="5">
        <v>7</v>
      </c>
      <c r="X5030" s="5">
        <v>12.050474272237429</v>
      </c>
      <c r="Y5030" s="5">
        <v>10</v>
      </c>
      <c r="Z5030" s="5">
        <v>17.214963246053472</v>
      </c>
      <c r="AA5030" s="5">
        <v>43</v>
      </c>
      <c r="AB5030" s="5">
        <v>74.024341958029922</v>
      </c>
      <c r="AC5030" s="225">
        <v>565</v>
      </c>
      <c r="AD5030" s="5">
        <v>972.64542340202104</v>
      </c>
      <c r="AE5030" s="5">
        <v>79</v>
      </c>
      <c r="AF5030" s="5">
        <v>135.99820964382241</v>
      </c>
      <c r="AG5030" s="5">
        <v>454</v>
      </c>
      <c r="AH5030" s="5">
        <v>781.55933137082752</v>
      </c>
      <c r="AI5030" s="5">
        <v>32</v>
      </c>
      <c r="AJ5030" s="5">
        <v>55.087882387371096</v>
      </c>
    </row>
    <row r="5031" spans="1:36" x14ac:dyDescent="0.25">
      <c r="A5031">
        <v>2019</v>
      </c>
      <c r="B5031" t="s">
        <v>71</v>
      </c>
      <c r="C5031" s="212" t="s">
        <v>5833</v>
      </c>
      <c r="D5031" s="47" t="s">
        <v>5817</v>
      </c>
      <c r="E5031" s="11">
        <v>0</v>
      </c>
      <c r="F5031" s="2">
        <v>0.4909</v>
      </c>
      <c r="G5031" s="2">
        <v>0.49309999999999998</v>
      </c>
      <c r="H5031" s="2">
        <v>-2.1999999999999797E-3</v>
      </c>
      <c r="I5031" s="2">
        <v>0.51739999999999997</v>
      </c>
      <c r="J5031" s="2">
        <v>0.43140000000000001</v>
      </c>
      <c r="K5031" s="2">
        <v>8.5999999999999965E-2</v>
      </c>
      <c r="L5031" s="2">
        <v>0.57120000000000004</v>
      </c>
      <c r="M5031" s="2">
        <v>0.4143</v>
      </c>
      <c r="N5031" s="2">
        <v>0.15690000000000004</v>
      </c>
      <c r="O5031" s="2">
        <v>8.0233333333333337E-2</v>
      </c>
      <c r="P5031" s="2" t="s">
        <v>5765</v>
      </c>
      <c r="Q5031" s="5">
        <v>58136</v>
      </c>
      <c r="R5031" s="5" t="s">
        <v>4791</v>
      </c>
      <c r="S5031" s="5">
        <v>107</v>
      </c>
      <c r="T5031" s="5">
        <v>184.05119031237098</v>
      </c>
      <c r="U5031" s="5">
        <v>1</v>
      </c>
      <c r="V5031" s="5">
        <v>1.7201045823586076</v>
      </c>
      <c r="W5031" s="5">
        <v>12</v>
      </c>
      <c r="X5031" s="5">
        <v>20.641254988303288</v>
      </c>
      <c r="Y5031" s="5">
        <v>45</v>
      </c>
      <c r="Z5031" s="5">
        <v>77.404706206137334</v>
      </c>
      <c r="AA5031" s="5">
        <v>49</v>
      </c>
      <c r="AB5031" s="5">
        <v>84.285124535571768</v>
      </c>
      <c r="AC5031" s="225">
        <v>1186</v>
      </c>
      <c r="AD5031" s="5">
        <v>2040.0440346773084</v>
      </c>
      <c r="AE5031" s="5">
        <v>126</v>
      </c>
      <c r="AF5031" s="5">
        <v>216.73317737718455</v>
      </c>
      <c r="AG5031" s="5">
        <v>924</v>
      </c>
      <c r="AH5031" s="5">
        <v>1589.3766340993532</v>
      </c>
      <c r="AI5031" s="5">
        <v>136</v>
      </c>
      <c r="AJ5031" s="5">
        <v>233.93422320077059</v>
      </c>
    </row>
    <row r="5032" spans="1:36" x14ac:dyDescent="0.25">
      <c r="A5032">
        <v>2018</v>
      </c>
      <c r="B5032" t="s">
        <v>41</v>
      </c>
      <c r="C5032" s="212" t="s">
        <v>6071</v>
      </c>
      <c r="D5032" s="47" t="s">
        <v>6005</v>
      </c>
      <c r="E5032" s="11">
        <v>14.238</v>
      </c>
      <c r="F5032" s="2">
        <v>0.24049999999999999</v>
      </c>
      <c r="G5032" s="2">
        <v>0.74350000000000005</v>
      </c>
      <c r="H5032" s="2">
        <v>-0.50300000000000011</v>
      </c>
      <c r="I5032" s="2">
        <v>0.2102</v>
      </c>
      <c r="J5032" s="2">
        <v>0.74750000000000005</v>
      </c>
      <c r="K5032" s="2">
        <v>-0.53730000000000011</v>
      </c>
      <c r="L5032" s="2">
        <v>0.24629999999999999</v>
      </c>
      <c r="M5032" s="2">
        <v>0.74</v>
      </c>
      <c r="N5032" s="2">
        <v>-0.49370000000000003</v>
      </c>
      <c r="O5032" s="2">
        <v>-0.51133333333333342</v>
      </c>
      <c r="P5032" s="2" t="s">
        <v>5900</v>
      </c>
      <c r="Q5032" s="5">
        <v>58155</v>
      </c>
      <c r="R5032" s="5">
        <v>4084.4922039612306</v>
      </c>
      <c r="S5032" s="5">
        <v>39</v>
      </c>
      <c r="T5032" s="5">
        <v>67.062161465050295</v>
      </c>
      <c r="U5032" s="5">
        <v>1</v>
      </c>
      <c r="V5032" s="5">
        <v>1.7195426016679562</v>
      </c>
      <c r="W5032" s="5">
        <v>6</v>
      </c>
      <c r="X5032" s="5">
        <v>10.317255610007738</v>
      </c>
      <c r="Y5032" s="5">
        <v>12</v>
      </c>
      <c r="Z5032" s="5">
        <v>20.634511220015476</v>
      </c>
      <c r="AA5032" s="5">
        <v>20</v>
      </c>
      <c r="AB5032" s="5">
        <v>34.390852033359124</v>
      </c>
      <c r="AC5032" s="225">
        <v>725</v>
      </c>
      <c r="AD5032" s="5">
        <v>1246.6683862092682</v>
      </c>
      <c r="AE5032" s="5">
        <v>65</v>
      </c>
      <c r="AF5032" s="5">
        <v>111.77026910841715</v>
      </c>
      <c r="AG5032" s="5">
        <v>623</v>
      </c>
      <c r="AH5032" s="5">
        <v>1071.2750408391369</v>
      </c>
      <c r="AI5032" s="5">
        <v>37</v>
      </c>
      <c r="AJ5032" s="5">
        <v>63.623076261714381</v>
      </c>
    </row>
    <row r="5033" spans="1:36" x14ac:dyDescent="0.25">
      <c r="A5033">
        <v>2019</v>
      </c>
      <c r="B5033" t="s">
        <v>70</v>
      </c>
      <c r="C5033" s="212" t="s">
        <v>742</v>
      </c>
      <c r="D5033" s="47" t="s">
        <v>5300</v>
      </c>
      <c r="E5033" s="11">
        <v>36.93</v>
      </c>
      <c r="F5033" s="2">
        <v>0.68500000000000005</v>
      </c>
      <c r="G5033" s="2">
        <v>0.29880000000000001</v>
      </c>
      <c r="H5033" s="2">
        <v>0.38620000000000004</v>
      </c>
      <c r="I5033" s="2">
        <v>0.70109999999999995</v>
      </c>
      <c r="J5033" s="2">
        <v>0.254</v>
      </c>
      <c r="K5033" s="2">
        <v>0.44709999999999994</v>
      </c>
      <c r="L5033" s="2">
        <v>0.70379999999999998</v>
      </c>
      <c r="M5033" s="2">
        <v>0.28420000000000001</v>
      </c>
      <c r="N5033" s="2">
        <v>0.41959999999999997</v>
      </c>
      <c r="O5033" s="2">
        <v>0.4176333333333333</v>
      </c>
      <c r="P5033" s="5" t="s">
        <v>4792</v>
      </c>
      <c r="Q5033" s="5">
        <v>58388</v>
      </c>
      <c r="R5033" s="5">
        <v>1581.0452206877876</v>
      </c>
      <c r="S5033" s="5">
        <v>100</v>
      </c>
      <c r="T5033" s="5">
        <v>171.2680687812564</v>
      </c>
      <c r="U5033" s="5">
        <v>0</v>
      </c>
      <c r="V5033" s="5">
        <v>0</v>
      </c>
      <c r="W5033" s="5">
        <v>2</v>
      </c>
      <c r="X5033" s="5">
        <v>3.4253613756251284</v>
      </c>
      <c r="Y5033" s="5">
        <v>12</v>
      </c>
      <c r="Z5033" s="5">
        <v>20.552168253750771</v>
      </c>
      <c r="AA5033" s="5">
        <v>86</v>
      </c>
      <c r="AB5033" s="5">
        <v>147.29053915188052</v>
      </c>
      <c r="AC5033" s="225">
        <v>652</v>
      </c>
      <c r="AD5033" s="5">
        <v>1116.6678084537918</v>
      </c>
      <c r="AE5033" s="5">
        <v>44</v>
      </c>
      <c r="AF5033" s="5">
        <v>75.357950263752826</v>
      </c>
      <c r="AG5033" s="5">
        <v>574</v>
      </c>
      <c r="AH5033" s="5">
        <v>983.0787148044119</v>
      </c>
      <c r="AI5033" s="5">
        <v>34</v>
      </c>
      <c r="AJ5033" s="5">
        <v>58.231143385627185</v>
      </c>
    </row>
    <row r="5034" spans="1:36" x14ac:dyDescent="0.25">
      <c r="A5034">
        <v>2018</v>
      </c>
      <c r="B5034" t="s">
        <v>70</v>
      </c>
      <c r="C5034" s="212" t="s">
        <v>742</v>
      </c>
      <c r="D5034" s="47" t="s">
        <v>5300</v>
      </c>
      <c r="E5034" s="11">
        <v>36.93</v>
      </c>
      <c r="F5034" s="2">
        <v>0.68500000000000005</v>
      </c>
      <c r="G5034" s="2">
        <v>0.29880000000000001</v>
      </c>
      <c r="H5034" s="2">
        <v>0.38620000000000004</v>
      </c>
      <c r="I5034" s="2">
        <v>0.70109999999999995</v>
      </c>
      <c r="J5034" s="2">
        <v>0.254</v>
      </c>
      <c r="K5034" s="2">
        <v>0.44709999999999994</v>
      </c>
      <c r="L5034" s="2">
        <v>0.70379999999999998</v>
      </c>
      <c r="M5034" s="2">
        <v>0.28420000000000001</v>
      </c>
      <c r="N5034" s="2">
        <v>0.41959999999999997</v>
      </c>
      <c r="O5034" s="2">
        <v>0.4176333333333333</v>
      </c>
      <c r="P5034" s="5" t="s">
        <v>4792</v>
      </c>
      <c r="Q5034" s="5">
        <v>58437</v>
      </c>
      <c r="R5034" s="5">
        <v>1582.3720552396426</v>
      </c>
      <c r="S5034" s="5">
        <v>113</v>
      </c>
      <c r="T5034" s="5">
        <v>193.37063846535585</v>
      </c>
      <c r="U5034" s="5">
        <v>2</v>
      </c>
      <c r="V5034" s="5">
        <v>3.4224891763779799</v>
      </c>
      <c r="W5034" s="5">
        <v>11</v>
      </c>
      <c r="X5034" s="5">
        <v>18.823690470078887</v>
      </c>
      <c r="Y5034" s="5">
        <v>16</v>
      </c>
      <c r="Z5034" s="5">
        <v>27.379913411023839</v>
      </c>
      <c r="AA5034" s="5">
        <v>84</v>
      </c>
      <c r="AB5034" s="5">
        <v>143.74454540787514</v>
      </c>
      <c r="AC5034" s="225">
        <v>914</v>
      </c>
      <c r="AD5034" s="5">
        <v>1564.077553604737</v>
      </c>
      <c r="AE5034" s="5">
        <v>61</v>
      </c>
      <c r="AF5034" s="5">
        <v>104.38591987952839</v>
      </c>
      <c r="AG5034" s="5">
        <v>807</v>
      </c>
      <c r="AH5034" s="5">
        <v>1380.9743826685149</v>
      </c>
      <c r="AI5034" s="5">
        <v>46</v>
      </c>
      <c r="AJ5034" s="5">
        <v>78.717251056693541</v>
      </c>
    </row>
    <row r="5035" spans="1:36" x14ac:dyDescent="0.25">
      <c r="A5035">
        <v>2019</v>
      </c>
      <c r="B5035" t="s">
        <v>41</v>
      </c>
      <c r="C5035" s="212" t="s">
        <v>6119</v>
      </c>
      <c r="D5035" s="47" t="s">
        <v>6005</v>
      </c>
      <c r="E5035" s="11">
        <v>22.027999999999999</v>
      </c>
      <c r="F5035" s="2">
        <v>0.24049999999999999</v>
      </c>
      <c r="G5035" s="2">
        <v>0.74350000000000005</v>
      </c>
      <c r="H5035" s="2">
        <v>-0.50300000000000011</v>
      </c>
      <c r="I5035" s="2">
        <v>0.2102</v>
      </c>
      <c r="J5035" s="2">
        <v>0.74750000000000005</v>
      </c>
      <c r="K5035" s="2">
        <v>-0.53730000000000011</v>
      </c>
      <c r="L5035" s="2">
        <v>0.24629999999999999</v>
      </c>
      <c r="M5035" s="2">
        <v>0.74</v>
      </c>
      <c r="N5035" s="2">
        <v>-0.49370000000000003</v>
      </c>
      <c r="O5035" s="2">
        <v>-0.51133333333333342</v>
      </c>
      <c r="P5035" s="2" t="s">
        <v>5900</v>
      </c>
      <c r="Q5035" s="5">
        <v>58519</v>
      </c>
      <c r="R5035" s="5">
        <v>2656.57345197022</v>
      </c>
      <c r="S5035" s="5">
        <v>26</v>
      </c>
      <c r="T5035" s="5">
        <v>44.430014183427602</v>
      </c>
      <c r="U5035" s="5">
        <v>1</v>
      </c>
      <c r="V5035" s="5">
        <v>1.7088466993626004</v>
      </c>
      <c r="W5035" s="5">
        <v>2</v>
      </c>
      <c r="X5035" s="5">
        <v>3.4176933987252007</v>
      </c>
      <c r="Y5035" s="5">
        <v>9</v>
      </c>
      <c r="Z5035" s="5">
        <v>15.379620294263402</v>
      </c>
      <c r="AA5035" s="5">
        <v>14</v>
      </c>
      <c r="AB5035" s="5">
        <v>23.9238537910764</v>
      </c>
      <c r="AC5035" s="225">
        <v>948</v>
      </c>
      <c r="AD5035" s="5">
        <v>1619.986670995745</v>
      </c>
      <c r="AE5035" s="5">
        <v>35</v>
      </c>
      <c r="AF5035" s="5">
        <v>59.809634477691006</v>
      </c>
      <c r="AG5035" s="5">
        <v>887</v>
      </c>
      <c r="AH5035" s="5">
        <v>1515.7470223346265</v>
      </c>
      <c r="AI5035" s="5">
        <v>26</v>
      </c>
      <c r="AJ5035" s="5">
        <v>44.430014183427602</v>
      </c>
    </row>
    <row r="5036" spans="1:36" x14ac:dyDescent="0.25">
      <c r="A5036">
        <v>2017</v>
      </c>
      <c r="B5036" t="s">
        <v>70</v>
      </c>
      <c r="C5036" s="212" t="s">
        <v>5998</v>
      </c>
      <c r="D5036" s="47" t="s">
        <v>357</v>
      </c>
      <c r="E5036" s="11">
        <v>26.67</v>
      </c>
      <c r="F5036" s="2">
        <v>0.33979999999999999</v>
      </c>
      <c r="G5036" s="2">
        <v>0.64419999999999999</v>
      </c>
      <c r="H5036" s="2">
        <v>-0.3044</v>
      </c>
      <c r="I5036" s="2">
        <v>0.3448</v>
      </c>
      <c r="J5036" s="2">
        <v>0.61950000000000005</v>
      </c>
      <c r="K5036" s="2">
        <v>-0.27470000000000006</v>
      </c>
      <c r="L5036" s="2">
        <v>0.36549999999999999</v>
      </c>
      <c r="M5036" s="2">
        <v>0.62629999999999997</v>
      </c>
      <c r="N5036" s="2">
        <v>-0.26079999999999998</v>
      </c>
      <c r="O5036" s="2">
        <v>-0.2799666666666667</v>
      </c>
      <c r="P5036" s="5" t="s">
        <v>5900</v>
      </c>
      <c r="Q5036" s="5">
        <v>58895</v>
      </c>
      <c r="R5036" s="5">
        <v>2208.2864641919759</v>
      </c>
      <c r="S5036" s="5">
        <v>233</v>
      </c>
      <c r="T5036" s="5">
        <v>395.61932252313443</v>
      </c>
      <c r="U5036" s="5">
        <v>0</v>
      </c>
      <c r="V5036" s="5">
        <v>0</v>
      </c>
      <c r="W5036" s="5">
        <v>18</v>
      </c>
      <c r="X5036" s="5">
        <v>30.562866117667035</v>
      </c>
      <c r="Y5036" s="5">
        <v>15</v>
      </c>
      <c r="Z5036" s="5">
        <v>25.469055098055861</v>
      </c>
      <c r="AA5036" s="5">
        <v>200</v>
      </c>
      <c r="AB5036" s="5">
        <v>339.58740130741148</v>
      </c>
      <c r="AC5036" s="225">
        <v>1177</v>
      </c>
      <c r="AD5036" s="5">
        <v>1998.4718566941167</v>
      </c>
      <c r="AE5036" s="5">
        <v>162</v>
      </c>
      <c r="AF5036" s="5">
        <v>275.06579505900328</v>
      </c>
      <c r="AG5036" s="5">
        <v>958</v>
      </c>
      <c r="AH5036" s="5">
        <v>1626.6236522625009</v>
      </c>
      <c r="AI5036" s="5">
        <v>57</v>
      </c>
      <c r="AJ5036" s="5">
        <v>96.782409372612278</v>
      </c>
    </row>
    <row r="5037" spans="1:36" x14ac:dyDescent="0.25">
      <c r="A5037">
        <v>2018</v>
      </c>
      <c r="B5037" t="s">
        <v>49</v>
      </c>
      <c r="C5037" s="212" t="s">
        <v>6349</v>
      </c>
      <c r="D5037" s="47" t="s">
        <v>726</v>
      </c>
      <c r="E5037" s="11">
        <v>6.8</v>
      </c>
      <c r="F5037" s="2">
        <v>0.30480000000000002</v>
      </c>
      <c r="G5037" s="2">
        <v>0.66490000000000005</v>
      </c>
      <c r="H5037" s="2">
        <v>-0.36010000000000003</v>
      </c>
      <c r="I5037" s="2">
        <v>0.107</v>
      </c>
      <c r="J5037" s="2">
        <v>0.82799999999999996</v>
      </c>
      <c r="K5037" s="2">
        <v>-0.72099999999999997</v>
      </c>
      <c r="L5037" s="2">
        <v>0.20499999999999999</v>
      </c>
      <c r="M5037" s="2">
        <v>0.77900000000000003</v>
      </c>
      <c r="N5037" s="2">
        <v>-0.57400000000000007</v>
      </c>
      <c r="O5037" s="2">
        <v>-0.55169999999999997</v>
      </c>
      <c r="P5037" s="2" t="s">
        <v>5900</v>
      </c>
      <c r="Q5037" s="5">
        <v>58928</v>
      </c>
      <c r="R5037" s="5">
        <v>8665.8823529411766</v>
      </c>
      <c r="S5037" s="5">
        <v>57</v>
      </c>
      <c r="T5037" s="5">
        <v>96.728210697800705</v>
      </c>
      <c r="U5037" s="5">
        <v>1</v>
      </c>
      <c r="V5037" s="5">
        <v>1.6969861525929948</v>
      </c>
      <c r="W5037" s="5">
        <v>2</v>
      </c>
      <c r="X5037" s="5">
        <v>3.3939723051859896</v>
      </c>
      <c r="Y5037" s="5">
        <v>14</v>
      </c>
      <c r="Z5037" s="5">
        <v>23.757806136301927</v>
      </c>
      <c r="AA5037" s="5">
        <v>40</v>
      </c>
      <c r="AB5037" s="5">
        <v>67.879446103719786</v>
      </c>
      <c r="AC5037" s="225">
        <v>503</v>
      </c>
      <c r="AD5037" s="5">
        <v>853.58403475427644</v>
      </c>
      <c r="AE5037" s="5">
        <v>44</v>
      </c>
      <c r="AF5037" s="5">
        <v>74.667390714091766</v>
      </c>
      <c r="AG5037" s="5">
        <v>453</v>
      </c>
      <c r="AH5037" s="5">
        <v>768.7347271246266</v>
      </c>
      <c r="AI5037" s="5">
        <v>6</v>
      </c>
      <c r="AJ5037" s="5">
        <v>10.181916915557968</v>
      </c>
    </row>
    <row r="5038" spans="1:36" x14ac:dyDescent="0.25">
      <c r="A5038">
        <v>2019</v>
      </c>
      <c r="B5038" t="s">
        <v>41</v>
      </c>
      <c r="C5038" s="212" t="s">
        <v>6071</v>
      </c>
      <c r="D5038" s="47" t="s">
        <v>6005</v>
      </c>
      <c r="E5038" s="11">
        <v>14.238</v>
      </c>
      <c r="F5038" s="2">
        <v>0.24049999999999999</v>
      </c>
      <c r="G5038" s="2">
        <v>0.74350000000000005</v>
      </c>
      <c r="H5038" s="2">
        <v>-0.50300000000000011</v>
      </c>
      <c r="I5038" s="2">
        <v>0.2102</v>
      </c>
      <c r="J5038" s="2">
        <v>0.74750000000000005</v>
      </c>
      <c r="K5038" s="2">
        <v>-0.53730000000000011</v>
      </c>
      <c r="L5038" s="2">
        <v>0.24629999999999999</v>
      </c>
      <c r="M5038" s="2">
        <v>0.74</v>
      </c>
      <c r="N5038" s="2">
        <v>-0.49370000000000003</v>
      </c>
      <c r="O5038" s="2">
        <v>-0.51133333333333342</v>
      </c>
      <c r="P5038" s="2" t="s">
        <v>5900</v>
      </c>
      <c r="Q5038" s="5">
        <v>59023</v>
      </c>
      <c r="R5038" s="5">
        <v>4145.4558224469729</v>
      </c>
      <c r="S5038" s="5">
        <v>56</v>
      </c>
      <c r="T5038" s="5">
        <v>94.878267793910851</v>
      </c>
      <c r="U5038" s="5">
        <v>2</v>
      </c>
      <c r="V5038" s="5">
        <v>3.3885095640682446</v>
      </c>
      <c r="W5038" s="5">
        <v>11</v>
      </c>
      <c r="X5038" s="5">
        <v>18.636802602375344</v>
      </c>
      <c r="Y5038" s="5">
        <v>13</v>
      </c>
      <c r="Z5038" s="5">
        <v>22.025312166443591</v>
      </c>
      <c r="AA5038" s="5">
        <v>30</v>
      </c>
      <c r="AB5038" s="5">
        <v>50.827643461023669</v>
      </c>
      <c r="AC5038" s="225">
        <v>650</v>
      </c>
      <c r="AD5038" s="5">
        <v>1101.2656083221796</v>
      </c>
      <c r="AE5038" s="5">
        <v>66</v>
      </c>
      <c r="AF5038" s="5">
        <v>111.82081561425207</v>
      </c>
      <c r="AG5038" s="5">
        <v>550</v>
      </c>
      <c r="AH5038" s="5">
        <v>931.84013011876721</v>
      </c>
      <c r="AI5038" s="5">
        <v>34</v>
      </c>
      <c r="AJ5038" s="5">
        <v>57.604662589160156</v>
      </c>
    </row>
    <row r="5039" spans="1:36" x14ac:dyDescent="0.25">
      <c r="A5039">
        <v>2018</v>
      </c>
      <c r="B5039" t="s">
        <v>41</v>
      </c>
      <c r="C5039" s="212" t="s">
        <v>6119</v>
      </c>
      <c r="D5039" s="47" t="s">
        <v>6005</v>
      </c>
      <c r="E5039" s="11">
        <v>22.027999999999999</v>
      </c>
      <c r="F5039" s="2">
        <v>0.24049999999999999</v>
      </c>
      <c r="G5039" s="2">
        <v>0.74350000000000005</v>
      </c>
      <c r="H5039" s="2">
        <v>-0.50300000000000011</v>
      </c>
      <c r="I5039" s="2">
        <v>0.2102</v>
      </c>
      <c r="J5039" s="2">
        <v>0.74750000000000005</v>
      </c>
      <c r="K5039" s="2">
        <v>-0.53730000000000011</v>
      </c>
      <c r="L5039" s="2">
        <v>0.24629999999999999</v>
      </c>
      <c r="M5039" s="2">
        <v>0.74</v>
      </c>
      <c r="N5039" s="2">
        <v>-0.49370000000000003</v>
      </c>
      <c r="O5039" s="2">
        <v>-0.51133333333333342</v>
      </c>
      <c r="P5039" s="2" t="s">
        <v>5900</v>
      </c>
      <c r="Q5039" s="5">
        <v>59064</v>
      </c>
      <c r="R5039" s="5">
        <v>2681.3146903940442</v>
      </c>
      <c r="S5039" s="5">
        <v>20</v>
      </c>
      <c r="T5039" s="5">
        <v>33.861573885954222</v>
      </c>
      <c r="U5039" s="5">
        <v>1</v>
      </c>
      <c r="V5039" s="5">
        <v>1.693078694297711</v>
      </c>
      <c r="W5039" s="5">
        <v>1</v>
      </c>
      <c r="X5039" s="5">
        <v>1.693078694297711</v>
      </c>
      <c r="Y5039" s="5">
        <v>5</v>
      </c>
      <c r="Z5039" s="5">
        <v>8.4653934714885555</v>
      </c>
      <c r="AA5039" s="5">
        <v>13</v>
      </c>
      <c r="AB5039" s="5">
        <v>22.010023025870243</v>
      </c>
      <c r="AC5039" s="225">
        <v>1015</v>
      </c>
      <c r="AD5039" s="5">
        <v>1718.4748747121766</v>
      </c>
      <c r="AE5039" s="5">
        <v>29</v>
      </c>
      <c r="AF5039" s="5">
        <v>49.099282134633619</v>
      </c>
      <c r="AG5039" s="5">
        <v>963</v>
      </c>
      <c r="AH5039" s="5">
        <v>1630.4347826086955</v>
      </c>
      <c r="AI5039" s="5">
        <v>23</v>
      </c>
      <c r="AJ5039" s="5">
        <v>38.940809968847354</v>
      </c>
    </row>
    <row r="5040" spans="1:36" x14ac:dyDescent="0.25">
      <c r="A5040">
        <v>2018</v>
      </c>
      <c r="B5040" t="s">
        <v>49</v>
      </c>
      <c r="C5040" s="212" t="s">
        <v>6349</v>
      </c>
      <c r="D5040" s="47" t="s">
        <v>726</v>
      </c>
      <c r="E5040" s="11">
        <v>6.8</v>
      </c>
      <c r="F5040" s="2">
        <v>0.30480000000000002</v>
      </c>
      <c r="G5040" s="2">
        <v>0.66490000000000005</v>
      </c>
      <c r="H5040" s="2">
        <v>-0.36010000000000003</v>
      </c>
      <c r="I5040" s="2">
        <v>0.107</v>
      </c>
      <c r="J5040" s="2">
        <v>0.82799999999999996</v>
      </c>
      <c r="K5040" s="2">
        <v>-0.72099999999999997</v>
      </c>
      <c r="L5040" s="2">
        <v>0.20499999999999999</v>
      </c>
      <c r="M5040" s="2">
        <v>0.77900000000000003</v>
      </c>
      <c r="N5040" s="2">
        <v>-0.57400000000000007</v>
      </c>
      <c r="O5040" s="2">
        <v>-0.55169999999999997</v>
      </c>
      <c r="P5040" s="2" t="s">
        <v>5900</v>
      </c>
      <c r="Q5040" s="5">
        <v>59199</v>
      </c>
      <c r="R5040" s="5">
        <v>8705.7352941176468</v>
      </c>
      <c r="S5040" s="5">
        <v>56</v>
      </c>
      <c r="T5040" s="5">
        <v>94.596192503251743</v>
      </c>
      <c r="U5040" s="5">
        <v>0</v>
      </c>
      <c r="V5040" s="5">
        <v>0</v>
      </c>
      <c r="W5040" s="5">
        <v>5</v>
      </c>
      <c r="X5040" s="5">
        <v>8.446088616361763</v>
      </c>
      <c r="Y5040" s="5">
        <v>9</v>
      </c>
      <c r="Z5040" s="5">
        <v>15.202959509451173</v>
      </c>
      <c r="AA5040" s="5">
        <v>42</v>
      </c>
      <c r="AB5040" s="5">
        <v>70.947144377438804</v>
      </c>
      <c r="AC5040" s="225">
        <v>632</v>
      </c>
      <c r="AD5040" s="5">
        <v>1067.5856011081269</v>
      </c>
      <c r="AE5040" s="5">
        <v>71</v>
      </c>
      <c r="AF5040" s="5">
        <v>119.93445835233702</v>
      </c>
      <c r="AG5040" s="5">
        <v>540</v>
      </c>
      <c r="AH5040" s="5">
        <v>912.17757056707046</v>
      </c>
      <c r="AI5040" s="5">
        <v>21</v>
      </c>
      <c r="AJ5040" s="5">
        <v>35.473572188719402</v>
      </c>
    </row>
    <row r="5041" spans="1:36" x14ac:dyDescent="0.25">
      <c r="A5041">
        <v>2017</v>
      </c>
      <c r="B5041" t="s">
        <v>41</v>
      </c>
      <c r="C5041" s="212" t="s">
        <v>6119</v>
      </c>
      <c r="D5041" s="47" t="s">
        <v>6005</v>
      </c>
      <c r="E5041" s="11">
        <v>22.027999999999999</v>
      </c>
      <c r="F5041" s="2">
        <v>0.24049999999999999</v>
      </c>
      <c r="G5041" s="2">
        <v>0.74350000000000005</v>
      </c>
      <c r="H5041" s="2">
        <v>-0.50300000000000011</v>
      </c>
      <c r="I5041" s="2">
        <v>0.2102</v>
      </c>
      <c r="J5041" s="2">
        <v>0.74750000000000005</v>
      </c>
      <c r="K5041" s="2">
        <v>-0.53730000000000011</v>
      </c>
      <c r="L5041" s="2">
        <v>0.24629999999999999</v>
      </c>
      <c r="M5041" s="2">
        <v>0.74</v>
      </c>
      <c r="N5041" s="2">
        <v>-0.49370000000000003</v>
      </c>
      <c r="O5041" s="2">
        <v>-0.51133333333333342</v>
      </c>
      <c r="P5041" s="2" t="s">
        <v>5900</v>
      </c>
      <c r="Q5041" s="5">
        <v>59227</v>
      </c>
      <c r="R5041" s="5">
        <v>2688.7143635373163</v>
      </c>
      <c r="S5041" s="5">
        <v>35</v>
      </c>
      <c r="T5041" s="5">
        <v>59.09466966079659</v>
      </c>
      <c r="U5041" s="5">
        <v>1</v>
      </c>
      <c r="V5041" s="5">
        <v>1.6884191331656169</v>
      </c>
      <c r="W5041" s="5">
        <v>4</v>
      </c>
      <c r="X5041" s="5">
        <v>6.7536765326624675</v>
      </c>
      <c r="Y5041" s="5">
        <v>7</v>
      </c>
      <c r="Z5041" s="5">
        <v>11.81893393215932</v>
      </c>
      <c r="AA5041" s="5">
        <v>23</v>
      </c>
      <c r="AB5041" s="5">
        <v>38.833640062809195</v>
      </c>
      <c r="AC5041" s="225">
        <v>1094</v>
      </c>
      <c r="AD5041" s="5">
        <v>1847.1305316831849</v>
      </c>
      <c r="AE5041" s="5">
        <v>20</v>
      </c>
      <c r="AF5041" s="5">
        <v>33.768382663312345</v>
      </c>
      <c r="AG5041" s="5">
        <v>1059</v>
      </c>
      <c r="AH5041" s="5">
        <v>1788.0358620223885</v>
      </c>
      <c r="AI5041" s="5">
        <v>15</v>
      </c>
      <c r="AJ5041" s="5">
        <v>25.326286997484257</v>
      </c>
    </row>
    <row r="5042" spans="1:36" x14ac:dyDescent="0.25">
      <c r="A5042">
        <v>2017</v>
      </c>
      <c r="B5042" t="s">
        <v>49</v>
      </c>
      <c r="C5042" s="212" t="s">
        <v>6349</v>
      </c>
      <c r="D5042" s="47" t="s">
        <v>726</v>
      </c>
      <c r="E5042" s="11">
        <v>6.8</v>
      </c>
      <c r="F5042" s="2">
        <v>0.30480000000000002</v>
      </c>
      <c r="G5042" s="2">
        <v>0.66490000000000005</v>
      </c>
      <c r="H5042" s="2">
        <v>-0.36010000000000003</v>
      </c>
      <c r="I5042" s="2">
        <v>0.107</v>
      </c>
      <c r="J5042" s="2">
        <v>0.82799999999999996</v>
      </c>
      <c r="K5042" s="2">
        <v>-0.72099999999999997</v>
      </c>
      <c r="L5042" s="2">
        <v>0.20499999999999999</v>
      </c>
      <c r="M5042" s="2">
        <v>0.77900000000000003</v>
      </c>
      <c r="N5042" s="2">
        <v>-0.57400000000000007</v>
      </c>
      <c r="O5042" s="2">
        <v>-0.55169999999999997</v>
      </c>
      <c r="P5042" s="2" t="s">
        <v>5900</v>
      </c>
      <c r="Q5042" s="5">
        <v>59233</v>
      </c>
      <c r="R5042" s="5">
        <v>8710.7352941176468</v>
      </c>
      <c r="S5042" s="5">
        <v>45</v>
      </c>
      <c r="T5042" s="5">
        <v>75.97116472236759</v>
      </c>
      <c r="U5042" s="5">
        <v>0</v>
      </c>
      <c r="V5042" s="5">
        <v>0</v>
      </c>
      <c r="W5042" s="5">
        <v>1</v>
      </c>
      <c r="X5042" s="5">
        <v>1.6882481049415021</v>
      </c>
      <c r="Y5042" s="5">
        <v>12</v>
      </c>
      <c r="Z5042" s="5">
        <v>20.258977259298028</v>
      </c>
      <c r="AA5042" s="5">
        <v>32</v>
      </c>
      <c r="AB5042" s="5">
        <v>54.023939358128068</v>
      </c>
      <c r="AC5042" s="225">
        <v>665</v>
      </c>
      <c r="AD5042" s="5">
        <v>1122.6849897860989</v>
      </c>
      <c r="AE5042" s="5">
        <v>91</v>
      </c>
      <c r="AF5042" s="5">
        <v>153.6305775496767</v>
      </c>
      <c r="AG5042" s="5">
        <v>563</v>
      </c>
      <c r="AH5042" s="5">
        <v>950.4836830820658</v>
      </c>
      <c r="AI5042" s="5">
        <v>11</v>
      </c>
      <c r="AJ5042" s="5">
        <v>18.570729154356524</v>
      </c>
    </row>
    <row r="5043" spans="1:36" x14ac:dyDescent="0.25">
      <c r="A5043">
        <v>2018</v>
      </c>
      <c r="B5043" t="s">
        <v>70</v>
      </c>
      <c r="C5043" s="212" t="s">
        <v>5998</v>
      </c>
      <c r="D5043" s="47" t="s">
        <v>357</v>
      </c>
      <c r="E5043" s="11">
        <v>26.67</v>
      </c>
      <c r="F5043" s="2">
        <v>0.33979999999999999</v>
      </c>
      <c r="G5043" s="2">
        <v>0.64419999999999999</v>
      </c>
      <c r="H5043" s="2">
        <v>-0.3044</v>
      </c>
      <c r="I5043" s="2">
        <v>0.3448</v>
      </c>
      <c r="J5043" s="2">
        <v>0.61950000000000005</v>
      </c>
      <c r="K5043" s="2">
        <v>-0.27470000000000006</v>
      </c>
      <c r="L5043" s="2">
        <v>0.36549999999999999</v>
      </c>
      <c r="M5043" s="2">
        <v>0.62629999999999997</v>
      </c>
      <c r="N5043" s="2">
        <v>-0.26079999999999998</v>
      </c>
      <c r="O5043" s="2">
        <v>-0.2799666666666667</v>
      </c>
      <c r="P5043" s="5" t="s">
        <v>5900</v>
      </c>
      <c r="Q5043" s="5">
        <v>59407</v>
      </c>
      <c r="R5043" s="5">
        <v>2227.4840644919382</v>
      </c>
      <c r="S5043" s="5">
        <v>190</v>
      </c>
      <c r="T5043" s="5">
        <v>319.82762974060296</v>
      </c>
      <c r="U5043" s="5">
        <v>2</v>
      </c>
      <c r="V5043" s="5">
        <v>3.366606628848452</v>
      </c>
      <c r="W5043" s="5">
        <v>16</v>
      </c>
      <c r="X5043" s="5">
        <v>26.932853030787616</v>
      </c>
      <c r="Y5043" s="5">
        <v>29</v>
      </c>
      <c r="Z5043" s="5">
        <v>48.815796118302558</v>
      </c>
      <c r="AA5043" s="5">
        <v>143</v>
      </c>
      <c r="AB5043" s="5">
        <v>240.71237396266434</v>
      </c>
      <c r="AC5043" s="225">
        <v>1119</v>
      </c>
      <c r="AD5043" s="5">
        <v>1883.616408840709</v>
      </c>
      <c r="AE5043" s="5">
        <v>126</v>
      </c>
      <c r="AF5043" s="5">
        <v>212.09621761745248</v>
      </c>
      <c r="AG5043" s="5">
        <v>920</v>
      </c>
      <c r="AH5043" s="5">
        <v>1548.6390492702878</v>
      </c>
      <c r="AI5043" s="5">
        <v>73</v>
      </c>
      <c r="AJ5043" s="5">
        <v>122.88114195296851</v>
      </c>
    </row>
    <row r="5044" spans="1:36" x14ac:dyDescent="0.25">
      <c r="A5044">
        <v>2019</v>
      </c>
      <c r="B5044" t="s">
        <v>70</v>
      </c>
      <c r="C5044" s="212" t="s">
        <v>5998</v>
      </c>
      <c r="D5044" s="47" t="s">
        <v>357</v>
      </c>
      <c r="E5044" s="11">
        <v>26.67</v>
      </c>
      <c r="F5044" s="2">
        <v>0.33979999999999999</v>
      </c>
      <c r="G5044" s="2">
        <v>0.64419999999999999</v>
      </c>
      <c r="H5044" s="2">
        <v>-0.3044</v>
      </c>
      <c r="I5044" s="2">
        <v>0.3448</v>
      </c>
      <c r="J5044" s="2">
        <v>0.61950000000000005</v>
      </c>
      <c r="K5044" s="2">
        <v>-0.27470000000000006</v>
      </c>
      <c r="L5044" s="2">
        <v>0.36549999999999999</v>
      </c>
      <c r="M5044" s="2">
        <v>0.62629999999999997</v>
      </c>
      <c r="N5044" s="2">
        <v>-0.26079999999999998</v>
      </c>
      <c r="O5044" s="2">
        <v>-0.2799666666666667</v>
      </c>
      <c r="P5044" s="5" t="s">
        <v>5900</v>
      </c>
      <c r="Q5044" s="5">
        <v>59610</v>
      </c>
      <c r="R5044" s="5">
        <v>2235.0956130483687</v>
      </c>
      <c r="S5044" s="5">
        <v>188</v>
      </c>
      <c r="T5044" s="5">
        <v>315.38332494547893</v>
      </c>
      <c r="U5044" s="5">
        <v>1</v>
      </c>
      <c r="V5044" s="5">
        <v>1.6775708773695688</v>
      </c>
      <c r="W5044" s="5">
        <v>12</v>
      </c>
      <c r="X5044" s="5">
        <v>20.130850528434827</v>
      </c>
      <c r="Y5044" s="5">
        <v>30</v>
      </c>
      <c r="Z5044" s="5">
        <v>50.327126321087064</v>
      </c>
      <c r="AA5044" s="5">
        <v>145</v>
      </c>
      <c r="AB5044" s="5">
        <v>243.24777721858749</v>
      </c>
      <c r="AC5044" s="225">
        <v>1046</v>
      </c>
      <c r="AD5044" s="5">
        <v>1754.7391377285692</v>
      </c>
      <c r="AE5044" s="5">
        <v>100</v>
      </c>
      <c r="AF5044" s="5">
        <v>167.75708773695689</v>
      </c>
      <c r="AG5044" s="5">
        <v>878</v>
      </c>
      <c r="AH5044" s="5">
        <v>1472.9072303304815</v>
      </c>
      <c r="AI5044" s="5">
        <v>68</v>
      </c>
      <c r="AJ5044" s="5">
        <v>114.07481966113069</v>
      </c>
    </row>
    <row r="5045" spans="1:36" x14ac:dyDescent="0.25">
      <c r="A5045">
        <v>2017</v>
      </c>
      <c r="B5045" t="s">
        <v>49</v>
      </c>
      <c r="C5045" s="212" t="s">
        <v>6314</v>
      </c>
      <c r="D5045" s="47" t="s">
        <v>6348</v>
      </c>
      <c r="E5045" s="11">
        <v>96.5</v>
      </c>
      <c r="F5045" s="2">
        <v>0</v>
      </c>
      <c r="G5045" s="2">
        <v>0</v>
      </c>
      <c r="H5045" s="2">
        <v>0</v>
      </c>
      <c r="I5045" s="2">
        <v>0.433</v>
      </c>
      <c r="J5045" s="2">
        <v>0.47199999999999998</v>
      </c>
      <c r="K5045" s="2">
        <v>-3.8999999999999979E-2</v>
      </c>
      <c r="L5045" s="2">
        <v>0.47899999999999998</v>
      </c>
      <c r="M5045" s="2">
        <v>0.50800000000000001</v>
      </c>
      <c r="N5045" s="2">
        <v>-2.9000000000000026E-2</v>
      </c>
      <c r="O5045" s="2">
        <v>-2.2666666666666668E-2</v>
      </c>
      <c r="P5045" s="2" t="s">
        <v>5765</v>
      </c>
      <c r="Q5045" s="5">
        <v>59803</v>
      </c>
      <c r="R5045" s="5">
        <v>619.72020725388597</v>
      </c>
      <c r="S5045" s="5">
        <v>151</v>
      </c>
      <c r="T5045" s="5">
        <v>252.49569419594332</v>
      </c>
      <c r="U5045" s="5">
        <v>1</v>
      </c>
      <c r="V5045" s="5">
        <v>1.6721569152049229</v>
      </c>
      <c r="W5045" s="5">
        <v>21</v>
      </c>
      <c r="X5045" s="5">
        <v>35.115295219303384</v>
      </c>
      <c r="Y5045" s="5">
        <v>10</v>
      </c>
      <c r="Z5045" s="5">
        <v>16.721569152049227</v>
      </c>
      <c r="AA5045" s="5">
        <v>119</v>
      </c>
      <c r="AB5045" s="5">
        <v>198.98667290938582</v>
      </c>
      <c r="AC5045" s="225">
        <v>591</v>
      </c>
      <c r="AD5045" s="5">
        <v>988.24473688610931</v>
      </c>
      <c r="AE5045" s="5">
        <v>81</v>
      </c>
      <c r="AF5045" s="5">
        <v>135.44471013159875</v>
      </c>
      <c r="AG5045" s="5">
        <v>486</v>
      </c>
      <c r="AH5045" s="5">
        <v>812.66826078959241</v>
      </c>
      <c r="AI5045" s="5">
        <v>24</v>
      </c>
      <c r="AJ5045" s="5">
        <v>40.131765964918145</v>
      </c>
    </row>
    <row r="5046" spans="1:36" x14ac:dyDescent="0.25">
      <c r="A5046">
        <v>2018</v>
      </c>
      <c r="B5046" t="s">
        <v>49</v>
      </c>
      <c r="C5046" s="212" t="s">
        <v>6314</v>
      </c>
      <c r="D5046" s="47" t="s">
        <v>6348</v>
      </c>
      <c r="E5046" s="11">
        <v>96.5</v>
      </c>
      <c r="F5046" s="2">
        <v>0</v>
      </c>
      <c r="G5046" s="2">
        <v>0</v>
      </c>
      <c r="H5046" s="2">
        <v>0</v>
      </c>
      <c r="I5046" s="2">
        <v>0.433</v>
      </c>
      <c r="J5046" s="2">
        <v>0.47199999999999998</v>
      </c>
      <c r="K5046" s="2">
        <v>-3.8999999999999979E-2</v>
      </c>
      <c r="L5046" s="2">
        <v>0.47899999999999998</v>
      </c>
      <c r="M5046" s="2">
        <v>0.50800000000000001</v>
      </c>
      <c r="N5046" s="2">
        <v>-2.9000000000000026E-2</v>
      </c>
      <c r="O5046" s="2">
        <v>-2.2666666666666668E-2</v>
      </c>
      <c r="P5046" s="2" t="s">
        <v>5765</v>
      </c>
      <c r="Q5046" s="5">
        <v>60349</v>
      </c>
      <c r="R5046" s="5">
        <v>625.37823834196888</v>
      </c>
      <c r="S5046" s="5">
        <v>230</v>
      </c>
      <c r="T5046" s="5">
        <v>381.11650565875158</v>
      </c>
      <c r="U5046" s="5">
        <v>0</v>
      </c>
      <c r="V5046" s="5">
        <v>0</v>
      </c>
      <c r="W5046" s="5">
        <v>42</v>
      </c>
      <c r="X5046" s="5">
        <v>69.595187989858985</v>
      </c>
      <c r="Y5046" s="5">
        <v>17</v>
      </c>
      <c r="Z5046" s="5">
        <v>28.169480853038163</v>
      </c>
      <c r="AA5046" s="5">
        <v>171</v>
      </c>
      <c r="AB5046" s="5">
        <v>283.35183681585448</v>
      </c>
      <c r="AC5046" s="225">
        <v>519</v>
      </c>
      <c r="AD5046" s="5">
        <v>859.99768016040036</v>
      </c>
      <c r="AE5046" s="5">
        <v>85</v>
      </c>
      <c r="AF5046" s="5">
        <v>140.84740426519082</v>
      </c>
      <c r="AG5046" s="5">
        <v>411</v>
      </c>
      <c r="AH5046" s="5">
        <v>681.03862532933431</v>
      </c>
      <c r="AI5046" s="5">
        <v>23</v>
      </c>
      <c r="AJ5046" s="5">
        <v>38.111650565875159</v>
      </c>
    </row>
    <row r="5047" spans="1:36" x14ac:dyDescent="0.25">
      <c r="A5047">
        <v>2018</v>
      </c>
      <c r="B5047" t="s">
        <v>49</v>
      </c>
      <c r="C5047" s="212" t="s">
        <v>1875</v>
      </c>
      <c r="D5047" s="47" t="s">
        <v>6316</v>
      </c>
      <c r="E5047" s="11">
        <v>5</v>
      </c>
      <c r="F5047" s="2">
        <v>0.2611</v>
      </c>
      <c r="G5047" s="2">
        <v>0.71</v>
      </c>
      <c r="H5047" s="2">
        <v>-0.44889999999999997</v>
      </c>
      <c r="I5047" s="2">
        <v>0.24099999999999999</v>
      </c>
      <c r="J5047" s="2">
        <v>0.68899999999999995</v>
      </c>
      <c r="K5047" s="2">
        <v>-0.44799999999999995</v>
      </c>
      <c r="L5047" s="2">
        <v>0.27300000000000002</v>
      </c>
      <c r="M5047" s="2">
        <v>0.71299999999999997</v>
      </c>
      <c r="N5047" s="2">
        <v>-0.43999999999999995</v>
      </c>
      <c r="O5047" s="2">
        <v>-0.44563333333333333</v>
      </c>
      <c r="P5047" s="2" t="s">
        <v>5900</v>
      </c>
      <c r="Q5047" s="5">
        <v>60746</v>
      </c>
      <c r="R5047" s="5">
        <v>12149.2</v>
      </c>
      <c r="S5047" s="5">
        <v>162</v>
      </c>
      <c r="T5047" s="5">
        <v>266.68422612188454</v>
      </c>
      <c r="U5047" s="5">
        <v>1</v>
      </c>
      <c r="V5047" s="5">
        <v>1.6461989266782997</v>
      </c>
      <c r="W5047" s="5">
        <v>9</v>
      </c>
      <c r="X5047" s="5">
        <v>14.815790340104698</v>
      </c>
      <c r="Y5047" s="5">
        <v>26</v>
      </c>
      <c r="Z5047" s="5">
        <v>42.801172093635792</v>
      </c>
      <c r="AA5047" s="5">
        <v>126</v>
      </c>
      <c r="AB5047" s="5">
        <v>207.42106476146577</v>
      </c>
      <c r="AC5047" s="225">
        <v>719</v>
      </c>
      <c r="AD5047" s="5">
        <v>1183.6170282816977</v>
      </c>
      <c r="AE5047" s="5">
        <v>103</v>
      </c>
      <c r="AF5047" s="5">
        <v>169.5584894478649</v>
      </c>
      <c r="AG5047" s="5">
        <v>521</v>
      </c>
      <c r="AH5047" s="5">
        <v>857.66964079939419</v>
      </c>
      <c r="AI5047" s="5">
        <v>95</v>
      </c>
      <c r="AJ5047" s="5">
        <v>156.38889803443848</v>
      </c>
    </row>
    <row r="5048" spans="1:36" x14ac:dyDescent="0.25">
      <c r="A5048">
        <v>2018</v>
      </c>
      <c r="B5048" t="s">
        <v>49</v>
      </c>
      <c r="C5048" s="212" t="s">
        <v>6314</v>
      </c>
      <c r="D5048" s="47" t="s">
        <v>6348</v>
      </c>
      <c r="E5048" s="11">
        <v>96.5</v>
      </c>
      <c r="F5048" s="2">
        <v>0</v>
      </c>
      <c r="G5048" s="2">
        <v>0</v>
      </c>
      <c r="H5048" s="2">
        <v>0</v>
      </c>
      <c r="I5048" s="2">
        <v>0.433</v>
      </c>
      <c r="J5048" s="2">
        <v>0.47199999999999998</v>
      </c>
      <c r="K5048" s="2">
        <v>-3.8999999999999979E-2</v>
      </c>
      <c r="L5048" s="2">
        <v>0.47899999999999998</v>
      </c>
      <c r="M5048" s="2">
        <v>0.50800000000000001</v>
      </c>
      <c r="N5048" s="2">
        <v>-2.9000000000000026E-2</v>
      </c>
      <c r="O5048" s="2">
        <v>-2.2666666666666668E-2</v>
      </c>
      <c r="P5048" s="2" t="s">
        <v>5765</v>
      </c>
      <c r="Q5048" s="5">
        <v>60870</v>
      </c>
      <c r="R5048" s="5">
        <v>630.7772020725389</v>
      </c>
      <c r="S5048" s="5">
        <v>199</v>
      </c>
      <c r="T5048" s="5">
        <v>326.9262362411697</v>
      </c>
      <c r="U5048" s="5">
        <v>0</v>
      </c>
      <c r="V5048" s="5">
        <v>0</v>
      </c>
      <c r="W5048" s="5">
        <v>38</v>
      </c>
      <c r="X5048" s="5">
        <v>62.428125513389197</v>
      </c>
      <c r="Y5048" s="5">
        <v>11</v>
      </c>
      <c r="Z5048" s="5">
        <v>18.071299490717923</v>
      </c>
      <c r="AA5048" s="5">
        <v>150</v>
      </c>
      <c r="AB5048" s="5">
        <v>246.42681123706257</v>
      </c>
      <c r="AC5048" s="225">
        <v>594</v>
      </c>
      <c r="AD5048" s="5">
        <v>975.85017249876785</v>
      </c>
      <c r="AE5048" s="5">
        <v>73</v>
      </c>
      <c r="AF5048" s="5">
        <v>119.92771480203713</v>
      </c>
      <c r="AG5048" s="5">
        <v>490</v>
      </c>
      <c r="AH5048" s="5">
        <v>804.99425004107115</v>
      </c>
      <c r="AI5048" s="5">
        <v>31</v>
      </c>
      <c r="AJ5048" s="5">
        <v>50.928207655659605</v>
      </c>
    </row>
    <row r="5049" spans="1:36" x14ac:dyDescent="0.25">
      <c r="A5049">
        <v>2017</v>
      </c>
      <c r="B5049" t="s">
        <v>49</v>
      </c>
      <c r="C5049" s="212" t="s">
        <v>1875</v>
      </c>
      <c r="D5049" s="47" t="s">
        <v>6316</v>
      </c>
      <c r="E5049" s="11">
        <v>5</v>
      </c>
      <c r="F5049" s="2">
        <v>0.2611</v>
      </c>
      <c r="G5049" s="2">
        <v>0.71</v>
      </c>
      <c r="H5049" s="2">
        <v>-0.44889999999999997</v>
      </c>
      <c r="I5049" s="2">
        <v>0.24099999999999999</v>
      </c>
      <c r="J5049" s="2">
        <v>0.68899999999999995</v>
      </c>
      <c r="K5049" s="2">
        <v>-0.44799999999999995</v>
      </c>
      <c r="L5049" s="2">
        <v>0.27300000000000002</v>
      </c>
      <c r="M5049" s="2">
        <v>0.71299999999999997</v>
      </c>
      <c r="N5049" s="2">
        <v>-0.43999999999999995</v>
      </c>
      <c r="O5049" s="2">
        <v>-0.44563333333333333</v>
      </c>
      <c r="P5049" s="2" t="s">
        <v>5900</v>
      </c>
      <c r="Q5049" s="5">
        <v>61098</v>
      </c>
      <c r="R5049" s="5">
        <v>12219.6</v>
      </c>
      <c r="S5049" s="5">
        <v>207</v>
      </c>
      <c r="T5049" s="5">
        <v>338.79996071884517</v>
      </c>
      <c r="U5049" s="5">
        <v>1</v>
      </c>
      <c r="V5049" s="5">
        <v>1.6367147860813773</v>
      </c>
      <c r="W5049" s="5">
        <v>7</v>
      </c>
      <c r="X5049" s="5">
        <v>11.457003502569643</v>
      </c>
      <c r="Y5049" s="5">
        <v>35</v>
      </c>
      <c r="Z5049" s="5">
        <v>57.285017512848214</v>
      </c>
      <c r="AA5049" s="5">
        <v>164</v>
      </c>
      <c r="AB5049" s="5">
        <v>268.42122491734591</v>
      </c>
      <c r="AC5049" s="225">
        <v>780</v>
      </c>
      <c r="AD5049" s="5">
        <v>1276.6375331434745</v>
      </c>
      <c r="AE5049" s="5">
        <v>119</v>
      </c>
      <c r="AF5049" s="5">
        <v>194.76905954368391</v>
      </c>
      <c r="AG5049" s="5">
        <v>588</v>
      </c>
      <c r="AH5049" s="5">
        <v>962.3882942158499</v>
      </c>
      <c r="AI5049" s="5">
        <v>73</v>
      </c>
      <c r="AJ5049" s="5">
        <v>119.48017938394055</v>
      </c>
    </row>
    <row r="5050" spans="1:36" x14ac:dyDescent="0.25">
      <c r="A5050">
        <v>2017</v>
      </c>
      <c r="B5050" t="s">
        <v>71</v>
      </c>
      <c r="C5050" s="212" t="s">
        <v>5907</v>
      </c>
      <c r="D5050" s="47" t="s">
        <v>5904</v>
      </c>
      <c r="E5050" s="11">
        <v>0</v>
      </c>
      <c r="F5050" s="2">
        <v>0.26429999999999998</v>
      </c>
      <c r="G5050" s="2">
        <v>0.71409999999999996</v>
      </c>
      <c r="H5050" s="2">
        <v>-0.44979999999999998</v>
      </c>
      <c r="I5050" s="2">
        <v>0.27139999999999997</v>
      </c>
      <c r="J5050" s="2">
        <v>0.65769999999999995</v>
      </c>
      <c r="K5050" s="2">
        <v>-0.38629999999999998</v>
      </c>
      <c r="L5050" s="2">
        <v>0.36209999999999998</v>
      </c>
      <c r="M5050" s="2">
        <v>0.60140000000000005</v>
      </c>
      <c r="N5050" s="2">
        <v>-0.23930000000000007</v>
      </c>
      <c r="O5050" s="2">
        <v>-0.35846666666666671</v>
      </c>
      <c r="P5050" s="2" t="s">
        <v>5900</v>
      </c>
      <c r="Q5050" s="5">
        <v>61212</v>
      </c>
      <c r="R5050" s="5" t="s">
        <v>4791</v>
      </c>
      <c r="S5050" s="5">
        <v>102</v>
      </c>
      <c r="T5050" s="5">
        <v>166.63399333464028</v>
      </c>
      <c r="U5050" s="5">
        <v>1</v>
      </c>
      <c r="V5050" s="5">
        <v>1.6336666013200025</v>
      </c>
      <c r="W5050" s="5">
        <v>31</v>
      </c>
      <c r="X5050" s="5">
        <v>50.643664640920079</v>
      </c>
      <c r="Y5050" s="5">
        <v>15</v>
      </c>
      <c r="Z5050" s="5">
        <v>24.504999019800035</v>
      </c>
      <c r="AA5050" s="5">
        <v>55</v>
      </c>
      <c r="AB5050" s="5">
        <v>89.851663072600147</v>
      </c>
      <c r="AC5050" s="225">
        <v>968</v>
      </c>
      <c r="AD5050" s="5">
        <v>1581.3892700777626</v>
      </c>
      <c r="AE5050" s="5">
        <v>127</v>
      </c>
      <c r="AF5050" s="5">
        <v>207.47565836764034</v>
      </c>
      <c r="AG5050" s="5">
        <v>796</v>
      </c>
      <c r="AH5050" s="5">
        <v>1300.3986146507223</v>
      </c>
      <c r="AI5050" s="5">
        <v>45</v>
      </c>
      <c r="AJ5050" s="5">
        <v>73.514997059400116</v>
      </c>
    </row>
    <row r="5051" spans="1:36" x14ac:dyDescent="0.25">
      <c r="A5051">
        <v>2019</v>
      </c>
      <c r="B5051" t="s">
        <v>71</v>
      </c>
      <c r="C5051" s="212" t="s">
        <v>5814</v>
      </c>
      <c r="D5051" s="47" t="s">
        <v>5291</v>
      </c>
      <c r="E5051" s="11">
        <v>0</v>
      </c>
      <c r="F5051" s="2">
        <v>0.48149999999999998</v>
      </c>
      <c r="G5051" s="2">
        <v>0.49559999999999998</v>
      </c>
      <c r="H5051" s="2">
        <v>-1.4100000000000001E-2</v>
      </c>
      <c r="I5051" s="2">
        <v>0.51300000000000001</v>
      </c>
      <c r="J5051" s="2">
        <v>0.41589999999999999</v>
      </c>
      <c r="K5051" s="2">
        <v>9.710000000000002E-2</v>
      </c>
      <c r="L5051" s="2">
        <v>0.59409999999999996</v>
      </c>
      <c r="M5051" s="2">
        <v>0.379</v>
      </c>
      <c r="N5051" s="2">
        <v>0.21509999999999996</v>
      </c>
      <c r="O5051" s="2">
        <v>9.9366666666666659E-2</v>
      </c>
      <c r="P5051" s="2" t="s">
        <v>5765</v>
      </c>
      <c r="Q5051" s="5">
        <v>61314</v>
      </c>
      <c r="R5051" s="5" t="s">
        <v>4791</v>
      </c>
      <c r="S5051" s="5">
        <v>67</v>
      </c>
      <c r="T5051" s="5">
        <v>109.27357536614802</v>
      </c>
      <c r="U5051" s="5">
        <v>0</v>
      </c>
      <c r="V5051" s="5">
        <v>0</v>
      </c>
      <c r="W5051" s="5">
        <v>32</v>
      </c>
      <c r="X5051" s="5">
        <v>52.190364353981153</v>
      </c>
      <c r="Y5051" s="5">
        <v>7</v>
      </c>
      <c r="Z5051" s="5">
        <v>11.416642202433374</v>
      </c>
      <c r="AA5051" s="5">
        <v>28</v>
      </c>
      <c r="AB5051" s="5">
        <v>45.666568809733498</v>
      </c>
      <c r="AC5051" s="225">
        <v>520</v>
      </c>
      <c r="AD5051" s="5">
        <v>848.09342075219365</v>
      </c>
      <c r="AE5051" s="5">
        <v>48</v>
      </c>
      <c r="AF5051" s="5">
        <v>78.285546530971729</v>
      </c>
      <c r="AG5051" s="5">
        <v>439</v>
      </c>
      <c r="AH5051" s="5">
        <v>715.98656098117885</v>
      </c>
      <c r="AI5051" s="5">
        <v>33</v>
      </c>
      <c r="AJ5051" s="5">
        <v>53.821313240043054</v>
      </c>
    </row>
    <row r="5052" spans="1:36" x14ac:dyDescent="0.25">
      <c r="A5052">
        <v>2018</v>
      </c>
      <c r="B5052" t="s">
        <v>49</v>
      </c>
      <c r="C5052" s="212" t="s">
        <v>1875</v>
      </c>
      <c r="D5052" s="47" t="s">
        <v>6316</v>
      </c>
      <c r="E5052" s="11">
        <v>5</v>
      </c>
      <c r="F5052" s="2">
        <v>0.2611</v>
      </c>
      <c r="G5052" s="2">
        <v>0.71</v>
      </c>
      <c r="H5052" s="2">
        <v>-0.44889999999999997</v>
      </c>
      <c r="I5052" s="2">
        <v>0.24099999999999999</v>
      </c>
      <c r="J5052" s="2">
        <v>0.68899999999999995</v>
      </c>
      <c r="K5052" s="2">
        <v>-0.44799999999999995</v>
      </c>
      <c r="L5052" s="2">
        <v>0.27300000000000002</v>
      </c>
      <c r="M5052" s="2">
        <v>0.71299999999999997</v>
      </c>
      <c r="N5052" s="2">
        <v>-0.43999999999999995</v>
      </c>
      <c r="O5052" s="2">
        <v>-0.44563333333333333</v>
      </c>
      <c r="P5052" s="2" t="s">
        <v>5900</v>
      </c>
      <c r="Q5052" s="5">
        <v>61469</v>
      </c>
      <c r="R5052" s="5">
        <v>12293.8</v>
      </c>
      <c r="S5052" s="5">
        <v>180</v>
      </c>
      <c r="T5052" s="5">
        <v>292.83053246351818</v>
      </c>
      <c r="U5052" s="5">
        <v>0</v>
      </c>
      <c r="V5052" s="5">
        <v>0</v>
      </c>
      <c r="W5052" s="5">
        <v>8</v>
      </c>
      <c r="X5052" s="5">
        <v>13.01469033171192</v>
      </c>
      <c r="Y5052" s="5">
        <v>35</v>
      </c>
      <c r="Z5052" s="5">
        <v>56.939270201239651</v>
      </c>
      <c r="AA5052" s="5">
        <v>137</v>
      </c>
      <c r="AB5052" s="5">
        <v>222.87657193056666</v>
      </c>
      <c r="AC5052" s="225">
        <v>588</v>
      </c>
      <c r="AD5052" s="5">
        <v>956.57973938082614</v>
      </c>
      <c r="AE5052" s="5">
        <v>63</v>
      </c>
      <c r="AF5052" s="5">
        <v>102.49068636223137</v>
      </c>
      <c r="AG5052" s="5">
        <v>451</v>
      </c>
      <c r="AH5052" s="5">
        <v>733.70316745025957</v>
      </c>
      <c r="AI5052" s="5">
        <v>74</v>
      </c>
      <c r="AJ5052" s="5">
        <v>120.38588556833527</v>
      </c>
    </row>
    <row r="5053" spans="1:36" x14ac:dyDescent="0.25">
      <c r="A5053">
        <v>2018</v>
      </c>
      <c r="B5053" t="s">
        <v>49</v>
      </c>
      <c r="C5053" s="212" t="s">
        <v>6500</v>
      </c>
      <c r="D5053" s="47" t="s">
        <v>6316</v>
      </c>
      <c r="E5053" s="11">
        <v>12.7</v>
      </c>
      <c r="F5053" s="2">
        <v>0.2611</v>
      </c>
      <c r="G5053" s="2">
        <v>0.71</v>
      </c>
      <c r="H5053" s="2">
        <v>-0.44889999999999997</v>
      </c>
      <c r="I5053" s="2">
        <v>0.28399999999999997</v>
      </c>
      <c r="J5053" s="2">
        <v>0.64900000000000002</v>
      </c>
      <c r="K5053" s="2">
        <v>-0.36500000000000005</v>
      </c>
      <c r="L5053" s="2">
        <v>0.35199999999999998</v>
      </c>
      <c r="M5053" s="2">
        <v>0.628</v>
      </c>
      <c r="N5053" s="2">
        <v>-0.27600000000000002</v>
      </c>
      <c r="O5053" s="2">
        <v>-0.36330000000000001</v>
      </c>
      <c r="P5053" s="2" t="s">
        <v>5900</v>
      </c>
      <c r="Q5053" s="5">
        <v>62655</v>
      </c>
      <c r="R5053" s="5">
        <v>4933.464566929134</v>
      </c>
      <c r="S5053" s="5">
        <v>117</v>
      </c>
      <c r="T5053" s="5">
        <v>186.73689250658367</v>
      </c>
      <c r="U5053" s="5">
        <v>0</v>
      </c>
      <c r="V5053" s="5">
        <v>0</v>
      </c>
      <c r="W5053" s="5">
        <v>13</v>
      </c>
      <c r="X5053" s="5">
        <v>20.748543611842628</v>
      </c>
      <c r="Y5053" s="5">
        <v>11</v>
      </c>
      <c r="Z5053" s="5">
        <v>17.556459979251454</v>
      </c>
      <c r="AA5053" s="5">
        <v>93</v>
      </c>
      <c r="AB5053" s="5">
        <v>148.43188891548959</v>
      </c>
      <c r="AC5053" s="225">
        <v>561</v>
      </c>
      <c r="AD5053" s="5">
        <v>895.37945894182428</v>
      </c>
      <c r="AE5053" s="5">
        <v>90</v>
      </c>
      <c r="AF5053" s="5">
        <v>143.64376346660282</v>
      </c>
      <c r="AG5053" s="5">
        <v>431</v>
      </c>
      <c r="AH5053" s="5">
        <v>687.8940228233979</v>
      </c>
      <c r="AI5053" s="5">
        <v>40</v>
      </c>
      <c r="AJ5053" s="5">
        <v>63.841672651823473</v>
      </c>
    </row>
    <row r="5054" spans="1:36" x14ac:dyDescent="0.25">
      <c r="A5054">
        <v>2018</v>
      </c>
      <c r="B5054" t="s">
        <v>49</v>
      </c>
      <c r="C5054" s="212" t="s">
        <v>6500</v>
      </c>
      <c r="D5054" s="47" t="s">
        <v>6316</v>
      </c>
      <c r="E5054" s="11">
        <v>12.7</v>
      </c>
      <c r="F5054" s="2">
        <v>0.2611</v>
      </c>
      <c r="G5054" s="2">
        <v>0.71</v>
      </c>
      <c r="H5054" s="2">
        <v>-0.44889999999999997</v>
      </c>
      <c r="I5054" s="2">
        <v>0.28399999999999997</v>
      </c>
      <c r="J5054" s="2">
        <v>0.64900000000000002</v>
      </c>
      <c r="K5054" s="2">
        <v>-0.36500000000000005</v>
      </c>
      <c r="L5054" s="2">
        <v>0.35199999999999998</v>
      </c>
      <c r="M5054" s="2">
        <v>0.628</v>
      </c>
      <c r="N5054" s="2">
        <v>-0.27600000000000002</v>
      </c>
      <c r="O5054" s="2">
        <v>-0.36330000000000001</v>
      </c>
      <c r="P5054" s="2" t="s">
        <v>5900</v>
      </c>
      <c r="Q5054" s="5">
        <v>62737</v>
      </c>
      <c r="R5054" s="5">
        <v>4939.9212598425202</v>
      </c>
      <c r="S5054" s="5">
        <v>102</v>
      </c>
      <c r="T5054" s="5">
        <v>162.58348343083028</v>
      </c>
      <c r="U5054" s="5">
        <v>0</v>
      </c>
      <c r="V5054" s="5">
        <v>0</v>
      </c>
      <c r="W5054" s="5">
        <v>13</v>
      </c>
      <c r="X5054" s="5">
        <v>20.72142435883131</v>
      </c>
      <c r="Y5054" s="5">
        <v>7</v>
      </c>
      <c r="Z5054" s="5">
        <v>11.157690039370706</v>
      </c>
      <c r="AA5054" s="5">
        <v>82</v>
      </c>
      <c r="AB5054" s="5">
        <v>130.70436903262828</v>
      </c>
      <c r="AC5054" s="225">
        <v>512</v>
      </c>
      <c r="AD5054" s="5">
        <v>816.10532859397165</v>
      </c>
      <c r="AE5054" s="5">
        <v>70</v>
      </c>
      <c r="AF5054" s="5">
        <v>111.57690039370706</v>
      </c>
      <c r="AG5054" s="5">
        <v>420</v>
      </c>
      <c r="AH5054" s="5">
        <v>669.46140236224244</v>
      </c>
      <c r="AI5054" s="5">
        <v>22</v>
      </c>
      <c r="AJ5054" s="5">
        <v>35.067025838022218</v>
      </c>
    </row>
    <row r="5055" spans="1:36" x14ac:dyDescent="0.25">
      <c r="A5055">
        <v>2017</v>
      </c>
      <c r="B5055" t="s">
        <v>71</v>
      </c>
      <c r="C5055" s="212" t="s">
        <v>5995</v>
      </c>
      <c r="D5055" s="47" t="s">
        <v>610</v>
      </c>
      <c r="E5055" s="11">
        <v>0</v>
      </c>
      <c r="F5055" s="2">
        <v>0.33289999999999997</v>
      </c>
      <c r="G5055" s="2">
        <v>0.64890000000000003</v>
      </c>
      <c r="H5055" s="2">
        <v>-0.31600000000000006</v>
      </c>
      <c r="I5055" s="2">
        <v>0.34639999999999999</v>
      </c>
      <c r="J5055" s="2">
        <v>0.60750000000000004</v>
      </c>
      <c r="K5055" s="2">
        <v>-0.26110000000000005</v>
      </c>
      <c r="L5055" s="2">
        <v>0.41660000000000003</v>
      </c>
      <c r="M5055" s="2">
        <v>0.57110000000000005</v>
      </c>
      <c r="N5055" s="2">
        <v>-0.15450000000000003</v>
      </c>
      <c r="O5055" s="2">
        <v>-0.24386666666666676</v>
      </c>
      <c r="P5055" s="2" t="s">
        <v>5900</v>
      </c>
      <c r="Q5055" s="5">
        <v>62998</v>
      </c>
      <c r="R5055" s="5" t="s">
        <v>4791</v>
      </c>
      <c r="S5055" s="5">
        <v>141</v>
      </c>
      <c r="T5055" s="5">
        <v>223.8166290993365</v>
      </c>
      <c r="U5055" s="5">
        <v>1</v>
      </c>
      <c r="V5055" s="5">
        <v>1.5873519794279185</v>
      </c>
      <c r="W5055" s="5">
        <v>20</v>
      </c>
      <c r="X5055" s="5">
        <v>31.747039588558369</v>
      </c>
      <c r="Y5055" s="5">
        <v>23</v>
      </c>
      <c r="Z5055" s="5">
        <v>36.509095526842124</v>
      </c>
      <c r="AA5055" s="5">
        <v>97</v>
      </c>
      <c r="AB5055" s="5">
        <v>153.97314200450808</v>
      </c>
      <c r="AC5055" s="225">
        <v>1081</v>
      </c>
      <c r="AD5055" s="5">
        <v>1715.9274897615796</v>
      </c>
      <c r="AE5055" s="5">
        <v>133</v>
      </c>
      <c r="AF5055" s="5">
        <v>211.11781326391315</v>
      </c>
      <c r="AG5055" s="5">
        <v>877</v>
      </c>
      <c r="AH5055" s="5">
        <v>1392.1076859582843</v>
      </c>
      <c r="AI5055" s="5">
        <v>71</v>
      </c>
      <c r="AJ5055" s="5">
        <v>112.70199053938219</v>
      </c>
    </row>
    <row r="5056" spans="1:36" x14ac:dyDescent="0.25">
      <c r="A5056">
        <v>2019</v>
      </c>
      <c r="B5056" t="s">
        <v>41</v>
      </c>
      <c r="C5056" s="212" t="s">
        <v>6019</v>
      </c>
      <c r="D5056" s="47" t="s">
        <v>6005</v>
      </c>
      <c r="E5056" s="11">
        <v>10.064</v>
      </c>
      <c r="F5056" s="2">
        <v>0.24049999999999999</v>
      </c>
      <c r="G5056" s="2">
        <v>0.74350000000000005</v>
      </c>
      <c r="H5056" s="2">
        <v>-0.50300000000000011</v>
      </c>
      <c r="I5056" s="2">
        <v>0.2102</v>
      </c>
      <c r="J5056" s="2">
        <v>0.74750000000000005</v>
      </c>
      <c r="K5056" s="2">
        <v>-0.53730000000000011</v>
      </c>
      <c r="L5056" s="2">
        <v>0.24629999999999999</v>
      </c>
      <c r="M5056" s="2">
        <v>0.74</v>
      </c>
      <c r="N5056" s="2">
        <v>-0.49370000000000003</v>
      </c>
      <c r="O5056" s="2">
        <v>-0.51133333333333342</v>
      </c>
      <c r="P5056" s="2" t="s">
        <v>5900</v>
      </c>
      <c r="Q5056" s="5">
        <v>63082</v>
      </c>
      <c r="R5056" s="5">
        <v>6268.0842607313198</v>
      </c>
      <c r="S5056" s="5">
        <v>150</v>
      </c>
      <c r="T5056" s="5">
        <v>237.78573919660124</v>
      </c>
      <c r="U5056" s="5">
        <v>1</v>
      </c>
      <c r="V5056" s="5">
        <v>1.5852382613106748</v>
      </c>
      <c r="W5056" s="5">
        <v>18</v>
      </c>
      <c r="X5056" s="5">
        <v>28.53428870359215</v>
      </c>
      <c r="Y5056" s="5">
        <v>58</v>
      </c>
      <c r="Z5056" s="5">
        <v>91.943819156019146</v>
      </c>
      <c r="AA5056" s="5">
        <v>73</v>
      </c>
      <c r="AB5056" s="5">
        <v>115.72239307567928</v>
      </c>
      <c r="AC5056" s="225">
        <v>1870</v>
      </c>
      <c r="AD5056" s="5">
        <v>2964.3955486509626</v>
      </c>
      <c r="AE5056" s="5">
        <v>188</v>
      </c>
      <c r="AF5056" s="5">
        <v>298.02479312640691</v>
      </c>
      <c r="AG5056" s="5">
        <v>1619</v>
      </c>
      <c r="AH5056" s="5">
        <v>2566.5007450619828</v>
      </c>
      <c r="AI5056" s="5">
        <v>63</v>
      </c>
      <c r="AJ5056" s="5">
        <v>99.870010462572537</v>
      </c>
    </row>
    <row r="5057" spans="1:36" x14ac:dyDescent="0.25">
      <c r="A5057">
        <v>2017</v>
      </c>
      <c r="B5057" t="s">
        <v>49</v>
      </c>
      <c r="C5057" s="212" t="s">
        <v>6399</v>
      </c>
      <c r="D5057" s="47" t="s">
        <v>5760</v>
      </c>
      <c r="E5057" s="11">
        <v>33</v>
      </c>
      <c r="F5057" s="2">
        <v>0.34110000000000001</v>
      </c>
      <c r="G5057" s="2">
        <v>0.62929999999999997</v>
      </c>
      <c r="H5057" s="2">
        <v>-0.28819999999999996</v>
      </c>
      <c r="I5057" s="2">
        <v>0.4</v>
      </c>
      <c r="J5057" s="2">
        <v>0.51100000000000001</v>
      </c>
      <c r="K5057" s="2">
        <v>-0.11099999999999999</v>
      </c>
      <c r="L5057" s="2">
        <v>0.42699999999999999</v>
      </c>
      <c r="M5057" s="2">
        <v>0.55700000000000005</v>
      </c>
      <c r="N5057" s="2">
        <v>-0.13000000000000006</v>
      </c>
      <c r="O5057" s="2">
        <v>-0.1764</v>
      </c>
      <c r="P5057" s="2" t="s">
        <v>5900</v>
      </c>
      <c r="Q5057" s="5">
        <v>63244</v>
      </c>
      <c r="R5057" s="5">
        <v>1916.4848484848485</v>
      </c>
      <c r="S5057" s="5">
        <v>391</v>
      </c>
      <c r="T5057" s="5">
        <v>618.24046549870343</v>
      </c>
      <c r="U5057" s="5">
        <v>3</v>
      </c>
      <c r="V5057" s="5">
        <v>4.7435329833660109</v>
      </c>
      <c r="W5057" s="5">
        <v>15</v>
      </c>
      <c r="X5057" s="5">
        <v>23.717664916830053</v>
      </c>
      <c r="Y5057" s="5">
        <v>40</v>
      </c>
      <c r="Z5057" s="5">
        <v>63.247106444880146</v>
      </c>
      <c r="AA5057" s="5">
        <v>333</v>
      </c>
      <c r="AB5057" s="5">
        <v>526.53216115362716</v>
      </c>
      <c r="AC5057" s="225">
        <v>917</v>
      </c>
      <c r="AD5057" s="5">
        <v>1449.9399152488772</v>
      </c>
      <c r="AE5057" s="5">
        <v>201</v>
      </c>
      <c r="AF5057" s="5">
        <v>317.81670988552276</v>
      </c>
      <c r="AG5057" s="5">
        <v>597</v>
      </c>
      <c r="AH5057" s="5">
        <v>943.96306368983619</v>
      </c>
      <c r="AI5057" s="5">
        <v>119</v>
      </c>
      <c r="AJ5057" s="5">
        <v>188.16014167351844</v>
      </c>
    </row>
    <row r="5058" spans="1:36" x14ac:dyDescent="0.25">
      <c r="A5058">
        <v>2017</v>
      </c>
      <c r="B5058" t="s">
        <v>49</v>
      </c>
      <c r="C5058" s="212" t="s">
        <v>6500</v>
      </c>
      <c r="D5058" s="47" t="s">
        <v>6316</v>
      </c>
      <c r="E5058" s="11">
        <v>12.7</v>
      </c>
      <c r="F5058" s="2">
        <v>0.2611</v>
      </c>
      <c r="G5058" s="2">
        <v>0.71</v>
      </c>
      <c r="H5058" s="2">
        <v>-0.44889999999999997</v>
      </c>
      <c r="I5058" s="2">
        <v>0.28399999999999997</v>
      </c>
      <c r="J5058" s="2">
        <v>0.64900000000000002</v>
      </c>
      <c r="K5058" s="2">
        <v>-0.36500000000000005</v>
      </c>
      <c r="L5058" s="2">
        <v>0.35199999999999998</v>
      </c>
      <c r="M5058" s="2">
        <v>0.628</v>
      </c>
      <c r="N5058" s="2">
        <v>-0.27600000000000002</v>
      </c>
      <c r="O5058" s="2">
        <v>-0.36330000000000001</v>
      </c>
      <c r="P5058" s="2" t="s">
        <v>5900</v>
      </c>
      <c r="Q5058" s="5">
        <v>63413</v>
      </c>
      <c r="R5058" s="5">
        <v>4993.1496062992128</v>
      </c>
      <c r="S5058" s="5">
        <v>98</v>
      </c>
      <c r="T5058" s="5">
        <v>154.54244397836405</v>
      </c>
      <c r="U5058" s="5">
        <v>1</v>
      </c>
      <c r="V5058" s="5">
        <v>1.5769637140649395</v>
      </c>
      <c r="W5058" s="5">
        <v>16</v>
      </c>
      <c r="X5058" s="5">
        <v>25.231419425039032</v>
      </c>
      <c r="Y5058" s="5">
        <v>14</v>
      </c>
      <c r="Z5058" s="5">
        <v>22.077491996909153</v>
      </c>
      <c r="AA5058" s="5">
        <v>67</v>
      </c>
      <c r="AB5058" s="5">
        <v>105.65656884235094</v>
      </c>
      <c r="AC5058" s="225">
        <v>609</v>
      </c>
      <c r="AD5058" s="5">
        <v>960.37090186554803</v>
      </c>
      <c r="AE5058" s="5">
        <v>118</v>
      </c>
      <c r="AF5058" s="5">
        <v>186.08171825966284</v>
      </c>
      <c r="AG5058" s="5">
        <v>447</v>
      </c>
      <c r="AH5058" s="5">
        <v>704.90278018702793</v>
      </c>
      <c r="AI5058" s="5">
        <v>44</v>
      </c>
      <c r="AJ5058" s="5">
        <v>69.386403418857327</v>
      </c>
    </row>
    <row r="5059" spans="1:36" x14ac:dyDescent="0.25">
      <c r="A5059">
        <v>2018</v>
      </c>
      <c r="B5059" t="s">
        <v>41</v>
      </c>
      <c r="C5059" s="212" t="s">
        <v>6019</v>
      </c>
      <c r="D5059" s="47" t="s">
        <v>6005</v>
      </c>
      <c r="E5059" s="11">
        <v>10.064</v>
      </c>
      <c r="F5059" s="2">
        <v>0.24049999999999999</v>
      </c>
      <c r="G5059" s="2">
        <v>0.74350000000000005</v>
      </c>
      <c r="H5059" s="2">
        <v>-0.50300000000000011</v>
      </c>
      <c r="I5059" s="2">
        <v>0.2102</v>
      </c>
      <c r="J5059" s="2">
        <v>0.74750000000000005</v>
      </c>
      <c r="K5059" s="2">
        <v>-0.53730000000000011</v>
      </c>
      <c r="L5059" s="2">
        <v>0.24629999999999999</v>
      </c>
      <c r="M5059" s="2">
        <v>0.74</v>
      </c>
      <c r="N5059" s="2">
        <v>-0.49370000000000003</v>
      </c>
      <c r="O5059" s="2">
        <v>-0.51133333333333342</v>
      </c>
      <c r="P5059" s="2" t="s">
        <v>5900</v>
      </c>
      <c r="Q5059" s="5">
        <v>63849</v>
      </c>
      <c r="R5059" s="5">
        <v>6344.2965023847373</v>
      </c>
      <c r="S5059" s="5">
        <v>172</v>
      </c>
      <c r="T5059" s="5">
        <v>269.38558160660307</v>
      </c>
      <c r="U5059" s="5">
        <v>0</v>
      </c>
      <c r="V5059" s="5">
        <v>0</v>
      </c>
      <c r="W5059" s="5">
        <v>15</v>
      </c>
      <c r="X5059" s="5">
        <v>23.492928628482826</v>
      </c>
      <c r="Y5059" s="5">
        <v>37</v>
      </c>
      <c r="Z5059" s="5">
        <v>57.949223950257647</v>
      </c>
      <c r="AA5059" s="5">
        <v>120</v>
      </c>
      <c r="AB5059" s="5">
        <v>187.94342902786261</v>
      </c>
      <c r="AC5059" s="225">
        <v>1606</v>
      </c>
      <c r="AD5059" s="5">
        <v>2515.3095584895614</v>
      </c>
      <c r="AE5059" s="5">
        <v>206</v>
      </c>
      <c r="AF5059" s="5">
        <v>322.63621983116411</v>
      </c>
      <c r="AG5059" s="5">
        <v>1348</v>
      </c>
      <c r="AH5059" s="5">
        <v>2111.2311860796567</v>
      </c>
      <c r="AI5059" s="5">
        <v>52</v>
      </c>
      <c r="AJ5059" s="5">
        <v>81.442152578740462</v>
      </c>
    </row>
    <row r="5060" spans="1:36" x14ac:dyDescent="0.25">
      <c r="A5060">
        <v>2018</v>
      </c>
      <c r="B5060" t="s">
        <v>71</v>
      </c>
      <c r="C5060" s="212" t="s">
        <v>5995</v>
      </c>
      <c r="D5060" s="47" t="s">
        <v>610</v>
      </c>
      <c r="E5060" s="11">
        <v>0</v>
      </c>
      <c r="F5060" s="2">
        <v>0.33289999999999997</v>
      </c>
      <c r="G5060" s="2">
        <v>0.64890000000000003</v>
      </c>
      <c r="H5060" s="2">
        <v>-0.31600000000000006</v>
      </c>
      <c r="I5060" s="2">
        <v>0.34639999999999999</v>
      </c>
      <c r="J5060" s="2">
        <v>0.60750000000000004</v>
      </c>
      <c r="K5060" s="2">
        <v>-0.26110000000000005</v>
      </c>
      <c r="L5060" s="2">
        <v>0.41660000000000003</v>
      </c>
      <c r="M5060" s="2">
        <v>0.57110000000000005</v>
      </c>
      <c r="N5060" s="2">
        <v>-0.15450000000000003</v>
      </c>
      <c r="O5060" s="2">
        <v>-0.24386666666666676</v>
      </c>
      <c r="P5060" s="2" t="s">
        <v>5900</v>
      </c>
      <c r="Q5060" s="5">
        <v>63863</v>
      </c>
      <c r="R5060" s="5" t="s">
        <v>4791</v>
      </c>
      <c r="S5060" s="5">
        <v>114</v>
      </c>
      <c r="T5060" s="5">
        <v>178.50711679689334</v>
      </c>
      <c r="U5060" s="5">
        <v>1</v>
      </c>
      <c r="V5060" s="5">
        <v>1.5658519017271346</v>
      </c>
      <c r="W5060" s="5">
        <v>18</v>
      </c>
      <c r="X5060" s="5">
        <v>28.185334231088422</v>
      </c>
      <c r="Y5060" s="5">
        <v>16</v>
      </c>
      <c r="Z5060" s="5">
        <v>25.053630427634154</v>
      </c>
      <c r="AA5060" s="5">
        <v>79</v>
      </c>
      <c r="AB5060" s="5">
        <v>123.70230023644365</v>
      </c>
      <c r="AC5060" s="225">
        <v>912</v>
      </c>
      <c r="AD5060" s="5">
        <v>1428.0569343751467</v>
      </c>
      <c r="AE5060" s="5">
        <v>94</v>
      </c>
      <c r="AF5060" s="5">
        <v>147.19007876235065</v>
      </c>
      <c r="AG5060" s="5">
        <v>744</v>
      </c>
      <c r="AH5060" s="5">
        <v>1164.9938148849883</v>
      </c>
      <c r="AI5060" s="5">
        <v>74</v>
      </c>
      <c r="AJ5060" s="5">
        <v>115.87304072780798</v>
      </c>
    </row>
    <row r="5061" spans="1:36" x14ac:dyDescent="0.25">
      <c r="A5061">
        <v>2018</v>
      </c>
      <c r="B5061" t="s">
        <v>71</v>
      </c>
      <c r="C5061" s="212" t="s">
        <v>5995</v>
      </c>
      <c r="D5061" s="47" t="s">
        <v>610</v>
      </c>
      <c r="E5061" s="11">
        <v>0</v>
      </c>
      <c r="F5061" s="2">
        <v>0.33289999999999997</v>
      </c>
      <c r="G5061" s="2">
        <v>0.64890000000000003</v>
      </c>
      <c r="H5061" s="2">
        <v>-0.31600000000000006</v>
      </c>
      <c r="I5061" s="2">
        <v>0.34639999999999999</v>
      </c>
      <c r="J5061" s="2">
        <v>0.60750000000000004</v>
      </c>
      <c r="K5061" s="2">
        <v>-0.26110000000000005</v>
      </c>
      <c r="L5061" s="2">
        <v>0.41660000000000003</v>
      </c>
      <c r="M5061" s="2">
        <v>0.57110000000000005</v>
      </c>
      <c r="N5061" s="2">
        <v>-0.15450000000000003</v>
      </c>
      <c r="O5061" s="2">
        <v>-0.24386666666666676</v>
      </c>
      <c r="P5061" s="2" t="s">
        <v>5900</v>
      </c>
      <c r="Q5061" s="5">
        <v>63863</v>
      </c>
      <c r="R5061" s="5" t="s">
        <v>4791</v>
      </c>
      <c r="S5061" s="5">
        <v>114</v>
      </c>
      <c r="T5061" s="5">
        <v>178.50711679689334</v>
      </c>
      <c r="U5061" s="5">
        <v>1</v>
      </c>
      <c r="V5061" s="5">
        <v>1.5658519017271346</v>
      </c>
      <c r="W5061" s="5">
        <v>18</v>
      </c>
      <c r="X5061" s="5">
        <v>28.185334231088422</v>
      </c>
      <c r="Y5061" s="5">
        <v>16</v>
      </c>
      <c r="Z5061" s="5">
        <v>25.053630427634154</v>
      </c>
      <c r="AA5061" s="5">
        <v>79</v>
      </c>
      <c r="AB5061" s="5">
        <v>123.70230023644365</v>
      </c>
      <c r="AC5061" s="225">
        <v>912</v>
      </c>
      <c r="AD5061" s="5">
        <v>1428.0569343751467</v>
      </c>
      <c r="AE5061" s="5">
        <v>94</v>
      </c>
      <c r="AF5061" s="5">
        <v>147.19007876235065</v>
      </c>
      <c r="AG5061" s="5">
        <v>744</v>
      </c>
      <c r="AH5061" s="5">
        <v>1164.9938148849883</v>
      </c>
      <c r="AI5061" s="5">
        <v>74</v>
      </c>
      <c r="AJ5061" s="5">
        <v>115.87304072780798</v>
      </c>
    </row>
    <row r="5062" spans="1:36" x14ac:dyDescent="0.25">
      <c r="A5062">
        <v>2018</v>
      </c>
      <c r="B5062" t="s">
        <v>49</v>
      </c>
      <c r="C5062" s="212" t="s">
        <v>6399</v>
      </c>
      <c r="D5062" s="47" t="s">
        <v>5760</v>
      </c>
      <c r="E5062" s="11">
        <v>33</v>
      </c>
      <c r="F5062" s="2">
        <v>0.34110000000000001</v>
      </c>
      <c r="G5062" s="2">
        <v>0.62929999999999997</v>
      </c>
      <c r="H5062" s="2">
        <v>-0.28819999999999996</v>
      </c>
      <c r="I5062" s="2">
        <v>0.4</v>
      </c>
      <c r="J5062" s="2">
        <v>0.51100000000000001</v>
      </c>
      <c r="K5062" s="2">
        <v>-0.11099999999999999</v>
      </c>
      <c r="L5062" s="2">
        <v>0.42699999999999999</v>
      </c>
      <c r="M5062" s="2">
        <v>0.55700000000000005</v>
      </c>
      <c r="N5062" s="2">
        <v>-0.13000000000000006</v>
      </c>
      <c r="O5062" s="2">
        <v>-0.1764</v>
      </c>
      <c r="P5062" s="2" t="s">
        <v>5900</v>
      </c>
      <c r="Q5062" s="5">
        <v>63935</v>
      </c>
      <c r="R5062" s="5">
        <v>1937.4242424242425</v>
      </c>
      <c r="S5062" s="5">
        <v>335</v>
      </c>
      <c r="T5062" s="5">
        <v>523.96965668256826</v>
      </c>
      <c r="U5062" s="5">
        <v>1</v>
      </c>
      <c r="V5062" s="5">
        <v>1.5640885274106513</v>
      </c>
      <c r="W5062" s="5">
        <v>15</v>
      </c>
      <c r="X5062" s="5">
        <v>23.461327911159771</v>
      </c>
      <c r="Y5062" s="5">
        <v>15</v>
      </c>
      <c r="Z5062" s="5">
        <v>23.461327911159771</v>
      </c>
      <c r="AA5062" s="5">
        <v>304</v>
      </c>
      <c r="AB5062" s="5">
        <v>475.482912332838</v>
      </c>
      <c r="AC5062" s="225">
        <v>838</v>
      </c>
      <c r="AD5062" s="5">
        <v>1310.7061859701259</v>
      </c>
      <c r="AE5062" s="5">
        <v>179</v>
      </c>
      <c r="AF5062" s="5">
        <v>279.97184640650659</v>
      </c>
      <c r="AG5062" s="5">
        <v>570</v>
      </c>
      <c r="AH5062" s="5">
        <v>891.53046062407122</v>
      </c>
      <c r="AI5062" s="5">
        <v>89</v>
      </c>
      <c r="AJ5062" s="5">
        <v>139.20387893954796</v>
      </c>
    </row>
    <row r="5063" spans="1:36" x14ac:dyDescent="0.25">
      <c r="A5063">
        <v>2018</v>
      </c>
      <c r="B5063" t="s">
        <v>49</v>
      </c>
      <c r="C5063" s="212" t="s">
        <v>6399</v>
      </c>
      <c r="D5063" s="47" t="s">
        <v>5760</v>
      </c>
      <c r="E5063" s="11">
        <v>33</v>
      </c>
      <c r="F5063" s="2">
        <v>0.34110000000000001</v>
      </c>
      <c r="G5063" s="2">
        <v>0.62929999999999997</v>
      </c>
      <c r="H5063" s="2">
        <v>-0.28819999999999996</v>
      </c>
      <c r="I5063" s="2">
        <v>0.4</v>
      </c>
      <c r="J5063" s="2">
        <v>0.51100000000000001</v>
      </c>
      <c r="K5063" s="2">
        <v>-0.11099999999999999</v>
      </c>
      <c r="L5063" s="2">
        <v>0.42699999999999999</v>
      </c>
      <c r="M5063" s="2">
        <v>0.55700000000000005</v>
      </c>
      <c r="N5063" s="2">
        <v>-0.13000000000000006</v>
      </c>
      <c r="O5063" s="2">
        <v>-0.1764</v>
      </c>
      <c r="P5063" s="2" t="s">
        <v>5900</v>
      </c>
      <c r="Q5063" s="5">
        <v>64012</v>
      </c>
      <c r="R5063" s="5">
        <v>1939.7575757575758</v>
      </c>
      <c r="S5063" s="5">
        <v>358</v>
      </c>
      <c r="T5063" s="5">
        <v>559.2701368493407</v>
      </c>
      <c r="U5063" s="5">
        <v>2</v>
      </c>
      <c r="V5063" s="5">
        <v>3.1244141723426857</v>
      </c>
      <c r="W5063" s="5">
        <v>18</v>
      </c>
      <c r="X5063" s="5">
        <v>28.119727551084168</v>
      </c>
      <c r="Y5063" s="5">
        <v>32</v>
      </c>
      <c r="Z5063" s="5">
        <v>49.990626757482971</v>
      </c>
      <c r="AA5063" s="5">
        <v>306</v>
      </c>
      <c r="AB5063" s="5">
        <v>478.03536836843091</v>
      </c>
      <c r="AC5063" s="225">
        <v>895</v>
      </c>
      <c r="AD5063" s="5">
        <v>1398.1753421233518</v>
      </c>
      <c r="AE5063" s="5">
        <v>186</v>
      </c>
      <c r="AF5063" s="5">
        <v>290.57051802786975</v>
      </c>
      <c r="AG5063" s="5">
        <v>615</v>
      </c>
      <c r="AH5063" s="5">
        <v>960.75735799537586</v>
      </c>
      <c r="AI5063" s="5">
        <v>94</v>
      </c>
      <c r="AJ5063" s="5">
        <v>146.84746610010623</v>
      </c>
    </row>
    <row r="5064" spans="1:36" x14ac:dyDescent="0.25">
      <c r="A5064">
        <v>2017</v>
      </c>
      <c r="B5064" t="s">
        <v>41</v>
      </c>
      <c r="C5064" s="212" t="s">
        <v>6019</v>
      </c>
      <c r="D5064" s="47" t="s">
        <v>6005</v>
      </c>
      <c r="E5064" s="11">
        <v>10.064</v>
      </c>
      <c r="F5064" s="2">
        <v>0.24049999999999999</v>
      </c>
      <c r="G5064" s="2">
        <v>0.74350000000000005</v>
      </c>
      <c r="H5064" s="2">
        <v>-0.50300000000000011</v>
      </c>
      <c r="I5064" s="2">
        <v>0.2102</v>
      </c>
      <c r="J5064" s="2">
        <v>0.74750000000000005</v>
      </c>
      <c r="K5064" s="2">
        <v>-0.53730000000000011</v>
      </c>
      <c r="L5064" s="2">
        <v>0.24629999999999999</v>
      </c>
      <c r="M5064" s="2">
        <v>0.74</v>
      </c>
      <c r="N5064" s="2">
        <v>-0.49370000000000003</v>
      </c>
      <c r="O5064" s="2">
        <v>-0.51133333333333342</v>
      </c>
      <c r="P5064" s="2" t="s">
        <v>5900</v>
      </c>
      <c r="Q5064" s="5">
        <v>64167</v>
      </c>
      <c r="R5064" s="5">
        <v>6375.8942766295704</v>
      </c>
      <c r="S5064" s="5">
        <v>185</v>
      </c>
      <c r="T5064" s="5">
        <v>288.3101905964125</v>
      </c>
      <c r="U5064" s="5">
        <v>2</v>
      </c>
      <c r="V5064" s="5">
        <v>3.1168669253666215</v>
      </c>
      <c r="W5064" s="5">
        <v>20</v>
      </c>
      <c r="X5064" s="5">
        <v>31.168669253666216</v>
      </c>
      <c r="Y5064" s="5">
        <v>40</v>
      </c>
      <c r="Z5064" s="5">
        <v>62.337338507332433</v>
      </c>
      <c r="AA5064" s="5">
        <v>123</v>
      </c>
      <c r="AB5064" s="5">
        <v>191.68731591004723</v>
      </c>
      <c r="AC5064" s="225">
        <v>1546</v>
      </c>
      <c r="AD5064" s="5">
        <v>2409.3381333083985</v>
      </c>
      <c r="AE5064" s="5">
        <v>212</v>
      </c>
      <c r="AF5064" s="5">
        <v>330.38789408886191</v>
      </c>
      <c r="AG5064" s="5">
        <v>1279</v>
      </c>
      <c r="AH5064" s="5">
        <v>1993.2363987719543</v>
      </c>
      <c r="AI5064" s="5">
        <v>55</v>
      </c>
      <c r="AJ5064" s="5">
        <v>85.713840447582086</v>
      </c>
    </row>
    <row r="5065" spans="1:36" x14ac:dyDescent="0.25">
      <c r="A5065">
        <v>2017</v>
      </c>
      <c r="B5065" t="s">
        <v>71</v>
      </c>
      <c r="C5065" s="212" t="s">
        <v>5800</v>
      </c>
      <c r="D5065" s="47" t="s">
        <v>5799</v>
      </c>
      <c r="E5065" s="11">
        <v>0</v>
      </c>
      <c r="F5065" s="2">
        <v>0.43590000000000001</v>
      </c>
      <c r="G5065" s="2">
        <v>0.54410000000000003</v>
      </c>
      <c r="H5065" s="2">
        <v>-0.10820000000000002</v>
      </c>
      <c r="I5065" s="2">
        <v>0.46870000000000001</v>
      </c>
      <c r="J5065" s="2">
        <v>0.46039999999999998</v>
      </c>
      <c r="K5065" s="2">
        <v>8.3000000000000296E-3</v>
      </c>
      <c r="L5065" s="2">
        <v>0.53649999999999998</v>
      </c>
      <c r="M5065" s="2">
        <v>0.43269999999999997</v>
      </c>
      <c r="N5065" s="2">
        <v>0.1038</v>
      </c>
      <c r="O5065" s="2">
        <v>1.3000000000000049E-3</v>
      </c>
      <c r="P5065" s="2" t="s">
        <v>5765</v>
      </c>
      <c r="Q5065" s="5">
        <v>65327</v>
      </c>
      <c r="R5065" s="5" t="s">
        <v>4791</v>
      </c>
      <c r="S5065" s="5">
        <v>222</v>
      </c>
      <c r="T5065" s="5">
        <v>339.82886096101151</v>
      </c>
      <c r="U5065" s="5">
        <v>5</v>
      </c>
      <c r="V5065" s="5">
        <v>7.6538031747975568</v>
      </c>
      <c r="W5065" s="5">
        <v>50</v>
      </c>
      <c r="X5065" s="5">
        <v>76.538031747975566</v>
      </c>
      <c r="Y5065" s="5">
        <v>47</v>
      </c>
      <c r="Z5065" s="5">
        <v>71.945749843097033</v>
      </c>
      <c r="AA5065" s="5">
        <v>120</v>
      </c>
      <c r="AB5065" s="5">
        <v>183.69127619514137</v>
      </c>
      <c r="AC5065" s="225">
        <v>1511</v>
      </c>
      <c r="AD5065" s="5">
        <v>2312.9793194238218</v>
      </c>
      <c r="AE5065" s="5">
        <v>278</v>
      </c>
      <c r="AF5065" s="5">
        <v>425.55145651874415</v>
      </c>
      <c r="AG5065" s="5">
        <v>1064</v>
      </c>
      <c r="AH5065" s="5">
        <v>1628.7293155969201</v>
      </c>
      <c r="AI5065" s="5">
        <v>169</v>
      </c>
      <c r="AJ5065" s="5">
        <v>258.69854730815746</v>
      </c>
    </row>
    <row r="5066" spans="1:36" x14ac:dyDescent="0.25">
      <c r="A5066">
        <v>2019</v>
      </c>
      <c r="B5066" t="s">
        <v>71</v>
      </c>
      <c r="C5066" s="212" t="s">
        <v>5940</v>
      </c>
      <c r="D5066" s="47" t="s">
        <v>4970</v>
      </c>
      <c r="E5066" s="11">
        <v>0</v>
      </c>
      <c r="F5066" s="2">
        <v>0.4289</v>
      </c>
      <c r="G5066" s="2">
        <v>0.56040000000000001</v>
      </c>
      <c r="H5066" s="2">
        <v>-0.13150000000000001</v>
      </c>
      <c r="I5066" s="2">
        <v>0.3201</v>
      </c>
      <c r="J5066" s="2">
        <v>0.64510000000000001</v>
      </c>
      <c r="K5066" s="2">
        <v>-0.32500000000000001</v>
      </c>
      <c r="L5066" s="2">
        <v>0.33939999999999998</v>
      </c>
      <c r="M5066" s="2">
        <v>0.64990000000000003</v>
      </c>
      <c r="N5066" s="2">
        <v>-0.31050000000000005</v>
      </c>
      <c r="O5066" s="2">
        <v>-0.25566666666666671</v>
      </c>
      <c r="P5066" s="2" t="s">
        <v>5900</v>
      </c>
      <c r="Q5066" s="5">
        <v>65481</v>
      </c>
      <c r="R5066" s="5" t="s">
        <v>4791</v>
      </c>
      <c r="S5066" s="5">
        <v>273</v>
      </c>
      <c r="T5066" s="5">
        <v>416.91483025610484</v>
      </c>
      <c r="U5066" s="5">
        <v>0</v>
      </c>
      <c r="V5066" s="5">
        <v>0</v>
      </c>
      <c r="W5066" s="5">
        <v>54</v>
      </c>
      <c r="X5066" s="5">
        <v>82.466669720987767</v>
      </c>
      <c r="Y5066" s="5">
        <v>54</v>
      </c>
      <c r="Z5066" s="5">
        <v>82.466669720987767</v>
      </c>
      <c r="AA5066" s="5">
        <v>165</v>
      </c>
      <c r="AB5066" s="5">
        <v>251.9814908141293</v>
      </c>
      <c r="AC5066" s="225">
        <v>3152</v>
      </c>
      <c r="AD5066" s="5">
        <v>4813.6100548250643</v>
      </c>
      <c r="AE5066" s="5">
        <v>443</v>
      </c>
      <c r="AF5066" s="5">
        <v>676.53212382217748</v>
      </c>
      <c r="AG5066" s="5">
        <v>2613</v>
      </c>
      <c r="AH5066" s="5">
        <v>3990.4705181655745</v>
      </c>
      <c r="AI5066" s="5">
        <v>96</v>
      </c>
      <c r="AJ5066" s="5">
        <v>146.60741283731159</v>
      </c>
    </row>
    <row r="5067" spans="1:36" x14ac:dyDescent="0.25">
      <c r="A5067">
        <v>2018</v>
      </c>
      <c r="B5067" t="s">
        <v>71</v>
      </c>
      <c r="C5067" s="212" t="s">
        <v>5940</v>
      </c>
      <c r="D5067" s="47" t="s">
        <v>4970</v>
      </c>
      <c r="E5067" s="11">
        <v>0</v>
      </c>
      <c r="F5067" s="2">
        <v>0.4289</v>
      </c>
      <c r="G5067" s="2">
        <v>0.56040000000000001</v>
      </c>
      <c r="H5067" s="2">
        <v>-0.13150000000000001</v>
      </c>
      <c r="I5067" s="2">
        <v>0.3201</v>
      </c>
      <c r="J5067" s="2">
        <v>0.64510000000000001</v>
      </c>
      <c r="K5067" s="2">
        <v>-0.32500000000000001</v>
      </c>
      <c r="L5067" s="2">
        <v>0.33939999999999998</v>
      </c>
      <c r="M5067" s="2">
        <v>0.64990000000000003</v>
      </c>
      <c r="N5067" s="2">
        <v>-0.31050000000000005</v>
      </c>
      <c r="O5067" s="2">
        <v>-0.25566666666666671</v>
      </c>
      <c r="P5067" s="2" t="s">
        <v>5900</v>
      </c>
      <c r="Q5067" s="5">
        <v>65525</v>
      </c>
      <c r="R5067" s="5" t="s">
        <v>4791</v>
      </c>
      <c r="S5067" s="5">
        <v>272</v>
      </c>
      <c r="T5067" s="5">
        <v>415.10873712323541</v>
      </c>
      <c r="U5067" s="5">
        <v>2</v>
      </c>
      <c r="V5067" s="5">
        <v>3.0522701259061429</v>
      </c>
      <c r="W5067" s="5">
        <v>49</v>
      </c>
      <c r="X5067" s="5">
        <v>74.780618084700492</v>
      </c>
      <c r="Y5067" s="5">
        <v>50</v>
      </c>
      <c r="Z5067" s="5">
        <v>76.306753147653566</v>
      </c>
      <c r="AA5067" s="5">
        <v>171</v>
      </c>
      <c r="AB5067" s="5">
        <v>260.96909576497518</v>
      </c>
      <c r="AC5067" s="225">
        <v>2792</v>
      </c>
      <c r="AD5067" s="5">
        <v>4260.9690957649746</v>
      </c>
      <c r="AE5067" s="5">
        <v>455</v>
      </c>
      <c r="AF5067" s="5">
        <v>694.39145364364754</v>
      </c>
      <c r="AG5067" s="5">
        <v>2262</v>
      </c>
      <c r="AH5067" s="5">
        <v>3452.1175123998473</v>
      </c>
      <c r="AI5067" s="5">
        <v>75</v>
      </c>
      <c r="AJ5067" s="5">
        <v>114.46012972148034</v>
      </c>
    </row>
    <row r="5068" spans="1:36" x14ac:dyDescent="0.25">
      <c r="A5068">
        <v>2018</v>
      </c>
      <c r="B5068" t="s">
        <v>71</v>
      </c>
      <c r="C5068" s="212" t="s">
        <v>5940</v>
      </c>
      <c r="D5068" s="47" t="s">
        <v>4970</v>
      </c>
      <c r="E5068" s="11">
        <v>0</v>
      </c>
      <c r="F5068" s="2">
        <v>0.4289</v>
      </c>
      <c r="G5068" s="2">
        <v>0.56040000000000001</v>
      </c>
      <c r="H5068" s="2">
        <v>-0.13150000000000001</v>
      </c>
      <c r="I5068" s="2">
        <v>0.3201</v>
      </c>
      <c r="J5068" s="2">
        <v>0.64510000000000001</v>
      </c>
      <c r="K5068" s="2">
        <v>-0.32500000000000001</v>
      </c>
      <c r="L5068" s="2">
        <v>0.33939999999999998</v>
      </c>
      <c r="M5068" s="2">
        <v>0.64990000000000003</v>
      </c>
      <c r="N5068" s="2">
        <v>-0.31050000000000005</v>
      </c>
      <c r="O5068" s="2">
        <v>-0.25566666666666671</v>
      </c>
      <c r="P5068" s="2" t="s">
        <v>5900</v>
      </c>
      <c r="Q5068" s="5">
        <v>65525</v>
      </c>
      <c r="R5068" s="5" t="s">
        <v>4791</v>
      </c>
      <c r="S5068" s="5">
        <v>272</v>
      </c>
      <c r="T5068" s="5">
        <v>415.10873712323541</v>
      </c>
      <c r="U5068" s="5">
        <v>2</v>
      </c>
      <c r="V5068" s="5">
        <v>3.0522701259061429</v>
      </c>
      <c r="W5068" s="5">
        <v>49</v>
      </c>
      <c r="X5068" s="5">
        <v>74.780618084700492</v>
      </c>
      <c r="Y5068" s="5">
        <v>50</v>
      </c>
      <c r="Z5068" s="5">
        <v>76.306753147653566</v>
      </c>
      <c r="AA5068" s="5">
        <v>171</v>
      </c>
      <c r="AB5068" s="5">
        <v>260.96909576497518</v>
      </c>
      <c r="AC5068" s="225">
        <v>2792</v>
      </c>
      <c r="AD5068" s="5">
        <v>4260.9690957649746</v>
      </c>
      <c r="AE5068" s="5">
        <v>455</v>
      </c>
      <c r="AF5068" s="5">
        <v>694.39145364364754</v>
      </c>
      <c r="AG5068" s="5">
        <v>2262</v>
      </c>
      <c r="AH5068" s="5">
        <v>3452.1175123998473</v>
      </c>
      <c r="AI5068" s="5">
        <v>75</v>
      </c>
      <c r="AJ5068" s="5">
        <v>114.46012972148034</v>
      </c>
    </row>
    <row r="5069" spans="1:36" x14ac:dyDescent="0.25">
      <c r="A5069">
        <v>2017</v>
      </c>
      <c r="B5069" t="s">
        <v>71</v>
      </c>
      <c r="C5069" s="212" t="s">
        <v>5940</v>
      </c>
      <c r="D5069" s="47" t="s">
        <v>4970</v>
      </c>
      <c r="E5069" s="11">
        <v>0</v>
      </c>
      <c r="F5069" s="2">
        <v>0.4289</v>
      </c>
      <c r="G5069" s="2">
        <v>0.56040000000000001</v>
      </c>
      <c r="H5069" s="2">
        <v>-0.13150000000000001</v>
      </c>
      <c r="I5069" s="2">
        <v>0.3201</v>
      </c>
      <c r="J5069" s="2">
        <v>0.64510000000000001</v>
      </c>
      <c r="K5069" s="2">
        <v>-0.32500000000000001</v>
      </c>
      <c r="L5069" s="2">
        <v>0.33939999999999998</v>
      </c>
      <c r="M5069" s="2">
        <v>0.64990000000000003</v>
      </c>
      <c r="N5069" s="2">
        <v>-0.31050000000000005</v>
      </c>
      <c r="O5069" s="2">
        <v>-0.25566666666666671</v>
      </c>
      <c r="P5069" s="2" t="s">
        <v>5900</v>
      </c>
      <c r="Q5069" s="5">
        <v>65617</v>
      </c>
      <c r="R5069" s="5" t="s">
        <v>4791</v>
      </c>
      <c r="S5069" s="5">
        <v>233</v>
      </c>
      <c r="T5069" s="5">
        <v>355.09090632000857</v>
      </c>
      <c r="U5069" s="5">
        <v>0</v>
      </c>
      <c r="V5069" s="5">
        <v>0</v>
      </c>
      <c r="W5069" s="5">
        <v>18</v>
      </c>
      <c r="X5069" s="5">
        <v>27.431915509700232</v>
      </c>
      <c r="Y5069" s="5">
        <v>32</v>
      </c>
      <c r="Z5069" s="5">
        <v>48.767849795022634</v>
      </c>
      <c r="AA5069" s="5">
        <v>183</v>
      </c>
      <c r="AB5069" s="5">
        <v>278.89114101528565</v>
      </c>
      <c r="AC5069" s="225">
        <v>2693</v>
      </c>
      <c r="AD5069" s="5">
        <v>4104.1193593123735</v>
      </c>
      <c r="AE5069" s="5">
        <v>523</v>
      </c>
      <c r="AF5069" s="5">
        <v>797.04954508740116</v>
      </c>
      <c r="AG5069" s="5">
        <v>2079</v>
      </c>
      <c r="AH5069" s="5">
        <v>3168.3862413703764</v>
      </c>
      <c r="AI5069" s="5">
        <v>91</v>
      </c>
      <c r="AJ5069" s="5">
        <v>138.68357285459561</v>
      </c>
    </row>
    <row r="5070" spans="1:36" x14ac:dyDescent="0.25">
      <c r="A5070">
        <v>2018</v>
      </c>
      <c r="B5070" t="s">
        <v>71</v>
      </c>
      <c r="C5070" s="212" t="s">
        <v>5800</v>
      </c>
      <c r="D5070" s="47" t="s">
        <v>5799</v>
      </c>
      <c r="E5070" s="11">
        <v>0</v>
      </c>
      <c r="F5070" s="2">
        <v>0.43590000000000001</v>
      </c>
      <c r="G5070" s="2">
        <v>0.54410000000000003</v>
      </c>
      <c r="H5070" s="2">
        <v>-0.10820000000000002</v>
      </c>
      <c r="I5070" s="2">
        <v>0.46870000000000001</v>
      </c>
      <c r="J5070" s="2">
        <v>0.46039999999999998</v>
      </c>
      <c r="K5070" s="2">
        <v>8.3000000000000296E-3</v>
      </c>
      <c r="L5070" s="2">
        <v>0.53649999999999998</v>
      </c>
      <c r="M5070" s="2">
        <v>0.43269999999999997</v>
      </c>
      <c r="N5070" s="2">
        <v>0.1038</v>
      </c>
      <c r="O5070" s="2">
        <v>1.3000000000000049E-3</v>
      </c>
      <c r="P5070" s="2" t="s">
        <v>5765</v>
      </c>
      <c r="Q5070" s="5">
        <v>66157</v>
      </c>
      <c r="R5070" s="5" t="s">
        <v>4791</v>
      </c>
      <c r="S5070" s="5">
        <v>263</v>
      </c>
      <c r="T5070" s="5">
        <v>397.53918708526686</v>
      </c>
      <c r="U5070" s="5">
        <v>1</v>
      </c>
      <c r="V5070" s="5">
        <v>1.5115558444306725</v>
      </c>
      <c r="W5070" s="5">
        <v>83</v>
      </c>
      <c r="X5070" s="5">
        <v>125.45913508774582</v>
      </c>
      <c r="Y5070" s="5">
        <v>42</v>
      </c>
      <c r="Z5070" s="5">
        <v>63.485345466088241</v>
      </c>
      <c r="AA5070" s="5">
        <v>137</v>
      </c>
      <c r="AB5070" s="5">
        <v>207.08315068700213</v>
      </c>
      <c r="AC5070" s="225">
        <v>1415</v>
      </c>
      <c r="AD5070" s="5">
        <v>2138.8515198694017</v>
      </c>
      <c r="AE5070" s="5">
        <v>270</v>
      </c>
      <c r="AF5070" s="5">
        <v>408.12007799628157</v>
      </c>
      <c r="AG5070" s="5">
        <v>1044</v>
      </c>
      <c r="AH5070" s="5">
        <v>1578.0643015856219</v>
      </c>
      <c r="AI5070" s="5">
        <v>101</v>
      </c>
      <c r="AJ5070" s="5">
        <v>152.66714028749794</v>
      </c>
    </row>
    <row r="5071" spans="1:36" x14ac:dyDescent="0.25">
      <c r="A5071">
        <v>2018</v>
      </c>
      <c r="B5071" t="s">
        <v>71</v>
      </c>
      <c r="C5071" s="212" t="s">
        <v>5800</v>
      </c>
      <c r="D5071" s="47" t="s">
        <v>5799</v>
      </c>
      <c r="E5071" s="11">
        <v>0</v>
      </c>
      <c r="F5071" s="2">
        <v>0.43590000000000001</v>
      </c>
      <c r="G5071" s="2">
        <v>0.54410000000000003</v>
      </c>
      <c r="H5071" s="2">
        <v>-0.10820000000000002</v>
      </c>
      <c r="I5071" s="2">
        <v>0.46870000000000001</v>
      </c>
      <c r="J5071" s="2">
        <v>0.46039999999999998</v>
      </c>
      <c r="K5071" s="2">
        <v>8.3000000000000296E-3</v>
      </c>
      <c r="L5071" s="2">
        <v>0.53649999999999998</v>
      </c>
      <c r="M5071" s="2">
        <v>0.43269999999999997</v>
      </c>
      <c r="N5071" s="2">
        <v>0.1038</v>
      </c>
      <c r="O5071" s="2">
        <v>1.3000000000000049E-3</v>
      </c>
      <c r="P5071" s="2" t="s">
        <v>5765</v>
      </c>
      <c r="Q5071" s="5">
        <v>66157</v>
      </c>
      <c r="R5071" s="5" t="s">
        <v>4791</v>
      </c>
      <c r="S5071" s="5">
        <v>263</v>
      </c>
      <c r="T5071" s="5">
        <v>397.53918708526686</v>
      </c>
      <c r="U5071" s="5">
        <v>1</v>
      </c>
      <c r="V5071" s="5">
        <v>1.5115558444306725</v>
      </c>
      <c r="W5071" s="5">
        <v>83</v>
      </c>
      <c r="X5071" s="5">
        <v>125.45913508774582</v>
      </c>
      <c r="Y5071" s="5">
        <v>42</v>
      </c>
      <c r="Z5071" s="5">
        <v>63.485345466088241</v>
      </c>
      <c r="AA5071" s="5">
        <v>137</v>
      </c>
      <c r="AB5071" s="5">
        <v>207.08315068700213</v>
      </c>
      <c r="AC5071" s="225">
        <v>1415</v>
      </c>
      <c r="AD5071" s="5">
        <v>2138.8515198694017</v>
      </c>
      <c r="AE5071" s="5">
        <v>270</v>
      </c>
      <c r="AF5071" s="5">
        <v>408.12007799628157</v>
      </c>
      <c r="AG5071" s="5">
        <v>1044</v>
      </c>
      <c r="AH5071" s="5">
        <v>1578.0643015856219</v>
      </c>
      <c r="AI5071" s="5">
        <v>101</v>
      </c>
      <c r="AJ5071" s="5">
        <v>152.66714028749794</v>
      </c>
    </row>
    <row r="5072" spans="1:36" x14ac:dyDescent="0.25">
      <c r="A5072">
        <v>2019</v>
      </c>
      <c r="B5072" t="s">
        <v>71</v>
      </c>
      <c r="C5072" s="212" t="s">
        <v>5800</v>
      </c>
      <c r="D5072" s="47" t="s">
        <v>5799</v>
      </c>
      <c r="E5072" s="11">
        <v>0</v>
      </c>
      <c r="F5072" s="2">
        <v>0.43590000000000001</v>
      </c>
      <c r="G5072" s="2">
        <v>0.54410000000000003</v>
      </c>
      <c r="H5072" s="2">
        <v>-0.10820000000000002</v>
      </c>
      <c r="I5072" s="2">
        <v>0.46870000000000001</v>
      </c>
      <c r="J5072" s="2">
        <v>0.46039999999999998</v>
      </c>
      <c r="K5072" s="2">
        <v>8.3000000000000296E-3</v>
      </c>
      <c r="L5072" s="2">
        <v>0.53649999999999998</v>
      </c>
      <c r="M5072" s="2">
        <v>0.43269999999999997</v>
      </c>
      <c r="N5072" s="2">
        <v>0.1038</v>
      </c>
      <c r="O5072" s="2">
        <v>1.3000000000000049E-3</v>
      </c>
      <c r="P5072" s="2" t="s">
        <v>5765</v>
      </c>
      <c r="Q5072" s="5">
        <v>66279</v>
      </c>
      <c r="R5072" s="5" t="s">
        <v>4791</v>
      </c>
      <c r="S5072" s="5">
        <v>241</v>
      </c>
      <c r="T5072" s="5">
        <v>363.61441783973805</v>
      </c>
      <c r="U5072" s="5">
        <v>8</v>
      </c>
      <c r="V5072" s="5">
        <v>12.070188144057695</v>
      </c>
      <c r="W5072" s="5">
        <v>78</v>
      </c>
      <c r="X5072" s="5">
        <v>117.68433440456252</v>
      </c>
      <c r="Y5072" s="5">
        <v>26</v>
      </c>
      <c r="Z5072" s="5">
        <v>39.228111468187514</v>
      </c>
      <c r="AA5072" s="5">
        <v>129</v>
      </c>
      <c r="AB5072" s="5">
        <v>194.63178382293034</v>
      </c>
      <c r="AC5072" s="225">
        <v>1530</v>
      </c>
      <c r="AD5072" s="5">
        <v>2308.4234825510343</v>
      </c>
      <c r="AE5072" s="5">
        <v>228</v>
      </c>
      <c r="AF5072" s="5">
        <v>344.00036210564434</v>
      </c>
      <c r="AG5072" s="5">
        <v>1176</v>
      </c>
      <c r="AH5072" s="5">
        <v>1774.3176571764811</v>
      </c>
      <c r="AI5072" s="5">
        <v>126</v>
      </c>
      <c r="AJ5072" s="5">
        <v>190.10546326890869</v>
      </c>
    </row>
    <row r="5073" spans="1:36" x14ac:dyDescent="0.25">
      <c r="A5073">
        <v>2019</v>
      </c>
      <c r="B5073" t="s">
        <v>71</v>
      </c>
      <c r="C5073" s="212" t="s">
        <v>5907</v>
      </c>
      <c r="D5073" s="47" t="s">
        <v>5904</v>
      </c>
      <c r="E5073" s="11">
        <v>0</v>
      </c>
      <c r="F5073" s="2">
        <v>0.26429999999999998</v>
      </c>
      <c r="G5073" s="2">
        <v>0.71409999999999996</v>
      </c>
      <c r="H5073" s="2">
        <v>-0.44979999999999998</v>
      </c>
      <c r="I5073" s="2">
        <v>0.27139999999999997</v>
      </c>
      <c r="J5073" s="2">
        <v>0.65769999999999995</v>
      </c>
      <c r="K5073" s="2">
        <v>-0.38629999999999998</v>
      </c>
      <c r="L5073" s="2">
        <v>0.36209999999999998</v>
      </c>
      <c r="M5073" s="2">
        <v>0.60140000000000005</v>
      </c>
      <c r="N5073" s="2">
        <v>-0.23930000000000007</v>
      </c>
      <c r="O5073" s="2">
        <v>-0.35846666666666671</v>
      </c>
      <c r="P5073" s="2" t="s">
        <v>5900</v>
      </c>
      <c r="Q5073" s="5">
        <v>66729</v>
      </c>
      <c r="R5073" s="5" t="s">
        <v>4791</v>
      </c>
      <c r="S5073" s="5">
        <v>64</v>
      </c>
      <c r="T5073" s="5">
        <v>95.910323847202875</v>
      </c>
      <c r="U5073" s="5">
        <v>1</v>
      </c>
      <c r="V5073" s="5">
        <v>1.4985988101125449</v>
      </c>
      <c r="W5073" s="5">
        <v>0</v>
      </c>
      <c r="X5073" s="5">
        <v>0</v>
      </c>
      <c r="Y5073" s="5">
        <v>19</v>
      </c>
      <c r="Z5073" s="5">
        <v>28.47337739213835</v>
      </c>
      <c r="AA5073" s="5">
        <v>44</v>
      </c>
      <c r="AB5073" s="5">
        <v>65.938347644951975</v>
      </c>
      <c r="AC5073" s="225">
        <v>829</v>
      </c>
      <c r="AD5073" s="5">
        <v>1242.3384135832996</v>
      </c>
      <c r="AE5073" s="5">
        <v>74</v>
      </c>
      <c r="AF5073" s="5">
        <v>110.89631194832832</v>
      </c>
      <c r="AG5073" s="5">
        <v>664</v>
      </c>
      <c r="AH5073" s="5">
        <v>995.06960991472965</v>
      </c>
      <c r="AI5073" s="5">
        <v>91</v>
      </c>
      <c r="AJ5073" s="5">
        <v>136.37249172024158</v>
      </c>
    </row>
    <row r="5074" spans="1:36" x14ac:dyDescent="0.25">
      <c r="A5074">
        <v>2018</v>
      </c>
      <c r="B5074" t="s">
        <v>70</v>
      </c>
      <c r="C5074" s="212" t="s">
        <v>5301</v>
      </c>
      <c r="D5074" s="47" t="s">
        <v>75</v>
      </c>
      <c r="E5074" s="11">
        <v>43.27</v>
      </c>
      <c r="F5074" s="2">
        <v>0.67179999999999995</v>
      </c>
      <c r="G5074" s="2">
        <v>0.30959999999999999</v>
      </c>
      <c r="H5074" s="2">
        <v>0.36219999999999997</v>
      </c>
      <c r="I5074" s="2">
        <v>0.6885</v>
      </c>
      <c r="J5074" s="2">
        <v>0.26179999999999998</v>
      </c>
      <c r="K5074" s="2">
        <v>0.42670000000000002</v>
      </c>
      <c r="L5074" s="2">
        <v>0.68300000000000005</v>
      </c>
      <c r="M5074" s="2">
        <v>0.29820000000000002</v>
      </c>
      <c r="N5074" s="2">
        <v>0.38480000000000003</v>
      </c>
      <c r="O5074" s="2">
        <v>0.39123333333333332</v>
      </c>
      <c r="P5074" s="5" t="s">
        <v>4792</v>
      </c>
      <c r="Q5074" s="5">
        <v>66795</v>
      </c>
      <c r="R5074" s="5">
        <v>1543.6792234804714</v>
      </c>
      <c r="S5074" s="5">
        <v>274</v>
      </c>
      <c r="T5074" s="5">
        <v>410.21034508571</v>
      </c>
      <c r="U5074" s="5">
        <v>1</v>
      </c>
      <c r="V5074" s="5">
        <v>1.4971180477580657</v>
      </c>
      <c r="W5074" s="5">
        <v>24</v>
      </c>
      <c r="X5074" s="5">
        <v>35.930833146193578</v>
      </c>
      <c r="Y5074" s="5">
        <v>38</v>
      </c>
      <c r="Z5074" s="5">
        <v>56.890485814806496</v>
      </c>
      <c r="AA5074" s="5">
        <v>211</v>
      </c>
      <c r="AB5074" s="5">
        <v>315.89190807695189</v>
      </c>
      <c r="AC5074" s="225">
        <v>2622</v>
      </c>
      <c r="AD5074" s="5">
        <v>3925.4435212216486</v>
      </c>
      <c r="AE5074" s="5">
        <v>290</v>
      </c>
      <c r="AF5074" s="5">
        <v>434.16423384983904</v>
      </c>
      <c r="AG5074" s="5">
        <v>2143</v>
      </c>
      <c r="AH5074" s="5">
        <v>3208.3239763455349</v>
      </c>
      <c r="AI5074" s="5">
        <v>189</v>
      </c>
      <c r="AJ5074" s="5">
        <v>282.95531102627439</v>
      </c>
    </row>
    <row r="5075" spans="1:36" x14ac:dyDescent="0.25">
      <c r="A5075">
        <v>2018</v>
      </c>
      <c r="B5075" t="s">
        <v>70</v>
      </c>
      <c r="C5075" s="212" t="s">
        <v>1102</v>
      </c>
      <c r="D5075" s="47" t="s">
        <v>1045</v>
      </c>
      <c r="E5075" s="11">
        <v>53.73</v>
      </c>
      <c r="F5075" s="2">
        <v>0.5575</v>
      </c>
      <c r="G5075" s="2">
        <v>0.42820000000000003</v>
      </c>
      <c r="H5075" s="2">
        <v>0.12929999999999997</v>
      </c>
      <c r="I5075" s="2">
        <v>0.55969999999999998</v>
      </c>
      <c r="J5075" s="2">
        <v>0.4052</v>
      </c>
      <c r="K5075" s="2">
        <v>0.15449999999999997</v>
      </c>
      <c r="L5075" s="2">
        <v>0.5403</v>
      </c>
      <c r="M5075" s="2">
        <v>0.45129999999999998</v>
      </c>
      <c r="N5075" s="2">
        <v>8.9000000000000024E-2</v>
      </c>
      <c r="O5075" s="2">
        <v>0.12426666666666665</v>
      </c>
      <c r="P5075" s="5" t="s">
        <v>4792</v>
      </c>
      <c r="Q5075" s="5">
        <v>66848</v>
      </c>
      <c r="R5075" s="5">
        <v>1244.1466592220361</v>
      </c>
      <c r="S5075" s="5">
        <v>670</v>
      </c>
      <c r="T5075" s="5">
        <v>1002.2738152225945</v>
      </c>
      <c r="U5075" s="5">
        <v>9</v>
      </c>
      <c r="V5075" s="5">
        <v>13.463379607467688</v>
      </c>
      <c r="W5075" s="5">
        <v>29</v>
      </c>
      <c r="X5075" s="5">
        <v>43.382000957395881</v>
      </c>
      <c r="Y5075" s="5">
        <v>102</v>
      </c>
      <c r="Z5075" s="5">
        <v>152.58496888463381</v>
      </c>
      <c r="AA5075" s="5">
        <v>530</v>
      </c>
      <c r="AB5075" s="5">
        <v>792.84346577309725</v>
      </c>
      <c r="AC5075" s="225">
        <v>2866</v>
      </c>
      <c r="AD5075" s="5">
        <v>4287.3384394447103</v>
      </c>
      <c r="AE5075" s="5">
        <v>447</v>
      </c>
      <c r="AF5075" s="5">
        <v>668.6811871708951</v>
      </c>
      <c r="AG5075" s="5">
        <v>2197</v>
      </c>
      <c r="AH5075" s="5">
        <v>3286.5605552896122</v>
      </c>
      <c r="AI5075" s="5">
        <v>222</v>
      </c>
      <c r="AJ5075" s="5">
        <v>332.09669698420299</v>
      </c>
    </row>
    <row r="5076" spans="1:36" x14ac:dyDescent="0.25">
      <c r="A5076">
        <v>2019</v>
      </c>
      <c r="B5076" t="s">
        <v>70</v>
      </c>
      <c r="C5076" s="212" t="s">
        <v>1102</v>
      </c>
      <c r="D5076" s="47" t="s">
        <v>1045</v>
      </c>
      <c r="E5076" s="11">
        <v>53.73</v>
      </c>
      <c r="F5076" s="2">
        <v>0.5575</v>
      </c>
      <c r="G5076" s="2">
        <v>0.42820000000000003</v>
      </c>
      <c r="H5076" s="2">
        <v>0.12929999999999997</v>
      </c>
      <c r="I5076" s="2">
        <v>0.55969999999999998</v>
      </c>
      <c r="J5076" s="2">
        <v>0.4052</v>
      </c>
      <c r="K5076" s="2">
        <v>0.15449999999999997</v>
      </c>
      <c r="L5076" s="2">
        <v>0.5403</v>
      </c>
      <c r="M5076" s="2">
        <v>0.45129999999999998</v>
      </c>
      <c r="N5076" s="2">
        <v>8.9000000000000024E-2</v>
      </c>
      <c r="O5076" s="2">
        <v>0.12426666666666665</v>
      </c>
      <c r="P5076" s="5" t="s">
        <v>4792</v>
      </c>
      <c r="Q5076" s="5">
        <v>66915</v>
      </c>
      <c r="R5076" s="5">
        <v>1245.3936348408711</v>
      </c>
      <c r="S5076" s="5">
        <v>650</v>
      </c>
      <c r="T5076" s="5">
        <v>971.38160352686248</v>
      </c>
      <c r="U5076" s="5">
        <v>17</v>
      </c>
      <c r="V5076" s="5">
        <v>25.40536501531794</v>
      </c>
      <c r="W5076" s="5">
        <v>30</v>
      </c>
      <c r="X5076" s="5">
        <v>44.83299708585519</v>
      </c>
      <c r="Y5076" s="5">
        <v>97</v>
      </c>
      <c r="Z5076" s="5">
        <v>144.96002391093177</v>
      </c>
      <c r="AA5076" s="5">
        <v>506</v>
      </c>
      <c r="AB5076" s="5">
        <v>756.18321751475753</v>
      </c>
      <c r="AC5076" s="225">
        <v>2473</v>
      </c>
      <c r="AD5076" s="5">
        <v>3695.7333931106632</v>
      </c>
      <c r="AE5076" s="5">
        <v>374</v>
      </c>
      <c r="AF5076" s="5">
        <v>558.91803033699478</v>
      </c>
      <c r="AG5076" s="5">
        <v>1904</v>
      </c>
      <c r="AH5076" s="5">
        <v>2845.4008817156091</v>
      </c>
      <c r="AI5076" s="5">
        <v>195</v>
      </c>
      <c r="AJ5076" s="5">
        <v>291.41448105805875</v>
      </c>
    </row>
    <row r="5077" spans="1:36" x14ac:dyDescent="0.25">
      <c r="A5077">
        <v>2017</v>
      </c>
      <c r="B5077" t="s">
        <v>70</v>
      </c>
      <c r="C5077" s="212" t="s">
        <v>1102</v>
      </c>
      <c r="D5077" s="47" t="s">
        <v>1045</v>
      </c>
      <c r="E5077" s="11">
        <v>53.73</v>
      </c>
      <c r="F5077" s="2">
        <v>0.5575</v>
      </c>
      <c r="G5077" s="2">
        <v>0.42820000000000003</v>
      </c>
      <c r="H5077" s="2">
        <v>0.12929999999999997</v>
      </c>
      <c r="I5077" s="2">
        <v>0.55969999999999998</v>
      </c>
      <c r="J5077" s="2">
        <v>0.4052</v>
      </c>
      <c r="K5077" s="2">
        <v>0.15449999999999997</v>
      </c>
      <c r="L5077" s="2">
        <v>0.5403</v>
      </c>
      <c r="M5077" s="2">
        <v>0.45129999999999998</v>
      </c>
      <c r="N5077" s="2">
        <v>8.9000000000000024E-2</v>
      </c>
      <c r="O5077" s="2">
        <v>0.12426666666666665</v>
      </c>
      <c r="P5077" s="5" t="s">
        <v>4792</v>
      </c>
      <c r="Q5077" s="5">
        <v>67031</v>
      </c>
      <c r="R5077" s="5">
        <v>1247.5525777033315</v>
      </c>
      <c r="S5077" s="5">
        <v>655</v>
      </c>
      <c r="T5077" s="5">
        <v>977.15982157509222</v>
      </c>
      <c r="U5077" s="5">
        <v>7</v>
      </c>
      <c r="V5077" s="5">
        <v>10.442929390878847</v>
      </c>
      <c r="W5077" s="5">
        <v>28</v>
      </c>
      <c r="X5077" s="5">
        <v>41.771717563515388</v>
      </c>
      <c r="Y5077" s="5">
        <v>91</v>
      </c>
      <c r="Z5077" s="5">
        <v>135.75808208142502</v>
      </c>
      <c r="AA5077" s="5">
        <v>529</v>
      </c>
      <c r="AB5077" s="5">
        <v>789.18709253927284</v>
      </c>
      <c r="AC5077" s="225">
        <v>2917</v>
      </c>
      <c r="AD5077" s="5">
        <v>4351.7178618847993</v>
      </c>
      <c r="AE5077" s="5">
        <v>497</v>
      </c>
      <c r="AF5077" s="5">
        <v>741.44798675239815</v>
      </c>
      <c r="AG5077" s="5">
        <v>2271</v>
      </c>
      <c r="AH5077" s="5">
        <v>3387.9846638122658</v>
      </c>
      <c r="AI5077" s="5">
        <v>149</v>
      </c>
      <c r="AJ5077" s="5">
        <v>222.28521132013546</v>
      </c>
    </row>
    <row r="5078" spans="1:36" x14ac:dyDescent="0.25">
      <c r="A5078">
        <v>2017</v>
      </c>
      <c r="B5078" t="s">
        <v>70</v>
      </c>
      <c r="C5078" s="212" t="s">
        <v>5301</v>
      </c>
      <c r="D5078" s="47" t="s">
        <v>75</v>
      </c>
      <c r="E5078" s="11">
        <v>43.27</v>
      </c>
      <c r="F5078" s="2">
        <v>0.67179999999999995</v>
      </c>
      <c r="G5078" s="2">
        <v>0.30959999999999999</v>
      </c>
      <c r="H5078" s="2">
        <v>0.36219999999999997</v>
      </c>
      <c r="I5078" s="2">
        <v>0.6885</v>
      </c>
      <c r="J5078" s="2">
        <v>0.26179999999999998</v>
      </c>
      <c r="K5078" s="2">
        <v>0.42670000000000002</v>
      </c>
      <c r="L5078" s="2">
        <v>0.68300000000000005</v>
      </c>
      <c r="M5078" s="2">
        <v>0.29820000000000002</v>
      </c>
      <c r="N5078" s="2">
        <v>0.38480000000000003</v>
      </c>
      <c r="O5078" s="2">
        <v>0.39123333333333332</v>
      </c>
      <c r="P5078" s="5" t="s">
        <v>4792</v>
      </c>
      <c r="Q5078" s="5">
        <v>67193</v>
      </c>
      <c r="R5078" s="5">
        <v>1552.8772821816499</v>
      </c>
      <c r="S5078" s="5">
        <v>267</v>
      </c>
      <c r="T5078" s="5">
        <v>397.36282053190064</v>
      </c>
      <c r="U5078" s="5">
        <v>2</v>
      </c>
      <c r="V5078" s="5">
        <v>2.9765005283288439</v>
      </c>
      <c r="W5078" s="5">
        <v>26</v>
      </c>
      <c r="X5078" s="5">
        <v>38.694506868274971</v>
      </c>
      <c r="Y5078" s="5">
        <v>42</v>
      </c>
      <c r="Z5078" s="5">
        <v>62.506511094905719</v>
      </c>
      <c r="AA5078" s="5">
        <v>197</v>
      </c>
      <c r="AB5078" s="5">
        <v>293.18530204039109</v>
      </c>
      <c r="AC5078" s="225">
        <v>2831</v>
      </c>
      <c r="AD5078" s="5">
        <v>4213.2364978494779</v>
      </c>
      <c r="AE5078" s="5">
        <v>377</v>
      </c>
      <c r="AF5078" s="5">
        <v>561.07034958998702</v>
      </c>
      <c r="AG5078" s="5">
        <v>2296</v>
      </c>
      <c r="AH5078" s="5">
        <v>3417.0226065215129</v>
      </c>
      <c r="AI5078" s="5">
        <v>158</v>
      </c>
      <c r="AJ5078" s="5">
        <v>235.14354173797867</v>
      </c>
    </row>
    <row r="5079" spans="1:36" x14ac:dyDescent="0.25">
      <c r="A5079">
        <v>2019</v>
      </c>
      <c r="B5079" t="s">
        <v>70</v>
      </c>
      <c r="C5079" s="212" t="s">
        <v>5301</v>
      </c>
      <c r="D5079" s="47" t="s">
        <v>75</v>
      </c>
      <c r="E5079" s="11">
        <v>43.27</v>
      </c>
      <c r="F5079" s="2">
        <v>0.67179999999999995</v>
      </c>
      <c r="G5079" s="2">
        <v>0.30959999999999999</v>
      </c>
      <c r="H5079" s="2">
        <v>0.36219999999999997</v>
      </c>
      <c r="I5079" s="2">
        <v>0.6885</v>
      </c>
      <c r="J5079" s="2">
        <v>0.26179999999999998</v>
      </c>
      <c r="K5079" s="2">
        <v>0.42670000000000002</v>
      </c>
      <c r="L5079" s="2">
        <v>0.68300000000000005</v>
      </c>
      <c r="M5079" s="2">
        <v>0.29820000000000002</v>
      </c>
      <c r="N5079" s="2">
        <v>0.38480000000000003</v>
      </c>
      <c r="O5079" s="2">
        <v>0.39123333333333332</v>
      </c>
      <c r="P5079" s="5" t="s">
        <v>4792</v>
      </c>
      <c r="Q5079" s="5">
        <v>67197</v>
      </c>
      <c r="R5079" s="5">
        <v>1552.9697249826668</v>
      </c>
      <c r="S5079" s="5">
        <v>286</v>
      </c>
      <c r="T5079" s="5">
        <v>425.61423873089575</v>
      </c>
      <c r="U5079" s="5">
        <v>1</v>
      </c>
      <c r="V5079" s="5">
        <v>1.4881616738842509</v>
      </c>
      <c r="W5079" s="5">
        <v>28</v>
      </c>
      <c r="X5079" s="5">
        <v>41.668526868759024</v>
      </c>
      <c r="Y5079" s="5">
        <v>38</v>
      </c>
      <c r="Z5079" s="5">
        <v>56.550143607601527</v>
      </c>
      <c r="AA5079" s="5">
        <v>219</v>
      </c>
      <c r="AB5079" s="5">
        <v>325.90740658065096</v>
      </c>
      <c r="AC5079" s="225">
        <v>2390</v>
      </c>
      <c r="AD5079" s="5">
        <v>3556.7064005833595</v>
      </c>
      <c r="AE5079" s="5">
        <v>301</v>
      </c>
      <c r="AF5079" s="5">
        <v>447.93666383915951</v>
      </c>
      <c r="AG5079" s="5">
        <v>1904</v>
      </c>
      <c r="AH5079" s="5">
        <v>2833.4598270756137</v>
      </c>
      <c r="AI5079" s="5">
        <v>185</v>
      </c>
      <c r="AJ5079" s="5">
        <v>275.30990966858639</v>
      </c>
    </row>
    <row r="5080" spans="1:36" x14ac:dyDescent="0.25">
      <c r="A5080">
        <v>2017</v>
      </c>
      <c r="B5080" t="s">
        <v>71</v>
      </c>
      <c r="C5080" s="212" t="s">
        <v>5827</v>
      </c>
      <c r="D5080" s="47" t="s">
        <v>5817</v>
      </c>
      <c r="E5080" s="11">
        <v>0</v>
      </c>
      <c r="F5080" s="2">
        <v>0.4909</v>
      </c>
      <c r="G5080" s="2">
        <v>0.49309999999999998</v>
      </c>
      <c r="H5080" s="2">
        <v>-2.1999999999999797E-3</v>
      </c>
      <c r="I5080" s="2">
        <v>0.51739999999999997</v>
      </c>
      <c r="J5080" s="2">
        <v>0.43140000000000001</v>
      </c>
      <c r="K5080" s="2">
        <v>8.5999999999999965E-2</v>
      </c>
      <c r="L5080" s="2">
        <v>0.57120000000000004</v>
      </c>
      <c r="M5080" s="2">
        <v>0.4143</v>
      </c>
      <c r="N5080" s="2">
        <v>0.15690000000000004</v>
      </c>
      <c r="O5080" s="2">
        <v>8.0233333333333337E-2</v>
      </c>
      <c r="P5080" s="2" t="s">
        <v>5765</v>
      </c>
      <c r="Q5080" s="5">
        <v>67233</v>
      </c>
      <c r="R5080" s="5" t="s">
        <v>4791</v>
      </c>
      <c r="S5080" s="5">
        <v>78</v>
      </c>
      <c r="T5080" s="5">
        <v>116.0144571862032</v>
      </c>
      <c r="U5080" s="5">
        <v>0</v>
      </c>
      <c r="V5080" s="5">
        <v>0</v>
      </c>
      <c r="W5080" s="5">
        <v>21</v>
      </c>
      <c r="X5080" s="5">
        <v>31.234661550131634</v>
      </c>
      <c r="Y5080" s="5">
        <v>20</v>
      </c>
      <c r="Z5080" s="5">
        <v>29.747296714411078</v>
      </c>
      <c r="AA5080" s="5">
        <v>37</v>
      </c>
      <c r="AB5080" s="5">
        <v>55.032498921660491</v>
      </c>
      <c r="AC5080" s="225">
        <v>808</v>
      </c>
      <c r="AD5080" s="5">
        <v>1201.7907872622075</v>
      </c>
      <c r="AE5080" s="5">
        <v>154</v>
      </c>
      <c r="AF5080" s="5">
        <v>229.05418470096529</v>
      </c>
      <c r="AG5080" s="5">
        <v>612</v>
      </c>
      <c r="AH5080" s="5">
        <v>910.26727946097901</v>
      </c>
      <c r="AI5080" s="5">
        <v>42</v>
      </c>
      <c r="AJ5080" s="5">
        <v>62.469323100263267</v>
      </c>
    </row>
    <row r="5081" spans="1:36" x14ac:dyDescent="0.25">
      <c r="A5081">
        <v>2019</v>
      </c>
      <c r="B5081" t="s">
        <v>71</v>
      </c>
      <c r="C5081" s="212" t="s">
        <v>710</v>
      </c>
      <c r="D5081" s="47" t="s">
        <v>710</v>
      </c>
      <c r="E5081" s="11">
        <v>0</v>
      </c>
      <c r="F5081" s="2">
        <v>0.6825</v>
      </c>
      <c r="G5081" s="2">
        <v>0.30330000000000001</v>
      </c>
      <c r="H5081" s="2">
        <v>0.37919999999999998</v>
      </c>
      <c r="I5081" s="2">
        <v>0.68359999999999999</v>
      </c>
      <c r="J5081" s="2">
        <v>0.28489999999999999</v>
      </c>
      <c r="K5081" s="2">
        <v>0.3987</v>
      </c>
      <c r="L5081" s="2">
        <v>0.6825</v>
      </c>
      <c r="M5081" s="2">
        <v>0.30509999999999998</v>
      </c>
      <c r="N5081" s="2">
        <v>0.37740000000000001</v>
      </c>
      <c r="O5081" s="2">
        <v>0.3851</v>
      </c>
      <c r="P5081" s="2" t="s">
        <v>4792</v>
      </c>
      <c r="Q5081" s="5">
        <v>67581</v>
      </c>
      <c r="R5081" s="5" t="s">
        <v>4791</v>
      </c>
      <c r="S5081" s="5">
        <v>347</v>
      </c>
      <c r="T5081" s="5">
        <v>513.45792456459651</v>
      </c>
      <c r="U5081" s="5">
        <v>3</v>
      </c>
      <c r="V5081" s="5">
        <v>4.4391175034403156</v>
      </c>
      <c r="W5081" s="5">
        <v>66</v>
      </c>
      <c r="X5081" s="5">
        <v>97.660585075686939</v>
      </c>
      <c r="Y5081" s="5">
        <v>52</v>
      </c>
      <c r="Z5081" s="5">
        <v>76.944703392965479</v>
      </c>
      <c r="AA5081" s="5">
        <v>226</v>
      </c>
      <c r="AB5081" s="5">
        <v>334.41351859250381</v>
      </c>
      <c r="AC5081" s="225">
        <v>1974</v>
      </c>
      <c r="AD5081" s="5">
        <v>2920.9393172637278</v>
      </c>
      <c r="AE5081" s="5">
        <v>382</v>
      </c>
      <c r="AF5081" s="5">
        <v>565.24762877140029</v>
      </c>
      <c r="AG5081" s="5">
        <v>1474</v>
      </c>
      <c r="AH5081" s="5">
        <v>2181.0864000236757</v>
      </c>
      <c r="AI5081" s="5">
        <v>118</v>
      </c>
      <c r="AJ5081" s="5">
        <v>174.60528846865242</v>
      </c>
    </row>
    <row r="5082" spans="1:36" x14ac:dyDescent="0.25">
      <c r="A5082">
        <v>2018</v>
      </c>
      <c r="B5082" t="s">
        <v>71</v>
      </c>
      <c r="C5082" s="212" t="s">
        <v>710</v>
      </c>
      <c r="D5082" s="47" t="s">
        <v>710</v>
      </c>
      <c r="E5082" s="11">
        <v>0</v>
      </c>
      <c r="F5082" s="2">
        <v>0.6825</v>
      </c>
      <c r="G5082" s="2">
        <v>0.30330000000000001</v>
      </c>
      <c r="H5082" s="2">
        <v>0.37919999999999998</v>
      </c>
      <c r="I5082" s="2">
        <v>0.68359999999999999</v>
      </c>
      <c r="J5082" s="2">
        <v>0.28489999999999999</v>
      </c>
      <c r="K5082" s="2">
        <v>0.3987</v>
      </c>
      <c r="L5082" s="2">
        <v>0.6825</v>
      </c>
      <c r="M5082" s="2">
        <v>0.30509999999999998</v>
      </c>
      <c r="N5082" s="2">
        <v>0.37740000000000001</v>
      </c>
      <c r="O5082" s="2">
        <v>0.3851</v>
      </c>
      <c r="P5082" s="2" t="s">
        <v>4792</v>
      </c>
      <c r="Q5082" s="5">
        <v>67766</v>
      </c>
      <c r="R5082" s="5" t="s">
        <v>4791</v>
      </c>
      <c r="S5082" s="5">
        <v>280</v>
      </c>
      <c r="T5082" s="5">
        <v>413.18655372900866</v>
      </c>
      <c r="U5082" s="5">
        <v>4</v>
      </c>
      <c r="V5082" s="5">
        <v>5.9026650532715523</v>
      </c>
      <c r="W5082" s="5">
        <v>51</v>
      </c>
      <c r="X5082" s="5">
        <v>75.258979429212289</v>
      </c>
      <c r="Y5082" s="5">
        <v>46</v>
      </c>
      <c r="Z5082" s="5">
        <v>67.88064811262285</v>
      </c>
      <c r="AA5082" s="5">
        <v>179</v>
      </c>
      <c r="AB5082" s="5">
        <v>264.14426113390198</v>
      </c>
      <c r="AC5082" s="225">
        <v>1885</v>
      </c>
      <c r="AD5082" s="5">
        <v>2781.630906354219</v>
      </c>
      <c r="AE5082" s="5">
        <v>358</v>
      </c>
      <c r="AF5082" s="5">
        <v>528.28852226780396</v>
      </c>
      <c r="AG5082" s="5">
        <v>1440</v>
      </c>
      <c r="AH5082" s="5">
        <v>2124.9594191777587</v>
      </c>
      <c r="AI5082" s="5">
        <v>87</v>
      </c>
      <c r="AJ5082" s="5">
        <v>128.38296490865625</v>
      </c>
    </row>
    <row r="5083" spans="1:36" x14ac:dyDescent="0.25">
      <c r="A5083">
        <v>2018</v>
      </c>
      <c r="B5083" t="s">
        <v>71</v>
      </c>
      <c r="C5083" s="212" t="s">
        <v>710</v>
      </c>
      <c r="D5083" s="47" t="s">
        <v>710</v>
      </c>
      <c r="E5083" s="11">
        <v>0</v>
      </c>
      <c r="F5083" s="2">
        <v>0.6825</v>
      </c>
      <c r="G5083" s="2">
        <v>0.30330000000000001</v>
      </c>
      <c r="H5083" s="2">
        <v>0.37919999999999998</v>
      </c>
      <c r="I5083" s="2">
        <v>0.68359999999999999</v>
      </c>
      <c r="J5083" s="2">
        <v>0.28489999999999999</v>
      </c>
      <c r="K5083" s="2">
        <v>0.3987</v>
      </c>
      <c r="L5083" s="2">
        <v>0.6825</v>
      </c>
      <c r="M5083" s="2">
        <v>0.30509999999999998</v>
      </c>
      <c r="N5083" s="2">
        <v>0.37740000000000001</v>
      </c>
      <c r="O5083" s="2">
        <v>0.3851</v>
      </c>
      <c r="P5083" s="2" t="s">
        <v>4792</v>
      </c>
      <c r="Q5083" s="5">
        <v>67766</v>
      </c>
      <c r="R5083" s="5" t="s">
        <v>4791</v>
      </c>
      <c r="S5083" s="5">
        <v>280</v>
      </c>
      <c r="T5083" s="5">
        <v>413.18655372900866</v>
      </c>
      <c r="U5083" s="5">
        <v>4</v>
      </c>
      <c r="V5083" s="5">
        <v>5.9026650532715523</v>
      </c>
      <c r="W5083" s="5">
        <v>51</v>
      </c>
      <c r="X5083" s="5">
        <v>75.258979429212289</v>
      </c>
      <c r="Y5083" s="5">
        <v>46</v>
      </c>
      <c r="Z5083" s="5">
        <v>67.88064811262285</v>
      </c>
      <c r="AA5083" s="5">
        <v>179</v>
      </c>
      <c r="AB5083" s="5">
        <v>264.14426113390198</v>
      </c>
      <c r="AC5083" s="225">
        <v>1885</v>
      </c>
      <c r="AD5083" s="5">
        <v>2781.630906354219</v>
      </c>
      <c r="AE5083" s="5">
        <v>358</v>
      </c>
      <c r="AF5083" s="5">
        <v>528.28852226780396</v>
      </c>
      <c r="AG5083" s="5">
        <v>1440</v>
      </c>
      <c r="AH5083" s="5">
        <v>2124.9594191777587</v>
      </c>
      <c r="AI5083" s="5">
        <v>87</v>
      </c>
      <c r="AJ5083" s="5">
        <v>128.38296490865625</v>
      </c>
    </row>
    <row r="5084" spans="1:36" x14ac:dyDescent="0.25">
      <c r="A5084">
        <v>2019</v>
      </c>
      <c r="B5084" t="s">
        <v>41</v>
      </c>
      <c r="C5084" s="212" t="s">
        <v>6038</v>
      </c>
      <c r="D5084" s="47" t="s">
        <v>6005</v>
      </c>
      <c r="E5084" s="11">
        <v>13.598000000000001</v>
      </c>
      <c r="F5084" s="2">
        <v>0.24049999999999999</v>
      </c>
      <c r="G5084" s="2">
        <v>0.74350000000000005</v>
      </c>
      <c r="H5084" s="2">
        <v>-0.50300000000000011</v>
      </c>
      <c r="I5084" s="2">
        <v>0.2102</v>
      </c>
      <c r="J5084" s="2">
        <v>0.74750000000000005</v>
      </c>
      <c r="K5084" s="2">
        <v>-0.53730000000000011</v>
      </c>
      <c r="L5084" s="2">
        <v>0.24629999999999999</v>
      </c>
      <c r="M5084" s="2">
        <v>0.74</v>
      </c>
      <c r="N5084" s="2">
        <v>-0.49370000000000003</v>
      </c>
      <c r="O5084" s="2">
        <v>-0.51133333333333342</v>
      </c>
      <c r="P5084" s="2" t="s">
        <v>5900</v>
      </c>
      <c r="Q5084" s="5">
        <v>67984</v>
      </c>
      <c r="R5084" s="5">
        <v>4999.5587586409765</v>
      </c>
      <c r="S5084" s="5">
        <v>42</v>
      </c>
      <c r="T5084" s="5">
        <v>61.779242174629317</v>
      </c>
      <c r="U5084" s="5">
        <v>0</v>
      </c>
      <c r="V5084" s="5">
        <v>0</v>
      </c>
      <c r="W5084" s="5">
        <v>13</v>
      </c>
      <c r="X5084" s="5">
        <v>19.122146387385268</v>
      </c>
      <c r="Y5084" s="5">
        <v>9</v>
      </c>
      <c r="Z5084" s="5">
        <v>13.238409037420569</v>
      </c>
      <c r="AA5084" s="5">
        <v>20</v>
      </c>
      <c r="AB5084" s="5">
        <v>29.418686749823486</v>
      </c>
      <c r="AC5084" s="225">
        <v>308</v>
      </c>
      <c r="AD5084" s="5">
        <v>453.04777594728171</v>
      </c>
      <c r="AE5084" s="5">
        <v>31</v>
      </c>
      <c r="AF5084" s="5">
        <v>45.598964462226405</v>
      </c>
      <c r="AG5084" s="5">
        <v>266</v>
      </c>
      <c r="AH5084" s="5">
        <v>391.2685337726524</v>
      </c>
      <c r="AI5084" s="5">
        <v>11</v>
      </c>
      <c r="AJ5084" s="5">
        <v>16.180277712402916</v>
      </c>
    </row>
    <row r="5085" spans="1:36" x14ac:dyDescent="0.25">
      <c r="A5085">
        <v>2017</v>
      </c>
      <c r="B5085" t="s">
        <v>71</v>
      </c>
      <c r="C5085" s="212" t="s">
        <v>710</v>
      </c>
      <c r="D5085" s="47" t="s">
        <v>710</v>
      </c>
      <c r="E5085" s="11">
        <v>0</v>
      </c>
      <c r="F5085" s="2">
        <v>0.6825</v>
      </c>
      <c r="G5085" s="2">
        <v>0.30330000000000001</v>
      </c>
      <c r="H5085" s="2">
        <v>0.37919999999999998</v>
      </c>
      <c r="I5085" s="2">
        <v>0.68359999999999999</v>
      </c>
      <c r="J5085" s="2">
        <v>0.28489999999999999</v>
      </c>
      <c r="K5085" s="2">
        <v>0.3987</v>
      </c>
      <c r="L5085" s="2">
        <v>0.6825</v>
      </c>
      <c r="M5085" s="2">
        <v>0.30509999999999998</v>
      </c>
      <c r="N5085" s="2">
        <v>0.37740000000000001</v>
      </c>
      <c r="O5085" s="2">
        <v>0.3851</v>
      </c>
      <c r="P5085" s="2" t="s">
        <v>4792</v>
      </c>
      <c r="Q5085" s="5">
        <v>68544</v>
      </c>
      <c r="R5085" s="5" t="s">
        <v>4791</v>
      </c>
      <c r="S5085" s="5">
        <v>217</v>
      </c>
      <c r="T5085" s="5">
        <v>316.58496732026146</v>
      </c>
      <c r="U5085" s="5">
        <v>4</v>
      </c>
      <c r="V5085" s="5">
        <v>5.8356676003734833</v>
      </c>
      <c r="W5085" s="5">
        <v>48</v>
      </c>
      <c r="X5085" s="5">
        <v>70.0280112044818</v>
      </c>
      <c r="Y5085" s="5">
        <v>49</v>
      </c>
      <c r="Z5085" s="5">
        <v>71.486928104575156</v>
      </c>
      <c r="AA5085" s="5">
        <v>116</v>
      </c>
      <c r="AB5085" s="5">
        <v>169.23436041083102</v>
      </c>
      <c r="AC5085" s="225">
        <v>2436</v>
      </c>
      <c r="AD5085" s="5">
        <v>3553.9215686274511</v>
      </c>
      <c r="AE5085" s="5">
        <v>646</v>
      </c>
      <c r="AF5085" s="5">
        <v>942.46031746031736</v>
      </c>
      <c r="AG5085" s="5">
        <v>1680</v>
      </c>
      <c r="AH5085" s="5">
        <v>2450.9803921568628</v>
      </c>
      <c r="AI5085" s="5">
        <v>110</v>
      </c>
      <c r="AJ5085" s="5">
        <v>160.48085901027076</v>
      </c>
    </row>
    <row r="5086" spans="1:36" x14ac:dyDescent="0.25">
      <c r="A5086">
        <v>2018</v>
      </c>
      <c r="B5086" t="s">
        <v>41</v>
      </c>
      <c r="C5086" s="212" t="s">
        <v>6038</v>
      </c>
      <c r="D5086" s="47" t="s">
        <v>6005</v>
      </c>
      <c r="E5086" s="11">
        <v>13.598000000000001</v>
      </c>
      <c r="F5086" s="2">
        <v>0.24049999999999999</v>
      </c>
      <c r="G5086" s="2">
        <v>0.74350000000000005</v>
      </c>
      <c r="H5086" s="2">
        <v>-0.50300000000000011</v>
      </c>
      <c r="I5086" s="2">
        <v>0.2102</v>
      </c>
      <c r="J5086" s="2">
        <v>0.74750000000000005</v>
      </c>
      <c r="K5086" s="2">
        <v>-0.53730000000000011</v>
      </c>
      <c r="L5086" s="2">
        <v>0.24629999999999999</v>
      </c>
      <c r="M5086" s="2">
        <v>0.74</v>
      </c>
      <c r="N5086" s="2">
        <v>-0.49370000000000003</v>
      </c>
      <c r="O5086" s="2">
        <v>-0.51133333333333342</v>
      </c>
      <c r="P5086" s="2" t="s">
        <v>5900</v>
      </c>
      <c r="Q5086" s="5">
        <v>68648</v>
      </c>
      <c r="R5086" s="5">
        <v>5048.3894690395646</v>
      </c>
      <c r="S5086" s="5">
        <v>28</v>
      </c>
      <c r="T5086" s="5">
        <v>40.787786971215475</v>
      </c>
      <c r="U5086" s="5">
        <v>1</v>
      </c>
      <c r="V5086" s="5">
        <v>1.4567066775434099</v>
      </c>
      <c r="W5086" s="5">
        <v>11</v>
      </c>
      <c r="X5086" s="5">
        <v>16.023773452977508</v>
      </c>
      <c r="Y5086" s="5">
        <v>7</v>
      </c>
      <c r="Z5086" s="5">
        <v>10.196946742803869</v>
      </c>
      <c r="AA5086" s="5">
        <v>9</v>
      </c>
      <c r="AB5086" s="5">
        <v>13.110360097890689</v>
      </c>
      <c r="AC5086" s="225">
        <v>358</v>
      </c>
      <c r="AD5086" s="5">
        <v>521.50099056054069</v>
      </c>
      <c r="AE5086" s="5">
        <v>26</v>
      </c>
      <c r="AF5086" s="5">
        <v>37.874373616128658</v>
      </c>
      <c r="AG5086" s="5">
        <v>317</v>
      </c>
      <c r="AH5086" s="5">
        <v>461.77601678126098</v>
      </c>
      <c r="AI5086" s="5">
        <v>15</v>
      </c>
      <c r="AJ5086" s="5">
        <v>21.85060016315115</v>
      </c>
    </row>
    <row r="5087" spans="1:36" x14ac:dyDescent="0.25">
      <c r="A5087">
        <v>2017</v>
      </c>
      <c r="B5087" t="s">
        <v>41</v>
      </c>
      <c r="C5087" s="212" t="s">
        <v>6038</v>
      </c>
      <c r="D5087" s="47" t="s">
        <v>6005</v>
      </c>
      <c r="E5087" s="11">
        <v>13.598000000000001</v>
      </c>
      <c r="F5087" s="2">
        <v>0.24049999999999999</v>
      </c>
      <c r="G5087" s="2">
        <v>0.74350000000000005</v>
      </c>
      <c r="H5087" s="2">
        <v>-0.50300000000000011</v>
      </c>
      <c r="I5087" s="2">
        <v>0.2102</v>
      </c>
      <c r="J5087" s="2">
        <v>0.74750000000000005</v>
      </c>
      <c r="K5087" s="2">
        <v>-0.53730000000000011</v>
      </c>
      <c r="L5087" s="2">
        <v>0.24629999999999999</v>
      </c>
      <c r="M5087" s="2">
        <v>0.74</v>
      </c>
      <c r="N5087" s="2">
        <v>-0.49370000000000003</v>
      </c>
      <c r="O5087" s="2">
        <v>-0.51133333333333342</v>
      </c>
      <c r="P5087" s="2" t="s">
        <v>5900</v>
      </c>
      <c r="Q5087" s="5">
        <v>68792</v>
      </c>
      <c r="R5087" s="5">
        <v>5058.9792616561253</v>
      </c>
      <c r="S5087" s="5">
        <v>41</v>
      </c>
      <c r="T5087" s="5">
        <v>59.599953482963137</v>
      </c>
      <c r="U5087" s="5">
        <v>0</v>
      </c>
      <c r="V5087" s="5">
        <v>0</v>
      </c>
      <c r="W5087" s="5">
        <v>12</v>
      </c>
      <c r="X5087" s="5">
        <v>17.443888824281892</v>
      </c>
      <c r="Y5087" s="5">
        <v>10</v>
      </c>
      <c r="Z5087" s="5">
        <v>14.536574020234912</v>
      </c>
      <c r="AA5087" s="5">
        <v>19</v>
      </c>
      <c r="AB5087" s="5">
        <v>27.619490638446329</v>
      </c>
      <c r="AC5087" s="225">
        <v>573</v>
      </c>
      <c r="AD5087" s="5">
        <v>832.9456913594604</v>
      </c>
      <c r="AE5087" s="5">
        <v>31</v>
      </c>
      <c r="AF5087" s="5">
        <v>45.063379462728221</v>
      </c>
      <c r="AG5087" s="5">
        <v>513</v>
      </c>
      <c r="AH5087" s="5">
        <v>745.72624723805086</v>
      </c>
      <c r="AI5087" s="5">
        <v>29</v>
      </c>
      <c r="AJ5087" s="5">
        <v>42.156064658681245</v>
      </c>
    </row>
    <row r="5088" spans="1:36" x14ac:dyDescent="0.25">
      <c r="A5088">
        <v>2019</v>
      </c>
      <c r="B5088" t="s">
        <v>41</v>
      </c>
      <c r="C5088" s="212" t="s">
        <v>5131</v>
      </c>
      <c r="D5088" s="47" t="s">
        <v>5331</v>
      </c>
      <c r="E5088" s="11">
        <v>42.893999999999998</v>
      </c>
      <c r="F5088" s="2">
        <v>0.57889999999999997</v>
      </c>
      <c r="G5088" s="2">
        <v>0.40189999999999998</v>
      </c>
      <c r="H5088" s="2">
        <v>0.17699999999999999</v>
      </c>
      <c r="I5088" s="2">
        <v>0.56540000000000001</v>
      </c>
      <c r="J5088" s="2">
        <v>0.38600000000000001</v>
      </c>
      <c r="K5088" s="2">
        <v>0.1794</v>
      </c>
      <c r="L5088" s="2">
        <v>0.51619999999999999</v>
      </c>
      <c r="M5088" s="2">
        <v>0.46460000000000001</v>
      </c>
      <c r="N5088" s="2">
        <v>5.1599999999999979E-2</v>
      </c>
      <c r="O5088" s="2">
        <v>0.13599999999999998</v>
      </c>
      <c r="P5088" s="2" t="s">
        <v>4792</v>
      </c>
      <c r="Q5088" s="5">
        <v>70710</v>
      </c>
      <c r="R5088" s="5">
        <v>1648.4823052175129</v>
      </c>
      <c r="S5088" s="5">
        <v>375</v>
      </c>
      <c r="T5088" s="5">
        <v>530.33517182859566</v>
      </c>
      <c r="U5088" s="5">
        <v>11</v>
      </c>
      <c r="V5088" s="5">
        <v>15.556498373638808</v>
      </c>
      <c r="W5088" s="5">
        <v>52</v>
      </c>
      <c r="X5088" s="5">
        <v>73.53981049356527</v>
      </c>
      <c r="Y5088" s="5">
        <v>65</v>
      </c>
      <c r="Z5088" s="5">
        <v>91.924763116956584</v>
      </c>
      <c r="AA5088" s="5">
        <v>247</v>
      </c>
      <c r="AB5088" s="5">
        <v>349.31409984443502</v>
      </c>
      <c r="AC5088" s="225">
        <v>1954</v>
      </c>
      <c r="AD5088" s="5">
        <v>2763.3998020082026</v>
      </c>
      <c r="AE5088" s="5">
        <v>442</v>
      </c>
      <c r="AF5088" s="5">
        <v>625.08838919530479</v>
      </c>
      <c r="AG5088" s="5">
        <v>1339</v>
      </c>
      <c r="AH5088" s="5">
        <v>1893.6501202093054</v>
      </c>
      <c r="AI5088" s="5">
        <v>173</v>
      </c>
      <c r="AJ5088" s="5">
        <v>244.66129260359216</v>
      </c>
    </row>
    <row r="5089" spans="1:36" x14ac:dyDescent="0.25">
      <c r="A5089">
        <v>2018</v>
      </c>
      <c r="B5089" t="s">
        <v>71</v>
      </c>
      <c r="C5089" s="212" t="s">
        <v>5827</v>
      </c>
      <c r="D5089" s="47" t="s">
        <v>5817</v>
      </c>
      <c r="E5089" s="11">
        <v>0</v>
      </c>
      <c r="F5089" s="2">
        <v>0.4909</v>
      </c>
      <c r="G5089" s="2">
        <v>0.49309999999999998</v>
      </c>
      <c r="H5089" s="2">
        <v>-2.1999999999999797E-3</v>
      </c>
      <c r="I5089" s="2">
        <v>0.51739999999999997</v>
      </c>
      <c r="J5089" s="2">
        <v>0.43140000000000001</v>
      </c>
      <c r="K5089" s="2">
        <v>8.5999999999999965E-2</v>
      </c>
      <c r="L5089" s="2">
        <v>0.57120000000000004</v>
      </c>
      <c r="M5089" s="2">
        <v>0.4143</v>
      </c>
      <c r="N5089" s="2">
        <v>0.15690000000000004</v>
      </c>
      <c r="O5089" s="2">
        <v>8.0233333333333337E-2</v>
      </c>
      <c r="P5089" s="2" t="s">
        <v>5765</v>
      </c>
      <c r="Q5089" s="5">
        <v>70851</v>
      </c>
      <c r="R5089" s="5" t="s">
        <v>4791</v>
      </c>
      <c r="S5089" s="5">
        <v>73</v>
      </c>
      <c r="T5089" s="5">
        <v>103.03312585566893</v>
      </c>
      <c r="U5089" s="5">
        <v>0</v>
      </c>
      <c r="V5089" s="5">
        <v>0</v>
      </c>
      <c r="W5089" s="5">
        <v>31</v>
      </c>
      <c r="X5089" s="5">
        <v>43.753793171585443</v>
      </c>
      <c r="Y5089" s="5">
        <v>15</v>
      </c>
      <c r="Z5089" s="5">
        <v>21.171190244315536</v>
      </c>
      <c r="AA5089" s="5">
        <v>27</v>
      </c>
      <c r="AB5089" s="5">
        <v>38.10814243976796</v>
      </c>
      <c r="AC5089" s="225">
        <v>766</v>
      </c>
      <c r="AD5089" s="5">
        <v>1081.1421151430468</v>
      </c>
      <c r="AE5089" s="5">
        <v>93</v>
      </c>
      <c r="AF5089" s="5">
        <v>131.26137951475633</v>
      </c>
      <c r="AG5089" s="5">
        <v>624</v>
      </c>
      <c r="AH5089" s="5">
        <v>880.72151416352631</v>
      </c>
      <c r="AI5089" s="5">
        <v>49</v>
      </c>
      <c r="AJ5089" s="5">
        <v>69.159221464764073</v>
      </c>
    </row>
    <row r="5090" spans="1:36" x14ac:dyDescent="0.25">
      <c r="A5090">
        <v>2018</v>
      </c>
      <c r="B5090" t="s">
        <v>71</v>
      </c>
      <c r="C5090" s="212" t="s">
        <v>5827</v>
      </c>
      <c r="D5090" s="47" t="s">
        <v>5817</v>
      </c>
      <c r="E5090" s="11">
        <v>0</v>
      </c>
      <c r="F5090" s="2">
        <v>0.4909</v>
      </c>
      <c r="G5090" s="2">
        <v>0.49309999999999998</v>
      </c>
      <c r="H5090" s="2">
        <v>-2.1999999999999797E-3</v>
      </c>
      <c r="I5090" s="2">
        <v>0.51739999999999997</v>
      </c>
      <c r="J5090" s="2">
        <v>0.43140000000000001</v>
      </c>
      <c r="K5090" s="2">
        <v>8.5999999999999965E-2</v>
      </c>
      <c r="L5090" s="2">
        <v>0.57120000000000004</v>
      </c>
      <c r="M5090" s="2">
        <v>0.4143</v>
      </c>
      <c r="N5090" s="2">
        <v>0.15690000000000004</v>
      </c>
      <c r="O5090" s="2">
        <v>8.0233333333333337E-2</v>
      </c>
      <c r="P5090" s="2" t="s">
        <v>5765</v>
      </c>
      <c r="Q5090" s="5">
        <v>70851</v>
      </c>
      <c r="R5090" s="5" t="s">
        <v>4791</v>
      </c>
      <c r="S5090" s="5">
        <v>73</v>
      </c>
      <c r="T5090" s="5">
        <v>103.03312585566893</v>
      </c>
      <c r="U5090" s="5">
        <v>0</v>
      </c>
      <c r="V5090" s="5">
        <v>0</v>
      </c>
      <c r="W5090" s="5">
        <v>31</v>
      </c>
      <c r="X5090" s="5">
        <v>43.753793171585443</v>
      </c>
      <c r="Y5090" s="5">
        <v>15</v>
      </c>
      <c r="Z5090" s="5">
        <v>21.171190244315536</v>
      </c>
      <c r="AA5090" s="5">
        <v>27</v>
      </c>
      <c r="AB5090" s="5">
        <v>38.10814243976796</v>
      </c>
      <c r="AC5090" s="225">
        <v>766</v>
      </c>
      <c r="AD5090" s="5">
        <v>1081.1421151430468</v>
      </c>
      <c r="AE5090" s="5">
        <v>93</v>
      </c>
      <c r="AF5090" s="5">
        <v>131.26137951475633</v>
      </c>
      <c r="AG5090" s="5">
        <v>624</v>
      </c>
      <c r="AH5090" s="5">
        <v>880.72151416352631</v>
      </c>
      <c r="AI5090" s="5">
        <v>49</v>
      </c>
      <c r="AJ5090" s="5">
        <v>69.159221464764073</v>
      </c>
    </row>
    <row r="5091" spans="1:36" x14ac:dyDescent="0.25">
      <c r="A5091">
        <v>2017</v>
      </c>
      <c r="B5091" t="s">
        <v>71</v>
      </c>
      <c r="C5091" s="212" t="s">
        <v>5826</v>
      </c>
      <c r="D5091" s="47" t="s">
        <v>5817</v>
      </c>
      <c r="E5091" s="11">
        <v>0</v>
      </c>
      <c r="F5091" s="2">
        <v>0.4909</v>
      </c>
      <c r="G5091" s="2">
        <v>0.49309999999999998</v>
      </c>
      <c r="H5091" s="2">
        <v>-2.1999999999999797E-3</v>
      </c>
      <c r="I5091" s="2">
        <v>0.51739999999999997</v>
      </c>
      <c r="J5091" s="2">
        <v>0.43140000000000001</v>
      </c>
      <c r="K5091" s="2">
        <v>8.5999999999999965E-2</v>
      </c>
      <c r="L5091" s="2">
        <v>0.57120000000000004</v>
      </c>
      <c r="M5091" s="2">
        <v>0.4143</v>
      </c>
      <c r="N5091" s="2">
        <v>0.15690000000000004</v>
      </c>
      <c r="O5091" s="2">
        <v>8.0233333333333337E-2</v>
      </c>
      <c r="P5091" s="2" t="s">
        <v>5765</v>
      </c>
      <c r="Q5091" s="5">
        <v>70910</v>
      </c>
      <c r="R5091" s="5" t="s">
        <v>4791</v>
      </c>
      <c r="S5091" s="5">
        <v>147</v>
      </c>
      <c r="T5091" s="5">
        <v>207.30503455083908</v>
      </c>
      <c r="U5091" s="5">
        <v>2</v>
      </c>
      <c r="V5091" s="5">
        <v>2.820476660555634</v>
      </c>
      <c r="W5091" s="5">
        <v>31</v>
      </c>
      <c r="X5091" s="5">
        <v>43.71738823861233</v>
      </c>
      <c r="Y5091" s="5">
        <v>34</v>
      </c>
      <c r="Z5091" s="5">
        <v>47.948103229445778</v>
      </c>
      <c r="AA5091" s="5">
        <v>80</v>
      </c>
      <c r="AB5091" s="5">
        <v>112.81906642222536</v>
      </c>
      <c r="AC5091" s="225">
        <v>1373</v>
      </c>
      <c r="AD5091" s="5">
        <v>1936.2572274714425</v>
      </c>
      <c r="AE5091" s="5">
        <v>208</v>
      </c>
      <c r="AF5091" s="5">
        <v>293.32957269778592</v>
      </c>
      <c r="AG5091" s="5">
        <v>1064</v>
      </c>
      <c r="AH5091" s="5">
        <v>1500.4935834155972</v>
      </c>
      <c r="AI5091" s="5">
        <v>101</v>
      </c>
      <c r="AJ5091" s="5">
        <v>142.4340713580595</v>
      </c>
    </row>
    <row r="5092" spans="1:36" x14ac:dyDescent="0.25">
      <c r="A5092">
        <v>2017</v>
      </c>
      <c r="B5092" t="s">
        <v>71</v>
      </c>
      <c r="C5092" s="212" t="s">
        <v>5538</v>
      </c>
      <c r="D5092" s="47" t="s">
        <v>5291</v>
      </c>
      <c r="E5092" s="11">
        <v>0</v>
      </c>
      <c r="F5092" s="2">
        <v>0.48149999999999998</v>
      </c>
      <c r="G5092" s="2">
        <v>0.49559999999999998</v>
      </c>
      <c r="H5092" s="2">
        <v>-1.4100000000000001E-2</v>
      </c>
      <c r="I5092" s="2">
        <v>0.51300000000000001</v>
      </c>
      <c r="J5092" s="2">
        <v>0.41589999999999999</v>
      </c>
      <c r="K5092" s="2">
        <v>9.710000000000002E-2</v>
      </c>
      <c r="L5092" s="2">
        <v>0.59409999999999996</v>
      </c>
      <c r="M5092" s="2">
        <v>0.379</v>
      </c>
      <c r="N5092" s="2">
        <v>0.21509999999999996</v>
      </c>
      <c r="O5092" s="2">
        <v>9.9366666666666659E-2</v>
      </c>
      <c r="P5092" s="2" t="s">
        <v>5765</v>
      </c>
      <c r="Q5092" s="5">
        <v>71007</v>
      </c>
      <c r="R5092" s="5" t="s">
        <v>4791</v>
      </c>
      <c r="S5092" s="5">
        <v>83</v>
      </c>
      <c r="T5092" s="5">
        <v>116.88988409593421</v>
      </c>
      <c r="U5092" s="5">
        <v>0</v>
      </c>
      <c r="V5092" s="5">
        <v>0</v>
      </c>
      <c r="W5092" s="5">
        <v>31</v>
      </c>
      <c r="X5092" s="5">
        <v>43.657667553903138</v>
      </c>
      <c r="Y5092" s="5">
        <v>14</v>
      </c>
      <c r="Z5092" s="5">
        <v>19.716365992085287</v>
      </c>
      <c r="AA5092" s="5">
        <v>38</v>
      </c>
      <c r="AB5092" s="5">
        <v>53.515850549945782</v>
      </c>
      <c r="AC5092" s="225">
        <v>696</v>
      </c>
      <c r="AD5092" s="5">
        <v>980.18505217795428</v>
      </c>
      <c r="AE5092" s="5">
        <v>97</v>
      </c>
      <c r="AF5092" s="5">
        <v>136.60625008801949</v>
      </c>
      <c r="AG5092" s="5">
        <v>564</v>
      </c>
      <c r="AH5092" s="5">
        <v>794.28788710972151</v>
      </c>
      <c r="AI5092" s="5">
        <v>35</v>
      </c>
      <c r="AJ5092" s="5">
        <v>49.290914980213223</v>
      </c>
    </row>
    <row r="5093" spans="1:36" x14ac:dyDescent="0.25">
      <c r="A5093">
        <v>2018</v>
      </c>
      <c r="B5093" t="s">
        <v>71</v>
      </c>
      <c r="C5093" s="212" t="s">
        <v>5826</v>
      </c>
      <c r="D5093" s="47" t="s">
        <v>5817</v>
      </c>
      <c r="E5093" s="11">
        <v>0</v>
      </c>
      <c r="F5093" s="2">
        <v>0.4909</v>
      </c>
      <c r="G5093" s="2">
        <v>0.49309999999999998</v>
      </c>
      <c r="H5093" s="2">
        <v>-2.1999999999999797E-3</v>
      </c>
      <c r="I5093" s="2">
        <v>0.51739999999999997</v>
      </c>
      <c r="J5093" s="2">
        <v>0.43140000000000001</v>
      </c>
      <c r="K5093" s="2">
        <v>8.5999999999999965E-2</v>
      </c>
      <c r="L5093" s="2">
        <v>0.57120000000000004</v>
      </c>
      <c r="M5093" s="2">
        <v>0.4143</v>
      </c>
      <c r="N5093" s="2">
        <v>0.15690000000000004</v>
      </c>
      <c r="O5093" s="2">
        <v>8.0233333333333337E-2</v>
      </c>
      <c r="P5093" s="2" t="s">
        <v>5765</v>
      </c>
      <c r="Q5093" s="5">
        <v>71498</v>
      </c>
      <c r="R5093" s="5" t="s">
        <v>4791</v>
      </c>
      <c r="S5093" s="5">
        <v>104</v>
      </c>
      <c r="T5093" s="5">
        <v>145.45861422697141</v>
      </c>
      <c r="U5093" s="5">
        <v>1</v>
      </c>
      <c r="V5093" s="5">
        <v>1.3986405214131865</v>
      </c>
      <c r="W5093" s="5">
        <v>13</v>
      </c>
      <c r="X5093" s="5">
        <v>18.182326778371426</v>
      </c>
      <c r="Y5093" s="5">
        <v>26</v>
      </c>
      <c r="Z5093" s="5">
        <v>36.364653556742851</v>
      </c>
      <c r="AA5093" s="5">
        <v>64</v>
      </c>
      <c r="AB5093" s="5">
        <v>89.512993370443937</v>
      </c>
      <c r="AC5093" s="225">
        <v>1387</v>
      </c>
      <c r="AD5093" s="5">
        <v>1939.9144032000895</v>
      </c>
      <c r="AE5093" s="5">
        <v>151</v>
      </c>
      <c r="AF5093" s="5">
        <v>211.19471873339114</v>
      </c>
      <c r="AG5093" s="5">
        <v>1113</v>
      </c>
      <c r="AH5093" s="5">
        <v>1556.6869003328766</v>
      </c>
      <c r="AI5093" s="5">
        <v>123</v>
      </c>
      <c r="AJ5093" s="5">
        <v>172.03278413382191</v>
      </c>
    </row>
    <row r="5094" spans="1:36" x14ac:dyDescent="0.25">
      <c r="A5094">
        <v>2018</v>
      </c>
      <c r="B5094" t="s">
        <v>71</v>
      </c>
      <c r="C5094" s="212" t="s">
        <v>5826</v>
      </c>
      <c r="D5094" s="47" t="s">
        <v>5817</v>
      </c>
      <c r="E5094" s="11">
        <v>0</v>
      </c>
      <c r="F5094" s="2">
        <v>0.4909</v>
      </c>
      <c r="G5094" s="2">
        <v>0.49309999999999998</v>
      </c>
      <c r="H5094" s="2">
        <v>-2.1999999999999797E-3</v>
      </c>
      <c r="I5094" s="2">
        <v>0.51739999999999997</v>
      </c>
      <c r="J5094" s="2">
        <v>0.43140000000000001</v>
      </c>
      <c r="K5094" s="2">
        <v>8.5999999999999965E-2</v>
      </c>
      <c r="L5094" s="2">
        <v>0.57120000000000004</v>
      </c>
      <c r="M5094" s="2">
        <v>0.4143</v>
      </c>
      <c r="N5094" s="2">
        <v>0.15690000000000004</v>
      </c>
      <c r="O5094" s="2">
        <v>8.0233333333333337E-2</v>
      </c>
      <c r="P5094" s="2" t="s">
        <v>5765</v>
      </c>
      <c r="Q5094" s="5">
        <v>71498</v>
      </c>
      <c r="R5094" s="5" t="s">
        <v>4791</v>
      </c>
      <c r="S5094" s="5">
        <v>104</v>
      </c>
      <c r="T5094" s="5">
        <v>145.45861422697141</v>
      </c>
      <c r="U5094" s="5">
        <v>1</v>
      </c>
      <c r="V5094" s="5">
        <v>1.3986405214131865</v>
      </c>
      <c r="W5094" s="5">
        <v>13</v>
      </c>
      <c r="X5094" s="5">
        <v>18.182326778371426</v>
      </c>
      <c r="Y5094" s="5">
        <v>26</v>
      </c>
      <c r="Z5094" s="5">
        <v>36.364653556742851</v>
      </c>
      <c r="AA5094" s="5">
        <v>64</v>
      </c>
      <c r="AB5094" s="5">
        <v>89.512993370443937</v>
      </c>
      <c r="AC5094" s="225">
        <v>1387</v>
      </c>
      <c r="AD5094" s="5">
        <v>1939.9144032000895</v>
      </c>
      <c r="AE5094" s="5">
        <v>151</v>
      </c>
      <c r="AF5094" s="5">
        <v>211.19471873339114</v>
      </c>
      <c r="AG5094" s="5">
        <v>1113</v>
      </c>
      <c r="AH5094" s="5">
        <v>1556.6869003328766</v>
      </c>
      <c r="AI5094" s="5">
        <v>123</v>
      </c>
      <c r="AJ5094" s="5">
        <v>172.03278413382191</v>
      </c>
    </row>
    <row r="5095" spans="1:36" x14ac:dyDescent="0.25">
      <c r="A5095">
        <v>2018</v>
      </c>
      <c r="B5095" t="s">
        <v>41</v>
      </c>
      <c r="C5095" s="212" t="s">
        <v>5131</v>
      </c>
      <c r="D5095" s="47" t="s">
        <v>5331</v>
      </c>
      <c r="E5095" s="11">
        <v>42.893999999999998</v>
      </c>
      <c r="F5095" s="2">
        <v>0.57889999999999997</v>
      </c>
      <c r="G5095" s="2">
        <v>0.40189999999999998</v>
      </c>
      <c r="H5095" s="2">
        <v>0.17699999999999999</v>
      </c>
      <c r="I5095" s="2">
        <v>0.56540000000000001</v>
      </c>
      <c r="J5095" s="2">
        <v>0.38600000000000001</v>
      </c>
      <c r="K5095" s="2">
        <v>0.1794</v>
      </c>
      <c r="L5095" s="2">
        <v>0.51619999999999999</v>
      </c>
      <c r="M5095" s="2">
        <v>0.46460000000000001</v>
      </c>
      <c r="N5095" s="2">
        <v>5.1599999999999979E-2</v>
      </c>
      <c r="O5095" s="2">
        <v>0.13599999999999998</v>
      </c>
      <c r="P5095" s="2" t="s">
        <v>4792</v>
      </c>
      <c r="Q5095" s="5">
        <v>71625</v>
      </c>
      <c r="R5095" s="5">
        <v>1669.813959994405</v>
      </c>
      <c r="S5095" s="5">
        <v>358</v>
      </c>
      <c r="T5095" s="5">
        <v>499.82547993019193</v>
      </c>
      <c r="U5095" s="5">
        <v>9</v>
      </c>
      <c r="V5095" s="5">
        <v>12.565445026178011</v>
      </c>
      <c r="W5095" s="5">
        <v>30</v>
      </c>
      <c r="X5095" s="5">
        <v>41.8848167539267</v>
      </c>
      <c r="Y5095" s="5">
        <v>84</v>
      </c>
      <c r="Z5095" s="5">
        <v>117.27748691099475</v>
      </c>
      <c r="AA5095" s="5">
        <v>235</v>
      </c>
      <c r="AB5095" s="5">
        <v>328.09773123909247</v>
      </c>
      <c r="AC5095" s="225">
        <v>2050</v>
      </c>
      <c r="AD5095" s="5">
        <v>2862.1291448516577</v>
      </c>
      <c r="AE5095" s="5">
        <v>618</v>
      </c>
      <c r="AF5095" s="5">
        <v>862.82722513089004</v>
      </c>
      <c r="AG5095" s="5">
        <v>1325</v>
      </c>
      <c r="AH5095" s="5">
        <v>1849.9127399650959</v>
      </c>
      <c r="AI5095" s="5">
        <v>107</v>
      </c>
      <c r="AJ5095" s="5">
        <v>149.3891797556719</v>
      </c>
    </row>
    <row r="5096" spans="1:36" x14ac:dyDescent="0.25">
      <c r="A5096">
        <v>2019</v>
      </c>
      <c r="B5096" t="s">
        <v>71</v>
      </c>
      <c r="C5096" s="212" t="s">
        <v>5826</v>
      </c>
      <c r="D5096" s="47" t="s">
        <v>5817</v>
      </c>
      <c r="E5096" s="11">
        <v>0</v>
      </c>
      <c r="F5096" s="2">
        <v>0.4909</v>
      </c>
      <c r="G5096" s="2">
        <v>0.49309999999999998</v>
      </c>
      <c r="H5096" s="2">
        <v>-2.1999999999999797E-3</v>
      </c>
      <c r="I5096" s="2">
        <v>0.51739999999999997</v>
      </c>
      <c r="J5096" s="2">
        <v>0.43140000000000001</v>
      </c>
      <c r="K5096" s="2">
        <v>8.5999999999999965E-2</v>
      </c>
      <c r="L5096" s="2">
        <v>0.57120000000000004</v>
      </c>
      <c r="M5096" s="2">
        <v>0.4143</v>
      </c>
      <c r="N5096" s="2">
        <v>0.15690000000000004</v>
      </c>
      <c r="O5096" s="2">
        <v>8.0233333333333337E-2</v>
      </c>
      <c r="P5096" s="2" t="s">
        <v>5765</v>
      </c>
      <c r="Q5096" s="5">
        <v>71816</v>
      </c>
      <c r="R5096" s="5" t="s">
        <v>4791</v>
      </c>
      <c r="S5096" s="5">
        <v>143</v>
      </c>
      <c r="T5096" s="5">
        <v>199.1199732650106</v>
      </c>
      <c r="U5096" s="5">
        <v>1</v>
      </c>
      <c r="V5096" s="5">
        <v>1.3924473654895846</v>
      </c>
      <c r="W5096" s="5">
        <v>39</v>
      </c>
      <c r="X5096" s="5">
        <v>54.305447254093799</v>
      </c>
      <c r="Y5096" s="5">
        <v>24</v>
      </c>
      <c r="Z5096" s="5">
        <v>33.418736771750027</v>
      </c>
      <c r="AA5096" s="5">
        <v>79</v>
      </c>
      <c r="AB5096" s="5">
        <v>110.00334187367716</v>
      </c>
      <c r="AC5096" s="225">
        <v>1279</v>
      </c>
      <c r="AD5096" s="5">
        <v>1780.9401804611787</v>
      </c>
      <c r="AE5096" s="5">
        <v>153</v>
      </c>
      <c r="AF5096" s="5">
        <v>213.04444691990642</v>
      </c>
      <c r="AG5096" s="5">
        <v>990</v>
      </c>
      <c r="AH5096" s="5">
        <v>1378.5228918346886</v>
      </c>
      <c r="AI5096" s="5">
        <v>136</v>
      </c>
      <c r="AJ5096" s="5">
        <v>189.3728417065835</v>
      </c>
    </row>
    <row r="5097" spans="1:36" x14ac:dyDescent="0.25">
      <c r="A5097">
        <v>2017</v>
      </c>
      <c r="B5097" t="s">
        <v>71</v>
      </c>
      <c r="C5097" s="212" t="s">
        <v>5816</v>
      </c>
      <c r="D5097" s="47" t="s">
        <v>5291</v>
      </c>
      <c r="E5097" s="11">
        <v>0</v>
      </c>
      <c r="F5097" s="2">
        <v>0.48149999999999998</v>
      </c>
      <c r="G5097" s="2">
        <v>0.49559999999999998</v>
      </c>
      <c r="H5097" s="2">
        <v>-1.4100000000000001E-2</v>
      </c>
      <c r="I5097" s="2">
        <v>0.51300000000000001</v>
      </c>
      <c r="J5097" s="2">
        <v>0.41589999999999999</v>
      </c>
      <c r="K5097" s="2">
        <v>9.710000000000002E-2</v>
      </c>
      <c r="L5097" s="2">
        <v>0.59409999999999996</v>
      </c>
      <c r="M5097" s="2">
        <v>0.379</v>
      </c>
      <c r="N5097" s="2">
        <v>0.21509999999999996</v>
      </c>
      <c r="O5097" s="2">
        <v>9.9366666666666659E-2</v>
      </c>
      <c r="P5097" s="2" t="s">
        <v>5765</v>
      </c>
      <c r="Q5097" s="5">
        <v>72143</v>
      </c>
      <c r="R5097" s="5" t="s">
        <v>4791</v>
      </c>
      <c r="S5097" s="5">
        <v>125</v>
      </c>
      <c r="T5097" s="5">
        <v>173.26698362973539</v>
      </c>
      <c r="U5097" s="5">
        <v>0</v>
      </c>
      <c r="V5097" s="5">
        <v>0</v>
      </c>
      <c r="W5097" s="5">
        <v>51</v>
      </c>
      <c r="X5097" s="5">
        <v>70.692929320932038</v>
      </c>
      <c r="Y5097" s="5">
        <v>14</v>
      </c>
      <c r="Z5097" s="5">
        <v>19.405902166530364</v>
      </c>
      <c r="AA5097" s="5">
        <v>60</v>
      </c>
      <c r="AB5097" s="5">
        <v>83.168152142272987</v>
      </c>
      <c r="AC5097" s="225">
        <v>1006</v>
      </c>
      <c r="AD5097" s="5">
        <v>1394.4526842521104</v>
      </c>
      <c r="AE5097" s="5">
        <v>109</v>
      </c>
      <c r="AF5097" s="5">
        <v>151.08880972512924</v>
      </c>
      <c r="AG5097" s="5">
        <v>846</v>
      </c>
      <c r="AH5097" s="5">
        <v>1172.6709452060491</v>
      </c>
      <c r="AI5097" s="5">
        <v>51</v>
      </c>
      <c r="AJ5097" s="5">
        <v>70.692929320932038</v>
      </c>
    </row>
    <row r="5098" spans="1:36" x14ac:dyDescent="0.25">
      <c r="A5098">
        <v>2017</v>
      </c>
      <c r="B5098" t="s">
        <v>49</v>
      </c>
      <c r="C5098" s="212" t="s">
        <v>6384</v>
      </c>
      <c r="D5098" s="47" t="s">
        <v>6316</v>
      </c>
      <c r="E5098" s="11">
        <v>25</v>
      </c>
      <c r="F5098" s="2">
        <v>0.2611</v>
      </c>
      <c r="G5098" s="2">
        <v>0.71</v>
      </c>
      <c r="H5098" s="2">
        <v>-0.44889999999999997</v>
      </c>
      <c r="I5098" s="2">
        <v>0.23499999999999999</v>
      </c>
      <c r="J5098" s="2">
        <v>0.68300000000000005</v>
      </c>
      <c r="K5098" s="2">
        <v>-0.44800000000000006</v>
      </c>
      <c r="L5098" s="2">
        <v>0.32300000000000001</v>
      </c>
      <c r="M5098" s="2">
        <v>0.66200000000000003</v>
      </c>
      <c r="N5098" s="2">
        <v>-0.33900000000000002</v>
      </c>
      <c r="O5098" s="2">
        <v>-0.41196666666666665</v>
      </c>
      <c r="P5098" s="2" t="s">
        <v>5900</v>
      </c>
      <c r="Q5098" s="5">
        <v>72153</v>
      </c>
      <c r="R5098" s="5">
        <v>2886.12</v>
      </c>
      <c r="S5098" s="5">
        <v>235</v>
      </c>
      <c r="T5098" s="5">
        <v>325.69678322453677</v>
      </c>
      <c r="U5098" s="5">
        <v>0</v>
      </c>
      <c r="V5098" s="5">
        <v>0</v>
      </c>
      <c r="W5098" s="5">
        <v>14</v>
      </c>
      <c r="X5098" s="5">
        <v>19.403212617631976</v>
      </c>
      <c r="Y5098" s="5">
        <v>20</v>
      </c>
      <c r="Z5098" s="5">
        <v>27.718875168045681</v>
      </c>
      <c r="AA5098" s="5">
        <v>201</v>
      </c>
      <c r="AB5098" s="5">
        <v>278.57469543885907</v>
      </c>
      <c r="AC5098" s="225">
        <v>748</v>
      </c>
      <c r="AD5098" s="5">
        <v>1036.6859312849085</v>
      </c>
      <c r="AE5098" s="5">
        <v>132</v>
      </c>
      <c r="AF5098" s="5">
        <v>182.94457610910149</v>
      </c>
      <c r="AG5098" s="5">
        <v>549</v>
      </c>
      <c r="AH5098" s="5">
        <v>760.88312336285389</v>
      </c>
      <c r="AI5098" s="5">
        <v>67</v>
      </c>
      <c r="AJ5098" s="5">
        <v>92.858231812953022</v>
      </c>
    </row>
    <row r="5099" spans="1:36" x14ac:dyDescent="0.25">
      <c r="A5099">
        <v>2018</v>
      </c>
      <c r="B5099" t="s">
        <v>49</v>
      </c>
      <c r="C5099" s="212" t="s">
        <v>6384</v>
      </c>
      <c r="D5099" s="47" t="s">
        <v>6316</v>
      </c>
      <c r="E5099" s="11">
        <v>25</v>
      </c>
      <c r="F5099" s="2">
        <v>0.2611</v>
      </c>
      <c r="G5099" s="2">
        <v>0.71</v>
      </c>
      <c r="H5099" s="2">
        <v>-0.44889999999999997</v>
      </c>
      <c r="I5099" s="2">
        <v>0.23499999999999999</v>
      </c>
      <c r="J5099" s="2">
        <v>0.68300000000000005</v>
      </c>
      <c r="K5099" s="2">
        <v>-0.44800000000000006</v>
      </c>
      <c r="L5099" s="2">
        <v>0.32300000000000001</v>
      </c>
      <c r="M5099" s="2">
        <v>0.66200000000000003</v>
      </c>
      <c r="N5099" s="2">
        <v>-0.33900000000000002</v>
      </c>
      <c r="O5099" s="2">
        <v>-0.41196666666666665</v>
      </c>
      <c r="P5099" s="2" t="s">
        <v>5900</v>
      </c>
      <c r="Q5099" s="5">
        <v>72510</v>
      </c>
      <c r="R5099" s="5">
        <v>2900.4</v>
      </c>
      <c r="S5099" s="5">
        <v>253</v>
      </c>
      <c r="T5099" s="5">
        <v>348.91739070473039</v>
      </c>
      <c r="U5099" s="5">
        <v>0</v>
      </c>
      <c r="V5099" s="5">
        <v>0</v>
      </c>
      <c r="W5099" s="5">
        <v>21</v>
      </c>
      <c r="X5099" s="5">
        <v>28.961522548613985</v>
      </c>
      <c r="Y5099" s="5">
        <v>18</v>
      </c>
      <c r="Z5099" s="5">
        <v>24.824162184526273</v>
      </c>
      <c r="AA5099" s="5">
        <v>214</v>
      </c>
      <c r="AB5099" s="5">
        <v>295.13170597159012</v>
      </c>
      <c r="AC5099" s="225">
        <v>820</v>
      </c>
      <c r="AD5099" s="5">
        <v>1130.878499517308</v>
      </c>
      <c r="AE5099" s="5">
        <v>123</v>
      </c>
      <c r="AF5099" s="5">
        <v>169.63177492759618</v>
      </c>
      <c r="AG5099" s="5">
        <v>635</v>
      </c>
      <c r="AH5099" s="5">
        <v>875.74127706523245</v>
      </c>
      <c r="AI5099" s="5">
        <v>62</v>
      </c>
      <c r="AJ5099" s="5">
        <v>85.505447524479379</v>
      </c>
    </row>
    <row r="5100" spans="1:36" x14ac:dyDescent="0.25">
      <c r="A5100">
        <v>2019</v>
      </c>
      <c r="B5100" t="s">
        <v>71</v>
      </c>
      <c r="C5100" s="212" t="s">
        <v>5827</v>
      </c>
      <c r="D5100" s="47" t="s">
        <v>5817</v>
      </c>
      <c r="E5100" s="11">
        <v>0</v>
      </c>
      <c r="F5100" s="2">
        <v>0.4909</v>
      </c>
      <c r="G5100" s="2">
        <v>0.49309999999999998</v>
      </c>
      <c r="H5100" s="2">
        <v>-2.1999999999999797E-3</v>
      </c>
      <c r="I5100" s="2">
        <v>0.51739999999999997</v>
      </c>
      <c r="J5100" s="2">
        <v>0.43140000000000001</v>
      </c>
      <c r="K5100" s="2">
        <v>8.5999999999999965E-2</v>
      </c>
      <c r="L5100" s="2">
        <v>0.57120000000000004</v>
      </c>
      <c r="M5100" s="2">
        <v>0.4143</v>
      </c>
      <c r="N5100" s="2">
        <v>0.15690000000000004</v>
      </c>
      <c r="O5100" s="2">
        <v>8.0233333333333337E-2</v>
      </c>
      <c r="P5100" s="2" t="s">
        <v>5765</v>
      </c>
      <c r="Q5100" s="5">
        <v>72979</v>
      </c>
      <c r="R5100" s="5" t="s">
        <v>4791</v>
      </c>
      <c r="S5100" s="5">
        <v>65</v>
      </c>
      <c r="T5100" s="5">
        <v>89.06671782293536</v>
      </c>
      <c r="U5100" s="5">
        <v>1</v>
      </c>
      <c r="V5100" s="5">
        <v>1.3702571972759288</v>
      </c>
      <c r="W5100" s="5">
        <v>24</v>
      </c>
      <c r="X5100" s="5">
        <v>32.886172734622285</v>
      </c>
      <c r="Y5100" s="5">
        <v>13</v>
      </c>
      <c r="Z5100" s="5">
        <v>17.813343564587072</v>
      </c>
      <c r="AA5100" s="5">
        <v>27</v>
      </c>
      <c r="AB5100" s="5">
        <v>36.99694432645007</v>
      </c>
      <c r="AC5100" s="225">
        <v>766</v>
      </c>
      <c r="AD5100" s="5">
        <v>1049.6170131133613</v>
      </c>
      <c r="AE5100" s="5">
        <v>87</v>
      </c>
      <c r="AF5100" s="5">
        <v>119.21237616300579</v>
      </c>
      <c r="AG5100" s="5">
        <v>633</v>
      </c>
      <c r="AH5100" s="5">
        <v>867.37280587566283</v>
      </c>
      <c r="AI5100" s="5">
        <v>46</v>
      </c>
      <c r="AJ5100" s="5">
        <v>63.031831074692718</v>
      </c>
    </row>
    <row r="5101" spans="1:36" x14ac:dyDescent="0.25">
      <c r="A5101">
        <v>2018</v>
      </c>
      <c r="B5101" t="s">
        <v>49</v>
      </c>
      <c r="C5101" s="212" t="s">
        <v>6384</v>
      </c>
      <c r="D5101" s="47" t="s">
        <v>6316</v>
      </c>
      <c r="E5101" s="11">
        <v>25</v>
      </c>
      <c r="F5101" s="2">
        <v>0.2611</v>
      </c>
      <c r="G5101" s="2">
        <v>0.71</v>
      </c>
      <c r="H5101" s="2">
        <v>-0.44889999999999997</v>
      </c>
      <c r="I5101" s="2">
        <v>0.23499999999999999</v>
      </c>
      <c r="J5101" s="2">
        <v>0.68300000000000005</v>
      </c>
      <c r="K5101" s="2">
        <v>-0.44800000000000006</v>
      </c>
      <c r="L5101" s="2">
        <v>0.32300000000000001</v>
      </c>
      <c r="M5101" s="2">
        <v>0.66200000000000003</v>
      </c>
      <c r="N5101" s="2">
        <v>-0.33900000000000002</v>
      </c>
      <c r="O5101" s="2">
        <v>-0.41196666666666665</v>
      </c>
      <c r="P5101" s="2" t="s">
        <v>5900</v>
      </c>
      <c r="Q5101" s="5">
        <v>73127</v>
      </c>
      <c r="R5101" s="5">
        <v>2925.08</v>
      </c>
      <c r="S5101" s="5">
        <v>297</v>
      </c>
      <c r="T5101" s="5">
        <v>406.1427379763972</v>
      </c>
      <c r="U5101" s="5">
        <v>1</v>
      </c>
      <c r="V5101" s="5">
        <v>1.3674839662504958</v>
      </c>
      <c r="W5101" s="5">
        <v>20</v>
      </c>
      <c r="X5101" s="5">
        <v>27.349679325009916</v>
      </c>
      <c r="Y5101" s="5">
        <v>29</v>
      </c>
      <c r="Z5101" s="5">
        <v>39.657035021264377</v>
      </c>
      <c r="AA5101" s="5">
        <v>247</v>
      </c>
      <c r="AB5101" s="5">
        <v>337.76853966387245</v>
      </c>
      <c r="AC5101" s="225">
        <v>800</v>
      </c>
      <c r="AD5101" s="5">
        <v>1093.9871730003965</v>
      </c>
      <c r="AE5101" s="5">
        <v>158</v>
      </c>
      <c r="AF5101" s="5">
        <v>216.06246666757829</v>
      </c>
      <c r="AG5101" s="5">
        <v>609</v>
      </c>
      <c r="AH5101" s="5">
        <v>832.797735446552</v>
      </c>
      <c r="AI5101" s="5">
        <v>33</v>
      </c>
      <c r="AJ5101" s="5">
        <v>45.126970886266356</v>
      </c>
    </row>
    <row r="5102" spans="1:36" x14ac:dyDescent="0.25">
      <c r="A5102">
        <v>2019</v>
      </c>
      <c r="B5102" t="s">
        <v>41</v>
      </c>
      <c r="C5102" s="212" t="s">
        <v>697</v>
      </c>
      <c r="D5102" s="47" t="s">
        <v>6005</v>
      </c>
      <c r="E5102" s="11">
        <v>19.292999999999999</v>
      </c>
      <c r="F5102" s="2">
        <v>0.24049999999999999</v>
      </c>
      <c r="G5102" s="2">
        <v>0.74350000000000005</v>
      </c>
      <c r="H5102" s="2">
        <v>-0.50300000000000011</v>
      </c>
      <c r="I5102" s="2">
        <v>0.2102</v>
      </c>
      <c r="J5102" s="2">
        <v>0.74750000000000005</v>
      </c>
      <c r="K5102" s="2">
        <v>-0.53730000000000011</v>
      </c>
      <c r="L5102" s="2">
        <v>0.24629999999999999</v>
      </c>
      <c r="M5102" s="2">
        <v>0.74</v>
      </c>
      <c r="N5102" s="2">
        <v>-0.49370000000000003</v>
      </c>
      <c r="O5102" s="2">
        <v>-0.51133333333333342</v>
      </c>
      <c r="P5102" s="2" t="s">
        <v>5900</v>
      </c>
      <c r="Q5102" s="5">
        <v>73412</v>
      </c>
      <c r="R5102" s="5">
        <v>3805.110661898098</v>
      </c>
      <c r="S5102" s="5">
        <v>73</v>
      </c>
      <c r="T5102" s="5">
        <v>99.438783850051777</v>
      </c>
      <c r="U5102" s="5">
        <v>2</v>
      </c>
      <c r="V5102" s="5">
        <v>2.7243502424671715</v>
      </c>
      <c r="W5102" s="5">
        <v>29</v>
      </c>
      <c r="X5102" s="5">
        <v>39.503078515773986</v>
      </c>
      <c r="Y5102" s="5">
        <v>21</v>
      </c>
      <c r="Z5102" s="5">
        <v>28.605677545905301</v>
      </c>
      <c r="AA5102" s="5">
        <v>21</v>
      </c>
      <c r="AB5102" s="5">
        <v>28.605677545905301</v>
      </c>
      <c r="AC5102" s="225">
        <v>1561</v>
      </c>
      <c r="AD5102" s="5">
        <v>2126.3553642456272</v>
      </c>
      <c r="AE5102" s="5">
        <v>100</v>
      </c>
      <c r="AF5102" s="5">
        <v>136.21751212335857</v>
      </c>
      <c r="AG5102" s="5">
        <v>1396</v>
      </c>
      <c r="AH5102" s="5">
        <v>1901.5964692420857</v>
      </c>
      <c r="AI5102" s="5">
        <v>65</v>
      </c>
      <c r="AJ5102" s="5">
        <v>88.541382880183079</v>
      </c>
    </row>
    <row r="5103" spans="1:36" x14ac:dyDescent="0.25">
      <c r="A5103">
        <v>2019</v>
      </c>
      <c r="B5103" t="s">
        <v>41</v>
      </c>
      <c r="C5103" s="212" t="s">
        <v>623</v>
      </c>
      <c r="D5103" s="47" t="s">
        <v>6005</v>
      </c>
      <c r="E5103" s="11">
        <v>7.7789999999999999</v>
      </c>
      <c r="F5103" s="2">
        <v>0.24049999999999999</v>
      </c>
      <c r="G5103" s="2">
        <v>0.74350000000000005</v>
      </c>
      <c r="H5103" s="2">
        <v>-0.50300000000000011</v>
      </c>
      <c r="I5103" s="2">
        <v>0.2102</v>
      </c>
      <c r="J5103" s="2">
        <v>0.74750000000000005</v>
      </c>
      <c r="K5103" s="2">
        <v>-0.53730000000000011</v>
      </c>
      <c r="L5103" s="2">
        <v>0.24629999999999999</v>
      </c>
      <c r="M5103" s="2">
        <v>0.74</v>
      </c>
      <c r="N5103" s="2">
        <v>-0.49370000000000003</v>
      </c>
      <c r="O5103" s="2">
        <v>-0.51133333333333342</v>
      </c>
      <c r="P5103" s="2" t="s">
        <v>5900</v>
      </c>
      <c r="Q5103" s="5">
        <v>74047</v>
      </c>
      <c r="R5103" s="5">
        <v>9518.8327548528086</v>
      </c>
      <c r="S5103" s="5">
        <v>115</v>
      </c>
      <c r="T5103" s="5">
        <v>155.3067646224695</v>
      </c>
      <c r="U5103" s="5">
        <v>1</v>
      </c>
      <c r="V5103" s="5">
        <v>1.3504936054127783</v>
      </c>
      <c r="W5103" s="5">
        <v>7</v>
      </c>
      <c r="X5103" s="5">
        <v>9.4534552378894485</v>
      </c>
      <c r="Y5103" s="5">
        <v>42</v>
      </c>
      <c r="Z5103" s="5">
        <v>56.720731427336688</v>
      </c>
      <c r="AA5103" s="5">
        <v>65</v>
      </c>
      <c r="AB5103" s="5">
        <v>87.782084351830591</v>
      </c>
      <c r="AC5103" s="225">
        <v>1937</v>
      </c>
      <c r="AD5103" s="5">
        <v>2615.9061136845517</v>
      </c>
      <c r="AE5103" s="5">
        <v>292</v>
      </c>
      <c r="AF5103" s="5">
        <v>394.34413278053131</v>
      </c>
      <c r="AG5103" s="5">
        <v>1575</v>
      </c>
      <c r="AH5103" s="5">
        <v>2127.0274285251257</v>
      </c>
      <c r="AI5103" s="5">
        <v>70</v>
      </c>
      <c r="AJ5103" s="5">
        <v>94.534552378894489</v>
      </c>
    </row>
    <row r="5104" spans="1:36" x14ac:dyDescent="0.25">
      <c r="A5104">
        <v>2018</v>
      </c>
      <c r="B5104" t="s">
        <v>41</v>
      </c>
      <c r="C5104" s="212" t="s">
        <v>697</v>
      </c>
      <c r="D5104" s="47" t="s">
        <v>6005</v>
      </c>
      <c r="E5104" s="11">
        <v>19.292999999999999</v>
      </c>
      <c r="F5104" s="2">
        <v>0.24049999999999999</v>
      </c>
      <c r="G5104" s="2">
        <v>0.74350000000000005</v>
      </c>
      <c r="H5104" s="2">
        <v>-0.50300000000000011</v>
      </c>
      <c r="I5104" s="2">
        <v>0.2102</v>
      </c>
      <c r="J5104" s="2">
        <v>0.74750000000000005</v>
      </c>
      <c r="K5104" s="2">
        <v>-0.53730000000000011</v>
      </c>
      <c r="L5104" s="2">
        <v>0.24629999999999999</v>
      </c>
      <c r="M5104" s="2">
        <v>0.74</v>
      </c>
      <c r="N5104" s="2">
        <v>-0.49370000000000003</v>
      </c>
      <c r="O5104" s="2">
        <v>-0.51133333333333342</v>
      </c>
      <c r="P5104" s="2" t="s">
        <v>5900</v>
      </c>
      <c r="Q5104" s="5">
        <v>74169</v>
      </c>
      <c r="R5104" s="5">
        <v>3844.3476908723374</v>
      </c>
      <c r="S5104" s="5">
        <v>61</v>
      </c>
      <c r="T5104" s="5">
        <v>82.244603540562764</v>
      </c>
      <c r="U5104" s="5">
        <v>0</v>
      </c>
      <c r="V5104" s="5">
        <v>0</v>
      </c>
      <c r="W5104" s="5">
        <v>15</v>
      </c>
      <c r="X5104" s="5">
        <v>20.224082837843302</v>
      </c>
      <c r="Y5104" s="5">
        <v>22</v>
      </c>
      <c r="Z5104" s="5">
        <v>29.661988162170179</v>
      </c>
      <c r="AA5104" s="5">
        <v>24</v>
      </c>
      <c r="AB5104" s="5">
        <v>32.358532540549284</v>
      </c>
      <c r="AC5104" s="225">
        <v>1516</v>
      </c>
      <c r="AD5104" s="5">
        <v>2043.9806388113632</v>
      </c>
      <c r="AE5104" s="5">
        <v>75</v>
      </c>
      <c r="AF5104" s="5">
        <v>101.12041418921653</v>
      </c>
      <c r="AG5104" s="5">
        <v>1393</v>
      </c>
      <c r="AH5104" s="5">
        <v>1878.1431595410484</v>
      </c>
      <c r="AI5104" s="5">
        <v>48</v>
      </c>
      <c r="AJ5104" s="5">
        <v>64.717065081098568</v>
      </c>
    </row>
    <row r="5105" spans="1:36" x14ac:dyDescent="0.25">
      <c r="A5105">
        <v>2017</v>
      </c>
      <c r="B5105" t="s">
        <v>41</v>
      </c>
      <c r="C5105" s="212" t="s">
        <v>697</v>
      </c>
      <c r="D5105" s="47" t="s">
        <v>6005</v>
      </c>
      <c r="E5105" s="11">
        <v>19.292999999999999</v>
      </c>
      <c r="F5105" s="2">
        <v>0.24049999999999999</v>
      </c>
      <c r="G5105" s="2">
        <v>0.74350000000000005</v>
      </c>
      <c r="H5105" s="2">
        <v>-0.50300000000000011</v>
      </c>
      <c r="I5105" s="2">
        <v>0.2102</v>
      </c>
      <c r="J5105" s="2">
        <v>0.74750000000000005</v>
      </c>
      <c r="K5105" s="2">
        <v>-0.53730000000000011</v>
      </c>
      <c r="L5105" s="2">
        <v>0.24629999999999999</v>
      </c>
      <c r="M5105" s="2">
        <v>0.74</v>
      </c>
      <c r="N5105" s="2">
        <v>-0.49370000000000003</v>
      </c>
      <c r="O5105" s="2">
        <v>-0.51133333333333342</v>
      </c>
      <c r="P5105" s="2" t="s">
        <v>5900</v>
      </c>
      <c r="Q5105" s="5">
        <v>74471</v>
      </c>
      <c r="R5105" s="5">
        <v>3860.0010366454158</v>
      </c>
      <c r="S5105" s="5">
        <v>79</v>
      </c>
      <c r="T5105" s="5">
        <v>106.08156195028937</v>
      </c>
      <c r="U5105" s="5">
        <v>2</v>
      </c>
      <c r="V5105" s="5">
        <v>2.6856091632984653</v>
      </c>
      <c r="W5105" s="5">
        <v>13</v>
      </c>
      <c r="X5105" s="5">
        <v>17.456459561440024</v>
      </c>
      <c r="Y5105" s="5">
        <v>31</v>
      </c>
      <c r="Z5105" s="5">
        <v>41.626942031126212</v>
      </c>
      <c r="AA5105" s="5">
        <v>33</v>
      </c>
      <c r="AB5105" s="5">
        <v>44.312551194424678</v>
      </c>
      <c r="AC5105" s="225">
        <v>1244</v>
      </c>
      <c r="AD5105" s="5">
        <v>1670.4488995716454</v>
      </c>
      <c r="AE5105" s="5">
        <v>92</v>
      </c>
      <c r="AF5105" s="5">
        <v>123.53802151172938</v>
      </c>
      <c r="AG5105" s="5">
        <v>1103</v>
      </c>
      <c r="AH5105" s="5">
        <v>1481.1134535591036</v>
      </c>
      <c r="AI5105" s="5">
        <v>49</v>
      </c>
      <c r="AJ5105" s="5">
        <v>65.797424500812397</v>
      </c>
    </row>
    <row r="5106" spans="1:36" x14ac:dyDescent="0.25">
      <c r="A5106">
        <v>2017</v>
      </c>
      <c r="B5106" t="s">
        <v>41</v>
      </c>
      <c r="C5106" s="212" t="s">
        <v>6110</v>
      </c>
      <c r="D5106" s="47" t="s">
        <v>6109</v>
      </c>
      <c r="E5106" s="11">
        <v>24.844999999999999</v>
      </c>
      <c r="F5106" s="2">
        <v>0.44950000000000001</v>
      </c>
      <c r="G5106" s="2">
        <v>0.53290000000000004</v>
      </c>
      <c r="H5106" s="2">
        <v>-8.340000000000003E-2</v>
      </c>
      <c r="I5106" s="2">
        <v>0.44180000000000003</v>
      </c>
      <c r="J5106" s="2">
        <v>0.50580000000000003</v>
      </c>
      <c r="K5106" s="2">
        <v>-6.4000000000000001E-2</v>
      </c>
      <c r="L5106" s="2">
        <v>0.46360000000000001</v>
      </c>
      <c r="M5106" s="2">
        <v>0.51849999999999996</v>
      </c>
      <c r="N5106" s="2">
        <v>-5.4899999999999949E-2</v>
      </c>
      <c r="O5106" s="2">
        <v>-6.7433333333333331E-2</v>
      </c>
      <c r="P5106" s="2" t="s">
        <v>5900</v>
      </c>
      <c r="Q5106" s="5">
        <v>74692</v>
      </c>
      <c r="R5106" s="5">
        <v>3006.3191789092375</v>
      </c>
      <c r="S5106" s="5">
        <v>140</v>
      </c>
      <c r="T5106" s="5">
        <v>187.43640550527499</v>
      </c>
      <c r="U5106" s="5">
        <v>1</v>
      </c>
      <c r="V5106" s="5">
        <v>1.3388314678948214</v>
      </c>
      <c r="W5106" s="5">
        <v>34</v>
      </c>
      <c r="X5106" s="5">
        <v>45.520269908423927</v>
      </c>
      <c r="Y5106" s="5">
        <v>27</v>
      </c>
      <c r="Z5106" s="5">
        <v>36.148449633160176</v>
      </c>
      <c r="AA5106" s="5">
        <v>78</v>
      </c>
      <c r="AB5106" s="5">
        <v>104.42885449579607</v>
      </c>
      <c r="AC5106" s="225">
        <v>735</v>
      </c>
      <c r="AD5106" s="5">
        <v>984.0411289026938</v>
      </c>
      <c r="AE5106" s="5">
        <v>69</v>
      </c>
      <c r="AF5106" s="5">
        <v>92.379371284742675</v>
      </c>
      <c r="AG5106" s="5">
        <v>596</v>
      </c>
      <c r="AH5106" s="5">
        <v>797.94355486531356</v>
      </c>
      <c r="AI5106" s="5">
        <v>70</v>
      </c>
      <c r="AJ5106" s="5">
        <v>93.718202752637495</v>
      </c>
    </row>
    <row r="5107" spans="1:36" x14ac:dyDescent="0.25">
      <c r="A5107">
        <v>2018</v>
      </c>
      <c r="B5107" t="s">
        <v>71</v>
      </c>
      <c r="C5107" s="212" t="s">
        <v>5538</v>
      </c>
      <c r="D5107" s="47" t="s">
        <v>5291</v>
      </c>
      <c r="E5107" s="11">
        <v>0</v>
      </c>
      <c r="F5107" s="2">
        <v>0.48149999999999998</v>
      </c>
      <c r="G5107" s="2">
        <v>0.49559999999999998</v>
      </c>
      <c r="H5107" s="2">
        <v>-1.4100000000000001E-2</v>
      </c>
      <c r="I5107" s="2">
        <v>0.51300000000000001</v>
      </c>
      <c r="J5107" s="2">
        <v>0.41589999999999999</v>
      </c>
      <c r="K5107" s="2">
        <v>9.710000000000002E-2</v>
      </c>
      <c r="L5107" s="2">
        <v>0.59409999999999996</v>
      </c>
      <c r="M5107" s="2">
        <v>0.379</v>
      </c>
      <c r="N5107" s="2">
        <v>0.21509999999999996</v>
      </c>
      <c r="O5107" s="2">
        <v>9.9366666666666659E-2</v>
      </c>
      <c r="P5107" s="2" t="s">
        <v>5765</v>
      </c>
      <c r="Q5107" s="5">
        <v>74709</v>
      </c>
      <c r="R5107" s="5" t="s">
        <v>4791</v>
      </c>
      <c r="S5107" s="5">
        <v>78</v>
      </c>
      <c r="T5107" s="5">
        <v>104.40509175601332</v>
      </c>
      <c r="U5107" s="5">
        <v>0</v>
      </c>
      <c r="V5107" s="5">
        <v>0</v>
      </c>
      <c r="W5107" s="5">
        <v>22</v>
      </c>
      <c r="X5107" s="5">
        <v>29.447589982465299</v>
      </c>
      <c r="Y5107" s="5">
        <v>10</v>
      </c>
      <c r="Z5107" s="5">
        <v>13.385268173847864</v>
      </c>
      <c r="AA5107" s="5">
        <v>46</v>
      </c>
      <c r="AB5107" s="5">
        <v>61.572233599700169</v>
      </c>
      <c r="AC5107" s="225">
        <v>731</v>
      </c>
      <c r="AD5107" s="5">
        <v>978.46310350827878</v>
      </c>
      <c r="AE5107" s="5">
        <v>92</v>
      </c>
      <c r="AF5107" s="5">
        <v>123.14446719940034</v>
      </c>
      <c r="AG5107" s="5">
        <v>595</v>
      </c>
      <c r="AH5107" s="5">
        <v>796.42345634394781</v>
      </c>
      <c r="AI5107" s="5">
        <v>44</v>
      </c>
      <c r="AJ5107" s="5">
        <v>58.895179964930598</v>
      </c>
    </row>
    <row r="5108" spans="1:36" x14ac:dyDescent="0.25">
      <c r="A5108">
        <v>2018</v>
      </c>
      <c r="B5108" t="s">
        <v>71</v>
      </c>
      <c r="C5108" s="212" t="s">
        <v>5538</v>
      </c>
      <c r="D5108" s="47" t="s">
        <v>5291</v>
      </c>
      <c r="E5108" s="11">
        <v>0</v>
      </c>
      <c r="F5108" s="2">
        <v>0.48149999999999998</v>
      </c>
      <c r="G5108" s="2">
        <v>0.49559999999999998</v>
      </c>
      <c r="H5108" s="2">
        <v>-1.4100000000000001E-2</v>
      </c>
      <c r="I5108" s="2">
        <v>0.51300000000000001</v>
      </c>
      <c r="J5108" s="2">
        <v>0.41589999999999999</v>
      </c>
      <c r="K5108" s="2">
        <v>9.710000000000002E-2</v>
      </c>
      <c r="L5108" s="2">
        <v>0.59409999999999996</v>
      </c>
      <c r="M5108" s="2">
        <v>0.379</v>
      </c>
      <c r="N5108" s="2">
        <v>0.21509999999999996</v>
      </c>
      <c r="O5108" s="2">
        <v>9.9366666666666659E-2</v>
      </c>
      <c r="P5108" s="2" t="s">
        <v>5765</v>
      </c>
      <c r="Q5108" s="5">
        <v>74709</v>
      </c>
      <c r="R5108" s="5" t="s">
        <v>4791</v>
      </c>
      <c r="S5108" s="5">
        <v>78</v>
      </c>
      <c r="T5108" s="5">
        <v>104.40509175601332</v>
      </c>
      <c r="U5108" s="5">
        <v>0</v>
      </c>
      <c r="V5108" s="5">
        <v>0</v>
      </c>
      <c r="W5108" s="5">
        <v>22</v>
      </c>
      <c r="X5108" s="5">
        <v>29.447589982465299</v>
      </c>
      <c r="Y5108" s="5">
        <v>10</v>
      </c>
      <c r="Z5108" s="5">
        <v>13.385268173847864</v>
      </c>
      <c r="AA5108" s="5">
        <v>46</v>
      </c>
      <c r="AB5108" s="5">
        <v>61.572233599700169</v>
      </c>
      <c r="AC5108" s="225">
        <v>731</v>
      </c>
      <c r="AD5108" s="5">
        <v>978.46310350827878</v>
      </c>
      <c r="AE5108" s="5">
        <v>92</v>
      </c>
      <c r="AF5108" s="5">
        <v>123.14446719940034</v>
      </c>
      <c r="AG5108" s="5">
        <v>595</v>
      </c>
      <c r="AH5108" s="5">
        <v>796.42345634394781</v>
      </c>
      <c r="AI5108" s="5">
        <v>44</v>
      </c>
      <c r="AJ5108" s="5">
        <v>58.895179964930598</v>
      </c>
    </row>
    <row r="5109" spans="1:36" x14ac:dyDescent="0.25">
      <c r="A5109">
        <v>2018</v>
      </c>
      <c r="B5109" t="s">
        <v>41</v>
      </c>
      <c r="C5109" s="212" t="s">
        <v>623</v>
      </c>
      <c r="D5109" s="47" t="s">
        <v>6005</v>
      </c>
      <c r="E5109" s="11">
        <v>7.7789999999999999</v>
      </c>
      <c r="F5109" s="2">
        <v>0.24049999999999999</v>
      </c>
      <c r="G5109" s="2">
        <v>0.74350000000000005</v>
      </c>
      <c r="H5109" s="2">
        <v>-0.50300000000000011</v>
      </c>
      <c r="I5109" s="2">
        <v>0.2102</v>
      </c>
      <c r="J5109" s="2">
        <v>0.74750000000000005</v>
      </c>
      <c r="K5109" s="2">
        <v>-0.53730000000000011</v>
      </c>
      <c r="L5109" s="2">
        <v>0.24629999999999999</v>
      </c>
      <c r="M5109" s="2">
        <v>0.74</v>
      </c>
      <c r="N5109" s="2">
        <v>-0.49370000000000003</v>
      </c>
      <c r="O5109" s="2">
        <v>-0.51133333333333342</v>
      </c>
      <c r="P5109" s="2" t="s">
        <v>5900</v>
      </c>
      <c r="Q5109" s="5">
        <v>74780</v>
      </c>
      <c r="R5109" s="5">
        <v>9613.060804730685</v>
      </c>
      <c r="S5109" s="5">
        <v>140</v>
      </c>
      <c r="T5109" s="5">
        <v>187.21583311045734</v>
      </c>
      <c r="U5109" s="5">
        <v>3</v>
      </c>
      <c r="V5109" s="5">
        <v>4.0117678523669431</v>
      </c>
      <c r="W5109" s="5">
        <v>6</v>
      </c>
      <c r="X5109" s="5">
        <v>8.0235357047338862</v>
      </c>
      <c r="Y5109" s="5">
        <v>47</v>
      </c>
      <c r="Z5109" s="5">
        <v>62.851029687082111</v>
      </c>
      <c r="AA5109" s="5">
        <v>84</v>
      </c>
      <c r="AB5109" s="5">
        <v>112.3294998662744</v>
      </c>
      <c r="AC5109" s="225">
        <v>1702</v>
      </c>
      <c r="AD5109" s="5">
        <v>2276.0096282428458</v>
      </c>
      <c r="AE5109" s="5">
        <v>289</v>
      </c>
      <c r="AF5109" s="5">
        <v>386.46696977801548</v>
      </c>
      <c r="AG5109" s="5">
        <v>1358</v>
      </c>
      <c r="AH5109" s="5">
        <v>1815.9935811714361</v>
      </c>
      <c r="AI5109" s="5">
        <v>55</v>
      </c>
      <c r="AJ5109" s="5">
        <v>73.54907729339395</v>
      </c>
    </row>
    <row r="5110" spans="1:36" x14ac:dyDescent="0.25">
      <c r="A5110">
        <v>2017</v>
      </c>
      <c r="B5110" t="s">
        <v>71</v>
      </c>
      <c r="C5110" s="212" t="s">
        <v>4796</v>
      </c>
      <c r="D5110" s="47" t="s">
        <v>4795</v>
      </c>
      <c r="E5110" s="11">
        <v>0</v>
      </c>
      <c r="F5110" s="2">
        <v>0.53169999999999995</v>
      </c>
      <c r="G5110" s="2">
        <v>0.44650000000000001</v>
      </c>
      <c r="H5110" s="2">
        <v>8.5199999999999942E-2</v>
      </c>
      <c r="I5110" s="2">
        <v>0.5474</v>
      </c>
      <c r="J5110" s="2">
        <v>0.39789999999999998</v>
      </c>
      <c r="K5110" s="2">
        <v>0.14950000000000002</v>
      </c>
      <c r="L5110" s="2">
        <v>0.57509999999999994</v>
      </c>
      <c r="M5110" s="2">
        <v>0.41189999999999999</v>
      </c>
      <c r="N5110" s="2">
        <v>0.16319999999999996</v>
      </c>
      <c r="O5110" s="2">
        <v>0.1326333333333333</v>
      </c>
      <c r="P5110" s="2" t="s">
        <v>4792</v>
      </c>
      <c r="Q5110" s="5">
        <v>74794</v>
      </c>
      <c r="R5110" s="5" t="s">
        <v>4791</v>
      </c>
      <c r="S5110" s="5">
        <v>238</v>
      </c>
      <c r="T5110" s="5">
        <v>318.20734283498678</v>
      </c>
      <c r="U5110" s="5">
        <v>5</v>
      </c>
      <c r="V5110" s="5">
        <v>6.6850282108190502</v>
      </c>
      <c r="W5110" s="5">
        <v>63</v>
      </c>
      <c r="X5110" s="5">
        <v>84.231355456320031</v>
      </c>
      <c r="Y5110" s="5">
        <v>65</v>
      </c>
      <c r="Z5110" s="5">
        <v>86.905366740647651</v>
      </c>
      <c r="AA5110" s="5">
        <v>105</v>
      </c>
      <c r="AB5110" s="5">
        <v>140.38559242720004</v>
      </c>
      <c r="AC5110" s="225">
        <v>2130</v>
      </c>
      <c r="AD5110" s="5">
        <v>2847.8220178089155</v>
      </c>
      <c r="AE5110" s="5">
        <v>409</v>
      </c>
      <c r="AF5110" s="5">
        <v>546.83530764499824</v>
      </c>
      <c r="AG5110" s="5">
        <v>1483</v>
      </c>
      <c r="AH5110" s="5">
        <v>1982.7793673289302</v>
      </c>
      <c r="AI5110" s="5">
        <v>238</v>
      </c>
      <c r="AJ5110" s="5">
        <v>318.20734283498678</v>
      </c>
    </row>
    <row r="5111" spans="1:36" x14ac:dyDescent="0.25">
      <c r="A5111">
        <v>2017</v>
      </c>
      <c r="B5111" t="s">
        <v>41</v>
      </c>
      <c r="C5111" s="212" t="s">
        <v>623</v>
      </c>
      <c r="D5111" s="47" t="s">
        <v>6005</v>
      </c>
      <c r="E5111" s="11">
        <v>7.7789999999999999</v>
      </c>
      <c r="F5111" s="2">
        <v>0.24049999999999999</v>
      </c>
      <c r="G5111" s="2">
        <v>0.74350000000000005</v>
      </c>
      <c r="H5111" s="2">
        <v>-0.50300000000000011</v>
      </c>
      <c r="I5111" s="2">
        <v>0.2102</v>
      </c>
      <c r="J5111" s="2">
        <v>0.74750000000000005</v>
      </c>
      <c r="K5111" s="2">
        <v>-0.53730000000000011</v>
      </c>
      <c r="L5111" s="2">
        <v>0.24629999999999999</v>
      </c>
      <c r="M5111" s="2">
        <v>0.74</v>
      </c>
      <c r="N5111" s="2">
        <v>-0.49370000000000003</v>
      </c>
      <c r="O5111" s="2">
        <v>-0.51133333333333342</v>
      </c>
      <c r="P5111" s="2" t="s">
        <v>5900</v>
      </c>
      <c r="Q5111" s="5">
        <v>74947</v>
      </c>
      <c r="R5111" s="5">
        <v>9634.5288597506114</v>
      </c>
      <c r="S5111" s="5">
        <v>122</v>
      </c>
      <c r="T5111" s="5">
        <v>162.78169906734092</v>
      </c>
      <c r="U5111" s="5">
        <v>1</v>
      </c>
      <c r="V5111" s="5">
        <v>1.3342762218634503</v>
      </c>
      <c r="W5111" s="5">
        <v>3</v>
      </c>
      <c r="X5111" s="5">
        <v>4.0028286655903509</v>
      </c>
      <c r="Y5111" s="5">
        <v>40</v>
      </c>
      <c r="Z5111" s="5">
        <v>53.371048874538005</v>
      </c>
      <c r="AA5111" s="5">
        <v>78</v>
      </c>
      <c r="AB5111" s="5">
        <v>104.07354530534911</v>
      </c>
      <c r="AC5111" s="225">
        <v>1769</v>
      </c>
      <c r="AD5111" s="5">
        <v>2360.3346364764434</v>
      </c>
      <c r="AE5111" s="5">
        <v>284</v>
      </c>
      <c r="AF5111" s="5">
        <v>378.93444700921981</v>
      </c>
      <c r="AG5111" s="5">
        <v>1422</v>
      </c>
      <c r="AH5111" s="5">
        <v>1897.3407874898262</v>
      </c>
      <c r="AI5111" s="5">
        <v>63</v>
      </c>
      <c r="AJ5111" s="5">
        <v>84.059401977397371</v>
      </c>
    </row>
    <row r="5112" spans="1:36" x14ac:dyDescent="0.25">
      <c r="A5112">
        <v>2017</v>
      </c>
      <c r="B5112" t="s">
        <v>71</v>
      </c>
      <c r="C5112" s="212" t="s">
        <v>4828</v>
      </c>
      <c r="D5112" s="47" t="s">
        <v>4818</v>
      </c>
      <c r="E5112" s="11">
        <v>0</v>
      </c>
      <c r="F5112" s="2">
        <v>0.5323</v>
      </c>
      <c r="G5112" s="2">
        <v>0.45150000000000001</v>
      </c>
      <c r="H5112" s="2">
        <v>8.0799999999999983E-2</v>
      </c>
      <c r="I5112" s="2">
        <v>0.57130000000000003</v>
      </c>
      <c r="J5112" s="2">
        <v>0.37130000000000002</v>
      </c>
      <c r="K5112" s="2">
        <v>0.2</v>
      </c>
      <c r="L5112" s="2">
        <v>0.64910000000000001</v>
      </c>
      <c r="M5112" s="2">
        <v>0.33350000000000002</v>
      </c>
      <c r="N5112" s="2">
        <v>0.31559999999999999</v>
      </c>
      <c r="O5112" s="2">
        <v>0.1988</v>
      </c>
      <c r="P5112" s="2" t="s">
        <v>4792</v>
      </c>
      <c r="Q5112" s="5">
        <v>75101</v>
      </c>
      <c r="R5112" s="5" t="s">
        <v>4791</v>
      </c>
      <c r="S5112" s="5">
        <v>44</v>
      </c>
      <c r="T5112" s="5">
        <v>58.587768471791314</v>
      </c>
      <c r="U5112" s="5">
        <v>0</v>
      </c>
      <c r="V5112" s="5">
        <v>0</v>
      </c>
      <c r="W5112" s="5">
        <v>9</v>
      </c>
      <c r="X5112" s="5">
        <v>11.983861732866407</v>
      </c>
      <c r="Y5112" s="5">
        <v>4</v>
      </c>
      <c r="Z5112" s="5">
        <v>5.3261607701628471</v>
      </c>
      <c r="AA5112" s="5">
        <v>31</v>
      </c>
      <c r="AB5112" s="5">
        <v>41.277745968762069</v>
      </c>
      <c r="AC5112" s="225">
        <v>694</v>
      </c>
      <c r="AD5112" s="5">
        <v>924.08889362325408</v>
      </c>
      <c r="AE5112" s="5">
        <v>79</v>
      </c>
      <c r="AF5112" s="5">
        <v>105.19167521071623</v>
      </c>
      <c r="AG5112" s="5">
        <v>596</v>
      </c>
      <c r="AH5112" s="5">
        <v>793.59795475426426</v>
      </c>
      <c r="AI5112" s="5">
        <v>19</v>
      </c>
      <c r="AJ5112" s="5">
        <v>25.299263658273524</v>
      </c>
    </row>
    <row r="5113" spans="1:36" x14ac:dyDescent="0.25">
      <c r="A5113">
        <v>2019</v>
      </c>
      <c r="B5113" t="s">
        <v>41</v>
      </c>
      <c r="C5113" s="212" t="s">
        <v>6056</v>
      </c>
      <c r="D5113" s="47" t="s">
        <v>6005</v>
      </c>
      <c r="E5113" s="11">
        <v>16.605</v>
      </c>
      <c r="F5113" s="2">
        <v>0.24049999999999999</v>
      </c>
      <c r="G5113" s="2">
        <v>0.74350000000000005</v>
      </c>
      <c r="H5113" s="2">
        <v>-0.50300000000000011</v>
      </c>
      <c r="I5113" s="2">
        <v>0.2102</v>
      </c>
      <c r="J5113" s="2">
        <v>0.74750000000000005</v>
      </c>
      <c r="K5113" s="2">
        <v>-0.53730000000000011</v>
      </c>
      <c r="L5113" s="2">
        <v>0.24629999999999999</v>
      </c>
      <c r="M5113" s="2">
        <v>0.74</v>
      </c>
      <c r="N5113" s="2">
        <v>-0.49370000000000003</v>
      </c>
      <c r="O5113" s="2">
        <v>-0.51133333333333342</v>
      </c>
      <c r="P5113" s="2" t="s">
        <v>5900</v>
      </c>
      <c r="Q5113" s="5">
        <v>75249</v>
      </c>
      <c r="R5113" s="5">
        <v>4531.707317073171</v>
      </c>
      <c r="S5113" s="5">
        <v>33</v>
      </c>
      <c r="T5113" s="5">
        <v>43.854403380775828</v>
      </c>
      <c r="U5113" s="5">
        <v>2</v>
      </c>
      <c r="V5113" s="5">
        <v>2.6578426291379289</v>
      </c>
      <c r="W5113" s="5">
        <v>9</v>
      </c>
      <c r="X5113" s="5">
        <v>11.96029183112068</v>
      </c>
      <c r="Y5113" s="5">
        <v>7</v>
      </c>
      <c r="Z5113" s="5">
        <v>9.3024492019827498</v>
      </c>
      <c r="AA5113" s="5">
        <v>15</v>
      </c>
      <c r="AB5113" s="5">
        <v>19.933819718534465</v>
      </c>
      <c r="AC5113" s="225">
        <v>600</v>
      </c>
      <c r="AD5113" s="5">
        <v>797.35278874137862</v>
      </c>
      <c r="AE5113" s="5">
        <v>41</v>
      </c>
      <c r="AF5113" s="5">
        <v>54.48577389732754</v>
      </c>
      <c r="AG5113" s="5">
        <v>539</v>
      </c>
      <c r="AH5113" s="5">
        <v>716.28858855267174</v>
      </c>
      <c r="AI5113" s="5">
        <v>20</v>
      </c>
      <c r="AJ5113" s="5">
        <v>26.578426291379287</v>
      </c>
    </row>
    <row r="5114" spans="1:36" x14ac:dyDescent="0.25">
      <c r="A5114">
        <v>2019</v>
      </c>
      <c r="B5114" t="s">
        <v>41</v>
      </c>
      <c r="C5114" s="212" t="s">
        <v>6110</v>
      </c>
      <c r="D5114" s="47" t="s">
        <v>6109</v>
      </c>
      <c r="E5114" s="11">
        <v>24.844999999999999</v>
      </c>
      <c r="F5114" s="2">
        <v>0.44950000000000001</v>
      </c>
      <c r="G5114" s="2">
        <v>0.53290000000000004</v>
      </c>
      <c r="H5114" s="2">
        <v>-8.340000000000003E-2</v>
      </c>
      <c r="I5114" s="2">
        <v>0.44180000000000003</v>
      </c>
      <c r="J5114" s="2">
        <v>0.50580000000000003</v>
      </c>
      <c r="K5114" s="2">
        <v>-6.4000000000000001E-2</v>
      </c>
      <c r="L5114" s="2">
        <v>0.46360000000000001</v>
      </c>
      <c r="M5114" s="2">
        <v>0.51849999999999996</v>
      </c>
      <c r="N5114" s="2">
        <v>-5.4899999999999949E-2</v>
      </c>
      <c r="O5114" s="2">
        <v>-6.7433333333333331E-2</v>
      </c>
      <c r="P5114" s="2" t="s">
        <v>5900</v>
      </c>
      <c r="Q5114" s="5">
        <v>75394</v>
      </c>
      <c r="R5114" s="5">
        <v>3034.5743610384384</v>
      </c>
      <c r="S5114" s="5">
        <v>123</v>
      </c>
      <c r="T5114" s="5">
        <v>163.14295567286521</v>
      </c>
      <c r="U5114" s="5">
        <v>1</v>
      </c>
      <c r="V5114" s="5">
        <v>1.326365493275327</v>
      </c>
      <c r="W5114" s="5">
        <v>28</v>
      </c>
      <c r="X5114" s="5">
        <v>37.138233811709149</v>
      </c>
      <c r="Y5114" s="5">
        <v>19</v>
      </c>
      <c r="Z5114" s="5">
        <v>25.200944372231213</v>
      </c>
      <c r="AA5114" s="5">
        <v>75</v>
      </c>
      <c r="AB5114" s="5">
        <v>99.477411995649518</v>
      </c>
      <c r="AC5114" s="225">
        <v>650</v>
      </c>
      <c r="AD5114" s="5">
        <v>862.13757062896241</v>
      </c>
      <c r="AE5114" s="5">
        <v>65</v>
      </c>
      <c r="AF5114" s="5">
        <v>86.213757062896249</v>
      </c>
      <c r="AG5114" s="5">
        <v>501</v>
      </c>
      <c r="AH5114" s="5">
        <v>664.50911213093889</v>
      </c>
      <c r="AI5114" s="5">
        <v>84</v>
      </c>
      <c r="AJ5114" s="5">
        <v>111.41470143512747</v>
      </c>
    </row>
    <row r="5115" spans="1:36" x14ac:dyDescent="0.25">
      <c r="A5115">
        <v>2018</v>
      </c>
      <c r="B5115" t="s">
        <v>41</v>
      </c>
      <c r="C5115" s="212" t="s">
        <v>6110</v>
      </c>
      <c r="D5115" s="47" t="s">
        <v>6109</v>
      </c>
      <c r="E5115" s="11">
        <v>24.844999999999999</v>
      </c>
      <c r="F5115" s="2">
        <v>0.44950000000000001</v>
      </c>
      <c r="G5115" s="2">
        <v>0.53290000000000004</v>
      </c>
      <c r="H5115" s="2">
        <v>-8.340000000000003E-2</v>
      </c>
      <c r="I5115" s="2">
        <v>0.44180000000000003</v>
      </c>
      <c r="J5115" s="2">
        <v>0.50580000000000003</v>
      </c>
      <c r="K5115" s="2">
        <v>-6.4000000000000001E-2</v>
      </c>
      <c r="L5115" s="2">
        <v>0.46360000000000001</v>
      </c>
      <c r="M5115" s="2">
        <v>0.51849999999999996</v>
      </c>
      <c r="N5115" s="2">
        <v>-5.4899999999999949E-2</v>
      </c>
      <c r="O5115" s="2">
        <v>-6.7433333333333331E-2</v>
      </c>
      <c r="P5115" s="2" t="s">
        <v>5900</v>
      </c>
      <c r="Q5115" s="5">
        <v>75451</v>
      </c>
      <c r="R5115" s="5">
        <v>3036.8685852284161</v>
      </c>
      <c r="S5115" s="5">
        <v>112</v>
      </c>
      <c r="T5115" s="5">
        <v>148.4407098646804</v>
      </c>
      <c r="U5115" s="5">
        <v>1</v>
      </c>
      <c r="V5115" s="5">
        <v>1.3253634809346464</v>
      </c>
      <c r="W5115" s="5">
        <v>23</v>
      </c>
      <c r="X5115" s="5">
        <v>30.483360061496864</v>
      </c>
      <c r="Y5115" s="5">
        <v>17</v>
      </c>
      <c r="Z5115" s="5">
        <v>22.531179175888987</v>
      </c>
      <c r="AA5115" s="5">
        <v>71</v>
      </c>
      <c r="AB5115" s="5">
        <v>94.100807146359898</v>
      </c>
      <c r="AC5115" s="225">
        <v>592</v>
      </c>
      <c r="AD5115" s="5">
        <v>784.61518071331056</v>
      </c>
      <c r="AE5115" s="5">
        <v>60</v>
      </c>
      <c r="AF5115" s="5">
        <v>79.521808856078778</v>
      </c>
      <c r="AG5115" s="5">
        <v>477</v>
      </c>
      <c r="AH5115" s="5">
        <v>632.19838040582636</v>
      </c>
      <c r="AI5115" s="5">
        <v>55</v>
      </c>
      <c r="AJ5115" s="5">
        <v>72.894991451405559</v>
      </c>
    </row>
    <row r="5116" spans="1:36" x14ac:dyDescent="0.25">
      <c r="A5116">
        <v>2017</v>
      </c>
      <c r="B5116" t="s">
        <v>41</v>
      </c>
      <c r="C5116" s="212" t="s">
        <v>6056</v>
      </c>
      <c r="D5116" s="47" t="s">
        <v>6005</v>
      </c>
      <c r="E5116" s="11">
        <v>16.605</v>
      </c>
      <c r="F5116" s="2">
        <v>0.24049999999999999</v>
      </c>
      <c r="G5116" s="2">
        <v>0.74350000000000005</v>
      </c>
      <c r="H5116" s="2">
        <v>-0.50300000000000011</v>
      </c>
      <c r="I5116" s="2">
        <v>0.2102</v>
      </c>
      <c r="J5116" s="2">
        <v>0.74750000000000005</v>
      </c>
      <c r="K5116" s="2">
        <v>-0.53730000000000011</v>
      </c>
      <c r="L5116" s="2">
        <v>0.24629999999999999</v>
      </c>
      <c r="M5116" s="2">
        <v>0.74</v>
      </c>
      <c r="N5116" s="2">
        <v>-0.49370000000000003</v>
      </c>
      <c r="O5116" s="2">
        <v>-0.51133333333333342</v>
      </c>
      <c r="P5116" s="2" t="s">
        <v>5900</v>
      </c>
      <c r="Q5116" s="5">
        <v>75586</v>
      </c>
      <c r="R5116" s="5">
        <v>4552.0024089129784</v>
      </c>
      <c r="S5116" s="5">
        <v>44</v>
      </c>
      <c r="T5116" s="5">
        <v>58.211838171089887</v>
      </c>
      <c r="U5116" s="5">
        <v>0</v>
      </c>
      <c r="V5116" s="5">
        <v>0</v>
      </c>
      <c r="W5116" s="5">
        <v>9</v>
      </c>
      <c r="X5116" s="5">
        <v>11.906966898632023</v>
      </c>
      <c r="Y5116" s="5">
        <v>14</v>
      </c>
      <c r="Z5116" s="5">
        <v>18.521948508983144</v>
      </c>
      <c r="AA5116" s="5">
        <v>21</v>
      </c>
      <c r="AB5116" s="5">
        <v>27.782922763474716</v>
      </c>
      <c r="AC5116" s="225">
        <v>654</v>
      </c>
      <c r="AD5116" s="5">
        <v>865.23959463392691</v>
      </c>
      <c r="AE5116" s="5">
        <v>77</v>
      </c>
      <c r="AF5116" s="5">
        <v>101.8707167994073</v>
      </c>
      <c r="AG5116" s="5">
        <v>550</v>
      </c>
      <c r="AH5116" s="5">
        <v>727.64797713862356</v>
      </c>
      <c r="AI5116" s="5">
        <v>27</v>
      </c>
      <c r="AJ5116" s="5">
        <v>35.720900695896063</v>
      </c>
    </row>
    <row r="5117" spans="1:36" x14ac:dyDescent="0.25">
      <c r="A5117">
        <v>2018</v>
      </c>
      <c r="B5117" t="s">
        <v>71</v>
      </c>
      <c r="C5117" s="212" t="s">
        <v>5794</v>
      </c>
      <c r="D5117" s="47" t="s">
        <v>5790</v>
      </c>
      <c r="E5117" s="11">
        <v>0</v>
      </c>
      <c r="F5117" s="2">
        <v>0.44009999999999999</v>
      </c>
      <c r="G5117" s="2">
        <v>0.54569999999999996</v>
      </c>
      <c r="H5117" s="2">
        <v>-0.10559999999999997</v>
      </c>
      <c r="I5117" s="2">
        <v>0.4476</v>
      </c>
      <c r="J5117" s="2">
        <v>0.51390000000000002</v>
      </c>
      <c r="K5117" s="2">
        <v>-6.6300000000000026E-2</v>
      </c>
      <c r="L5117" s="2">
        <v>0.52910000000000001</v>
      </c>
      <c r="M5117" s="2">
        <v>0.46079999999999999</v>
      </c>
      <c r="N5117" s="2">
        <v>6.8300000000000027E-2</v>
      </c>
      <c r="O5117" s="2">
        <v>-3.4533333333333326E-2</v>
      </c>
      <c r="P5117" s="2" t="s">
        <v>5765</v>
      </c>
      <c r="Q5117" s="5">
        <v>75628</v>
      </c>
      <c r="R5117" s="5" t="s">
        <v>4791</v>
      </c>
      <c r="S5117" s="5">
        <v>102</v>
      </c>
      <c r="T5117" s="5">
        <v>134.8706828158883</v>
      </c>
      <c r="U5117" s="5">
        <v>5</v>
      </c>
      <c r="V5117" s="5">
        <v>6.6113079811709943</v>
      </c>
      <c r="W5117" s="5">
        <v>21</v>
      </c>
      <c r="X5117" s="5">
        <v>27.76749352091818</v>
      </c>
      <c r="Y5117" s="5">
        <v>27</v>
      </c>
      <c r="Z5117" s="5">
        <v>35.701063098323374</v>
      </c>
      <c r="AA5117" s="5">
        <v>49</v>
      </c>
      <c r="AB5117" s="5">
        <v>64.790818215475753</v>
      </c>
      <c r="AC5117" s="225">
        <v>815</v>
      </c>
      <c r="AD5117" s="5">
        <v>1077.6432009308721</v>
      </c>
      <c r="AE5117" s="5">
        <v>96</v>
      </c>
      <c r="AF5117" s="5">
        <v>126.93711323848311</v>
      </c>
      <c r="AG5117" s="5">
        <v>674</v>
      </c>
      <c r="AH5117" s="5">
        <v>891.2043158618502</v>
      </c>
      <c r="AI5117" s="5">
        <v>45</v>
      </c>
      <c r="AJ5117" s="5">
        <v>59.501771830538956</v>
      </c>
    </row>
    <row r="5118" spans="1:36" x14ac:dyDescent="0.25">
      <c r="A5118">
        <v>2018</v>
      </c>
      <c r="B5118" t="s">
        <v>71</v>
      </c>
      <c r="C5118" s="212" t="s">
        <v>5794</v>
      </c>
      <c r="D5118" s="47" t="s">
        <v>5790</v>
      </c>
      <c r="E5118" s="11">
        <v>0</v>
      </c>
      <c r="F5118" s="2">
        <v>0.44009999999999999</v>
      </c>
      <c r="G5118" s="2">
        <v>0.54569999999999996</v>
      </c>
      <c r="H5118" s="2">
        <v>-0.10559999999999997</v>
      </c>
      <c r="I5118" s="2">
        <v>0.4476</v>
      </c>
      <c r="J5118" s="2">
        <v>0.51390000000000002</v>
      </c>
      <c r="K5118" s="2">
        <v>-6.6300000000000026E-2</v>
      </c>
      <c r="L5118" s="2">
        <v>0.52910000000000001</v>
      </c>
      <c r="M5118" s="2">
        <v>0.46079999999999999</v>
      </c>
      <c r="N5118" s="2">
        <v>6.8300000000000027E-2</v>
      </c>
      <c r="O5118" s="2">
        <v>-3.4533333333333326E-2</v>
      </c>
      <c r="P5118" s="2" t="s">
        <v>5765</v>
      </c>
      <c r="Q5118" s="5">
        <v>75628</v>
      </c>
      <c r="R5118" s="5" t="s">
        <v>4791</v>
      </c>
      <c r="S5118" s="5">
        <v>102</v>
      </c>
      <c r="T5118" s="5">
        <v>134.8706828158883</v>
      </c>
      <c r="U5118" s="5">
        <v>5</v>
      </c>
      <c r="V5118" s="5">
        <v>6.6113079811709943</v>
      </c>
      <c r="W5118" s="5">
        <v>21</v>
      </c>
      <c r="X5118" s="5">
        <v>27.76749352091818</v>
      </c>
      <c r="Y5118" s="5">
        <v>27</v>
      </c>
      <c r="Z5118" s="5">
        <v>35.701063098323374</v>
      </c>
      <c r="AA5118" s="5">
        <v>49</v>
      </c>
      <c r="AB5118" s="5">
        <v>64.790818215475753</v>
      </c>
      <c r="AC5118" s="225">
        <v>815</v>
      </c>
      <c r="AD5118" s="5">
        <v>1077.6432009308721</v>
      </c>
      <c r="AE5118" s="5">
        <v>96</v>
      </c>
      <c r="AF5118" s="5">
        <v>126.93711323848311</v>
      </c>
      <c r="AG5118" s="5">
        <v>674</v>
      </c>
      <c r="AH5118" s="5">
        <v>891.2043158618502</v>
      </c>
      <c r="AI5118" s="5">
        <v>45</v>
      </c>
      <c r="AJ5118" s="5">
        <v>59.501771830538956</v>
      </c>
    </row>
    <row r="5119" spans="1:36" x14ac:dyDescent="0.25">
      <c r="A5119">
        <v>2018</v>
      </c>
      <c r="B5119" t="s">
        <v>41</v>
      </c>
      <c r="C5119" s="212" t="s">
        <v>6056</v>
      </c>
      <c r="D5119" s="47" t="s">
        <v>6005</v>
      </c>
      <c r="E5119" s="11">
        <v>16.605</v>
      </c>
      <c r="F5119" s="2">
        <v>0.24049999999999999</v>
      </c>
      <c r="G5119" s="2">
        <v>0.74350000000000005</v>
      </c>
      <c r="H5119" s="2">
        <v>-0.50300000000000011</v>
      </c>
      <c r="I5119" s="2">
        <v>0.2102</v>
      </c>
      <c r="J5119" s="2">
        <v>0.74750000000000005</v>
      </c>
      <c r="K5119" s="2">
        <v>-0.53730000000000011</v>
      </c>
      <c r="L5119" s="2">
        <v>0.24629999999999999</v>
      </c>
      <c r="M5119" s="2">
        <v>0.74</v>
      </c>
      <c r="N5119" s="2">
        <v>-0.49370000000000003</v>
      </c>
      <c r="O5119" s="2">
        <v>-0.51133333333333342</v>
      </c>
      <c r="P5119" s="2" t="s">
        <v>5900</v>
      </c>
      <c r="Q5119" s="5">
        <v>75688</v>
      </c>
      <c r="R5119" s="5">
        <v>4558.1451370069253</v>
      </c>
      <c r="S5119" s="5">
        <v>28</v>
      </c>
      <c r="T5119" s="5">
        <v>36.993975266885109</v>
      </c>
      <c r="U5119" s="5">
        <v>0</v>
      </c>
      <c r="V5119" s="5">
        <v>0</v>
      </c>
      <c r="W5119" s="5">
        <v>10</v>
      </c>
      <c r="X5119" s="5">
        <v>13.21213402388754</v>
      </c>
      <c r="Y5119" s="5">
        <v>6</v>
      </c>
      <c r="Z5119" s="5">
        <v>7.9272804143325235</v>
      </c>
      <c r="AA5119" s="5">
        <v>12</v>
      </c>
      <c r="AB5119" s="5">
        <v>15.854560828665047</v>
      </c>
      <c r="AC5119" s="225">
        <v>628</v>
      </c>
      <c r="AD5119" s="5">
        <v>829.72201670013737</v>
      </c>
      <c r="AE5119" s="5">
        <v>68</v>
      </c>
      <c r="AF5119" s="5">
        <v>89.84251136243526</v>
      </c>
      <c r="AG5119" s="5">
        <v>535</v>
      </c>
      <c r="AH5119" s="5">
        <v>706.84917027798326</v>
      </c>
      <c r="AI5119" s="5">
        <v>25</v>
      </c>
      <c r="AJ5119" s="5">
        <v>33.030335059718844</v>
      </c>
    </row>
    <row r="5120" spans="1:36" x14ac:dyDescent="0.25">
      <c r="A5120">
        <v>2018</v>
      </c>
      <c r="B5120" t="s">
        <v>71</v>
      </c>
      <c r="C5120" s="212" t="s">
        <v>4796</v>
      </c>
      <c r="D5120" s="47" t="s">
        <v>4795</v>
      </c>
      <c r="E5120" s="11">
        <v>0</v>
      </c>
      <c r="F5120" s="2">
        <v>0.53169999999999995</v>
      </c>
      <c r="G5120" s="2">
        <v>0.44650000000000001</v>
      </c>
      <c r="H5120" s="2">
        <v>8.5199999999999942E-2</v>
      </c>
      <c r="I5120" s="2">
        <v>0.5474</v>
      </c>
      <c r="J5120" s="2">
        <v>0.39789999999999998</v>
      </c>
      <c r="K5120" s="2">
        <v>0.14950000000000002</v>
      </c>
      <c r="L5120" s="2">
        <v>0.57509999999999994</v>
      </c>
      <c r="M5120" s="2">
        <v>0.41189999999999999</v>
      </c>
      <c r="N5120" s="2">
        <v>0.16319999999999996</v>
      </c>
      <c r="O5120" s="2">
        <v>0.1326333333333333</v>
      </c>
      <c r="P5120" s="2" t="s">
        <v>4792</v>
      </c>
      <c r="Q5120" s="5">
        <v>75706</v>
      </c>
      <c r="R5120" s="5" t="s">
        <v>4791</v>
      </c>
      <c r="S5120" s="5">
        <v>236</v>
      </c>
      <c r="T5120" s="5">
        <v>311.73222730034604</v>
      </c>
      <c r="U5120" s="5">
        <v>12</v>
      </c>
      <c r="V5120" s="5">
        <v>15.850791218661664</v>
      </c>
      <c r="W5120" s="5">
        <v>70</v>
      </c>
      <c r="X5120" s="5">
        <v>92.462948775526371</v>
      </c>
      <c r="Y5120" s="5">
        <v>51</v>
      </c>
      <c r="Z5120" s="5">
        <v>67.365862679312073</v>
      </c>
      <c r="AA5120" s="5">
        <v>103</v>
      </c>
      <c r="AB5120" s="5">
        <v>136.05262462684595</v>
      </c>
      <c r="AC5120" s="225">
        <v>1940</v>
      </c>
      <c r="AD5120" s="5">
        <v>2562.5445803503026</v>
      </c>
      <c r="AE5120" s="5">
        <v>342</v>
      </c>
      <c r="AF5120" s="5">
        <v>451.74754973185742</v>
      </c>
      <c r="AG5120" s="5">
        <v>1408</v>
      </c>
      <c r="AH5120" s="5">
        <v>1859.826169656302</v>
      </c>
      <c r="AI5120" s="5">
        <v>190</v>
      </c>
      <c r="AJ5120" s="5">
        <v>250.97086096214304</v>
      </c>
    </row>
    <row r="5121" spans="1:36" x14ac:dyDescent="0.25">
      <c r="A5121">
        <v>2018</v>
      </c>
      <c r="B5121" t="s">
        <v>71</v>
      </c>
      <c r="C5121" s="212" t="s">
        <v>4796</v>
      </c>
      <c r="D5121" s="47" t="s">
        <v>4795</v>
      </c>
      <c r="E5121" s="11">
        <v>0</v>
      </c>
      <c r="F5121" s="2">
        <v>0.53169999999999995</v>
      </c>
      <c r="G5121" s="2">
        <v>0.44650000000000001</v>
      </c>
      <c r="H5121" s="2">
        <v>8.5199999999999942E-2</v>
      </c>
      <c r="I5121" s="2">
        <v>0.5474</v>
      </c>
      <c r="J5121" s="2">
        <v>0.39789999999999998</v>
      </c>
      <c r="K5121" s="2">
        <v>0.14950000000000002</v>
      </c>
      <c r="L5121" s="2">
        <v>0.57509999999999994</v>
      </c>
      <c r="M5121" s="2">
        <v>0.41189999999999999</v>
      </c>
      <c r="N5121" s="2">
        <v>0.16319999999999996</v>
      </c>
      <c r="O5121" s="2">
        <v>0.1326333333333333</v>
      </c>
      <c r="P5121" s="2" t="s">
        <v>4792</v>
      </c>
      <c r="Q5121" s="5">
        <v>75706</v>
      </c>
      <c r="R5121" s="5" t="s">
        <v>4791</v>
      </c>
      <c r="S5121" s="5">
        <v>236</v>
      </c>
      <c r="T5121" s="5">
        <v>311.73222730034604</v>
      </c>
      <c r="U5121" s="5">
        <v>12</v>
      </c>
      <c r="V5121" s="5">
        <v>15.850791218661664</v>
      </c>
      <c r="W5121" s="5">
        <v>70</v>
      </c>
      <c r="X5121" s="5">
        <v>92.462948775526371</v>
      </c>
      <c r="Y5121" s="5">
        <v>51</v>
      </c>
      <c r="Z5121" s="5">
        <v>67.365862679312073</v>
      </c>
      <c r="AA5121" s="5">
        <v>103</v>
      </c>
      <c r="AB5121" s="5">
        <v>136.05262462684595</v>
      </c>
      <c r="AC5121" s="225">
        <v>1940</v>
      </c>
      <c r="AD5121" s="5">
        <v>2562.5445803503026</v>
      </c>
      <c r="AE5121" s="5">
        <v>342</v>
      </c>
      <c r="AF5121" s="5">
        <v>451.74754973185742</v>
      </c>
      <c r="AG5121" s="5">
        <v>1408</v>
      </c>
      <c r="AH5121" s="5">
        <v>1859.826169656302</v>
      </c>
      <c r="AI5121" s="5">
        <v>190</v>
      </c>
      <c r="AJ5121" s="5">
        <v>250.97086096214304</v>
      </c>
    </row>
    <row r="5122" spans="1:36" x14ac:dyDescent="0.25">
      <c r="A5122">
        <v>2019</v>
      </c>
      <c r="B5122" t="s">
        <v>71</v>
      </c>
      <c r="C5122" s="212" t="s">
        <v>5794</v>
      </c>
      <c r="D5122" s="47" t="s">
        <v>5790</v>
      </c>
      <c r="E5122" s="11">
        <v>0</v>
      </c>
      <c r="F5122" s="2">
        <v>0.44009999999999999</v>
      </c>
      <c r="G5122" s="2">
        <v>0.54569999999999996</v>
      </c>
      <c r="H5122" s="2">
        <v>-0.10559999999999997</v>
      </c>
      <c r="I5122" s="2">
        <v>0.4476</v>
      </c>
      <c r="J5122" s="2">
        <v>0.51390000000000002</v>
      </c>
      <c r="K5122" s="2">
        <v>-6.6300000000000026E-2</v>
      </c>
      <c r="L5122" s="2">
        <v>0.52910000000000001</v>
      </c>
      <c r="M5122" s="2">
        <v>0.46079999999999999</v>
      </c>
      <c r="N5122" s="2">
        <v>6.8300000000000027E-2</v>
      </c>
      <c r="O5122" s="2">
        <v>-3.4533333333333326E-2</v>
      </c>
      <c r="P5122" s="2" t="s">
        <v>5765</v>
      </c>
      <c r="Q5122" s="5">
        <v>75747</v>
      </c>
      <c r="R5122" s="5" t="s">
        <v>4791</v>
      </c>
      <c r="S5122" s="5">
        <v>107</v>
      </c>
      <c r="T5122" s="5">
        <v>141.25971985689202</v>
      </c>
      <c r="U5122" s="5">
        <v>1</v>
      </c>
      <c r="V5122" s="5">
        <v>1.3201842977279628</v>
      </c>
      <c r="W5122" s="5">
        <v>13</v>
      </c>
      <c r="X5122" s="5">
        <v>17.162395870463516</v>
      </c>
      <c r="Y5122" s="5">
        <v>26</v>
      </c>
      <c r="Z5122" s="5">
        <v>34.324791740927033</v>
      </c>
      <c r="AA5122" s="5">
        <v>67</v>
      </c>
      <c r="AB5122" s="5">
        <v>88.452347947773504</v>
      </c>
      <c r="AC5122" s="225">
        <v>811</v>
      </c>
      <c r="AD5122" s="5">
        <v>1070.6694654573778</v>
      </c>
      <c r="AE5122" s="5">
        <v>109</v>
      </c>
      <c r="AF5122" s="5">
        <v>143.90008845234794</v>
      </c>
      <c r="AG5122" s="5">
        <v>645</v>
      </c>
      <c r="AH5122" s="5">
        <v>851.518872034536</v>
      </c>
      <c r="AI5122" s="5">
        <v>57</v>
      </c>
      <c r="AJ5122" s="5">
        <v>75.250504970493878</v>
      </c>
    </row>
    <row r="5123" spans="1:36" x14ac:dyDescent="0.25">
      <c r="A5123">
        <v>2017</v>
      </c>
      <c r="B5123" t="s">
        <v>71</v>
      </c>
      <c r="C5123" s="212" t="s">
        <v>5794</v>
      </c>
      <c r="D5123" s="47" t="s">
        <v>5790</v>
      </c>
      <c r="E5123" s="11">
        <v>0</v>
      </c>
      <c r="F5123" s="2">
        <v>0.44009999999999999</v>
      </c>
      <c r="G5123" s="2">
        <v>0.54569999999999996</v>
      </c>
      <c r="H5123" s="2">
        <v>-0.10559999999999997</v>
      </c>
      <c r="I5123" s="2">
        <v>0.4476</v>
      </c>
      <c r="J5123" s="2">
        <v>0.51390000000000002</v>
      </c>
      <c r="K5123" s="2">
        <v>-6.6300000000000026E-2</v>
      </c>
      <c r="L5123" s="2">
        <v>0.52910000000000001</v>
      </c>
      <c r="M5123" s="2">
        <v>0.46079999999999999</v>
      </c>
      <c r="N5123" s="2">
        <v>6.8300000000000027E-2</v>
      </c>
      <c r="O5123" s="2">
        <v>-3.4533333333333326E-2</v>
      </c>
      <c r="P5123" s="2" t="s">
        <v>5765</v>
      </c>
      <c r="Q5123" s="5">
        <v>75863</v>
      </c>
      <c r="R5123" s="5" t="s">
        <v>4791</v>
      </c>
      <c r="S5123" s="5">
        <v>149</v>
      </c>
      <c r="T5123" s="5">
        <v>196.40668046346704</v>
      </c>
      <c r="U5123" s="5">
        <v>2</v>
      </c>
      <c r="V5123" s="5">
        <v>2.6363312813888196</v>
      </c>
      <c r="W5123" s="5">
        <v>23</v>
      </c>
      <c r="X5123" s="5">
        <v>30.317809735971423</v>
      </c>
      <c r="Y5123" s="5">
        <v>46</v>
      </c>
      <c r="Z5123" s="5">
        <v>60.635619471942846</v>
      </c>
      <c r="AA5123" s="5">
        <v>78</v>
      </c>
      <c r="AB5123" s="5">
        <v>102.81691997416395</v>
      </c>
      <c r="AC5123" s="225">
        <v>969</v>
      </c>
      <c r="AD5123" s="5">
        <v>1277.3025058328831</v>
      </c>
      <c r="AE5123" s="5">
        <v>133</v>
      </c>
      <c r="AF5123" s="5">
        <v>175.31603021235648</v>
      </c>
      <c r="AG5123" s="5">
        <v>767</v>
      </c>
      <c r="AH5123" s="5">
        <v>1011.0330464126122</v>
      </c>
      <c r="AI5123" s="5">
        <v>69</v>
      </c>
      <c r="AJ5123" s="5">
        <v>90.953429207914269</v>
      </c>
    </row>
    <row r="5124" spans="1:36" x14ac:dyDescent="0.25">
      <c r="A5124">
        <v>2017</v>
      </c>
      <c r="B5124" t="s">
        <v>71</v>
      </c>
      <c r="C5124" s="212" t="s">
        <v>5780</v>
      </c>
      <c r="D5124" s="47" t="s">
        <v>970</v>
      </c>
      <c r="E5124" s="11">
        <v>0</v>
      </c>
      <c r="F5124" s="2">
        <v>0.4269</v>
      </c>
      <c r="G5124" s="2">
        <v>0.55940000000000001</v>
      </c>
      <c r="H5124" s="2">
        <v>-0.13250000000000001</v>
      </c>
      <c r="I5124" s="2">
        <v>0.41610000000000003</v>
      </c>
      <c r="J5124" s="2">
        <v>0.53949999999999998</v>
      </c>
      <c r="K5124" s="2">
        <v>-0.12339999999999995</v>
      </c>
      <c r="L5124" s="2">
        <v>0.49309999999999998</v>
      </c>
      <c r="M5124" s="2">
        <v>0.49390000000000001</v>
      </c>
      <c r="N5124" s="2">
        <v>-8.0000000000002292E-4</v>
      </c>
      <c r="O5124" s="2">
        <v>-8.5566666666666666E-2</v>
      </c>
      <c r="P5124" s="2" t="s">
        <v>5765</v>
      </c>
      <c r="Q5124" s="5">
        <v>76704</v>
      </c>
      <c r="R5124" s="5" t="s">
        <v>4791</v>
      </c>
      <c r="S5124" s="5">
        <v>288</v>
      </c>
      <c r="T5124" s="5">
        <v>375.46933667083852</v>
      </c>
      <c r="U5124" s="5">
        <v>6</v>
      </c>
      <c r="V5124" s="5">
        <v>7.8222778473091363</v>
      </c>
      <c r="W5124" s="5">
        <v>38</v>
      </c>
      <c r="X5124" s="5">
        <v>49.54109303295786</v>
      </c>
      <c r="Y5124" s="5">
        <v>108</v>
      </c>
      <c r="Z5124" s="5">
        <v>140.80100125156446</v>
      </c>
      <c r="AA5124" s="5">
        <v>136</v>
      </c>
      <c r="AB5124" s="5">
        <v>177.3049645390071</v>
      </c>
      <c r="AC5124" s="225">
        <v>2678</v>
      </c>
      <c r="AD5124" s="5">
        <v>3491.3433458489781</v>
      </c>
      <c r="AE5124" s="5">
        <v>506</v>
      </c>
      <c r="AF5124" s="5">
        <v>659.67876512307055</v>
      </c>
      <c r="AG5124" s="5">
        <v>1846</v>
      </c>
      <c r="AH5124" s="5">
        <v>2406.6541510221109</v>
      </c>
      <c r="AI5124" s="5">
        <v>326</v>
      </c>
      <c r="AJ5124" s="5">
        <v>425.01042970379638</v>
      </c>
    </row>
    <row r="5125" spans="1:36" x14ac:dyDescent="0.25">
      <c r="A5125">
        <v>2017</v>
      </c>
      <c r="B5125" t="s">
        <v>71</v>
      </c>
      <c r="C5125" s="133" t="s">
        <v>4955</v>
      </c>
      <c r="D5125" s="230" t="s">
        <v>4954</v>
      </c>
      <c r="E5125" s="229">
        <v>0</v>
      </c>
      <c r="F5125" s="228">
        <v>0.70579999999999998</v>
      </c>
      <c r="G5125" s="228">
        <v>0.27929999999999999</v>
      </c>
      <c r="H5125" s="228">
        <v>0.42649999999999999</v>
      </c>
      <c r="I5125" s="228">
        <v>0.72589999999999999</v>
      </c>
      <c r="J5125" s="228">
        <v>0.22900000000000001</v>
      </c>
      <c r="K5125" s="228">
        <v>0.49690000000000001</v>
      </c>
      <c r="L5125" s="228">
        <v>0.76300000000000001</v>
      </c>
      <c r="M5125" s="228">
        <v>0.22220000000000001</v>
      </c>
      <c r="N5125" s="228">
        <v>0.54079999999999995</v>
      </c>
      <c r="O5125" s="228">
        <v>0.48806666666666665</v>
      </c>
      <c r="P5125" s="228" t="s">
        <v>4792</v>
      </c>
      <c r="Q5125" s="226">
        <v>76993</v>
      </c>
      <c r="R5125" s="226" t="s">
        <v>4791</v>
      </c>
      <c r="S5125" s="226">
        <v>193</v>
      </c>
      <c r="T5125" s="226">
        <v>250.67213902562568</v>
      </c>
      <c r="U5125" s="226">
        <v>1</v>
      </c>
      <c r="V5125" s="226">
        <v>1.2988193731897706</v>
      </c>
      <c r="W5125" s="226">
        <v>33</v>
      </c>
      <c r="X5125" s="226">
        <v>42.861039315262431</v>
      </c>
      <c r="Y5125" s="226">
        <v>29</v>
      </c>
      <c r="Z5125" s="226">
        <v>37.665761822503342</v>
      </c>
      <c r="AA5125" s="226">
        <v>130</v>
      </c>
      <c r="AB5125" s="226">
        <v>168.84651851467018</v>
      </c>
      <c r="AC5125" s="227">
        <v>1321</v>
      </c>
      <c r="AD5125" s="226">
        <v>1715.7403919836868</v>
      </c>
      <c r="AE5125" s="226">
        <v>221</v>
      </c>
      <c r="AF5125" s="226">
        <v>287.03908147493928</v>
      </c>
      <c r="AG5125" s="226">
        <v>952</v>
      </c>
      <c r="AH5125" s="226">
        <v>1236.4760432766616</v>
      </c>
      <c r="AI5125" s="226">
        <v>148</v>
      </c>
      <c r="AJ5125" s="226">
        <v>192.22526723208603</v>
      </c>
    </row>
    <row r="5126" spans="1:36" x14ac:dyDescent="0.25">
      <c r="A5126">
        <v>2017</v>
      </c>
      <c r="B5126" t="s">
        <v>70</v>
      </c>
      <c r="C5126" s="212" t="s">
        <v>914</v>
      </c>
      <c r="D5126" s="47" t="s">
        <v>5291</v>
      </c>
      <c r="E5126" s="11">
        <v>41.45</v>
      </c>
      <c r="F5126" s="2">
        <v>0.622</v>
      </c>
      <c r="G5126" s="2">
        <v>0.36080000000000001</v>
      </c>
      <c r="H5126" s="2">
        <v>0.26119999999999999</v>
      </c>
      <c r="I5126" s="2">
        <v>0.64190000000000003</v>
      </c>
      <c r="J5126" s="2">
        <v>0.2918</v>
      </c>
      <c r="K5126" s="2">
        <v>0.35010000000000002</v>
      </c>
      <c r="L5126" s="2">
        <v>0.72589999999999999</v>
      </c>
      <c r="M5126" s="2">
        <v>0.26129999999999998</v>
      </c>
      <c r="N5126" s="2">
        <v>0.46460000000000001</v>
      </c>
      <c r="O5126" s="2">
        <v>0.3586333333333333</v>
      </c>
      <c r="P5126" s="5" t="s">
        <v>4792</v>
      </c>
      <c r="Q5126" s="5">
        <v>76995</v>
      </c>
      <c r="R5126" s="5">
        <v>1857.5392038600723</v>
      </c>
      <c r="S5126" s="5">
        <v>146</v>
      </c>
      <c r="T5126" s="5">
        <v>189.62270277290733</v>
      </c>
      <c r="U5126" s="5">
        <v>1</v>
      </c>
      <c r="V5126" s="5">
        <v>1.2987856354308722</v>
      </c>
      <c r="W5126" s="5">
        <v>18</v>
      </c>
      <c r="X5126" s="5">
        <v>23.378141437755701</v>
      </c>
      <c r="Y5126" s="5">
        <v>14</v>
      </c>
      <c r="Z5126" s="5">
        <v>18.18299889603221</v>
      </c>
      <c r="AA5126" s="5">
        <v>113</v>
      </c>
      <c r="AB5126" s="5">
        <v>146.76277680368855</v>
      </c>
      <c r="AC5126" s="225">
        <v>1048</v>
      </c>
      <c r="AD5126" s="5">
        <v>1361.1273459315541</v>
      </c>
      <c r="AE5126" s="5">
        <v>78</v>
      </c>
      <c r="AF5126" s="5">
        <v>101.30527956360802</v>
      </c>
      <c r="AG5126" s="5">
        <v>940</v>
      </c>
      <c r="AH5126" s="5">
        <v>1220.8584973050197</v>
      </c>
      <c r="AI5126" s="5">
        <v>30</v>
      </c>
      <c r="AJ5126" s="5">
        <v>38.963569062926162</v>
      </c>
    </row>
    <row r="5127" spans="1:36" x14ac:dyDescent="0.25">
      <c r="A5127">
        <v>2018</v>
      </c>
      <c r="B5127" t="s">
        <v>71</v>
      </c>
      <c r="C5127" s="212" t="s">
        <v>5780</v>
      </c>
      <c r="D5127" s="47" t="s">
        <v>970</v>
      </c>
      <c r="E5127" s="11">
        <v>0</v>
      </c>
      <c r="F5127" s="2">
        <v>0.4269</v>
      </c>
      <c r="G5127" s="2">
        <v>0.55940000000000001</v>
      </c>
      <c r="H5127" s="2">
        <v>-0.13250000000000001</v>
      </c>
      <c r="I5127" s="2">
        <v>0.41610000000000003</v>
      </c>
      <c r="J5127" s="2">
        <v>0.53949999999999998</v>
      </c>
      <c r="K5127" s="2">
        <v>-0.12339999999999995</v>
      </c>
      <c r="L5127" s="2">
        <v>0.49309999999999998</v>
      </c>
      <c r="M5127" s="2">
        <v>0.49390000000000001</v>
      </c>
      <c r="N5127" s="2">
        <v>-8.0000000000002292E-4</v>
      </c>
      <c r="O5127" s="2">
        <v>-8.5566666666666666E-2</v>
      </c>
      <c r="P5127" s="2" t="s">
        <v>5765</v>
      </c>
      <c r="Q5127" s="5">
        <v>77539</v>
      </c>
      <c r="R5127" s="5" t="s">
        <v>4791</v>
      </c>
      <c r="S5127" s="5">
        <v>302</v>
      </c>
      <c r="T5127" s="5">
        <v>389.48142225202804</v>
      </c>
      <c r="U5127" s="5">
        <v>2</v>
      </c>
      <c r="V5127" s="5">
        <v>2.5793471672319739</v>
      </c>
      <c r="W5127" s="5">
        <v>35</v>
      </c>
      <c r="X5127" s="5">
        <v>45.138575426559534</v>
      </c>
      <c r="Y5127" s="5">
        <v>94</v>
      </c>
      <c r="Z5127" s="5">
        <v>121.22931685990277</v>
      </c>
      <c r="AA5127" s="5">
        <v>171</v>
      </c>
      <c r="AB5127" s="5">
        <v>220.53418279833372</v>
      </c>
      <c r="AC5127" s="225">
        <v>2911</v>
      </c>
      <c r="AD5127" s="5">
        <v>3754.2398019061375</v>
      </c>
      <c r="AE5127" s="5">
        <v>384</v>
      </c>
      <c r="AF5127" s="5">
        <v>495.2346561085389</v>
      </c>
      <c r="AG5127" s="5">
        <v>2028</v>
      </c>
      <c r="AH5127" s="5">
        <v>2615.458027573221</v>
      </c>
      <c r="AI5127" s="5">
        <v>499</v>
      </c>
      <c r="AJ5127" s="5">
        <v>643.54711822437741</v>
      </c>
    </row>
    <row r="5128" spans="1:36" x14ac:dyDescent="0.25">
      <c r="A5128">
        <v>2018</v>
      </c>
      <c r="B5128" t="s">
        <v>71</v>
      </c>
      <c r="C5128" s="212" t="s">
        <v>5780</v>
      </c>
      <c r="D5128" s="47" t="s">
        <v>970</v>
      </c>
      <c r="E5128" s="11">
        <v>0</v>
      </c>
      <c r="F5128" s="2">
        <v>0.4269</v>
      </c>
      <c r="G5128" s="2">
        <v>0.55940000000000001</v>
      </c>
      <c r="H5128" s="2">
        <v>-0.13250000000000001</v>
      </c>
      <c r="I5128" s="2">
        <v>0.41610000000000003</v>
      </c>
      <c r="J5128" s="2">
        <v>0.53949999999999998</v>
      </c>
      <c r="K5128" s="2">
        <v>-0.12339999999999995</v>
      </c>
      <c r="L5128" s="2">
        <v>0.49309999999999998</v>
      </c>
      <c r="M5128" s="2">
        <v>0.49390000000000001</v>
      </c>
      <c r="N5128" s="2">
        <v>-8.0000000000002292E-4</v>
      </c>
      <c r="O5128" s="2">
        <v>-8.5566666666666666E-2</v>
      </c>
      <c r="P5128" s="2" t="s">
        <v>5765</v>
      </c>
      <c r="Q5128" s="5">
        <v>77539</v>
      </c>
      <c r="R5128" s="5" t="s">
        <v>4791</v>
      </c>
      <c r="S5128" s="5">
        <v>302</v>
      </c>
      <c r="T5128" s="5">
        <v>389.48142225202804</v>
      </c>
      <c r="U5128" s="5">
        <v>2</v>
      </c>
      <c r="V5128" s="5">
        <v>2.5793471672319739</v>
      </c>
      <c r="W5128" s="5">
        <v>35</v>
      </c>
      <c r="X5128" s="5">
        <v>45.138575426559534</v>
      </c>
      <c r="Y5128" s="5">
        <v>94</v>
      </c>
      <c r="Z5128" s="5">
        <v>121.22931685990277</v>
      </c>
      <c r="AA5128" s="5">
        <v>171</v>
      </c>
      <c r="AB5128" s="5">
        <v>220.53418279833372</v>
      </c>
      <c r="AC5128" s="225">
        <v>2911</v>
      </c>
      <c r="AD5128" s="5">
        <v>3754.2398019061375</v>
      </c>
      <c r="AE5128" s="5">
        <v>384</v>
      </c>
      <c r="AF5128" s="5">
        <v>495.2346561085389</v>
      </c>
      <c r="AG5128" s="5">
        <v>2028</v>
      </c>
      <c r="AH5128" s="5">
        <v>2615.458027573221</v>
      </c>
      <c r="AI5128" s="5">
        <v>499</v>
      </c>
      <c r="AJ5128" s="5">
        <v>643.54711822437741</v>
      </c>
    </row>
    <row r="5129" spans="1:36" x14ac:dyDescent="0.25">
      <c r="A5129">
        <v>2019</v>
      </c>
      <c r="B5129" t="s">
        <v>71</v>
      </c>
      <c r="C5129" s="212" t="s">
        <v>4796</v>
      </c>
      <c r="D5129" s="47" t="s">
        <v>4795</v>
      </c>
      <c r="E5129" s="11">
        <v>0</v>
      </c>
      <c r="F5129" s="2">
        <v>0.53169999999999995</v>
      </c>
      <c r="G5129" s="2">
        <v>0.44650000000000001</v>
      </c>
      <c r="H5129" s="2">
        <v>8.5199999999999942E-2</v>
      </c>
      <c r="I5129" s="2">
        <v>0.5474</v>
      </c>
      <c r="J5129" s="2">
        <v>0.39789999999999998</v>
      </c>
      <c r="K5129" s="2">
        <v>0.14950000000000002</v>
      </c>
      <c r="L5129" s="2">
        <v>0.57509999999999994</v>
      </c>
      <c r="M5129" s="2">
        <v>0.41189999999999999</v>
      </c>
      <c r="N5129" s="2">
        <v>0.16319999999999996</v>
      </c>
      <c r="O5129" s="2">
        <v>0.1326333333333333</v>
      </c>
      <c r="P5129" s="2" t="s">
        <v>4792</v>
      </c>
      <c r="Q5129" s="5">
        <v>77558</v>
      </c>
      <c r="R5129" s="5" t="s">
        <v>4791</v>
      </c>
      <c r="S5129" s="5">
        <v>217</v>
      </c>
      <c r="T5129" s="5">
        <v>279.79060831893548</v>
      </c>
      <c r="U5129" s="5">
        <v>4</v>
      </c>
      <c r="V5129" s="5">
        <v>5.1574305680909767</v>
      </c>
      <c r="W5129" s="5">
        <v>61</v>
      </c>
      <c r="X5129" s="5">
        <v>78.650816163387404</v>
      </c>
      <c r="Y5129" s="5">
        <v>39</v>
      </c>
      <c r="Z5129" s="5">
        <v>50.284948038887023</v>
      </c>
      <c r="AA5129" s="5">
        <v>113</v>
      </c>
      <c r="AB5129" s="5">
        <v>145.6974135485701</v>
      </c>
      <c r="AC5129" s="225">
        <v>1718</v>
      </c>
      <c r="AD5129" s="5">
        <v>2215.1164289950743</v>
      </c>
      <c r="AE5129" s="5">
        <v>244</v>
      </c>
      <c r="AF5129" s="5">
        <v>314.60326465354962</v>
      </c>
      <c r="AG5129" s="5">
        <v>1276</v>
      </c>
      <c r="AH5129" s="5">
        <v>1645.2203512210217</v>
      </c>
      <c r="AI5129" s="5">
        <v>198</v>
      </c>
      <c r="AJ5129" s="5">
        <v>255.29281312050338</v>
      </c>
    </row>
    <row r="5130" spans="1:36" x14ac:dyDescent="0.25">
      <c r="A5130">
        <v>2019</v>
      </c>
      <c r="B5130" t="s">
        <v>71</v>
      </c>
      <c r="C5130" s="212" t="s">
        <v>5780</v>
      </c>
      <c r="D5130" s="47" t="s">
        <v>970</v>
      </c>
      <c r="E5130" s="11">
        <v>0</v>
      </c>
      <c r="F5130" s="2">
        <v>0.4269</v>
      </c>
      <c r="G5130" s="2">
        <v>0.55940000000000001</v>
      </c>
      <c r="H5130" s="2">
        <v>-0.13250000000000001</v>
      </c>
      <c r="I5130" s="2">
        <v>0.41610000000000003</v>
      </c>
      <c r="J5130" s="2">
        <v>0.53949999999999998</v>
      </c>
      <c r="K5130" s="2">
        <v>-0.12339999999999995</v>
      </c>
      <c r="L5130" s="2">
        <v>0.49309999999999998</v>
      </c>
      <c r="M5130" s="2">
        <v>0.49390000000000001</v>
      </c>
      <c r="N5130" s="2">
        <v>-8.0000000000002292E-4</v>
      </c>
      <c r="O5130" s="2">
        <v>-8.5566666666666666E-2</v>
      </c>
      <c r="P5130" s="2" t="s">
        <v>5765</v>
      </c>
      <c r="Q5130" s="5">
        <v>77707</v>
      </c>
      <c r="R5130" s="5" t="s">
        <v>4791</v>
      </c>
      <c r="S5130" s="5">
        <v>325</v>
      </c>
      <c r="T5130" s="5">
        <v>418.23773919981465</v>
      </c>
      <c r="U5130" s="5">
        <v>3</v>
      </c>
      <c r="V5130" s="5">
        <v>3.8606560541521358</v>
      </c>
      <c r="W5130" s="5">
        <v>49</v>
      </c>
      <c r="X5130" s="5">
        <v>63.057382217818216</v>
      </c>
      <c r="Y5130" s="5">
        <v>91</v>
      </c>
      <c r="Z5130" s="5">
        <v>117.10656697594811</v>
      </c>
      <c r="AA5130" s="5">
        <v>182</v>
      </c>
      <c r="AB5130" s="5">
        <v>234.21313395189622</v>
      </c>
      <c r="AC5130" s="225">
        <v>2838</v>
      </c>
      <c r="AD5130" s="5">
        <v>3652.1806272279205</v>
      </c>
      <c r="AE5130" s="5">
        <v>447</v>
      </c>
      <c r="AF5130" s="5">
        <v>575.23775206866821</v>
      </c>
      <c r="AG5130" s="5">
        <v>2005</v>
      </c>
      <c r="AH5130" s="5">
        <v>2580.2051295250103</v>
      </c>
      <c r="AI5130" s="5">
        <v>386</v>
      </c>
      <c r="AJ5130" s="5">
        <v>496.73774563424143</v>
      </c>
    </row>
    <row r="5131" spans="1:36" x14ac:dyDescent="0.25">
      <c r="A5131">
        <v>2018</v>
      </c>
      <c r="B5131" t="s">
        <v>41</v>
      </c>
      <c r="C5131" s="212" t="s">
        <v>2102</v>
      </c>
      <c r="D5131" s="47" t="s">
        <v>5859</v>
      </c>
      <c r="E5131" s="11">
        <v>27.129000000000001</v>
      </c>
      <c r="F5131" s="2">
        <v>0.46550000000000002</v>
      </c>
      <c r="G5131" s="2">
        <v>0.505</v>
      </c>
      <c r="H5131" s="2">
        <v>-3.949999999999998E-2</v>
      </c>
      <c r="I5131" s="2">
        <v>0.46839999999999998</v>
      </c>
      <c r="J5131" s="2">
        <v>0.45529999999999998</v>
      </c>
      <c r="K5131" s="2">
        <v>1.3100000000000001E-2</v>
      </c>
      <c r="L5131" s="2">
        <v>0.54369999999999996</v>
      </c>
      <c r="M5131" s="2">
        <v>0.434</v>
      </c>
      <c r="N5131" s="2">
        <v>0.10969999999999996</v>
      </c>
      <c r="O5131" s="2">
        <v>2.7766666666666662E-2</v>
      </c>
      <c r="P5131" s="2" t="s">
        <v>5765</v>
      </c>
      <c r="Q5131" s="5">
        <v>78097</v>
      </c>
      <c r="R5131" s="5">
        <v>2878.7275609126764</v>
      </c>
      <c r="S5131" s="5">
        <v>339</v>
      </c>
      <c r="T5131" s="5">
        <v>434.07557268525045</v>
      </c>
      <c r="U5131" s="5">
        <v>9</v>
      </c>
      <c r="V5131" s="5">
        <v>11.524130248280985</v>
      </c>
      <c r="W5131" s="5">
        <v>68</v>
      </c>
      <c r="X5131" s="5">
        <v>87.071206320345212</v>
      </c>
      <c r="Y5131" s="5">
        <v>37</v>
      </c>
      <c r="Z5131" s="5">
        <v>47.376979909599598</v>
      </c>
      <c r="AA5131" s="5">
        <v>225</v>
      </c>
      <c r="AB5131" s="5">
        <v>288.10325620702457</v>
      </c>
      <c r="AC5131" s="225">
        <v>1193</v>
      </c>
      <c r="AD5131" s="5">
        <v>1527.5874873554683</v>
      </c>
      <c r="AE5131" s="5">
        <v>196</v>
      </c>
      <c r="AF5131" s="5">
        <v>250.96994762923032</v>
      </c>
      <c r="AG5131" s="5">
        <v>909</v>
      </c>
      <c r="AH5131" s="5">
        <v>1163.9371550763792</v>
      </c>
      <c r="AI5131" s="5">
        <v>88</v>
      </c>
      <c r="AJ5131" s="5">
        <v>112.6803846498585</v>
      </c>
    </row>
    <row r="5132" spans="1:36" x14ac:dyDescent="0.25">
      <c r="A5132">
        <v>2019</v>
      </c>
      <c r="B5132" t="s">
        <v>41</v>
      </c>
      <c r="C5132" s="212" t="s">
        <v>2102</v>
      </c>
      <c r="D5132" s="47" t="s">
        <v>5859</v>
      </c>
      <c r="E5132" s="11">
        <v>27.129000000000001</v>
      </c>
      <c r="F5132" s="2">
        <v>0.46550000000000002</v>
      </c>
      <c r="G5132" s="2">
        <v>0.505</v>
      </c>
      <c r="H5132" s="2">
        <v>-3.949999999999998E-2</v>
      </c>
      <c r="I5132" s="2">
        <v>0.46839999999999998</v>
      </c>
      <c r="J5132" s="2">
        <v>0.45529999999999998</v>
      </c>
      <c r="K5132" s="2">
        <v>1.3100000000000001E-2</v>
      </c>
      <c r="L5132" s="2">
        <v>0.54369999999999996</v>
      </c>
      <c r="M5132" s="2">
        <v>0.434</v>
      </c>
      <c r="N5132" s="2">
        <v>0.10969999999999996</v>
      </c>
      <c r="O5132" s="2">
        <v>2.7766666666666662E-2</v>
      </c>
      <c r="P5132" s="2" t="s">
        <v>5765</v>
      </c>
      <c r="Q5132" s="5">
        <v>78107</v>
      </c>
      <c r="R5132" s="5">
        <v>2879.0961701500237</v>
      </c>
      <c r="S5132" s="5">
        <v>387</v>
      </c>
      <c r="T5132" s="5">
        <v>495.47415724582947</v>
      </c>
      <c r="U5132" s="5">
        <v>1</v>
      </c>
      <c r="V5132" s="5">
        <v>1.2802949799633836</v>
      </c>
      <c r="W5132" s="5">
        <v>49</v>
      </c>
      <c r="X5132" s="5">
        <v>62.734454018205803</v>
      </c>
      <c r="Y5132" s="5">
        <v>57</v>
      </c>
      <c r="Z5132" s="5">
        <v>72.976813857912859</v>
      </c>
      <c r="AA5132" s="5">
        <v>280</v>
      </c>
      <c r="AB5132" s="5">
        <v>358.48259438974736</v>
      </c>
      <c r="AC5132" s="225">
        <v>1096</v>
      </c>
      <c r="AD5132" s="5">
        <v>1403.2032980398683</v>
      </c>
      <c r="AE5132" s="5">
        <v>171</v>
      </c>
      <c r="AF5132" s="5">
        <v>218.93044157373859</v>
      </c>
      <c r="AG5132" s="5">
        <v>851</v>
      </c>
      <c r="AH5132" s="5">
        <v>1089.5310279488394</v>
      </c>
      <c r="AI5132" s="5">
        <v>74</v>
      </c>
      <c r="AJ5132" s="5">
        <v>94.741828517290386</v>
      </c>
    </row>
    <row r="5133" spans="1:36" x14ac:dyDescent="0.25">
      <c r="A5133">
        <v>2019</v>
      </c>
      <c r="B5133" t="s">
        <v>71</v>
      </c>
      <c r="C5133" s="212" t="s">
        <v>5538</v>
      </c>
      <c r="D5133" s="47" t="s">
        <v>5291</v>
      </c>
      <c r="E5133" s="11">
        <v>0</v>
      </c>
      <c r="F5133" s="2">
        <v>0.48149999999999998</v>
      </c>
      <c r="G5133" s="2">
        <v>0.49559999999999998</v>
      </c>
      <c r="H5133" s="2">
        <v>-1.4100000000000001E-2</v>
      </c>
      <c r="I5133" s="2">
        <v>0.51300000000000001</v>
      </c>
      <c r="J5133" s="2">
        <v>0.41589999999999999</v>
      </c>
      <c r="K5133" s="2">
        <v>9.710000000000002E-2</v>
      </c>
      <c r="L5133" s="2">
        <v>0.59409999999999996</v>
      </c>
      <c r="M5133" s="2">
        <v>0.379</v>
      </c>
      <c r="N5133" s="2">
        <v>0.21509999999999996</v>
      </c>
      <c r="O5133" s="2">
        <v>9.9366666666666659E-2</v>
      </c>
      <c r="P5133" s="2" t="s">
        <v>5765</v>
      </c>
      <c r="Q5133" s="5">
        <v>78332</v>
      </c>
      <c r="R5133" s="5" t="s">
        <v>4791</v>
      </c>
      <c r="S5133" s="5">
        <v>81</v>
      </c>
      <c r="T5133" s="5">
        <v>103.4060154215391</v>
      </c>
      <c r="U5133" s="5">
        <v>0</v>
      </c>
      <c r="V5133" s="5">
        <v>0</v>
      </c>
      <c r="W5133" s="5">
        <v>25</v>
      </c>
      <c r="X5133" s="5">
        <v>31.915436858499721</v>
      </c>
      <c r="Y5133" s="5">
        <v>8</v>
      </c>
      <c r="Z5133" s="5">
        <v>10.21293979471991</v>
      </c>
      <c r="AA5133" s="5">
        <v>48</v>
      </c>
      <c r="AB5133" s="5">
        <v>61.277638768319456</v>
      </c>
      <c r="AC5133" s="225">
        <v>730</v>
      </c>
      <c r="AD5133" s="5">
        <v>931.93075626819177</v>
      </c>
      <c r="AE5133" s="5">
        <v>103</v>
      </c>
      <c r="AF5133" s="5">
        <v>131.49159985701883</v>
      </c>
      <c r="AG5133" s="5">
        <v>586</v>
      </c>
      <c r="AH5133" s="5">
        <v>748.09783996323347</v>
      </c>
      <c r="AI5133" s="5">
        <v>41</v>
      </c>
      <c r="AJ5133" s="5">
        <v>52.341316447939541</v>
      </c>
    </row>
    <row r="5134" spans="1:36" x14ac:dyDescent="0.25">
      <c r="A5134">
        <v>2017</v>
      </c>
      <c r="B5134" t="s">
        <v>71</v>
      </c>
      <c r="C5134" s="212" t="s">
        <v>5918</v>
      </c>
      <c r="D5134" s="47" t="s">
        <v>5914</v>
      </c>
      <c r="E5134" s="11">
        <v>0</v>
      </c>
      <c r="F5134" s="2">
        <v>0.4098</v>
      </c>
      <c r="G5134" s="2">
        <v>0.58040000000000003</v>
      </c>
      <c r="H5134" s="2">
        <v>-0.17060000000000003</v>
      </c>
      <c r="I5134" s="2">
        <v>0.28050000000000003</v>
      </c>
      <c r="J5134" s="2">
        <v>0.68500000000000005</v>
      </c>
      <c r="K5134" s="2">
        <v>-0.40450000000000003</v>
      </c>
      <c r="L5134" s="2">
        <v>0.28649999999999998</v>
      </c>
      <c r="M5134" s="2">
        <v>0.70399999999999996</v>
      </c>
      <c r="N5134" s="2">
        <v>-0.41749999999999998</v>
      </c>
      <c r="O5134" s="2">
        <v>-0.3308666666666667</v>
      </c>
      <c r="P5134" s="2" t="s">
        <v>5900</v>
      </c>
      <c r="Q5134" s="5">
        <v>78467</v>
      </c>
      <c r="R5134" s="5" t="s">
        <v>4791</v>
      </c>
      <c r="S5134" s="5">
        <v>204</v>
      </c>
      <c r="T5134" s="5">
        <v>259.98190322046213</v>
      </c>
      <c r="U5134" s="5">
        <v>4</v>
      </c>
      <c r="V5134" s="5">
        <v>5.0976843768718059</v>
      </c>
      <c r="W5134" s="5">
        <v>44</v>
      </c>
      <c r="X5134" s="5">
        <v>56.074528145589873</v>
      </c>
      <c r="Y5134" s="5">
        <v>33</v>
      </c>
      <c r="Z5134" s="5">
        <v>42.055896109192403</v>
      </c>
      <c r="AA5134" s="5">
        <v>123</v>
      </c>
      <c r="AB5134" s="5">
        <v>156.75379458880803</v>
      </c>
      <c r="AC5134" s="225">
        <v>1673</v>
      </c>
      <c r="AD5134" s="5">
        <v>2132.1064906266329</v>
      </c>
      <c r="AE5134" s="5">
        <v>268</v>
      </c>
      <c r="AF5134" s="5">
        <v>341.54485325041099</v>
      </c>
      <c r="AG5134" s="5">
        <v>1343</v>
      </c>
      <c r="AH5134" s="5">
        <v>1711.5475295347089</v>
      </c>
      <c r="AI5134" s="5">
        <v>62</v>
      </c>
      <c r="AJ5134" s="5">
        <v>79.014107841512995</v>
      </c>
    </row>
    <row r="5135" spans="1:36" x14ac:dyDescent="0.25">
      <c r="A5135">
        <v>2018</v>
      </c>
      <c r="B5135" t="s">
        <v>71</v>
      </c>
      <c r="C5135" s="212" t="s">
        <v>4828</v>
      </c>
      <c r="D5135" s="47" t="s">
        <v>4818</v>
      </c>
      <c r="E5135" s="11">
        <v>0</v>
      </c>
      <c r="F5135" s="2">
        <v>0.5323</v>
      </c>
      <c r="G5135" s="2">
        <v>0.45150000000000001</v>
      </c>
      <c r="H5135" s="2">
        <v>8.0799999999999983E-2</v>
      </c>
      <c r="I5135" s="2">
        <v>0.57130000000000003</v>
      </c>
      <c r="J5135" s="2">
        <v>0.37130000000000002</v>
      </c>
      <c r="K5135" s="2">
        <v>0.2</v>
      </c>
      <c r="L5135" s="2">
        <v>0.64910000000000001</v>
      </c>
      <c r="M5135" s="2">
        <v>0.33350000000000002</v>
      </c>
      <c r="N5135" s="2">
        <v>0.31559999999999999</v>
      </c>
      <c r="O5135" s="2">
        <v>0.1988</v>
      </c>
      <c r="P5135" s="2" t="s">
        <v>4792</v>
      </c>
      <c r="Q5135" s="5">
        <v>78542</v>
      </c>
      <c r="R5135" s="5" t="s">
        <v>4791</v>
      </c>
      <c r="S5135" s="5">
        <v>45</v>
      </c>
      <c r="T5135" s="5">
        <v>57.294186549871405</v>
      </c>
      <c r="U5135" s="5">
        <v>0</v>
      </c>
      <c r="V5135" s="5">
        <v>0</v>
      </c>
      <c r="W5135" s="5">
        <v>13</v>
      </c>
      <c r="X5135" s="5">
        <v>16.551653892185072</v>
      </c>
      <c r="Y5135" s="5">
        <v>10</v>
      </c>
      <c r="Z5135" s="5">
        <v>12.73204145552698</v>
      </c>
      <c r="AA5135" s="5">
        <v>22</v>
      </c>
      <c r="AB5135" s="5">
        <v>28.010491202159354</v>
      </c>
      <c r="AC5135" s="225">
        <v>663</v>
      </c>
      <c r="AD5135" s="5">
        <v>844.13434850143869</v>
      </c>
      <c r="AE5135" s="5">
        <v>44</v>
      </c>
      <c r="AF5135" s="5">
        <v>56.020982404318708</v>
      </c>
      <c r="AG5135" s="5">
        <v>585</v>
      </c>
      <c r="AH5135" s="5">
        <v>744.82442514832826</v>
      </c>
      <c r="AI5135" s="5">
        <v>34</v>
      </c>
      <c r="AJ5135" s="5">
        <v>43.288940948791733</v>
      </c>
    </row>
    <row r="5136" spans="1:36" x14ac:dyDescent="0.25">
      <c r="A5136">
        <v>2018</v>
      </c>
      <c r="B5136" t="s">
        <v>71</v>
      </c>
      <c r="C5136" s="212" t="s">
        <v>4828</v>
      </c>
      <c r="D5136" s="47" t="s">
        <v>4818</v>
      </c>
      <c r="E5136" s="11">
        <v>0</v>
      </c>
      <c r="F5136" s="2">
        <v>0.5323</v>
      </c>
      <c r="G5136" s="2">
        <v>0.45150000000000001</v>
      </c>
      <c r="H5136" s="2">
        <v>8.0799999999999983E-2</v>
      </c>
      <c r="I5136" s="2">
        <v>0.57130000000000003</v>
      </c>
      <c r="J5136" s="2">
        <v>0.37130000000000002</v>
      </c>
      <c r="K5136" s="2">
        <v>0.2</v>
      </c>
      <c r="L5136" s="2">
        <v>0.64910000000000001</v>
      </c>
      <c r="M5136" s="2">
        <v>0.33350000000000002</v>
      </c>
      <c r="N5136" s="2">
        <v>0.31559999999999999</v>
      </c>
      <c r="O5136" s="2">
        <v>0.1988</v>
      </c>
      <c r="P5136" s="2" t="s">
        <v>4792</v>
      </c>
      <c r="Q5136" s="5">
        <v>78542</v>
      </c>
      <c r="R5136" s="5" t="s">
        <v>4791</v>
      </c>
      <c r="S5136" s="5">
        <v>45</v>
      </c>
      <c r="T5136" s="5">
        <v>57.294186549871405</v>
      </c>
      <c r="U5136" s="5">
        <v>0</v>
      </c>
      <c r="V5136" s="5">
        <v>0</v>
      </c>
      <c r="W5136" s="5">
        <v>13</v>
      </c>
      <c r="X5136" s="5">
        <v>16.551653892185072</v>
      </c>
      <c r="Y5136" s="5">
        <v>10</v>
      </c>
      <c r="Z5136" s="5">
        <v>12.73204145552698</v>
      </c>
      <c r="AA5136" s="5">
        <v>22</v>
      </c>
      <c r="AB5136" s="5">
        <v>28.010491202159354</v>
      </c>
      <c r="AC5136" s="225">
        <v>663</v>
      </c>
      <c r="AD5136" s="5">
        <v>844.13434850143869</v>
      </c>
      <c r="AE5136" s="5">
        <v>44</v>
      </c>
      <c r="AF5136" s="5">
        <v>56.020982404318708</v>
      </c>
      <c r="AG5136" s="5">
        <v>585</v>
      </c>
      <c r="AH5136" s="5">
        <v>744.82442514832826</v>
      </c>
      <c r="AI5136" s="5">
        <v>34</v>
      </c>
      <c r="AJ5136" s="5">
        <v>43.288940948791733</v>
      </c>
    </row>
    <row r="5137" spans="1:36" x14ac:dyDescent="0.25">
      <c r="A5137">
        <v>2019</v>
      </c>
      <c r="B5137" t="s">
        <v>71</v>
      </c>
      <c r="C5137" s="212" t="s">
        <v>4828</v>
      </c>
      <c r="D5137" s="47" t="s">
        <v>4818</v>
      </c>
      <c r="E5137" s="11">
        <v>0</v>
      </c>
      <c r="F5137" s="2">
        <v>0.5323</v>
      </c>
      <c r="G5137" s="2">
        <v>0.45150000000000001</v>
      </c>
      <c r="H5137" s="2">
        <v>8.0799999999999983E-2</v>
      </c>
      <c r="I5137" s="2">
        <v>0.57130000000000003</v>
      </c>
      <c r="J5137" s="2">
        <v>0.37130000000000002</v>
      </c>
      <c r="K5137" s="2">
        <v>0.2</v>
      </c>
      <c r="L5137" s="2">
        <v>0.64910000000000001</v>
      </c>
      <c r="M5137" s="2">
        <v>0.33350000000000002</v>
      </c>
      <c r="N5137" s="2">
        <v>0.31559999999999999</v>
      </c>
      <c r="O5137" s="2">
        <v>0.1988</v>
      </c>
      <c r="P5137" s="2" t="s">
        <v>4792</v>
      </c>
      <c r="Q5137" s="5">
        <v>79052</v>
      </c>
      <c r="R5137" s="5" t="s">
        <v>4791</v>
      </c>
      <c r="S5137" s="5">
        <v>43</v>
      </c>
      <c r="T5137" s="5">
        <v>54.394575722309369</v>
      </c>
      <c r="U5137" s="5">
        <v>0</v>
      </c>
      <c r="V5137" s="5">
        <v>0</v>
      </c>
      <c r="W5137" s="5">
        <v>13</v>
      </c>
      <c r="X5137" s="5">
        <v>16.444871730000507</v>
      </c>
      <c r="Y5137" s="5">
        <v>5</v>
      </c>
      <c r="Z5137" s="5">
        <v>6.3249506653848098</v>
      </c>
      <c r="AA5137" s="5">
        <v>25</v>
      </c>
      <c r="AB5137" s="5">
        <v>31.624753326924047</v>
      </c>
      <c r="AC5137" s="225">
        <v>730</v>
      </c>
      <c r="AD5137" s="5">
        <v>923.44279714618222</v>
      </c>
      <c r="AE5137" s="5">
        <v>83</v>
      </c>
      <c r="AF5137" s="5">
        <v>104.99418104538785</v>
      </c>
      <c r="AG5137" s="5">
        <v>624</v>
      </c>
      <c r="AH5137" s="5">
        <v>789.35384304002434</v>
      </c>
      <c r="AI5137" s="5">
        <v>23</v>
      </c>
      <c r="AJ5137" s="5">
        <v>29.094773060770123</v>
      </c>
    </row>
    <row r="5138" spans="1:36" x14ac:dyDescent="0.25">
      <c r="A5138">
        <v>2018</v>
      </c>
      <c r="B5138" t="s">
        <v>71</v>
      </c>
      <c r="C5138" s="212" t="s">
        <v>5816</v>
      </c>
      <c r="D5138" s="47" t="s">
        <v>5291</v>
      </c>
      <c r="E5138" s="11">
        <v>0</v>
      </c>
      <c r="F5138" s="2">
        <v>0.48149999999999998</v>
      </c>
      <c r="G5138" s="2">
        <v>0.49559999999999998</v>
      </c>
      <c r="H5138" s="2">
        <v>-1.4100000000000001E-2</v>
      </c>
      <c r="I5138" s="2">
        <v>0.51300000000000001</v>
      </c>
      <c r="J5138" s="2">
        <v>0.41589999999999999</v>
      </c>
      <c r="K5138" s="2">
        <v>9.710000000000002E-2</v>
      </c>
      <c r="L5138" s="2">
        <v>0.59409999999999996</v>
      </c>
      <c r="M5138" s="2">
        <v>0.379</v>
      </c>
      <c r="N5138" s="2">
        <v>0.21509999999999996</v>
      </c>
      <c r="O5138" s="2">
        <v>9.9366666666666659E-2</v>
      </c>
      <c r="P5138" s="2" t="s">
        <v>5765</v>
      </c>
      <c r="Q5138" s="5">
        <v>79087</v>
      </c>
      <c r="R5138" s="5" t="s">
        <v>4791</v>
      </c>
      <c r="S5138" s="5">
        <v>97</v>
      </c>
      <c r="T5138" s="5">
        <v>122.64974015957111</v>
      </c>
      <c r="U5138" s="5">
        <v>2</v>
      </c>
      <c r="V5138" s="5">
        <v>2.5288606218468268</v>
      </c>
      <c r="W5138" s="5">
        <v>36</v>
      </c>
      <c r="X5138" s="5">
        <v>45.519491193242885</v>
      </c>
      <c r="Y5138" s="5">
        <v>12</v>
      </c>
      <c r="Z5138" s="5">
        <v>15.173163731080962</v>
      </c>
      <c r="AA5138" s="5">
        <v>47</v>
      </c>
      <c r="AB5138" s="5">
        <v>59.428224613400438</v>
      </c>
      <c r="AC5138" s="225">
        <v>966</v>
      </c>
      <c r="AD5138" s="5">
        <v>1221.4396803520174</v>
      </c>
      <c r="AE5138" s="5">
        <v>103</v>
      </c>
      <c r="AF5138" s="5">
        <v>130.2363220251116</v>
      </c>
      <c r="AG5138" s="5">
        <v>811</v>
      </c>
      <c r="AH5138" s="5">
        <v>1025.4529821588883</v>
      </c>
      <c r="AI5138" s="5">
        <v>52</v>
      </c>
      <c r="AJ5138" s="5">
        <v>65.750376168017496</v>
      </c>
    </row>
    <row r="5139" spans="1:36" x14ac:dyDescent="0.25">
      <c r="A5139">
        <v>2018</v>
      </c>
      <c r="B5139" t="s">
        <v>71</v>
      </c>
      <c r="C5139" s="212" t="s">
        <v>5816</v>
      </c>
      <c r="D5139" s="47" t="s">
        <v>5291</v>
      </c>
      <c r="E5139" s="11">
        <v>0</v>
      </c>
      <c r="F5139" s="2">
        <v>0.48149999999999998</v>
      </c>
      <c r="G5139" s="2">
        <v>0.49559999999999998</v>
      </c>
      <c r="H5139" s="2">
        <v>-1.4100000000000001E-2</v>
      </c>
      <c r="I5139" s="2">
        <v>0.51300000000000001</v>
      </c>
      <c r="J5139" s="2">
        <v>0.41589999999999999</v>
      </c>
      <c r="K5139" s="2">
        <v>9.710000000000002E-2</v>
      </c>
      <c r="L5139" s="2">
        <v>0.59409999999999996</v>
      </c>
      <c r="M5139" s="2">
        <v>0.379</v>
      </c>
      <c r="N5139" s="2">
        <v>0.21509999999999996</v>
      </c>
      <c r="O5139" s="2">
        <v>9.9366666666666659E-2</v>
      </c>
      <c r="P5139" s="2" t="s">
        <v>5765</v>
      </c>
      <c r="Q5139" s="5">
        <v>79087</v>
      </c>
      <c r="R5139" s="5" t="s">
        <v>4791</v>
      </c>
      <c r="S5139" s="5">
        <v>97</v>
      </c>
      <c r="T5139" s="5">
        <v>122.64974015957111</v>
      </c>
      <c r="U5139" s="5">
        <v>2</v>
      </c>
      <c r="V5139" s="5">
        <v>2.5288606218468268</v>
      </c>
      <c r="W5139" s="5">
        <v>36</v>
      </c>
      <c r="X5139" s="5">
        <v>45.519491193242885</v>
      </c>
      <c r="Y5139" s="5">
        <v>12</v>
      </c>
      <c r="Z5139" s="5">
        <v>15.173163731080962</v>
      </c>
      <c r="AA5139" s="5">
        <v>47</v>
      </c>
      <c r="AB5139" s="5">
        <v>59.428224613400438</v>
      </c>
      <c r="AC5139" s="225">
        <v>966</v>
      </c>
      <c r="AD5139" s="5">
        <v>1221.4396803520174</v>
      </c>
      <c r="AE5139" s="5">
        <v>103</v>
      </c>
      <c r="AF5139" s="5">
        <v>130.2363220251116</v>
      </c>
      <c r="AG5139" s="5">
        <v>811</v>
      </c>
      <c r="AH5139" s="5">
        <v>1025.4529821588883</v>
      </c>
      <c r="AI5139" s="5">
        <v>52</v>
      </c>
      <c r="AJ5139" s="5">
        <v>65.750376168017496</v>
      </c>
    </row>
    <row r="5140" spans="1:36" x14ac:dyDescent="0.25">
      <c r="A5140">
        <v>2019</v>
      </c>
      <c r="B5140" t="s">
        <v>71</v>
      </c>
      <c r="C5140" s="212" t="s">
        <v>5816</v>
      </c>
      <c r="D5140" s="47" t="s">
        <v>5291</v>
      </c>
      <c r="E5140" s="11">
        <v>0</v>
      </c>
      <c r="F5140" s="2">
        <v>0.48149999999999998</v>
      </c>
      <c r="G5140" s="2">
        <v>0.49559999999999998</v>
      </c>
      <c r="H5140" s="2">
        <v>-1.4100000000000001E-2</v>
      </c>
      <c r="I5140" s="2">
        <v>0.51300000000000001</v>
      </c>
      <c r="J5140" s="2">
        <v>0.41589999999999999</v>
      </c>
      <c r="K5140" s="2">
        <v>9.710000000000002E-2</v>
      </c>
      <c r="L5140" s="2">
        <v>0.59409999999999996</v>
      </c>
      <c r="M5140" s="2">
        <v>0.379</v>
      </c>
      <c r="N5140" s="2">
        <v>0.21509999999999996</v>
      </c>
      <c r="O5140" s="2">
        <v>9.9366666666666659E-2</v>
      </c>
      <c r="P5140" s="2" t="s">
        <v>5765</v>
      </c>
      <c r="Q5140" s="5">
        <v>80170</v>
      </c>
      <c r="R5140" s="5" t="s">
        <v>4791</v>
      </c>
      <c r="S5140" s="5">
        <v>57</v>
      </c>
      <c r="T5140" s="5">
        <v>71.098914806037172</v>
      </c>
      <c r="U5140" s="5">
        <v>2</v>
      </c>
      <c r="V5140" s="5">
        <v>2.4946987651241113</v>
      </c>
      <c r="W5140" s="5">
        <v>24</v>
      </c>
      <c r="X5140" s="5">
        <v>29.936385181489335</v>
      </c>
      <c r="Y5140" s="5">
        <v>8</v>
      </c>
      <c r="Z5140" s="5">
        <v>9.978795060496445</v>
      </c>
      <c r="AA5140" s="5">
        <v>23</v>
      </c>
      <c r="AB5140" s="5">
        <v>28.689035798927282</v>
      </c>
      <c r="AC5140" s="225">
        <v>674</v>
      </c>
      <c r="AD5140" s="5">
        <v>840.71348384682551</v>
      </c>
      <c r="AE5140" s="5">
        <v>65</v>
      </c>
      <c r="AF5140" s="5">
        <v>81.07770986653361</v>
      </c>
      <c r="AG5140" s="5">
        <v>558</v>
      </c>
      <c r="AH5140" s="5">
        <v>696.02095546962698</v>
      </c>
      <c r="AI5140" s="5">
        <v>51</v>
      </c>
      <c r="AJ5140" s="5">
        <v>63.614818510664833</v>
      </c>
    </row>
    <row r="5141" spans="1:36" x14ac:dyDescent="0.25">
      <c r="A5141">
        <v>2018</v>
      </c>
      <c r="B5141" t="s">
        <v>49</v>
      </c>
      <c r="C5141" s="212" t="s">
        <v>991</v>
      </c>
      <c r="D5141" s="47" t="s">
        <v>6406</v>
      </c>
      <c r="E5141" s="11">
        <v>6.9</v>
      </c>
      <c r="F5141" s="2">
        <v>0</v>
      </c>
      <c r="G5141" s="2">
        <v>0</v>
      </c>
      <c r="H5141" s="2">
        <v>0</v>
      </c>
      <c r="I5141" s="2">
        <v>0.14399999999999999</v>
      </c>
      <c r="J5141" s="2">
        <v>0.80900000000000005</v>
      </c>
      <c r="K5141" s="2">
        <v>-0.66500000000000004</v>
      </c>
      <c r="L5141" s="2">
        <v>0.158</v>
      </c>
      <c r="M5141" s="2">
        <v>0.83299999999999996</v>
      </c>
      <c r="N5141" s="2">
        <v>-0.67499999999999993</v>
      </c>
      <c r="O5141" s="2">
        <v>-0.4466666666666666</v>
      </c>
      <c r="P5141" s="2" t="s">
        <v>5900</v>
      </c>
      <c r="Q5141" s="5">
        <v>80243</v>
      </c>
      <c r="R5141" s="5">
        <v>11629.420289855072</v>
      </c>
      <c r="S5141" s="5">
        <v>541</v>
      </c>
      <c r="T5141" s="5">
        <v>674.20211108757144</v>
      </c>
      <c r="U5141" s="5">
        <v>3</v>
      </c>
      <c r="V5141" s="5">
        <v>3.7386438692471615</v>
      </c>
      <c r="W5141" s="5">
        <v>32</v>
      </c>
      <c r="X5141" s="5">
        <v>39.87886793863639</v>
      </c>
      <c r="Y5141" s="5">
        <v>87</v>
      </c>
      <c r="Z5141" s="5">
        <v>108.42067220816769</v>
      </c>
      <c r="AA5141" s="5">
        <v>419</v>
      </c>
      <c r="AB5141" s="5">
        <v>522.16392707152033</v>
      </c>
      <c r="AC5141" s="225">
        <v>954</v>
      </c>
      <c r="AD5141" s="5">
        <v>1188.8887504205975</v>
      </c>
      <c r="AE5141" s="5">
        <v>113</v>
      </c>
      <c r="AF5141" s="5">
        <v>140.82225240830977</v>
      </c>
      <c r="AG5141" s="5">
        <v>677</v>
      </c>
      <c r="AH5141" s="5">
        <v>843.68729982677621</v>
      </c>
      <c r="AI5141" s="5">
        <v>164</v>
      </c>
      <c r="AJ5141" s="5">
        <v>204.37919818551151</v>
      </c>
    </row>
    <row r="5142" spans="1:36" x14ac:dyDescent="0.25">
      <c r="A5142">
        <v>2018</v>
      </c>
      <c r="B5142" t="s">
        <v>49</v>
      </c>
      <c r="C5142" s="212" t="s">
        <v>991</v>
      </c>
      <c r="D5142" s="47" t="s">
        <v>6406</v>
      </c>
      <c r="E5142" s="11">
        <v>6.9</v>
      </c>
      <c r="F5142" s="2">
        <v>0</v>
      </c>
      <c r="G5142" s="2">
        <v>0</v>
      </c>
      <c r="H5142" s="2">
        <v>0</v>
      </c>
      <c r="I5142" s="2">
        <v>0.14399999999999999</v>
      </c>
      <c r="J5142" s="2">
        <v>0.80900000000000005</v>
      </c>
      <c r="K5142" s="2">
        <v>-0.66500000000000004</v>
      </c>
      <c r="L5142" s="2">
        <v>0.158</v>
      </c>
      <c r="M5142" s="2">
        <v>0.83299999999999996</v>
      </c>
      <c r="N5142" s="2">
        <v>-0.67499999999999993</v>
      </c>
      <c r="O5142" s="2">
        <v>-0.4466666666666666</v>
      </c>
      <c r="P5142" s="2" t="s">
        <v>5900</v>
      </c>
      <c r="Q5142" s="5">
        <v>80669</v>
      </c>
      <c r="R5142" s="5">
        <v>11691.159420289854</v>
      </c>
      <c r="S5142" s="5">
        <v>500</v>
      </c>
      <c r="T5142" s="5">
        <v>619.81678215919374</v>
      </c>
      <c r="U5142" s="5">
        <v>5</v>
      </c>
      <c r="V5142" s="5">
        <v>6.1981678215919382</v>
      </c>
      <c r="W5142" s="5">
        <v>29</v>
      </c>
      <c r="X5142" s="5">
        <v>35.949373365233235</v>
      </c>
      <c r="Y5142" s="5">
        <v>71</v>
      </c>
      <c r="Z5142" s="5">
        <v>88.013983066605505</v>
      </c>
      <c r="AA5142" s="5">
        <v>395</v>
      </c>
      <c r="AB5142" s="5">
        <v>489.65525790576299</v>
      </c>
      <c r="AC5142" s="225">
        <v>934</v>
      </c>
      <c r="AD5142" s="5">
        <v>1157.8177490733738</v>
      </c>
      <c r="AE5142" s="5">
        <v>129</v>
      </c>
      <c r="AF5142" s="5">
        <v>159.91272979707199</v>
      </c>
      <c r="AG5142" s="5">
        <v>583</v>
      </c>
      <c r="AH5142" s="5">
        <v>722.70636799761996</v>
      </c>
      <c r="AI5142" s="5">
        <v>222</v>
      </c>
      <c r="AJ5142" s="5">
        <v>275.19865127868201</v>
      </c>
    </row>
    <row r="5143" spans="1:36" x14ac:dyDescent="0.25">
      <c r="A5143">
        <v>2018</v>
      </c>
      <c r="B5143" t="s">
        <v>71</v>
      </c>
      <c r="C5143" s="212" t="s">
        <v>5918</v>
      </c>
      <c r="D5143" s="47" t="s">
        <v>5914</v>
      </c>
      <c r="E5143" s="11">
        <v>0</v>
      </c>
      <c r="F5143" s="2">
        <v>0.4098</v>
      </c>
      <c r="G5143" s="2">
        <v>0.58040000000000003</v>
      </c>
      <c r="H5143" s="2">
        <v>-0.17060000000000003</v>
      </c>
      <c r="I5143" s="2">
        <v>0.28050000000000003</v>
      </c>
      <c r="J5143" s="2">
        <v>0.68500000000000005</v>
      </c>
      <c r="K5143" s="2">
        <v>-0.40450000000000003</v>
      </c>
      <c r="L5143" s="2">
        <v>0.28649999999999998</v>
      </c>
      <c r="M5143" s="2">
        <v>0.70399999999999996</v>
      </c>
      <c r="N5143" s="2">
        <v>-0.41749999999999998</v>
      </c>
      <c r="O5143" s="2">
        <v>-0.3308666666666667</v>
      </c>
      <c r="P5143" s="2" t="s">
        <v>5900</v>
      </c>
      <c r="Q5143" s="5">
        <v>80814</v>
      </c>
      <c r="R5143" s="5" t="s">
        <v>4791</v>
      </c>
      <c r="S5143" s="5">
        <v>238</v>
      </c>
      <c r="T5143" s="5">
        <v>294.50342762392654</v>
      </c>
      <c r="U5143" s="5">
        <v>2</v>
      </c>
      <c r="V5143" s="5">
        <v>2.4748187195287943</v>
      </c>
      <c r="W5143" s="5">
        <v>58</v>
      </c>
      <c r="X5143" s="5">
        <v>71.769742866335037</v>
      </c>
      <c r="Y5143" s="5">
        <v>26</v>
      </c>
      <c r="Z5143" s="5">
        <v>32.172643353874328</v>
      </c>
      <c r="AA5143" s="5">
        <v>152</v>
      </c>
      <c r="AB5143" s="5">
        <v>188.08622268418839</v>
      </c>
      <c r="AC5143" s="225">
        <v>1585</v>
      </c>
      <c r="AD5143" s="5">
        <v>1961.2938352265696</v>
      </c>
      <c r="AE5143" s="5">
        <v>244</v>
      </c>
      <c r="AF5143" s="5">
        <v>301.92788378251294</v>
      </c>
      <c r="AG5143" s="5">
        <v>1280</v>
      </c>
      <c r="AH5143" s="5">
        <v>1583.8839804984284</v>
      </c>
      <c r="AI5143" s="5">
        <v>61</v>
      </c>
      <c r="AJ5143" s="5">
        <v>75.481970945628234</v>
      </c>
    </row>
    <row r="5144" spans="1:36" x14ac:dyDescent="0.25">
      <c r="A5144">
        <v>2018</v>
      </c>
      <c r="B5144" t="s">
        <v>71</v>
      </c>
      <c r="C5144" s="212" t="s">
        <v>5918</v>
      </c>
      <c r="D5144" s="47" t="s">
        <v>5914</v>
      </c>
      <c r="E5144" s="11">
        <v>0</v>
      </c>
      <c r="F5144" s="2">
        <v>0.4098</v>
      </c>
      <c r="G5144" s="2">
        <v>0.58040000000000003</v>
      </c>
      <c r="H5144" s="2">
        <v>-0.17060000000000003</v>
      </c>
      <c r="I5144" s="2">
        <v>0.28050000000000003</v>
      </c>
      <c r="J5144" s="2">
        <v>0.68500000000000005</v>
      </c>
      <c r="K5144" s="2">
        <v>-0.40450000000000003</v>
      </c>
      <c r="L5144" s="2">
        <v>0.28649999999999998</v>
      </c>
      <c r="M5144" s="2">
        <v>0.70399999999999996</v>
      </c>
      <c r="N5144" s="2">
        <v>-0.41749999999999998</v>
      </c>
      <c r="O5144" s="2">
        <v>-0.3308666666666667</v>
      </c>
      <c r="P5144" s="2" t="s">
        <v>5900</v>
      </c>
      <c r="Q5144" s="5">
        <v>80814</v>
      </c>
      <c r="R5144" s="5" t="s">
        <v>4791</v>
      </c>
      <c r="S5144" s="5">
        <v>238</v>
      </c>
      <c r="T5144" s="5">
        <v>294.50342762392654</v>
      </c>
      <c r="U5144" s="5">
        <v>2</v>
      </c>
      <c r="V5144" s="5">
        <v>2.4748187195287943</v>
      </c>
      <c r="W5144" s="5">
        <v>58</v>
      </c>
      <c r="X5144" s="5">
        <v>71.769742866335037</v>
      </c>
      <c r="Y5144" s="5">
        <v>26</v>
      </c>
      <c r="Z5144" s="5">
        <v>32.172643353874328</v>
      </c>
      <c r="AA5144" s="5">
        <v>152</v>
      </c>
      <c r="AB5144" s="5">
        <v>188.08622268418839</v>
      </c>
      <c r="AC5144" s="225">
        <v>1585</v>
      </c>
      <c r="AD5144" s="5">
        <v>1961.2938352265696</v>
      </c>
      <c r="AE5144" s="5">
        <v>244</v>
      </c>
      <c r="AF5144" s="5">
        <v>301.92788378251294</v>
      </c>
      <c r="AG5144" s="5">
        <v>1280</v>
      </c>
      <c r="AH5144" s="5">
        <v>1583.8839804984284</v>
      </c>
      <c r="AI5144" s="5">
        <v>61</v>
      </c>
      <c r="AJ5144" s="5">
        <v>75.481970945628234</v>
      </c>
    </row>
    <row r="5145" spans="1:36" x14ac:dyDescent="0.25">
      <c r="A5145">
        <v>2018</v>
      </c>
      <c r="B5145" t="s">
        <v>70</v>
      </c>
      <c r="C5145" s="212" t="s">
        <v>914</v>
      </c>
      <c r="D5145" s="47" t="s">
        <v>5291</v>
      </c>
      <c r="E5145" s="11">
        <v>41.45</v>
      </c>
      <c r="F5145" s="2">
        <v>0.622</v>
      </c>
      <c r="G5145" s="2">
        <v>0.36080000000000001</v>
      </c>
      <c r="H5145" s="2">
        <v>0.26119999999999999</v>
      </c>
      <c r="I5145" s="2">
        <v>0.64190000000000003</v>
      </c>
      <c r="J5145" s="2">
        <v>0.2918</v>
      </c>
      <c r="K5145" s="2">
        <v>0.35010000000000002</v>
      </c>
      <c r="L5145" s="2">
        <v>0.72589999999999999</v>
      </c>
      <c r="M5145" s="2">
        <v>0.26129999999999998</v>
      </c>
      <c r="N5145" s="2">
        <v>0.46460000000000001</v>
      </c>
      <c r="O5145" s="2">
        <v>0.3586333333333333</v>
      </c>
      <c r="P5145" s="5" t="s">
        <v>4792</v>
      </c>
      <c r="Q5145" s="5">
        <v>80825</v>
      </c>
      <c r="R5145" s="5">
        <v>1949.9396863691193</v>
      </c>
      <c r="S5145" s="5">
        <v>119</v>
      </c>
      <c r="T5145" s="5">
        <v>147.2316733683885</v>
      </c>
      <c r="U5145" s="5">
        <v>0</v>
      </c>
      <c r="V5145" s="5">
        <v>0</v>
      </c>
      <c r="W5145" s="5">
        <v>19</v>
      </c>
      <c r="X5145" s="5">
        <v>23.507578100835136</v>
      </c>
      <c r="Y5145" s="5">
        <v>9</v>
      </c>
      <c r="Z5145" s="5">
        <v>11.135168574079803</v>
      </c>
      <c r="AA5145" s="5">
        <v>91</v>
      </c>
      <c r="AB5145" s="5">
        <v>112.58892669347355</v>
      </c>
      <c r="AC5145" s="225">
        <v>982</v>
      </c>
      <c r="AD5145" s="5">
        <v>1214.9706155273739</v>
      </c>
      <c r="AE5145" s="5">
        <v>77</v>
      </c>
      <c r="AF5145" s="5">
        <v>95.26755335601608</v>
      </c>
      <c r="AG5145" s="5">
        <v>850</v>
      </c>
      <c r="AH5145" s="5">
        <v>1051.6548097742036</v>
      </c>
      <c r="AI5145" s="5">
        <v>55</v>
      </c>
      <c r="AJ5145" s="5">
        <v>68.048252397154357</v>
      </c>
    </row>
    <row r="5146" spans="1:36" x14ac:dyDescent="0.25">
      <c r="A5146">
        <v>2017</v>
      </c>
      <c r="B5146" t="s">
        <v>49</v>
      </c>
      <c r="C5146" s="212" t="s">
        <v>991</v>
      </c>
      <c r="D5146" s="47" t="s">
        <v>6406</v>
      </c>
      <c r="E5146" s="11">
        <v>6.9</v>
      </c>
      <c r="F5146" s="2">
        <v>0</v>
      </c>
      <c r="G5146" s="2">
        <v>0</v>
      </c>
      <c r="H5146" s="2">
        <v>0</v>
      </c>
      <c r="I5146" s="2">
        <v>0.14399999999999999</v>
      </c>
      <c r="J5146" s="2">
        <v>0.80900000000000005</v>
      </c>
      <c r="K5146" s="2">
        <v>-0.66500000000000004</v>
      </c>
      <c r="L5146" s="2">
        <v>0.158</v>
      </c>
      <c r="M5146" s="2">
        <v>0.83299999999999996</v>
      </c>
      <c r="N5146" s="2">
        <v>-0.67499999999999993</v>
      </c>
      <c r="O5146" s="2">
        <v>-0.4466666666666666</v>
      </c>
      <c r="P5146" s="2" t="s">
        <v>5900</v>
      </c>
      <c r="Q5146" s="5">
        <v>80890</v>
      </c>
      <c r="R5146" s="5">
        <v>11723.1884057971</v>
      </c>
      <c r="S5146" s="5">
        <v>585</v>
      </c>
      <c r="T5146" s="5">
        <v>723.20435158857708</v>
      </c>
      <c r="U5146" s="5">
        <v>11</v>
      </c>
      <c r="V5146" s="5">
        <v>13.598714303374955</v>
      </c>
      <c r="W5146" s="5">
        <v>30</v>
      </c>
      <c r="X5146" s="5">
        <v>37.087402645568055</v>
      </c>
      <c r="Y5146" s="5">
        <v>151</v>
      </c>
      <c r="Z5146" s="5">
        <v>186.67325998269254</v>
      </c>
      <c r="AA5146" s="5">
        <v>393</v>
      </c>
      <c r="AB5146" s="5">
        <v>485.84497465694153</v>
      </c>
      <c r="AC5146" s="225">
        <v>1391</v>
      </c>
      <c r="AD5146" s="5">
        <v>1719.6192359995055</v>
      </c>
      <c r="AE5146" s="5">
        <v>224</v>
      </c>
      <c r="AF5146" s="5">
        <v>276.91927308690816</v>
      </c>
      <c r="AG5146" s="5">
        <v>759</v>
      </c>
      <c r="AH5146" s="5">
        <v>938.31128693287178</v>
      </c>
      <c r="AI5146" s="5">
        <v>408</v>
      </c>
      <c r="AJ5146" s="5">
        <v>504.38867597972558</v>
      </c>
    </row>
    <row r="5147" spans="1:36" x14ac:dyDescent="0.25">
      <c r="A5147">
        <v>2019</v>
      </c>
      <c r="B5147" t="s">
        <v>71</v>
      </c>
      <c r="C5147" s="212" t="s">
        <v>5918</v>
      </c>
      <c r="D5147" s="47" t="s">
        <v>5914</v>
      </c>
      <c r="E5147" s="11">
        <v>0</v>
      </c>
      <c r="F5147" s="2">
        <v>0.4098</v>
      </c>
      <c r="G5147" s="2">
        <v>0.58040000000000003</v>
      </c>
      <c r="H5147" s="2">
        <v>-0.17060000000000003</v>
      </c>
      <c r="I5147" s="2">
        <v>0.28050000000000003</v>
      </c>
      <c r="J5147" s="2">
        <v>0.68500000000000005</v>
      </c>
      <c r="K5147" s="2">
        <v>-0.40450000000000003</v>
      </c>
      <c r="L5147" s="2">
        <v>0.28649999999999998</v>
      </c>
      <c r="M5147" s="2">
        <v>0.70399999999999996</v>
      </c>
      <c r="N5147" s="2">
        <v>-0.41749999999999998</v>
      </c>
      <c r="O5147" s="2">
        <v>-0.3308666666666667</v>
      </c>
      <c r="P5147" s="2" t="s">
        <v>5900</v>
      </c>
      <c r="Q5147" s="5">
        <v>80896</v>
      </c>
      <c r="R5147" s="5" t="s">
        <v>4791</v>
      </c>
      <c r="S5147" s="5">
        <v>235</v>
      </c>
      <c r="T5147" s="5">
        <v>290.49643987341773</v>
      </c>
      <c r="U5147" s="5">
        <v>0</v>
      </c>
      <c r="V5147" s="5">
        <v>0</v>
      </c>
      <c r="W5147" s="5">
        <v>50</v>
      </c>
      <c r="X5147" s="5">
        <v>61.807753164556964</v>
      </c>
      <c r="Y5147" s="5">
        <v>28</v>
      </c>
      <c r="Z5147" s="5">
        <v>34.6123417721519</v>
      </c>
      <c r="AA5147" s="5">
        <v>157</v>
      </c>
      <c r="AB5147" s="5">
        <v>194.07634493670886</v>
      </c>
      <c r="AC5147" s="225">
        <v>1423</v>
      </c>
      <c r="AD5147" s="5">
        <v>1759.0486550632909</v>
      </c>
      <c r="AE5147" s="5">
        <v>235</v>
      </c>
      <c r="AF5147" s="5">
        <v>290.49643987341773</v>
      </c>
      <c r="AG5147" s="5">
        <v>1135</v>
      </c>
      <c r="AH5147" s="5">
        <v>1403.035996835443</v>
      </c>
      <c r="AI5147" s="5">
        <v>53</v>
      </c>
      <c r="AJ5147" s="5">
        <v>65.516218354430379</v>
      </c>
    </row>
    <row r="5148" spans="1:36" x14ac:dyDescent="0.25">
      <c r="A5148">
        <v>2019</v>
      </c>
      <c r="B5148" t="s">
        <v>41</v>
      </c>
      <c r="C5148" s="212" t="s">
        <v>6007</v>
      </c>
      <c r="D5148" s="47" t="s">
        <v>6005</v>
      </c>
      <c r="E5148" s="11">
        <v>5.8650000000000002</v>
      </c>
      <c r="F5148" s="2">
        <v>0.24049999999999999</v>
      </c>
      <c r="G5148" s="2">
        <v>0.74350000000000005</v>
      </c>
      <c r="H5148" s="2">
        <v>-0.50300000000000011</v>
      </c>
      <c r="I5148" s="2">
        <v>0.2102</v>
      </c>
      <c r="J5148" s="2">
        <v>0.74750000000000005</v>
      </c>
      <c r="K5148" s="2">
        <v>-0.53730000000000011</v>
      </c>
      <c r="L5148" s="2">
        <v>0.24629999999999999</v>
      </c>
      <c r="M5148" s="2">
        <v>0.74</v>
      </c>
      <c r="N5148" s="2">
        <v>-0.49370000000000003</v>
      </c>
      <c r="O5148" s="2">
        <v>-0.51133333333333342</v>
      </c>
      <c r="P5148" s="2" t="s">
        <v>5900</v>
      </c>
      <c r="Q5148" s="5">
        <v>81270</v>
      </c>
      <c r="R5148" s="5">
        <v>13856.777493606138</v>
      </c>
      <c r="S5148" s="5">
        <v>258</v>
      </c>
      <c r="T5148" s="5">
        <v>317.46031746031747</v>
      </c>
      <c r="U5148" s="5">
        <v>3</v>
      </c>
      <c r="V5148" s="5">
        <v>3.6913990402362495</v>
      </c>
      <c r="W5148" s="5">
        <v>47</v>
      </c>
      <c r="X5148" s="5">
        <v>57.831918297034576</v>
      </c>
      <c r="Y5148" s="5">
        <v>85</v>
      </c>
      <c r="Z5148" s="5">
        <v>104.58963947336041</v>
      </c>
      <c r="AA5148" s="5">
        <v>123</v>
      </c>
      <c r="AB5148" s="5">
        <v>151.34736064968624</v>
      </c>
      <c r="AC5148" s="225">
        <v>1579</v>
      </c>
      <c r="AD5148" s="5">
        <v>1942.9063615110126</v>
      </c>
      <c r="AE5148" s="5">
        <v>283</v>
      </c>
      <c r="AF5148" s="5">
        <v>348.22197612895286</v>
      </c>
      <c r="AG5148" s="5">
        <v>1175</v>
      </c>
      <c r="AH5148" s="5">
        <v>1445.7979574258643</v>
      </c>
      <c r="AI5148" s="5">
        <v>121</v>
      </c>
      <c r="AJ5148" s="5">
        <v>148.8864279561954</v>
      </c>
    </row>
    <row r="5149" spans="1:36" x14ac:dyDescent="0.25">
      <c r="A5149">
        <v>2018</v>
      </c>
      <c r="B5149" t="s">
        <v>71</v>
      </c>
      <c r="C5149" s="212" t="s">
        <v>4905</v>
      </c>
      <c r="D5149" s="47" t="s">
        <v>4903</v>
      </c>
      <c r="E5149" s="11">
        <v>0</v>
      </c>
      <c r="F5149" s="2">
        <v>0.67720000000000002</v>
      </c>
      <c r="G5149" s="2">
        <v>0.30840000000000001</v>
      </c>
      <c r="H5149" s="2">
        <v>0.36880000000000002</v>
      </c>
      <c r="I5149" s="2">
        <v>0.68899999999999995</v>
      </c>
      <c r="J5149" s="2">
        <v>0.2797</v>
      </c>
      <c r="K5149" s="2">
        <v>0.40929999999999994</v>
      </c>
      <c r="L5149" s="2">
        <v>0.6925</v>
      </c>
      <c r="M5149" s="2">
        <v>0.29870000000000002</v>
      </c>
      <c r="N5149" s="2">
        <v>0.39379999999999998</v>
      </c>
      <c r="O5149" s="2">
        <v>0.39063333333333333</v>
      </c>
      <c r="P5149" s="2" t="s">
        <v>4792</v>
      </c>
      <c r="Q5149" s="5">
        <v>81660</v>
      </c>
      <c r="R5149" s="5" t="s">
        <v>4791</v>
      </c>
      <c r="S5149" s="5">
        <v>326</v>
      </c>
      <c r="T5149" s="5">
        <v>399.21626255204512</v>
      </c>
      <c r="U5149" s="5">
        <v>8</v>
      </c>
      <c r="V5149" s="5">
        <v>9.7967180994366885</v>
      </c>
      <c r="W5149" s="5">
        <v>53</v>
      </c>
      <c r="X5149" s="5">
        <v>64.903257408768056</v>
      </c>
      <c r="Y5149" s="5">
        <v>46</v>
      </c>
      <c r="Z5149" s="5">
        <v>56.331129071760962</v>
      </c>
      <c r="AA5149" s="5">
        <v>219</v>
      </c>
      <c r="AB5149" s="5">
        <v>268.18515797207931</v>
      </c>
      <c r="AC5149" s="225">
        <v>2506</v>
      </c>
      <c r="AD5149" s="5">
        <v>3068.8219446485427</v>
      </c>
      <c r="AE5149" s="5">
        <v>584</v>
      </c>
      <c r="AF5149" s="5">
        <v>715.16042125887827</v>
      </c>
      <c r="AG5149" s="5">
        <v>1722</v>
      </c>
      <c r="AH5149" s="5">
        <v>2108.7435709037472</v>
      </c>
      <c r="AI5149" s="5">
        <v>200</v>
      </c>
      <c r="AJ5149" s="5">
        <v>244.91795248591723</v>
      </c>
    </row>
    <row r="5150" spans="1:36" x14ac:dyDescent="0.25">
      <c r="A5150">
        <v>2018</v>
      </c>
      <c r="B5150" t="s">
        <v>71</v>
      </c>
      <c r="C5150" s="212" t="s">
        <v>4905</v>
      </c>
      <c r="D5150" s="47" t="s">
        <v>4903</v>
      </c>
      <c r="E5150" s="11">
        <v>0</v>
      </c>
      <c r="F5150" s="2">
        <v>0.67720000000000002</v>
      </c>
      <c r="G5150" s="2">
        <v>0.30840000000000001</v>
      </c>
      <c r="H5150" s="2">
        <v>0.36880000000000002</v>
      </c>
      <c r="I5150" s="2">
        <v>0.68899999999999995</v>
      </c>
      <c r="J5150" s="2">
        <v>0.2797</v>
      </c>
      <c r="K5150" s="2">
        <v>0.40929999999999994</v>
      </c>
      <c r="L5150" s="2">
        <v>0.6925</v>
      </c>
      <c r="M5150" s="2">
        <v>0.29870000000000002</v>
      </c>
      <c r="N5150" s="2">
        <v>0.39379999999999998</v>
      </c>
      <c r="O5150" s="2">
        <v>0.39063333333333333</v>
      </c>
      <c r="P5150" s="2" t="s">
        <v>4792</v>
      </c>
      <c r="Q5150" s="5">
        <v>81660</v>
      </c>
      <c r="R5150" s="5" t="s">
        <v>4791</v>
      </c>
      <c r="S5150" s="5">
        <v>326</v>
      </c>
      <c r="T5150" s="5">
        <v>399.21626255204512</v>
      </c>
      <c r="U5150" s="5">
        <v>8</v>
      </c>
      <c r="V5150" s="5">
        <v>9.7967180994366885</v>
      </c>
      <c r="W5150" s="5">
        <v>53</v>
      </c>
      <c r="X5150" s="5">
        <v>64.903257408768056</v>
      </c>
      <c r="Y5150" s="5">
        <v>46</v>
      </c>
      <c r="Z5150" s="5">
        <v>56.331129071760962</v>
      </c>
      <c r="AA5150" s="5">
        <v>219</v>
      </c>
      <c r="AB5150" s="5">
        <v>268.18515797207931</v>
      </c>
      <c r="AC5150" s="225">
        <v>2506</v>
      </c>
      <c r="AD5150" s="5">
        <v>3068.8219446485427</v>
      </c>
      <c r="AE5150" s="5">
        <v>584</v>
      </c>
      <c r="AF5150" s="5">
        <v>715.16042125887827</v>
      </c>
      <c r="AG5150" s="5">
        <v>1722</v>
      </c>
      <c r="AH5150" s="5">
        <v>2108.7435709037472</v>
      </c>
      <c r="AI5150" s="5">
        <v>200</v>
      </c>
      <c r="AJ5150" s="5">
        <v>244.91795248591723</v>
      </c>
    </row>
    <row r="5151" spans="1:36" x14ac:dyDescent="0.25">
      <c r="A5151">
        <v>2018</v>
      </c>
      <c r="B5151" t="s">
        <v>49</v>
      </c>
      <c r="C5151" s="212" t="s">
        <v>5240</v>
      </c>
      <c r="D5151" s="47" t="s">
        <v>6316</v>
      </c>
      <c r="E5151" s="11">
        <v>4.0999999999999996</v>
      </c>
      <c r="F5151" s="2">
        <v>0.2611</v>
      </c>
      <c r="G5151" s="2">
        <v>0.71</v>
      </c>
      <c r="H5151" s="2">
        <v>-0.44889999999999997</v>
      </c>
      <c r="I5151" s="2">
        <v>0.10100000000000001</v>
      </c>
      <c r="J5151" s="2">
        <v>0.82499999999999996</v>
      </c>
      <c r="K5151" s="2">
        <v>-0.72399999999999998</v>
      </c>
      <c r="L5151" s="2">
        <v>0.14099999999999999</v>
      </c>
      <c r="M5151" s="2">
        <v>0.82199999999999995</v>
      </c>
      <c r="N5151" s="2">
        <v>-0.68099999999999994</v>
      </c>
      <c r="O5151" s="2">
        <v>-0.61796666666666666</v>
      </c>
      <c r="P5151" s="2" t="s">
        <v>5900</v>
      </c>
      <c r="Q5151" s="5">
        <v>81668</v>
      </c>
      <c r="R5151" s="5">
        <v>19919.024390243903</v>
      </c>
      <c r="S5151" s="5">
        <v>166</v>
      </c>
      <c r="T5151" s="5">
        <v>203.26198755938677</v>
      </c>
      <c r="U5151" s="5">
        <v>0</v>
      </c>
      <c r="V5151" s="5">
        <v>0</v>
      </c>
      <c r="W5151" s="5">
        <v>16</v>
      </c>
      <c r="X5151" s="5">
        <v>19.591516873193907</v>
      </c>
      <c r="Y5151" s="5">
        <v>38</v>
      </c>
      <c r="Z5151" s="5">
        <v>46.529852573835534</v>
      </c>
      <c r="AA5151" s="5">
        <v>112</v>
      </c>
      <c r="AB5151" s="5">
        <v>137.14061811235734</v>
      </c>
      <c r="AC5151" s="225">
        <v>1025</v>
      </c>
      <c r="AD5151" s="5">
        <v>1255.0815496889848</v>
      </c>
      <c r="AE5151" s="5">
        <v>140</v>
      </c>
      <c r="AF5151" s="5">
        <v>171.42577264044667</v>
      </c>
      <c r="AG5151" s="5">
        <v>796</v>
      </c>
      <c r="AH5151" s="5">
        <v>974.67796444139685</v>
      </c>
      <c r="AI5151" s="5">
        <v>89</v>
      </c>
      <c r="AJ5151" s="5">
        <v>108.97781260714112</v>
      </c>
    </row>
    <row r="5152" spans="1:36" x14ac:dyDescent="0.25">
      <c r="A5152">
        <v>2019</v>
      </c>
      <c r="B5152" t="s">
        <v>71</v>
      </c>
      <c r="C5152" s="212" t="s">
        <v>4905</v>
      </c>
      <c r="D5152" s="47" t="s">
        <v>4903</v>
      </c>
      <c r="E5152" s="11">
        <v>0</v>
      </c>
      <c r="F5152" s="2">
        <v>0.67720000000000002</v>
      </c>
      <c r="G5152" s="2">
        <v>0.30840000000000001</v>
      </c>
      <c r="H5152" s="2">
        <v>0.36880000000000002</v>
      </c>
      <c r="I5152" s="2">
        <v>0.68899999999999995</v>
      </c>
      <c r="J5152" s="2">
        <v>0.2797</v>
      </c>
      <c r="K5152" s="2">
        <v>0.40929999999999994</v>
      </c>
      <c r="L5152" s="2">
        <v>0.6925</v>
      </c>
      <c r="M5152" s="2">
        <v>0.29870000000000002</v>
      </c>
      <c r="N5152" s="2">
        <v>0.39379999999999998</v>
      </c>
      <c r="O5152" s="2">
        <v>0.39063333333333333</v>
      </c>
      <c r="P5152" s="2" t="s">
        <v>4792</v>
      </c>
      <c r="Q5152" s="5">
        <v>81783</v>
      </c>
      <c r="R5152" s="5" t="s">
        <v>4791</v>
      </c>
      <c r="S5152" s="5">
        <v>374</v>
      </c>
      <c r="T5152" s="5">
        <v>457.30775344509254</v>
      </c>
      <c r="U5152" s="5">
        <v>4</v>
      </c>
      <c r="V5152" s="5">
        <v>4.8909920154555353</v>
      </c>
      <c r="W5152" s="5">
        <v>62</v>
      </c>
      <c r="X5152" s="5">
        <v>75.810376239560796</v>
      </c>
      <c r="Y5152" s="5">
        <v>63</v>
      </c>
      <c r="Z5152" s="5">
        <v>77.033124243424666</v>
      </c>
      <c r="AA5152" s="5">
        <v>245</v>
      </c>
      <c r="AB5152" s="5">
        <v>299.57326094665149</v>
      </c>
      <c r="AC5152" s="225">
        <v>2410</v>
      </c>
      <c r="AD5152" s="5">
        <v>2946.8226893119595</v>
      </c>
      <c r="AE5152" s="5">
        <v>411</v>
      </c>
      <c r="AF5152" s="5">
        <v>502.54942958805623</v>
      </c>
      <c r="AG5152" s="5">
        <v>1809</v>
      </c>
      <c r="AH5152" s="5">
        <v>2211.9511389897657</v>
      </c>
      <c r="AI5152" s="5">
        <v>190</v>
      </c>
      <c r="AJ5152" s="5">
        <v>232.32212073413791</v>
      </c>
    </row>
    <row r="5153" spans="1:36" x14ac:dyDescent="0.25">
      <c r="A5153">
        <v>2018</v>
      </c>
      <c r="B5153" t="s">
        <v>49</v>
      </c>
      <c r="C5153" s="212" t="s">
        <v>5240</v>
      </c>
      <c r="D5153" s="47" t="s">
        <v>6316</v>
      </c>
      <c r="E5153" s="11">
        <v>4.0999999999999996</v>
      </c>
      <c r="F5153" s="2">
        <v>0.2611</v>
      </c>
      <c r="G5153" s="2">
        <v>0.71</v>
      </c>
      <c r="H5153" s="2">
        <v>-0.44889999999999997</v>
      </c>
      <c r="I5153" s="2">
        <v>0.10100000000000001</v>
      </c>
      <c r="J5153" s="2">
        <v>0.82499999999999996</v>
      </c>
      <c r="K5153" s="2">
        <v>-0.72399999999999998</v>
      </c>
      <c r="L5153" s="2">
        <v>0.14099999999999999</v>
      </c>
      <c r="M5153" s="2">
        <v>0.82199999999999995</v>
      </c>
      <c r="N5153" s="2">
        <v>-0.68099999999999994</v>
      </c>
      <c r="O5153" s="2">
        <v>-0.61796666666666666</v>
      </c>
      <c r="P5153" s="2" t="s">
        <v>5900</v>
      </c>
      <c r="Q5153" s="5">
        <v>82161</v>
      </c>
      <c r="R5153" s="5">
        <v>20039.268292682929</v>
      </c>
      <c r="S5153" s="5">
        <v>177</v>
      </c>
      <c r="T5153" s="5">
        <v>215.43067878920658</v>
      </c>
      <c r="U5153" s="5">
        <v>0</v>
      </c>
      <c r="V5153" s="5">
        <v>0</v>
      </c>
      <c r="W5153" s="5">
        <v>21</v>
      </c>
      <c r="X5153" s="5">
        <v>25.559572059736368</v>
      </c>
      <c r="Y5153" s="5">
        <v>43</v>
      </c>
      <c r="Z5153" s="5">
        <v>52.336266598507805</v>
      </c>
      <c r="AA5153" s="5">
        <v>113</v>
      </c>
      <c r="AB5153" s="5">
        <v>137.53484013096238</v>
      </c>
      <c r="AC5153" s="225">
        <v>1020</v>
      </c>
      <c r="AD5153" s="5">
        <v>1241.4649286157667</v>
      </c>
      <c r="AE5153" s="5">
        <v>160</v>
      </c>
      <c r="AF5153" s="5">
        <v>194.73959664561045</v>
      </c>
      <c r="AG5153" s="5">
        <v>750</v>
      </c>
      <c r="AH5153" s="5">
        <v>912.84185927629892</v>
      </c>
      <c r="AI5153" s="5">
        <v>110</v>
      </c>
      <c r="AJ5153" s="5">
        <v>133.88347269385719</v>
      </c>
    </row>
    <row r="5154" spans="1:36" x14ac:dyDescent="0.25">
      <c r="A5154">
        <v>2017</v>
      </c>
      <c r="B5154" t="s">
        <v>71</v>
      </c>
      <c r="C5154" s="212" t="s">
        <v>4905</v>
      </c>
      <c r="D5154" s="47" t="s">
        <v>4903</v>
      </c>
      <c r="E5154" s="11">
        <v>0</v>
      </c>
      <c r="F5154" s="2">
        <v>0.67720000000000002</v>
      </c>
      <c r="G5154" s="2">
        <v>0.30840000000000001</v>
      </c>
      <c r="H5154" s="2">
        <v>0.36880000000000002</v>
      </c>
      <c r="I5154" s="2">
        <v>0.68899999999999995</v>
      </c>
      <c r="J5154" s="2">
        <v>0.2797</v>
      </c>
      <c r="K5154" s="2">
        <v>0.40929999999999994</v>
      </c>
      <c r="L5154" s="2">
        <v>0.6925</v>
      </c>
      <c r="M5154" s="2">
        <v>0.29870000000000002</v>
      </c>
      <c r="N5154" s="2">
        <v>0.39379999999999998</v>
      </c>
      <c r="O5154" s="2">
        <v>0.39063333333333333</v>
      </c>
      <c r="P5154" s="2" t="s">
        <v>4792</v>
      </c>
      <c r="Q5154" s="5">
        <v>82303</v>
      </c>
      <c r="R5154" s="5" t="s">
        <v>4791</v>
      </c>
      <c r="S5154" s="5">
        <v>396</v>
      </c>
      <c r="T5154" s="5">
        <v>481.14892531256459</v>
      </c>
      <c r="U5154" s="5">
        <v>6</v>
      </c>
      <c r="V5154" s="5">
        <v>7.290135232008554</v>
      </c>
      <c r="W5154" s="5">
        <v>62</v>
      </c>
      <c r="X5154" s="5">
        <v>75.331397397421711</v>
      </c>
      <c r="Y5154" s="5">
        <v>99</v>
      </c>
      <c r="Z5154" s="5">
        <v>120.28723132814115</v>
      </c>
      <c r="AA5154" s="5">
        <v>229</v>
      </c>
      <c r="AB5154" s="5">
        <v>278.24016135499312</v>
      </c>
      <c r="AC5154" s="225">
        <v>2803</v>
      </c>
      <c r="AD5154" s="5">
        <v>3405.7081758866625</v>
      </c>
      <c r="AE5154" s="5">
        <v>614</v>
      </c>
      <c r="AF5154" s="5">
        <v>746.02383874220868</v>
      </c>
      <c r="AG5154" s="5">
        <v>1947</v>
      </c>
      <c r="AH5154" s="5">
        <v>2365.6488827867756</v>
      </c>
      <c r="AI5154" s="5">
        <v>242</v>
      </c>
      <c r="AJ5154" s="5">
        <v>294.03545435767836</v>
      </c>
    </row>
    <row r="5155" spans="1:36" x14ac:dyDescent="0.25">
      <c r="A5155">
        <v>2018</v>
      </c>
      <c r="B5155" t="s">
        <v>41</v>
      </c>
      <c r="C5155" s="212" t="s">
        <v>6007</v>
      </c>
      <c r="D5155" s="47" t="s">
        <v>6005</v>
      </c>
      <c r="E5155" s="11">
        <v>5.8650000000000002</v>
      </c>
      <c r="F5155" s="2">
        <v>0.24049999999999999</v>
      </c>
      <c r="G5155" s="2">
        <v>0.74350000000000005</v>
      </c>
      <c r="H5155" s="2">
        <v>-0.50300000000000011</v>
      </c>
      <c r="I5155" s="2">
        <v>0.2102</v>
      </c>
      <c r="J5155" s="2">
        <v>0.74750000000000005</v>
      </c>
      <c r="K5155" s="2">
        <v>-0.53730000000000011</v>
      </c>
      <c r="L5155" s="2">
        <v>0.24629999999999999</v>
      </c>
      <c r="M5155" s="2">
        <v>0.74</v>
      </c>
      <c r="N5155" s="2">
        <v>-0.49370000000000003</v>
      </c>
      <c r="O5155" s="2">
        <v>-0.51133333333333342</v>
      </c>
      <c r="P5155" s="2" t="s">
        <v>5900</v>
      </c>
      <c r="Q5155" s="5">
        <v>82310</v>
      </c>
      <c r="R5155" s="5">
        <v>14034.100596760443</v>
      </c>
      <c r="S5155" s="5">
        <v>314</v>
      </c>
      <c r="T5155" s="5">
        <v>381.48463127202041</v>
      </c>
      <c r="U5155" s="5">
        <v>4</v>
      </c>
      <c r="V5155" s="5">
        <v>4.859676831490706</v>
      </c>
      <c r="W5155" s="5">
        <v>34</v>
      </c>
      <c r="X5155" s="5">
        <v>41.307253067670999</v>
      </c>
      <c r="Y5155" s="5">
        <v>127</v>
      </c>
      <c r="Z5155" s="5">
        <v>154.29473939982989</v>
      </c>
      <c r="AA5155" s="5">
        <v>149</v>
      </c>
      <c r="AB5155" s="5">
        <v>181.0229619730288</v>
      </c>
      <c r="AC5155" s="225">
        <v>1770</v>
      </c>
      <c r="AD5155" s="5">
        <v>2150.4069979346373</v>
      </c>
      <c r="AE5155" s="5">
        <v>364</v>
      </c>
      <c r="AF5155" s="5">
        <v>442.23059166565417</v>
      </c>
      <c r="AG5155" s="5">
        <v>1295</v>
      </c>
      <c r="AH5155" s="5">
        <v>1573.3203741951161</v>
      </c>
      <c r="AI5155" s="5">
        <v>111</v>
      </c>
      <c r="AJ5155" s="5">
        <v>134.85603207386708</v>
      </c>
    </row>
    <row r="5156" spans="1:36" x14ac:dyDescent="0.25">
      <c r="A5156">
        <v>2017</v>
      </c>
      <c r="B5156" t="s">
        <v>49</v>
      </c>
      <c r="C5156" s="212" t="s">
        <v>5240</v>
      </c>
      <c r="D5156" s="47" t="s">
        <v>6316</v>
      </c>
      <c r="E5156" s="11">
        <v>4.0999999999999996</v>
      </c>
      <c r="F5156" s="2">
        <v>0.2611</v>
      </c>
      <c r="G5156" s="2">
        <v>0.71</v>
      </c>
      <c r="H5156" s="2">
        <v>-0.44889999999999997</v>
      </c>
      <c r="I5156" s="2">
        <v>0.10100000000000001</v>
      </c>
      <c r="J5156" s="2">
        <v>0.82499999999999996</v>
      </c>
      <c r="K5156" s="2">
        <v>-0.72399999999999998</v>
      </c>
      <c r="L5156" s="2">
        <v>0.14099999999999999</v>
      </c>
      <c r="M5156" s="2">
        <v>0.82199999999999995</v>
      </c>
      <c r="N5156" s="2">
        <v>-0.68099999999999994</v>
      </c>
      <c r="O5156" s="2">
        <v>-0.61796666666666666</v>
      </c>
      <c r="P5156" s="2" t="s">
        <v>5900</v>
      </c>
      <c r="Q5156" s="5">
        <v>82326</v>
      </c>
      <c r="R5156" s="5">
        <v>20079.512195121952</v>
      </c>
      <c r="S5156" s="5">
        <v>191</v>
      </c>
      <c r="T5156" s="5">
        <v>232.00447003376817</v>
      </c>
      <c r="U5156" s="5">
        <v>1</v>
      </c>
      <c r="V5156" s="5">
        <v>1.2146830891820324</v>
      </c>
      <c r="W5156" s="5">
        <v>16</v>
      </c>
      <c r="X5156" s="5">
        <v>19.434929426912518</v>
      </c>
      <c r="Y5156" s="5">
        <v>41</v>
      </c>
      <c r="Z5156" s="5">
        <v>49.802006656463334</v>
      </c>
      <c r="AA5156" s="5">
        <v>133</v>
      </c>
      <c r="AB5156" s="5">
        <v>161.55285086121032</v>
      </c>
      <c r="AC5156" s="225">
        <v>1071</v>
      </c>
      <c r="AD5156" s="5">
        <v>1300.9255885139567</v>
      </c>
      <c r="AE5156" s="5">
        <v>174</v>
      </c>
      <c r="AF5156" s="5">
        <v>211.35485751767362</v>
      </c>
      <c r="AG5156" s="5">
        <v>808</v>
      </c>
      <c r="AH5156" s="5">
        <v>981.46393605908213</v>
      </c>
      <c r="AI5156" s="5">
        <v>89</v>
      </c>
      <c r="AJ5156" s="5">
        <v>108.10679493720087</v>
      </c>
    </row>
    <row r="5157" spans="1:36" x14ac:dyDescent="0.25">
      <c r="A5157">
        <v>2018</v>
      </c>
      <c r="B5157" t="s">
        <v>71</v>
      </c>
      <c r="C5157" s="212" t="s">
        <v>4955</v>
      </c>
      <c r="D5157" s="47" t="s">
        <v>4954</v>
      </c>
      <c r="E5157" s="11">
        <v>0</v>
      </c>
      <c r="F5157" s="2">
        <v>0.70579999999999998</v>
      </c>
      <c r="G5157" s="2">
        <v>0.27929999999999999</v>
      </c>
      <c r="H5157" s="2">
        <v>0.42649999999999999</v>
      </c>
      <c r="I5157" s="2">
        <v>0.72589999999999999</v>
      </c>
      <c r="J5157" s="2">
        <v>0.22900000000000001</v>
      </c>
      <c r="K5157" s="2">
        <v>0.49690000000000001</v>
      </c>
      <c r="L5157" s="2">
        <v>0.76300000000000001</v>
      </c>
      <c r="M5157" s="2">
        <v>0.22220000000000001</v>
      </c>
      <c r="N5157" s="2">
        <v>0.54079999999999995</v>
      </c>
      <c r="O5157" s="2">
        <v>0.48806666666666665</v>
      </c>
      <c r="P5157" s="2" t="s">
        <v>4792</v>
      </c>
      <c r="Q5157" s="5">
        <v>82739</v>
      </c>
      <c r="R5157" s="5" t="s">
        <v>4791</v>
      </c>
      <c r="S5157" s="5">
        <v>241</v>
      </c>
      <c r="T5157" s="5">
        <v>291.27739034796167</v>
      </c>
      <c r="U5157" s="5">
        <v>2</v>
      </c>
      <c r="V5157" s="5">
        <v>2.417239753924993</v>
      </c>
      <c r="W5157" s="5">
        <v>43</v>
      </c>
      <c r="X5157" s="5">
        <v>51.970654709387354</v>
      </c>
      <c r="Y5157" s="5">
        <v>22</v>
      </c>
      <c r="Z5157" s="5">
        <v>26.589637293174924</v>
      </c>
      <c r="AA5157" s="5">
        <v>174</v>
      </c>
      <c r="AB5157" s="5">
        <v>210.29985859147439</v>
      </c>
      <c r="AC5157" s="225">
        <v>1197</v>
      </c>
      <c r="AD5157" s="5">
        <v>1446.7179927241082</v>
      </c>
      <c r="AE5157" s="5">
        <v>215</v>
      </c>
      <c r="AF5157" s="5">
        <v>259.85327354693675</v>
      </c>
      <c r="AG5157" s="5">
        <v>892</v>
      </c>
      <c r="AH5157" s="5">
        <v>1078.0889302505468</v>
      </c>
      <c r="AI5157" s="5">
        <v>90</v>
      </c>
      <c r="AJ5157" s="5">
        <v>108.7757889266247</v>
      </c>
    </row>
    <row r="5158" spans="1:36" x14ac:dyDescent="0.25">
      <c r="A5158">
        <v>2018</v>
      </c>
      <c r="B5158" t="s">
        <v>71</v>
      </c>
      <c r="C5158" s="212" t="s">
        <v>4955</v>
      </c>
      <c r="D5158" s="47" t="s">
        <v>4954</v>
      </c>
      <c r="E5158" s="11">
        <v>0</v>
      </c>
      <c r="F5158" s="2">
        <v>0.70579999999999998</v>
      </c>
      <c r="G5158" s="2">
        <v>0.27929999999999999</v>
      </c>
      <c r="H5158" s="2">
        <v>0.42649999999999999</v>
      </c>
      <c r="I5158" s="2">
        <v>0.72589999999999999</v>
      </c>
      <c r="J5158" s="2">
        <v>0.22900000000000001</v>
      </c>
      <c r="K5158" s="2">
        <v>0.49690000000000001</v>
      </c>
      <c r="L5158" s="2">
        <v>0.76300000000000001</v>
      </c>
      <c r="M5158" s="2">
        <v>0.22220000000000001</v>
      </c>
      <c r="N5158" s="2">
        <v>0.54079999999999995</v>
      </c>
      <c r="O5158" s="2">
        <v>0.48806666666666665</v>
      </c>
      <c r="P5158" s="2" t="s">
        <v>4792</v>
      </c>
      <c r="Q5158" s="5">
        <v>82739</v>
      </c>
      <c r="R5158" s="5" t="s">
        <v>4791</v>
      </c>
      <c r="S5158" s="5">
        <v>241</v>
      </c>
      <c r="T5158" s="5">
        <v>291.27739034796167</v>
      </c>
      <c r="U5158" s="5">
        <v>2</v>
      </c>
      <c r="V5158" s="5">
        <v>2.417239753924993</v>
      </c>
      <c r="W5158" s="5">
        <v>43</v>
      </c>
      <c r="X5158" s="5">
        <v>51.970654709387354</v>
      </c>
      <c r="Y5158" s="5">
        <v>22</v>
      </c>
      <c r="Z5158" s="5">
        <v>26.589637293174924</v>
      </c>
      <c r="AA5158" s="5">
        <v>174</v>
      </c>
      <c r="AB5158" s="5">
        <v>210.29985859147439</v>
      </c>
      <c r="AC5158" s="225">
        <v>1197</v>
      </c>
      <c r="AD5158" s="5">
        <v>1446.7179927241082</v>
      </c>
      <c r="AE5158" s="5">
        <v>215</v>
      </c>
      <c r="AF5158" s="5">
        <v>259.85327354693675</v>
      </c>
      <c r="AG5158" s="5">
        <v>892</v>
      </c>
      <c r="AH5158" s="5">
        <v>1078.0889302505468</v>
      </c>
      <c r="AI5158" s="5">
        <v>90</v>
      </c>
      <c r="AJ5158" s="5">
        <v>108.7757889266247</v>
      </c>
    </row>
    <row r="5159" spans="1:36" x14ac:dyDescent="0.25">
      <c r="A5159">
        <v>2017</v>
      </c>
      <c r="B5159" t="s">
        <v>41</v>
      </c>
      <c r="C5159" s="212" t="s">
        <v>6007</v>
      </c>
      <c r="D5159" s="47" t="s">
        <v>6005</v>
      </c>
      <c r="E5159" s="11">
        <v>5.8650000000000002</v>
      </c>
      <c r="F5159" s="2">
        <v>0.24049999999999999</v>
      </c>
      <c r="G5159" s="2">
        <v>0.74350000000000005</v>
      </c>
      <c r="H5159" s="2">
        <v>-0.50300000000000011</v>
      </c>
      <c r="I5159" s="2">
        <v>0.2102</v>
      </c>
      <c r="J5159" s="2">
        <v>0.74750000000000005</v>
      </c>
      <c r="K5159" s="2">
        <v>-0.53730000000000011</v>
      </c>
      <c r="L5159" s="2">
        <v>0.24629999999999999</v>
      </c>
      <c r="M5159" s="2">
        <v>0.74</v>
      </c>
      <c r="N5159" s="2">
        <v>-0.49370000000000003</v>
      </c>
      <c r="O5159" s="2">
        <v>-0.51133333333333342</v>
      </c>
      <c r="P5159" s="2" t="s">
        <v>5900</v>
      </c>
      <c r="Q5159" s="5">
        <v>82779</v>
      </c>
      <c r="R5159" s="5">
        <v>14114.066496163683</v>
      </c>
      <c r="S5159" s="5">
        <v>301</v>
      </c>
      <c r="T5159" s="5">
        <v>363.61879220575264</v>
      </c>
      <c r="U5159" s="5">
        <v>6</v>
      </c>
      <c r="V5159" s="5">
        <v>7.2482151270249702</v>
      </c>
      <c r="W5159" s="5">
        <v>37</v>
      </c>
      <c r="X5159" s="5">
        <v>44.697326616653982</v>
      </c>
      <c r="Y5159" s="5">
        <v>146</v>
      </c>
      <c r="Z5159" s="5">
        <v>176.37323475760761</v>
      </c>
      <c r="AA5159" s="5">
        <v>112</v>
      </c>
      <c r="AB5159" s="5">
        <v>135.30001570446612</v>
      </c>
      <c r="AC5159" s="225">
        <v>1840</v>
      </c>
      <c r="AD5159" s="5">
        <v>2222.7859722876574</v>
      </c>
      <c r="AE5159" s="5">
        <v>434</v>
      </c>
      <c r="AF5159" s="5">
        <v>524.2875608548062</v>
      </c>
      <c r="AG5159" s="5">
        <v>1245</v>
      </c>
      <c r="AH5159" s="5">
        <v>1504.0046388576814</v>
      </c>
      <c r="AI5159" s="5">
        <v>161</v>
      </c>
      <c r="AJ5159" s="5">
        <v>194.49377257517003</v>
      </c>
    </row>
    <row r="5160" spans="1:36" x14ac:dyDescent="0.25">
      <c r="A5160">
        <v>2019</v>
      </c>
      <c r="B5160" t="s">
        <v>70</v>
      </c>
      <c r="C5160" s="212" t="s">
        <v>914</v>
      </c>
      <c r="D5160" s="47" t="s">
        <v>5291</v>
      </c>
      <c r="E5160" s="11">
        <v>41.45</v>
      </c>
      <c r="F5160" s="2">
        <v>0.622</v>
      </c>
      <c r="G5160" s="2">
        <v>0.36080000000000001</v>
      </c>
      <c r="H5160" s="2">
        <v>0.26119999999999999</v>
      </c>
      <c r="I5160" s="2">
        <v>0.64190000000000003</v>
      </c>
      <c r="J5160" s="2">
        <v>0.2918</v>
      </c>
      <c r="K5160" s="2">
        <v>0.35010000000000002</v>
      </c>
      <c r="L5160" s="2">
        <v>0.72589999999999999</v>
      </c>
      <c r="M5160" s="2">
        <v>0.26129999999999998</v>
      </c>
      <c r="N5160" s="2">
        <v>0.46460000000000001</v>
      </c>
      <c r="O5160" s="2">
        <v>0.3586333333333333</v>
      </c>
      <c r="P5160" s="5" t="s">
        <v>4792</v>
      </c>
      <c r="Q5160" s="5">
        <v>83517</v>
      </c>
      <c r="R5160" s="5">
        <v>2014.8854041013267</v>
      </c>
      <c r="S5160" s="5">
        <v>138</v>
      </c>
      <c r="T5160" s="5">
        <v>165.23582025216422</v>
      </c>
      <c r="U5160" s="5">
        <v>0</v>
      </c>
      <c r="V5160" s="5">
        <v>0</v>
      </c>
      <c r="W5160" s="5">
        <v>15</v>
      </c>
      <c r="X5160" s="5">
        <v>17.960415244800458</v>
      </c>
      <c r="Y5160" s="5">
        <v>10</v>
      </c>
      <c r="Z5160" s="5">
        <v>11.973610163200306</v>
      </c>
      <c r="AA5160" s="5">
        <v>113</v>
      </c>
      <c r="AB5160" s="5">
        <v>135.30179484416345</v>
      </c>
      <c r="AC5160" s="225">
        <v>926</v>
      </c>
      <c r="AD5160" s="5">
        <v>1108.7563011123484</v>
      </c>
      <c r="AE5160" s="5">
        <v>58</v>
      </c>
      <c r="AF5160" s="5">
        <v>69.446938946561787</v>
      </c>
      <c r="AG5160" s="5">
        <v>814</v>
      </c>
      <c r="AH5160" s="5">
        <v>974.65186728450499</v>
      </c>
      <c r="AI5160" s="5">
        <v>54</v>
      </c>
      <c r="AJ5160" s="5">
        <v>64.65749488128165</v>
      </c>
    </row>
    <row r="5161" spans="1:36" x14ac:dyDescent="0.25">
      <c r="A5161">
        <v>2017</v>
      </c>
      <c r="B5161" t="s">
        <v>71</v>
      </c>
      <c r="C5161" s="212" t="s">
        <v>1141</v>
      </c>
      <c r="D5161" s="47" t="s">
        <v>4836</v>
      </c>
      <c r="E5161" s="11">
        <v>0</v>
      </c>
      <c r="F5161" s="2">
        <v>0.55710000000000004</v>
      </c>
      <c r="G5161" s="2">
        <v>0.4143</v>
      </c>
      <c r="H5161" s="2">
        <v>0.14280000000000004</v>
      </c>
      <c r="I5161" s="2">
        <v>0.57640000000000002</v>
      </c>
      <c r="J5161" s="2">
        <v>0.34399999999999997</v>
      </c>
      <c r="K5161" s="2">
        <v>0.23240000000000005</v>
      </c>
      <c r="L5161" s="2">
        <v>0.66490000000000005</v>
      </c>
      <c r="M5161" s="2">
        <v>0.31230000000000002</v>
      </c>
      <c r="N5161" s="2">
        <v>0.35260000000000002</v>
      </c>
      <c r="O5161" s="2">
        <v>0.24260000000000004</v>
      </c>
      <c r="P5161" s="2" t="s">
        <v>4792</v>
      </c>
      <c r="Q5161" s="5">
        <v>84438</v>
      </c>
      <c r="R5161" s="5" t="s">
        <v>4791</v>
      </c>
      <c r="S5161" s="5">
        <v>363</v>
      </c>
      <c r="T5161" s="5">
        <v>429.90122930434165</v>
      </c>
      <c r="U5161" s="5">
        <v>4</v>
      </c>
      <c r="V5161" s="5">
        <v>4.73720362869798</v>
      </c>
      <c r="W5161" s="5">
        <v>53</v>
      </c>
      <c r="X5161" s="5">
        <v>62.767948080248225</v>
      </c>
      <c r="Y5161" s="5">
        <v>69</v>
      </c>
      <c r="Z5161" s="5">
        <v>81.716762595040151</v>
      </c>
      <c r="AA5161" s="5">
        <v>237</v>
      </c>
      <c r="AB5161" s="5">
        <v>280.6793150003553</v>
      </c>
      <c r="AC5161" s="225">
        <v>2028</v>
      </c>
      <c r="AD5161" s="5">
        <v>2401.7622397498753</v>
      </c>
      <c r="AE5161" s="5">
        <v>348</v>
      </c>
      <c r="AF5161" s="5">
        <v>412.1367156967242</v>
      </c>
      <c r="AG5161" s="5">
        <v>1557</v>
      </c>
      <c r="AH5161" s="5">
        <v>1843.9565124706885</v>
      </c>
      <c r="AI5161" s="5">
        <v>123</v>
      </c>
      <c r="AJ5161" s="5">
        <v>145.66901158246287</v>
      </c>
    </row>
    <row r="5162" spans="1:36" x14ac:dyDescent="0.25">
      <c r="A5162">
        <v>2017</v>
      </c>
      <c r="B5162" t="s">
        <v>71</v>
      </c>
      <c r="C5162" s="212" t="s">
        <v>5919</v>
      </c>
      <c r="D5162" s="47" t="s">
        <v>5914</v>
      </c>
      <c r="E5162" s="11">
        <v>0</v>
      </c>
      <c r="F5162" s="2">
        <v>0.4098</v>
      </c>
      <c r="G5162" s="2">
        <v>0.58040000000000003</v>
      </c>
      <c r="H5162" s="2">
        <v>-0.17060000000000003</v>
      </c>
      <c r="I5162" s="2">
        <v>0.28050000000000003</v>
      </c>
      <c r="J5162" s="2">
        <v>0.68500000000000005</v>
      </c>
      <c r="K5162" s="2">
        <v>-0.40450000000000003</v>
      </c>
      <c r="L5162" s="2">
        <v>0.28649999999999998</v>
      </c>
      <c r="M5162" s="2">
        <v>0.70399999999999996</v>
      </c>
      <c r="N5162" s="2">
        <v>-0.41749999999999998</v>
      </c>
      <c r="O5162" s="2">
        <v>-0.3308666666666667</v>
      </c>
      <c r="P5162" s="2" t="s">
        <v>5900</v>
      </c>
      <c r="Q5162" s="5">
        <v>84511</v>
      </c>
      <c r="R5162" s="5" t="s">
        <v>4791</v>
      </c>
      <c r="S5162" s="5">
        <v>98</v>
      </c>
      <c r="T5162" s="5">
        <v>115.96123581545598</v>
      </c>
      <c r="U5162" s="5">
        <v>0</v>
      </c>
      <c r="V5162" s="5">
        <v>0</v>
      </c>
      <c r="W5162" s="5">
        <v>27</v>
      </c>
      <c r="X5162" s="5">
        <v>31.948503745074607</v>
      </c>
      <c r="Y5162" s="5">
        <v>30</v>
      </c>
      <c r="Z5162" s="5">
        <v>35.498337494527341</v>
      </c>
      <c r="AA5162" s="5">
        <v>41</v>
      </c>
      <c r="AB5162" s="5">
        <v>48.514394575854034</v>
      </c>
      <c r="AC5162" s="225">
        <v>2005</v>
      </c>
      <c r="AD5162" s="5">
        <v>2372.4722225509104</v>
      </c>
      <c r="AE5162" s="5">
        <v>231</v>
      </c>
      <c r="AF5162" s="5">
        <v>273.33719870786052</v>
      </c>
      <c r="AG5162" s="5">
        <v>1700</v>
      </c>
      <c r="AH5162" s="5">
        <v>2011.5724580232159</v>
      </c>
      <c r="AI5162" s="5">
        <v>74</v>
      </c>
      <c r="AJ5162" s="5">
        <v>87.562565819834106</v>
      </c>
    </row>
    <row r="5163" spans="1:36" x14ac:dyDescent="0.25">
      <c r="A5163">
        <v>2018</v>
      </c>
      <c r="B5163" t="s">
        <v>71</v>
      </c>
      <c r="C5163" s="212" t="s">
        <v>1141</v>
      </c>
      <c r="D5163" s="47" t="s">
        <v>4836</v>
      </c>
      <c r="E5163" s="11">
        <v>0</v>
      </c>
      <c r="F5163" s="2">
        <v>0.55710000000000004</v>
      </c>
      <c r="G5163" s="2">
        <v>0.4143</v>
      </c>
      <c r="H5163" s="2">
        <v>0.14280000000000004</v>
      </c>
      <c r="I5163" s="2">
        <v>0.57640000000000002</v>
      </c>
      <c r="J5163" s="2">
        <v>0.34399999999999997</v>
      </c>
      <c r="K5163" s="2">
        <v>0.23240000000000005</v>
      </c>
      <c r="L5163" s="2">
        <v>0.66490000000000005</v>
      </c>
      <c r="M5163" s="2">
        <v>0.31230000000000002</v>
      </c>
      <c r="N5163" s="2">
        <v>0.35260000000000002</v>
      </c>
      <c r="O5163" s="2">
        <v>0.24260000000000004</v>
      </c>
      <c r="P5163" s="2" t="s">
        <v>4792</v>
      </c>
      <c r="Q5163" s="5">
        <v>85152</v>
      </c>
      <c r="R5163" s="5" t="s">
        <v>4791</v>
      </c>
      <c r="S5163" s="5">
        <v>332</v>
      </c>
      <c r="T5163" s="5">
        <v>389.89101841413003</v>
      </c>
      <c r="U5163" s="5">
        <v>2</v>
      </c>
      <c r="V5163" s="5">
        <v>2.3487410747839159</v>
      </c>
      <c r="W5163" s="5">
        <v>55</v>
      </c>
      <c r="X5163" s="5">
        <v>64.590379556557679</v>
      </c>
      <c r="Y5163" s="5">
        <v>53</v>
      </c>
      <c r="Z5163" s="5">
        <v>62.241638481773769</v>
      </c>
      <c r="AA5163" s="5">
        <v>222</v>
      </c>
      <c r="AB5163" s="5">
        <v>260.71025930101467</v>
      </c>
      <c r="AC5163" s="225">
        <v>2073</v>
      </c>
      <c r="AD5163" s="5">
        <v>2434.4701240135287</v>
      </c>
      <c r="AE5163" s="5">
        <v>373</v>
      </c>
      <c r="AF5163" s="5">
        <v>438.04021044720031</v>
      </c>
      <c r="AG5163" s="5">
        <v>1561</v>
      </c>
      <c r="AH5163" s="5">
        <v>1833.1924088688463</v>
      </c>
      <c r="AI5163" s="5">
        <v>139</v>
      </c>
      <c r="AJ5163" s="5">
        <v>163.23750469748217</v>
      </c>
    </row>
    <row r="5164" spans="1:36" x14ac:dyDescent="0.25">
      <c r="A5164">
        <v>2018</v>
      </c>
      <c r="B5164" t="s">
        <v>71</v>
      </c>
      <c r="C5164" s="212" t="s">
        <v>1141</v>
      </c>
      <c r="D5164" s="47" t="s">
        <v>4836</v>
      </c>
      <c r="E5164" s="11">
        <v>0</v>
      </c>
      <c r="F5164" s="2">
        <v>0.55710000000000004</v>
      </c>
      <c r="G5164" s="2">
        <v>0.4143</v>
      </c>
      <c r="H5164" s="2">
        <v>0.14280000000000004</v>
      </c>
      <c r="I5164" s="2">
        <v>0.57640000000000002</v>
      </c>
      <c r="J5164" s="2">
        <v>0.34399999999999997</v>
      </c>
      <c r="K5164" s="2">
        <v>0.23240000000000005</v>
      </c>
      <c r="L5164" s="2">
        <v>0.66490000000000005</v>
      </c>
      <c r="M5164" s="2">
        <v>0.31230000000000002</v>
      </c>
      <c r="N5164" s="2">
        <v>0.35260000000000002</v>
      </c>
      <c r="O5164" s="2">
        <v>0.24260000000000004</v>
      </c>
      <c r="P5164" s="2" t="s">
        <v>4792</v>
      </c>
      <c r="Q5164" s="5">
        <v>85152</v>
      </c>
      <c r="R5164" s="5" t="s">
        <v>4791</v>
      </c>
      <c r="S5164" s="5">
        <v>332</v>
      </c>
      <c r="T5164" s="5">
        <v>389.89101841413003</v>
      </c>
      <c r="U5164" s="5">
        <v>2</v>
      </c>
      <c r="V5164" s="5">
        <v>2.3487410747839159</v>
      </c>
      <c r="W5164" s="5">
        <v>55</v>
      </c>
      <c r="X5164" s="5">
        <v>64.590379556557679</v>
      </c>
      <c r="Y5164" s="5">
        <v>53</v>
      </c>
      <c r="Z5164" s="5">
        <v>62.241638481773769</v>
      </c>
      <c r="AA5164" s="5">
        <v>222</v>
      </c>
      <c r="AB5164" s="5">
        <v>260.71025930101467</v>
      </c>
      <c r="AC5164" s="225">
        <v>2073</v>
      </c>
      <c r="AD5164" s="5">
        <v>2434.4701240135287</v>
      </c>
      <c r="AE5164" s="5">
        <v>373</v>
      </c>
      <c r="AF5164" s="5">
        <v>438.04021044720031</v>
      </c>
      <c r="AG5164" s="5">
        <v>1561</v>
      </c>
      <c r="AH5164" s="5">
        <v>1833.1924088688463</v>
      </c>
      <c r="AI5164" s="5">
        <v>139</v>
      </c>
      <c r="AJ5164" s="5">
        <v>163.23750469748217</v>
      </c>
    </row>
    <row r="5165" spans="1:36" x14ac:dyDescent="0.25">
      <c r="A5165">
        <v>2018</v>
      </c>
      <c r="B5165" t="s">
        <v>71</v>
      </c>
      <c r="C5165" s="212" t="s">
        <v>5919</v>
      </c>
      <c r="D5165" s="47" t="s">
        <v>5914</v>
      </c>
      <c r="E5165" s="11">
        <v>0</v>
      </c>
      <c r="F5165" s="2">
        <v>0.4098</v>
      </c>
      <c r="G5165" s="2">
        <v>0.58040000000000003</v>
      </c>
      <c r="H5165" s="2">
        <v>-0.17060000000000003</v>
      </c>
      <c r="I5165" s="2">
        <v>0.28050000000000003</v>
      </c>
      <c r="J5165" s="2">
        <v>0.68500000000000005</v>
      </c>
      <c r="K5165" s="2">
        <v>-0.40450000000000003</v>
      </c>
      <c r="L5165" s="2">
        <v>0.28649999999999998</v>
      </c>
      <c r="M5165" s="2">
        <v>0.70399999999999996</v>
      </c>
      <c r="N5165" s="2">
        <v>-0.41749999999999998</v>
      </c>
      <c r="O5165" s="2">
        <v>-0.3308666666666667</v>
      </c>
      <c r="P5165" s="2" t="s">
        <v>5900</v>
      </c>
      <c r="Q5165" s="5">
        <v>85368</v>
      </c>
      <c r="R5165" s="5" t="s">
        <v>4791</v>
      </c>
      <c r="S5165" s="5">
        <v>94</v>
      </c>
      <c r="T5165" s="5">
        <v>110.11151719613906</v>
      </c>
      <c r="U5165" s="5">
        <v>0</v>
      </c>
      <c r="V5165" s="5">
        <v>0</v>
      </c>
      <c r="W5165" s="5">
        <v>35</v>
      </c>
      <c r="X5165" s="5">
        <v>40.99896916877519</v>
      </c>
      <c r="Y5165" s="5">
        <v>27</v>
      </c>
      <c r="Z5165" s="5">
        <v>31.627776215912288</v>
      </c>
      <c r="AA5165" s="5">
        <v>32</v>
      </c>
      <c r="AB5165" s="5">
        <v>37.484771811451594</v>
      </c>
      <c r="AC5165" s="225">
        <v>1594</v>
      </c>
      <c r="AD5165" s="5">
        <v>1867.2101958579326</v>
      </c>
      <c r="AE5165" s="5">
        <v>150</v>
      </c>
      <c r="AF5165" s="5">
        <v>175.70986786617937</v>
      </c>
      <c r="AG5165" s="5">
        <v>1380</v>
      </c>
      <c r="AH5165" s="5">
        <v>1616.5307843688502</v>
      </c>
      <c r="AI5165" s="5">
        <v>64</v>
      </c>
      <c r="AJ5165" s="5">
        <v>74.969543622903188</v>
      </c>
    </row>
    <row r="5166" spans="1:36" x14ac:dyDescent="0.25">
      <c r="A5166">
        <v>2018</v>
      </c>
      <c r="B5166" t="s">
        <v>71</v>
      </c>
      <c r="C5166" s="212" t="s">
        <v>5919</v>
      </c>
      <c r="D5166" s="47" t="s">
        <v>5914</v>
      </c>
      <c r="E5166" s="11">
        <v>0</v>
      </c>
      <c r="F5166" s="2">
        <v>0.4098</v>
      </c>
      <c r="G5166" s="2">
        <v>0.58040000000000003</v>
      </c>
      <c r="H5166" s="2">
        <v>-0.17060000000000003</v>
      </c>
      <c r="I5166" s="2">
        <v>0.28050000000000003</v>
      </c>
      <c r="J5166" s="2">
        <v>0.68500000000000005</v>
      </c>
      <c r="K5166" s="2">
        <v>-0.40450000000000003</v>
      </c>
      <c r="L5166" s="2">
        <v>0.28649999999999998</v>
      </c>
      <c r="M5166" s="2">
        <v>0.70399999999999996</v>
      </c>
      <c r="N5166" s="2">
        <v>-0.41749999999999998</v>
      </c>
      <c r="O5166" s="2">
        <v>-0.3308666666666667</v>
      </c>
      <c r="P5166" s="2" t="s">
        <v>5900</v>
      </c>
      <c r="Q5166" s="5">
        <v>85368</v>
      </c>
      <c r="R5166" s="5" t="s">
        <v>4791</v>
      </c>
      <c r="S5166" s="5">
        <v>94</v>
      </c>
      <c r="T5166" s="5">
        <v>110.11151719613906</v>
      </c>
      <c r="U5166" s="5">
        <v>0</v>
      </c>
      <c r="V5166" s="5">
        <v>0</v>
      </c>
      <c r="W5166" s="5">
        <v>35</v>
      </c>
      <c r="X5166" s="5">
        <v>40.99896916877519</v>
      </c>
      <c r="Y5166" s="5">
        <v>27</v>
      </c>
      <c r="Z5166" s="5">
        <v>31.627776215912288</v>
      </c>
      <c r="AA5166" s="5">
        <v>32</v>
      </c>
      <c r="AB5166" s="5">
        <v>37.484771811451594</v>
      </c>
      <c r="AC5166" s="225">
        <v>1594</v>
      </c>
      <c r="AD5166" s="5">
        <v>1867.2101958579326</v>
      </c>
      <c r="AE5166" s="5">
        <v>150</v>
      </c>
      <c r="AF5166" s="5">
        <v>175.70986786617937</v>
      </c>
      <c r="AG5166" s="5">
        <v>1380</v>
      </c>
      <c r="AH5166" s="5">
        <v>1616.5307843688502</v>
      </c>
      <c r="AI5166" s="5">
        <v>64</v>
      </c>
      <c r="AJ5166" s="5">
        <v>74.969543622903188</v>
      </c>
    </row>
    <row r="5167" spans="1:36" x14ac:dyDescent="0.25">
      <c r="A5167">
        <v>2017</v>
      </c>
      <c r="B5167" t="s">
        <v>71</v>
      </c>
      <c r="C5167" s="212" t="s">
        <v>5226</v>
      </c>
      <c r="D5167" s="47" t="s">
        <v>1965</v>
      </c>
      <c r="E5167" s="11">
        <v>0</v>
      </c>
      <c r="F5167" s="2">
        <v>0.71220000000000006</v>
      </c>
      <c r="G5167" s="2">
        <v>0.27389999999999998</v>
      </c>
      <c r="H5167" s="2">
        <v>0.43830000000000008</v>
      </c>
      <c r="I5167" s="2">
        <v>0.73460000000000003</v>
      </c>
      <c r="J5167" s="2">
        <v>0.224</v>
      </c>
      <c r="K5167" s="2">
        <v>0.51060000000000005</v>
      </c>
      <c r="L5167" s="2">
        <v>0.79700000000000004</v>
      </c>
      <c r="M5167" s="2">
        <v>0.19020000000000001</v>
      </c>
      <c r="N5167" s="2">
        <v>0.60680000000000001</v>
      </c>
      <c r="O5167" s="2">
        <v>0.51856666666666673</v>
      </c>
      <c r="P5167" s="2" t="s">
        <v>4792</v>
      </c>
      <c r="Q5167" s="5">
        <v>85534</v>
      </c>
      <c r="R5167" s="5" t="s">
        <v>4791</v>
      </c>
      <c r="S5167" s="5">
        <v>249</v>
      </c>
      <c r="T5167" s="5">
        <v>291.11230621741066</v>
      </c>
      <c r="U5167" s="5">
        <v>4</v>
      </c>
      <c r="V5167" s="5">
        <v>4.6765029111230625</v>
      </c>
      <c r="W5167" s="5">
        <v>54</v>
      </c>
      <c r="X5167" s="5">
        <v>63.132789300161342</v>
      </c>
      <c r="Y5167" s="5">
        <v>65</v>
      </c>
      <c r="Z5167" s="5">
        <v>75.993172305749766</v>
      </c>
      <c r="AA5167" s="5">
        <v>126</v>
      </c>
      <c r="AB5167" s="5">
        <v>147.30984170037647</v>
      </c>
      <c r="AC5167" s="225">
        <v>1931</v>
      </c>
      <c r="AD5167" s="5">
        <v>2257.581780344658</v>
      </c>
      <c r="AE5167" s="5">
        <v>276</v>
      </c>
      <c r="AF5167" s="5">
        <v>322.67870086749127</v>
      </c>
      <c r="AG5167" s="5">
        <v>1479</v>
      </c>
      <c r="AH5167" s="5">
        <v>1729.1369513877521</v>
      </c>
      <c r="AI5167" s="5">
        <v>176</v>
      </c>
      <c r="AJ5167" s="5">
        <v>205.76612808941474</v>
      </c>
    </row>
    <row r="5168" spans="1:36" x14ac:dyDescent="0.25">
      <c r="A5168">
        <v>2019</v>
      </c>
      <c r="B5168" t="s">
        <v>71</v>
      </c>
      <c r="C5168" s="212" t="s">
        <v>5919</v>
      </c>
      <c r="D5168" s="47" t="s">
        <v>5914</v>
      </c>
      <c r="E5168" s="11">
        <v>0</v>
      </c>
      <c r="F5168" s="2">
        <v>0.4098</v>
      </c>
      <c r="G5168" s="2">
        <v>0.58040000000000003</v>
      </c>
      <c r="H5168" s="2">
        <v>-0.17060000000000003</v>
      </c>
      <c r="I5168" s="2">
        <v>0.28050000000000003</v>
      </c>
      <c r="J5168" s="2">
        <v>0.68500000000000005</v>
      </c>
      <c r="K5168" s="2">
        <v>-0.40450000000000003</v>
      </c>
      <c r="L5168" s="2">
        <v>0.28649999999999998</v>
      </c>
      <c r="M5168" s="2">
        <v>0.70399999999999996</v>
      </c>
      <c r="N5168" s="2">
        <v>-0.41749999999999998</v>
      </c>
      <c r="O5168" s="2">
        <v>-0.3308666666666667</v>
      </c>
      <c r="P5168" s="2" t="s">
        <v>5900</v>
      </c>
      <c r="Q5168" s="5">
        <v>85705</v>
      </c>
      <c r="R5168" s="5" t="s">
        <v>4791</v>
      </c>
      <c r="S5168" s="5">
        <v>105</v>
      </c>
      <c r="T5168" s="5">
        <v>122.51327227116272</v>
      </c>
      <c r="U5168" s="5">
        <v>1</v>
      </c>
      <c r="V5168" s="5">
        <v>1.1667930692491688</v>
      </c>
      <c r="W5168" s="5">
        <v>37</v>
      </c>
      <c r="X5168" s="5">
        <v>43.171343562219242</v>
      </c>
      <c r="Y5168" s="5">
        <v>23</v>
      </c>
      <c r="Z5168" s="5">
        <v>26.836240592730881</v>
      </c>
      <c r="AA5168" s="5">
        <v>44</v>
      </c>
      <c r="AB5168" s="5">
        <v>51.338895046963422</v>
      </c>
      <c r="AC5168" s="225">
        <v>1618</v>
      </c>
      <c r="AD5168" s="5">
        <v>1887.8711860451549</v>
      </c>
      <c r="AE5168" s="5">
        <v>161</v>
      </c>
      <c r="AF5168" s="5">
        <v>187.85368414911616</v>
      </c>
      <c r="AG5168" s="5">
        <v>1387</v>
      </c>
      <c r="AH5168" s="5">
        <v>1618.3419870485968</v>
      </c>
      <c r="AI5168" s="5">
        <v>70</v>
      </c>
      <c r="AJ5168" s="5">
        <v>81.675514847441804</v>
      </c>
    </row>
    <row r="5169" spans="1:36" x14ac:dyDescent="0.25">
      <c r="A5169">
        <v>2019</v>
      </c>
      <c r="B5169" t="s">
        <v>41</v>
      </c>
      <c r="C5169" s="212" t="s">
        <v>6089</v>
      </c>
      <c r="D5169" s="47" t="s">
        <v>5289</v>
      </c>
      <c r="E5169" s="11">
        <v>24.225000000000001</v>
      </c>
      <c r="F5169" s="2">
        <v>0.36990000000000001</v>
      </c>
      <c r="G5169" s="2">
        <v>0.61060000000000003</v>
      </c>
      <c r="H5169" s="2">
        <v>-0.24070000000000003</v>
      </c>
      <c r="I5169" s="2">
        <v>0.36830000000000002</v>
      </c>
      <c r="J5169" s="2">
        <v>0.57410000000000005</v>
      </c>
      <c r="K5169" s="2">
        <v>-0.20580000000000004</v>
      </c>
      <c r="L5169" s="2">
        <v>0.45140000000000002</v>
      </c>
      <c r="M5169" s="2">
        <v>0.53480000000000005</v>
      </c>
      <c r="N5169" s="2">
        <v>-8.340000000000003E-2</v>
      </c>
      <c r="O5169" s="2">
        <v>-0.17663333333333334</v>
      </c>
      <c r="P5169" s="2" t="s">
        <v>5900</v>
      </c>
      <c r="Q5169" s="5">
        <v>86505</v>
      </c>
      <c r="R5169" s="5">
        <v>3570.8978328173371</v>
      </c>
      <c r="S5169" s="5">
        <v>331</v>
      </c>
      <c r="T5169" s="5">
        <v>382.63684180105196</v>
      </c>
      <c r="U5169" s="5">
        <v>1</v>
      </c>
      <c r="V5169" s="5">
        <v>1.1560025432055951</v>
      </c>
      <c r="W5169" s="5">
        <v>20</v>
      </c>
      <c r="X5169" s="5">
        <v>23.120050864111899</v>
      </c>
      <c r="Y5169" s="5">
        <v>127</v>
      </c>
      <c r="Z5169" s="5">
        <v>146.81232298711058</v>
      </c>
      <c r="AA5169" s="5">
        <v>183</v>
      </c>
      <c r="AB5169" s="5">
        <v>211.5484654066239</v>
      </c>
      <c r="AC5169" s="225">
        <v>1929</v>
      </c>
      <c r="AD5169" s="5">
        <v>2229.9289058435929</v>
      </c>
      <c r="AE5169" s="5">
        <v>350</v>
      </c>
      <c r="AF5169" s="5">
        <v>404.60089012195829</v>
      </c>
      <c r="AG5169" s="5">
        <v>1498</v>
      </c>
      <c r="AH5169" s="5">
        <v>1731.6918097219814</v>
      </c>
      <c r="AI5169" s="5">
        <v>81</v>
      </c>
      <c r="AJ5169" s="5">
        <v>93.6362059996532</v>
      </c>
    </row>
    <row r="5170" spans="1:36" x14ac:dyDescent="0.25">
      <c r="A5170">
        <v>2019</v>
      </c>
      <c r="B5170" t="s">
        <v>71</v>
      </c>
      <c r="C5170" s="212" t="s">
        <v>1141</v>
      </c>
      <c r="D5170" s="47" t="s">
        <v>4836</v>
      </c>
      <c r="E5170" s="11">
        <v>0</v>
      </c>
      <c r="F5170" s="2">
        <v>0.55710000000000004</v>
      </c>
      <c r="G5170" s="2">
        <v>0.4143</v>
      </c>
      <c r="H5170" s="2">
        <v>0.14280000000000004</v>
      </c>
      <c r="I5170" s="2">
        <v>0.57640000000000002</v>
      </c>
      <c r="J5170" s="2">
        <v>0.34399999999999997</v>
      </c>
      <c r="K5170" s="2">
        <v>0.23240000000000005</v>
      </c>
      <c r="L5170" s="2">
        <v>0.66490000000000005</v>
      </c>
      <c r="M5170" s="2">
        <v>0.31230000000000002</v>
      </c>
      <c r="N5170" s="2">
        <v>0.35260000000000002</v>
      </c>
      <c r="O5170" s="2">
        <v>0.24260000000000004</v>
      </c>
      <c r="P5170" s="2" t="s">
        <v>4792</v>
      </c>
      <c r="Q5170" s="5">
        <v>86632</v>
      </c>
      <c r="R5170" s="5" t="s">
        <v>4791</v>
      </c>
      <c r="S5170" s="5">
        <v>370</v>
      </c>
      <c r="T5170" s="5">
        <v>427.09391448887249</v>
      </c>
      <c r="U5170" s="5">
        <v>2</v>
      </c>
      <c r="V5170" s="5">
        <v>2.3086157539939052</v>
      </c>
      <c r="W5170" s="5">
        <v>90</v>
      </c>
      <c r="X5170" s="5">
        <v>103.88770892972575</v>
      </c>
      <c r="Y5170" s="5">
        <v>57</v>
      </c>
      <c r="Z5170" s="5">
        <v>65.795548988826297</v>
      </c>
      <c r="AA5170" s="5">
        <v>221</v>
      </c>
      <c r="AB5170" s="5">
        <v>255.10204081632651</v>
      </c>
      <c r="AC5170" s="225">
        <v>1928</v>
      </c>
      <c r="AD5170" s="5">
        <v>2225.5055868501245</v>
      </c>
      <c r="AE5170" s="5">
        <v>336</v>
      </c>
      <c r="AF5170" s="5">
        <v>387.84744667097607</v>
      </c>
      <c r="AG5170" s="5">
        <v>1444</v>
      </c>
      <c r="AH5170" s="5">
        <v>1666.8205743835995</v>
      </c>
      <c r="AI5170" s="5">
        <v>148</v>
      </c>
      <c r="AJ5170" s="5">
        <v>170.83756579554898</v>
      </c>
    </row>
    <row r="5171" spans="1:36" x14ac:dyDescent="0.25">
      <c r="A5171">
        <v>2018</v>
      </c>
      <c r="B5171" t="s">
        <v>41</v>
      </c>
      <c r="C5171" s="212" t="s">
        <v>6089</v>
      </c>
      <c r="D5171" s="47" t="s">
        <v>5289</v>
      </c>
      <c r="E5171" s="11">
        <v>24.225000000000001</v>
      </c>
      <c r="F5171" s="2">
        <v>0.36990000000000001</v>
      </c>
      <c r="G5171" s="2">
        <v>0.61060000000000003</v>
      </c>
      <c r="H5171" s="2">
        <v>-0.24070000000000003</v>
      </c>
      <c r="I5171" s="2">
        <v>0.36830000000000002</v>
      </c>
      <c r="J5171" s="2">
        <v>0.57410000000000005</v>
      </c>
      <c r="K5171" s="2">
        <v>-0.20580000000000004</v>
      </c>
      <c r="L5171" s="2">
        <v>0.45140000000000002</v>
      </c>
      <c r="M5171" s="2">
        <v>0.53480000000000005</v>
      </c>
      <c r="N5171" s="2">
        <v>-8.340000000000003E-2</v>
      </c>
      <c r="O5171" s="2">
        <v>-0.17663333333333334</v>
      </c>
      <c r="P5171" s="2" t="s">
        <v>5900</v>
      </c>
      <c r="Q5171" s="5">
        <v>87530</v>
      </c>
      <c r="R5171" s="5">
        <v>3613.2094943240454</v>
      </c>
      <c r="S5171" s="5">
        <v>355</v>
      </c>
      <c r="T5171" s="5">
        <v>405.57523134925168</v>
      </c>
      <c r="U5171" s="5">
        <v>11</v>
      </c>
      <c r="V5171" s="5">
        <v>12.567119844624701</v>
      </c>
      <c r="W5171" s="5">
        <v>20</v>
      </c>
      <c r="X5171" s="5">
        <v>22.849308808408544</v>
      </c>
      <c r="Y5171" s="5">
        <v>150</v>
      </c>
      <c r="Z5171" s="5">
        <v>171.36981606306409</v>
      </c>
      <c r="AA5171" s="5">
        <v>174</v>
      </c>
      <c r="AB5171" s="5">
        <v>198.78898663315434</v>
      </c>
      <c r="AC5171" s="225">
        <v>0</v>
      </c>
      <c r="AD5171" s="5">
        <v>0</v>
      </c>
      <c r="AE5171" s="5">
        <v>296</v>
      </c>
      <c r="AF5171" s="5">
        <v>338.16977036444649</v>
      </c>
      <c r="AG5171" s="5">
        <v>0</v>
      </c>
      <c r="AH5171" s="5">
        <v>0</v>
      </c>
      <c r="AI5171" s="5">
        <v>0</v>
      </c>
      <c r="AJ5171" s="5">
        <v>0</v>
      </c>
    </row>
    <row r="5172" spans="1:36" x14ac:dyDescent="0.25">
      <c r="A5172">
        <v>2017</v>
      </c>
      <c r="B5172" t="s">
        <v>41</v>
      </c>
      <c r="C5172" s="212" t="s">
        <v>6079</v>
      </c>
      <c r="D5172" s="47" t="s">
        <v>6079</v>
      </c>
      <c r="E5172" s="11">
        <v>22.928000000000001</v>
      </c>
      <c r="F5172" s="2">
        <v>0.37119999999999997</v>
      </c>
      <c r="G5172" s="2">
        <v>0.5998</v>
      </c>
      <c r="H5172" s="2">
        <v>-0.22860000000000003</v>
      </c>
      <c r="I5172" s="2">
        <v>0.37119999999999997</v>
      </c>
      <c r="J5172" s="2">
        <v>0.55769999999999997</v>
      </c>
      <c r="K5172" s="2">
        <v>-0.1865</v>
      </c>
      <c r="L5172" s="2">
        <v>0.44919999999999999</v>
      </c>
      <c r="M5172" s="2">
        <v>0.51939999999999997</v>
      </c>
      <c r="N5172" s="2">
        <v>-7.0199999999999985E-2</v>
      </c>
      <c r="O5172" s="2">
        <v>-0.16176666666666667</v>
      </c>
      <c r="P5172" s="2" t="s">
        <v>5900</v>
      </c>
      <c r="Q5172" s="5">
        <v>87543</v>
      </c>
      <c r="R5172" s="5">
        <v>3818.1699232379624</v>
      </c>
      <c r="S5172" s="5">
        <v>634</v>
      </c>
      <c r="T5172" s="5">
        <v>724.21552836891578</v>
      </c>
      <c r="U5172" s="5">
        <v>5</v>
      </c>
      <c r="V5172" s="5">
        <v>5.7114789303542262</v>
      </c>
      <c r="W5172" s="5">
        <v>83</v>
      </c>
      <c r="X5172" s="5">
        <v>94.810550243880144</v>
      </c>
      <c r="Y5172" s="5">
        <v>109</v>
      </c>
      <c r="Z5172" s="5">
        <v>124.51024068172212</v>
      </c>
      <c r="AA5172" s="5">
        <v>437</v>
      </c>
      <c r="AB5172" s="5">
        <v>499.1832585129593</v>
      </c>
      <c r="AC5172" s="225">
        <v>2623</v>
      </c>
      <c r="AD5172" s="5">
        <v>2996.2418468638266</v>
      </c>
      <c r="AE5172" s="5">
        <v>446</v>
      </c>
      <c r="AF5172" s="5">
        <v>509.46392058759699</v>
      </c>
      <c r="AG5172" s="5">
        <v>2054</v>
      </c>
      <c r="AH5172" s="5">
        <v>2346.2755445895159</v>
      </c>
      <c r="AI5172" s="5">
        <v>123</v>
      </c>
      <c r="AJ5172" s="5">
        <v>140.50238168671396</v>
      </c>
    </row>
    <row r="5173" spans="1:36" x14ac:dyDescent="0.25">
      <c r="A5173">
        <v>2018</v>
      </c>
      <c r="B5173" t="s">
        <v>71</v>
      </c>
      <c r="C5173" s="212" t="s">
        <v>5226</v>
      </c>
      <c r="D5173" s="47" t="s">
        <v>1965</v>
      </c>
      <c r="E5173" s="11">
        <v>0</v>
      </c>
      <c r="F5173" s="2">
        <v>0.71220000000000006</v>
      </c>
      <c r="G5173" s="2">
        <v>0.27389999999999998</v>
      </c>
      <c r="H5173" s="2">
        <v>0.43830000000000008</v>
      </c>
      <c r="I5173" s="2">
        <v>0.73460000000000003</v>
      </c>
      <c r="J5173" s="2">
        <v>0.224</v>
      </c>
      <c r="K5173" s="2">
        <v>0.51060000000000005</v>
      </c>
      <c r="L5173" s="2">
        <v>0.79700000000000004</v>
      </c>
      <c r="M5173" s="2">
        <v>0.19020000000000001</v>
      </c>
      <c r="N5173" s="2">
        <v>0.60680000000000001</v>
      </c>
      <c r="O5173" s="2">
        <v>0.51856666666666673</v>
      </c>
      <c r="P5173" s="2" t="s">
        <v>4792</v>
      </c>
      <c r="Q5173" s="5">
        <v>87544</v>
      </c>
      <c r="R5173" s="5" t="s">
        <v>4791</v>
      </c>
      <c r="S5173" s="5">
        <v>219</v>
      </c>
      <c r="T5173" s="5">
        <v>250.15991958329525</v>
      </c>
      <c r="U5173" s="5">
        <v>3</v>
      </c>
      <c r="V5173" s="5">
        <v>3.426848213469798</v>
      </c>
      <c r="W5173" s="5">
        <v>50</v>
      </c>
      <c r="X5173" s="5">
        <v>57.114136891163298</v>
      </c>
      <c r="Y5173" s="5">
        <v>49</v>
      </c>
      <c r="Z5173" s="5">
        <v>55.971854153340033</v>
      </c>
      <c r="AA5173" s="5">
        <v>117</v>
      </c>
      <c r="AB5173" s="5">
        <v>133.64708032532212</v>
      </c>
      <c r="AC5173" s="225">
        <v>2183</v>
      </c>
      <c r="AD5173" s="5">
        <v>2493.6032166681898</v>
      </c>
      <c r="AE5173" s="5">
        <v>284</v>
      </c>
      <c r="AF5173" s="5">
        <v>324.40829754180754</v>
      </c>
      <c r="AG5173" s="5">
        <v>1763</v>
      </c>
      <c r="AH5173" s="5">
        <v>2013.8444667824181</v>
      </c>
      <c r="AI5173" s="5">
        <v>136</v>
      </c>
      <c r="AJ5173" s="5">
        <v>155.35045234396418</v>
      </c>
    </row>
    <row r="5174" spans="1:36" x14ac:dyDescent="0.25">
      <c r="A5174">
        <v>2018</v>
      </c>
      <c r="B5174" t="s">
        <v>71</v>
      </c>
      <c r="C5174" s="212" t="s">
        <v>5226</v>
      </c>
      <c r="D5174" s="47" t="s">
        <v>1965</v>
      </c>
      <c r="E5174" s="11">
        <v>0</v>
      </c>
      <c r="F5174" s="2">
        <v>0.71220000000000006</v>
      </c>
      <c r="G5174" s="2">
        <v>0.27389999999999998</v>
      </c>
      <c r="H5174" s="2">
        <v>0.43830000000000008</v>
      </c>
      <c r="I5174" s="2">
        <v>0.73460000000000003</v>
      </c>
      <c r="J5174" s="2">
        <v>0.224</v>
      </c>
      <c r="K5174" s="2">
        <v>0.51060000000000005</v>
      </c>
      <c r="L5174" s="2">
        <v>0.79700000000000004</v>
      </c>
      <c r="M5174" s="2">
        <v>0.19020000000000001</v>
      </c>
      <c r="N5174" s="2">
        <v>0.60680000000000001</v>
      </c>
      <c r="O5174" s="2">
        <v>0.51856666666666673</v>
      </c>
      <c r="P5174" s="2" t="s">
        <v>4792</v>
      </c>
      <c r="Q5174" s="5">
        <v>87544</v>
      </c>
      <c r="R5174" s="5" t="s">
        <v>4791</v>
      </c>
      <c r="S5174" s="5">
        <v>219</v>
      </c>
      <c r="T5174" s="5">
        <v>250.15991958329525</v>
      </c>
      <c r="U5174" s="5">
        <v>3</v>
      </c>
      <c r="V5174" s="5">
        <v>3.426848213469798</v>
      </c>
      <c r="W5174" s="5">
        <v>50</v>
      </c>
      <c r="X5174" s="5">
        <v>57.114136891163298</v>
      </c>
      <c r="Y5174" s="5">
        <v>49</v>
      </c>
      <c r="Z5174" s="5">
        <v>55.971854153340033</v>
      </c>
      <c r="AA5174" s="5">
        <v>117</v>
      </c>
      <c r="AB5174" s="5">
        <v>133.64708032532212</v>
      </c>
      <c r="AC5174" s="225">
        <v>2183</v>
      </c>
      <c r="AD5174" s="5">
        <v>2493.6032166681898</v>
      </c>
      <c r="AE5174" s="5">
        <v>284</v>
      </c>
      <c r="AF5174" s="5">
        <v>324.40829754180754</v>
      </c>
      <c r="AG5174" s="5">
        <v>1763</v>
      </c>
      <c r="AH5174" s="5">
        <v>2013.8444667824181</v>
      </c>
      <c r="AI5174" s="5">
        <v>136</v>
      </c>
      <c r="AJ5174" s="5">
        <v>155.35045234396418</v>
      </c>
    </row>
    <row r="5175" spans="1:36" x14ac:dyDescent="0.25">
      <c r="A5175">
        <v>2018</v>
      </c>
      <c r="B5175" t="s">
        <v>41</v>
      </c>
      <c r="C5175" s="212" t="s">
        <v>6079</v>
      </c>
      <c r="D5175" s="47" t="s">
        <v>6079</v>
      </c>
      <c r="E5175" s="11">
        <v>22.928000000000001</v>
      </c>
      <c r="F5175" s="2">
        <v>0.37119999999999997</v>
      </c>
      <c r="G5175" s="2">
        <v>0.5998</v>
      </c>
      <c r="H5175" s="2">
        <v>-0.22860000000000003</v>
      </c>
      <c r="I5175" s="2">
        <v>0.37119999999999997</v>
      </c>
      <c r="J5175" s="2">
        <v>0.55769999999999997</v>
      </c>
      <c r="K5175" s="2">
        <v>-0.1865</v>
      </c>
      <c r="L5175" s="2">
        <v>0.44919999999999999</v>
      </c>
      <c r="M5175" s="2">
        <v>0.51939999999999997</v>
      </c>
      <c r="N5175" s="2">
        <v>-7.0199999999999985E-2</v>
      </c>
      <c r="O5175" s="2">
        <v>-0.16176666666666667</v>
      </c>
      <c r="P5175" s="2" t="s">
        <v>5900</v>
      </c>
      <c r="Q5175" s="5">
        <v>88326</v>
      </c>
      <c r="R5175" s="5">
        <v>3852.3203070481504</v>
      </c>
      <c r="S5175" s="5">
        <v>602</v>
      </c>
      <c r="T5175" s="5">
        <v>681.56601680139488</v>
      </c>
      <c r="U5175" s="5">
        <v>7</v>
      </c>
      <c r="V5175" s="5">
        <v>7.9251862418766841</v>
      </c>
      <c r="W5175" s="5">
        <v>72</v>
      </c>
      <c r="X5175" s="5">
        <v>81.516201345017322</v>
      </c>
      <c r="Y5175" s="5">
        <v>83</v>
      </c>
      <c r="Z5175" s="5">
        <v>93.970065439394958</v>
      </c>
      <c r="AA5175" s="5">
        <v>440</v>
      </c>
      <c r="AB5175" s="5">
        <v>498.15456377510588</v>
      </c>
      <c r="AC5175" s="225">
        <v>1998</v>
      </c>
      <c r="AD5175" s="5">
        <v>2262.0745873242304</v>
      </c>
      <c r="AE5175" s="5">
        <v>276</v>
      </c>
      <c r="AF5175" s="5">
        <v>312.47877182256639</v>
      </c>
      <c r="AG5175" s="5">
        <v>1637</v>
      </c>
      <c r="AH5175" s="5">
        <v>1853.3614111360189</v>
      </c>
      <c r="AI5175" s="5">
        <v>85</v>
      </c>
      <c r="AJ5175" s="5">
        <v>96.234404365645446</v>
      </c>
    </row>
    <row r="5176" spans="1:36" x14ac:dyDescent="0.25">
      <c r="A5176">
        <v>2018</v>
      </c>
      <c r="B5176" t="s">
        <v>49</v>
      </c>
      <c r="C5176" s="212" t="s">
        <v>737</v>
      </c>
      <c r="D5176" s="47" t="s">
        <v>6316</v>
      </c>
      <c r="E5176" s="11">
        <v>17.8</v>
      </c>
      <c r="F5176" s="2">
        <v>0.2611</v>
      </c>
      <c r="G5176" s="2">
        <v>0.71</v>
      </c>
      <c r="H5176" s="2">
        <v>-0.44889999999999997</v>
      </c>
      <c r="I5176" s="2">
        <v>0.16400000000000001</v>
      </c>
      <c r="J5176" s="2">
        <v>0.76800000000000002</v>
      </c>
      <c r="K5176" s="2">
        <v>-0.60399999999999998</v>
      </c>
      <c r="L5176" s="2">
        <v>0.27</v>
      </c>
      <c r="M5176" s="2">
        <v>0.71399999999999997</v>
      </c>
      <c r="N5176" s="2">
        <v>-0.44399999999999995</v>
      </c>
      <c r="O5176" s="2">
        <v>-0.49896666666666661</v>
      </c>
      <c r="P5176" s="2" t="s">
        <v>5900</v>
      </c>
      <c r="Q5176" s="5">
        <v>88658</v>
      </c>
      <c r="R5176" s="5">
        <v>4980.786516853932</v>
      </c>
      <c r="S5176" s="5">
        <v>49</v>
      </c>
      <c r="T5176" s="5">
        <v>55.268560084820322</v>
      </c>
      <c r="U5176" s="5">
        <v>0</v>
      </c>
      <c r="V5176" s="5">
        <v>0</v>
      </c>
      <c r="W5176" s="5">
        <v>4</v>
      </c>
      <c r="X5176" s="5">
        <v>4.5117191905975771</v>
      </c>
      <c r="Y5176" s="5">
        <v>10</v>
      </c>
      <c r="Z5176" s="5">
        <v>11.279297976493943</v>
      </c>
      <c r="AA5176" s="5">
        <v>35</v>
      </c>
      <c r="AB5176" s="5">
        <v>39.477542917728798</v>
      </c>
      <c r="AC5176" s="225">
        <v>510</v>
      </c>
      <c r="AD5176" s="5">
        <v>575.24419680119104</v>
      </c>
      <c r="AE5176" s="5">
        <v>75</v>
      </c>
      <c r="AF5176" s="5">
        <v>84.59473482370457</v>
      </c>
      <c r="AG5176" s="5">
        <v>424</v>
      </c>
      <c r="AH5176" s="5">
        <v>478.24223420334317</v>
      </c>
      <c r="AI5176" s="5">
        <v>11</v>
      </c>
      <c r="AJ5176" s="5">
        <v>12.407227774143337</v>
      </c>
    </row>
    <row r="5177" spans="1:36" x14ac:dyDescent="0.25">
      <c r="A5177">
        <v>2019</v>
      </c>
      <c r="B5177" t="s">
        <v>71</v>
      </c>
      <c r="C5177" s="212" t="s">
        <v>4955</v>
      </c>
      <c r="D5177" s="47" t="s">
        <v>4954</v>
      </c>
      <c r="E5177" s="11">
        <v>0</v>
      </c>
      <c r="F5177" s="2">
        <v>0.70579999999999998</v>
      </c>
      <c r="G5177" s="2">
        <v>0.27929999999999999</v>
      </c>
      <c r="H5177" s="2">
        <v>0.42649999999999999</v>
      </c>
      <c r="I5177" s="2">
        <v>0.72589999999999999</v>
      </c>
      <c r="J5177" s="2">
        <v>0.22900000000000001</v>
      </c>
      <c r="K5177" s="2">
        <v>0.49690000000000001</v>
      </c>
      <c r="L5177" s="2">
        <v>0.76300000000000001</v>
      </c>
      <c r="M5177" s="2">
        <v>0.22220000000000001</v>
      </c>
      <c r="N5177" s="2">
        <v>0.54079999999999995</v>
      </c>
      <c r="O5177" s="2">
        <v>0.48806666666666665</v>
      </c>
      <c r="P5177" s="2" t="s">
        <v>4792</v>
      </c>
      <c r="Q5177" s="5">
        <v>88706</v>
      </c>
      <c r="R5177" s="5" t="s">
        <v>4791</v>
      </c>
      <c r="S5177" s="5">
        <v>219</v>
      </c>
      <c r="T5177" s="5">
        <v>246.88296169368476</v>
      </c>
      <c r="U5177" s="5">
        <v>2</v>
      </c>
      <c r="V5177" s="5">
        <v>2.25463891957703</v>
      </c>
      <c r="W5177" s="5">
        <v>21</v>
      </c>
      <c r="X5177" s="5">
        <v>23.673708655558812</v>
      </c>
      <c r="Y5177" s="5">
        <v>25</v>
      </c>
      <c r="Z5177" s="5">
        <v>28.182986494712871</v>
      </c>
      <c r="AA5177" s="5">
        <v>171</v>
      </c>
      <c r="AB5177" s="5">
        <v>192.77162762383605</v>
      </c>
      <c r="AC5177" s="225">
        <v>1120</v>
      </c>
      <c r="AD5177" s="5">
        <v>1262.5977949631367</v>
      </c>
      <c r="AE5177" s="5">
        <v>209</v>
      </c>
      <c r="AF5177" s="5">
        <v>235.60976709579958</v>
      </c>
      <c r="AG5177" s="5">
        <v>805</v>
      </c>
      <c r="AH5177" s="5">
        <v>907.49216512975454</v>
      </c>
      <c r="AI5177" s="5">
        <v>106</v>
      </c>
      <c r="AJ5177" s="5">
        <v>119.49586273758258</v>
      </c>
    </row>
    <row r="5178" spans="1:36" x14ac:dyDescent="0.25">
      <c r="A5178">
        <v>2019</v>
      </c>
      <c r="B5178" t="s">
        <v>41</v>
      </c>
      <c r="C5178" s="212" t="s">
        <v>6079</v>
      </c>
      <c r="D5178" s="47" t="s">
        <v>6079</v>
      </c>
      <c r="E5178" s="11">
        <v>22.928000000000001</v>
      </c>
      <c r="F5178" s="2">
        <v>0.37119999999999997</v>
      </c>
      <c r="G5178" s="2">
        <v>0.5998</v>
      </c>
      <c r="H5178" s="2">
        <v>-0.22860000000000003</v>
      </c>
      <c r="I5178" s="2">
        <v>0.37119999999999997</v>
      </c>
      <c r="J5178" s="2">
        <v>0.55769999999999997</v>
      </c>
      <c r="K5178" s="2">
        <v>-0.1865</v>
      </c>
      <c r="L5178" s="2">
        <v>0.44919999999999999</v>
      </c>
      <c r="M5178" s="2">
        <v>0.51939999999999997</v>
      </c>
      <c r="N5178" s="2">
        <v>-7.0199999999999985E-2</v>
      </c>
      <c r="O5178" s="2">
        <v>-0.16176666666666667</v>
      </c>
      <c r="P5178" s="2" t="s">
        <v>5900</v>
      </c>
      <c r="Q5178" s="5">
        <v>88891</v>
      </c>
      <c r="R5178" s="5">
        <v>3876.9626657362178</v>
      </c>
      <c r="S5178" s="5">
        <v>827</v>
      </c>
      <c r="T5178" s="5">
        <v>930.35290411852714</v>
      </c>
      <c r="U5178" s="5">
        <v>2</v>
      </c>
      <c r="V5178" s="5">
        <v>2.2499465637691105</v>
      </c>
      <c r="W5178" s="5">
        <v>73</v>
      </c>
      <c r="X5178" s="5">
        <v>82.12304957757253</v>
      </c>
      <c r="Y5178" s="5">
        <v>94</v>
      </c>
      <c r="Z5178" s="5">
        <v>105.7474884971482</v>
      </c>
      <c r="AA5178" s="5">
        <v>658</v>
      </c>
      <c r="AB5178" s="5">
        <v>740.23241948003738</v>
      </c>
      <c r="AC5178" s="225">
        <v>2203</v>
      </c>
      <c r="AD5178" s="5">
        <v>2478.3161399916748</v>
      </c>
      <c r="AE5178" s="5">
        <v>300</v>
      </c>
      <c r="AF5178" s="5">
        <v>337.49198456536658</v>
      </c>
      <c r="AG5178" s="5">
        <v>1777</v>
      </c>
      <c r="AH5178" s="5">
        <v>1999.0775219088548</v>
      </c>
      <c r="AI5178" s="5">
        <v>126</v>
      </c>
      <c r="AJ5178" s="5">
        <v>141.74663351745397</v>
      </c>
    </row>
    <row r="5179" spans="1:36" x14ac:dyDescent="0.25">
      <c r="A5179">
        <v>2017</v>
      </c>
      <c r="B5179" t="s">
        <v>49</v>
      </c>
      <c r="C5179" s="212" t="s">
        <v>6380</v>
      </c>
      <c r="D5179" s="47" t="s">
        <v>5371</v>
      </c>
      <c r="E5179" s="11">
        <v>33.1</v>
      </c>
      <c r="F5179" s="2">
        <v>0.42899999999999999</v>
      </c>
      <c r="G5179" s="2">
        <v>0.54510000000000003</v>
      </c>
      <c r="H5179" s="2">
        <v>-0.11610000000000004</v>
      </c>
      <c r="I5179" s="2">
        <v>0.35199999999999998</v>
      </c>
      <c r="J5179" s="2">
        <v>0.56699999999999995</v>
      </c>
      <c r="K5179" s="2">
        <v>-0.21499999999999997</v>
      </c>
      <c r="L5179" s="2">
        <v>0.249</v>
      </c>
      <c r="M5179" s="2">
        <v>0.73699999999999999</v>
      </c>
      <c r="N5179" s="2">
        <v>-0.48799999999999999</v>
      </c>
      <c r="O5179" s="2">
        <v>-0.27303333333333329</v>
      </c>
      <c r="P5179" s="2" t="s">
        <v>5900</v>
      </c>
      <c r="Q5179" s="5">
        <v>89012</v>
      </c>
      <c r="R5179" s="5">
        <v>2689.1842900302113</v>
      </c>
      <c r="S5179" s="5">
        <v>880</v>
      </c>
      <c r="T5179" s="5">
        <v>988.63074641621358</v>
      </c>
      <c r="U5179" s="5">
        <v>3</v>
      </c>
      <c r="V5179" s="5">
        <v>3.3703320900552733</v>
      </c>
      <c r="W5179" s="5">
        <v>53</v>
      </c>
      <c r="X5179" s="5">
        <v>59.542533590976497</v>
      </c>
      <c r="Y5179" s="5">
        <v>187</v>
      </c>
      <c r="Z5179" s="5">
        <v>210.08403361344537</v>
      </c>
      <c r="AA5179" s="5">
        <v>637</v>
      </c>
      <c r="AB5179" s="5">
        <v>715.63384712173638</v>
      </c>
      <c r="AC5179" s="225">
        <v>1564</v>
      </c>
      <c r="AD5179" s="5">
        <v>1757.066462948816</v>
      </c>
      <c r="AE5179" s="5">
        <v>426</v>
      </c>
      <c r="AF5179" s="5">
        <v>478.58715678784887</v>
      </c>
      <c r="AG5179" s="5">
        <v>909</v>
      </c>
      <c r="AH5179" s="5">
        <v>1021.2106232867479</v>
      </c>
      <c r="AI5179" s="5">
        <v>229</v>
      </c>
      <c r="AJ5179" s="5">
        <v>257.26868287421917</v>
      </c>
    </row>
    <row r="5180" spans="1:36" x14ac:dyDescent="0.25">
      <c r="A5180">
        <v>2018</v>
      </c>
      <c r="B5180" t="s">
        <v>49</v>
      </c>
      <c r="C5180" s="212" t="s">
        <v>6380</v>
      </c>
      <c r="D5180" s="47" t="s">
        <v>5371</v>
      </c>
      <c r="E5180" s="11">
        <v>33.1</v>
      </c>
      <c r="F5180" s="2">
        <v>0.42899999999999999</v>
      </c>
      <c r="G5180" s="2">
        <v>0.54510000000000003</v>
      </c>
      <c r="H5180" s="2">
        <v>-0.11610000000000004</v>
      </c>
      <c r="I5180" s="2">
        <v>0.35199999999999998</v>
      </c>
      <c r="J5180" s="2">
        <v>0.56699999999999995</v>
      </c>
      <c r="K5180" s="2">
        <v>-0.21499999999999997</v>
      </c>
      <c r="L5180" s="2">
        <v>0.249</v>
      </c>
      <c r="M5180" s="2">
        <v>0.73699999999999999</v>
      </c>
      <c r="N5180" s="2">
        <v>-0.48799999999999999</v>
      </c>
      <c r="O5180" s="2">
        <v>-0.27303333333333329</v>
      </c>
      <c r="P5180" s="2" t="s">
        <v>5900</v>
      </c>
      <c r="Q5180" s="5">
        <v>89066</v>
      </c>
      <c r="R5180" s="5">
        <v>2690.8157099697883</v>
      </c>
      <c r="S5180" s="5">
        <v>773</v>
      </c>
      <c r="T5180" s="5">
        <v>867.8957177823188</v>
      </c>
      <c r="U5180" s="5">
        <v>5</v>
      </c>
      <c r="V5180" s="5">
        <v>5.6138144746592413</v>
      </c>
      <c r="W5180" s="5">
        <v>51</v>
      </c>
      <c r="X5180" s="5">
        <v>57.260907641524255</v>
      </c>
      <c r="Y5180" s="5">
        <v>113</v>
      </c>
      <c r="Z5180" s="5">
        <v>126.87220712729885</v>
      </c>
      <c r="AA5180" s="5">
        <v>604</v>
      </c>
      <c r="AB5180" s="5">
        <v>678.14878853883636</v>
      </c>
      <c r="AC5180" s="225">
        <v>1074</v>
      </c>
      <c r="AD5180" s="5">
        <v>1205.847349156805</v>
      </c>
      <c r="AE5180" s="5">
        <v>412</v>
      </c>
      <c r="AF5180" s="5">
        <v>462.57831271192151</v>
      </c>
      <c r="AG5180" s="5">
        <v>499</v>
      </c>
      <c r="AH5180" s="5">
        <v>560.25868457099227</v>
      </c>
      <c r="AI5180" s="5">
        <v>163</v>
      </c>
      <c r="AJ5180" s="5">
        <v>183.01035187389127</v>
      </c>
    </row>
    <row r="5181" spans="1:36" x14ac:dyDescent="0.25">
      <c r="A5181">
        <v>2018</v>
      </c>
      <c r="B5181" t="s">
        <v>49</v>
      </c>
      <c r="C5181" s="212" t="s">
        <v>6380</v>
      </c>
      <c r="D5181" s="47" t="s">
        <v>5371</v>
      </c>
      <c r="E5181" s="11">
        <v>33.1</v>
      </c>
      <c r="F5181" s="2">
        <v>0.42899999999999999</v>
      </c>
      <c r="G5181" s="2">
        <v>0.54510000000000003</v>
      </c>
      <c r="H5181" s="2">
        <v>-0.11610000000000004</v>
      </c>
      <c r="I5181" s="2">
        <v>0.35199999999999998</v>
      </c>
      <c r="J5181" s="2">
        <v>0.56699999999999995</v>
      </c>
      <c r="K5181" s="2">
        <v>-0.21499999999999997</v>
      </c>
      <c r="L5181" s="2">
        <v>0.249</v>
      </c>
      <c r="M5181" s="2">
        <v>0.73699999999999999</v>
      </c>
      <c r="N5181" s="2">
        <v>-0.48799999999999999</v>
      </c>
      <c r="O5181" s="2">
        <v>-0.27303333333333329</v>
      </c>
      <c r="P5181" s="2" t="s">
        <v>5900</v>
      </c>
      <c r="Q5181" s="5">
        <v>89475</v>
      </c>
      <c r="R5181" s="5">
        <v>2703.1722054380662</v>
      </c>
      <c r="S5181" s="5">
        <v>908</v>
      </c>
      <c r="T5181" s="5">
        <v>1014.8086057557977</v>
      </c>
      <c r="U5181" s="5">
        <v>1</v>
      </c>
      <c r="V5181" s="5">
        <v>1.1176306230790722</v>
      </c>
      <c r="W5181" s="5">
        <v>76</v>
      </c>
      <c r="X5181" s="5">
        <v>84.939927354009498</v>
      </c>
      <c r="Y5181" s="5">
        <v>118</v>
      </c>
      <c r="Z5181" s="5">
        <v>131.88041352333056</v>
      </c>
      <c r="AA5181" s="5">
        <v>713</v>
      </c>
      <c r="AB5181" s="5">
        <v>796.8706342553786</v>
      </c>
      <c r="AC5181" s="225">
        <v>1361</v>
      </c>
      <c r="AD5181" s="5">
        <v>1521.0952780106177</v>
      </c>
      <c r="AE5181" s="5">
        <v>388</v>
      </c>
      <c r="AF5181" s="5">
        <v>433.64068175468014</v>
      </c>
      <c r="AG5181" s="5">
        <v>764</v>
      </c>
      <c r="AH5181" s="5">
        <v>853.86979603241127</v>
      </c>
      <c r="AI5181" s="5">
        <v>209</v>
      </c>
      <c r="AJ5181" s="5">
        <v>233.58480022352612</v>
      </c>
    </row>
    <row r="5182" spans="1:36" x14ac:dyDescent="0.25">
      <c r="A5182">
        <v>2018</v>
      </c>
      <c r="B5182" t="s">
        <v>49</v>
      </c>
      <c r="C5182" s="212" t="s">
        <v>737</v>
      </c>
      <c r="D5182" s="47" t="s">
        <v>6316</v>
      </c>
      <c r="E5182" s="11">
        <v>17.8</v>
      </c>
      <c r="F5182" s="2">
        <v>0.2611</v>
      </c>
      <c r="G5182" s="2">
        <v>0.71</v>
      </c>
      <c r="H5182" s="2">
        <v>-0.44889999999999997</v>
      </c>
      <c r="I5182" s="2">
        <v>0.16400000000000001</v>
      </c>
      <c r="J5182" s="2">
        <v>0.76800000000000002</v>
      </c>
      <c r="K5182" s="2">
        <v>-0.60399999999999998</v>
      </c>
      <c r="L5182" s="2">
        <v>0.27</v>
      </c>
      <c r="M5182" s="2">
        <v>0.71399999999999997</v>
      </c>
      <c r="N5182" s="2">
        <v>-0.44399999999999995</v>
      </c>
      <c r="O5182" s="2">
        <v>-0.49896666666666661</v>
      </c>
      <c r="P5182" s="2" t="s">
        <v>5900</v>
      </c>
      <c r="Q5182" s="5">
        <v>89505</v>
      </c>
      <c r="R5182" s="5">
        <v>5028.3707865168535</v>
      </c>
      <c r="S5182" s="5">
        <v>58</v>
      </c>
      <c r="T5182" s="5">
        <v>64.800849114574604</v>
      </c>
      <c r="U5182" s="5">
        <v>0</v>
      </c>
      <c r="V5182" s="5">
        <v>0</v>
      </c>
      <c r="W5182" s="5">
        <v>3</v>
      </c>
      <c r="X5182" s="5">
        <v>3.3517680576504105</v>
      </c>
      <c r="Y5182" s="5">
        <v>5</v>
      </c>
      <c r="Z5182" s="5">
        <v>5.5862800960840175</v>
      </c>
      <c r="AA5182" s="5">
        <v>50</v>
      </c>
      <c r="AB5182" s="5">
        <v>55.862800960840175</v>
      </c>
      <c r="AC5182" s="225">
        <v>629</v>
      </c>
      <c r="AD5182" s="5">
        <v>702.7540360873694</v>
      </c>
      <c r="AE5182" s="5">
        <v>72</v>
      </c>
      <c r="AF5182" s="5">
        <v>80.442433383609853</v>
      </c>
      <c r="AG5182" s="5">
        <v>540</v>
      </c>
      <c r="AH5182" s="5">
        <v>603.31825037707392</v>
      </c>
      <c r="AI5182" s="5">
        <v>17</v>
      </c>
      <c r="AJ5182" s="5">
        <v>18.99335232668566</v>
      </c>
    </row>
    <row r="5183" spans="1:36" x14ac:dyDescent="0.25">
      <c r="A5183">
        <v>2017</v>
      </c>
      <c r="B5183" t="s">
        <v>71</v>
      </c>
      <c r="C5183" s="212" t="s">
        <v>5587</v>
      </c>
      <c r="D5183" s="47" t="s">
        <v>5914</v>
      </c>
      <c r="E5183" s="11">
        <v>0</v>
      </c>
      <c r="F5183" s="2">
        <v>0.4098</v>
      </c>
      <c r="G5183" s="2">
        <v>0.58040000000000003</v>
      </c>
      <c r="H5183" s="2">
        <v>-0.17060000000000003</v>
      </c>
      <c r="I5183" s="2">
        <v>0.28050000000000003</v>
      </c>
      <c r="J5183" s="2">
        <v>0.68500000000000005</v>
      </c>
      <c r="K5183" s="2">
        <v>-0.40450000000000003</v>
      </c>
      <c r="L5183" s="2">
        <v>0.28649999999999998</v>
      </c>
      <c r="M5183" s="2">
        <v>0.70399999999999996</v>
      </c>
      <c r="N5183" s="2">
        <v>-0.41749999999999998</v>
      </c>
      <c r="O5183" s="2">
        <v>-0.3308666666666667</v>
      </c>
      <c r="P5183" s="2" t="s">
        <v>5900</v>
      </c>
      <c r="Q5183" s="5">
        <v>89595</v>
      </c>
      <c r="R5183" s="5" t="s">
        <v>4791</v>
      </c>
      <c r="S5183" s="5">
        <v>299</v>
      </c>
      <c r="T5183" s="5">
        <v>333.72398013281992</v>
      </c>
      <c r="U5183" s="5">
        <v>2</v>
      </c>
      <c r="V5183" s="5">
        <v>2.2322674256375916</v>
      </c>
      <c r="W5183" s="5">
        <v>51</v>
      </c>
      <c r="X5183" s="5">
        <v>56.922819353758577</v>
      </c>
      <c r="Y5183" s="5">
        <v>44</v>
      </c>
      <c r="Z5183" s="5">
        <v>49.109883364027013</v>
      </c>
      <c r="AA5183" s="5">
        <v>202</v>
      </c>
      <c r="AB5183" s="5">
        <v>225.45900998939672</v>
      </c>
      <c r="AC5183" s="225">
        <v>3373</v>
      </c>
      <c r="AD5183" s="5">
        <v>3764.7190133377981</v>
      </c>
      <c r="AE5183" s="5">
        <v>472</v>
      </c>
      <c r="AF5183" s="5">
        <v>526.81511245047159</v>
      </c>
      <c r="AG5183" s="5">
        <v>2793</v>
      </c>
      <c r="AH5183" s="5">
        <v>3117.3614599028965</v>
      </c>
      <c r="AI5183" s="5">
        <v>108</v>
      </c>
      <c r="AJ5183" s="5">
        <v>120.54244098442994</v>
      </c>
    </row>
    <row r="5184" spans="1:36" x14ac:dyDescent="0.25">
      <c r="A5184">
        <v>2017</v>
      </c>
      <c r="B5184" t="s">
        <v>49</v>
      </c>
      <c r="C5184" s="212" t="s">
        <v>737</v>
      </c>
      <c r="D5184" s="47" t="s">
        <v>6316</v>
      </c>
      <c r="E5184" s="11">
        <v>17.8</v>
      </c>
      <c r="F5184" s="2">
        <v>0.2611</v>
      </c>
      <c r="G5184" s="2">
        <v>0.71</v>
      </c>
      <c r="H5184" s="2">
        <v>-0.44889999999999997</v>
      </c>
      <c r="I5184" s="2">
        <v>0.16400000000000001</v>
      </c>
      <c r="J5184" s="2">
        <v>0.76800000000000002</v>
      </c>
      <c r="K5184" s="2">
        <v>-0.60399999999999998</v>
      </c>
      <c r="L5184" s="2">
        <v>0.27</v>
      </c>
      <c r="M5184" s="2">
        <v>0.71399999999999997</v>
      </c>
      <c r="N5184" s="2">
        <v>-0.44399999999999995</v>
      </c>
      <c r="O5184" s="2">
        <v>-0.49896666666666661</v>
      </c>
      <c r="P5184" s="2" t="s">
        <v>5900</v>
      </c>
      <c r="Q5184" s="5">
        <v>89736</v>
      </c>
      <c r="R5184" s="5">
        <v>5041.348314606741</v>
      </c>
      <c r="S5184" s="5">
        <v>49</v>
      </c>
      <c r="T5184" s="5">
        <v>54.604617990550054</v>
      </c>
      <c r="U5184" s="5">
        <v>0</v>
      </c>
      <c r="V5184" s="5">
        <v>0</v>
      </c>
      <c r="W5184" s="5">
        <v>5</v>
      </c>
      <c r="X5184" s="5">
        <v>5.5718997949540876</v>
      </c>
      <c r="Y5184" s="5">
        <v>5</v>
      </c>
      <c r="Z5184" s="5">
        <v>5.5718997949540876</v>
      </c>
      <c r="AA5184" s="5">
        <v>39</v>
      </c>
      <c r="AB5184" s="5">
        <v>43.460818400641884</v>
      </c>
      <c r="AC5184" s="225">
        <v>576</v>
      </c>
      <c r="AD5184" s="5">
        <v>641.88285637871093</v>
      </c>
      <c r="AE5184" s="5">
        <v>87</v>
      </c>
      <c r="AF5184" s="5">
        <v>96.951056432201128</v>
      </c>
      <c r="AG5184" s="5">
        <v>471</v>
      </c>
      <c r="AH5184" s="5">
        <v>524.87296068467504</v>
      </c>
      <c r="AI5184" s="5">
        <v>18</v>
      </c>
      <c r="AJ5184" s="5">
        <v>20.058839261834716</v>
      </c>
    </row>
    <row r="5185" spans="1:36" x14ac:dyDescent="0.25">
      <c r="A5185">
        <v>2017</v>
      </c>
      <c r="B5185" t="s">
        <v>71</v>
      </c>
      <c r="C5185" s="212" t="s">
        <v>5845</v>
      </c>
      <c r="D5185" s="47" t="s">
        <v>5790</v>
      </c>
      <c r="E5185" s="11">
        <v>0</v>
      </c>
      <c r="F5185" s="2">
        <v>0.44009999999999999</v>
      </c>
      <c r="G5185" s="2">
        <v>0.54569999999999996</v>
      </c>
      <c r="H5185" s="2">
        <v>-0.10559999999999997</v>
      </c>
      <c r="I5185" s="2">
        <v>0.4476</v>
      </c>
      <c r="J5185" s="2">
        <v>0.51390000000000002</v>
      </c>
      <c r="K5185" s="2">
        <v>-6.6300000000000026E-2</v>
      </c>
      <c r="L5185" s="2">
        <v>0.52910000000000001</v>
      </c>
      <c r="M5185" s="2">
        <v>0.46079999999999999</v>
      </c>
      <c r="N5185" s="2">
        <v>6.8300000000000027E-2</v>
      </c>
      <c r="O5185" s="2">
        <v>-3.4533333333333326E-2</v>
      </c>
      <c r="P5185" s="2" t="s">
        <v>5765</v>
      </c>
      <c r="Q5185" s="5">
        <v>89790</v>
      </c>
      <c r="R5185" s="5" t="s">
        <v>4791</v>
      </c>
      <c r="S5185" s="5">
        <v>71</v>
      </c>
      <c r="T5185" s="5">
        <v>79.073393473660758</v>
      </c>
      <c r="U5185" s="5">
        <v>0</v>
      </c>
      <c r="V5185" s="5">
        <v>0</v>
      </c>
      <c r="W5185" s="5">
        <v>15</v>
      </c>
      <c r="X5185" s="5">
        <v>16.70564650851988</v>
      </c>
      <c r="Y5185" s="5">
        <v>36</v>
      </c>
      <c r="Z5185" s="5">
        <v>40.093551620447712</v>
      </c>
      <c r="AA5185" s="5">
        <v>20</v>
      </c>
      <c r="AB5185" s="5">
        <v>22.274195344693172</v>
      </c>
      <c r="AC5185" s="225">
        <v>1289</v>
      </c>
      <c r="AD5185" s="5">
        <v>1435.5718899654751</v>
      </c>
      <c r="AE5185" s="5">
        <v>158</v>
      </c>
      <c r="AF5185" s="5">
        <v>175.96614322307607</v>
      </c>
      <c r="AG5185" s="5">
        <v>1075</v>
      </c>
      <c r="AH5185" s="5">
        <v>1197.237999777258</v>
      </c>
      <c r="AI5185" s="5">
        <v>56</v>
      </c>
      <c r="AJ5185" s="5">
        <v>62.367746965140881</v>
      </c>
    </row>
    <row r="5186" spans="1:36" x14ac:dyDescent="0.25">
      <c r="A5186">
        <v>2018</v>
      </c>
      <c r="B5186" t="s">
        <v>71</v>
      </c>
      <c r="C5186" s="212" t="s">
        <v>5845</v>
      </c>
      <c r="D5186" s="47" t="s">
        <v>5790</v>
      </c>
      <c r="E5186" s="11">
        <v>0</v>
      </c>
      <c r="F5186" s="2">
        <v>0.44009999999999999</v>
      </c>
      <c r="G5186" s="2">
        <v>0.54569999999999996</v>
      </c>
      <c r="H5186" s="2">
        <v>-0.10559999999999997</v>
      </c>
      <c r="I5186" s="2">
        <v>0.4476</v>
      </c>
      <c r="J5186" s="2">
        <v>0.51390000000000002</v>
      </c>
      <c r="K5186" s="2">
        <v>-6.6300000000000026E-2</v>
      </c>
      <c r="L5186" s="2">
        <v>0.52910000000000001</v>
      </c>
      <c r="M5186" s="2">
        <v>0.46079999999999999</v>
      </c>
      <c r="N5186" s="2">
        <v>6.8300000000000027E-2</v>
      </c>
      <c r="O5186" s="2">
        <v>-3.4533333333333326E-2</v>
      </c>
      <c r="P5186" s="2" t="s">
        <v>5765</v>
      </c>
      <c r="Q5186" s="5">
        <v>89919</v>
      </c>
      <c r="R5186" s="5" t="s">
        <v>4791</v>
      </c>
      <c r="S5186" s="5">
        <v>82</v>
      </c>
      <c r="T5186" s="5">
        <v>91.193184977590946</v>
      </c>
      <c r="U5186" s="5">
        <v>0</v>
      </c>
      <c r="V5186" s="5">
        <v>0</v>
      </c>
      <c r="W5186" s="5">
        <v>15</v>
      </c>
      <c r="X5186" s="5">
        <v>16.681680178827612</v>
      </c>
      <c r="Y5186" s="5">
        <v>45</v>
      </c>
      <c r="Z5186" s="5">
        <v>50.045040536482837</v>
      </c>
      <c r="AA5186" s="5">
        <v>22</v>
      </c>
      <c r="AB5186" s="5">
        <v>24.466464262280496</v>
      </c>
      <c r="AC5186" s="225">
        <v>1537</v>
      </c>
      <c r="AD5186" s="5">
        <v>1709.3161623238693</v>
      </c>
      <c r="AE5186" s="5">
        <v>186</v>
      </c>
      <c r="AF5186" s="5">
        <v>206.85283421746237</v>
      </c>
      <c r="AG5186" s="5">
        <v>1288</v>
      </c>
      <c r="AH5186" s="5">
        <v>1432.4002713553309</v>
      </c>
      <c r="AI5186" s="5">
        <v>63</v>
      </c>
      <c r="AJ5186" s="5">
        <v>70.063056751075962</v>
      </c>
    </row>
    <row r="5187" spans="1:36" x14ac:dyDescent="0.25">
      <c r="A5187">
        <v>2018</v>
      </c>
      <c r="B5187" t="s">
        <v>71</v>
      </c>
      <c r="C5187" s="212" t="s">
        <v>5845</v>
      </c>
      <c r="D5187" s="47" t="s">
        <v>5790</v>
      </c>
      <c r="E5187" s="11">
        <v>0</v>
      </c>
      <c r="F5187" s="2">
        <v>0.44009999999999999</v>
      </c>
      <c r="G5187" s="2">
        <v>0.54569999999999996</v>
      </c>
      <c r="H5187" s="2">
        <v>-0.10559999999999997</v>
      </c>
      <c r="I5187" s="2">
        <v>0.4476</v>
      </c>
      <c r="J5187" s="2">
        <v>0.51390000000000002</v>
      </c>
      <c r="K5187" s="2">
        <v>-6.6300000000000026E-2</v>
      </c>
      <c r="L5187" s="2">
        <v>0.52910000000000001</v>
      </c>
      <c r="M5187" s="2">
        <v>0.46079999999999999</v>
      </c>
      <c r="N5187" s="2">
        <v>6.8300000000000027E-2</v>
      </c>
      <c r="O5187" s="2">
        <v>-3.4533333333333326E-2</v>
      </c>
      <c r="P5187" s="2" t="s">
        <v>5765</v>
      </c>
      <c r="Q5187" s="5">
        <v>89919</v>
      </c>
      <c r="R5187" s="5" t="s">
        <v>4791</v>
      </c>
      <c r="S5187" s="5">
        <v>82</v>
      </c>
      <c r="T5187" s="5">
        <v>91.193184977590946</v>
      </c>
      <c r="U5187" s="5">
        <v>0</v>
      </c>
      <c r="V5187" s="5">
        <v>0</v>
      </c>
      <c r="W5187" s="5">
        <v>15</v>
      </c>
      <c r="X5187" s="5">
        <v>16.681680178827612</v>
      </c>
      <c r="Y5187" s="5">
        <v>45</v>
      </c>
      <c r="Z5187" s="5">
        <v>50.045040536482837</v>
      </c>
      <c r="AA5187" s="5">
        <v>22</v>
      </c>
      <c r="AB5187" s="5">
        <v>24.466464262280496</v>
      </c>
      <c r="AC5187" s="225">
        <v>1537</v>
      </c>
      <c r="AD5187" s="5">
        <v>1709.3161623238693</v>
      </c>
      <c r="AE5187" s="5">
        <v>186</v>
      </c>
      <c r="AF5187" s="5">
        <v>206.85283421746237</v>
      </c>
      <c r="AG5187" s="5">
        <v>1288</v>
      </c>
      <c r="AH5187" s="5">
        <v>1432.4002713553309</v>
      </c>
      <c r="AI5187" s="5">
        <v>63</v>
      </c>
      <c r="AJ5187" s="5">
        <v>70.063056751075962</v>
      </c>
    </row>
    <row r="5188" spans="1:36" x14ac:dyDescent="0.25">
      <c r="A5188">
        <v>2018</v>
      </c>
      <c r="B5188" t="s">
        <v>71</v>
      </c>
      <c r="C5188" s="212" t="s">
        <v>5587</v>
      </c>
      <c r="D5188" s="47" t="s">
        <v>5914</v>
      </c>
      <c r="E5188" s="11">
        <v>0</v>
      </c>
      <c r="F5188" s="2">
        <v>0.4098</v>
      </c>
      <c r="G5188" s="2">
        <v>0.58040000000000003</v>
      </c>
      <c r="H5188" s="2">
        <v>-0.17060000000000003</v>
      </c>
      <c r="I5188" s="2">
        <v>0.28050000000000003</v>
      </c>
      <c r="J5188" s="2">
        <v>0.68500000000000005</v>
      </c>
      <c r="K5188" s="2">
        <v>-0.40450000000000003</v>
      </c>
      <c r="L5188" s="2">
        <v>0.28649999999999998</v>
      </c>
      <c r="M5188" s="2">
        <v>0.70399999999999996</v>
      </c>
      <c r="N5188" s="2">
        <v>-0.41749999999999998</v>
      </c>
      <c r="O5188" s="2">
        <v>-0.3308666666666667</v>
      </c>
      <c r="P5188" s="2" t="s">
        <v>5900</v>
      </c>
      <c r="Q5188" s="5">
        <v>92391</v>
      </c>
      <c r="R5188" s="5" t="s">
        <v>4791</v>
      </c>
      <c r="S5188" s="5">
        <v>304</v>
      </c>
      <c r="T5188" s="5">
        <v>329.03637800218638</v>
      </c>
      <c r="U5188" s="5">
        <v>2</v>
      </c>
      <c r="V5188" s="5">
        <v>2.1647130131722787</v>
      </c>
      <c r="W5188" s="5">
        <v>78</v>
      </c>
      <c r="X5188" s="5">
        <v>84.42380751371887</v>
      </c>
      <c r="Y5188" s="5">
        <v>50</v>
      </c>
      <c r="Z5188" s="5">
        <v>54.117825329306967</v>
      </c>
      <c r="AA5188" s="5">
        <v>174</v>
      </c>
      <c r="AB5188" s="5">
        <v>188.33003214598824</v>
      </c>
      <c r="AC5188" s="225">
        <v>3248</v>
      </c>
      <c r="AD5188" s="5">
        <v>3515.4939333917805</v>
      </c>
      <c r="AE5188" s="5">
        <v>418</v>
      </c>
      <c r="AF5188" s="5">
        <v>452.42501975300621</v>
      </c>
      <c r="AG5188" s="5">
        <v>2756</v>
      </c>
      <c r="AH5188" s="5">
        <v>2982.9745321514001</v>
      </c>
      <c r="AI5188" s="5">
        <v>74</v>
      </c>
      <c r="AJ5188" s="5">
        <v>80.094381487374321</v>
      </c>
    </row>
    <row r="5189" spans="1:36" x14ac:dyDescent="0.25">
      <c r="A5189">
        <v>2018</v>
      </c>
      <c r="B5189" t="s">
        <v>71</v>
      </c>
      <c r="C5189" s="212" t="s">
        <v>5587</v>
      </c>
      <c r="D5189" s="47" t="s">
        <v>5914</v>
      </c>
      <c r="E5189" s="11">
        <v>0</v>
      </c>
      <c r="F5189" s="2">
        <v>0.4098</v>
      </c>
      <c r="G5189" s="2">
        <v>0.58040000000000003</v>
      </c>
      <c r="H5189" s="2">
        <v>-0.17060000000000003</v>
      </c>
      <c r="I5189" s="2">
        <v>0.28050000000000003</v>
      </c>
      <c r="J5189" s="2">
        <v>0.68500000000000005</v>
      </c>
      <c r="K5189" s="2">
        <v>-0.40450000000000003</v>
      </c>
      <c r="L5189" s="2">
        <v>0.28649999999999998</v>
      </c>
      <c r="M5189" s="2">
        <v>0.70399999999999996</v>
      </c>
      <c r="N5189" s="2">
        <v>-0.41749999999999998</v>
      </c>
      <c r="O5189" s="2">
        <v>-0.3308666666666667</v>
      </c>
      <c r="P5189" s="2" t="s">
        <v>5900</v>
      </c>
      <c r="Q5189" s="5">
        <v>92391</v>
      </c>
      <c r="R5189" s="5" t="s">
        <v>4791</v>
      </c>
      <c r="S5189" s="5">
        <v>304</v>
      </c>
      <c r="T5189" s="5">
        <v>329.03637800218638</v>
      </c>
      <c r="U5189" s="5">
        <v>2</v>
      </c>
      <c r="V5189" s="5">
        <v>2.1647130131722787</v>
      </c>
      <c r="W5189" s="5">
        <v>78</v>
      </c>
      <c r="X5189" s="5">
        <v>84.42380751371887</v>
      </c>
      <c r="Y5189" s="5">
        <v>50</v>
      </c>
      <c r="Z5189" s="5">
        <v>54.117825329306967</v>
      </c>
      <c r="AA5189" s="5">
        <v>174</v>
      </c>
      <c r="AB5189" s="5">
        <v>188.33003214598824</v>
      </c>
      <c r="AC5189" s="225">
        <v>3248</v>
      </c>
      <c r="AD5189" s="5">
        <v>3515.4939333917805</v>
      </c>
      <c r="AE5189" s="5">
        <v>418</v>
      </c>
      <c r="AF5189" s="5">
        <v>452.42501975300621</v>
      </c>
      <c r="AG5189" s="5">
        <v>2756</v>
      </c>
      <c r="AH5189" s="5">
        <v>2982.9745321514001</v>
      </c>
      <c r="AI5189" s="5">
        <v>74</v>
      </c>
      <c r="AJ5189" s="5">
        <v>80.094381487374321</v>
      </c>
    </row>
    <row r="5190" spans="1:36" x14ac:dyDescent="0.25">
      <c r="A5190">
        <v>2017</v>
      </c>
      <c r="B5190" t="s">
        <v>49</v>
      </c>
      <c r="C5190" s="212" t="s">
        <v>5029</v>
      </c>
      <c r="D5190" s="47" t="s">
        <v>5760</v>
      </c>
      <c r="E5190" s="11">
        <v>10.7</v>
      </c>
      <c r="F5190" s="2">
        <v>0.34110000000000001</v>
      </c>
      <c r="G5190" s="2">
        <v>0.62929999999999997</v>
      </c>
      <c r="H5190" s="2">
        <v>-0.28819999999999996</v>
      </c>
      <c r="I5190" s="2">
        <v>0.27200000000000002</v>
      </c>
      <c r="J5190" s="2">
        <v>0.64800000000000002</v>
      </c>
      <c r="K5190" s="2">
        <v>-0.376</v>
      </c>
      <c r="L5190" s="2">
        <v>0.26600000000000001</v>
      </c>
      <c r="M5190" s="2">
        <v>0.72199999999999998</v>
      </c>
      <c r="N5190" s="2">
        <v>-0.45599999999999996</v>
      </c>
      <c r="O5190" s="2">
        <v>-0.37339999999999995</v>
      </c>
      <c r="P5190" s="2" t="s">
        <v>5900</v>
      </c>
      <c r="Q5190" s="5">
        <v>93140</v>
      </c>
      <c r="R5190" s="5">
        <v>8704.6728971962621</v>
      </c>
      <c r="S5190" s="5">
        <v>666</v>
      </c>
      <c r="T5190" s="5">
        <v>715.05260897573544</v>
      </c>
      <c r="U5190" s="5">
        <v>12</v>
      </c>
      <c r="V5190" s="5">
        <v>12.883830792355594</v>
      </c>
      <c r="W5190" s="5">
        <v>28</v>
      </c>
      <c r="X5190" s="5">
        <v>30.06227184882972</v>
      </c>
      <c r="Y5190" s="5">
        <v>164</v>
      </c>
      <c r="Z5190" s="5">
        <v>176.0790208288598</v>
      </c>
      <c r="AA5190" s="5">
        <v>462</v>
      </c>
      <c r="AB5190" s="5">
        <v>496.02748550569038</v>
      </c>
      <c r="AC5190" s="225">
        <v>1631</v>
      </c>
      <c r="AD5190" s="5">
        <v>1751.1273351943312</v>
      </c>
      <c r="AE5190" s="5">
        <v>299</v>
      </c>
      <c r="AF5190" s="5">
        <v>321.02211724286025</v>
      </c>
      <c r="AG5190" s="5">
        <v>1101</v>
      </c>
      <c r="AH5190" s="5">
        <v>1182.0914751986259</v>
      </c>
      <c r="AI5190" s="5">
        <v>231</v>
      </c>
      <c r="AJ5190" s="5">
        <v>248.01374275284519</v>
      </c>
    </row>
    <row r="5191" spans="1:36" x14ac:dyDescent="0.25">
      <c r="A5191">
        <v>2017</v>
      </c>
      <c r="B5191" t="s">
        <v>49</v>
      </c>
      <c r="C5191" s="212" t="s">
        <v>5519</v>
      </c>
      <c r="D5191" s="47" t="s">
        <v>726</v>
      </c>
      <c r="E5191" s="11">
        <v>16.600000000000001</v>
      </c>
      <c r="F5191" s="2">
        <v>0.30480000000000002</v>
      </c>
      <c r="G5191" s="2">
        <v>0.66490000000000005</v>
      </c>
      <c r="H5191" s="2">
        <v>-0.36010000000000003</v>
      </c>
      <c r="I5191" s="2">
        <v>0.316</v>
      </c>
      <c r="J5191" s="2">
        <v>0.60399999999999998</v>
      </c>
      <c r="K5191" s="2">
        <v>-0.28799999999999998</v>
      </c>
      <c r="L5191" s="2">
        <v>0.36899999999999999</v>
      </c>
      <c r="M5191" s="2">
        <v>0.61499999999999999</v>
      </c>
      <c r="N5191" s="2">
        <v>-0.246</v>
      </c>
      <c r="O5191" s="2">
        <v>-0.29803333333333332</v>
      </c>
      <c r="P5191" s="2" t="s">
        <v>5900</v>
      </c>
      <c r="Q5191" s="5">
        <v>93966</v>
      </c>
      <c r="R5191" s="5">
        <v>5660.6024096385536</v>
      </c>
      <c r="S5191" s="5">
        <v>383</v>
      </c>
      <c r="T5191" s="5">
        <v>407.59423621309833</v>
      </c>
      <c r="U5191" s="5">
        <v>0</v>
      </c>
      <c r="V5191" s="5">
        <v>0</v>
      </c>
      <c r="W5191" s="5">
        <v>24</v>
      </c>
      <c r="X5191" s="5">
        <v>25.541153183066218</v>
      </c>
      <c r="Y5191" s="5">
        <v>65</v>
      </c>
      <c r="Z5191" s="5">
        <v>69.173956537471</v>
      </c>
      <c r="AA5191" s="5">
        <v>294</v>
      </c>
      <c r="AB5191" s="5">
        <v>312.87912649256117</v>
      </c>
      <c r="AC5191" s="225">
        <v>1564</v>
      </c>
      <c r="AD5191" s="5">
        <v>1664.4318157631483</v>
      </c>
      <c r="AE5191" s="5">
        <v>322</v>
      </c>
      <c r="AF5191" s="5">
        <v>342.67713853947174</v>
      </c>
      <c r="AG5191" s="5">
        <v>1154</v>
      </c>
      <c r="AH5191" s="5">
        <v>1228.1037822191006</v>
      </c>
      <c r="AI5191" s="5">
        <v>88</v>
      </c>
      <c r="AJ5191" s="5">
        <v>93.650895004576114</v>
      </c>
    </row>
    <row r="5192" spans="1:36" x14ac:dyDescent="0.25">
      <c r="A5192">
        <v>2018</v>
      </c>
      <c r="B5192" t="s">
        <v>49</v>
      </c>
      <c r="C5192" s="212" t="s">
        <v>5519</v>
      </c>
      <c r="D5192" s="47" t="s">
        <v>726</v>
      </c>
      <c r="E5192" s="11">
        <v>16.600000000000001</v>
      </c>
      <c r="F5192" s="2">
        <v>0.30480000000000002</v>
      </c>
      <c r="G5192" s="2">
        <v>0.66490000000000005</v>
      </c>
      <c r="H5192" s="2">
        <v>-0.36010000000000003</v>
      </c>
      <c r="I5192" s="2">
        <v>0.316</v>
      </c>
      <c r="J5192" s="2">
        <v>0.60399999999999998</v>
      </c>
      <c r="K5192" s="2">
        <v>-0.28799999999999998</v>
      </c>
      <c r="L5192" s="2">
        <v>0.36899999999999999</v>
      </c>
      <c r="M5192" s="2">
        <v>0.61499999999999999</v>
      </c>
      <c r="N5192" s="2">
        <v>-0.246</v>
      </c>
      <c r="O5192" s="2">
        <v>-0.29803333333333332</v>
      </c>
      <c r="P5192" s="2" t="s">
        <v>5900</v>
      </c>
      <c r="Q5192" s="5">
        <v>94113</v>
      </c>
      <c r="R5192" s="5">
        <v>5669.4578313253005</v>
      </c>
      <c r="S5192" s="5">
        <v>375</v>
      </c>
      <c r="T5192" s="5">
        <v>398.45717382295749</v>
      </c>
      <c r="U5192" s="5">
        <v>1</v>
      </c>
      <c r="V5192" s="5">
        <v>1.0625524635278867</v>
      </c>
      <c r="W5192" s="5">
        <v>31</v>
      </c>
      <c r="X5192" s="5">
        <v>32.939126369364487</v>
      </c>
      <c r="Y5192" s="5">
        <v>61</v>
      </c>
      <c r="Z5192" s="5">
        <v>64.815700275201081</v>
      </c>
      <c r="AA5192" s="5">
        <v>282</v>
      </c>
      <c r="AB5192" s="5">
        <v>299.63979471486402</v>
      </c>
      <c r="AC5192" s="225">
        <v>1146</v>
      </c>
      <c r="AD5192" s="5">
        <v>1217.6851232029583</v>
      </c>
      <c r="AE5192" s="5">
        <v>216</v>
      </c>
      <c r="AF5192" s="5">
        <v>229.51133212202353</v>
      </c>
      <c r="AG5192" s="5">
        <v>875</v>
      </c>
      <c r="AH5192" s="5">
        <v>929.73340558690086</v>
      </c>
      <c r="AI5192" s="5">
        <v>55</v>
      </c>
      <c r="AJ5192" s="5">
        <v>58.440385494033762</v>
      </c>
    </row>
    <row r="5193" spans="1:36" x14ac:dyDescent="0.25">
      <c r="A5193">
        <v>2018</v>
      </c>
      <c r="B5193" t="s">
        <v>49</v>
      </c>
      <c r="C5193" s="212" t="s">
        <v>5519</v>
      </c>
      <c r="D5193" s="47" t="s">
        <v>726</v>
      </c>
      <c r="E5193" s="11">
        <v>16.600000000000001</v>
      </c>
      <c r="F5193" s="2">
        <v>0.30480000000000002</v>
      </c>
      <c r="G5193" s="2">
        <v>0.66490000000000005</v>
      </c>
      <c r="H5193" s="2">
        <v>-0.36010000000000003</v>
      </c>
      <c r="I5193" s="2">
        <v>0.316</v>
      </c>
      <c r="J5193" s="2">
        <v>0.60399999999999998</v>
      </c>
      <c r="K5193" s="2">
        <v>-0.28799999999999998</v>
      </c>
      <c r="L5193" s="2">
        <v>0.36899999999999999</v>
      </c>
      <c r="M5193" s="2">
        <v>0.61499999999999999</v>
      </c>
      <c r="N5193" s="2">
        <v>-0.246</v>
      </c>
      <c r="O5193" s="2">
        <v>-0.29803333333333332</v>
      </c>
      <c r="P5193" s="2" t="s">
        <v>5900</v>
      </c>
      <c r="Q5193" s="5">
        <v>94388</v>
      </c>
      <c r="R5193" s="5">
        <v>5686.0240963855413</v>
      </c>
      <c r="S5193" s="5">
        <v>352</v>
      </c>
      <c r="T5193" s="5">
        <v>372.92876213077932</v>
      </c>
      <c r="U5193" s="5">
        <v>0</v>
      </c>
      <c r="V5193" s="5">
        <v>0</v>
      </c>
      <c r="W5193" s="5">
        <v>32</v>
      </c>
      <c r="X5193" s="5">
        <v>33.902614739161763</v>
      </c>
      <c r="Y5193" s="5">
        <v>49</v>
      </c>
      <c r="Z5193" s="5">
        <v>51.913378819341439</v>
      </c>
      <c r="AA5193" s="5">
        <v>271</v>
      </c>
      <c r="AB5193" s="5">
        <v>287.11276857227614</v>
      </c>
      <c r="AC5193" s="225">
        <v>1190</v>
      </c>
      <c r="AD5193" s="5">
        <v>1260.7534856125778</v>
      </c>
      <c r="AE5193" s="5">
        <v>261</v>
      </c>
      <c r="AF5193" s="5">
        <v>276.51820146628808</v>
      </c>
      <c r="AG5193" s="5">
        <v>860</v>
      </c>
      <c r="AH5193" s="5">
        <v>911.13277111497234</v>
      </c>
      <c r="AI5193" s="5">
        <v>69</v>
      </c>
      <c r="AJ5193" s="5">
        <v>73.102513031317542</v>
      </c>
    </row>
    <row r="5194" spans="1:36" x14ac:dyDescent="0.25">
      <c r="A5194">
        <v>2018</v>
      </c>
      <c r="B5194" t="s">
        <v>49</v>
      </c>
      <c r="C5194" s="212" t="s">
        <v>5029</v>
      </c>
      <c r="D5194" s="47" t="s">
        <v>5760</v>
      </c>
      <c r="E5194" s="11">
        <v>10.7</v>
      </c>
      <c r="F5194" s="2">
        <v>0.34110000000000001</v>
      </c>
      <c r="G5194" s="2">
        <v>0.62929999999999997</v>
      </c>
      <c r="H5194" s="2">
        <v>-0.28819999999999996</v>
      </c>
      <c r="I5194" s="2">
        <v>0.27200000000000002</v>
      </c>
      <c r="J5194" s="2">
        <v>0.64800000000000002</v>
      </c>
      <c r="K5194" s="2">
        <v>-0.376</v>
      </c>
      <c r="L5194" s="2">
        <v>0.26600000000000001</v>
      </c>
      <c r="M5194" s="2">
        <v>0.72199999999999998</v>
      </c>
      <c r="N5194" s="2">
        <v>-0.45599999999999996</v>
      </c>
      <c r="O5194" s="2">
        <v>-0.37339999999999995</v>
      </c>
      <c r="P5194" s="2" t="s">
        <v>5900</v>
      </c>
      <c r="Q5194" s="5">
        <v>94449</v>
      </c>
      <c r="R5194" s="5">
        <v>8827.0093457943931</v>
      </c>
      <c r="S5194" s="5">
        <v>465</v>
      </c>
      <c r="T5194" s="5">
        <v>492.32919353301787</v>
      </c>
      <c r="U5194" s="5">
        <v>8</v>
      </c>
      <c r="V5194" s="5">
        <v>8.470179673686328</v>
      </c>
      <c r="W5194" s="5">
        <v>33</v>
      </c>
      <c r="X5194" s="5">
        <v>34.939491153956105</v>
      </c>
      <c r="Y5194" s="5">
        <v>103</v>
      </c>
      <c r="Z5194" s="5">
        <v>109.05356329871147</v>
      </c>
      <c r="AA5194" s="5">
        <v>321</v>
      </c>
      <c r="AB5194" s="5">
        <v>339.86595940666393</v>
      </c>
      <c r="AC5194" s="225">
        <v>1347</v>
      </c>
      <c r="AD5194" s="5">
        <v>1426.1665025569355</v>
      </c>
      <c r="AE5194" s="5">
        <v>302</v>
      </c>
      <c r="AF5194" s="5">
        <v>319.74928268165888</v>
      </c>
      <c r="AG5194" s="5">
        <v>908</v>
      </c>
      <c r="AH5194" s="5">
        <v>961.36539296339822</v>
      </c>
      <c r="AI5194" s="5">
        <v>137</v>
      </c>
      <c r="AJ5194" s="5">
        <v>145.05182691187838</v>
      </c>
    </row>
    <row r="5195" spans="1:36" x14ac:dyDescent="0.25">
      <c r="A5195">
        <v>2018</v>
      </c>
      <c r="B5195" t="s">
        <v>49</v>
      </c>
      <c r="C5195" s="212" t="s">
        <v>5029</v>
      </c>
      <c r="D5195" s="47" t="s">
        <v>5760</v>
      </c>
      <c r="E5195" s="11">
        <v>10.7</v>
      </c>
      <c r="F5195" s="2">
        <v>0.34110000000000001</v>
      </c>
      <c r="G5195" s="2">
        <v>0.62929999999999997</v>
      </c>
      <c r="H5195" s="2">
        <v>-0.28819999999999996</v>
      </c>
      <c r="I5195" s="2">
        <v>0.27200000000000002</v>
      </c>
      <c r="J5195" s="2">
        <v>0.64800000000000002</v>
      </c>
      <c r="K5195" s="2">
        <v>-0.376</v>
      </c>
      <c r="L5195" s="2">
        <v>0.26600000000000001</v>
      </c>
      <c r="M5195" s="2">
        <v>0.72199999999999998</v>
      </c>
      <c r="N5195" s="2">
        <v>-0.45599999999999996</v>
      </c>
      <c r="O5195" s="2">
        <v>-0.37339999999999995</v>
      </c>
      <c r="P5195" s="2" t="s">
        <v>5900</v>
      </c>
      <c r="Q5195" s="5">
        <v>94558</v>
      </c>
      <c r="R5195" s="5">
        <v>8837.1962616822439</v>
      </c>
      <c r="S5195" s="5">
        <v>563</v>
      </c>
      <c r="T5195" s="5">
        <v>595.40176399670042</v>
      </c>
      <c r="U5195" s="5">
        <v>3</v>
      </c>
      <c r="V5195" s="5">
        <v>3.1726559360392566</v>
      </c>
      <c r="W5195" s="5">
        <v>51</v>
      </c>
      <c r="X5195" s="5">
        <v>53.935150912667353</v>
      </c>
      <c r="Y5195" s="5">
        <v>140</v>
      </c>
      <c r="Z5195" s="5">
        <v>148.05727701516531</v>
      </c>
      <c r="AA5195" s="5">
        <v>369</v>
      </c>
      <c r="AB5195" s="5">
        <v>390.23668013282855</v>
      </c>
      <c r="AC5195" s="225">
        <v>1359</v>
      </c>
      <c r="AD5195" s="5">
        <v>1437.213139025783</v>
      </c>
      <c r="AE5195" s="5">
        <v>187</v>
      </c>
      <c r="AF5195" s="5">
        <v>197.76222001311365</v>
      </c>
      <c r="AG5195" s="5">
        <v>954</v>
      </c>
      <c r="AH5195" s="5">
        <v>1008.9045876604836</v>
      </c>
      <c r="AI5195" s="5">
        <v>218</v>
      </c>
      <c r="AJ5195" s="5">
        <v>230.54633135218597</v>
      </c>
    </row>
    <row r="5196" spans="1:36" x14ac:dyDescent="0.25">
      <c r="A5196">
        <v>2018</v>
      </c>
      <c r="B5196" t="s">
        <v>49</v>
      </c>
      <c r="C5196" s="212" t="s">
        <v>6439</v>
      </c>
      <c r="D5196" s="47" t="s">
        <v>5371</v>
      </c>
      <c r="E5196" s="11">
        <v>20</v>
      </c>
      <c r="F5196" s="2">
        <v>0.42899999999999999</v>
      </c>
      <c r="G5196" s="2">
        <v>0.54510000000000003</v>
      </c>
      <c r="H5196" s="2">
        <v>-0.11610000000000004</v>
      </c>
      <c r="I5196" s="2">
        <v>0.307</v>
      </c>
      <c r="J5196" s="2">
        <v>0.61899999999999999</v>
      </c>
      <c r="K5196" s="2">
        <v>-0.312</v>
      </c>
      <c r="L5196" s="2">
        <v>0.22700000000000001</v>
      </c>
      <c r="M5196" s="2">
        <v>0.75900000000000001</v>
      </c>
      <c r="N5196" s="2">
        <v>-0.53200000000000003</v>
      </c>
      <c r="O5196" s="2">
        <v>-0.32003333333333334</v>
      </c>
      <c r="P5196" s="2" t="s">
        <v>5900</v>
      </c>
      <c r="Q5196" s="5">
        <v>94613</v>
      </c>
      <c r="R5196" s="5">
        <v>4730.6499999999996</v>
      </c>
      <c r="S5196" s="5">
        <v>628</v>
      </c>
      <c r="T5196" s="5">
        <v>663.75656622240069</v>
      </c>
      <c r="U5196" s="5">
        <v>3</v>
      </c>
      <c r="V5196" s="5">
        <v>3.1708116220815321</v>
      </c>
      <c r="W5196" s="5">
        <v>66</v>
      </c>
      <c r="X5196" s="5">
        <v>69.7578556857937</v>
      </c>
      <c r="Y5196" s="5">
        <v>176</v>
      </c>
      <c r="Z5196" s="5">
        <v>186.02094849544989</v>
      </c>
      <c r="AA5196" s="5">
        <v>383</v>
      </c>
      <c r="AB5196" s="5">
        <v>404.80695041907558</v>
      </c>
      <c r="AC5196" s="225">
        <v>2127</v>
      </c>
      <c r="AD5196" s="5">
        <v>2248.1054400558064</v>
      </c>
      <c r="AE5196" s="5">
        <v>465</v>
      </c>
      <c r="AF5196" s="5">
        <v>491.47580142263746</v>
      </c>
      <c r="AG5196" s="5">
        <v>1513</v>
      </c>
      <c r="AH5196" s="5">
        <v>1599.1459947364526</v>
      </c>
      <c r="AI5196" s="5">
        <v>149</v>
      </c>
      <c r="AJ5196" s="5">
        <v>157.4836438967161</v>
      </c>
    </row>
    <row r="5197" spans="1:36" x14ac:dyDescent="0.25">
      <c r="A5197">
        <v>2018</v>
      </c>
      <c r="B5197" t="s">
        <v>49</v>
      </c>
      <c r="C5197" s="212" t="s">
        <v>6439</v>
      </c>
      <c r="D5197" s="47" t="s">
        <v>5371</v>
      </c>
      <c r="E5197" s="11">
        <v>20</v>
      </c>
      <c r="F5197" s="2">
        <v>0.42899999999999999</v>
      </c>
      <c r="G5197" s="2">
        <v>0.54510000000000003</v>
      </c>
      <c r="H5197" s="2">
        <v>-0.11610000000000004</v>
      </c>
      <c r="I5197" s="2">
        <v>0.307</v>
      </c>
      <c r="J5197" s="2">
        <v>0.61899999999999999</v>
      </c>
      <c r="K5197" s="2">
        <v>-0.312</v>
      </c>
      <c r="L5197" s="2">
        <v>0.22700000000000001</v>
      </c>
      <c r="M5197" s="2">
        <v>0.75900000000000001</v>
      </c>
      <c r="N5197" s="2">
        <v>-0.53200000000000003</v>
      </c>
      <c r="O5197" s="2">
        <v>-0.32003333333333334</v>
      </c>
      <c r="P5197" s="2" t="s">
        <v>5900</v>
      </c>
      <c r="Q5197" s="5">
        <v>95106</v>
      </c>
      <c r="R5197" s="5">
        <v>4755.3</v>
      </c>
      <c r="S5197" s="5">
        <v>603</v>
      </c>
      <c r="T5197" s="5">
        <v>634.02939877610243</v>
      </c>
      <c r="U5197" s="5">
        <v>3</v>
      </c>
      <c r="V5197" s="5">
        <v>3.1543751182890669</v>
      </c>
      <c r="W5197" s="5">
        <v>45</v>
      </c>
      <c r="X5197" s="5">
        <v>47.315626774336003</v>
      </c>
      <c r="Y5197" s="5">
        <v>166</v>
      </c>
      <c r="Z5197" s="5">
        <v>174.5420898786617</v>
      </c>
      <c r="AA5197" s="5">
        <v>389</v>
      </c>
      <c r="AB5197" s="5">
        <v>409.01730700481562</v>
      </c>
      <c r="AC5197" s="225">
        <v>2425</v>
      </c>
      <c r="AD5197" s="5">
        <v>2549.7865539503291</v>
      </c>
      <c r="AE5197" s="5">
        <v>491</v>
      </c>
      <c r="AF5197" s="5">
        <v>516.26606102664391</v>
      </c>
      <c r="AG5197" s="5">
        <v>1753</v>
      </c>
      <c r="AH5197" s="5">
        <v>1843.206527453578</v>
      </c>
      <c r="AI5197" s="5">
        <v>181</v>
      </c>
      <c r="AJ5197" s="5">
        <v>190.31396547010704</v>
      </c>
    </row>
    <row r="5198" spans="1:36" x14ac:dyDescent="0.25">
      <c r="A5198">
        <v>2017</v>
      </c>
      <c r="B5198" t="s">
        <v>49</v>
      </c>
      <c r="C5198" s="212" t="s">
        <v>6439</v>
      </c>
      <c r="D5198" s="47" t="s">
        <v>5371</v>
      </c>
      <c r="E5198" s="11">
        <v>20</v>
      </c>
      <c r="F5198" s="2">
        <v>0.42899999999999999</v>
      </c>
      <c r="G5198" s="2">
        <v>0.54510000000000003</v>
      </c>
      <c r="H5198" s="2">
        <v>-0.11610000000000004</v>
      </c>
      <c r="I5198" s="2">
        <v>0.307</v>
      </c>
      <c r="J5198" s="2">
        <v>0.61899999999999999</v>
      </c>
      <c r="K5198" s="2">
        <v>-0.312</v>
      </c>
      <c r="L5198" s="2">
        <v>0.22700000000000001</v>
      </c>
      <c r="M5198" s="2">
        <v>0.75900000000000001</v>
      </c>
      <c r="N5198" s="2">
        <v>-0.53200000000000003</v>
      </c>
      <c r="O5198" s="2">
        <v>-0.32003333333333334</v>
      </c>
      <c r="P5198" s="2" t="s">
        <v>5900</v>
      </c>
      <c r="Q5198" s="5">
        <v>95107</v>
      </c>
      <c r="R5198" s="5">
        <v>4755.3500000000004</v>
      </c>
      <c r="S5198" s="5">
        <v>633</v>
      </c>
      <c r="T5198" s="5">
        <v>665.56615180796371</v>
      </c>
      <c r="U5198" s="5">
        <v>8</v>
      </c>
      <c r="V5198" s="5">
        <v>8.4115785378573609</v>
      </c>
      <c r="W5198" s="5">
        <v>37</v>
      </c>
      <c r="X5198" s="5">
        <v>38.903550737590294</v>
      </c>
      <c r="Y5198" s="5">
        <v>241</v>
      </c>
      <c r="Z5198" s="5">
        <v>253.39880345295299</v>
      </c>
      <c r="AA5198" s="5">
        <v>347</v>
      </c>
      <c r="AB5198" s="5">
        <v>364.85221907956299</v>
      </c>
      <c r="AC5198" s="225">
        <v>2717</v>
      </c>
      <c r="AD5198" s="5">
        <v>2856.7823609198063</v>
      </c>
      <c r="AE5198" s="5">
        <v>570</v>
      </c>
      <c r="AF5198" s="5">
        <v>599.32497082233692</v>
      </c>
      <c r="AG5198" s="5">
        <v>1971</v>
      </c>
      <c r="AH5198" s="5">
        <v>2072.4026622646074</v>
      </c>
      <c r="AI5198" s="5">
        <v>176</v>
      </c>
      <c r="AJ5198" s="5">
        <v>185.05472783286194</v>
      </c>
    </row>
    <row r="5199" spans="1:36" x14ac:dyDescent="0.25">
      <c r="A5199">
        <v>2018</v>
      </c>
      <c r="B5199" t="s">
        <v>49</v>
      </c>
      <c r="C5199" s="212" t="s">
        <v>6347</v>
      </c>
      <c r="D5199" s="47" t="s">
        <v>6348</v>
      </c>
      <c r="E5199" s="11">
        <v>21.3</v>
      </c>
      <c r="F5199" s="2">
        <v>0</v>
      </c>
      <c r="G5199" s="2">
        <v>0</v>
      </c>
      <c r="H5199" s="2">
        <v>0</v>
      </c>
      <c r="I5199" s="2">
        <v>0.24099999999999999</v>
      </c>
      <c r="J5199" s="2">
        <v>0.70099999999999996</v>
      </c>
      <c r="K5199" s="2">
        <v>-0.45999999999999996</v>
      </c>
      <c r="L5199" s="2">
        <v>0.254</v>
      </c>
      <c r="M5199" s="2">
        <v>0.73699999999999999</v>
      </c>
      <c r="N5199" s="2">
        <v>-0.48299999999999998</v>
      </c>
      <c r="O5199" s="2">
        <v>-0.3143333333333333</v>
      </c>
      <c r="P5199" s="2" t="s">
        <v>5900</v>
      </c>
      <c r="Q5199" s="5">
        <v>95287</v>
      </c>
      <c r="R5199" s="5">
        <v>4473.5680751173704</v>
      </c>
      <c r="S5199" s="5">
        <v>782</v>
      </c>
      <c r="T5199" s="5">
        <v>820.67858154837495</v>
      </c>
      <c r="U5199" s="5">
        <v>5</v>
      </c>
      <c r="V5199" s="5">
        <v>5.2473055086213227</v>
      </c>
      <c r="W5199" s="5">
        <v>63</v>
      </c>
      <c r="X5199" s="5">
        <v>66.116049408628669</v>
      </c>
      <c r="Y5199" s="5">
        <v>148</v>
      </c>
      <c r="Z5199" s="5">
        <v>155.32024305519116</v>
      </c>
      <c r="AA5199" s="5">
        <v>566</v>
      </c>
      <c r="AB5199" s="5">
        <v>593.9949835759337</v>
      </c>
      <c r="AC5199" s="225">
        <v>1853</v>
      </c>
      <c r="AD5199" s="5">
        <v>1944.6514214950621</v>
      </c>
      <c r="AE5199" s="5">
        <v>248</v>
      </c>
      <c r="AF5199" s="5">
        <v>260.26635322761763</v>
      </c>
      <c r="AG5199" s="5">
        <v>1317</v>
      </c>
      <c r="AH5199" s="5">
        <v>1382.1402709708564</v>
      </c>
      <c r="AI5199" s="5">
        <v>288</v>
      </c>
      <c r="AJ5199" s="5">
        <v>302.24479729658822</v>
      </c>
    </row>
    <row r="5200" spans="1:36" x14ac:dyDescent="0.25">
      <c r="A5200">
        <v>2018</v>
      </c>
      <c r="B5200" t="s">
        <v>49</v>
      </c>
      <c r="C5200" s="212" t="s">
        <v>6347</v>
      </c>
      <c r="D5200" s="47" t="s">
        <v>6348</v>
      </c>
      <c r="E5200" s="11">
        <v>21.3</v>
      </c>
      <c r="F5200" s="2">
        <v>0</v>
      </c>
      <c r="G5200" s="2">
        <v>0</v>
      </c>
      <c r="H5200" s="2">
        <v>0</v>
      </c>
      <c r="I5200" s="2">
        <v>0.24099999999999999</v>
      </c>
      <c r="J5200" s="2">
        <v>0.70099999999999996</v>
      </c>
      <c r="K5200" s="2">
        <v>-0.45999999999999996</v>
      </c>
      <c r="L5200" s="2">
        <v>0.254</v>
      </c>
      <c r="M5200" s="2">
        <v>0.73699999999999999</v>
      </c>
      <c r="N5200" s="2">
        <v>-0.48299999999999998</v>
      </c>
      <c r="O5200" s="2">
        <v>-0.3143333333333333</v>
      </c>
      <c r="P5200" s="2" t="s">
        <v>5900</v>
      </c>
      <c r="Q5200" s="5">
        <v>95922</v>
      </c>
      <c r="R5200" s="5">
        <v>4503.3802816901407</v>
      </c>
      <c r="S5200" s="5">
        <v>868</v>
      </c>
      <c r="T5200" s="5">
        <v>904.90189945997781</v>
      </c>
      <c r="U5200" s="5">
        <v>9</v>
      </c>
      <c r="V5200" s="5">
        <v>9.3826233814974671</v>
      </c>
      <c r="W5200" s="5">
        <v>72</v>
      </c>
      <c r="X5200" s="5">
        <v>75.060987051979737</v>
      </c>
      <c r="Y5200" s="5">
        <v>182</v>
      </c>
      <c r="Z5200" s="5">
        <v>189.73749504805988</v>
      </c>
      <c r="AA5200" s="5">
        <v>605</v>
      </c>
      <c r="AB5200" s="5">
        <v>630.72079397844084</v>
      </c>
      <c r="AC5200" s="225">
        <v>2071</v>
      </c>
      <c r="AD5200" s="5">
        <v>2159.0458914534724</v>
      </c>
      <c r="AE5200" s="5">
        <v>267</v>
      </c>
      <c r="AF5200" s="5">
        <v>278.35116031775817</v>
      </c>
      <c r="AG5200" s="5">
        <v>1496</v>
      </c>
      <c r="AH5200" s="5">
        <v>1559.6005087466899</v>
      </c>
      <c r="AI5200" s="5">
        <v>308</v>
      </c>
      <c r="AJ5200" s="5">
        <v>321.09422238902442</v>
      </c>
    </row>
    <row r="5201" spans="1:36" x14ac:dyDescent="0.25">
      <c r="A5201">
        <v>2017</v>
      </c>
      <c r="B5201" t="s">
        <v>49</v>
      </c>
      <c r="C5201" s="212" t="s">
        <v>6347</v>
      </c>
      <c r="D5201" s="47" t="s">
        <v>6348</v>
      </c>
      <c r="E5201" s="11">
        <v>21.3</v>
      </c>
      <c r="F5201" s="2">
        <v>0</v>
      </c>
      <c r="G5201" s="2">
        <v>0</v>
      </c>
      <c r="H5201" s="2">
        <v>0</v>
      </c>
      <c r="I5201" s="2">
        <v>0.24099999999999999</v>
      </c>
      <c r="J5201" s="2">
        <v>0.70099999999999996</v>
      </c>
      <c r="K5201" s="2">
        <v>-0.45999999999999996</v>
      </c>
      <c r="L5201" s="2">
        <v>0.254</v>
      </c>
      <c r="M5201" s="2">
        <v>0.73699999999999999</v>
      </c>
      <c r="N5201" s="2">
        <v>-0.48299999999999998</v>
      </c>
      <c r="O5201" s="2">
        <v>-0.3143333333333333</v>
      </c>
      <c r="P5201" s="2" t="s">
        <v>5900</v>
      </c>
      <c r="Q5201" s="5">
        <v>96016</v>
      </c>
      <c r="R5201" s="5">
        <v>4507.7934272300472</v>
      </c>
      <c r="S5201" s="5">
        <v>917</v>
      </c>
      <c r="T5201" s="5">
        <v>955.04915847358768</v>
      </c>
      <c r="U5201" s="5">
        <v>7</v>
      </c>
      <c r="V5201" s="5">
        <v>7.2904515914014327</v>
      </c>
      <c r="W5201" s="5">
        <v>93</v>
      </c>
      <c r="X5201" s="5">
        <v>96.85885685719046</v>
      </c>
      <c r="Y5201" s="5">
        <v>172</v>
      </c>
      <c r="Z5201" s="5">
        <v>179.13681053157805</v>
      </c>
      <c r="AA5201" s="5">
        <v>645</v>
      </c>
      <c r="AB5201" s="5">
        <v>671.76303949341775</v>
      </c>
      <c r="AC5201" s="225">
        <v>1961</v>
      </c>
      <c r="AD5201" s="5">
        <v>2042.367938676887</v>
      </c>
      <c r="AE5201" s="5">
        <v>327</v>
      </c>
      <c r="AF5201" s="5">
        <v>340.56823862689555</v>
      </c>
      <c r="AG5201" s="5">
        <v>1250</v>
      </c>
      <c r="AH5201" s="5">
        <v>1301.8663556073986</v>
      </c>
      <c r="AI5201" s="5">
        <v>384</v>
      </c>
      <c r="AJ5201" s="5">
        <v>399.9333444425929</v>
      </c>
    </row>
    <row r="5202" spans="1:36" x14ac:dyDescent="0.25">
      <c r="A5202">
        <v>2019</v>
      </c>
      <c r="B5202" t="s">
        <v>71</v>
      </c>
      <c r="C5202" s="212" t="s">
        <v>5587</v>
      </c>
      <c r="D5202" s="47" t="s">
        <v>5914</v>
      </c>
      <c r="E5202" s="11">
        <v>0</v>
      </c>
      <c r="F5202" s="2">
        <v>0.4098</v>
      </c>
      <c r="G5202" s="2">
        <v>0.58040000000000003</v>
      </c>
      <c r="H5202" s="2">
        <v>-0.17060000000000003</v>
      </c>
      <c r="I5202" s="2">
        <v>0.28050000000000003</v>
      </c>
      <c r="J5202" s="2">
        <v>0.68500000000000005</v>
      </c>
      <c r="K5202" s="2">
        <v>-0.40450000000000003</v>
      </c>
      <c r="L5202" s="2">
        <v>0.28649999999999998</v>
      </c>
      <c r="M5202" s="2">
        <v>0.70399999999999996</v>
      </c>
      <c r="N5202" s="2">
        <v>-0.41749999999999998</v>
      </c>
      <c r="O5202" s="2">
        <v>-0.3308666666666667</v>
      </c>
      <c r="P5202" s="2" t="s">
        <v>5900</v>
      </c>
      <c r="Q5202" s="5">
        <v>100896</v>
      </c>
      <c r="R5202" s="5" t="s">
        <v>4791</v>
      </c>
      <c r="S5202" s="5">
        <v>281</v>
      </c>
      <c r="T5202" s="5">
        <v>278.5045987947986</v>
      </c>
      <c r="U5202" s="5">
        <v>6</v>
      </c>
      <c r="V5202" s="5">
        <v>5.9467174119885824</v>
      </c>
      <c r="W5202" s="5">
        <v>53</v>
      </c>
      <c r="X5202" s="5">
        <v>52.529337139232481</v>
      </c>
      <c r="Y5202" s="5">
        <v>40</v>
      </c>
      <c r="Z5202" s="5">
        <v>39.64478274659055</v>
      </c>
      <c r="AA5202" s="5">
        <v>182</v>
      </c>
      <c r="AB5202" s="5">
        <v>180.38376149698701</v>
      </c>
      <c r="AC5202" s="225">
        <v>2959</v>
      </c>
      <c r="AD5202" s="5">
        <v>2932.7228036790361</v>
      </c>
      <c r="AE5202" s="5">
        <v>335</v>
      </c>
      <c r="AF5202" s="5">
        <v>332.02505550269581</v>
      </c>
      <c r="AG5202" s="5">
        <v>2577</v>
      </c>
      <c r="AH5202" s="5">
        <v>2554.1151284490961</v>
      </c>
      <c r="AI5202" s="5">
        <v>47</v>
      </c>
      <c r="AJ5202" s="5">
        <v>46.582619727243895</v>
      </c>
    </row>
    <row r="5203" spans="1:36" x14ac:dyDescent="0.25">
      <c r="A5203">
        <v>2019</v>
      </c>
      <c r="B5203" t="s">
        <v>71</v>
      </c>
      <c r="C5203" s="212" t="s">
        <v>746</v>
      </c>
      <c r="D5203" s="47" t="s">
        <v>4932</v>
      </c>
      <c r="E5203" s="11">
        <v>0</v>
      </c>
      <c r="F5203" s="2">
        <v>0.7147</v>
      </c>
      <c r="G5203" s="2">
        <v>0.2707</v>
      </c>
      <c r="H5203" s="2">
        <v>0.44400000000000001</v>
      </c>
      <c r="I5203" s="2">
        <v>0.71450000000000002</v>
      </c>
      <c r="J5203" s="2">
        <v>0.2384</v>
      </c>
      <c r="K5203" s="2">
        <v>0.47610000000000002</v>
      </c>
      <c r="L5203" s="2">
        <v>0.73199999999999998</v>
      </c>
      <c r="M5203" s="2">
        <v>0.25309999999999999</v>
      </c>
      <c r="N5203" s="2">
        <v>0.47889999999999999</v>
      </c>
      <c r="O5203" s="2">
        <v>0.46633333333333332</v>
      </c>
      <c r="P5203" s="2" t="s">
        <v>4792</v>
      </c>
      <c r="Q5203" s="5">
        <v>101072</v>
      </c>
      <c r="R5203" s="5" t="s">
        <v>4791</v>
      </c>
      <c r="S5203" s="5">
        <v>357</v>
      </c>
      <c r="T5203" s="5">
        <v>353.21355073610891</v>
      </c>
      <c r="U5203" s="5">
        <v>5</v>
      </c>
      <c r="V5203" s="5">
        <v>4.9469684977046064</v>
      </c>
      <c r="W5203" s="5">
        <v>56</v>
      </c>
      <c r="X5203" s="5">
        <v>55.406047174291601</v>
      </c>
      <c r="Y5203" s="5">
        <v>32</v>
      </c>
      <c r="Z5203" s="5">
        <v>31.660598385309484</v>
      </c>
      <c r="AA5203" s="5">
        <v>264</v>
      </c>
      <c r="AB5203" s="5">
        <v>261.19993667880323</v>
      </c>
      <c r="AC5203" s="225">
        <v>3173</v>
      </c>
      <c r="AD5203" s="5">
        <v>3139.3462086433433</v>
      </c>
      <c r="AE5203" s="5">
        <v>512</v>
      </c>
      <c r="AF5203" s="5">
        <v>506.56957416495175</v>
      </c>
      <c r="AG5203" s="5">
        <v>2437</v>
      </c>
      <c r="AH5203" s="5">
        <v>2411.1524457812252</v>
      </c>
      <c r="AI5203" s="5">
        <v>224</v>
      </c>
      <c r="AJ5203" s="5">
        <v>221.6241886971664</v>
      </c>
    </row>
    <row r="5204" spans="1:36" x14ac:dyDescent="0.25">
      <c r="A5204">
        <v>2018</v>
      </c>
      <c r="B5204" t="s">
        <v>71</v>
      </c>
      <c r="C5204" s="212" t="s">
        <v>746</v>
      </c>
      <c r="D5204" s="47" t="s">
        <v>4932</v>
      </c>
      <c r="E5204" s="11">
        <v>0</v>
      </c>
      <c r="F5204" s="2">
        <v>0.7147</v>
      </c>
      <c r="G5204" s="2">
        <v>0.2707</v>
      </c>
      <c r="H5204" s="2">
        <v>0.44400000000000001</v>
      </c>
      <c r="I5204" s="2">
        <v>0.71450000000000002</v>
      </c>
      <c r="J5204" s="2">
        <v>0.2384</v>
      </c>
      <c r="K5204" s="2">
        <v>0.47610000000000002</v>
      </c>
      <c r="L5204" s="2">
        <v>0.73199999999999998</v>
      </c>
      <c r="M5204" s="2">
        <v>0.25309999999999999</v>
      </c>
      <c r="N5204" s="2">
        <v>0.47889999999999999</v>
      </c>
      <c r="O5204" s="2">
        <v>0.46633333333333332</v>
      </c>
      <c r="P5204" s="2" t="s">
        <v>4792</v>
      </c>
      <c r="Q5204" s="5">
        <v>101084</v>
      </c>
      <c r="R5204" s="5" t="s">
        <v>4791</v>
      </c>
      <c r="S5204" s="5">
        <v>373</v>
      </c>
      <c r="T5204" s="5">
        <v>369.00003957104985</v>
      </c>
      <c r="U5204" s="5">
        <v>2</v>
      </c>
      <c r="V5204" s="5">
        <v>1.9785524909975862</v>
      </c>
      <c r="W5204" s="5">
        <v>82</v>
      </c>
      <c r="X5204" s="5">
        <v>81.120652130901036</v>
      </c>
      <c r="Y5204" s="5">
        <v>52</v>
      </c>
      <c r="Z5204" s="5">
        <v>51.442364765937242</v>
      </c>
      <c r="AA5204" s="5">
        <v>237</v>
      </c>
      <c r="AB5204" s="5">
        <v>234.45847018321396</v>
      </c>
      <c r="AC5204" s="225">
        <v>3383</v>
      </c>
      <c r="AD5204" s="5">
        <v>3346.7215385224167</v>
      </c>
      <c r="AE5204" s="5">
        <v>583</v>
      </c>
      <c r="AF5204" s="5">
        <v>576.74805112579645</v>
      </c>
      <c r="AG5204" s="5">
        <v>2567</v>
      </c>
      <c r="AH5204" s="5">
        <v>2539.4721221954019</v>
      </c>
      <c r="AI5204" s="5">
        <v>233</v>
      </c>
      <c r="AJ5204" s="5">
        <v>230.50136520121879</v>
      </c>
    </row>
    <row r="5205" spans="1:36" x14ac:dyDescent="0.25">
      <c r="A5205">
        <v>2018</v>
      </c>
      <c r="B5205" t="s">
        <v>71</v>
      </c>
      <c r="C5205" s="212" t="s">
        <v>746</v>
      </c>
      <c r="D5205" s="47" t="s">
        <v>4932</v>
      </c>
      <c r="E5205" s="11">
        <v>0</v>
      </c>
      <c r="F5205" s="2">
        <v>0.7147</v>
      </c>
      <c r="G5205" s="2">
        <v>0.2707</v>
      </c>
      <c r="H5205" s="2">
        <v>0.44400000000000001</v>
      </c>
      <c r="I5205" s="2">
        <v>0.71450000000000002</v>
      </c>
      <c r="J5205" s="2">
        <v>0.2384</v>
      </c>
      <c r="K5205" s="2">
        <v>0.47610000000000002</v>
      </c>
      <c r="L5205" s="2">
        <v>0.73199999999999998</v>
      </c>
      <c r="M5205" s="2">
        <v>0.25309999999999999</v>
      </c>
      <c r="N5205" s="2">
        <v>0.47889999999999999</v>
      </c>
      <c r="O5205" s="2">
        <v>0.46633333333333332</v>
      </c>
      <c r="P5205" s="2" t="s">
        <v>4792</v>
      </c>
      <c r="Q5205" s="5">
        <v>101084</v>
      </c>
      <c r="R5205" s="5" t="s">
        <v>4791</v>
      </c>
      <c r="S5205" s="5">
        <v>373</v>
      </c>
      <c r="T5205" s="5">
        <v>369.00003957104985</v>
      </c>
      <c r="U5205" s="5">
        <v>2</v>
      </c>
      <c r="V5205" s="5">
        <v>1.9785524909975862</v>
      </c>
      <c r="W5205" s="5">
        <v>82</v>
      </c>
      <c r="X5205" s="5">
        <v>81.120652130901036</v>
      </c>
      <c r="Y5205" s="5">
        <v>52</v>
      </c>
      <c r="Z5205" s="5">
        <v>51.442364765937242</v>
      </c>
      <c r="AA5205" s="5">
        <v>237</v>
      </c>
      <c r="AB5205" s="5">
        <v>234.45847018321396</v>
      </c>
      <c r="AC5205" s="225">
        <v>3383</v>
      </c>
      <c r="AD5205" s="5">
        <v>3346.7215385224167</v>
      </c>
      <c r="AE5205" s="5">
        <v>583</v>
      </c>
      <c r="AF5205" s="5">
        <v>576.74805112579645</v>
      </c>
      <c r="AG5205" s="5">
        <v>2567</v>
      </c>
      <c r="AH5205" s="5">
        <v>2539.4721221954019</v>
      </c>
      <c r="AI5205" s="5">
        <v>233</v>
      </c>
      <c r="AJ5205" s="5">
        <v>230.50136520121879</v>
      </c>
    </row>
    <row r="5206" spans="1:36" x14ac:dyDescent="0.25">
      <c r="A5206">
        <v>2017</v>
      </c>
      <c r="B5206" t="s">
        <v>71</v>
      </c>
      <c r="C5206" s="212" t="s">
        <v>930</v>
      </c>
      <c r="D5206" s="47" t="s">
        <v>4805</v>
      </c>
      <c r="E5206" s="11">
        <v>0</v>
      </c>
      <c r="F5206" s="2">
        <v>0.51259999999999994</v>
      </c>
      <c r="G5206" s="2">
        <v>0.46920000000000001</v>
      </c>
      <c r="H5206" s="2">
        <v>4.3399999999999939E-2</v>
      </c>
      <c r="I5206" s="2">
        <v>0.55620000000000003</v>
      </c>
      <c r="J5206" s="2">
        <v>0.3891</v>
      </c>
      <c r="K5206" s="2">
        <v>0.16710000000000003</v>
      </c>
      <c r="L5206" s="2">
        <v>0.6502</v>
      </c>
      <c r="M5206" s="2">
        <v>0.33489999999999998</v>
      </c>
      <c r="N5206" s="2">
        <v>0.31530000000000002</v>
      </c>
      <c r="O5206" s="2">
        <v>0.17526666666666668</v>
      </c>
      <c r="P5206" s="2" t="s">
        <v>4792</v>
      </c>
      <c r="Q5206" s="5">
        <v>101779</v>
      </c>
      <c r="R5206" s="5" t="s">
        <v>4791</v>
      </c>
      <c r="S5206" s="5">
        <v>100</v>
      </c>
      <c r="T5206" s="5">
        <v>98.252095225930702</v>
      </c>
      <c r="U5206" s="5">
        <v>2</v>
      </c>
      <c r="V5206" s="5">
        <v>1.9650419045186138</v>
      </c>
      <c r="W5206" s="5">
        <v>24</v>
      </c>
      <c r="X5206" s="5">
        <v>23.580502854223365</v>
      </c>
      <c r="Y5206" s="5">
        <v>30</v>
      </c>
      <c r="Z5206" s="5">
        <v>29.475628567779211</v>
      </c>
      <c r="AA5206" s="5">
        <v>44</v>
      </c>
      <c r="AB5206" s="5">
        <v>43.230921899409509</v>
      </c>
      <c r="AC5206" s="225">
        <v>1268</v>
      </c>
      <c r="AD5206" s="5">
        <v>1245.8365674648012</v>
      </c>
      <c r="AE5206" s="5">
        <v>155</v>
      </c>
      <c r="AF5206" s="5">
        <v>152.29074760019259</v>
      </c>
      <c r="AG5206" s="5">
        <v>1061</v>
      </c>
      <c r="AH5206" s="5">
        <v>1042.4547303471245</v>
      </c>
      <c r="AI5206" s="5">
        <v>52</v>
      </c>
      <c r="AJ5206" s="5">
        <v>51.091089517483958</v>
      </c>
    </row>
    <row r="5207" spans="1:36" x14ac:dyDescent="0.25">
      <c r="A5207">
        <v>2017</v>
      </c>
      <c r="B5207" t="s">
        <v>71</v>
      </c>
      <c r="C5207" s="212" t="s">
        <v>746</v>
      </c>
      <c r="D5207" s="47" t="s">
        <v>4932</v>
      </c>
      <c r="E5207" s="11">
        <v>0</v>
      </c>
      <c r="F5207" s="2">
        <v>0.7147</v>
      </c>
      <c r="G5207" s="2">
        <v>0.2707</v>
      </c>
      <c r="H5207" s="2">
        <v>0.44400000000000001</v>
      </c>
      <c r="I5207" s="2">
        <v>0.71450000000000002</v>
      </c>
      <c r="J5207" s="2">
        <v>0.2384</v>
      </c>
      <c r="K5207" s="2">
        <v>0.47610000000000002</v>
      </c>
      <c r="L5207" s="2">
        <v>0.73199999999999998</v>
      </c>
      <c r="M5207" s="2">
        <v>0.25309999999999999</v>
      </c>
      <c r="N5207" s="2">
        <v>0.47889999999999999</v>
      </c>
      <c r="O5207" s="2">
        <v>0.46633333333333332</v>
      </c>
      <c r="P5207" s="2" t="s">
        <v>4792</v>
      </c>
      <c r="Q5207" s="5">
        <v>101931</v>
      </c>
      <c r="R5207" s="5" t="s">
        <v>4791</v>
      </c>
      <c r="S5207" s="5">
        <v>282</v>
      </c>
      <c r="T5207" s="5">
        <v>276.65773905877506</v>
      </c>
      <c r="U5207" s="5">
        <v>3</v>
      </c>
      <c r="V5207" s="5">
        <v>2.9431674367954792</v>
      </c>
      <c r="W5207" s="5">
        <v>74</v>
      </c>
      <c r="X5207" s="5">
        <v>72.598130107621827</v>
      </c>
      <c r="Y5207" s="5">
        <v>40</v>
      </c>
      <c r="Z5207" s="5">
        <v>39.242232490606391</v>
      </c>
      <c r="AA5207" s="5">
        <v>165</v>
      </c>
      <c r="AB5207" s="5">
        <v>161.87420902375138</v>
      </c>
      <c r="AC5207" s="225">
        <v>4499</v>
      </c>
      <c r="AD5207" s="5">
        <v>4413.770099380954</v>
      </c>
      <c r="AE5207" s="5">
        <v>802</v>
      </c>
      <c r="AF5207" s="5">
        <v>786.80676143665812</v>
      </c>
      <c r="AG5207" s="5">
        <v>3425</v>
      </c>
      <c r="AH5207" s="5">
        <v>3360.1161570081722</v>
      </c>
      <c r="AI5207" s="5">
        <v>272</v>
      </c>
      <c r="AJ5207" s="5">
        <v>266.84718093612349</v>
      </c>
    </row>
    <row r="5208" spans="1:36" x14ac:dyDescent="0.25">
      <c r="A5208">
        <v>2018</v>
      </c>
      <c r="B5208" t="s">
        <v>71</v>
      </c>
      <c r="C5208" s="212" t="s">
        <v>930</v>
      </c>
      <c r="D5208" s="47" t="s">
        <v>4805</v>
      </c>
      <c r="E5208" s="11">
        <v>0</v>
      </c>
      <c r="F5208" s="2">
        <v>0.51259999999999994</v>
      </c>
      <c r="G5208" s="2">
        <v>0.46920000000000001</v>
      </c>
      <c r="H5208" s="2">
        <v>4.3399999999999939E-2</v>
      </c>
      <c r="I5208" s="2">
        <v>0.55620000000000003</v>
      </c>
      <c r="J5208" s="2">
        <v>0.3891</v>
      </c>
      <c r="K5208" s="2">
        <v>0.16710000000000003</v>
      </c>
      <c r="L5208" s="2">
        <v>0.6502</v>
      </c>
      <c r="M5208" s="2">
        <v>0.33489999999999998</v>
      </c>
      <c r="N5208" s="2">
        <v>0.31530000000000002</v>
      </c>
      <c r="O5208" s="2">
        <v>0.17526666666666668</v>
      </c>
      <c r="P5208" s="2" t="s">
        <v>4792</v>
      </c>
      <c r="Q5208" s="5">
        <v>103168</v>
      </c>
      <c r="R5208" s="5" t="s">
        <v>4791</v>
      </c>
      <c r="S5208" s="5">
        <v>111</v>
      </c>
      <c r="T5208" s="5">
        <v>107.59150124069478</v>
      </c>
      <c r="U5208" s="5">
        <v>0</v>
      </c>
      <c r="V5208" s="5">
        <v>0</v>
      </c>
      <c r="W5208" s="5">
        <v>31</v>
      </c>
      <c r="X5208" s="5">
        <v>30.048076923076923</v>
      </c>
      <c r="Y5208" s="5">
        <v>22</v>
      </c>
      <c r="Z5208" s="5">
        <v>21.324441687344915</v>
      </c>
      <c r="AA5208" s="5">
        <v>58</v>
      </c>
      <c r="AB5208" s="5">
        <v>56.218982630272954</v>
      </c>
      <c r="AC5208" s="225">
        <v>1277</v>
      </c>
      <c r="AD5208" s="5">
        <v>1237.7869106699752</v>
      </c>
      <c r="AE5208" s="5">
        <v>115</v>
      </c>
      <c r="AF5208" s="5">
        <v>111.46867245657567</v>
      </c>
      <c r="AG5208" s="5">
        <v>1095</v>
      </c>
      <c r="AH5208" s="5">
        <v>1061.3756203473947</v>
      </c>
      <c r="AI5208" s="5">
        <v>67</v>
      </c>
      <c r="AJ5208" s="5">
        <v>64.942617866004952</v>
      </c>
    </row>
    <row r="5209" spans="1:36" x14ac:dyDescent="0.25">
      <c r="A5209">
        <v>2018</v>
      </c>
      <c r="B5209" t="s">
        <v>71</v>
      </c>
      <c r="C5209" s="212" t="s">
        <v>930</v>
      </c>
      <c r="D5209" s="47" t="s">
        <v>4805</v>
      </c>
      <c r="E5209" s="11">
        <v>0</v>
      </c>
      <c r="F5209" s="2">
        <v>0.51259999999999994</v>
      </c>
      <c r="G5209" s="2">
        <v>0.46920000000000001</v>
      </c>
      <c r="H5209" s="2">
        <v>4.3399999999999939E-2</v>
      </c>
      <c r="I5209" s="2">
        <v>0.55620000000000003</v>
      </c>
      <c r="J5209" s="2">
        <v>0.3891</v>
      </c>
      <c r="K5209" s="2">
        <v>0.16710000000000003</v>
      </c>
      <c r="L5209" s="2">
        <v>0.6502</v>
      </c>
      <c r="M5209" s="2">
        <v>0.33489999999999998</v>
      </c>
      <c r="N5209" s="2">
        <v>0.31530000000000002</v>
      </c>
      <c r="O5209" s="2">
        <v>0.17526666666666668</v>
      </c>
      <c r="P5209" s="2" t="s">
        <v>4792</v>
      </c>
      <c r="Q5209" s="5">
        <v>103168</v>
      </c>
      <c r="R5209" s="5" t="s">
        <v>4791</v>
      </c>
      <c r="S5209" s="5">
        <v>111</v>
      </c>
      <c r="T5209" s="5">
        <v>107.59150124069478</v>
      </c>
      <c r="U5209" s="5">
        <v>0</v>
      </c>
      <c r="V5209" s="5">
        <v>0</v>
      </c>
      <c r="W5209" s="5">
        <v>31</v>
      </c>
      <c r="X5209" s="5">
        <v>30.048076923076923</v>
      </c>
      <c r="Y5209" s="5">
        <v>22</v>
      </c>
      <c r="Z5209" s="5">
        <v>21.324441687344915</v>
      </c>
      <c r="AA5209" s="5">
        <v>58</v>
      </c>
      <c r="AB5209" s="5">
        <v>56.218982630272954</v>
      </c>
      <c r="AC5209" s="225">
        <v>1277</v>
      </c>
      <c r="AD5209" s="5">
        <v>1237.7869106699752</v>
      </c>
      <c r="AE5209" s="5">
        <v>115</v>
      </c>
      <c r="AF5209" s="5">
        <v>111.46867245657567</v>
      </c>
      <c r="AG5209" s="5">
        <v>1095</v>
      </c>
      <c r="AH5209" s="5">
        <v>1061.3756203473947</v>
      </c>
      <c r="AI5209" s="5">
        <v>67</v>
      </c>
      <c r="AJ5209" s="5">
        <v>64.942617866004952</v>
      </c>
    </row>
    <row r="5210" spans="1:36" x14ac:dyDescent="0.25">
      <c r="A5210">
        <v>2019</v>
      </c>
      <c r="B5210" t="s">
        <v>71</v>
      </c>
      <c r="C5210" s="212" t="s">
        <v>4950</v>
      </c>
      <c r="D5210" s="47" t="s">
        <v>709</v>
      </c>
      <c r="E5210" s="11">
        <v>0</v>
      </c>
      <c r="F5210" s="2">
        <v>0.69650000000000001</v>
      </c>
      <c r="G5210" s="2">
        <v>0.28589999999999999</v>
      </c>
      <c r="H5210" s="2">
        <v>0.41060000000000002</v>
      </c>
      <c r="I5210" s="2">
        <v>0.72489999999999999</v>
      </c>
      <c r="J5210" s="2">
        <v>0.2301</v>
      </c>
      <c r="K5210" s="2">
        <v>0.49480000000000002</v>
      </c>
      <c r="L5210" s="2">
        <v>0.7268</v>
      </c>
      <c r="M5210" s="2">
        <v>0.25659999999999999</v>
      </c>
      <c r="N5210" s="2">
        <v>0.47020000000000001</v>
      </c>
      <c r="O5210" s="2">
        <v>0.45853333333333329</v>
      </c>
      <c r="P5210" s="2" t="s">
        <v>4792</v>
      </c>
      <c r="Q5210" s="5">
        <v>104551</v>
      </c>
      <c r="R5210" s="5" t="s">
        <v>4791</v>
      </c>
      <c r="S5210" s="5">
        <v>364</v>
      </c>
      <c r="T5210" s="5">
        <v>348.15544566766459</v>
      </c>
      <c r="U5210" s="5">
        <v>4</v>
      </c>
      <c r="V5210" s="5">
        <v>3.8258840183259846</v>
      </c>
      <c r="W5210" s="5">
        <v>103</v>
      </c>
      <c r="X5210" s="5">
        <v>98.5165134718941</v>
      </c>
      <c r="Y5210" s="5">
        <v>85</v>
      </c>
      <c r="Z5210" s="5">
        <v>81.300035389427165</v>
      </c>
      <c r="AA5210" s="5">
        <v>172</v>
      </c>
      <c r="AB5210" s="5">
        <v>164.51301278801733</v>
      </c>
      <c r="AC5210" s="225">
        <v>3183</v>
      </c>
      <c r="AD5210" s="5">
        <v>3044.4472075829021</v>
      </c>
      <c r="AE5210" s="5">
        <v>557</v>
      </c>
      <c r="AF5210" s="5">
        <v>532.75434955189337</v>
      </c>
      <c r="AG5210" s="5">
        <v>2394</v>
      </c>
      <c r="AH5210" s="5">
        <v>2289.7915849681017</v>
      </c>
      <c r="AI5210" s="5">
        <v>232</v>
      </c>
      <c r="AJ5210" s="5">
        <v>221.90127306290708</v>
      </c>
    </row>
    <row r="5211" spans="1:36" x14ac:dyDescent="0.25">
      <c r="A5211">
        <v>2017</v>
      </c>
      <c r="B5211" t="s">
        <v>71</v>
      </c>
      <c r="C5211" s="212" t="s">
        <v>4950</v>
      </c>
      <c r="D5211" s="47" t="s">
        <v>709</v>
      </c>
      <c r="E5211" s="11">
        <v>0</v>
      </c>
      <c r="F5211" s="2">
        <v>0.69650000000000001</v>
      </c>
      <c r="G5211" s="2">
        <v>0.28589999999999999</v>
      </c>
      <c r="H5211" s="2">
        <v>0.41060000000000002</v>
      </c>
      <c r="I5211" s="2">
        <v>0.72489999999999999</v>
      </c>
      <c r="J5211" s="2">
        <v>0.2301</v>
      </c>
      <c r="K5211" s="2">
        <v>0.49480000000000002</v>
      </c>
      <c r="L5211" s="2">
        <v>0.7268</v>
      </c>
      <c r="M5211" s="2">
        <v>0.25659999999999999</v>
      </c>
      <c r="N5211" s="2">
        <v>0.47020000000000001</v>
      </c>
      <c r="O5211" s="2">
        <v>0.45853333333333329</v>
      </c>
      <c r="P5211" s="2" t="s">
        <v>4792</v>
      </c>
      <c r="Q5211" s="5">
        <v>104706</v>
      </c>
      <c r="R5211" s="5" t="s">
        <v>4791</v>
      </c>
      <c r="S5211" s="5">
        <v>374</v>
      </c>
      <c r="T5211" s="5">
        <v>357.19060989819116</v>
      </c>
      <c r="U5211" s="5">
        <v>4</v>
      </c>
      <c r="V5211" s="5">
        <v>3.8202204267186217</v>
      </c>
      <c r="W5211" s="5">
        <v>78</v>
      </c>
      <c r="X5211" s="5">
        <v>74.494298321013119</v>
      </c>
      <c r="Y5211" s="5">
        <v>127</v>
      </c>
      <c r="Z5211" s="5">
        <v>121.29199854831623</v>
      </c>
      <c r="AA5211" s="5">
        <v>165</v>
      </c>
      <c r="AB5211" s="5">
        <v>157.58409260214313</v>
      </c>
      <c r="AC5211" s="225">
        <v>3257</v>
      </c>
      <c r="AD5211" s="5">
        <v>3110.6144824556377</v>
      </c>
      <c r="AE5211" s="5">
        <v>725</v>
      </c>
      <c r="AF5211" s="5">
        <v>692.41495234275021</v>
      </c>
      <c r="AG5211" s="5">
        <v>2294</v>
      </c>
      <c r="AH5211" s="5">
        <v>2190.8964147231295</v>
      </c>
      <c r="AI5211" s="5">
        <v>238</v>
      </c>
      <c r="AJ5211" s="5">
        <v>227.30311538975801</v>
      </c>
    </row>
    <row r="5212" spans="1:36" x14ac:dyDescent="0.25">
      <c r="A5212">
        <v>2018</v>
      </c>
      <c r="B5212" t="s">
        <v>71</v>
      </c>
      <c r="C5212" s="212" t="s">
        <v>4950</v>
      </c>
      <c r="D5212" s="47" t="s">
        <v>709</v>
      </c>
      <c r="E5212" s="11">
        <v>0</v>
      </c>
      <c r="F5212" s="2">
        <v>0.69650000000000001</v>
      </c>
      <c r="G5212" s="2">
        <v>0.28589999999999999</v>
      </c>
      <c r="H5212" s="2">
        <v>0.41060000000000002</v>
      </c>
      <c r="I5212" s="2">
        <v>0.72489999999999999</v>
      </c>
      <c r="J5212" s="2">
        <v>0.2301</v>
      </c>
      <c r="K5212" s="2">
        <v>0.49480000000000002</v>
      </c>
      <c r="L5212" s="2">
        <v>0.7268</v>
      </c>
      <c r="M5212" s="2">
        <v>0.25659999999999999</v>
      </c>
      <c r="N5212" s="2">
        <v>0.47020000000000001</v>
      </c>
      <c r="O5212" s="2">
        <v>0.45853333333333329</v>
      </c>
      <c r="P5212" s="2" t="s">
        <v>4792</v>
      </c>
      <c r="Q5212" s="5">
        <v>104738</v>
      </c>
      <c r="R5212" s="5" t="s">
        <v>4791</v>
      </c>
      <c r="S5212" s="5">
        <v>387</v>
      </c>
      <c r="T5212" s="5">
        <v>369.49340258549904</v>
      </c>
      <c r="U5212" s="5">
        <v>5</v>
      </c>
      <c r="V5212" s="5">
        <v>4.7738165708720812</v>
      </c>
      <c r="W5212" s="5">
        <v>78</v>
      </c>
      <c r="X5212" s="5">
        <v>74.471538505604457</v>
      </c>
      <c r="Y5212" s="5">
        <v>139</v>
      </c>
      <c r="Z5212" s="5">
        <v>132.71210067024384</v>
      </c>
      <c r="AA5212" s="5">
        <v>165</v>
      </c>
      <c r="AB5212" s="5">
        <v>157.53594683877867</v>
      </c>
      <c r="AC5212" s="225">
        <v>3234</v>
      </c>
      <c r="AD5212" s="5">
        <v>3087.7045580400618</v>
      </c>
      <c r="AE5212" s="5">
        <v>602</v>
      </c>
      <c r="AF5212" s="5">
        <v>574.7675151329986</v>
      </c>
      <c r="AG5212" s="5">
        <v>2381</v>
      </c>
      <c r="AH5212" s="5">
        <v>2273.2914510492851</v>
      </c>
      <c r="AI5212" s="5">
        <v>251</v>
      </c>
      <c r="AJ5212" s="5">
        <v>239.64559185777847</v>
      </c>
    </row>
    <row r="5213" spans="1:36" x14ac:dyDescent="0.25">
      <c r="A5213">
        <v>2018</v>
      </c>
      <c r="B5213" t="s">
        <v>71</v>
      </c>
      <c r="C5213" s="212" t="s">
        <v>4950</v>
      </c>
      <c r="D5213" s="47" t="s">
        <v>709</v>
      </c>
      <c r="E5213" s="11">
        <v>0</v>
      </c>
      <c r="F5213" s="2">
        <v>0.69650000000000001</v>
      </c>
      <c r="G5213" s="2">
        <v>0.28589999999999999</v>
      </c>
      <c r="H5213" s="2">
        <v>0.41060000000000002</v>
      </c>
      <c r="I5213" s="2">
        <v>0.72489999999999999</v>
      </c>
      <c r="J5213" s="2">
        <v>0.2301</v>
      </c>
      <c r="K5213" s="2">
        <v>0.49480000000000002</v>
      </c>
      <c r="L5213" s="2">
        <v>0.7268</v>
      </c>
      <c r="M5213" s="2">
        <v>0.25659999999999999</v>
      </c>
      <c r="N5213" s="2">
        <v>0.47020000000000001</v>
      </c>
      <c r="O5213" s="2">
        <v>0.45853333333333329</v>
      </c>
      <c r="P5213" s="2" t="s">
        <v>4792</v>
      </c>
      <c r="Q5213" s="5">
        <v>104738</v>
      </c>
      <c r="R5213" s="5" t="s">
        <v>4791</v>
      </c>
      <c r="S5213" s="5">
        <v>387</v>
      </c>
      <c r="T5213" s="5">
        <v>369.49340258549904</v>
      </c>
      <c r="U5213" s="5">
        <v>5</v>
      </c>
      <c r="V5213" s="5">
        <v>4.7738165708720812</v>
      </c>
      <c r="W5213" s="5">
        <v>78</v>
      </c>
      <c r="X5213" s="5">
        <v>74.471538505604457</v>
      </c>
      <c r="Y5213" s="5">
        <v>139</v>
      </c>
      <c r="Z5213" s="5">
        <v>132.71210067024384</v>
      </c>
      <c r="AA5213" s="5">
        <v>165</v>
      </c>
      <c r="AB5213" s="5">
        <v>157.53594683877867</v>
      </c>
      <c r="AC5213" s="225">
        <v>3234</v>
      </c>
      <c r="AD5213" s="5">
        <v>3087.7045580400618</v>
      </c>
      <c r="AE5213" s="5">
        <v>602</v>
      </c>
      <c r="AF5213" s="5">
        <v>574.7675151329986</v>
      </c>
      <c r="AG5213" s="5">
        <v>2381</v>
      </c>
      <c r="AH5213" s="5">
        <v>2273.2914510492851</v>
      </c>
      <c r="AI5213" s="5">
        <v>251</v>
      </c>
      <c r="AJ5213" s="5">
        <v>239.64559185777847</v>
      </c>
    </row>
    <row r="5214" spans="1:36" x14ac:dyDescent="0.25">
      <c r="A5214">
        <v>2017</v>
      </c>
      <c r="B5214" t="s">
        <v>71</v>
      </c>
      <c r="C5214" s="212" t="s">
        <v>4842</v>
      </c>
      <c r="D5214" s="47" t="s">
        <v>4840</v>
      </c>
      <c r="E5214" s="11">
        <v>0</v>
      </c>
      <c r="F5214" s="2">
        <v>0.60560000000000003</v>
      </c>
      <c r="G5214" s="2">
        <v>0.3795</v>
      </c>
      <c r="H5214" s="2">
        <v>0.22610000000000002</v>
      </c>
      <c r="I5214" s="2">
        <v>0.60009999999999997</v>
      </c>
      <c r="J5214" s="2">
        <v>0.35520000000000002</v>
      </c>
      <c r="K5214" s="2">
        <v>0.24489999999999995</v>
      </c>
      <c r="L5214" s="2">
        <v>0.62739999999999996</v>
      </c>
      <c r="M5214" s="2">
        <v>0.3589</v>
      </c>
      <c r="N5214" s="2">
        <v>0.26849999999999996</v>
      </c>
      <c r="O5214" s="2">
        <v>0.24649999999999997</v>
      </c>
      <c r="P5214" s="2" t="s">
        <v>4792</v>
      </c>
      <c r="Q5214" s="5">
        <v>105351</v>
      </c>
      <c r="R5214" s="5" t="s">
        <v>4791</v>
      </c>
      <c r="S5214" s="5">
        <v>97</v>
      </c>
      <c r="T5214" s="5">
        <v>92.073164943854351</v>
      </c>
      <c r="U5214" s="5">
        <v>3</v>
      </c>
      <c r="V5214" s="5">
        <v>2.8476236580573513</v>
      </c>
      <c r="W5214" s="5">
        <v>34</v>
      </c>
      <c r="X5214" s="5">
        <v>32.273068124649974</v>
      </c>
      <c r="Y5214" s="5">
        <v>18</v>
      </c>
      <c r="Z5214" s="5">
        <v>17.085741948344108</v>
      </c>
      <c r="AA5214" s="5">
        <v>42</v>
      </c>
      <c r="AB5214" s="5">
        <v>39.866731212802918</v>
      </c>
      <c r="AC5214" s="225">
        <v>1718</v>
      </c>
      <c r="AD5214" s="5">
        <v>1630.7391481808431</v>
      </c>
      <c r="AE5214" s="5">
        <v>218</v>
      </c>
      <c r="AF5214" s="5">
        <v>206.92731915216751</v>
      </c>
      <c r="AG5214" s="5">
        <v>1407</v>
      </c>
      <c r="AH5214" s="5">
        <v>1335.5354956288977</v>
      </c>
      <c r="AI5214" s="5">
        <v>93</v>
      </c>
      <c r="AJ5214" s="5">
        <v>88.276333399777883</v>
      </c>
    </row>
    <row r="5215" spans="1:36" x14ac:dyDescent="0.25">
      <c r="A5215">
        <v>2019</v>
      </c>
      <c r="B5215" t="s">
        <v>71</v>
      </c>
      <c r="C5215" s="212" t="s">
        <v>930</v>
      </c>
      <c r="D5215" s="47" t="s">
        <v>4805</v>
      </c>
      <c r="E5215" s="11">
        <v>0</v>
      </c>
      <c r="F5215" s="2">
        <v>0.51259999999999994</v>
      </c>
      <c r="G5215" s="2">
        <v>0.46920000000000001</v>
      </c>
      <c r="H5215" s="2">
        <v>4.3399999999999939E-2</v>
      </c>
      <c r="I5215" s="2">
        <v>0.55620000000000003</v>
      </c>
      <c r="J5215" s="2">
        <v>0.3891</v>
      </c>
      <c r="K5215" s="2">
        <v>0.16710000000000003</v>
      </c>
      <c r="L5215" s="2">
        <v>0.6502</v>
      </c>
      <c r="M5215" s="2">
        <v>0.33489999999999998</v>
      </c>
      <c r="N5215" s="2">
        <v>0.31530000000000002</v>
      </c>
      <c r="O5215" s="2">
        <v>0.17526666666666668</v>
      </c>
      <c r="P5215" s="2" t="s">
        <v>4792</v>
      </c>
      <c r="Q5215" s="5">
        <v>105961</v>
      </c>
      <c r="R5215" s="5" t="s">
        <v>4791</v>
      </c>
      <c r="S5215" s="5">
        <v>88</v>
      </c>
      <c r="T5215" s="5">
        <v>83.049423844622069</v>
      </c>
      <c r="U5215" s="5">
        <v>0</v>
      </c>
      <c r="V5215" s="5">
        <v>0</v>
      </c>
      <c r="W5215" s="5">
        <v>19</v>
      </c>
      <c r="X5215" s="5">
        <v>17.931125602816131</v>
      </c>
      <c r="Y5215" s="5">
        <v>15</v>
      </c>
      <c r="Z5215" s="5">
        <v>14.156151791696944</v>
      </c>
      <c r="AA5215" s="5">
        <v>54</v>
      </c>
      <c r="AB5215" s="5">
        <v>50.96214645010901</v>
      </c>
      <c r="AC5215" s="225">
        <v>1154</v>
      </c>
      <c r="AD5215" s="5">
        <v>1089.0799445078851</v>
      </c>
      <c r="AE5215" s="5">
        <v>95</v>
      </c>
      <c r="AF5215" s="5">
        <v>89.655628014080662</v>
      </c>
      <c r="AG5215" s="5">
        <v>997</v>
      </c>
      <c r="AH5215" s="5">
        <v>940.91222242145693</v>
      </c>
      <c r="AI5215" s="5">
        <v>62</v>
      </c>
      <c r="AJ5215" s="5">
        <v>58.512094072347367</v>
      </c>
    </row>
    <row r="5216" spans="1:36" x14ac:dyDescent="0.25">
      <c r="A5216">
        <v>2017</v>
      </c>
      <c r="B5216" t="s">
        <v>71</v>
      </c>
      <c r="C5216" s="212" t="s">
        <v>638</v>
      </c>
      <c r="D5216" s="47" t="s">
        <v>426</v>
      </c>
      <c r="E5216" s="11">
        <v>0</v>
      </c>
      <c r="F5216" s="2">
        <v>0.6885</v>
      </c>
      <c r="G5216" s="2">
        <v>0.29520000000000002</v>
      </c>
      <c r="H5216" s="2">
        <v>0.39329999999999998</v>
      </c>
      <c r="I5216" s="2">
        <v>0.69520000000000004</v>
      </c>
      <c r="J5216" s="2">
        <v>0.2631</v>
      </c>
      <c r="K5216" s="2">
        <v>0.43210000000000004</v>
      </c>
      <c r="L5216" s="2">
        <v>0.72019999999999995</v>
      </c>
      <c r="M5216" s="2">
        <v>0.26950000000000002</v>
      </c>
      <c r="N5216" s="2">
        <v>0.45069999999999993</v>
      </c>
      <c r="O5216" s="2">
        <v>0.42536666666666667</v>
      </c>
      <c r="P5216" s="2" t="s">
        <v>4792</v>
      </c>
      <c r="Q5216" s="5">
        <v>106115</v>
      </c>
      <c r="R5216" s="5" t="s">
        <v>4791</v>
      </c>
      <c r="S5216" s="5">
        <v>464</v>
      </c>
      <c r="T5216" s="5">
        <v>437.26146162182539</v>
      </c>
      <c r="U5216" s="5">
        <v>6</v>
      </c>
      <c r="V5216" s="5">
        <v>5.6542430382132594</v>
      </c>
      <c r="W5216" s="5">
        <v>65</v>
      </c>
      <c r="X5216" s="5">
        <v>61.254299580643647</v>
      </c>
      <c r="Y5216" s="5">
        <v>60</v>
      </c>
      <c r="Z5216" s="5">
        <v>56.542430382132586</v>
      </c>
      <c r="AA5216" s="5">
        <v>333</v>
      </c>
      <c r="AB5216" s="5">
        <v>313.81048862083588</v>
      </c>
      <c r="AC5216" s="225">
        <v>3337</v>
      </c>
      <c r="AD5216" s="5">
        <v>3144.7015030862744</v>
      </c>
      <c r="AE5216" s="5">
        <v>446</v>
      </c>
      <c r="AF5216" s="5">
        <v>420.29873250718555</v>
      </c>
      <c r="AG5216" s="5">
        <v>2745</v>
      </c>
      <c r="AH5216" s="5">
        <v>2586.8161899825664</v>
      </c>
      <c r="AI5216" s="5">
        <v>146</v>
      </c>
      <c r="AJ5216" s="5">
        <v>137.58658059652265</v>
      </c>
    </row>
    <row r="5217" spans="1:36" x14ac:dyDescent="0.25">
      <c r="A5217">
        <v>2018</v>
      </c>
      <c r="B5217" t="s">
        <v>71</v>
      </c>
      <c r="C5217" s="212" t="s">
        <v>638</v>
      </c>
      <c r="D5217" s="47" t="s">
        <v>426</v>
      </c>
      <c r="E5217" s="11">
        <v>0</v>
      </c>
      <c r="F5217" s="2">
        <v>0.6885</v>
      </c>
      <c r="G5217" s="2">
        <v>0.29520000000000002</v>
      </c>
      <c r="H5217" s="2">
        <v>0.39329999999999998</v>
      </c>
      <c r="I5217" s="2">
        <v>0.69520000000000004</v>
      </c>
      <c r="J5217" s="2">
        <v>0.2631</v>
      </c>
      <c r="K5217" s="2">
        <v>0.43210000000000004</v>
      </c>
      <c r="L5217" s="2">
        <v>0.72019999999999995</v>
      </c>
      <c r="M5217" s="2">
        <v>0.26950000000000002</v>
      </c>
      <c r="N5217" s="2">
        <v>0.45069999999999993</v>
      </c>
      <c r="O5217" s="2">
        <v>0.42536666666666667</v>
      </c>
      <c r="P5217" s="2" t="s">
        <v>4792</v>
      </c>
      <c r="Q5217" s="5">
        <v>106159</v>
      </c>
      <c r="R5217" s="5" t="s">
        <v>4791</v>
      </c>
      <c r="S5217" s="5">
        <v>412</v>
      </c>
      <c r="T5217" s="5">
        <v>388.09709963356852</v>
      </c>
      <c r="U5217" s="5">
        <v>7</v>
      </c>
      <c r="V5217" s="5">
        <v>6.5938827607645143</v>
      </c>
      <c r="W5217" s="5">
        <v>71</v>
      </c>
      <c r="X5217" s="5">
        <v>66.88081085918293</v>
      </c>
      <c r="Y5217" s="5">
        <v>82</v>
      </c>
      <c r="Z5217" s="5">
        <v>77.242626626098584</v>
      </c>
      <c r="AA5217" s="5">
        <v>252</v>
      </c>
      <c r="AB5217" s="5">
        <v>237.37977938752252</v>
      </c>
      <c r="AC5217" s="225">
        <v>3133</v>
      </c>
      <c r="AD5217" s="5">
        <v>2951.2335270678886</v>
      </c>
      <c r="AE5217" s="5">
        <v>386</v>
      </c>
      <c r="AF5217" s="5">
        <v>363.60553509358601</v>
      </c>
      <c r="AG5217" s="5">
        <v>2596</v>
      </c>
      <c r="AH5217" s="5">
        <v>2445.3885209920968</v>
      </c>
      <c r="AI5217" s="5">
        <v>151</v>
      </c>
      <c r="AJ5217" s="5">
        <v>142.23947098220594</v>
      </c>
    </row>
    <row r="5218" spans="1:36" x14ac:dyDescent="0.25">
      <c r="A5218">
        <v>2018</v>
      </c>
      <c r="B5218" t="s">
        <v>71</v>
      </c>
      <c r="C5218" s="212" t="s">
        <v>638</v>
      </c>
      <c r="D5218" s="47" t="s">
        <v>426</v>
      </c>
      <c r="E5218" s="11">
        <v>0</v>
      </c>
      <c r="F5218" s="2">
        <v>0.6885</v>
      </c>
      <c r="G5218" s="2">
        <v>0.29520000000000002</v>
      </c>
      <c r="H5218" s="2">
        <v>0.39329999999999998</v>
      </c>
      <c r="I5218" s="2">
        <v>0.69520000000000004</v>
      </c>
      <c r="J5218" s="2">
        <v>0.2631</v>
      </c>
      <c r="K5218" s="2">
        <v>0.43210000000000004</v>
      </c>
      <c r="L5218" s="2">
        <v>0.72019999999999995</v>
      </c>
      <c r="M5218" s="2">
        <v>0.26950000000000002</v>
      </c>
      <c r="N5218" s="2">
        <v>0.45069999999999993</v>
      </c>
      <c r="O5218" s="2">
        <v>0.42536666666666667</v>
      </c>
      <c r="P5218" s="2" t="s">
        <v>4792</v>
      </c>
      <c r="Q5218" s="5">
        <v>106159</v>
      </c>
      <c r="R5218" s="5" t="s">
        <v>4791</v>
      </c>
      <c r="S5218" s="5">
        <v>412</v>
      </c>
      <c r="T5218" s="5">
        <v>388.09709963356852</v>
      </c>
      <c r="U5218" s="5">
        <v>7</v>
      </c>
      <c r="V5218" s="5">
        <v>6.5938827607645143</v>
      </c>
      <c r="W5218" s="5">
        <v>71</v>
      </c>
      <c r="X5218" s="5">
        <v>66.88081085918293</v>
      </c>
      <c r="Y5218" s="5">
        <v>82</v>
      </c>
      <c r="Z5218" s="5">
        <v>77.242626626098584</v>
      </c>
      <c r="AA5218" s="5">
        <v>252</v>
      </c>
      <c r="AB5218" s="5">
        <v>237.37977938752252</v>
      </c>
      <c r="AC5218" s="225">
        <v>3133</v>
      </c>
      <c r="AD5218" s="5">
        <v>2951.2335270678886</v>
      </c>
      <c r="AE5218" s="5">
        <v>386</v>
      </c>
      <c r="AF5218" s="5">
        <v>363.60553509358601</v>
      </c>
      <c r="AG5218" s="5">
        <v>2596</v>
      </c>
      <c r="AH5218" s="5">
        <v>2445.3885209920968</v>
      </c>
      <c r="AI5218" s="5">
        <v>151</v>
      </c>
      <c r="AJ5218" s="5">
        <v>142.23947098220594</v>
      </c>
    </row>
    <row r="5219" spans="1:36" x14ac:dyDescent="0.25">
      <c r="A5219">
        <v>2017</v>
      </c>
      <c r="B5219" t="s">
        <v>71</v>
      </c>
      <c r="C5219" s="212" t="s">
        <v>4824</v>
      </c>
      <c r="D5219" s="47" t="s">
        <v>4818</v>
      </c>
      <c r="E5219" s="11">
        <v>0</v>
      </c>
      <c r="F5219" s="2">
        <v>0.5323</v>
      </c>
      <c r="G5219" s="2">
        <v>0.45150000000000001</v>
      </c>
      <c r="H5219" s="2">
        <v>8.0799999999999983E-2</v>
      </c>
      <c r="I5219" s="2">
        <v>0.57130000000000003</v>
      </c>
      <c r="J5219" s="2">
        <v>0.37130000000000002</v>
      </c>
      <c r="K5219" s="2">
        <v>0.2</v>
      </c>
      <c r="L5219" s="2">
        <v>0.64910000000000001</v>
      </c>
      <c r="M5219" s="2">
        <v>0.33350000000000002</v>
      </c>
      <c r="N5219" s="2">
        <v>0.31559999999999999</v>
      </c>
      <c r="O5219" s="2">
        <v>0.1988</v>
      </c>
      <c r="P5219" s="2" t="s">
        <v>4792</v>
      </c>
      <c r="Q5219" s="5">
        <v>106199</v>
      </c>
      <c r="R5219" s="5" t="s">
        <v>4791</v>
      </c>
      <c r="S5219" s="5">
        <v>280</v>
      </c>
      <c r="T5219" s="5">
        <v>263.65596662868762</v>
      </c>
      <c r="U5219" s="5">
        <v>3</v>
      </c>
      <c r="V5219" s="5">
        <v>2.8248853567359391</v>
      </c>
      <c r="W5219" s="5">
        <v>51</v>
      </c>
      <c r="X5219" s="5">
        <v>48.023051064510966</v>
      </c>
      <c r="Y5219" s="5">
        <v>71</v>
      </c>
      <c r="Z5219" s="5">
        <v>66.855620109417231</v>
      </c>
      <c r="AA5219" s="5">
        <v>155</v>
      </c>
      <c r="AB5219" s="5">
        <v>145.95241009802353</v>
      </c>
      <c r="AC5219" s="225">
        <v>2134</v>
      </c>
      <c r="AD5219" s="5">
        <v>2009.4351170914979</v>
      </c>
      <c r="AE5219" s="5">
        <v>340</v>
      </c>
      <c r="AF5219" s="5">
        <v>320.15367376340646</v>
      </c>
      <c r="AG5219" s="5">
        <v>1565</v>
      </c>
      <c r="AH5219" s="5">
        <v>1473.6485277639149</v>
      </c>
      <c r="AI5219" s="5">
        <v>229</v>
      </c>
      <c r="AJ5219" s="5">
        <v>215.6329155641767</v>
      </c>
    </row>
    <row r="5220" spans="1:36" x14ac:dyDescent="0.25">
      <c r="A5220">
        <v>2019</v>
      </c>
      <c r="B5220" t="s">
        <v>71</v>
      </c>
      <c r="C5220" s="212" t="s">
        <v>638</v>
      </c>
      <c r="D5220" s="47" t="s">
        <v>426</v>
      </c>
      <c r="E5220" s="11">
        <v>0</v>
      </c>
      <c r="F5220" s="2">
        <v>0.6885</v>
      </c>
      <c r="G5220" s="2">
        <v>0.29520000000000002</v>
      </c>
      <c r="H5220" s="2">
        <v>0.39329999999999998</v>
      </c>
      <c r="I5220" s="2">
        <v>0.69520000000000004</v>
      </c>
      <c r="J5220" s="2">
        <v>0.2631</v>
      </c>
      <c r="K5220" s="2">
        <v>0.43210000000000004</v>
      </c>
      <c r="L5220" s="2">
        <v>0.72019999999999995</v>
      </c>
      <c r="M5220" s="2">
        <v>0.26950000000000002</v>
      </c>
      <c r="N5220" s="2">
        <v>0.45069999999999993</v>
      </c>
      <c r="O5220" s="2">
        <v>0.42536666666666667</v>
      </c>
      <c r="P5220" s="2" t="s">
        <v>4792</v>
      </c>
      <c r="Q5220" s="5">
        <v>106851</v>
      </c>
      <c r="R5220" s="5" t="s">
        <v>4791</v>
      </c>
      <c r="S5220" s="5">
        <v>401</v>
      </c>
      <c r="T5220" s="5">
        <v>375.28895377675457</v>
      </c>
      <c r="U5220" s="5">
        <v>0</v>
      </c>
      <c r="V5220" s="5">
        <v>0</v>
      </c>
      <c r="W5220" s="5">
        <v>72</v>
      </c>
      <c r="X5220" s="5">
        <v>67.383552797821267</v>
      </c>
      <c r="Y5220" s="5">
        <v>58</v>
      </c>
      <c r="Z5220" s="5">
        <v>54.281195309356015</v>
      </c>
      <c r="AA5220" s="5">
        <v>271</v>
      </c>
      <c r="AB5220" s="5">
        <v>253.62420566957729</v>
      </c>
      <c r="AC5220" s="225">
        <v>3206</v>
      </c>
      <c r="AD5220" s="5">
        <v>3000.4398648585411</v>
      </c>
      <c r="AE5220" s="5">
        <v>439</v>
      </c>
      <c r="AF5220" s="5">
        <v>410.85249553116023</v>
      </c>
      <c r="AG5220" s="5">
        <v>2597</v>
      </c>
      <c r="AH5220" s="5">
        <v>2430.487314110303</v>
      </c>
      <c r="AI5220" s="5">
        <v>170</v>
      </c>
      <c r="AJ5220" s="5">
        <v>159.10005521707797</v>
      </c>
    </row>
    <row r="5221" spans="1:36" x14ac:dyDescent="0.25">
      <c r="A5221">
        <v>2018</v>
      </c>
      <c r="B5221" t="s">
        <v>71</v>
      </c>
      <c r="C5221" s="212" t="s">
        <v>4824</v>
      </c>
      <c r="D5221" s="47" t="s">
        <v>4818</v>
      </c>
      <c r="E5221" s="11">
        <v>0</v>
      </c>
      <c r="F5221" s="2">
        <v>0.5323</v>
      </c>
      <c r="G5221" s="2">
        <v>0.45150000000000001</v>
      </c>
      <c r="H5221" s="2">
        <v>8.0799999999999983E-2</v>
      </c>
      <c r="I5221" s="2">
        <v>0.57130000000000003</v>
      </c>
      <c r="J5221" s="2">
        <v>0.37130000000000002</v>
      </c>
      <c r="K5221" s="2">
        <v>0.2</v>
      </c>
      <c r="L5221" s="2">
        <v>0.64910000000000001</v>
      </c>
      <c r="M5221" s="2">
        <v>0.33350000000000002</v>
      </c>
      <c r="N5221" s="2">
        <v>0.31559999999999999</v>
      </c>
      <c r="O5221" s="2">
        <v>0.1988</v>
      </c>
      <c r="P5221" s="2" t="s">
        <v>4792</v>
      </c>
      <c r="Q5221" s="5">
        <v>107560</v>
      </c>
      <c r="R5221" s="5" t="s">
        <v>4791</v>
      </c>
      <c r="S5221" s="5">
        <v>275</v>
      </c>
      <c r="T5221" s="5">
        <v>255.67125325399778</v>
      </c>
      <c r="U5221" s="5">
        <v>4</v>
      </c>
      <c r="V5221" s="5">
        <v>3.7188545927854224</v>
      </c>
      <c r="W5221" s="5">
        <v>57</v>
      </c>
      <c r="X5221" s="5">
        <v>52.993677947192261</v>
      </c>
      <c r="Y5221" s="5">
        <v>71</v>
      </c>
      <c r="Z5221" s="5">
        <v>66.009669021941249</v>
      </c>
      <c r="AA5221" s="5">
        <v>143</v>
      </c>
      <c r="AB5221" s="5">
        <v>132.94905169207883</v>
      </c>
      <c r="AC5221" s="225">
        <v>2396</v>
      </c>
      <c r="AD5221" s="5">
        <v>2227.5939010784678</v>
      </c>
      <c r="AE5221" s="5">
        <v>354</v>
      </c>
      <c r="AF5221" s="5">
        <v>329.11863146150984</v>
      </c>
      <c r="AG5221" s="5">
        <v>1807</v>
      </c>
      <c r="AH5221" s="5">
        <v>1679.9925622908145</v>
      </c>
      <c r="AI5221" s="5">
        <v>235</v>
      </c>
      <c r="AJ5221" s="5">
        <v>218.48270732614355</v>
      </c>
    </row>
    <row r="5222" spans="1:36" x14ac:dyDescent="0.25">
      <c r="A5222">
        <v>2018</v>
      </c>
      <c r="B5222" t="s">
        <v>71</v>
      </c>
      <c r="C5222" s="212" t="s">
        <v>4824</v>
      </c>
      <c r="D5222" s="47" t="s">
        <v>4818</v>
      </c>
      <c r="E5222" s="11">
        <v>0</v>
      </c>
      <c r="F5222" s="2">
        <v>0.5323</v>
      </c>
      <c r="G5222" s="2">
        <v>0.45150000000000001</v>
      </c>
      <c r="H5222" s="2">
        <v>8.0799999999999983E-2</v>
      </c>
      <c r="I5222" s="2">
        <v>0.57130000000000003</v>
      </c>
      <c r="J5222" s="2">
        <v>0.37130000000000002</v>
      </c>
      <c r="K5222" s="2">
        <v>0.2</v>
      </c>
      <c r="L5222" s="2">
        <v>0.64910000000000001</v>
      </c>
      <c r="M5222" s="2">
        <v>0.33350000000000002</v>
      </c>
      <c r="N5222" s="2">
        <v>0.31559999999999999</v>
      </c>
      <c r="O5222" s="2">
        <v>0.1988</v>
      </c>
      <c r="P5222" s="2" t="s">
        <v>4792</v>
      </c>
      <c r="Q5222" s="5">
        <v>107560</v>
      </c>
      <c r="R5222" s="5" t="s">
        <v>4791</v>
      </c>
      <c r="S5222" s="5">
        <v>275</v>
      </c>
      <c r="T5222" s="5">
        <v>255.67125325399778</v>
      </c>
      <c r="U5222" s="5">
        <v>4</v>
      </c>
      <c r="V5222" s="5">
        <v>3.7188545927854224</v>
      </c>
      <c r="W5222" s="5">
        <v>57</v>
      </c>
      <c r="X5222" s="5">
        <v>52.993677947192261</v>
      </c>
      <c r="Y5222" s="5">
        <v>71</v>
      </c>
      <c r="Z5222" s="5">
        <v>66.009669021941249</v>
      </c>
      <c r="AA5222" s="5">
        <v>143</v>
      </c>
      <c r="AB5222" s="5">
        <v>132.94905169207883</v>
      </c>
      <c r="AC5222" s="225">
        <v>2396</v>
      </c>
      <c r="AD5222" s="5">
        <v>2227.5939010784678</v>
      </c>
      <c r="AE5222" s="5">
        <v>354</v>
      </c>
      <c r="AF5222" s="5">
        <v>329.11863146150984</v>
      </c>
      <c r="AG5222" s="5">
        <v>1807</v>
      </c>
      <c r="AH5222" s="5">
        <v>1679.9925622908145</v>
      </c>
      <c r="AI5222" s="5">
        <v>235</v>
      </c>
      <c r="AJ5222" s="5">
        <v>218.48270732614355</v>
      </c>
    </row>
    <row r="5223" spans="1:36" x14ac:dyDescent="0.25">
      <c r="A5223">
        <v>2019</v>
      </c>
      <c r="B5223" t="s">
        <v>71</v>
      </c>
      <c r="C5223" s="212" t="s">
        <v>4824</v>
      </c>
      <c r="D5223" s="47" t="s">
        <v>4818</v>
      </c>
      <c r="E5223" s="11">
        <v>0</v>
      </c>
      <c r="F5223" s="2">
        <v>0.5323</v>
      </c>
      <c r="G5223" s="2">
        <v>0.45150000000000001</v>
      </c>
      <c r="H5223" s="2">
        <v>8.0799999999999983E-2</v>
      </c>
      <c r="I5223" s="2">
        <v>0.57130000000000003</v>
      </c>
      <c r="J5223" s="2">
        <v>0.37130000000000002</v>
      </c>
      <c r="K5223" s="2">
        <v>0.2</v>
      </c>
      <c r="L5223" s="2">
        <v>0.64910000000000001</v>
      </c>
      <c r="M5223" s="2">
        <v>0.33350000000000002</v>
      </c>
      <c r="N5223" s="2">
        <v>0.31559999999999999</v>
      </c>
      <c r="O5223" s="2">
        <v>0.1988</v>
      </c>
      <c r="P5223" s="2" t="s">
        <v>4792</v>
      </c>
      <c r="Q5223" s="5">
        <v>108000</v>
      </c>
      <c r="R5223" s="5" t="s">
        <v>4791</v>
      </c>
      <c r="S5223" s="5">
        <v>239</v>
      </c>
      <c r="T5223" s="5">
        <v>221.2962962962963</v>
      </c>
      <c r="U5223" s="5">
        <v>2</v>
      </c>
      <c r="V5223" s="5">
        <v>1.8518518518518519</v>
      </c>
      <c r="W5223" s="5">
        <v>54</v>
      </c>
      <c r="X5223" s="5">
        <v>50</v>
      </c>
      <c r="Y5223" s="5">
        <v>67</v>
      </c>
      <c r="Z5223" s="5">
        <v>62.037037037037038</v>
      </c>
      <c r="AA5223" s="5">
        <v>116</v>
      </c>
      <c r="AB5223" s="5">
        <v>107.4074074074074</v>
      </c>
      <c r="AC5223" s="225">
        <v>2125</v>
      </c>
      <c r="AD5223" s="5">
        <v>1967.5925925925926</v>
      </c>
      <c r="AE5223" s="5">
        <v>266</v>
      </c>
      <c r="AF5223" s="5">
        <v>246.29629629629628</v>
      </c>
      <c r="AG5223" s="5">
        <v>1623</v>
      </c>
      <c r="AH5223" s="5">
        <v>1502.7777777777776</v>
      </c>
      <c r="AI5223" s="5">
        <v>236</v>
      </c>
      <c r="AJ5223" s="5">
        <v>218.5185185185185</v>
      </c>
    </row>
    <row r="5224" spans="1:36" x14ac:dyDescent="0.25">
      <c r="A5224">
        <v>2018</v>
      </c>
      <c r="B5224" t="s">
        <v>71</v>
      </c>
      <c r="C5224" s="212" t="s">
        <v>4842</v>
      </c>
      <c r="D5224" s="47" t="s">
        <v>4840</v>
      </c>
      <c r="E5224" s="11">
        <v>0</v>
      </c>
      <c r="F5224" s="2">
        <v>0.60560000000000003</v>
      </c>
      <c r="G5224" s="2">
        <v>0.3795</v>
      </c>
      <c r="H5224" s="2">
        <v>0.22610000000000002</v>
      </c>
      <c r="I5224" s="2">
        <v>0.60009999999999997</v>
      </c>
      <c r="J5224" s="2">
        <v>0.35520000000000002</v>
      </c>
      <c r="K5224" s="2">
        <v>0.24489999999999995</v>
      </c>
      <c r="L5224" s="2">
        <v>0.62739999999999996</v>
      </c>
      <c r="M5224" s="2">
        <v>0.3589</v>
      </c>
      <c r="N5224" s="2">
        <v>0.26849999999999996</v>
      </c>
      <c r="O5224" s="2">
        <v>0.24649999999999997</v>
      </c>
      <c r="P5224" s="2" t="s">
        <v>4792</v>
      </c>
      <c r="Q5224" s="5">
        <v>108275</v>
      </c>
      <c r="R5224" s="5" t="s">
        <v>4791</v>
      </c>
      <c r="S5224" s="5">
        <v>109</v>
      </c>
      <c r="T5224" s="5">
        <v>100.66959131840223</v>
      </c>
      <c r="U5224" s="5">
        <v>1</v>
      </c>
      <c r="V5224" s="5">
        <v>0.92357423227891944</v>
      </c>
      <c r="W5224" s="5">
        <v>41</v>
      </c>
      <c r="X5224" s="5">
        <v>37.866543523435695</v>
      </c>
      <c r="Y5224" s="5">
        <v>20</v>
      </c>
      <c r="Z5224" s="5">
        <v>18.471484645578389</v>
      </c>
      <c r="AA5224" s="5">
        <v>47</v>
      </c>
      <c r="AB5224" s="5">
        <v>43.407988917109215</v>
      </c>
      <c r="AC5224" s="225">
        <v>1814</v>
      </c>
      <c r="AD5224" s="5">
        <v>1675.3636573539598</v>
      </c>
      <c r="AE5224" s="5">
        <v>215</v>
      </c>
      <c r="AF5224" s="5">
        <v>198.56845993996768</v>
      </c>
      <c r="AG5224" s="5">
        <v>1485</v>
      </c>
      <c r="AH5224" s="5">
        <v>1371.5077349341955</v>
      </c>
      <c r="AI5224" s="5">
        <v>114</v>
      </c>
      <c r="AJ5224" s="5">
        <v>105.28746247979682</v>
      </c>
    </row>
    <row r="5225" spans="1:36" x14ac:dyDescent="0.25">
      <c r="A5225">
        <v>2018</v>
      </c>
      <c r="B5225" t="s">
        <v>71</v>
      </c>
      <c r="C5225" s="212" t="s">
        <v>4842</v>
      </c>
      <c r="D5225" s="47" t="s">
        <v>4840</v>
      </c>
      <c r="E5225" s="11">
        <v>0</v>
      </c>
      <c r="F5225" s="2">
        <v>0.60560000000000003</v>
      </c>
      <c r="G5225" s="2">
        <v>0.3795</v>
      </c>
      <c r="H5225" s="2">
        <v>0.22610000000000002</v>
      </c>
      <c r="I5225" s="2">
        <v>0.60009999999999997</v>
      </c>
      <c r="J5225" s="2">
        <v>0.35520000000000002</v>
      </c>
      <c r="K5225" s="2">
        <v>0.24489999999999995</v>
      </c>
      <c r="L5225" s="2">
        <v>0.62739999999999996</v>
      </c>
      <c r="M5225" s="2">
        <v>0.3589</v>
      </c>
      <c r="N5225" s="2">
        <v>0.26849999999999996</v>
      </c>
      <c r="O5225" s="2">
        <v>0.24649999999999997</v>
      </c>
      <c r="P5225" s="2" t="s">
        <v>4792</v>
      </c>
      <c r="Q5225" s="5">
        <v>108275</v>
      </c>
      <c r="R5225" s="5" t="s">
        <v>4791</v>
      </c>
      <c r="S5225" s="5">
        <v>109</v>
      </c>
      <c r="T5225" s="5">
        <v>100.66959131840223</v>
      </c>
      <c r="U5225" s="5">
        <v>1</v>
      </c>
      <c r="V5225" s="5">
        <v>0.92357423227891944</v>
      </c>
      <c r="W5225" s="5">
        <v>41</v>
      </c>
      <c r="X5225" s="5">
        <v>37.866543523435695</v>
      </c>
      <c r="Y5225" s="5">
        <v>20</v>
      </c>
      <c r="Z5225" s="5">
        <v>18.471484645578389</v>
      </c>
      <c r="AA5225" s="5">
        <v>47</v>
      </c>
      <c r="AB5225" s="5">
        <v>43.407988917109215</v>
      </c>
      <c r="AC5225" s="225">
        <v>1814</v>
      </c>
      <c r="AD5225" s="5">
        <v>1675.3636573539598</v>
      </c>
      <c r="AE5225" s="5">
        <v>215</v>
      </c>
      <c r="AF5225" s="5">
        <v>198.56845993996768</v>
      </c>
      <c r="AG5225" s="5">
        <v>1485</v>
      </c>
      <c r="AH5225" s="5">
        <v>1371.5077349341955</v>
      </c>
      <c r="AI5225" s="5">
        <v>114</v>
      </c>
      <c r="AJ5225" s="5">
        <v>105.28746247979682</v>
      </c>
    </row>
    <row r="5226" spans="1:36" x14ac:dyDescent="0.25">
      <c r="A5226">
        <v>2019</v>
      </c>
      <c r="B5226" t="s">
        <v>71</v>
      </c>
      <c r="C5226" s="212" t="s">
        <v>4842</v>
      </c>
      <c r="D5226" s="47" t="s">
        <v>4840</v>
      </c>
      <c r="E5226" s="11">
        <v>0</v>
      </c>
      <c r="F5226" s="2">
        <v>0.60560000000000003</v>
      </c>
      <c r="G5226" s="2">
        <v>0.3795</v>
      </c>
      <c r="H5226" s="2">
        <v>0.22610000000000002</v>
      </c>
      <c r="I5226" s="2">
        <v>0.60009999999999997</v>
      </c>
      <c r="J5226" s="2">
        <v>0.35520000000000002</v>
      </c>
      <c r="K5226" s="2">
        <v>0.24489999999999995</v>
      </c>
      <c r="L5226" s="2">
        <v>0.62739999999999996</v>
      </c>
      <c r="M5226" s="2">
        <v>0.3589</v>
      </c>
      <c r="N5226" s="2">
        <v>0.26849999999999996</v>
      </c>
      <c r="O5226" s="2">
        <v>0.24649999999999997</v>
      </c>
      <c r="P5226" s="2" t="s">
        <v>4792</v>
      </c>
      <c r="Q5226" s="5">
        <v>109401</v>
      </c>
      <c r="R5226" s="5" t="s">
        <v>4791</v>
      </c>
      <c r="S5226" s="5">
        <v>121</v>
      </c>
      <c r="T5226" s="5">
        <v>110.60227968665735</v>
      </c>
      <c r="U5226" s="5">
        <v>3</v>
      </c>
      <c r="V5226" s="5">
        <v>2.7422052814873719</v>
      </c>
      <c r="W5226" s="5">
        <v>56</v>
      </c>
      <c r="X5226" s="5">
        <v>51.187831921097612</v>
      </c>
      <c r="Y5226" s="5">
        <v>14</v>
      </c>
      <c r="Z5226" s="5">
        <v>12.796957980274403</v>
      </c>
      <c r="AA5226" s="5">
        <v>48</v>
      </c>
      <c r="AB5226" s="5">
        <v>43.87528450379795</v>
      </c>
      <c r="AC5226" s="225">
        <v>1487</v>
      </c>
      <c r="AD5226" s="5">
        <v>1359.2197511905742</v>
      </c>
      <c r="AE5226" s="5">
        <v>192</v>
      </c>
      <c r="AF5226" s="5">
        <v>175.5011380151918</v>
      </c>
      <c r="AG5226" s="5">
        <v>1209</v>
      </c>
      <c r="AH5226" s="5">
        <v>1105.1087284394109</v>
      </c>
      <c r="AI5226" s="5">
        <v>86</v>
      </c>
      <c r="AJ5226" s="5">
        <v>78.609884735971335</v>
      </c>
    </row>
    <row r="5227" spans="1:36" x14ac:dyDescent="0.25">
      <c r="A5227">
        <v>2019</v>
      </c>
      <c r="B5227" t="s">
        <v>41</v>
      </c>
      <c r="C5227" s="212" t="s">
        <v>692</v>
      </c>
      <c r="D5227" s="47" t="s">
        <v>692</v>
      </c>
      <c r="E5227" s="11">
        <v>47.965000000000003</v>
      </c>
      <c r="F5227" s="2">
        <v>0.4556</v>
      </c>
      <c r="G5227" s="2">
        <v>0.51900000000000002</v>
      </c>
      <c r="H5227" s="2">
        <v>-6.3400000000000012E-2</v>
      </c>
      <c r="I5227" s="2">
        <v>0.45379999999999998</v>
      </c>
      <c r="J5227" s="2">
        <v>0.48470000000000002</v>
      </c>
      <c r="K5227" s="2">
        <v>-3.0900000000000039E-2</v>
      </c>
      <c r="L5227" s="2">
        <v>0.46899999999999997</v>
      </c>
      <c r="M5227" s="2">
        <v>0.51280000000000003</v>
      </c>
      <c r="N5227" s="2">
        <v>-4.3800000000000061E-2</v>
      </c>
      <c r="O5227" s="2">
        <v>-4.6033333333333371E-2</v>
      </c>
      <c r="P5227" s="2" t="s">
        <v>5765</v>
      </c>
      <c r="Q5227" s="5">
        <v>110955</v>
      </c>
      <c r="R5227" s="5">
        <v>2313.2492442405919</v>
      </c>
      <c r="S5227" s="5">
        <v>1158</v>
      </c>
      <c r="T5227" s="5">
        <v>1043.6663512234688</v>
      </c>
      <c r="U5227" s="5">
        <v>25</v>
      </c>
      <c r="V5227" s="5">
        <v>22.531656978054166</v>
      </c>
      <c r="W5227" s="5">
        <v>65</v>
      </c>
      <c r="X5227" s="5">
        <v>58.582308142940832</v>
      </c>
      <c r="Y5227" s="5">
        <v>268</v>
      </c>
      <c r="Z5227" s="5">
        <v>241.53936280474068</v>
      </c>
      <c r="AA5227" s="5">
        <v>800</v>
      </c>
      <c r="AB5227" s="5">
        <v>721.0130232977333</v>
      </c>
      <c r="AC5227" s="225">
        <v>4160</v>
      </c>
      <c r="AD5227" s="5">
        <v>3749.2677211482132</v>
      </c>
      <c r="AE5227" s="5">
        <v>758</v>
      </c>
      <c r="AF5227" s="5">
        <v>683.1598395746023</v>
      </c>
      <c r="AG5227" s="5">
        <v>2959</v>
      </c>
      <c r="AH5227" s="5">
        <v>2666.846919922491</v>
      </c>
      <c r="AI5227" s="5">
        <v>443</v>
      </c>
      <c r="AJ5227" s="5">
        <v>399.26096165111983</v>
      </c>
    </row>
    <row r="5228" spans="1:36" x14ac:dyDescent="0.25">
      <c r="A5228">
        <v>2017</v>
      </c>
      <c r="B5228" t="s">
        <v>49</v>
      </c>
      <c r="C5228" s="212" t="s">
        <v>6413</v>
      </c>
      <c r="D5228" s="47" t="s">
        <v>6350</v>
      </c>
      <c r="E5228" s="11">
        <v>13.6</v>
      </c>
      <c r="F5228" s="2">
        <v>0</v>
      </c>
      <c r="G5228" s="2">
        <v>0</v>
      </c>
      <c r="H5228" s="2">
        <v>0</v>
      </c>
      <c r="I5228" s="2">
        <v>0.28299999999999997</v>
      </c>
      <c r="J5228" s="2">
        <v>0.63100000000000001</v>
      </c>
      <c r="K5228" s="2">
        <v>-0.34800000000000003</v>
      </c>
      <c r="L5228" s="2">
        <v>0.313</v>
      </c>
      <c r="M5228" s="2">
        <v>0.66900000000000004</v>
      </c>
      <c r="N5228" s="2">
        <v>-0.35600000000000004</v>
      </c>
      <c r="O5228" s="2">
        <v>-0.23466666666666669</v>
      </c>
      <c r="P5228" s="2" t="s">
        <v>5900</v>
      </c>
      <c r="Q5228" s="5">
        <v>111294</v>
      </c>
      <c r="R5228" s="5">
        <v>8183.3823529411766</v>
      </c>
      <c r="S5228" s="5">
        <v>322</v>
      </c>
      <c r="T5228" s="5">
        <v>289.32377306952753</v>
      </c>
      <c r="U5228" s="5">
        <v>1</v>
      </c>
      <c r="V5228" s="5">
        <v>0.89852103437741482</v>
      </c>
      <c r="W5228" s="5">
        <v>13</v>
      </c>
      <c r="X5228" s="5">
        <v>11.680773446906391</v>
      </c>
      <c r="Y5228" s="5">
        <v>144</v>
      </c>
      <c r="Z5228" s="5">
        <v>129.38702895034774</v>
      </c>
      <c r="AA5228" s="5">
        <v>164</v>
      </c>
      <c r="AB5228" s="5">
        <v>147.35744963789602</v>
      </c>
      <c r="AC5228" s="225">
        <v>2198</v>
      </c>
      <c r="AD5228" s="5">
        <v>1974.9492335615578</v>
      </c>
      <c r="AE5228" s="5">
        <v>474</v>
      </c>
      <c r="AF5228" s="5">
        <v>425.89897029489458</v>
      </c>
      <c r="AG5228" s="5">
        <v>1370</v>
      </c>
      <c r="AH5228" s="5">
        <v>1230.9738170970581</v>
      </c>
      <c r="AI5228" s="5">
        <v>354</v>
      </c>
      <c r="AJ5228" s="5">
        <v>318.07644616960482</v>
      </c>
    </row>
    <row r="5229" spans="1:36" x14ac:dyDescent="0.25">
      <c r="A5229">
        <v>2018</v>
      </c>
      <c r="B5229" t="s">
        <v>49</v>
      </c>
      <c r="C5229" s="212" t="s">
        <v>6413</v>
      </c>
      <c r="D5229" s="47" t="s">
        <v>6350</v>
      </c>
      <c r="E5229" s="11">
        <v>13.6</v>
      </c>
      <c r="F5229" s="2">
        <v>0</v>
      </c>
      <c r="G5229" s="2">
        <v>0</v>
      </c>
      <c r="H5229" s="2">
        <v>0</v>
      </c>
      <c r="I5229" s="2">
        <v>0.28299999999999997</v>
      </c>
      <c r="J5229" s="2">
        <v>0.63100000000000001</v>
      </c>
      <c r="K5229" s="2">
        <v>-0.34800000000000003</v>
      </c>
      <c r="L5229" s="2">
        <v>0.313</v>
      </c>
      <c r="M5229" s="2">
        <v>0.66900000000000004</v>
      </c>
      <c r="N5229" s="2">
        <v>-0.35600000000000004</v>
      </c>
      <c r="O5229" s="2">
        <v>-0.23466666666666669</v>
      </c>
      <c r="P5229" s="2" t="s">
        <v>5900</v>
      </c>
      <c r="Q5229" s="5">
        <v>111423</v>
      </c>
      <c r="R5229" s="5">
        <v>8192.8676470588234</v>
      </c>
      <c r="S5229" s="5">
        <v>405</v>
      </c>
      <c r="T5229" s="5">
        <v>363.47971244716081</v>
      </c>
      <c r="U5229" s="5">
        <v>4</v>
      </c>
      <c r="V5229" s="5">
        <v>3.589923085897885</v>
      </c>
      <c r="W5229" s="5">
        <v>20</v>
      </c>
      <c r="X5229" s="5">
        <v>17.949615429489423</v>
      </c>
      <c r="Y5229" s="5">
        <v>100</v>
      </c>
      <c r="Z5229" s="5">
        <v>89.74807714744712</v>
      </c>
      <c r="AA5229" s="5">
        <v>281</v>
      </c>
      <c r="AB5229" s="5">
        <v>252.1920967843264</v>
      </c>
      <c r="AC5229" s="225">
        <v>1652</v>
      </c>
      <c r="AD5229" s="5">
        <v>1482.6382344758265</v>
      </c>
      <c r="AE5229" s="5">
        <v>292</v>
      </c>
      <c r="AF5229" s="5">
        <v>262.06438527054559</v>
      </c>
      <c r="AG5229" s="5">
        <v>1190</v>
      </c>
      <c r="AH5229" s="5">
        <v>1068.0021180546205</v>
      </c>
      <c r="AI5229" s="5">
        <v>170</v>
      </c>
      <c r="AJ5229" s="5">
        <v>152.5717311506601</v>
      </c>
    </row>
    <row r="5230" spans="1:36" x14ac:dyDescent="0.25">
      <c r="A5230">
        <v>2017</v>
      </c>
      <c r="B5230" t="s">
        <v>49</v>
      </c>
      <c r="C5230" s="212" t="s">
        <v>1878</v>
      </c>
      <c r="D5230" s="47" t="s">
        <v>6350</v>
      </c>
      <c r="E5230" s="11">
        <v>6.4</v>
      </c>
      <c r="F5230" s="2">
        <v>0</v>
      </c>
      <c r="G5230" s="2">
        <v>0</v>
      </c>
      <c r="H5230" s="2">
        <v>0</v>
      </c>
      <c r="I5230" s="2">
        <v>6.2E-2</v>
      </c>
      <c r="J5230" s="2">
        <v>0.874</v>
      </c>
      <c r="K5230" s="2">
        <v>-0.81200000000000006</v>
      </c>
      <c r="L5230" s="2">
        <v>0.109</v>
      </c>
      <c r="M5230" s="2">
        <v>0.86099999999999999</v>
      </c>
      <c r="N5230" s="2">
        <v>-0.752</v>
      </c>
      <c r="O5230" s="2">
        <v>-0.52133333333333332</v>
      </c>
      <c r="P5230" s="2" t="s">
        <v>5900</v>
      </c>
      <c r="Q5230" s="5">
        <v>111707</v>
      </c>
      <c r="R5230" s="5">
        <v>17454.21875</v>
      </c>
      <c r="S5230" s="5">
        <v>313</v>
      </c>
      <c r="T5230" s="5">
        <v>280.19730187007082</v>
      </c>
      <c r="U5230" s="5">
        <v>2</v>
      </c>
      <c r="V5230" s="5">
        <v>1.7903980950164269</v>
      </c>
      <c r="W5230" s="5">
        <v>17</v>
      </c>
      <c r="X5230" s="5">
        <v>15.218383807639627</v>
      </c>
      <c r="Y5230" s="5">
        <v>101</v>
      </c>
      <c r="Z5230" s="5">
        <v>90.415103798329568</v>
      </c>
      <c r="AA5230" s="5">
        <v>193</v>
      </c>
      <c r="AB5230" s="5">
        <v>172.77341616908521</v>
      </c>
      <c r="AC5230" s="225">
        <v>2031</v>
      </c>
      <c r="AD5230" s="5">
        <v>1818.1492654891815</v>
      </c>
      <c r="AE5230" s="5">
        <v>252</v>
      </c>
      <c r="AF5230" s="5">
        <v>225.59015997206978</v>
      </c>
      <c r="AG5230" s="5">
        <v>1685</v>
      </c>
      <c r="AH5230" s="5">
        <v>1508.4103950513397</v>
      </c>
      <c r="AI5230" s="5">
        <v>94</v>
      </c>
      <c r="AJ5230" s="5">
        <v>84.148710465772069</v>
      </c>
    </row>
    <row r="5231" spans="1:36" x14ac:dyDescent="0.25">
      <c r="A5231">
        <v>2018</v>
      </c>
      <c r="B5231" t="s">
        <v>49</v>
      </c>
      <c r="C5231" s="212" t="s">
        <v>6413</v>
      </c>
      <c r="D5231" s="47" t="s">
        <v>6350</v>
      </c>
      <c r="E5231" s="11">
        <v>13.6</v>
      </c>
      <c r="F5231" s="2">
        <v>0</v>
      </c>
      <c r="G5231" s="2">
        <v>0</v>
      </c>
      <c r="H5231" s="2">
        <v>0</v>
      </c>
      <c r="I5231" s="2">
        <v>0.28299999999999997</v>
      </c>
      <c r="J5231" s="2">
        <v>0.63100000000000001</v>
      </c>
      <c r="K5231" s="2">
        <v>-0.34800000000000003</v>
      </c>
      <c r="L5231" s="2">
        <v>0.313</v>
      </c>
      <c r="M5231" s="2">
        <v>0.66900000000000004</v>
      </c>
      <c r="N5231" s="2">
        <v>-0.35600000000000004</v>
      </c>
      <c r="O5231" s="2">
        <v>-0.23466666666666669</v>
      </c>
      <c r="P5231" s="2" t="s">
        <v>5900</v>
      </c>
      <c r="Q5231" s="5">
        <v>111989</v>
      </c>
      <c r="R5231" s="5">
        <v>8234.4852941176468</v>
      </c>
      <c r="S5231" s="5">
        <v>363</v>
      </c>
      <c r="T5231" s="5">
        <v>324.13897793533289</v>
      </c>
      <c r="U5231" s="5">
        <v>4</v>
      </c>
      <c r="V5231" s="5">
        <v>3.5717793711882417</v>
      </c>
      <c r="W5231" s="5">
        <v>24</v>
      </c>
      <c r="X5231" s="5">
        <v>21.43067622712945</v>
      </c>
      <c r="Y5231" s="5">
        <v>105</v>
      </c>
      <c r="Z5231" s="5">
        <v>93.759208493691347</v>
      </c>
      <c r="AA5231" s="5">
        <v>230</v>
      </c>
      <c r="AB5231" s="5">
        <v>205.37731384332389</v>
      </c>
      <c r="AC5231" s="225">
        <v>1718</v>
      </c>
      <c r="AD5231" s="5">
        <v>1534.0792399253496</v>
      </c>
      <c r="AE5231" s="5">
        <v>354</v>
      </c>
      <c r="AF5231" s="5">
        <v>316.10247435015935</v>
      </c>
      <c r="AG5231" s="5">
        <v>1147</v>
      </c>
      <c r="AH5231" s="5">
        <v>1024.2077346882284</v>
      </c>
      <c r="AI5231" s="5">
        <v>217</v>
      </c>
      <c r="AJ5231" s="5">
        <v>193.76903088696213</v>
      </c>
    </row>
    <row r="5232" spans="1:36" x14ac:dyDescent="0.25">
      <c r="A5232">
        <v>2019</v>
      </c>
      <c r="B5232" t="s">
        <v>41</v>
      </c>
      <c r="C5232" s="212" t="s">
        <v>4835</v>
      </c>
      <c r="D5232" s="47" t="s">
        <v>6045</v>
      </c>
      <c r="E5232" s="11">
        <v>38.027000000000001</v>
      </c>
      <c r="F5232" s="2">
        <v>0.41739999999999999</v>
      </c>
      <c r="G5232" s="2">
        <v>0.56140000000000001</v>
      </c>
      <c r="H5232" s="2">
        <v>-0.14400000000000002</v>
      </c>
      <c r="I5232" s="2">
        <v>0.41660000000000003</v>
      </c>
      <c r="J5232" s="2">
        <v>0.52200000000000002</v>
      </c>
      <c r="K5232" s="2">
        <v>-0.10539999999999999</v>
      </c>
      <c r="L5232" s="2">
        <v>0.48630000000000001</v>
      </c>
      <c r="M5232" s="2">
        <v>0.49730000000000002</v>
      </c>
      <c r="N5232" s="2">
        <v>-1.100000000000001E-2</v>
      </c>
      <c r="O5232" s="2">
        <v>-8.6800000000000002E-2</v>
      </c>
      <c r="P5232" s="2" t="s">
        <v>5900</v>
      </c>
      <c r="Q5232" s="5">
        <v>112112</v>
      </c>
      <c r="R5232" s="5">
        <v>2948.2210008678044</v>
      </c>
      <c r="S5232" s="5">
        <v>223</v>
      </c>
      <c r="T5232" s="5">
        <v>198.90823462252035</v>
      </c>
      <c r="U5232" s="5">
        <v>1</v>
      </c>
      <c r="V5232" s="5">
        <v>0.89196517767946337</v>
      </c>
      <c r="W5232" s="5">
        <v>42</v>
      </c>
      <c r="X5232" s="5">
        <v>37.462537462537462</v>
      </c>
      <c r="Y5232" s="5">
        <v>68</v>
      </c>
      <c r="Z5232" s="5">
        <v>60.653632082203515</v>
      </c>
      <c r="AA5232" s="5">
        <v>112</v>
      </c>
      <c r="AB5232" s="5">
        <v>99.900099900099903</v>
      </c>
      <c r="AC5232" s="225">
        <v>1429</v>
      </c>
      <c r="AD5232" s="5">
        <v>1274.6182389039532</v>
      </c>
      <c r="AE5232" s="5">
        <v>177</v>
      </c>
      <c r="AF5232" s="5">
        <v>157.877836449265</v>
      </c>
      <c r="AG5232" s="5">
        <v>1195</v>
      </c>
      <c r="AH5232" s="5">
        <v>1065.8983873269588</v>
      </c>
      <c r="AI5232" s="5">
        <v>57</v>
      </c>
      <c r="AJ5232" s="5">
        <v>50.842015127729418</v>
      </c>
    </row>
    <row r="5233" spans="1:36" x14ac:dyDescent="0.25">
      <c r="A5233">
        <v>2018</v>
      </c>
      <c r="B5233" t="s">
        <v>41</v>
      </c>
      <c r="C5233" s="212" t="s">
        <v>692</v>
      </c>
      <c r="D5233" s="47" t="s">
        <v>692</v>
      </c>
      <c r="E5233" s="11">
        <v>47.965000000000003</v>
      </c>
      <c r="F5233" s="2">
        <v>0.4556</v>
      </c>
      <c r="G5233" s="2">
        <v>0.51900000000000002</v>
      </c>
      <c r="H5233" s="2">
        <v>-6.3400000000000012E-2</v>
      </c>
      <c r="I5233" s="2">
        <v>0.45379999999999998</v>
      </c>
      <c r="J5233" s="2">
        <v>0.48470000000000002</v>
      </c>
      <c r="K5233" s="2">
        <v>-3.0900000000000039E-2</v>
      </c>
      <c r="L5233" s="2">
        <v>0.46899999999999997</v>
      </c>
      <c r="M5233" s="2">
        <v>0.51280000000000003</v>
      </c>
      <c r="N5233" s="2">
        <v>-4.3800000000000061E-2</v>
      </c>
      <c r="O5233" s="2">
        <v>-4.6033333333333371E-2</v>
      </c>
      <c r="P5233" s="2" t="s">
        <v>5765</v>
      </c>
      <c r="Q5233" s="5">
        <v>112595</v>
      </c>
      <c r="R5233" s="5">
        <v>2347.4408422808297</v>
      </c>
      <c r="S5233" s="5">
        <v>860</v>
      </c>
      <c r="T5233" s="5">
        <v>763.79945823526805</v>
      </c>
      <c r="U5233" s="5">
        <v>22</v>
      </c>
      <c r="V5233" s="5">
        <v>19.539055908344068</v>
      </c>
      <c r="W5233" s="5">
        <v>68</v>
      </c>
      <c r="X5233" s="5">
        <v>60.393445534881657</v>
      </c>
      <c r="Y5233" s="5">
        <v>201</v>
      </c>
      <c r="Z5233" s="5">
        <v>178.51591988987079</v>
      </c>
      <c r="AA5233" s="5">
        <v>569</v>
      </c>
      <c r="AB5233" s="5">
        <v>505.35103690217147</v>
      </c>
      <c r="AC5233" s="225">
        <v>4509</v>
      </c>
      <c r="AD5233" s="5">
        <v>4004.6183223056087</v>
      </c>
      <c r="AE5233" s="5">
        <v>890</v>
      </c>
      <c r="AF5233" s="5">
        <v>790.44362538300982</v>
      </c>
      <c r="AG5233" s="5">
        <v>3197</v>
      </c>
      <c r="AH5233" s="5">
        <v>2839.3800790443624</v>
      </c>
      <c r="AI5233" s="5">
        <v>422</v>
      </c>
      <c r="AJ5233" s="5">
        <v>374.79461787823618</v>
      </c>
    </row>
    <row r="5234" spans="1:36" x14ac:dyDescent="0.25">
      <c r="A5234">
        <v>2017</v>
      </c>
      <c r="B5234" t="s">
        <v>41</v>
      </c>
      <c r="C5234" s="212" t="s">
        <v>4835</v>
      </c>
      <c r="D5234" s="47" t="s">
        <v>6045</v>
      </c>
      <c r="E5234" s="11">
        <v>38.027000000000001</v>
      </c>
      <c r="F5234" s="2">
        <v>0.41739999999999999</v>
      </c>
      <c r="G5234" s="2">
        <v>0.56140000000000001</v>
      </c>
      <c r="H5234" s="2">
        <v>-0.14400000000000002</v>
      </c>
      <c r="I5234" s="2">
        <v>0.41660000000000003</v>
      </c>
      <c r="J5234" s="2">
        <v>0.52200000000000002</v>
      </c>
      <c r="K5234" s="2">
        <v>-0.10539999999999999</v>
      </c>
      <c r="L5234" s="2">
        <v>0.48630000000000001</v>
      </c>
      <c r="M5234" s="2">
        <v>0.49730000000000002</v>
      </c>
      <c r="N5234" s="2">
        <v>-1.100000000000001E-2</v>
      </c>
      <c r="O5234" s="2">
        <v>-8.6800000000000002E-2</v>
      </c>
      <c r="P5234" s="2" t="s">
        <v>5900</v>
      </c>
      <c r="Q5234" s="5">
        <v>112767</v>
      </c>
      <c r="R5234" s="5">
        <v>2965.4456044389512</v>
      </c>
      <c r="S5234" s="5">
        <v>224</v>
      </c>
      <c r="T5234" s="5">
        <v>198.63967295396705</v>
      </c>
      <c r="U5234" s="5">
        <v>2</v>
      </c>
      <c r="V5234" s="5">
        <v>1.7735685085175628</v>
      </c>
      <c r="W5234" s="5">
        <v>38</v>
      </c>
      <c r="X5234" s="5">
        <v>33.697801661833687</v>
      </c>
      <c r="Y5234" s="5">
        <v>56</v>
      </c>
      <c r="Z5234" s="5">
        <v>49.659918238491763</v>
      </c>
      <c r="AA5234" s="5">
        <v>128</v>
      </c>
      <c r="AB5234" s="5">
        <v>113.50838454512402</v>
      </c>
      <c r="AC5234" s="225">
        <v>1579</v>
      </c>
      <c r="AD5234" s="5">
        <v>1400.2323374746159</v>
      </c>
      <c r="AE5234" s="5">
        <v>195</v>
      </c>
      <c r="AF5234" s="5">
        <v>172.92292958046238</v>
      </c>
      <c r="AG5234" s="5">
        <v>1310</v>
      </c>
      <c r="AH5234" s="5">
        <v>1161.6873730790037</v>
      </c>
      <c r="AI5234" s="5">
        <v>74</v>
      </c>
      <c r="AJ5234" s="5">
        <v>65.622034815149817</v>
      </c>
    </row>
    <row r="5235" spans="1:36" x14ac:dyDescent="0.25">
      <c r="A5235">
        <v>2018</v>
      </c>
      <c r="B5235" t="s">
        <v>41</v>
      </c>
      <c r="C5235" s="212" t="s">
        <v>4835</v>
      </c>
      <c r="D5235" s="47" t="s">
        <v>6045</v>
      </c>
      <c r="E5235" s="11">
        <v>38.027000000000001</v>
      </c>
      <c r="F5235" s="2">
        <v>0.41739999999999999</v>
      </c>
      <c r="G5235" s="2">
        <v>0.56140000000000001</v>
      </c>
      <c r="H5235" s="2">
        <v>-0.14400000000000002</v>
      </c>
      <c r="I5235" s="2">
        <v>0.41660000000000003</v>
      </c>
      <c r="J5235" s="2">
        <v>0.52200000000000002</v>
      </c>
      <c r="K5235" s="2">
        <v>-0.10539999999999999</v>
      </c>
      <c r="L5235" s="2">
        <v>0.48630000000000001</v>
      </c>
      <c r="M5235" s="2">
        <v>0.49730000000000002</v>
      </c>
      <c r="N5235" s="2">
        <v>-1.100000000000001E-2</v>
      </c>
      <c r="O5235" s="2">
        <v>-8.6800000000000002E-2</v>
      </c>
      <c r="P5235" s="2" t="s">
        <v>5900</v>
      </c>
      <c r="Q5235" s="5">
        <v>113060</v>
      </c>
      <c r="R5235" s="5">
        <v>2973.1506561127617</v>
      </c>
      <c r="S5235" s="5">
        <v>235</v>
      </c>
      <c r="T5235" s="5">
        <v>207.85423668848398</v>
      </c>
      <c r="U5235" s="5">
        <v>3</v>
      </c>
      <c r="V5235" s="5">
        <v>2.6534583407040508</v>
      </c>
      <c r="W5235" s="5">
        <v>48</v>
      </c>
      <c r="X5235" s="5">
        <v>42.455333451264814</v>
      </c>
      <c r="Y5235" s="5">
        <v>57</v>
      </c>
      <c r="Z5235" s="5">
        <v>50.415708473376966</v>
      </c>
      <c r="AA5235" s="5">
        <v>127</v>
      </c>
      <c r="AB5235" s="5">
        <v>112.32973642313814</v>
      </c>
      <c r="AC5235" s="225">
        <v>1713</v>
      </c>
      <c r="AD5235" s="5">
        <v>1515.124712542013</v>
      </c>
      <c r="AE5235" s="5">
        <v>172</v>
      </c>
      <c r="AF5235" s="5">
        <v>152.13161153369893</v>
      </c>
      <c r="AG5235" s="5">
        <v>1455</v>
      </c>
      <c r="AH5235" s="5">
        <v>1286.9272952414647</v>
      </c>
      <c r="AI5235" s="5">
        <v>86</v>
      </c>
      <c r="AJ5235" s="5">
        <v>76.065805766849465</v>
      </c>
    </row>
    <row r="5236" spans="1:36" x14ac:dyDescent="0.25">
      <c r="A5236">
        <v>2019</v>
      </c>
      <c r="B5236" t="s">
        <v>41</v>
      </c>
      <c r="C5236" s="212" t="s">
        <v>602</v>
      </c>
      <c r="D5236" s="47" t="s">
        <v>5511</v>
      </c>
      <c r="E5236" s="11">
        <v>61.137999999999998</v>
      </c>
      <c r="F5236" s="2">
        <v>0.51060000000000005</v>
      </c>
      <c r="G5236" s="2">
        <v>0.46700000000000003</v>
      </c>
      <c r="H5236" s="2">
        <v>4.3600000000000028E-2</v>
      </c>
      <c r="I5236" s="2">
        <v>0.50770000000000004</v>
      </c>
      <c r="J5236" s="2">
        <v>0.4158</v>
      </c>
      <c r="K5236" s="2">
        <v>9.1900000000000037E-2</v>
      </c>
      <c r="L5236" s="2">
        <v>0.53259999999999996</v>
      </c>
      <c r="M5236" s="2">
        <v>0.44650000000000001</v>
      </c>
      <c r="N5236" s="2">
        <v>8.6099999999999954E-2</v>
      </c>
      <c r="O5236" s="2">
        <v>7.3866666666666678E-2</v>
      </c>
      <c r="P5236" s="2" t="s">
        <v>4792</v>
      </c>
      <c r="Q5236" s="5">
        <v>114393</v>
      </c>
      <c r="R5236" s="5">
        <v>1871.062187183094</v>
      </c>
      <c r="S5236" s="5">
        <v>889</v>
      </c>
      <c r="T5236" s="5">
        <v>777.14545470439623</v>
      </c>
      <c r="U5236" s="5">
        <v>9</v>
      </c>
      <c r="V5236" s="5">
        <v>7.867614277097374</v>
      </c>
      <c r="W5236" s="5">
        <v>108</v>
      </c>
      <c r="X5236" s="5">
        <v>94.411371325168489</v>
      </c>
      <c r="Y5236" s="5">
        <v>208</v>
      </c>
      <c r="Z5236" s="5">
        <v>181.82930773736155</v>
      </c>
      <c r="AA5236" s="5">
        <v>564</v>
      </c>
      <c r="AB5236" s="5">
        <v>493.03716136476885</v>
      </c>
      <c r="AC5236" s="225">
        <v>5080</v>
      </c>
      <c r="AD5236" s="5">
        <v>4440.8311697394074</v>
      </c>
      <c r="AE5236" s="5">
        <v>1039</v>
      </c>
      <c r="AF5236" s="5">
        <v>908.27235932268593</v>
      </c>
      <c r="AG5236" s="5">
        <v>3776</v>
      </c>
      <c r="AH5236" s="5">
        <v>3300.9012789244098</v>
      </c>
      <c r="AI5236" s="5">
        <v>265</v>
      </c>
      <c r="AJ5236" s="5">
        <v>231.65753149231156</v>
      </c>
    </row>
    <row r="5237" spans="1:36" x14ac:dyDescent="0.25">
      <c r="A5237">
        <v>2018</v>
      </c>
      <c r="B5237" t="s">
        <v>41</v>
      </c>
      <c r="C5237" s="212" t="s">
        <v>602</v>
      </c>
      <c r="D5237" s="47" t="s">
        <v>5511</v>
      </c>
      <c r="E5237" s="11">
        <v>61.137999999999998</v>
      </c>
      <c r="F5237" s="2">
        <v>0.51060000000000005</v>
      </c>
      <c r="G5237" s="2">
        <v>0.46700000000000003</v>
      </c>
      <c r="H5237" s="2">
        <v>4.3600000000000028E-2</v>
      </c>
      <c r="I5237" s="2">
        <v>0.50770000000000004</v>
      </c>
      <c r="J5237" s="2">
        <v>0.4158</v>
      </c>
      <c r="K5237" s="2">
        <v>9.1900000000000037E-2</v>
      </c>
      <c r="L5237" s="2">
        <v>0.53259999999999996</v>
      </c>
      <c r="M5237" s="2">
        <v>0.44650000000000001</v>
      </c>
      <c r="N5237" s="2">
        <v>8.6099999999999954E-2</v>
      </c>
      <c r="O5237" s="2">
        <v>7.3866666666666678E-2</v>
      </c>
      <c r="P5237" s="2" t="s">
        <v>4792</v>
      </c>
      <c r="Q5237" s="5">
        <v>114623</v>
      </c>
      <c r="R5237" s="5">
        <v>1874.8241682750499</v>
      </c>
      <c r="S5237" s="5">
        <v>955</v>
      </c>
      <c r="T5237" s="5">
        <v>833.1661184927982</v>
      </c>
      <c r="U5237" s="5">
        <v>9</v>
      </c>
      <c r="V5237" s="5">
        <v>7.8518272946965268</v>
      </c>
      <c r="W5237" s="5">
        <v>93</v>
      </c>
      <c r="X5237" s="5">
        <v>81.135548711864118</v>
      </c>
      <c r="Y5237" s="5">
        <v>216</v>
      </c>
      <c r="Z5237" s="5">
        <v>188.44385507271664</v>
      </c>
      <c r="AA5237" s="5">
        <v>637</v>
      </c>
      <c r="AB5237" s="5">
        <v>555.73488741352094</v>
      </c>
      <c r="AC5237" s="225">
        <v>5487</v>
      </c>
      <c r="AD5237" s="5">
        <v>4786.9973739999832</v>
      </c>
      <c r="AE5237" s="5">
        <v>1195</v>
      </c>
      <c r="AF5237" s="5">
        <v>1042.5481796847055</v>
      </c>
      <c r="AG5237" s="5">
        <v>4044</v>
      </c>
      <c r="AH5237" s="5">
        <v>3528.0877310836395</v>
      </c>
      <c r="AI5237" s="5">
        <v>248</v>
      </c>
      <c r="AJ5237" s="5">
        <v>216.36146323163763</v>
      </c>
    </row>
    <row r="5238" spans="1:36" x14ac:dyDescent="0.25">
      <c r="A5238">
        <v>2018</v>
      </c>
      <c r="B5238" t="s">
        <v>49</v>
      </c>
      <c r="C5238" s="212" t="s">
        <v>1878</v>
      </c>
      <c r="D5238" s="47" t="s">
        <v>6350</v>
      </c>
      <c r="E5238" s="11">
        <v>6.4</v>
      </c>
      <c r="F5238" s="2">
        <v>0</v>
      </c>
      <c r="G5238" s="2">
        <v>0</v>
      </c>
      <c r="H5238" s="2">
        <v>0</v>
      </c>
      <c r="I5238" s="2">
        <v>6.2E-2</v>
      </c>
      <c r="J5238" s="2">
        <v>0.874</v>
      </c>
      <c r="K5238" s="2">
        <v>-0.81200000000000006</v>
      </c>
      <c r="L5238" s="2">
        <v>0.109</v>
      </c>
      <c r="M5238" s="2">
        <v>0.86099999999999999</v>
      </c>
      <c r="N5238" s="2">
        <v>-0.752</v>
      </c>
      <c r="O5238" s="2">
        <v>-0.52133333333333332</v>
      </c>
      <c r="P5238" s="2" t="s">
        <v>5900</v>
      </c>
      <c r="Q5238" s="5">
        <v>114881</v>
      </c>
      <c r="R5238" s="5">
        <v>17950.15625</v>
      </c>
      <c r="S5238" s="5">
        <v>339</v>
      </c>
      <c r="T5238" s="5">
        <v>295.08796058530129</v>
      </c>
      <c r="U5238" s="5">
        <v>0</v>
      </c>
      <c r="V5238" s="5">
        <v>0</v>
      </c>
      <c r="W5238" s="5">
        <v>27</v>
      </c>
      <c r="X5238" s="5">
        <v>23.502580931572673</v>
      </c>
      <c r="Y5238" s="5">
        <v>102</v>
      </c>
      <c r="Z5238" s="5">
        <v>88.787527963718986</v>
      </c>
      <c r="AA5238" s="5">
        <v>210</v>
      </c>
      <c r="AB5238" s="5">
        <v>182.79785169000965</v>
      </c>
      <c r="AC5238" s="225">
        <v>2068</v>
      </c>
      <c r="AD5238" s="5">
        <v>1800.123606166381</v>
      </c>
      <c r="AE5238" s="5">
        <v>255</v>
      </c>
      <c r="AF5238" s="5">
        <v>221.96881990929742</v>
      </c>
      <c r="AG5238" s="5">
        <v>1704</v>
      </c>
      <c r="AH5238" s="5">
        <v>1483.273996570364</v>
      </c>
      <c r="AI5238" s="5">
        <v>109</v>
      </c>
      <c r="AJ5238" s="5">
        <v>94.880789686719297</v>
      </c>
    </row>
    <row r="5239" spans="1:36" x14ac:dyDescent="0.25">
      <c r="A5239">
        <v>2017</v>
      </c>
      <c r="B5239" t="s">
        <v>71</v>
      </c>
      <c r="C5239" s="212" t="s">
        <v>4837</v>
      </c>
      <c r="D5239" s="47" t="s">
        <v>4836</v>
      </c>
      <c r="E5239" s="11">
        <v>0</v>
      </c>
      <c r="F5239" s="2">
        <v>0.55710000000000004</v>
      </c>
      <c r="G5239" s="2">
        <v>0.4143</v>
      </c>
      <c r="H5239" s="2">
        <v>0.14280000000000004</v>
      </c>
      <c r="I5239" s="2">
        <v>0.57640000000000002</v>
      </c>
      <c r="J5239" s="2">
        <v>0.34399999999999997</v>
      </c>
      <c r="K5239" s="2">
        <v>0.23240000000000005</v>
      </c>
      <c r="L5239" s="2">
        <v>0.66490000000000005</v>
      </c>
      <c r="M5239" s="2">
        <v>0.31230000000000002</v>
      </c>
      <c r="N5239" s="2">
        <v>0.35260000000000002</v>
      </c>
      <c r="O5239" s="2">
        <v>0.24260000000000004</v>
      </c>
      <c r="P5239" s="2" t="s">
        <v>4792</v>
      </c>
      <c r="Q5239" s="5">
        <v>115357</v>
      </c>
      <c r="R5239" s="5" t="s">
        <v>4791</v>
      </c>
      <c r="S5239" s="5">
        <v>230</v>
      </c>
      <c r="T5239" s="5">
        <v>199.38105186507971</v>
      </c>
      <c r="U5239" s="5">
        <v>1</v>
      </c>
      <c r="V5239" s="5">
        <v>0.86687413854382478</v>
      </c>
      <c r="W5239" s="5">
        <v>53</v>
      </c>
      <c r="X5239" s="5">
        <v>45.944329342822719</v>
      </c>
      <c r="Y5239" s="5">
        <v>49</v>
      </c>
      <c r="Z5239" s="5">
        <v>42.476832788647414</v>
      </c>
      <c r="AA5239" s="5">
        <v>127</v>
      </c>
      <c r="AB5239" s="5">
        <v>110.09301559506575</v>
      </c>
      <c r="AC5239" s="225">
        <v>2304</v>
      </c>
      <c r="AD5239" s="5">
        <v>1997.2780152049722</v>
      </c>
      <c r="AE5239" s="5">
        <v>300</v>
      </c>
      <c r="AF5239" s="5">
        <v>260.06224156314744</v>
      </c>
      <c r="AG5239" s="5">
        <v>1887</v>
      </c>
      <c r="AH5239" s="5">
        <v>1635.7914994321973</v>
      </c>
      <c r="AI5239" s="5">
        <v>117</v>
      </c>
      <c r="AJ5239" s="5">
        <v>101.42427420962751</v>
      </c>
    </row>
    <row r="5240" spans="1:36" x14ac:dyDescent="0.25">
      <c r="A5240">
        <v>2017</v>
      </c>
      <c r="B5240" t="s">
        <v>71</v>
      </c>
      <c r="C5240" s="212" t="s">
        <v>5946</v>
      </c>
      <c r="D5240" s="47" t="s">
        <v>610</v>
      </c>
      <c r="E5240" s="11">
        <v>0</v>
      </c>
      <c r="F5240" s="2">
        <v>0.33289999999999997</v>
      </c>
      <c r="G5240" s="2">
        <v>0.64890000000000003</v>
      </c>
      <c r="H5240" s="2">
        <v>-0.31600000000000006</v>
      </c>
      <c r="I5240" s="2">
        <v>0.34639999999999999</v>
      </c>
      <c r="J5240" s="2">
        <v>0.60750000000000004</v>
      </c>
      <c r="K5240" s="2">
        <v>-0.26110000000000005</v>
      </c>
      <c r="L5240" s="2">
        <v>0.41660000000000003</v>
      </c>
      <c r="M5240" s="2">
        <v>0.57110000000000005</v>
      </c>
      <c r="N5240" s="2">
        <v>-0.15450000000000003</v>
      </c>
      <c r="O5240" s="2">
        <v>-0.24386666666666676</v>
      </c>
      <c r="P5240" s="2" t="s">
        <v>5900</v>
      </c>
      <c r="Q5240" s="5">
        <v>115824</v>
      </c>
      <c r="R5240" s="5" t="s">
        <v>4791</v>
      </c>
      <c r="S5240" s="5">
        <v>193</v>
      </c>
      <c r="T5240" s="5">
        <v>166.63213150987704</v>
      </c>
      <c r="U5240" s="5">
        <v>3</v>
      </c>
      <c r="V5240" s="5">
        <v>2.5901367592208868</v>
      </c>
      <c r="W5240" s="5">
        <v>25</v>
      </c>
      <c r="X5240" s="5">
        <v>21.58447299350739</v>
      </c>
      <c r="Y5240" s="5">
        <v>97</v>
      </c>
      <c r="Z5240" s="5">
        <v>83.747755214808677</v>
      </c>
      <c r="AA5240" s="5">
        <v>68</v>
      </c>
      <c r="AB5240" s="5">
        <v>58.709766542340105</v>
      </c>
      <c r="AC5240" s="225">
        <v>2295</v>
      </c>
      <c r="AD5240" s="5">
        <v>1981.4546208039785</v>
      </c>
      <c r="AE5240" s="5">
        <v>389</v>
      </c>
      <c r="AF5240" s="5">
        <v>335.85439977897499</v>
      </c>
      <c r="AG5240" s="5">
        <v>1717</v>
      </c>
      <c r="AH5240" s="5">
        <v>1482.4216051940875</v>
      </c>
      <c r="AI5240" s="5">
        <v>189</v>
      </c>
      <c r="AJ5240" s="5">
        <v>163.17861583091587</v>
      </c>
    </row>
    <row r="5241" spans="1:36" x14ac:dyDescent="0.25">
      <c r="A5241">
        <v>2018</v>
      </c>
      <c r="B5241" t="s">
        <v>71</v>
      </c>
      <c r="C5241" s="212" t="s">
        <v>4837</v>
      </c>
      <c r="D5241" s="47" t="s">
        <v>4836</v>
      </c>
      <c r="E5241" s="11">
        <v>0</v>
      </c>
      <c r="F5241" s="2">
        <v>0.55710000000000004</v>
      </c>
      <c r="G5241" s="2">
        <v>0.4143</v>
      </c>
      <c r="H5241" s="2">
        <v>0.14280000000000004</v>
      </c>
      <c r="I5241" s="2">
        <v>0.57640000000000002</v>
      </c>
      <c r="J5241" s="2">
        <v>0.34399999999999997</v>
      </c>
      <c r="K5241" s="2">
        <v>0.23240000000000005</v>
      </c>
      <c r="L5241" s="2">
        <v>0.66490000000000005</v>
      </c>
      <c r="M5241" s="2">
        <v>0.31230000000000002</v>
      </c>
      <c r="N5241" s="2">
        <v>0.35260000000000002</v>
      </c>
      <c r="O5241" s="2">
        <v>0.24260000000000004</v>
      </c>
      <c r="P5241" s="2" t="s">
        <v>4792</v>
      </c>
      <c r="Q5241" s="5">
        <v>116565</v>
      </c>
      <c r="R5241" s="5" t="s">
        <v>4791</v>
      </c>
      <c r="S5241" s="5">
        <v>237</v>
      </c>
      <c r="T5241" s="5">
        <v>203.32003603139881</v>
      </c>
      <c r="U5241" s="5">
        <v>1</v>
      </c>
      <c r="V5241" s="5">
        <v>0.85789044738986842</v>
      </c>
      <c r="W5241" s="5">
        <v>76</v>
      </c>
      <c r="X5241" s="5">
        <v>65.199674001629987</v>
      </c>
      <c r="Y5241" s="5">
        <v>30</v>
      </c>
      <c r="Z5241" s="5">
        <v>25.736713421696052</v>
      </c>
      <c r="AA5241" s="5">
        <v>130</v>
      </c>
      <c r="AB5241" s="5">
        <v>111.52575816068288</v>
      </c>
      <c r="AC5241" s="225">
        <v>2422</v>
      </c>
      <c r="AD5241" s="5">
        <v>2077.810663578261</v>
      </c>
      <c r="AE5241" s="5">
        <v>285</v>
      </c>
      <c r="AF5241" s="5">
        <v>244.49877750611248</v>
      </c>
      <c r="AG5241" s="5">
        <v>1988</v>
      </c>
      <c r="AH5241" s="5">
        <v>1705.4862094110581</v>
      </c>
      <c r="AI5241" s="5">
        <v>149</v>
      </c>
      <c r="AJ5241" s="5">
        <v>127.82567666109038</v>
      </c>
    </row>
    <row r="5242" spans="1:36" x14ac:dyDescent="0.25">
      <c r="A5242">
        <v>2018</v>
      </c>
      <c r="B5242" t="s">
        <v>71</v>
      </c>
      <c r="C5242" s="212" t="s">
        <v>4837</v>
      </c>
      <c r="D5242" s="47" t="s">
        <v>4836</v>
      </c>
      <c r="E5242" s="11">
        <v>0</v>
      </c>
      <c r="F5242" s="2">
        <v>0.55710000000000004</v>
      </c>
      <c r="G5242" s="2">
        <v>0.4143</v>
      </c>
      <c r="H5242" s="2">
        <v>0.14280000000000004</v>
      </c>
      <c r="I5242" s="2">
        <v>0.57640000000000002</v>
      </c>
      <c r="J5242" s="2">
        <v>0.34399999999999997</v>
      </c>
      <c r="K5242" s="2">
        <v>0.23240000000000005</v>
      </c>
      <c r="L5242" s="2">
        <v>0.66490000000000005</v>
      </c>
      <c r="M5242" s="2">
        <v>0.31230000000000002</v>
      </c>
      <c r="N5242" s="2">
        <v>0.35260000000000002</v>
      </c>
      <c r="O5242" s="2">
        <v>0.24260000000000004</v>
      </c>
      <c r="P5242" s="2" t="s">
        <v>4792</v>
      </c>
      <c r="Q5242" s="5">
        <v>116565</v>
      </c>
      <c r="R5242" s="5" t="s">
        <v>4791</v>
      </c>
      <c r="S5242" s="5">
        <v>237</v>
      </c>
      <c r="T5242" s="5">
        <v>203.32003603139881</v>
      </c>
      <c r="U5242" s="5">
        <v>1</v>
      </c>
      <c r="V5242" s="5">
        <v>0.85789044738986842</v>
      </c>
      <c r="W5242" s="5">
        <v>76</v>
      </c>
      <c r="X5242" s="5">
        <v>65.199674001629987</v>
      </c>
      <c r="Y5242" s="5">
        <v>30</v>
      </c>
      <c r="Z5242" s="5">
        <v>25.736713421696052</v>
      </c>
      <c r="AA5242" s="5">
        <v>130</v>
      </c>
      <c r="AB5242" s="5">
        <v>111.52575816068288</v>
      </c>
      <c r="AC5242" s="225">
        <v>2422</v>
      </c>
      <c r="AD5242" s="5">
        <v>2077.810663578261</v>
      </c>
      <c r="AE5242" s="5">
        <v>285</v>
      </c>
      <c r="AF5242" s="5">
        <v>244.49877750611248</v>
      </c>
      <c r="AG5242" s="5">
        <v>1988</v>
      </c>
      <c r="AH5242" s="5">
        <v>1705.4862094110581</v>
      </c>
      <c r="AI5242" s="5">
        <v>149</v>
      </c>
      <c r="AJ5242" s="5">
        <v>127.82567666109038</v>
      </c>
    </row>
    <row r="5243" spans="1:36" x14ac:dyDescent="0.25">
      <c r="A5243">
        <v>2017</v>
      </c>
      <c r="B5243" t="s">
        <v>71</v>
      </c>
      <c r="C5243" s="212" t="s">
        <v>5811</v>
      </c>
      <c r="D5243" s="47" t="s">
        <v>649</v>
      </c>
      <c r="E5243" s="11">
        <v>0</v>
      </c>
      <c r="F5243" s="2">
        <v>0.502</v>
      </c>
      <c r="G5243" s="2">
        <v>0.48620000000000002</v>
      </c>
      <c r="H5243" s="2">
        <v>1.5799999999999981E-2</v>
      </c>
      <c r="I5243" s="2">
        <v>0.48920000000000002</v>
      </c>
      <c r="J5243" s="2">
        <v>0.4844</v>
      </c>
      <c r="K5243" s="2">
        <v>4.8000000000000265E-3</v>
      </c>
      <c r="L5243" s="2">
        <v>0.4879</v>
      </c>
      <c r="M5243" s="2">
        <v>0.504</v>
      </c>
      <c r="N5243" s="2">
        <v>-1.6100000000000003E-2</v>
      </c>
      <c r="O5243" s="2">
        <v>1.5000000000000013E-3</v>
      </c>
      <c r="P5243" s="2" t="s">
        <v>5765</v>
      </c>
      <c r="Q5243" s="5">
        <v>118456</v>
      </c>
      <c r="R5243" s="5" t="s">
        <v>4791</v>
      </c>
      <c r="S5243" s="5">
        <v>1259</v>
      </c>
      <c r="T5243" s="5">
        <v>1062.8418991017761</v>
      </c>
      <c r="U5243" s="5">
        <v>16</v>
      </c>
      <c r="V5243" s="5">
        <v>13.507125008441955</v>
      </c>
      <c r="W5243" s="5">
        <v>86</v>
      </c>
      <c r="X5243" s="5">
        <v>72.600796920375501</v>
      </c>
      <c r="Y5243" s="5">
        <v>304</v>
      </c>
      <c r="Z5243" s="5">
        <v>256.63537516039713</v>
      </c>
      <c r="AA5243" s="5">
        <v>853</v>
      </c>
      <c r="AB5243" s="5">
        <v>720.09860201256163</v>
      </c>
      <c r="AC5243" s="225">
        <v>5136</v>
      </c>
      <c r="AD5243" s="5">
        <v>4335.7871277098666</v>
      </c>
      <c r="AE5243" s="5">
        <v>1259</v>
      </c>
      <c r="AF5243" s="5">
        <v>1062.8418991017761</v>
      </c>
      <c r="AG5243" s="5">
        <v>3472</v>
      </c>
      <c r="AH5243" s="5">
        <v>2931.0461268319036</v>
      </c>
      <c r="AI5243" s="5">
        <v>405</v>
      </c>
      <c r="AJ5243" s="5">
        <v>341.89910177618691</v>
      </c>
    </row>
    <row r="5244" spans="1:36" x14ac:dyDescent="0.25">
      <c r="A5244">
        <v>2019</v>
      </c>
      <c r="B5244" t="s">
        <v>71</v>
      </c>
      <c r="C5244" s="212" t="s">
        <v>5811</v>
      </c>
      <c r="D5244" s="47" t="s">
        <v>649</v>
      </c>
      <c r="E5244" s="11">
        <v>0</v>
      </c>
      <c r="F5244" s="2">
        <v>0.502</v>
      </c>
      <c r="G5244" s="2">
        <v>0.48620000000000002</v>
      </c>
      <c r="H5244" s="2">
        <v>1.5799999999999981E-2</v>
      </c>
      <c r="I5244" s="2">
        <v>0.48920000000000002</v>
      </c>
      <c r="J5244" s="2">
        <v>0.4844</v>
      </c>
      <c r="K5244" s="2">
        <v>4.8000000000000265E-3</v>
      </c>
      <c r="L5244" s="2">
        <v>0.4879</v>
      </c>
      <c r="M5244" s="2">
        <v>0.504</v>
      </c>
      <c r="N5244" s="2">
        <v>-1.6100000000000003E-2</v>
      </c>
      <c r="O5244" s="2">
        <v>1.5000000000000013E-3</v>
      </c>
      <c r="P5244" s="2" t="s">
        <v>5765</v>
      </c>
      <c r="Q5244" s="5">
        <v>118562</v>
      </c>
      <c r="R5244" s="5" t="s">
        <v>4791</v>
      </c>
      <c r="S5244" s="5">
        <v>1241</v>
      </c>
      <c r="T5244" s="5">
        <v>1046.7097383647374</v>
      </c>
      <c r="U5244" s="5">
        <v>19</v>
      </c>
      <c r="V5244" s="5">
        <v>16.025370692127328</v>
      </c>
      <c r="W5244" s="5">
        <v>97</v>
      </c>
      <c r="X5244" s="5">
        <v>81.813734586123715</v>
      </c>
      <c r="Y5244" s="5">
        <v>323</v>
      </c>
      <c r="Z5244" s="5">
        <v>272.43130176616455</v>
      </c>
      <c r="AA5244" s="5">
        <v>802</v>
      </c>
      <c r="AB5244" s="5">
        <v>676.4393313203218</v>
      </c>
      <c r="AC5244" s="225">
        <v>4287</v>
      </c>
      <c r="AD5244" s="5">
        <v>3615.8296924815709</v>
      </c>
      <c r="AE5244" s="5">
        <v>950</v>
      </c>
      <c r="AF5244" s="5">
        <v>801.26853460636619</v>
      </c>
      <c r="AG5244" s="5">
        <v>2999</v>
      </c>
      <c r="AH5244" s="5">
        <v>2529.478247667887</v>
      </c>
      <c r="AI5244" s="5">
        <v>338</v>
      </c>
      <c r="AJ5244" s="5">
        <v>285.0829102073177</v>
      </c>
    </row>
    <row r="5245" spans="1:36" x14ac:dyDescent="0.25">
      <c r="A5245">
        <v>2019</v>
      </c>
      <c r="B5245" t="s">
        <v>71</v>
      </c>
      <c r="C5245" s="212" t="s">
        <v>4837</v>
      </c>
      <c r="D5245" s="47" t="s">
        <v>4836</v>
      </c>
      <c r="E5245" s="11">
        <v>0</v>
      </c>
      <c r="F5245" s="2">
        <v>0.55710000000000004</v>
      </c>
      <c r="G5245" s="2">
        <v>0.4143</v>
      </c>
      <c r="H5245" s="2">
        <v>0.14280000000000004</v>
      </c>
      <c r="I5245" s="2">
        <v>0.57640000000000002</v>
      </c>
      <c r="J5245" s="2">
        <v>0.34399999999999997</v>
      </c>
      <c r="K5245" s="2">
        <v>0.23240000000000005</v>
      </c>
      <c r="L5245" s="2">
        <v>0.66490000000000005</v>
      </c>
      <c r="M5245" s="2">
        <v>0.31230000000000002</v>
      </c>
      <c r="N5245" s="2">
        <v>0.35260000000000002</v>
      </c>
      <c r="O5245" s="2">
        <v>0.24260000000000004</v>
      </c>
      <c r="P5245" s="2" t="s">
        <v>4792</v>
      </c>
      <c r="Q5245" s="5">
        <v>119246</v>
      </c>
      <c r="R5245" s="5" t="s">
        <v>4791</v>
      </c>
      <c r="S5245" s="5">
        <v>225</v>
      </c>
      <c r="T5245" s="5">
        <v>188.68557435888835</v>
      </c>
      <c r="U5245" s="5">
        <v>1</v>
      </c>
      <c r="V5245" s="5">
        <v>0.83860255270617035</v>
      </c>
      <c r="W5245" s="5">
        <v>48</v>
      </c>
      <c r="X5245" s="5">
        <v>40.252922529896182</v>
      </c>
      <c r="Y5245" s="5">
        <v>43</v>
      </c>
      <c r="Z5245" s="5">
        <v>36.05990976636533</v>
      </c>
      <c r="AA5245" s="5">
        <v>133</v>
      </c>
      <c r="AB5245" s="5">
        <v>111.53413950992068</v>
      </c>
      <c r="AC5245" s="225">
        <v>2098</v>
      </c>
      <c r="AD5245" s="5">
        <v>1759.3881555775456</v>
      </c>
      <c r="AE5245" s="5">
        <v>391</v>
      </c>
      <c r="AF5245" s="5">
        <v>327.8935981081126</v>
      </c>
      <c r="AG5245" s="5">
        <v>1529</v>
      </c>
      <c r="AH5245" s="5">
        <v>1282.2233030877346</v>
      </c>
      <c r="AI5245" s="5">
        <v>178</v>
      </c>
      <c r="AJ5245" s="5">
        <v>149.27125438169833</v>
      </c>
    </row>
    <row r="5246" spans="1:36" x14ac:dyDescent="0.25">
      <c r="A5246">
        <v>2018</v>
      </c>
      <c r="B5246" t="s">
        <v>71</v>
      </c>
      <c r="C5246" s="212" t="s">
        <v>5811</v>
      </c>
      <c r="D5246" s="47" t="s">
        <v>649</v>
      </c>
      <c r="E5246" s="11">
        <v>0</v>
      </c>
      <c r="F5246" s="2">
        <v>0.502</v>
      </c>
      <c r="G5246" s="2">
        <v>0.48620000000000002</v>
      </c>
      <c r="H5246" s="2">
        <v>1.5799999999999981E-2</v>
      </c>
      <c r="I5246" s="2">
        <v>0.48920000000000002</v>
      </c>
      <c r="J5246" s="2">
        <v>0.4844</v>
      </c>
      <c r="K5246" s="2">
        <v>4.8000000000000265E-3</v>
      </c>
      <c r="L5246" s="2">
        <v>0.4879</v>
      </c>
      <c r="M5246" s="2">
        <v>0.504</v>
      </c>
      <c r="N5246" s="2">
        <v>-1.6100000000000003E-2</v>
      </c>
      <c r="O5246" s="2">
        <v>1.5000000000000013E-3</v>
      </c>
      <c r="P5246" s="2" t="s">
        <v>5765</v>
      </c>
      <c r="Q5246" s="5">
        <v>119368</v>
      </c>
      <c r="R5246" s="5" t="s">
        <v>4791</v>
      </c>
      <c r="S5246" s="5">
        <v>1265</v>
      </c>
      <c r="T5246" s="5">
        <v>1059.7480061658066</v>
      </c>
      <c r="U5246" s="5">
        <v>13</v>
      </c>
      <c r="V5246" s="5">
        <v>10.890690972454928</v>
      </c>
      <c r="W5246" s="5">
        <v>96</v>
      </c>
      <c r="X5246" s="5">
        <v>80.423564104282548</v>
      </c>
      <c r="Y5246" s="5">
        <v>358</v>
      </c>
      <c r="Z5246" s="5">
        <v>299.91287447222038</v>
      </c>
      <c r="AA5246" s="5">
        <v>798</v>
      </c>
      <c r="AB5246" s="5">
        <v>668.52087661684868</v>
      </c>
      <c r="AC5246" s="225">
        <v>4516</v>
      </c>
      <c r="AD5246" s="5">
        <v>3783.2584947389587</v>
      </c>
      <c r="AE5246" s="5">
        <v>961</v>
      </c>
      <c r="AF5246" s="5">
        <v>805.07338650224517</v>
      </c>
      <c r="AG5246" s="5">
        <v>3145</v>
      </c>
      <c r="AH5246" s="5">
        <v>2634.7094698746732</v>
      </c>
      <c r="AI5246" s="5">
        <v>410</v>
      </c>
      <c r="AJ5246" s="5">
        <v>343.47563836204006</v>
      </c>
    </row>
    <row r="5247" spans="1:36" x14ac:dyDescent="0.25">
      <c r="A5247">
        <v>2018</v>
      </c>
      <c r="B5247" t="s">
        <v>71</v>
      </c>
      <c r="C5247" s="212" t="s">
        <v>5811</v>
      </c>
      <c r="D5247" s="47" t="s">
        <v>649</v>
      </c>
      <c r="E5247" s="11">
        <v>0</v>
      </c>
      <c r="F5247" s="2">
        <v>0.502</v>
      </c>
      <c r="G5247" s="2">
        <v>0.48620000000000002</v>
      </c>
      <c r="H5247" s="2">
        <v>1.5799999999999981E-2</v>
      </c>
      <c r="I5247" s="2">
        <v>0.48920000000000002</v>
      </c>
      <c r="J5247" s="2">
        <v>0.4844</v>
      </c>
      <c r="K5247" s="2">
        <v>4.8000000000000265E-3</v>
      </c>
      <c r="L5247" s="2">
        <v>0.4879</v>
      </c>
      <c r="M5247" s="2">
        <v>0.504</v>
      </c>
      <c r="N5247" s="2">
        <v>-1.6100000000000003E-2</v>
      </c>
      <c r="O5247" s="2">
        <v>1.5000000000000013E-3</v>
      </c>
      <c r="P5247" s="2" t="s">
        <v>5765</v>
      </c>
      <c r="Q5247" s="5">
        <v>119368</v>
      </c>
      <c r="R5247" s="5" t="s">
        <v>4791</v>
      </c>
      <c r="S5247" s="5">
        <v>1265</v>
      </c>
      <c r="T5247" s="5">
        <v>1059.7480061658066</v>
      </c>
      <c r="U5247" s="5">
        <v>13</v>
      </c>
      <c r="V5247" s="5">
        <v>10.890690972454928</v>
      </c>
      <c r="W5247" s="5">
        <v>96</v>
      </c>
      <c r="X5247" s="5">
        <v>80.423564104282548</v>
      </c>
      <c r="Y5247" s="5">
        <v>358</v>
      </c>
      <c r="Z5247" s="5">
        <v>299.91287447222038</v>
      </c>
      <c r="AA5247" s="5">
        <v>798</v>
      </c>
      <c r="AB5247" s="5">
        <v>668.52087661684868</v>
      </c>
      <c r="AC5247" s="225">
        <v>4516</v>
      </c>
      <c r="AD5247" s="5">
        <v>3783.2584947389587</v>
      </c>
      <c r="AE5247" s="5">
        <v>961</v>
      </c>
      <c r="AF5247" s="5">
        <v>805.07338650224517</v>
      </c>
      <c r="AG5247" s="5">
        <v>3145</v>
      </c>
      <c r="AH5247" s="5">
        <v>2634.7094698746732</v>
      </c>
      <c r="AI5247" s="5">
        <v>410</v>
      </c>
      <c r="AJ5247" s="5">
        <v>343.47563836204006</v>
      </c>
    </row>
    <row r="5248" spans="1:36" x14ac:dyDescent="0.25">
      <c r="A5248">
        <v>2018</v>
      </c>
      <c r="B5248" t="s">
        <v>71</v>
      </c>
      <c r="C5248" s="212" t="s">
        <v>5946</v>
      </c>
      <c r="D5248" s="47" t="s">
        <v>610</v>
      </c>
      <c r="E5248" s="11">
        <v>0</v>
      </c>
      <c r="F5248" s="2">
        <v>0.33289999999999997</v>
      </c>
      <c r="G5248" s="2">
        <v>0.64890000000000003</v>
      </c>
      <c r="H5248" s="2">
        <v>-0.31600000000000006</v>
      </c>
      <c r="I5248" s="2">
        <v>0.34639999999999999</v>
      </c>
      <c r="J5248" s="2">
        <v>0.60750000000000004</v>
      </c>
      <c r="K5248" s="2">
        <v>-0.26110000000000005</v>
      </c>
      <c r="L5248" s="2">
        <v>0.41660000000000003</v>
      </c>
      <c r="M5248" s="2">
        <v>0.57110000000000005</v>
      </c>
      <c r="N5248" s="2">
        <v>-0.15450000000000003</v>
      </c>
      <c r="O5248" s="2">
        <v>-0.24386666666666676</v>
      </c>
      <c r="P5248" s="2" t="s">
        <v>5900</v>
      </c>
      <c r="Q5248" s="5">
        <v>119480</v>
      </c>
      <c r="R5248" s="5" t="s">
        <v>4791</v>
      </c>
      <c r="S5248" s="5">
        <v>135</v>
      </c>
      <c r="T5248" s="5">
        <v>112.98962169400735</v>
      </c>
      <c r="U5248" s="5">
        <v>2</v>
      </c>
      <c r="V5248" s="5">
        <v>1.6739203213927016</v>
      </c>
      <c r="W5248" s="5">
        <v>18</v>
      </c>
      <c r="X5248" s="5">
        <v>15.065282892534315</v>
      </c>
      <c r="Y5248" s="5">
        <v>52</v>
      </c>
      <c r="Z5248" s="5">
        <v>43.521928356210246</v>
      </c>
      <c r="AA5248" s="5">
        <v>63</v>
      </c>
      <c r="AB5248" s="5">
        <v>52.728490123870102</v>
      </c>
      <c r="AC5248" s="225">
        <v>2522</v>
      </c>
      <c r="AD5248" s="5">
        <v>2110.8135252761967</v>
      </c>
      <c r="AE5248" s="5">
        <v>364</v>
      </c>
      <c r="AF5248" s="5">
        <v>304.65349849347172</v>
      </c>
      <c r="AG5248" s="5">
        <v>1944</v>
      </c>
      <c r="AH5248" s="5">
        <v>1627.0505523937061</v>
      </c>
      <c r="AI5248" s="5">
        <v>214</v>
      </c>
      <c r="AJ5248" s="5">
        <v>179.10947438901908</v>
      </c>
    </row>
    <row r="5249" spans="1:36" x14ac:dyDescent="0.25">
      <c r="A5249">
        <v>2018</v>
      </c>
      <c r="B5249" t="s">
        <v>71</v>
      </c>
      <c r="C5249" s="212" t="s">
        <v>5946</v>
      </c>
      <c r="D5249" s="47" t="s">
        <v>610</v>
      </c>
      <c r="E5249" s="11">
        <v>0</v>
      </c>
      <c r="F5249" s="2">
        <v>0.33289999999999997</v>
      </c>
      <c r="G5249" s="2">
        <v>0.64890000000000003</v>
      </c>
      <c r="H5249" s="2">
        <v>-0.31600000000000006</v>
      </c>
      <c r="I5249" s="2">
        <v>0.34639999999999999</v>
      </c>
      <c r="J5249" s="2">
        <v>0.60750000000000004</v>
      </c>
      <c r="K5249" s="2">
        <v>-0.26110000000000005</v>
      </c>
      <c r="L5249" s="2">
        <v>0.41660000000000003</v>
      </c>
      <c r="M5249" s="2">
        <v>0.57110000000000005</v>
      </c>
      <c r="N5249" s="2">
        <v>-0.15450000000000003</v>
      </c>
      <c r="O5249" s="2">
        <v>-0.24386666666666676</v>
      </c>
      <c r="P5249" s="2" t="s">
        <v>5900</v>
      </c>
      <c r="Q5249" s="5">
        <v>119480</v>
      </c>
      <c r="R5249" s="5" t="s">
        <v>4791</v>
      </c>
      <c r="S5249" s="5">
        <v>135</v>
      </c>
      <c r="T5249" s="5">
        <v>112.98962169400735</v>
      </c>
      <c r="U5249" s="5">
        <v>2</v>
      </c>
      <c r="V5249" s="5">
        <v>1.6739203213927016</v>
      </c>
      <c r="W5249" s="5">
        <v>18</v>
      </c>
      <c r="X5249" s="5">
        <v>15.065282892534315</v>
      </c>
      <c r="Y5249" s="5">
        <v>52</v>
      </c>
      <c r="Z5249" s="5">
        <v>43.521928356210246</v>
      </c>
      <c r="AA5249" s="5">
        <v>63</v>
      </c>
      <c r="AB5249" s="5">
        <v>52.728490123870102</v>
      </c>
      <c r="AC5249" s="225">
        <v>2522</v>
      </c>
      <c r="AD5249" s="5">
        <v>2110.8135252761967</v>
      </c>
      <c r="AE5249" s="5">
        <v>364</v>
      </c>
      <c r="AF5249" s="5">
        <v>304.65349849347172</v>
      </c>
      <c r="AG5249" s="5">
        <v>1944</v>
      </c>
      <c r="AH5249" s="5">
        <v>1627.0505523937061</v>
      </c>
      <c r="AI5249" s="5">
        <v>214</v>
      </c>
      <c r="AJ5249" s="5">
        <v>179.10947438901908</v>
      </c>
    </row>
    <row r="5250" spans="1:36" x14ac:dyDescent="0.25">
      <c r="A5250">
        <v>2018</v>
      </c>
      <c r="B5250" t="s">
        <v>71</v>
      </c>
      <c r="C5250" s="212" t="s">
        <v>4897</v>
      </c>
      <c r="D5250" s="47" t="s">
        <v>4896</v>
      </c>
      <c r="E5250" s="11">
        <v>0</v>
      </c>
      <c r="F5250" s="2">
        <v>0.73329999999999995</v>
      </c>
      <c r="G5250" s="2">
        <v>0.25490000000000002</v>
      </c>
      <c r="H5250" s="2">
        <v>0.47839999999999994</v>
      </c>
      <c r="I5250" s="2">
        <v>0.68489999999999995</v>
      </c>
      <c r="J5250" s="2">
        <v>0.28060000000000002</v>
      </c>
      <c r="K5250" s="2">
        <v>0.40429999999999994</v>
      </c>
      <c r="L5250" s="2">
        <v>0.73850000000000005</v>
      </c>
      <c r="M5250" s="2">
        <v>0.24970000000000001</v>
      </c>
      <c r="N5250" s="2">
        <v>0.48880000000000001</v>
      </c>
      <c r="O5250" s="2">
        <v>0.45716666666666655</v>
      </c>
      <c r="P5250" s="2" t="s">
        <v>4792</v>
      </c>
      <c r="Q5250" s="5">
        <v>119545</v>
      </c>
      <c r="R5250" s="5" t="s">
        <v>4791</v>
      </c>
      <c r="S5250" s="5">
        <v>1049</v>
      </c>
      <c r="T5250" s="5">
        <v>877.49383077502193</v>
      </c>
      <c r="U5250" s="5">
        <v>8</v>
      </c>
      <c r="V5250" s="5">
        <v>6.6920406541469735</v>
      </c>
      <c r="W5250" s="5">
        <v>118</v>
      </c>
      <c r="X5250" s="5">
        <v>98.707599648667852</v>
      </c>
      <c r="Y5250" s="5">
        <v>104</v>
      </c>
      <c r="Z5250" s="5">
        <v>86.996528503910653</v>
      </c>
      <c r="AA5250" s="5">
        <v>819</v>
      </c>
      <c r="AB5250" s="5">
        <v>685.09766196829651</v>
      </c>
      <c r="AC5250" s="225">
        <v>2996</v>
      </c>
      <c r="AD5250" s="5">
        <v>2506.1692249780417</v>
      </c>
      <c r="AE5250" s="5">
        <v>504</v>
      </c>
      <c r="AF5250" s="5">
        <v>421.59856121125932</v>
      </c>
      <c r="AG5250" s="5">
        <v>2123</v>
      </c>
      <c r="AH5250" s="5">
        <v>1775.900288594253</v>
      </c>
      <c r="AI5250" s="5">
        <v>369</v>
      </c>
      <c r="AJ5250" s="5">
        <v>308.67037517252919</v>
      </c>
    </row>
    <row r="5251" spans="1:36" x14ac:dyDescent="0.25">
      <c r="A5251">
        <v>2018</v>
      </c>
      <c r="B5251" t="s">
        <v>71</v>
      </c>
      <c r="C5251" s="212" t="s">
        <v>4897</v>
      </c>
      <c r="D5251" s="47" t="s">
        <v>4896</v>
      </c>
      <c r="E5251" s="11">
        <v>0</v>
      </c>
      <c r="F5251" s="2">
        <v>0.73329999999999995</v>
      </c>
      <c r="G5251" s="2">
        <v>0.25490000000000002</v>
      </c>
      <c r="H5251" s="2">
        <v>0.47839999999999994</v>
      </c>
      <c r="I5251" s="2">
        <v>0.68489999999999995</v>
      </c>
      <c r="J5251" s="2">
        <v>0.28060000000000002</v>
      </c>
      <c r="K5251" s="2">
        <v>0.40429999999999994</v>
      </c>
      <c r="L5251" s="2">
        <v>0.73850000000000005</v>
      </c>
      <c r="M5251" s="2">
        <v>0.24970000000000001</v>
      </c>
      <c r="N5251" s="2">
        <v>0.48880000000000001</v>
      </c>
      <c r="O5251" s="2">
        <v>0.45716666666666655</v>
      </c>
      <c r="P5251" s="2" t="s">
        <v>4792</v>
      </c>
      <c r="Q5251" s="5">
        <v>119545</v>
      </c>
      <c r="R5251" s="5" t="s">
        <v>4791</v>
      </c>
      <c r="S5251" s="5">
        <v>1049</v>
      </c>
      <c r="T5251" s="5">
        <v>877.49383077502193</v>
      </c>
      <c r="U5251" s="5">
        <v>8</v>
      </c>
      <c r="V5251" s="5">
        <v>6.6920406541469735</v>
      </c>
      <c r="W5251" s="5">
        <v>118</v>
      </c>
      <c r="X5251" s="5">
        <v>98.707599648667852</v>
      </c>
      <c r="Y5251" s="5">
        <v>104</v>
      </c>
      <c r="Z5251" s="5">
        <v>86.996528503910653</v>
      </c>
      <c r="AA5251" s="5">
        <v>819</v>
      </c>
      <c r="AB5251" s="5">
        <v>685.09766196829651</v>
      </c>
      <c r="AC5251" s="225">
        <v>2996</v>
      </c>
      <c r="AD5251" s="5">
        <v>2506.1692249780417</v>
      </c>
      <c r="AE5251" s="5">
        <v>504</v>
      </c>
      <c r="AF5251" s="5">
        <v>421.59856121125932</v>
      </c>
      <c r="AG5251" s="5">
        <v>2123</v>
      </c>
      <c r="AH5251" s="5">
        <v>1775.900288594253</v>
      </c>
      <c r="AI5251" s="5">
        <v>369</v>
      </c>
      <c r="AJ5251" s="5">
        <v>308.67037517252919</v>
      </c>
    </row>
    <row r="5252" spans="1:36" x14ac:dyDescent="0.25">
      <c r="A5252">
        <v>2018</v>
      </c>
      <c r="B5252" t="s">
        <v>49</v>
      </c>
      <c r="C5252" s="212" t="s">
        <v>1878</v>
      </c>
      <c r="D5252" s="47" t="s">
        <v>6350</v>
      </c>
      <c r="E5252" s="11">
        <v>6.4</v>
      </c>
      <c r="F5252" s="2">
        <v>0</v>
      </c>
      <c r="G5252" s="2">
        <v>0</v>
      </c>
      <c r="H5252" s="2">
        <v>0</v>
      </c>
      <c r="I5252" s="2">
        <v>6.2E-2</v>
      </c>
      <c r="J5252" s="2">
        <v>0.874</v>
      </c>
      <c r="K5252" s="2">
        <v>-0.81200000000000006</v>
      </c>
      <c r="L5252" s="2">
        <v>0.109</v>
      </c>
      <c r="M5252" s="2">
        <v>0.86099999999999999</v>
      </c>
      <c r="N5252" s="2">
        <v>-0.752</v>
      </c>
      <c r="O5252" s="2">
        <v>-0.52133333333333332</v>
      </c>
      <c r="P5252" s="2" t="s">
        <v>5900</v>
      </c>
      <c r="Q5252" s="5">
        <v>119908</v>
      </c>
      <c r="R5252" s="5">
        <v>18735.625</v>
      </c>
      <c r="S5252" s="5">
        <v>334</v>
      </c>
      <c r="T5252" s="5">
        <v>278.54688594589186</v>
      </c>
      <c r="U5252" s="5">
        <v>1</v>
      </c>
      <c r="V5252" s="5">
        <v>0.83397271241284987</v>
      </c>
      <c r="W5252" s="5">
        <v>26</v>
      </c>
      <c r="X5252" s="5">
        <v>21.683290522734094</v>
      </c>
      <c r="Y5252" s="5">
        <v>67</v>
      </c>
      <c r="Z5252" s="5">
        <v>55.876171731660939</v>
      </c>
      <c r="AA5252" s="5">
        <v>240</v>
      </c>
      <c r="AB5252" s="5">
        <v>200.15345097908394</v>
      </c>
      <c r="AC5252" s="225">
        <v>1983</v>
      </c>
      <c r="AD5252" s="5">
        <v>1653.767888714681</v>
      </c>
      <c r="AE5252" s="5">
        <v>161</v>
      </c>
      <c r="AF5252" s="5">
        <v>134.26960669846881</v>
      </c>
      <c r="AG5252" s="5">
        <v>1724</v>
      </c>
      <c r="AH5252" s="5">
        <v>1437.7689561997531</v>
      </c>
      <c r="AI5252" s="5">
        <v>98</v>
      </c>
      <c r="AJ5252" s="5">
        <v>81.72932581645928</v>
      </c>
    </row>
    <row r="5253" spans="1:36" x14ac:dyDescent="0.25">
      <c r="A5253">
        <v>2017</v>
      </c>
      <c r="B5253" t="s">
        <v>71</v>
      </c>
      <c r="C5253" s="212" t="s">
        <v>4897</v>
      </c>
      <c r="D5253" s="47" t="s">
        <v>4896</v>
      </c>
      <c r="E5253" s="11">
        <v>0</v>
      </c>
      <c r="F5253" s="2">
        <v>0.73329999999999995</v>
      </c>
      <c r="G5253" s="2">
        <v>0.25490000000000002</v>
      </c>
      <c r="H5253" s="2">
        <v>0.47839999999999994</v>
      </c>
      <c r="I5253" s="2">
        <v>0.68489999999999995</v>
      </c>
      <c r="J5253" s="2">
        <v>0.28060000000000002</v>
      </c>
      <c r="K5253" s="2">
        <v>0.40429999999999994</v>
      </c>
      <c r="L5253" s="2">
        <v>0.73850000000000005</v>
      </c>
      <c r="M5253" s="2">
        <v>0.24970000000000001</v>
      </c>
      <c r="N5253" s="2">
        <v>0.48880000000000001</v>
      </c>
      <c r="O5253" s="2">
        <v>0.45716666666666655</v>
      </c>
      <c r="P5253" s="2" t="s">
        <v>4792</v>
      </c>
      <c r="Q5253" s="5">
        <v>121194</v>
      </c>
      <c r="R5253" s="5" t="s">
        <v>4791</v>
      </c>
      <c r="S5253" s="5">
        <v>912</v>
      </c>
      <c r="T5253" s="5">
        <v>752.51250061884252</v>
      </c>
      <c r="U5253" s="5">
        <v>7</v>
      </c>
      <c r="V5253" s="5">
        <v>5.7758634915919931</v>
      </c>
      <c r="W5253" s="5">
        <v>78</v>
      </c>
      <c r="X5253" s="5">
        <v>64.359621763453632</v>
      </c>
      <c r="Y5253" s="5">
        <v>101</v>
      </c>
      <c r="Z5253" s="5">
        <v>83.337458950113046</v>
      </c>
      <c r="AA5253" s="5">
        <v>726</v>
      </c>
      <c r="AB5253" s="5">
        <v>599.03955641368384</v>
      </c>
      <c r="AC5253" s="225">
        <v>3219</v>
      </c>
      <c r="AD5253" s="5">
        <v>2656.0720827763748</v>
      </c>
      <c r="AE5253" s="5">
        <v>560</v>
      </c>
      <c r="AF5253" s="5">
        <v>462.06907932735947</v>
      </c>
      <c r="AG5253" s="5">
        <v>2386</v>
      </c>
      <c r="AH5253" s="5">
        <v>1968.7443272769278</v>
      </c>
      <c r="AI5253" s="5">
        <v>273</v>
      </c>
      <c r="AJ5253" s="5">
        <v>225.25867617208775</v>
      </c>
    </row>
    <row r="5254" spans="1:36" x14ac:dyDescent="0.25">
      <c r="A5254">
        <v>2018</v>
      </c>
      <c r="B5254" t="s">
        <v>71</v>
      </c>
      <c r="C5254" s="212" t="s">
        <v>4960</v>
      </c>
      <c r="D5254" s="47" t="s">
        <v>931</v>
      </c>
      <c r="E5254" s="11">
        <v>0</v>
      </c>
      <c r="F5254" s="2">
        <v>0.71730000000000005</v>
      </c>
      <c r="G5254" s="2">
        <v>0.2646</v>
      </c>
      <c r="H5254" s="2">
        <v>0.45270000000000005</v>
      </c>
      <c r="I5254" s="2">
        <v>0.72660000000000002</v>
      </c>
      <c r="J5254" s="2">
        <v>0.22040000000000001</v>
      </c>
      <c r="K5254" s="2">
        <v>0.50619999999999998</v>
      </c>
      <c r="L5254" s="2">
        <v>0.76060000000000005</v>
      </c>
      <c r="M5254" s="2">
        <v>0.22539999999999999</v>
      </c>
      <c r="N5254" s="2">
        <v>0.53520000000000012</v>
      </c>
      <c r="O5254" s="2">
        <v>0.49803333333333338</v>
      </c>
      <c r="P5254" s="2" t="s">
        <v>4792</v>
      </c>
      <c r="Q5254" s="5">
        <v>122480</v>
      </c>
      <c r="R5254" s="5" t="s">
        <v>4791</v>
      </c>
      <c r="S5254" s="5">
        <v>591</v>
      </c>
      <c r="T5254" s="5">
        <v>482.52775963422596</v>
      </c>
      <c r="U5254" s="5">
        <v>8</v>
      </c>
      <c r="V5254" s="5">
        <v>6.531678641410843</v>
      </c>
      <c r="W5254" s="5">
        <v>97</v>
      </c>
      <c r="X5254" s="5">
        <v>79.196603527106461</v>
      </c>
      <c r="Y5254" s="5">
        <v>104</v>
      </c>
      <c r="Z5254" s="5">
        <v>84.911822338340954</v>
      </c>
      <c r="AA5254" s="5">
        <v>382</v>
      </c>
      <c r="AB5254" s="5">
        <v>311.88765512736774</v>
      </c>
      <c r="AC5254" s="225">
        <v>3528</v>
      </c>
      <c r="AD5254" s="5">
        <v>2880.4702808621819</v>
      </c>
      <c r="AE5254" s="5">
        <v>734</v>
      </c>
      <c r="AF5254" s="5">
        <v>599.28151534944482</v>
      </c>
      <c r="AG5254" s="5">
        <v>2561</v>
      </c>
      <c r="AH5254" s="5">
        <v>2090.9536250816459</v>
      </c>
      <c r="AI5254" s="5">
        <v>233</v>
      </c>
      <c r="AJ5254" s="5">
        <v>190.2351404310908</v>
      </c>
    </row>
    <row r="5255" spans="1:36" x14ac:dyDescent="0.25">
      <c r="A5255">
        <v>2018</v>
      </c>
      <c r="B5255" t="s">
        <v>71</v>
      </c>
      <c r="C5255" s="212" t="s">
        <v>4960</v>
      </c>
      <c r="D5255" s="47" t="s">
        <v>931</v>
      </c>
      <c r="E5255" s="11">
        <v>0</v>
      </c>
      <c r="F5255" s="2">
        <v>0.71730000000000005</v>
      </c>
      <c r="G5255" s="2">
        <v>0.2646</v>
      </c>
      <c r="H5255" s="2">
        <v>0.45270000000000005</v>
      </c>
      <c r="I5255" s="2">
        <v>0.72660000000000002</v>
      </c>
      <c r="J5255" s="2">
        <v>0.22040000000000001</v>
      </c>
      <c r="K5255" s="2">
        <v>0.50619999999999998</v>
      </c>
      <c r="L5255" s="2">
        <v>0.76060000000000005</v>
      </c>
      <c r="M5255" s="2">
        <v>0.22539999999999999</v>
      </c>
      <c r="N5255" s="2">
        <v>0.53520000000000012</v>
      </c>
      <c r="O5255" s="2">
        <v>0.49803333333333338</v>
      </c>
      <c r="P5255" s="2" t="s">
        <v>4792</v>
      </c>
      <c r="Q5255" s="5">
        <v>122480</v>
      </c>
      <c r="R5255" s="5" t="s">
        <v>4791</v>
      </c>
      <c r="S5255" s="5">
        <v>591</v>
      </c>
      <c r="T5255" s="5">
        <v>482.52775963422596</v>
      </c>
      <c r="U5255" s="5">
        <v>8</v>
      </c>
      <c r="V5255" s="5">
        <v>6.531678641410843</v>
      </c>
      <c r="W5255" s="5">
        <v>97</v>
      </c>
      <c r="X5255" s="5">
        <v>79.196603527106461</v>
      </c>
      <c r="Y5255" s="5">
        <v>104</v>
      </c>
      <c r="Z5255" s="5">
        <v>84.911822338340954</v>
      </c>
      <c r="AA5255" s="5">
        <v>382</v>
      </c>
      <c r="AB5255" s="5">
        <v>311.88765512736774</v>
      </c>
      <c r="AC5255" s="225">
        <v>3528</v>
      </c>
      <c r="AD5255" s="5">
        <v>2880.4702808621819</v>
      </c>
      <c r="AE5255" s="5">
        <v>734</v>
      </c>
      <c r="AF5255" s="5">
        <v>599.28151534944482</v>
      </c>
      <c r="AG5255" s="5">
        <v>2561</v>
      </c>
      <c r="AH5255" s="5">
        <v>2090.9536250816459</v>
      </c>
      <c r="AI5255" s="5">
        <v>233</v>
      </c>
      <c r="AJ5255" s="5">
        <v>190.2351404310908</v>
      </c>
    </row>
    <row r="5256" spans="1:36" x14ac:dyDescent="0.25">
      <c r="A5256">
        <v>2017</v>
      </c>
      <c r="B5256" t="s">
        <v>71</v>
      </c>
      <c r="C5256" s="212" t="s">
        <v>4960</v>
      </c>
      <c r="D5256" s="47" t="s">
        <v>931</v>
      </c>
      <c r="E5256" s="11">
        <v>0</v>
      </c>
      <c r="F5256" s="2">
        <v>0.71730000000000005</v>
      </c>
      <c r="G5256" s="2">
        <v>0.2646</v>
      </c>
      <c r="H5256" s="2">
        <v>0.45270000000000005</v>
      </c>
      <c r="I5256" s="2">
        <v>0.72660000000000002</v>
      </c>
      <c r="J5256" s="2">
        <v>0.22040000000000001</v>
      </c>
      <c r="K5256" s="2">
        <v>0.50619999999999998</v>
      </c>
      <c r="L5256" s="2">
        <v>0.76060000000000005</v>
      </c>
      <c r="M5256" s="2">
        <v>0.22539999999999999</v>
      </c>
      <c r="N5256" s="2">
        <v>0.53520000000000012</v>
      </c>
      <c r="O5256" s="2">
        <v>0.49803333333333338</v>
      </c>
      <c r="P5256" s="2" t="s">
        <v>4792</v>
      </c>
      <c r="Q5256" s="5">
        <v>122981</v>
      </c>
      <c r="R5256" s="5" t="s">
        <v>4791</v>
      </c>
      <c r="S5256" s="5">
        <v>636</v>
      </c>
      <c r="T5256" s="5">
        <v>517.1530561631472</v>
      </c>
      <c r="U5256" s="5">
        <v>4</v>
      </c>
      <c r="V5256" s="5">
        <v>3.2525349444223095</v>
      </c>
      <c r="W5256" s="5">
        <v>100</v>
      </c>
      <c r="X5256" s="5">
        <v>81.313373610557733</v>
      </c>
      <c r="Y5256" s="5">
        <v>138</v>
      </c>
      <c r="Z5256" s="5">
        <v>112.21245558256966</v>
      </c>
      <c r="AA5256" s="5">
        <v>394</v>
      </c>
      <c r="AB5256" s="5">
        <v>320.37469202559748</v>
      </c>
      <c r="AC5256" s="225">
        <v>0</v>
      </c>
      <c r="AD5256" s="5">
        <v>0</v>
      </c>
      <c r="AE5256" s="5">
        <v>0</v>
      </c>
      <c r="AF5256" s="5">
        <v>0</v>
      </c>
      <c r="AG5256" s="5">
        <v>2605</v>
      </c>
      <c r="AH5256" s="5">
        <v>2118.2133825550286</v>
      </c>
      <c r="AI5256" s="5">
        <v>260</v>
      </c>
      <c r="AJ5256" s="5">
        <v>211.41477138745009</v>
      </c>
    </row>
    <row r="5257" spans="1:36" x14ac:dyDescent="0.25">
      <c r="A5257">
        <v>2019</v>
      </c>
      <c r="B5257" t="s">
        <v>71</v>
      </c>
      <c r="C5257" s="212" t="s">
        <v>4897</v>
      </c>
      <c r="D5257" s="47" t="s">
        <v>4896</v>
      </c>
      <c r="E5257" s="11">
        <v>0</v>
      </c>
      <c r="F5257" s="2">
        <v>0.73329999999999995</v>
      </c>
      <c r="G5257" s="2">
        <v>0.25490000000000002</v>
      </c>
      <c r="H5257" s="2">
        <v>0.47839999999999994</v>
      </c>
      <c r="I5257" s="2">
        <v>0.68489999999999995</v>
      </c>
      <c r="J5257" s="2">
        <v>0.28060000000000002</v>
      </c>
      <c r="K5257" s="2">
        <v>0.40429999999999994</v>
      </c>
      <c r="L5257" s="2">
        <v>0.73850000000000005</v>
      </c>
      <c r="M5257" s="2">
        <v>0.24970000000000001</v>
      </c>
      <c r="N5257" s="2">
        <v>0.48880000000000001</v>
      </c>
      <c r="O5257" s="2">
        <v>0.45716666666666655</v>
      </c>
      <c r="P5257" s="2" t="s">
        <v>4792</v>
      </c>
      <c r="Q5257" s="5">
        <v>123468</v>
      </c>
      <c r="R5257" s="5" t="s">
        <v>4791</v>
      </c>
      <c r="S5257" s="5">
        <v>1282</v>
      </c>
      <c r="T5257" s="5">
        <v>1038.3257200246217</v>
      </c>
      <c r="U5257" s="5">
        <v>13</v>
      </c>
      <c r="V5257" s="5">
        <v>10.529043962808178</v>
      </c>
      <c r="W5257" s="5">
        <v>141</v>
      </c>
      <c r="X5257" s="5">
        <v>114.19963067353484</v>
      </c>
      <c r="Y5257" s="5">
        <v>128</v>
      </c>
      <c r="Z5257" s="5">
        <v>103.67058671072665</v>
      </c>
      <c r="AA5257" s="5">
        <v>1000</v>
      </c>
      <c r="AB5257" s="5">
        <v>809.92645867755209</v>
      </c>
      <c r="AC5257" s="225">
        <v>3624</v>
      </c>
      <c r="AD5257" s="5">
        <v>2935.1734862474486</v>
      </c>
      <c r="AE5257" s="5">
        <v>469</v>
      </c>
      <c r="AF5257" s="5">
        <v>379.85550911977197</v>
      </c>
      <c r="AG5257" s="5">
        <v>2656</v>
      </c>
      <c r="AH5257" s="5">
        <v>2151.1646742475787</v>
      </c>
      <c r="AI5257" s="5">
        <v>499</v>
      </c>
      <c r="AJ5257" s="5">
        <v>404.15330288009852</v>
      </c>
    </row>
    <row r="5258" spans="1:36" x14ac:dyDescent="0.25">
      <c r="A5258">
        <v>2019</v>
      </c>
      <c r="B5258" t="s">
        <v>71</v>
      </c>
      <c r="C5258" s="212" t="s">
        <v>4960</v>
      </c>
      <c r="D5258" s="47" t="s">
        <v>931</v>
      </c>
      <c r="E5258" s="11">
        <v>0</v>
      </c>
      <c r="F5258" s="2">
        <v>0.71730000000000005</v>
      </c>
      <c r="G5258" s="2">
        <v>0.2646</v>
      </c>
      <c r="H5258" s="2">
        <v>0.45270000000000005</v>
      </c>
      <c r="I5258" s="2">
        <v>0.72660000000000002</v>
      </c>
      <c r="J5258" s="2">
        <v>0.22040000000000001</v>
      </c>
      <c r="K5258" s="2">
        <v>0.50619999999999998</v>
      </c>
      <c r="L5258" s="2">
        <v>0.76060000000000005</v>
      </c>
      <c r="M5258" s="2">
        <v>0.22539999999999999</v>
      </c>
      <c r="N5258" s="2">
        <v>0.53520000000000012</v>
      </c>
      <c r="O5258" s="2">
        <v>0.49803333333333338</v>
      </c>
      <c r="P5258" s="2" t="s">
        <v>4792</v>
      </c>
      <c r="Q5258" s="5">
        <v>123665</v>
      </c>
      <c r="R5258" s="5" t="s">
        <v>4791</v>
      </c>
      <c r="S5258" s="5">
        <v>458</v>
      </c>
      <c r="T5258" s="5">
        <v>370.35539562527799</v>
      </c>
      <c r="U5258" s="5">
        <v>6</v>
      </c>
      <c r="V5258" s="5">
        <v>4.851817409938139</v>
      </c>
      <c r="W5258" s="5">
        <v>87</v>
      </c>
      <c r="X5258" s="5">
        <v>70.351352444103028</v>
      </c>
      <c r="Y5258" s="5">
        <v>68</v>
      </c>
      <c r="Z5258" s="5">
        <v>54.987263979298916</v>
      </c>
      <c r="AA5258" s="5">
        <v>297</v>
      </c>
      <c r="AB5258" s="5">
        <v>240.16496179193788</v>
      </c>
      <c r="AC5258" s="225">
        <v>3112</v>
      </c>
      <c r="AD5258" s="5">
        <v>2516.475963287915</v>
      </c>
      <c r="AE5258" s="5">
        <v>576</v>
      </c>
      <c r="AF5258" s="5">
        <v>465.7744713540614</v>
      </c>
      <c r="AG5258" s="5">
        <v>2330</v>
      </c>
      <c r="AH5258" s="5">
        <v>1884.1224275259774</v>
      </c>
      <c r="AI5258" s="5">
        <v>206</v>
      </c>
      <c r="AJ5258" s="5">
        <v>166.5790644078761</v>
      </c>
    </row>
    <row r="5259" spans="1:36" x14ac:dyDescent="0.25">
      <c r="A5259">
        <v>2019</v>
      </c>
      <c r="B5259" t="s">
        <v>71</v>
      </c>
      <c r="C5259" s="212" t="s">
        <v>5946</v>
      </c>
      <c r="D5259" s="47" t="s">
        <v>610</v>
      </c>
      <c r="E5259" s="11">
        <v>0</v>
      </c>
      <c r="F5259" s="2">
        <v>0.33289999999999997</v>
      </c>
      <c r="G5259" s="2">
        <v>0.64890000000000003</v>
      </c>
      <c r="H5259" s="2">
        <v>-0.31600000000000006</v>
      </c>
      <c r="I5259" s="2">
        <v>0.34639999999999999</v>
      </c>
      <c r="J5259" s="2">
        <v>0.60750000000000004</v>
      </c>
      <c r="K5259" s="2">
        <v>-0.26110000000000005</v>
      </c>
      <c r="L5259" s="2">
        <v>0.41660000000000003</v>
      </c>
      <c r="M5259" s="2">
        <v>0.57110000000000005</v>
      </c>
      <c r="N5259" s="2">
        <v>-0.15450000000000003</v>
      </c>
      <c r="O5259" s="2">
        <v>-0.24386666666666676</v>
      </c>
      <c r="P5259" s="2" t="s">
        <v>5900</v>
      </c>
      <c r="Q5259" s="5">
        <v>123893</v>
      </c>
      <c r="R5259" s="5" t="s">
        <v>4791</v>
      </c>
      <c r="S5259" s="5">
        <v>178</v>
      </c>
      <c r="T5259" s="5">
        <v>143.67236244178446</v>
      </c>
      <c r="U5259" s="5">
        <v>4</v>
      </c>
      <c r="V5259" s="5">
        <v>3.2285924144221223</v>
      </c>
      <c r="W5259" s="5">
        <v>28</v>
      </c>
      <c r="X5259" s="5">
        <v>22.600146900954858</v>
      </c>
      <c r="Y5259" s="5">
        <v>63</v>
      </c>
      <c r="Z5259" s="5">
        <v>50.850330527148429</v>
      </c>
      <c r="AA5259" s="5">
        <v>83</v>
      </c>
      <c r="AB5259" s="5">
        <v>66.993292599259036</v>
      </c>
      <c r="AC5259" s="225">
        <v>2279</v>
      </c>
      <c r="AD5259" s="5">
        <v>1839.4905281170043</v>
      </c>
      <c r="AE5259" s="5">
        <v>292</v>
      </c>
      <c r="AF5259" s="5">
        <v>235.68724625281493</v>
      </c>
      <c r="AG5259" s="5">
        <v>1742</v>
      </c>
      <c r="AH5259" s="5">
        <v>1406.0519964808343</v>
      </c>
      <c r="AI5259" s="5">
        <v>245</v>
      </c>
      <c r="AJ5259" s="5">
        <v>197.75128538335497</v>
      </c>
    </row>
    <row r="5260" spans="1:36" x14ac:dyDescent="0.25">
      <c r="A5260">
        <v>2018</v>
      </c>
      <c r="B5260" t="s">
        <v>71</v>
      </c>
      <c r="C5260" s="212" t="s">
        <v>4849</v>
      </c>
      <c r="D5260" s="47" t="s">
        <v>4844</v>
      </c>
      <c r="E5260" s="11">
        <v>0</v>
      </c>
      <c r="F5260" s="2">
        <v>0.58350000000000002</v>
      </c>
      <c r="G5260" s="2">
        <v>0.40150000000000002</v>
      </c>
      <c r="H5260" s="2">
        <v>0.182</v>
      </c>
      <c r="I5260" s="2">
        <v>0.60070000000000001</v>
      </c>
      <c r="J5260" s="2">
        <v>0.35649999999999998</v>
      </c>
      <c r="K5260" s="2">
        <v>0.24420000000000003</v>
      </c>
      <c r="L5260" s="2">
        <v>0.66390000000000005</v>
      </c>
      <c r="M5260" s="2">
        <v>0.32250000000000001</v>
      </c>
      <c r="N5260" s="2">
        <v>0.34140000000000004</v>
      </c>
      <c r="O5260" s="2">
        <v>0.25586666666666669</v>
      </c>
      <c r="P5260" s="2" t="s">
        <v>4792</v>
      </c>
      <c r="Q5260" s="5">
        <v>124179</v>
      </c>
      <c r="R5260" s="5" t="s">
        <v>4791</v>
      </c>
      <c r="S5260" s="5">
        <v>118</v>
      </c>
      <c r="T5260" s="5">
        <v>95.024118409715001</v>
      </c>
      <c r="U5260" s="5">
        <v>2</v>
      </c>
      <c r="V5260" s="5">
        <v>1.6105782781307627</v>
      </c>
      <c r="W5260" s="5">
        <v>19</v>
      </c>
      <c r="X5260" s="5">
        <v>15.300493642242248</v>
      </c>
      <c r="Y5260" s="5">
        <v>32</v>
      </c>
      <c r="Z5260" s="5">
        <v>25.769252450092203</v>
      </c>
      <c r="AA5260" s="5">
        <v>65</v>
      </c>
      <c r="AB5260" s="5">
        <v>52.343794039249786</v>
      </c>
      <c r="AC5260" s="225">
        <v>1841</v>
      </c>
      <c r="AD5260" s="5">
        <v>1482.5373050193671</v>
      </c>
      <c r="AE5260" s="5">
        <v>215</v>
      </c>
      <c r="AF5260" s="5">
        <v>173.13716489905701</v>
      </c>
      <c r="AG5260" s="5">
        <v>1532</v>
      </c>
      <c r="AH5260" s="5">
        <v>1233.7029610481643</v>
      </c>
      <c r="AI5260" s="5">
        <v>94</v>
      </c>
      <c r="AJ5260" s="5">
        <v>75.697179072145858</v>
      </c>
    </row>
    <row r="5261" spans="1:36" x14ac:dyDescent="0.25">
      <c r="A5261">
        <v>2018</v>
      </c>
      <c r="B5261" t="s">
        <v>71</v>
      </c>
      <c r="C5261" s="212" t="s">
        <v>4849</v>
      </c>
      <c r="D5261" s="47" t="s">
        <v>4844</v>
      </c>
      <c r="E5261" s="11">
        <v>0</v>
      </c>
      <c r="F5261" s="2">
        <v>0.58350000000000002</v>
      </c>
      <c r="G5261" s="2">
        <v>0.40150000000000002</v>
      </c>
      <c r="H5261" s="2">
        <v>0.182</v>
      </c>
      <c r="I5261" s="2">
        <v>0.60070000000000001</v>
      </c>
      <c r="J5261" s="2">
        <v>0.35649999999999998</v>
      </c>
      <c r="K5261" s="2">
        <v>0.24420000000000003</v>
      </c>
      <c r="L5261" s="2">
        <v>0.66390000000000005</v>
      </c>
      <c r="M5261" s="2">
        <v>0.32250000000000001</v>
      </c>
      <c r="N5261" s="2">
        <v>0.34140000000000004</v>
      </c>
      <c r="O5261" s="2">
        <v>0.25586666666666669</v>
      </c>
      <c r="P5261" s="2" t="s">
        <v>4792</v>
      </c>
      <c r="Q5261" s="5">
        <v>124179</v>
      </c>
      <c r="R5261" s="5" t="s">
        <v>4791</v>
      </c>
      <c r="S5261" s="5">
        <v>118</v>
      </c>
      <c r="T5261" s="5">
        <v>95.024118409715001</v>
      </c>
      <c r="U5261" s="5">
        <v>2</v>
      </c>
      <c r="V5261" s="5">
        <v>1.6105782781307627</v>
      </c>
      <c r="W5261" s="5">
        <v>19</v>
      </c>
      <c r="X5261" s="5">
        <v>15.300493642242248</v>
      </c>
      <c r="Y5261" s="5">
        <v>32</v>
      </c>
      <c r="Z5261" s="5">
        <v>25.769252450092203</v>
      </c>
      <c r="AA5261" s="5">
        <v>65</v>
      </c>
      <c r="AB5261" s="5">
        <v>52.343794039249786</v>
      </c>
      <c r="AC5261" s="225">
        <v>1841</v>
      </c>
      <c r="AD5261" s="5">
        <v>1482.5373050193671</v>
      </c>
      <c r="AE5261" s="5">
        <v>215</v>
      </c>
      <c r="AF5261" s="5">
        <v>173.13716489905701</v>
      </c>
      <c r="AG5261" s="5">
        <v>1532</v>
      </c>
      <c r="AH5261" s="5">
        <v>1233.7029610481643</v>
      </c>
      <c r="AI5261" s="5">
        <v>94</v>
      </c>
      <c r="AJ5261" s="5">
        <v>75.697179072145858</v>
      </c>
    </row>
    <row r="5262" spans="1:36" x14ac:dyDescent="0.25">
      <c r="A5262">
        <v>2017</v>
      </c>
      <c r="B5262" t="s">
        <v>71</v>
      </c>
      <c r="C5262" s="212" t="s">
        <v>635</v>
      </c>
      <c r="D5262" s="47" t="s">
        <v>5291</v>
      </c>
      <c r="E5262" s="11">
        <v>0</v>
      </c>
      <c r="F5262" s="2">
        <v>0.48149999999999998</v>
      </c>
      <c r="G5262" s="2">
        <v>0.49559999999999998</v>
      </c>
      <c r="H5262" s="2">
        <v>-1.4100000000000001E-2</v>
      </c>
      <c r="I5262" s="2">
        <v>0.51300000000000001</v>
      </c>
      <c r="J5262" s="2">
        <v>0.41589999999999999</v>
      </c>
      <c r="K5262" s="2">
        <v>9.710000000000002E-2</v>
      </c>
      <c r="L5262" s="2">
        <v>0.59409999999999996</v>
      </c>
      <c r="M5262" s="2">
        <v>0.379</v>
      </c>
      <c r="N5262" s="2">
        <v>0.21509999999999996</v>
      </c>
      <c r="O5262" s="2">
        <v>9.9366666666666659E-2</v>
      </c>
      <c r="P5262" s="2" t="s">
        <v>5765</v>
      </c>
      <c r="Q5262" s="5">
        <v>124617</v>
      </c>
      <c r="R5262" s="5" t="s">
        <v>4791</v>
      </c>
      <c r="S5262" s="5">
        <v>169</v>
      </c>
      <c r="T5262" s="5">
        <v>135.61552597157691</v>
      </c>
      <c r="U5262" s="5">
        <v>2</v>
      </c>
      <c r="V5262" s="5">
        <v>1.6049174671192534</v>
      </c>
      <c r="W5262" s="5">
        <v>33</v>
      </c>
      <c r="X5262" s="5">
        <v>26.48113820746768</v>
      </c>
      <c r="Y5262" s="5">
        <v>44</v>
      </c>
      <c r="Z5262" s="5">
        <v>35.308184276623578</v>
      </c>
      <c r="AA5262" s="5">
        <v>90</v>
      </c>
      <c r="AB5262" s="5">
        <v>72.221286020366406</v>
      </c>
      <c r="AC5262" s="225">
        <v>2701</v>
      </c>
      <c r="AD5262" s="5">
        <v>2167.4410393445519</v>
      </c>
      <c r="AE5262" s="5">
        <v>232</v>
      </c>
      <c r="AF5262" s="5">
        <v>186.17042618583338</v>
      </c>
      <c r="AG5262" s="5">
        <v>2405</v>
      </c>
      <c r="AH5262" s="5">
        <v>1929.9132542109021</v>
      </c>
      <c r="AI5262" s="5">
        <v>64</v>
      </c>
      <c r="AJ5262" s="5">
        <v>51.35735894781611</v>
      </c>
    </row>
    <row r="5263" spans="1:36" x14ac:dyDescent="0.25">
      <c r="A5263">
        <v>2019</v>
      </c>
      <c r="B5263" t="s">
        <v>71</v>
      </c>
      <c r="C5263" s="212" t="s">
        <v>4849</v>
      </c>
      <c r="D5263" s="47" t="s">
        <v>4844</v>
      </c>
      <c r="E5263" s="11">
        <v>0</v>
      </c>
      <c r="F5263" s="2">
        <v>0.58350000000000002</v>
      </c>
      <c r="G5263" s="2">
        <v>0.40150000000000002</v>
      </c>
      <c r="H5263" s="2">
        <v>0.182</v>
      </c>
      <c r="I5263" s="2">
        <v>0.60070000000000001</v>
      </c>
      <c r="J5263" s="2">
        <v>0.35649999999999998</v>
      </c>
      <c r="K5263" s="2">
        <v>0.24420000000000003</v>
      </c>
      <c r="L5263" s="2">
        <v>0.66390000000000005</v>
      </c>
      <c r="M5263" s="2">
        <v>0.32250000000000001</v>
      </c>
      <c r="N5263" s="2">
        <v>0.34140000000000004</v>
      </c>
      <c r="O5263" s="2">
        <v>0.25586666666666669</v>
      </c>
      <c r="P5263" s="2" t="s">
        <v>4792</v>
      </c>
      <c r="Q5263" s="5">
        <v>126206</v>
      </c>
      <c r="R5263" s="5" t="s">
        <v>4791</v>
      </c>
      <c r="S5263" s="5">
        <v>113</v>
      </c>
      <c r="T5263" s="5">
        <v>89.536155174872832</v>
      </c>
      <c r="U5263" s="5">
        <v>3</v>
      </c>
      <c r="V5263" s="5">
        <v>2.3770660665895438</v>
      </c>
      <c r="W5263" s="5">
        <v>24</v>
      </c>
      <c r="X5263" s="5">
        <v>19.01652853271635</v>
      </c>
      <c r="Y5263" s="5">
        <v>46</v>
      </c>
      <c r="Z5263" s="5">
        <v>36.448346354373008</v>
      </c>
      <c r="AA5263" s="5">
        <v>40</v>
      </c>
      <c r="AB5263" s="5">
        <v>31.694214221193924</v>
      </c>
      <c r="AC5263" s="225">
        <v>2071</v>
      </c>
      <c r="AD5263" s="5">
        <v>1640.9679413023155</v>
      </c>
      <c r="AE5263" s="5">
        <v>247</v>
      </c>
      <c r="AF5263" s="5">
        <v>195.71177281587248</v>
      </c>
      <c r="AG5263" s="5">
        <v>1719</v>
      </c>
      <c r="AH5263" s="5">
        <v>1362.0588561558088</v>
      </c>
      <c r="AI5263" s="5">
        <v>105</v>
      </c>
      <c r="AJ5263" s="5">
        <v>83.197312330634048</v>
      </c>
    </row>
    <row r="5264" spans="1:36" x14ac:dyDescent="0.25">
      <c r="A5264">
        <v>2018</v>
      </c>
      <c r="B5264" t="s">
        <v>71</v>
      </c>
      <c r="C5264" s="212" t="s">
        <v>635</v>
      </c>
      <c r="D5264" s="47" t="s">
        <v>5291</v>
      </c>
      <c r="E5264" s="11">
        <v>0</v>
      </c>
      <c r="F5264" s="2">
        <v>0.48149999999999998</v>
      </c>
      <c r="G5264" s="2">
        <v>0.49559999999999998</v>
      </c>
      <c r="H5264" s="2">
        <v>-1.4100000000000001E-2</v>
      </c>
      <c r="I5264" s="2">
        <v>0.51300000000000001</v>
      </c>
      <c r="J5264" s="2">
        <v>0.41589999999999999</v>
      </c>
      <c r="K5264" s="2">
        <v>9.710000000000002E-2</v>
      </c>
      <c r="L5264" s="2">
        <v>0.59409999999999996</v>
      </c>
      <c r="M5264" s="2">
        <v>0.379</v>
      </c>
      <c r="N5264" s="2">
        <v>0.21509999999999996</v>
      </c>
      <c r="O5264" s="2">
        <v>9.9366666666666659E-2</v>
      </c>
      <c r="P5264" s="2" t="s">
        <v>5765</v>
      </c>
      <c r="Q5264" s="5">
        <v>127354</v>
      </c>
      <c r="R5264" s="5" t="s">
        <v>4791</v>
      </c>
      <c r="S5264" s="5">
        <v>154</v>
      </c>
      <c r="T5264" s="5">
        <v>120.92278216624527</v>
      </c>
      <c r="U5264" s="5">
        <v>1</v>
      </c>
      <c r="V5264" s="5">
        <v>0.78521287120938488</v>
      </c>
      <c r="W5264" s="5">
        <v>34</v>
      </c>
      <c r="X5264" s="5">
        <v>26.697237621119086</v>
      </c>
      <c r="Y5264" s="5">
        <v>29</v>
      </c>
      <c r="Z5264" s="5">
        <v>22.771173265072161</v>
      </c>
      <c r="AA5264" s="5">
        <v>90</v>
      </c>
      <c r="AB5264" s="5">
        <v>70.669158408844638</v>
      </c>
      <c r="AC5264" s="225">
        <v>2494</v>
      </c>
      <c r="AD5264" s="5">
        <v>1958.3209007962059</v>
      </c>
      <c r="AE5264" s="5">
        <v>288</v>
      </c>
      <c r="AF5264" s="5">
        <v>226.14130690830282</v>
      </c>
      <c r="AG5264" s="5">
        <v>2148</v>
      </c>
      <c r="AH5264" s="5">
        <v>1686.6372473577587</v>
      </c>
      <c r="AI5264" s="5">
        <v>58</v>
      </c>
      <c r="AJ5264" s="5">
        <v>45.542346530144322</v>
      </c>
    </row>
    <row r="5265" spans="1:36" x14ac:dyDescent="0.25">
      <c r="A5265">
        <v>2018</v>
      </c>
      <c r="B5265" t="s">
        <v>71</v>
      </c>
      <c r="C5265" s="212" t="s">
        <v>635</v>
      </c>
      <c r="D5265" s="47" t="s">
        <v>5291</v>
      </c>
      <c r="E5265" s="11">
        <v>0</v>
      </c>
      <c r="F5265" s="2">
        <v>0.48149999999999998</v>
      </c>
      <c r="G5265" s="2">
        <v>0.49559999999999998</v>
      </c>
      <c r="H5265" s="2">
        <v>-1.4100000000000001E-2</v>
      </c>
      <c r="I5265" s="2">
        <v>0.51300000000000001</v>
      </c>
      <c r="J5265" s="2">
        <v>0.41589999999999999</v>
      </c>
      <c r="K5265" s="2">
        <v>9.710000000000002E-2</v>
      </c>
      <c r="L5265" s="2">
        <v>0.59409999999999996</v>
      </c>
      <c r="M5265" s="2">
        <v>0.379</v>
      </c>
      <c r="N5265" s="2">
        <v>0.21509999999999996</v>
      </c>
      <c r="O5265" s="2">
        <v>9.9366666666666659E-2</v>
      </c>
      <c r="P5265" s="2" t="s">
        <v>5765</v>
      </c>
      <c r="Q5265" s="5">
        <v>127354</v>
      </c>
      <c r="R5265" s="5" t="s">
        <v>4791</v>
      </c>
      <c r="S5265" s="5">
        <v>154</v>
      </c>
      <c r="T5265" s="5">
        <v>120.92278216624527</v>
      </c>
      <c r="U5265" s="5">
        <v>1</v>
      </c>
      <c r="V5265" s="5">
        <v>0.78521287120938488</v>
      </c>
      <c r="W5265" s="5">
        <v>34</v>
      </c>
      <c r="X5265" s="5">
        <v>26.697237621119086</v>
      </c>
      <c r="Y5265" s="5">
        <v>29</v>
      </c>
      <c r="Z5265" s="5">
        <v>22.771173265072161</v>
      </c>
      <c r="AA5265" s="5">
        <v>90</v>
      </c>
      <c r="AB5265" s="5">
        <v>70.669158408844638</v>
      </c>
      <c r="AC5265" s="225">
        <v>2494</v>
      </c>
      <c r="AD5265" s="5">
        <v>1958.3209007962059</v>
      </c>
      <c r="AE5265" s="5">
        <v>288</v>
      </c>
      <c r="AF5265" s="5">
        <v>226.14130690830282</v>
      </c>
      <c r="AG5265" s="5">
        <v>2148</v>
      </c>
      <c r="AH5265" s="5">
        <v>1686.6372473577587</v>
      </c>
      <c r="AI5265" s="5">
        <v>58</v>
      </c>
      <c r="AJ5265" s="5">
        <v>45.542346530144322</v>
      </c>
    </row>
    <row r="5266" spans="1:36" x14ac:dyDescent="0.25">
      <c r="A5266">
        <v>2019</v>
      </c>
      <c r="B5266" t="s">
        <v>71</v>
      </c>
      <c r="C5266" s="212" t="s">
        <v>635</v>
      </c>
      <c r="D5266" s="47" t="s">
        <v>5291</v>
      </c>
      <c r="E5266" s="11">
        <v>0</v>
      </c>
      <c r="F5266" s="2">
        <v>0.48149999999999998</v>
      </c>
      <c r="G5266" s="2">
        <v>0.49559999999999998</v>
      </c>
      <c r="H5266" s="2">
        <v>-1.4100000000000001E-2</v>
      </c>
      <c r="I5266" s="2">
        <v>0.51300000000000001</v>
      </c>
      <c r="J5266" s="2">
        <v>0.41589999999999999</v>
      </c>
      <c r="K5266" s="2">
        <v>9.710000000000002E-2</v>
      </c>
      <c r="L5266" s="2">
        <v>0.59409999999999996</v>
      </c>
      <c r="M5266" s="2">
        <v>0.379</v>
      </c>
      <c r="N5266" s="2">
        <v>0.21509999999999996</v>
      </c>
      <c r="O5266" s="2">
        <v>9.9366666666666659E-2</v>
      </c>
      <c r="P5266" s="2" t="s">
        <v>5765</v>
      </c>
      <c r="Q5266" s="5">
        <v>132747</v>
      </c>
      <c r="R5266" s="5" t="s">
        <v>4791</v>
      </c>
      <c r="S5266" s="5">
        <v>165</v>
      </c>
      <c r="T5266" s="5">
        <v>124.2965942733169</v>
      </c>
      <c r="U5266" s="5">
        <v>3</v>
      </c>
      <c r="V5266" s="5">
        <v>2.2599380776966713</v>
      </c>
      <c r="W5266" s="5">
        <v>21</v>
      </c>
      <c r="X5266" s="5">
        <v>15.819566543876697</v>
      </c>
      <c r="Y5266" s="5">
        <v>51</v>
      </c>
      <c r="Z5266" s="5">
        <v>38.418947320843408</v>
      </c>
      <c r="AA5266" s="5">
        <v>90</v>
      </c>
      <c r="AB5266" s="5">
        <v>67.798142330900134</v>
      </c>
      <c r="AC5266" s="225">
        <v>2235</v>
      </c>
      <c r="AD5266" s="5">
        <v>1683.6538678840202</v>
      </c>
      <c r="AE5266" s="5">
        <v>165</v>
      </c>
      <c r="AF5266" s="5">
        <v>124.2965942733169</v>
      </c>
      <c r="AG5266" s="5">
        <v>2017</v>
      </c>
      <c r="AH5266" s="5">
        <v>1519.4317009047286</v>
      </c>
      <c r="AI5266" s="5">
        <v>53</v>
      </c>
      <c r="AJ5266" s="5">
        <v>39.925572705974524</v>
      </c>
    </row>
    <row r="5267" spans="1:36" x14ac:dyDescent="0.25">
      <c r="A5267">
        <v>2017</v>
      </c>
      <c r="B5267" t="s">
        <v>71</v>
      </c>
      <c r="C5267" s="212" t="s">
        <v>5650</v>
      </c>
      <c r="D5267" s="47" t="s">
        <v>610</v>
      </c>
      <c r="E5267" s="11">
        <v>0</v>
      </c>
      <c r="F5267" s="2">
        <v>0.33289999999999997</v>
      </c>
      <c r="G5267" s="2">
        <v>0.64890000000000003</v>
      </c>
      <c r="H5267" s="2">
        <v>-0.31600000000000006</v>
      </c>
      <c r="I5267" s="2">
        <v>0.34639999999999999</v>
      </c>
      <c r="J5267" s="2">
        <v>0.60750000000000004</v>
      </c>
      <c r="K5267" s="2">
        <v>-0.26110000000000005</v>
      </c>
      <c r="L5267" s="2">
        <v>0.41660000000000003</v>
      </c>
      <c r="M5267" s="2">
        <v>0.57110000000000005</v>
      </c>
      <c r="N5267" s="2">
        <v>-0.15450000000000003</v>
      </c>
      <c r="O5267" s="2">
        <v>-0.24386666666666676</v>
      </c>
      <c r="P5267" s="2" t="s">
        <v>5900</v>
      </c>
      <c r="Q5267" s="5">
        <v>135823</v>
      </c>
      <c r="R5267" s="5" t="s">
        <v>4791</v>
      </c>
      <c r="S5267" s="5">
        <v>166</v>
      </c>
      <c r="T5267" s="5">
        <v>122.21788651406609</v>
      </c>
      <c r="U5267" s="5">
        <v>2</v>
      </c>
      <c r="V5267" s="5">
        <v>1.4725046567959772</v>
      </c>
      <c r="W5267" s="5">
        <v>36</v>
      </c>
      <c r="X5267" s="5">
        <v>26.505083822327585</v>
      </c>
      <c r="Y5267" s="5">
        <v>61</v>
      </c>
      <c r="Z5267" s="5">
        <v>44.911392032277305</v>
      </c>
      <c r="AA5267" s="5">
        <v>67</v>
      </c>
      <c r="AB5267" s="5">
        <v>49.328906002665235</v>
      </c>
      <c r="AC5267" s="225">
        <v>2380</v>
      </c>
      <c r="AD5267" s="5">
        <v>1752.2805415872128</v>
      </c>
      <c r="AE5267" s="5">
        <v>463</v>
      </c>
      <c r="AF5267" s="5">
        <v>340.88482804826867</v>
      </c>
      <c r="AG5267" s="5">
        <v>1690</v>
      </c>
      <c r="AH5267" s="5">
        <v>1244.2664349926008</v>
      </c>
      <c r="AI5267" s="5">
        <v>227</v>
      </c>
      <c r="AJ5267" s="5">
        <v>167.12927854634341</v>
      </c>
    </row>
    <row r="5268" spans="1:36" x14ac:dyDescent="0.25">
      <c r="A5268">
        <v>2017</v>
      </c>
      <c r="B5268" t="s">
        <v>71</v>
      </c>
      <c r="C5268" s="212" t="s">
        <v>748</v>
      </c>
      <c r="D5268" s="47" t="s">
        <v>4863</v>
      </c>
      <c r="E5268" s="11">
        <v>0</v>
      </c>
      <c r="F5268" s="2">
        <v>0.60840000000000005</v>
      </c>
      <c r="G5268" s="2">
        <v>0.37490000000000001</v>
      </c>
      <c r="H5268" s="2">
        <v>0.23350000000000004</v>
      </c>
      <c r="I5268" s="2">
        <v>0.61029999999999995</v>
      </c>
      <c r="J5268" s="2">
        <v>0.3422</v>
      </c>
      <c r="K5268" s="2">
        <v>0.26809999999999995</v>
      </c>
      <c r="L5268" s="2">
        <v>0.64259999999999995</v>
      </c>
      <c r="M5268" s="2">
        <v>0.34470000000000001</v>
      </c>
      <c r="N5268" s="2">
        <v>0.29789999999999994</v>
      </c>
      <c r="O5268" s="2">
        <v>0.26650000000000001</v>
      </c>
      <c r="P5268" s="2" t="s">
        <v>4792</v>
      </c>
      <c r="Q5268" s="5">
        <v>135997</v>
      </c>
      <c r="R5268" s="5" t="s">
        <v>4791</v>
      </c>
      <c r="S5268" s="5">
        <v>690</v>
      </c>
      <c r="T5268" s="5">
        <v>507.36413303234633</v>
      </c>
      <c r="U5268" s="5">
        <v>5</v>
      </c>
      <c r="V5268" s="5">
        <v>3.6765516886401901</v>
      </c>
      <c r="W5268" s="5">
        <v>117</v>
      </c>
      <c r="X5268" s="5">
        <v>86.031309514180464</v>
      </c>
      <c r="Y5268" s="5">
        <v>108</v>
      </c>
      <c r="Z5268" s="5">
        <v>79.413516474628111</v>
      </c>
      <c r="AA5268" s="5">
        <v>460</v>
      </c>
      <c r="AB5268" s="5">
        <v>338.2427553548975</v>
      </c>
      <c r="AC5268" s="225">
        <v>4889</v>
      </c>
      <c r="AD5268" s="5">
        <v>3594.9322411523785</v>
      </c>
      <c r="AE5268" s="5">
        <v>957</v>
      </c>
      <c r="AF5268" s="5">
        <v>703.6919932057325</v>
      </c>
      <c r="AG5268" s="5">
        <v>3741</v>
      </c>
      <c r="AH5268" s="5">
        <v>2750.7959734405904</v>
      </c>
      <c r="AI5268" s="5">
        <v>191</v>
      </c>
      <c r="AJ5268" s="5">
        <v>140.44427450605528</v>
      </c>
    </row>
    <row r="5269" spans="1:36" x14ac:dyDescent="0.25">
      <c r="A5269">
        <v>2017</v>
      </c>
      <c r="B5269" t="s">
        <v>70</v>
      </c>
      <c r="C5269" s="212" t="s">
        <v>5287</v>
      </c>
      <c r="D5269" s="47" t="s">
        <v>924</v>
      </c>
      <c r="E5269" s="11">
        <v>55.49</v>
      </c>
      <c r="F5269" s="2">
        <v>0.56630000000000003</v>
      </c>
      <c r="G5269" s="2">
        <v>0.41239999999999999</v>
      </c>
      <c r="H5269" s="2">
        <v>0.15390000000000004</v>
      </c>
      <c r="I5269" s="2">
        <v>0.60050000000000003</v>
      </c>
      <c r="J5269" s="2">
        <v>0.3417</v>
      </c>
      <c r="K5269" s="2">
        <v>0.25880000000000003</v>
      </c>
      <c r="L5269" s="2">
        <v>0.61560000000000004</v>
      </c>
      <c r="M5269" s="2">
        <v>0.36840000000000001</v>
      </c>
      <c r="N5269" s="2">
        <v>0.24720000000000003</v>
      </c>
      <c r="O5269" s="2">
        <v>0.21996666666666673</v>
      </c>
      <c r="P5269" s="5" t="s">
        <v>4792</v>
      </c>
      <c r="Q5269" s="5">
        <v>136102</v>
      </c>
      <c r="R5269" s="5">
        <v>2452.7302216615603</v>
      </c>
      <c r="S5269" s="5">
        <v>735</v>
      </c>
      <c r="T5269" s="5">
        <v>540.03614935856933</v>
      </c>
      <c r="U5269" s="5">
        <v>3</v>
      </c>
      <c r="V5269" s="5">
        <v>2.2042291810553851</v>
      </c>
      <c r="W5269" s="5">
        <v>89</v>
      </c>
      <c r="X5269" s="5">
        <v>65.392132371309756</v>
      </c>
      <c r="Y5269" s="5">
        <v>144</v>
      </c>
      <c r="Z5269" s="5">
        <v>105.80300069065848</v>
      </c>
      <c r="AA5269" s="5">
        <v>499</v>
      </c>
      <c r="AB5269" s="5">
        <v>366.6367871155457</v>
      </c>
      <c r="AC5269" s="225">
        <v>4339</v>
      </c>
      <c r="AD5269" s="5">
        <v>3188.0501388664384</v>
      </c>
      <c r="AE5269" s="5">
        <v>522</v>
      </c>
      <c r="AF5269" s="5">
        <v>383.53587750363698</v>
      </c>
      <c r="AG5269" s="5">
        <v>3548</v>
      </c>
      <c r="AH5269" s="5">
        <v>2606.8683781281688</v>
      </c>
      <c r="AI5269" s="5">
        <v>269</v>
      </c>
      <c r="AJ5269" s="5">
        <v>197.64588323463286</v>
      </c>
    </row>
    <row r="5270" spans="1:36" x14ac:dyDescent="0.25">
      <c r="A5270">
        <v>2017</v>
      </c>
      <c r="B5270" t="s">
        <v>71</v>
      </c>
      <c r="C5270" s="212" t="s">
        <v>4818</v>
      </c>
      <c r="D5270" s="47" t="s">
        <v>4818</v>
      </c>
      <c r="E5270" s="11">
        <v>0</v>
      </c>
      <c r="F5270" s="2">
        <v>0.5323</v>
      </c>
      <c r="G5270" s="2">
        <v>0.45150000000000001</v>
      </c>
      <c r="H5270" s="2">
        <v>8.0799999999999983E-2</v>
      </c>
      <c r="I5270" s="2">
        <v>0.57130000000000003</v>
      </c>
      <c r="J5270" s="2">
        <v>0.37130000000000002</v>
      </c>
      <c r="K5270" s="2">
        <v>0.2</v>
      </c>
      <c r="L5270" s="2">
        <v>0.64910000000000001</v>
      </c>
      <c r="M5270" s="2">
        <v>0.33350000000000002</v>
      </c>
      <c r="N5270" s="2">
        <v>0.31559999999999999</v>
      </c>
      <c r="O5270" s="2">
        <v>0.1988</v>
      </c>
      <c r="P5270" s="2" t="s">
        <v>4792</v>
      </c>
      <c r="Q5270" s="5">
        <v>136836</v>
      </c>
      <c r="R5270" s="5" t="s">
        <v>4791</v>
      </c>
      <c r="S5270" s="5">
        <v>416</v>
      </c>
      <c r="T5270" s="5">
        <v>304.01356368207195</v>
      </c>
      <c r="U5270" s="5">
        <v>1</v>
      </c>
      <c r="V5270" s="5">
        <v>0.73080183577421154</v>
      </c>
      <c r="W5270" s="5">
        <v>120</v>
      </c>
      <c r="X5270" s="5">
        <v>87.69622029290538</v>
      </c>
      <c r="Y5270" s="5">
        <v>94</v>
      </c>
      <c r="Z5270" s="5">
        <v>68.695372562775873</v>
      </c>
      <c r="AA5270" s="5">
        <v>201</v>
      </c>
      <c r="AB5270" s="5">
        <v>146.89116899061651</v>
      </c>
      <c r="AC5270" s="225">
        <v>3091</v>
      </c>
      <c r="AD5270" s="5">
        <v>2258.9084743780877</v>
      </c>
      <c r="AE5270" s="5">
        <v>426</v>
      </c>
      <c r="AF5270" s="5">
        <v>311.32158203981407</v>
      </c>
      <c r="AG5270" s="5">
        <v>2367</v>
      </c>
      <c r="AH5270" s="5">
        <v>1729.8079452775585</v>
      </c>
      <c r="AI5270" s="5">
        <v>298</v>
      </c>
      <c r="AJ5270" s="5">
        <v>217.77894706071504</v>
      </c>
    </row>
    <row r="5271" spans="1:36" x14ac:dyDescent="0.25">
      <c r="A5271">
        <v>2018</v>
      </c>
      <c r="B5271" t="s">
        <v>71</v>
      </c>
      <c r="C5271" s="212" t="s">
        <v>748</v>
      </c>
      <c r="D5271" s="47" t="s">
        <v>4863</v>
      </c>
      <c r="E5271" s="11">
        <v>0</v>
      </c>
      <c r="F5271" s="2">
        <v>0.60840000000000005</v>
      </c>
      <c r="G5271" s="2">
        <v>0.37490000000000001</v>
      </c>
      <c r="H5271" s="2">
        <v>0.23350000000000004</v>
      </c>
      <c r="I5271" s="2">
        <v>0.61029999999999995</v>
      </c>
      <c r="J5271" s="2">
        <v>0.3422</v>
      </c>
      <c r="K5271" s="2">
        <v>0.26809999999999995</v>
      </c>
      <c r="L5271" s="2">
        <v>0.64259999999999995</v>
      </c>
      <c r="M5271" s="2">
        <v>0.34470000000000001</v>
      </c>
      <c r="N5271" s="2">
        <v>0.29789999999999994</v>
      </c>
      <c r="O5271" s="2">
        <v>0.26650000000000001</v>
      </c>
      <c r="P5271" s="2" t="s">
        <v>4792</v>
      </c>
      <c r="Q5271" s="5">
        <v>138091</v>
      </c>
      <c r="R5271" s="5" t="s">
        <v>4791</v>
      </c>
      <c r="S5271" s="5">
        <v>878</v>
      </c>
      <c r="T5271" s="5">
        <v>635.81261631822497</v>
      </c>
      <c r="U5271" s="5">
        <v>3</v>
      </c>
      <c r="V5271" s="5">
        <v>2.1724804657798118</v>
      </c>
      <c r="W5271" s="5">
        <v>129</v>
      </c>
      <c r="X5271" s="5">
        <v>93.416660028531908</v>
      </c>
      <c r="Y5271" s="5">
        <v>122</v>
      </c>
      <c r="Z5271" s="5">
        <v>88.347538941712358</v>
      </c>
      <c r="AA5271" s="5">
        <v>624</v>
      </c>
      <c r="AB5271" s="5">
        <v>451.87593688220085</v>
      </c>
      <c r="AC5271" s="225">
        <v>4851</v>
      </c>
      <c r="AD5271" s="5">
        <v>3512.9009131659559</v>
      </c>
      <c r="AE5271" s="5">
        <v>1194</v>
      </c>
      <c r="AF5271" s="5">
        <v>864.64722538036506</v>
      </c>
      <c r="AG5271" s="5">
        <v>3329</v>
      </c>
      <c r="AH5271" s="5">
        <v>2410.7291568603314</v>
      </c>
      <c r="AI5271" s="5">
        <v>328</v>
      </c>
      <c r="AJ5271" s="5">
        <v>237.52453092525943</v>
      </c>
    </row>
    <row r="5272" spans="1:36" x14ac:dyDescent="0.25">
      <c r="A5272">
        <v>2018</v>
      </c>
      <c r="B5272" t="s">
        <v>71</v>
      </c>
      <c r="C5272" s="212" t="s">
        <v>748</v>
      </c>
      <c r="D5272" s="47" t="s">
        <v>4863</v>
      </c>
      <c r="E5272" s="11">
        <v>0</v>
      </c>
      <c r="F5272" s="2">
        <v>0.60840000000000005</v>
      </c>
      <c r="G5272" s="2">
        <v>0.37490000000000001</v>
      </c>
      <c r="H5272" s="2">
        <v>0.23350000000000004</v>
      </c>
      <c r="I5272" s="2">
        <v>0.61029999999999995</v>
      </c>
      <c r="J5272" s="2">
        <v>0.3422</v>
      </c>
      <c r="K5272" s="2">
        <v>0.26809999999999995</v>
      </c>
      <c r="L5272" s="2">
        <v>0.64259999999999995</v>
      </c>
      <c r="M5272" s="2">
        <v>0.34470000000000001</v>
      </c>
      <c r="N5272" s="2">
        <v>0.29789999999999994</v>
      </c>
      <c r="O5272" s="2">
        <v>0.26650000000000001</v>
      </c>
      <c r="P5272" s="2" t="s">
        <v>4792</v>
      </c>
      <c r="Q5272" s="5">
        <v>138091</v>
      </c>
      <c r="R5272" s="5" t="s">
        <v>4791</v>
      </c>
      <c r="S5272" s="5">
        <v>878</v>
      </c>
      <c r="T5272" s="5">
        <v>635.81261631822497</v>
      </c>
      <c r="U5272" s="5">
        <v>3</v>
      </c>
      <c r="V5272" s="5">
        <v>2.1724804657798118</v>
      </c>
      <c r="W5272" s="5">
        <v>129</v>
      </c>
      <c r="X5272" s="5">
        <v>93.416660028531908</v>
      </c>
      <c r="Y5272" s="5">
        <v>122</v>
      </c>
      <c r="Z5272" s="5">
        <v>88.347538941712358</v>
      </c>
      <c r="AA5272" s="5">
        <v>624</v>
      </c>
      <c r="AB5272" s="5">
        <v>451.87593688220085</v>
      </c>
      <c r="AC5272" s="225">
        <v>4851</v>
      </c>
      <c r="AD5272" s="5">
        <v>3512.9009131659559</v>
      </c>
      <c r="AE5272" s="5">
        <v>1194</v>
      </c>
      <c r="AF5272" s="5">
        <v>864.64722538036506</v>
      </c>
      <c r="AG5272" s="5">
        <v>3329</v>
      </c>
      <c r="AH5272" s="5">
        <v>2410.7291568603314</v>
      </c>
      <c r="AI5272" s="5">
        <v>328</v>
      </c>
      <c r="AJ5272" s="5">
        <v>237.52453092525943</v>
      </c>
    </row>
    <row r="5273" spans="1:36" x14ac:dyDescent="0.25">
      <c r="A5273">
        <v>2018</v>
      </c>
      <c r="B5273" t="s">
        <v>71</v>
      </c>
      <c r="C5273" s="212" t="s">
        <v>5650</v>
      </c>
      <c r="D5273" s="47" t="s">
        <v>610</v>
      </c>
      <c r="E5273" s="11">
        <v>0</v>
      </c>
      <c r="F5273" s="2">
        <v>0.33289999999999997</v>
      </c>
      <c r="G5273" s="2">
        <v>0.64890000000000003</v>
      </c>
      <c r="H5273" s="2">
        <v>-0.31600000000000006</v>
      </c>
      <c r="I5273" s="2">
        <v>0.34639999999999999</v>
      </c>
      <c r="J5273" s="2">
        <v>0.60750000000000004</v>
      </c>
      <c r="K5273" s="2">
        <v>-0.26110000000000005</v>
      </c>
      <c r="L5273" s="2">
        <v>0.41660000000000003</v>
      </c>
      <c r="M5273" s="2">
        <v>0.57110000000000005</v>
      </c>
      <c r="N5273" s="2">
        <v>-0.15450000000000003</v>
      </c>
      <c r="O5273" s="2">
        <v>-0.24386666666666676</v>
      </c>
      <c r="P5273" s="2" t="s">
        <v>5900</v>
      </c>
      <c r="Q5273" s="5">
        <v>138216</v>
      </c>
      <c r="R5273" s="5" t="s">
        <v>4791</v>
      </c>
      <c r="S5273" s="5">
        <v>191</v>
      </c>
      <c r="T5273" s="5">
        <v>138.18950049198355</v>
      </c>
      <c r="U5273" s="5">
        <v>5</v>
      </c>
      <c r="V5273" s="5">
        <v>3.6175261908896221</v>
      </c>
      <c r="W5273" s="5">
        <v>46</v>
      </c>
      <c r="X5273" s="5">
        <v>33.281240956184526</v>
      </c>
      <c r="Y5273" s="5">
        <v>57</v>
      </c>
      <c r="Z5273" s="5">
        <v>41.239798576141688</v>
      </c>
      <c r="AA5273" s="5">
        <v>83</v>
      </c>
      <c r="AB5273" s="5">
        <v>60.050934768767732</v>
      </c>
      <c r="AC5273" s="225">
        <v>2364</v>
      </c>
      <c r="AD5273" s="5">
        <v>1710.3663830526132</v>
      </c>
      <c r="AE5273" s="5">
        <v>329</v>
      </c>
      <c r="AF5273" s="5">
        <v>238.03322336053714</v>
      </c>
      <c r="AG5273" s="5">
        <v>1755</v>
      </c>
      <c r="AH5273" s="5">
        <v>1269.7516930022573</v>
      </c>
      <c r="AI5273" s="5">
        <v>280</v>
      </c>
      <c r="AJ5273" s="5">
        <v>202.58146668981885</v>
      </c>
    </row>
    <row r="5274" spans="1:36" x14ac:dyDescent="0.25">
      <c r="A5274">
        <v>2018</v>
      </c>
      <c r="B5274" t="s">
        <v>71</v>
      </c>
      <c r="C5274" s="212" t="s">
        <v>5650</v>
      </c>
      <c r="D5274" s="47" t="s">
        <v>610</v>
      </c>
      <c r="E5274" s="11">
        <v>0</v>
      </c>
      <c r="F5274" s="2">
        <v>0.33289999999999997</v>
      </c>
      <c r="G5274" s="2">
        <v>0.64890000000000003</v>
      </c>
      <c r="H5274" s="2">
        <v>-0.31600000000000006</v>
      </c>
      <c r="I5274" s="2">
        <v>0.34639999999999999</v>
      </c>
      <c r="J5274" s="2">
        <v>0.60750000000000004</v>
      </c>
      <c r="K5274" s="2">
        <v>-0.26110000000000005</v>
      </c>
      <c r="L5274" s="2">
        <v>0.41660000000000003</v>
      </c>
      <c r="M5274" s="2">
        <v>0.57110000000000005</v>
      </c>
      <c r="N5274" s="2">
        <v>-0.15450000000000003</v>
      </c>
      <c r="O5274" s="2">
        <v>-0.24386666666666676</v>
      </c>
      <c r="P5274" s="2" t="s">
        <v>5900</v>
      </c>
      <c r="Q5274" s="5">
        <v>138216</v>
      </c>
      <c r="R5274" s="5" t="s">
        <v>4791</v>
      </c>
      <c r="S5274" s="5">
        <v>191</v>
      </c>
      <c r="T5274" s="5">
        <v>138.18950049198355</v>
      </c>
      <c r="U5274" s="5">
        <v>5</v>
      </c>
      <c r="V5274" s="5">
        <v>3.6175261908896221</v>
      </c>
      <c r="W5274" s="5">
        <v>46</v>
      </c>
      <c r="X5274" s="5">
        <v>33.281240956184526</v>
      </c>
      <c r="Y5274" s="5">
        <v>57</v>
      </c>
      <c r="Z5274" s="5">
        <v>41.239798576141688</v>
      </c>
      <c r="AA5274" s="5">
        <v>83</v>
      </c>
      <c r="AB5274" s="5">
        <v>60.050934768767732</v>
      </c>
      <c r="AC5274" s="225">
        <v>2364</v>
      </c>
      <c r="AD5274" s="5">
        <v>1710.3663830526132</v>
      </c>
      <c r="AE5274" s="5">
        <v>329</v>
      </c>
      <c r="AF5274" s="5">
        <v>238.03322336053714</v>
      </c>
      <c r="AG5274" s="5">
        <v>1755</v>
      </c>
      <c r="AH5274" s="5">
        <v>1269.7516930022573</v>
      </c>
      <c r="AI5274" s="5">
        <v>280</v>
      </c>
      <c r="AJ5274" s="5">
        <v>202.58146668981885</v>
      </c>
    </row>
    <row r="5275" spans="1:36" x14ac:dyDescent="0.25">
      <c r="A5275">
        <v>2017</v>
      </c>
      <c r="B5275" t="s">
        <v>71</v>
      </c>
      <c r="C5275" s="212" t="s">
        <v>687</v>
      </c>
      <c r="D5275" s="47" t="s">
        <v>687</v>
      </c>
      <c r="E5275" s="11">
        <v>0</v>
      </c>
      <c r="F5275" s="2">
        <v>0.77339999999999998</v>
      </c>
      <c r="G5275" s="2">
        <v>0.20899999999999999</v>
      </c>
      <c r="H5275" s="2">
        <v>0.56440000000000001</v>
      </c>
      <c r="I5275" s="2">
        <v>0.75129999999999997</v>
      </c>
      <c r="J5275" s="2">
        <v>0.20369999999999999</v>
      </c>
      <c r="K5275" s="2">
        <v>0.54759999999999998</v>
      </c>
      <c r="L5275" s="2">
        <v>0.80030000000000001</v>
      </c>
      <c r="M5275" s="2">
        <v>0.18579999999999999</v>
      </c>
      <c r="N5275" s="2">
        <v>0.61450000000000005</v>
      </c>
      <c r="O5275" s="2">
        <v>0.57550000000000001</v>
      </c>
      <c r="P5275" s="2" t="s">
        <v>4792</v>
      </c>
      <c r="Q5275" s="5">
        <v>138954</v>
      </c>
      <c r="R5275" s="5" t="s">
        <v>4791</v>
      </c>
      <c r="S5275" s="5">
        <v>377</v>
      </c>
      <c r="T5275" s="5">
        <v>271.31280855534925</v>
      </c>
      <c r="U5275" s="5">
        <v>2</v>
      </c>
      <c r="V5275" s="5">
        <v>1.4393252443254601</v>
      </c>
      <c r="W5275" s="5">
        <v>37</v>
      </c>
      <c r="X5275" s="5">
        <v>26.627517020021017</v>
      </c>
      <c r="Y5275" s="5">
        <v>59</v>
      </c>
      <c r="Z5275" s="5">
        <v>42.46009470760108</v>
      </c>
      <c r="AA5275" s="5">
        <v>279</v>
      </c>
      <c r="AB5275" s="5">
        <v>200.7858715834017</v>
      </c>
      <c r="AC5275" s="225">
        <v>2677</v>
      </c>
      <c r="AD5275" s="5">
        <v>1926.5368395296287</v>
      </c>
      <c r="AE5275" s="5">
        <v>431</v>
      </c>
      <c r="AF5275" s="5">
        <v>310.17459015213666</v>
      </c>
      <c r="AG5275" s="5">
        <v>2026</v>
      </c>
      <c r="AH5275" s="5">
        <v>1458.0364725016912</v>
      </c>
      <c r="AI5275" s="5">
        <v>220</v>
      </c>
      <c r="AJ5275" s="5">
        <v>158.32577687580061</v>
      </c>
    </row>
    <row r="5276" spans="1:36" x14ac:dyDescent="0.25">
      <c r="A5276">
        <v>2018</v>
      </c>
      <c r="B5276" t="s">
        <v>71</v>
      </c>
      <c r="C5276" s="212" t="s">
        <v>4818</v>
      </c>
      <c r="D5276" s="47" t="s">
        <v>4818</v>
      </c>
      <c r="E5276" s="11">
        <v>0</v>
      </c>
      <c r="F5276" s="2">
        <v>0.5323</v>
      </c>
      <c r="G5276" s="2">
        <v>0.45150000000000001</v>
      </c>
      <c r="H5276" s="2">
        <v>8.0799999999999983E-2</v>
      </c>
      <c r="I5276" s="2">
        <v>0.57130000000000003</v>
      </c>
      <c r="J5276" s="2">
        <v>0.37130000000000002</v>
      </c>
      <c r="K5276" s="2">
        <v>0.2</v>
      </c>
      <c r="L5276" s="2">
        <v>0.64910000000000001</v>
      </c>
      <c r="M5276" s="2">
        <v>0.33350000000000002</v>
      </c>
      <c r="N5276" s="2">
        <v>0.31559999999999999</v>
      </c>
      <c r="O5276" s="2">
        <v>0.1988</v>
      </c>
      <c r="P5276" s="2" t="s">
        <v>4792</v>
      </c>
      <c r="Q5276" s="5">
        <v>139262</v>
      </c>
      <c r="R5276" s="5" t="s">
        <v>4791</v>
      </c>
      <c r="S5276" s="5">
        <v>439</v>
      </c>
      <c r="T5276" s="5">
        <v>315.23315764530167</v>
      </c>
      <c r="U5276" s="5">
        <v>2</v>
      </c>
      <c r="V5276" s="5">
        <v>1.4361419482701672</v>
      </c>
      <c r="W5276" s="5">
        <v>124</v>
      </c>
      <c r="X5276" s="5">
        <v>89.04080079275036</v>
      </c>
      <c r="Y5276" s="5">
        <v>97</v>
      </c>
      <c r="Z5276" s="5">
        <v>69.652884491103094</v>
      </c>
      <c r="AA5276" s="5">
        <v>216</v>
      </c>
      <c r="AB5276" s="5">
        <v>155.10333041317804</v>
      </c>
      <c r="AC5276" s="225">
        <v>3228</v>
      </c>
      <c r="AD5276" s="5">
        <v>2317.9331045080494</v>
      </c>
      <c r="AE5276" s="5">
        <v>404</v>
      </c>
      <c r="AF5276" s="5">
        <v>290.10067355057373</v>
      </c>
      <c r="AG5276" s="5">
        <v>2600</v>
      </c>
      <c r="AH5276" s="5">
        <v>1866.9845327512171</v>
      </c>
      <c r="AI5276" s="5">
        <v>224</v>
      </c>
      <c r="AJ5276" s="5">
        <v>160.84789820625872</v>
      </c>
    </row>
    <row r="5277" spans="1:36" x14ac:dyDescent="0.25">
      <c r="A5277">
        <v>2018</v>
      </c>
      <c r="B5277" t="s">
        <v>71</v>
      </c>
      <c r="C5277" s="212" t="s">
        <v>4818</v>
      </c>
      <c r="D5277" s="47" t="s">
        <v>4818</v>
      </c>
      <c r="E5277" s="11">
        <v>0</v>
      </c>
      <c r="F5277" s="2">
        <v>0.5323</v>
      </c>
      <c r="G5277" s="2">
        <v>0.45150000000000001</v>
      </c>
      <c r="H5277" s="2">
        <v>8.0799999999999983E-2</v>
      </c>
      <c r="I5277" s="2">
        <v>0.57130000000000003</v>
      </c>
      <c r="J5277" s="2">
        <v>0.37130000000000002</v>
      </c>
      <c r="K5277" s="2">
        <v>0.2</v>
      </c>
      <c r="L5277" s="2">
        <v>0.64910000000000001</v>
      </c>
      <c r="M5277" s="2">
        <v>0.33350000000000002</v>
      </c>
      <c r="N5277" s="2">
        <v>0.31559999999999999</v>
      </c>
      <c r="O5277" s="2">
        <v>0.1988</v>
      </c>
      <c r="P5277" s="2" t="s">
        <v>4792</v>
      </c>
      <c r="Q5277" s="5">
        <v>139262</v>
      </c>
      <c r="R5277" s="5" t="s">
        <v>4791</v>
      </c>
      <c r="S5277" s="5">
        <v>439</v>
      </c>
      <c r="T5277" s="5">
        <v>315.23315764530167</v>
      </c>
      <c r="U5277" s="5">
        <v>2</v>
      </c>
      <c r="V5277" s="5">
        <v>1.4361419482701672</v>
      </c>
      <c r="W5277" s="5">
        <v>124</v>
      </c>
      <c r="X5277" s="5">
        <v>89.04080079275036</v>
      </c>
      <c r="Y5277" s="5">
        <v>97</v>
      </c>
      <c r="Z5277" s="5">
        <v>69.652884491103094</v>
      </c>
      <c r="AA5277" s="5">
        <v>216</v>
      </c>
      <c r="AB5277" s="5">
        <v>155.10333041317804</v>
      </c>
      <c r="AC5277" s="225">
        <v>3228</v>
      </c>
      <c r="AD5277" s="5">
        <v>2317.9331045080494</v>
      </c>
      <c r="AE5277" s="5">
        <v>404</v>
      </c>
      <c r="AF5277" s="5">
        <v>290.10067355057373</v>
      </c>
      <c r="AG5277" s="5">
        <v>2600</v>
      </c>
      <c r="AH5277" s="5">
        <v>1866.9845327512171</v>
      </c>
      <c r="AI5277" s="5">
        <v>224</v>
      </c>
      <c r="AJ5277" s="5">
        <v>160.84789820625872</v>
      </c>
    </row>
    <row r="5278" spans="1:36" x14ac:dyDescent="0.25">
      <c r="A5278">
        <v>2019</v>
      </c>
      <c r="B5278" t="s">
        <v>71</v>
      </c>
      <c r="C5278" s="212" t="s">
        <v>748</v>
      </c>
      <c r="D5278" s="47" t="s">
        <v>4863</v>
      </c>
      <c r="E5278" s="11">
        <v>0</v>
      </c>
      <c r="F5278" s="2">
        <v>0.60840000000000005</v>
      </c>
      <c r="G5278" s="2">
        <v>0.37490000000000001</v>
      </c>
      <c r="H5278" s="2">
        <v>0.23350000000000004</v>
      </c>
      <c r="I5278" s="2">
        <v>0.61029999999999995</v>
      </c>
      <c r="J5278" s="2">
        <v>0.3422</v>
      </c>
      <c r="K5278" s="2">
        <v>0.26809999999999995</v>
      </c>
      <c r="L5278" s="2">
        <v>0.64259999999999995</v>
      </c>
      <c r="M5278" s="2">
        <v>0.34470000000000001</v>
      </c>
      <c r="N5278" s="2">
        <v>0.29789999999999994</v>
      </c>
      <c r="O5278" s="2">
        <v>0.26650000000000001</v>
      </c>
      <c r="P5278" s="2" t="s">
        <v>4792</v>
      </c>
      <c r="Q5278" s="5">
        <v>139870</v>
      </c>
      <c r="R5278" s="5" t="s">
        <v>4791</v>
      </c>
      <c r="S5278" s="5">
        <v>799</v>
      </c>
      <c r="T5278" s="5">
        <v>571.2447272467291</v>
      </c>
      <c r="U5278" s="5">
        <v>10</v>
      </c>
      <c r="V5278" s="5">
        <v>7.1494959605347823</v>
      </c>
      <c r="W5278" s="5">
        <v>88</v>
      </c>
      <c r="X5278" s="5">
        <v>62.915564452706079</v>
      </c>
      <c r="Y5278" s="5">
        <v>133</v>
      </c>
      <c r="Z5278" s="5">
        <v>95.088296275112597</v>
      </c>
      <c r="AA5278" s="5">
        <v>568</v>
      </c>
      <c r="AB5278" s="5">
        <v>406.09137055837567</v>
      </c>
      <c r="AC5278" s="225">
        <v>4599</v>
      </c>
      <c r="AD5278" s="5">
        <v>3288.0531922499463</v>
      </c>
      <c r="AE5278" s="5">
        <v>784</v>
      </c>
      <c r="AF5278" s="5">
        <v>560.52048330592686</v>
      </c>
      <c r="AG5278" s="5">
        <v>3492</v>
      </c>
      <c r="AH5278" s="5">
        <v>2496.6039894187461</v>
      </c>
      <c r="AI5278" s="5">
        <v>323</v>
      </c>
      <c r="AJ5278" s="5">
        <v>230.92871952527346</v>
      </c>
    </row>
    <row r="5279" spans="1:36" x14ac:dyDescent="0.25">
      <c r="A5279">
        <v>2018</v>
      </c>
      <c r="B5279" t="s">
        <v>71</v>
      </c>
      <c r="C5279" s="212" t="s">
        <v>687</v>
      </c>
      <c r="D5279" s="47" t="s">
        <v>687</v>
      </c>
      <c r="E5279" s="11">
        <v>0</v>
      </c>
      <c r="F5279" s="2">
        <v>0.77339999999999998</v>
      </c>
      <c r="G5279" s="2">
        <v>0.20899999999999999</v>
      </c>
      <c r="H5279" s="2">
        <v>0.56440000000000001</v>
      </c>
      <c r="I5279" s="2">
        <v>0.75129999999999997</v>
      </c>
      <c r="J5279" s="2">
        <v>0.20369999999999999</v>
      </c>
      <c r="K5279" s="2">
        <v>0.54759999999999998</v>
      </c>
      <c r="L5279" s="2">
        <v>0.80030000000000001</v>
      </c>
      <c r="M5279" s="2">
        <v>0.18579999999999999</v>
      </c>
      <c r="N5279" s="2">
        <v>0.61450000000000005</v>
      </c>
      <c r="O5279" s="2">
        <v>0.57550000000000001</v>
      </c>
      <c r="P5279" s="2" t="s">
        <v>4792</v>
      </c>
      <c r="Q5279" s="5">
        <v>140072</v>
      </c>
      <c r="R5279" s="5" t="s">
        <v>4791</v>
      </c>
      <c r="S5279" s="5">
        <v>403</v>
      </c>
      <c r="T5279" s="5">
        <v>287.70917813695814</v>
      </c>
      <c r="U5279" s="5">
        <v>5</v>
      </c>
      <c r="V5279" s="5">
        <v>3.5695927808555599</v>
      </c>
      <c r="W5279" s="5">
        <v>60</v>
      </c>
      <c r="X5279" s="5">
        <v>42.835113370266718</v>
      </c>
      <c r="Y5279" s="5">
        <v>59</v>
      </c>
      <c r="Z5279" s="5">
        <v>42.12119481409561</v>
      </c>
      <c r="AA5279" s="5">
        <v>279</v>
      </c>
      <c r="AB5279" s="5">
        <v>199.18327717174026</v>
      </c>
      <c r="AC5279" s="225">
        <v>2764</v>
      </c>
      <c r="AD5279" s="5">
        <v>1973.2708892569538</v>
      </c>
      <c r="AE5279" s="5">
        <v>378</v>
      </c>
      <c r="AF5279" s="5">
        <v>269.86121423268037</v>
      </c>
      <c r="AG5279" s="5">
        <v>2108</v>
      </c>
      <c r="AH5279" s="5">
        <v>1504.9403164087041</v>
      </c>
      <c r="AI5279" s="5">
        <v>278</v>
      </c>
      <c r="AJ5279" s="5">
        <v>198.46935861556912</v>
      </c>
    </row>
    <row r="5280" spans="1:36" x14ac:dyDescent="0.25">
      <c r="A5280">
        <v>2018</v>
      </c>
      <c r="B5280" t="s">
        <v>71</v>
      </c>
      <c r="C5280" s="212" t="s">
        <v>687</v>
      </c>
      <c r="D5280" s="47" t="s">
        <v>687</v>
      </c>
      <c r="E5280" s="11">
        <v>0</v>
      </c>
      <c r="F5280" s="2">
        <v>0.77339999999999998</v>
      </c>
      <c r="G5280" s="2">
        <v>0.20899999999999999</v>
      </c>
      <c r="H5280" s="2">
        <v>0.56440000000000001</v>
      </c>
      <c r="I5280" s="2">
        <v>0.75129999999999997</v>
      </c>
      <c r="J5280" s="2">
        <v>0.20369999999999999</v>
      </c>
      <c r="K5280" s="2">
        <v>0.54759999999999998</v>
      </c>
      <c r="L5280" s="2">
        <v>0.80030000000000001</v>
      </c>
      <c r="M5280" s="2">
        <v>0.18579999999999999</v>
      </c>
      <c r="N5280" s="2">
        <v>0.61450000000000005</v>
      </c>
      <c r="O5280" s="2">
        <v>0.57550000000000001</v>
      </c>
      <c r="P5280" s="2" t="s">
        <v>4792</v>
      </c>
      <c r="Q5280" s="5">
        <v>140072</v>
      </c>
      <c r="R5280" s="5" t="s">
        <v>4791</v>
      </c>
      <c r="S5280" s="5">
        <v>403</v>
      </c>
      <c r="T5280" s="5">
        <v>287.70917813695814</v>
      </c>
      <c r="U5280" s="5">
        <v>5</v>
      </c>
      <c r="V5280" s="5">
        <v>3.5695927808555599</v>
      </c>
      <c r="W5280" s="5">
        <v>60</v>
      </c>
      <c r="X5280" s="5">
        <v>42.835113370266718</v>
      </c>
      <c r="Y5280" s="5">
        <v>59</v>
      </c>
      <c r="Z5280" s="5">
        <v>42.12119481409561</v>
      </c>
      <c r="AA5280" s="5">
        <v>279</v>
      </c>
      <c r="AB5280" s="5">
        <v>199.18327717174026</v>
      </c>
      <c r="AC5280" s="225">
        <v>2764</v>
      </c>
      <c r="AD5280" s="5">
        <v>1973.2708892569538</v>
      </c>
      <c r="AE5280" s="5">
        <v>378</v>
      </c>
      <c r="AF5280" s="5">
        <v>269.86121423268037</v>
      </c>
      <c r="AG5280" s="5">
        <v>2108</v>
      </c>
      <c r="AH5280" s="5">
        <v>1504.9403164087041</v>
      </c>
      <c r="AI5280" s="5">
        <v>278</v>
      </c>
      <c r="AJ5280" s="5">
        <v>198.46935861556912</v>
      </c>
    </row>
    <row r="5281" spans="1:36" x14ac:dyDescent="0.25">
      <c r="A5281">
        <v>2018</v>
      </c>
      <c r="B5281" t="s">
        <v>70</v>
      </c>
      <c r="C5281" s="212" t="s">
        <v>5287</v>
      </c>
      <c r="D5281" s="47" t="s">
        <v>924</v>
      </c>
      <c r="E5281" s="11">
        <v>55.49</v>
      </c>
      <c r="F5281" s="2">
        <v>0.56630000000000003</v>
      </c>
      <c r="G5281" s="2">
        <v>0.41239999999999999</v>
      </c>
      <c r="H5281" s="2">
        <v>0.15390000000000004</v>
      </c>
      <c r="I5281" s="2">
        <v>0.60050000000000003</v>
      </c>
      <c r="J5281" s="2">
        <v>0.3417</v>
      </c>
      <c r="K5281" s="2">
        <v>0.25880000000000003</v>
      </c>
      <c r="L5281" s="2">
        <v>0.61560000000000004</v>
      </c>
      <c r="M5281" s="2">
        <v>0.36840000000000001</v>
      </c>
      <c r="N5281" s="2">
        <v>0.24720000000000003</v>
      </c>
      <c r="O5281" s="2">
        <v>0.21996666666666673</v>
      </c>
      <c r="P5281" s="5" t="s">
        <v>4792</v>
      </c>
      <c r="Q5281" s="5">
        <v>140702</v>
      </c>
      <c r="R5281" s="5">
        <v>2535.6280410884842</v>
      </c>
      <c r="S5281" s="5">
        <v>613</v>
      </c>
      <c r="T5281" s="5">
        <v>435.6725561825703</v>
      </c>
      <c r="U5281" s="5">
        <v>11</v>
      </c>
      <c r="V5281" s="5">
        <v>7.8179414649400858</v>
      </c>
      <c r="W5281" s="5">
        <v>77</v>
      </c>
      <c r="X5281" s="5">
        <v>54.725590254580609</v>
      </c>
      <c r="Y5281" s="5">
        <v>107</v>
      </c>
      <c r="Z5281" s="5">
        <v>76.047248795326297</v>
      </c>
      <c r="AA5281" s="5">
        <v>418</v>
      </c>
      <c r="AB5281" s="5">
        <v>297.08177566772326</v>
      </c>
      <c r="AC5281" s="225">
        <v>4417</v>
      </c>
      <c r="AD5281" s="5">
        <v>3139.2588591491235</v>
      </c>
      <c r="AE5281" s="5">
        <v>649</v>
      </c>
      <c r="AF5281" s="5">
        <v>461.25854643146505</v>
      </c>
      <c r="AG5281" s="5">
        <v>3458</v>
      </c>
      <c r="AH5281" s="5">
        <v>2457.6765077966197</v>
      </c>
      <c r="AI5281" s="5">
        <v>310</v>
      </c>
      <c r="AJ5281" s="5">
        <v>220.3238049210388</v>
      </c>
    </row>
    <row r="5282" spans="1:36" x14ac:dyDescent="0.25">
      <c r="A5282">
        <v>2019</v>
      </c>
      <c r="B5282" t="s">
        <v>71</v>
      </c>
      <c r="C5282" s="212" t="s">
        <v>4818</v>
      </c>
      <c r="D5282" s="47" t="s">
        <v>4818</v>
      </c>
      <c r="E5282" s="11">
        <v>0</v>
      </c>
      <c r="F5282" s="2">
        <v>0.5323</v>
      </c>
      <c r="G5282" s="2">
        <v>0.45150000000000001</v>
      </c>
      <c r="H5282" s="2">
        <v>8.0799999999999983E-2</v>
      </c>
      <c r="I5282" s="2">
        <v>0.57130000000000003</v>
      </c>
      <c r="J5282" s="2">
        <v>0.37130000000000002</v>
      </c>
      <c r="K5282" s="2">
        <v>0.2</v>
      </c>
      <c r="L5282" s="2">
        <v>0.64910000000000001</v>
      </c>
      <c r="M5282" s="2">
        <v>0.33350000000000002</v>
      </c>
      <c r="N5282" s="2">
        <v>0.31559999999999999</v>
      </c>
      <c r="O5282" s="2">
        <v>0.1988</v>
      </c>
      <c r="P5282" s="2" t="s">
        <v>4792</v>
      </c>
      <c r="Q5282" s="5">
        <v>141492</v>
      </c>
      <c r="R5282" s="5" t="s">
        <v>4791</v>
      </c>
      <c r="S5282" s="5">
        <v>331</v>
      </c>
      <c r="T5282" s="5">
        <v>233.93548751872899</v>
      </c>
      <c r="U5282" s="5">
        <v>3</v>
      </c>
      <c r="V5282" s="5">
        <v>2.1202612161818335</v>
      </c>
      <c r="W5282" s="5">
        <v>125</v>
      </c>
      <c r="X5282" s="5">
        <v>88.344217340909736</v>
      </c>
      <c r="Y5282" s="5">
        <v>66</v>
      </c>
      <c r="Z5282" s="5">
        <v>46.645746756000342</v>
      </c>
      <c r="AA5282" s="5">
        <v>137</v>
      </c>
      <c r="AB5282" s="5">
        <v>96.825262205637074</v>
      </c>
      <c r="AC5282" s="225">
        <v>2665</v>
      </c>
      <c r="AD5282" s="5">
        <v>1883.4987137081955</v>
      </c>
      <c r="AE5282" s="5">
        <v>316</v>
      </c>
      <c r="AF5282" s="5">
        <v>223.33418143781978</v>
      </c>
      <c r="AG5282" s="5">
        <v>2148</v>
      </c>
      <c r="AH5282" s="5">
        <v>1518.1070307861928</v>
      </c>
      <c r="AI5282" s="5">
        <v>201</v>
      </c>
      <c r="AJ5282" s="5">
        <v>142.05750148418286</v>
      </c>
    </row>
    <row r="5283" spans="1:36" x14ac:dyDescent="0.25">
      <c r="A5283">
        <v>2019</v>
      </c>
      <c r="B5283" t="s">
        <v>71</v>
      </c>
      <c r="C5283" s="212" t="s">
        <v>5947</v>
      </c>
      <c r="D5283" s="47" t="s">
        <v>610</v>
      </c>
      <c r="E5283" s="11">
        <v>0</v>
      </c>
      <c r="F5283" s="2">
        <v>0.33289999999999997</v>
      </c>
      <c r="G5283" s="2">
        <v>0.64890000000000003</v>
      </c>
      <c r="H5283" s="2">
        <v>-0.31600000000000006</v>
      </c>
      <c r="I5283" s="2">
        <v>0.34639999999999999</v>
      </c>
      <c r="J5283" s="2">
        <v>0.60750000000000004</v>
      </c>
      <c r="K5283" s="2">
        <v>-0.26110000000000005</v>
      </c>
      <c r="L5283" s="2">
        <v>0.41660000000000003</v>
      </c>
      <c r="M5283" s="2">
        <v>0.57110000000000005</v>
      </c>
      <c r="N5283" s="2">
        <v>-0.15450000000000003</v>
      </c>
      <c r="O5283" s="2">
        <v>-0.24386666666666676</v>
      </c>
      <c r="P5283" s="2" t="s">
        <v>5900</v>
      </c>
      <c r="Q5283" s="5">
        <v>143078</v>
      </c>
      <c r="R5283" s="5" t="s">
        <v>4791</v>
      </c>
      <c r="S5283" s="5">
        <v>685</v>
      </c>
      <c r="T5283" s="5">
        <v>478.75983729154723</v>
      </c>
      <c r="U5283" s="5">
        <v>6</v>
      </c>
      <c r="V5283" s="5">
        <v>4.1935168229916551</v>
      </c>
      <c r="W5283" s="5">
        <v>45</v>
      </c>
      <c r="X5283" s="5">
        <v>31.45137617243741</v>
      </c>
      <c r="Y5283" s="5">
        <v>244</v>
      </c>
      <c r="Z5283" s="5">
        <v>170.53635080166063</v>
      </c>
      <c r="AA5283" s="5">
        <v>390</v>
      </c>
      <c r="AB5283" s="5">
        <v>272.57859349445761</v>
      </c>
      <c r="AC5283" s="225">
        <v>5197</v>
      </c>
      <c r="AD5283" s="5">
        <v>3632.2844881812721</v>
      </c>
      <c r="AE5283" s="5">
        <v>661</v>
      </c>
      <c r="AF5283" s="5">
        <v>461.98576999958067</v>
      </c>
      <c r="AG5283" s="5">
        <v>3660</v>
      </c>
      <c r="AH5283" s="5">
        <v>2558.0452620249093</v>
      </c>
      <c r="AI5283" s="5">
        <v>876</v>
      </c>
      <c r="AJ5283" s="5">
        <v>612.25345615678168</v>
      </c>
    </row>
    <row r="5284" spans="1:36" x14ac:dyDescent="0.25">
      <c r="A5284">
        <v>2017</v>
      </c>
      <c r="B5284" t="s">
        <v>71</v>
      </c>
      <c r="C5284" s="212" t="s">
        <v>705</v>
      </c>
      <c r="D5284" s="47" t="s">
        <v>5914</v>
      </c>
      <c r="E5284" s="11">
        <v>0</v>
      </c>
      <c r="F5284" s="2">
        <v>0.4098</v>
      </c>
      <c r="G5284" s="2">
        <v>0.58040000000000003</v>
      </c>
      <c r="H5284" s="2">
        <v>-0.17060000000000003</v>
      </c>
      <c r="I5284" s="2">
        <v>0.28050000000000003</v>
      </c>
      <c r="J5284" s="2">
        <v>0.68500000000000005</v>
      </c>
      <c r="K5284" s="2">
        <v>-0.40450000000000003</v>
      </c>
      <c r="L5284" s="2">
        <v>0.28649999999999998</v>
      </c>
      <c r="M5284" s="2">
        <v>0.70399999999999996</v>
      </c>
      <c r="N5284" s="2">
        <v>-0.41749999999999998</v>
      </c>
      <c r="O5284" s="2">
        <v>-0.3308666666666667</v>
      </c>
      <c r="P5284" s="2" t="s">
        <v>5900</v>
      </c>
      <c r="Q5284" s="5">
        <v>144162</v>
      </c>
      <c r="R5284" s="5" t="s">
        <v>4791</v>
      </c>
      <c r="S5284" s="5">
        <v>208</v>
      </c>
      <c r="T5284" s="5">
        <v>144.28212705151151</v>
      </c>
      <c r="U5284" s="5">
        <v>7</v>
      </c>
      <c r="V5284" s="5">
        <v>4.855648506541252</v>
      </c>
      <c r="W5284" s="5">
        <v>27</v>
      </c>
      <c r="X5284" s="5">
        <v>18.728929953801973</v>
      </c>
      <c r="Y5284" s="5">
        <v>49</v>
      </c>
      <c r="Z5284" s="5">
        <v>33.989539545788766</v>
      </c>
      <c r="AA5284" s="5">
        <v>125</v>
      </c>
      <c r="AB5284" s="5">
        <v>86.708009045379512</v>
      </c>
      <c r="AC5284" s="225">
        <v>4007</v>
      </c>
      <c r="AD5284" s="5">
        <v>2779.5119379586854</v>
      </c>
      <c r="AE5284" s="5">
        <v>185</v>
      </c>
      <c r="AF5284" s="5">
        <v>128.32785338716167</v>
      </c>
      <c r="AG5284" s="5">
        <v>3776</v>
      </c>
      <c r="AH5284" s="5">
        <v>2619.2755372428237</v>
      </c>
      <c r="AI5284" s="5">
        <v>46</v>
      </c>
      <c r="AJ5284" s="5">
        <v>31.908547328699655</v>
      </c>
    </row>
    <row r="5285" spans="1:36" x14ac:dyDescent="0.25">
      <c r="A5285">
        <v>2018</v>
      </c>
      <c r="B5285" t="s">
        <v>71</v>
      </c>
      <c r="C5285" s="212" t="s">
        <v>705</v>
      </c>
      <c r="D5285" s="47" t="s">
        <v>5914</v>
      </c>
      <c r="E5285" s="11">
        <v>0</v>
      </c>
      <c r="F5285" s="2">
        <v>0.4098</v>
      </c>
      <c r="G5285" s="2">
        <v>0.58040000000000003</v>
      </c>
      <c r="H5285" s="2">
        <v>-0.17060000000000003</v>
      </c>
      <c r="I5285" s="2">
        <v>0.28050000000000003</v>
      </c>
      <c r="J5285" s="2">
        <v>0.68500000000000005</v>
      </c>
      <c r="K5285" s="2">
        <v>-0.40450000000000003</v>
      </c>
      <c r="L5285" s="2">
        <v>0.28649999999999998</v>
      </c>
      <c r="M5285" s="2">
        <v>0.70399999999999996</v>
      </c>
      <c r="N5285" s="2">
        <v>-0.41749999999999998</v>
      </c>
      <c r="O5285" s="2">
        <v>-0.3308666666666667</v>
      </c>
      <c r="P5285" s="2" t="s">
        <v>5900</v>
      </c>
      <c r="Q5285" s="5">
        <v>144363</v>
      </c>
      <c r="R5285" s="5" t="s">
        <v>4791</v>
      </c>
      <c r="S5285" s="5">
        <v>122</v>
      </c>
      <c r="T5285" s="5">
        <v>84.509188642519206</v>
      </c>
      <c r="U5285" s="5">
        <v>0</v>
      </c>
      <c r="V5285" s="5">
        <v>0</v>
      </c>
      <c r="W5285" s="5">
        <v>39</v>
      </c>
      <c r="X5285" s="5">
        <v>27.01523243490368</v>
      </c>
      <c r="Y5285" s="5">
        <v>26</v>
      </c>
      <c r="Z5285" s="5">
        <v>18.010154956602452</v>
      </c>
      <c r="AA5285" s="5">
        <v>57</v>
      </c>
      <c r="AB5285" s="5">
        <v>39.483801251013077</v>
      </c>
      <c r="AC5285" s="225">
        <v>3856</v>
      </c>
      <c r="AD5285" s="5">
        <v>2671.0445197176564</v>
      </c>
      <c r="AE5285" s="5">
        <v>203</v>
      </c>
      <c r="AF5285" s="5">
        <v>140.61774831501148</v>
      </c>
      <c r="AG5285" s="5">
        <v>3598</v>
      </c>
      <c r="AH5285" s="5">
        <v>2492.3283666867546</v>
      </c>
      <c r="AI5285" s="5">
        <v>55</v>
      </c>
      <c r="AJ5285" s="5">
        <v>38.098404715889806</v>
      </c>
    </row>
    <row r="5286" spans="1:36" x14ac:dyDescent="0.25">
      <c r="A5286">
        <v>2018</v>
      </c>
      <c r="B5286" t="s">
        <v>71</v>
      </c>
      <c r="C5286" s="212" t="s">
        <v>705</v>
      </c>
      <c r="D5286" s="47" t="s">
        <v>5914</v>
      </c>
      <c r="E5286" s="11">
        <v>0</v>
      </c>
      <c r="F5286" s="2">
        <v>0.4098</v>
      </c>
      <c r="G5286" s="2">
        <v>0.58040000000000003</v>
      </c>
      <c r="H5286" s="2">
        <v>-0.17060000000000003</v>
      </c>
      <c r="I5286" s="2">
        <v>0.28050000000000003</v>
      </c>
      <c r="J5286" s="2">
        <v>0.68500000000000005</v>
      </c>
      <c r="K5286" s="2">
        <v>-0.40450000000000003</v>
      </c>
      <c r="L5286" s="2">
        <v>0.28649999999999998</v>
      </c>
      <c r="M5286" s="2">
        <v>0.70399999999999996</v>
      </c>
      <c r="N5286" s="2">
        <v>-0.41749999999999998</v>
      </c>
      <c r="O5286" s="2">
        <v>-0.3308666666666667</v>
      </c>
      <c r="P5286" s="2" t="s">
        <v>5900</v>
      </c>
      <c r="Q5286" s="5">
        <v>144363</v>
      </c>
      <c r="R5286" s="5" t="s">
        <v>4791</v>
      </c>
      <c r="S5286" s="5">
        <v>122</v>
      </c>
      <c r="T5286" s="5">
        <v>84.509188642519206</v>
      </c>
      <c r="U5286" s="5">
        <v>0</v>
      </c>
      <c r="V5286" s="5">
        <v>0</v>
      </c>
      <c r="W5286" s="5">
        <v>39</v>
      </c>
      <c r="X5286" s="5">
        <v>27.01523243490368</v>
      </c>
      <c r="Y5286" s="5">
        <v>26</v>
      </c>
      <c r="Z5286" s="5">
        <v>18.010154956602452</v>
      </c>
      <c r="AA5286" s="5">
        <v>57</v>
      </c>
      <c r="AB5286" s="5">
        <v>39.483801251013077</v>
      </c>
      <c r="AC5286" s="225">
        <v>3856</v>
      </c>
      <c r="AD5286" s="5">
        <v>2671.0445197176564</v>
      </c>
      <c r="AE5286" s="5">
        <v>203</v>
      </c>
      <c r="AF5286" s="5">
        <v>140.61774831501148</v>
      </c>
      <c r="AG5286" s="5">
        <v>3598</v>
      </c>
      <c r="AH5286" s="5">
        <v>2492.3283666867546</v>
      </c>
      <c r="AI5286" s="5">
        <v>55</v>
      </c>
      <c r="AJ5286" s="5">
        <v>38.098404715889806</v>
      </c>
    </row>
    <row r="5287" spans="1:36" x14ac:dyDescent="0.25">
      <c r="A5287">
        <v>2017</v>
      </c>
      <c r="B5287" t="s">
        <v>71</v>
      </c>
      <c r="C5287" s="212" t="s">
        <v>5947</v>
      </c>
      <c r="D5287" s="47" t="s">
        <v>610</v>
      </c>
      <c r="E5287" s="11">
        <v>0</v>
      </c>
      <c r="F5287" s="2">
        <v>0.33289999999999997</v>
      </c>
      <c r="G5287" s="2">
        <v>0.64890000000000003</v>
      </c>
      <c r="H5287" s="2">
        <v>-0.31600000000000006</v>
      </c>
      <c r="I5287" s="2">
        <v>0.34639999999999999</v>
      </c>
      <c r="J5287" s="2">
        <v>0.60750000000000004</v>
      </c>
      <c r="K5287" s="2">
        <v>-0.26110000000000005</v>
      </c>
      <c r="L5287" s="2">
        <v>0.41660000000000003</v>
      </c>
      <c r="M5287" s="2">
        <v>0.57110000000000005</v>
      </c>
      <c r="N5287" s="2">
        <v>-0.15450000000000003</v>
      </c>
      <c r="O5287" s="2">
        <v>-0.24386666666666676</v>
      </c>
      <c r="P5287" s="2" t="s">
        <v>5900</v>
      </c>
      <c r="Q5287" s="5">
        <v>144406</v>
      </c>
      <c r="R5287" s="5" t="s">
        <v>4791</v>
      </c>
      <c r="S5287" s="5">
        <v>616</v>
      </c>
      <c r="T5287" s="5">
        <v>426.5750730579062</v>
      </c>
      <c r="U5287" s="5">
        <v>6</v>
      </c>
      <c r="V5287" s="5">
        <v>4.1549520103042816</v>
      </c>
      <c r="W5287" s="5">
        <v>74</v>
      </c>
      <c r="X5287" s="5">
        <v>51.244408127086125</v>
      </c>
      <c r="Y5287" s="5">
        <v>244</v>
      </c>
      <c r="Z5287" s="5">
        <v>168.96804841904077</v>
      </c>
      <c r="AA5287" s="5">
        <v>292</v>
      </c>
      <c r="AB5287" s="5">
        <v>202.20766450147502</v>
      </c>
      <c r="AC5287" s="225">
        <v>5264</v>
      </c>
      <c r="AD5287" s="5">
        <v>3645.2778970402896</v>
      </c>
      <c r="AE5287" s="5">
        <v>773</v>
      </c>
      <c r="AF5287" s="5">
        <v>535.29631732753489</v>
      </c>
      <c r="AG5287" s="5">
        <v>3642</v>
      </c>
      <c r="AH5287" s="5">
        <v>2522.0558702546987</v>
      </c>
      <c r="AI5287" s="5">
        <v>849</v>
      </c>
      <c r="AJ5287" s="5">
        <v>587.92570945805574</v>
      </c>
    </row>
    <row r="5288" spans="1:36" x14ac:dyDescent="0.25">
      <c r="A5288">
        <v>2018</v>
      </c>
      <c r="B5288" t="s">
        <v>71</v>
      </c>
      <c r="C5288" s="212" t="s">
        <v>5947</v>
      </c>
      <c r="D5288" s="47" t="s">
        <v>610</v>
      </c>
      <c r="E5288" s="11">
        <v>0</v>
      </c>
      <c r="F5288" s="2">
        <v>0.33289999999999997</v>
      </c>
      <c r="G5288" s="2">
        <v>0.64890000000000003</v>
      </c>
      <c r="H5288" s="2">
        <v>-0.31600000000000006</v>
      </c>
      <c r="I5288" s="2">
        <v>0.34639999999999999</v>
      </c>
      <c r="J5288" s="2">
        <v>0.60750000000000004</v>
      </c>
      <c r="K5288" s="2">
        <v>-0.26110000000000005</v>
      </c>
      <c r="L5288" s="2">
        <v>0.41660000000000003</v>
      </c>
      <c r="M5288" s="2">
        <v>0.57110000000000005</v>
      </c>
      <c r="N5288" s="2">
        <v>-0.15450000000000003</v>
      </c>
      <c r="O5288" s="2">
        <v>-0.24386666666666676</v>
      </c>
      <c r="P5288" s="2" t="s">
        <v>5900</v>
      </c>
      <c r="Q5288" s="5">
        <v>144558</v>
      </c>
      <c r="R5288" s="5" t="s">
        <v>4791</v>
      </c>
      <c r="S5288" s="5">
        <v>573</v>
      </c>
      <c r="T5288" s="5">
        <v>396.38069148715391</v>
      </c>
      <c r="U5288" s="5">
        <v>6</v>
      </c>
      <c r="V5288" s="5">
        <v>4.150583156933549</v>
      </c>
      <c r="W5288" s="5">
        <v>54</v>
      </c>
      <c r="X5288" s="5">
        <v>37.355248412401941</v>
      </c>
      <c r="Y5288" s="5">
        <v>210</v>
      </c>
      <c r="Z5288" s="5">
        <v>145.27041049267422</v>
      </c>
      <c r="AA5288" s="5">
        <v>303</v>
      </c>
      <c r="AB5288" s="5">
        <v>209.60444942514422</v>
      </c>
      <c r="AC5288" s="225">
        <v>5238</v>
      </c>
      <c r="AD5288" s="5">
        <v>3623.4590960029886</v>
      </c>
      <c r="AE5288" s="5">
        <v>811</v>
      </c>
      <c r="AF5288" s="5">
        <v>561.02049004551805</v>
      </c>
      <c r="AG5288" s="5">
        <v>3603</v>
      </c>
      <c r="AH5288" s="5">
        <v>2492.4251857385962</v>
      </c>
      <c r="AI5288" s="5">
        <v>824</v>
      </c>
      <c r="AJ5288" s="5">
        <v>570.0134202188741</v>
      </c>
    </row>
    <row r="5289" spans="1:36" x14ac:dyDescent="0.25">
      <c r="A5289">
        <v>2018</v>
      </c>
      <c r="B5289" t="s">
        <v>71</v>
      </c>
      <c r="C5289" s="212" t="s">
        <v>5947</v>
      </c>
      <c r="D5289" s="47" t="s">
        <v>610</v>
      </c>
      <c r="E5289" s="11">
        <v>0</v>
      </c>
      <c r="F5289" s="2">
        <v>0.33289999999999997</v>
      </c>
      <c r="G5289" s="2">
        <v>0.64890000000000003</v>
      </c>
      <c r="H5289" s="2">
        <v>-0.31600000000000006</v>
      </c>
      <c r="I5289" s="2">
        <v>0.34639999999999999</v>
      </c>
      <c r="J5289" s="2">
        <v>0.60750000000000004</v>
      </c>
      <c r="K5289" s="2">
        <v>-0.26110000000000005</v>
      </c>
      <c r="L5289" s="2">
        <v>0.41660000000000003</v>
      </c>
      <c r="M5289" s="2">
        <v>0.57110000000000005</v>
      </c>
      <c r="N5289" s="2">
        <v>-0.15450000000000003</v>
      </c>
      <c r="O5289" s="2">
        <v>-0.24386666666666676</v>
      </c>
      <c r="P5289" s="2" t="s">
        <v>5900</v>
      </c>
      <c r="Q5289" s="5">
        <v>144558</v>
      </c>
      <c r="R5289" s="5" t="s">
        <v>4791</v>
      </c>
      <c r="S5289" s="5">
        <v>573</v>
      </c>
      <c r="T5289" s="5">
        <v>396.38069148715391</v>
      </c>
      <c r="U5289" s="5">
        <v>6</v>
      </c>
      <c r="V5289" s="5">
        <v>4.150583156933549</v>
      </c>
      <c r="W5289" s="5">
        <v>54</v>
      </c>
      <c r="X5289" s="5">
        <v>37.355248412401941</v>
      </c>
      <c r="Y5289" s="5">
        <v>210</v>
      </c>
      <c r="Z5289" s="5">
        <v>145.27041049267422</v>
      </c>
      <c r="AA5289" s="5">
        <v>303</v>
      </c>
      <c r="AB5289" s="5">
        <v>209.60444942514422</v>
      </c>
      <c r="AC5289" s="225">
        <v>5238</v>
      </c>
      <c r="AD5289" s="5">
        <v>3623.4590960029886</v>
      </c>
      <c r="AE5289" s="5">
        <v>811</v>
      </c>
      <c r="AF5289" s="5">
        <v>561.02049004551805</v>
      </c>
      <c r="AG5289" s="5">
        <v>3603</v>
      </c>
      <c r="AH5289" s="5">
        <v>2492.4251857385962</v>
      </c>
      <c r="AI5289" s="5">
        <v>824</v>
      </c>
      <c r="AJ5289" s="5">
        <v>570.0134202188741</v>
      </c>
    </row>
    <row r="5290" spans="1:36" x14ac:dyDescent="0.25">
      <c r="A5290">
        <v>2019</v>
      </c>
      <c r="B5290" t="s">
        <v>71</v>
      </c>
      <c r="C5290" s="212" t="s">
        <v>705</v>
      </c>
      <c r="D5290" s="47" t="s">
        <v>5914</v>
      </c>
      <c r="E5290" s="11">
        <v>0</v>
      </c>
      <c r="F5290" s="2">
        <v>0.4098</v>
      </c>
      <c r="G5290" s="2">
        <v>0.58040000000000003</v>
      </c>
      <c r="H5290" s="2">
        <v>-0.17060000000000003</v>
      </c>
      <c r="I5290" s="2">
        <v>0.28050000000000003</v>
      </c>
      <c r="J5290" s="2">
        <v>0.68500000000000005</v>
      </c>
      <c r="K5290" s="2">
        <v>-0.40450000000000003</v>
      </c>
      <c r="L5290" s="2">
        <v>0.28649999999999998</v>
      </c>
      <c r="M5290" s="2">
        <v>0.70399999999999996</v>
      </c>
      <c r="N5290" s="2">
        <v>-0.41749999999999998</v>
      </c>
      <c r="O5290" s="2">
        <v>-0.3308666666666667</v>
      </c>
      <c r="P5290" s="2" t="s">
        <v>5900</v>
      </c>
      <c r="Q5290" s="5">
        <v>144915</v>
      </c>
      <c r="R5290" s="5" t="s">
        <v>4791</v>
      </c>
      <c r="S5290" s="5">
        <v>140</v>
      </c>
      <c r="T5290" s="5">
        <v>96.608356622847879</v>
      </c>
      <c r="U5290" s="5">
        <v>1</v>
      </c>
      <c r="V5290" s="5">
        <v>0.69005969016319912</v>
      </c>
      <c r="W5290" s="5">
        <v>33</v>
      </c>
      <c r="X5290" s="5">
        <v>22.771969775385571</v>
      </c>
      <c r="Y5290" s="5">
        <v>39</v>
      </c>
      <c r="Z5290" s="5">
        <v>26.912327916364767</v>
      </c>
      <c r="AA5290" s="5">
        <v>67</v>
      </c>
      <c r="AB5290" s="5">
        <v>46.233999240934345</v>
      </c>
      <c r="AC5290" s="225">
        <v>3595</v>
      </c>
      <c r="AD5290" s="5">
        <v>2480.7645861367009</v>
      </c>
      <c r="AE5290" s="5">
        <v>152</v>
      </c>
      <c r="AF5290" s="5">
        <v>104.88907290480626</v>
      </c>
      <c r="AG5290" s="5">
        <v>3415</v>
      </c>
      <c r="AH5290" s="5">
        <v>2356.553841907325</v>
      </c>
      <c r="AI5290" s="5">
        <v>28</v>
      </c>
      <c r="AJ5290" s="5">
        <v>19.321671324569575</v>
      </c>
    </row>
    <row r="5291" spans="1:36" x14ac:dyDescent="0.25">
      <c r="A5291">
        <v>2019</v>
      </c>
      <c r="B5291" t="s">
        <v>41</v>
      </c>
      <c r="C5291" s="212" t="s">
        <v>5867</v>
      </c>
      <c r="D5291" s="47" t="s">
        <v>5866</v>
      </c>
      <c r="E5291" s="11">
        <v>64.543999999999997</v>
      </c>
      <c r="F5291" s="2">
        <v>0.47660000000000002</v>
      </c>
      <c r="G5291" s="2">
        <v>0.50160000000000005</v>
      </c>
      <c r="H5291" s="2">
        <v>-2.5000000000000022E-2</v>
      </c>
      <c r="I5291" s="2">
        <v>0.47099999999999997</v>
      </c>
      <c r="J5291" s="2">
        <v>0.47170000000000001</v>
      </c>
      <c r="K5291" s="2">
        <v>-7.0000000000003393E-4</v>
      </c>
      <c r="L5291" s="2">
        <v>0.46179999999999999</v>
      </c>
      <c r="M5291" s="2">
        <v>0.51700000000000002</v>
      </c>
      <c r="N5291" s="2">
        <v>-5.5200000000000027E-2</v>
      </c>
      <c r="O5291" s="2">
        <v>-2.6966666666666694E-2</v>
      </c>
      <c r="P5291" s="2" t="s">
        <v>5765</v>
      </c>
      <c r="Q5291" s="5">
        <v>145719</v>
      </c>
      <c r="R5291" s="5">
        <v>2257.6691869112547</v>
      </c>
      <c r="S5291" s="5">
        <v>1711</v>
      </c>
      <c r="T5291" s="5">
        <v>1174.1776981725102</v>
      </c>
      <c r="U5291" s="5">
        <v>14</v>
      </c>
      <c r="V5291" s="5">
        <v>9.6075323053273767</v>
      </c>
      <c r="W5291" s="5">
        <v>125</v>
      </c>
      <c r="X5291" s="5">
        <v>85.781538440423006</v>
      </c>
      <c r="Y5291" s="5">
        <v>282</v>
      </c>
      <c r="Z5291" s="5">
        <v>193.52315072159431</v>
      </c>
      <c r="AA5291" s="5">
        <v>1290</v>
      </c>
      <c r="AB5291" s="5">
        <v>885.2654767051655</v>
      </c>
      <c r="AC5291" s="225">
        <v>4848</v>
      </c>
      <c r="AD5291" s="5">
        <v>3326.9511868733657</v>
      </c>
      <c r="AE5291" s="5">
        <v>1001</v>
      </c>
      <c r="AF5291" s="5">
        <v>686.93855983090748</v>
      </c>
      <c r="AG5291" s="5">
        <v>3458</v>
      </c>
      <c r="AH5291" s="5">
        <v>2373.0604794158621</v>
      </c>
      <c r="AI5291" s="5">
        <v>389</v>
      </c>
      <c r="AJ5291" s="5">
        <v>266.9521476265964</v>
      </c>
    </row>
    <row r="5292" spans="1:36" x14ac:dyDescent="0.25">
      <c r="A5292">
        <v>2017</v>
      </c>
      <c r="B5292" t="s">
        <v>71</v>
      </c>
      <c r="C5292" s="212" t="s">
        <v>4799</v>
      </c>
      <c r="D5292" s="47" t="s">
        <v>4795</v>
      </c>
      <c r="E5292" s="11">
        <v>0</v>
      </c>
      <c r="F5292" s="2">
        <v>0.53169999999999995</v>
      </c>
      <c r="G5292" s="2">
        <v>0.44650000000000001</v>
      </c>
      <c r="H5292" s="2">
        <v>8.5199999999999942E-2</v>
      </c>
      <c r="I5292" s="2">
        <v>0.5474</v>
      </c>
      <c r="J5292" s="2">
        <v>0.39789999999999998</v>
      </c>
      <c r="K5292" s="2">
        <v>0.14950000000000002</v>
      </c>
      <c r="L5292" s="2">
        <v>0.57509999999999994</v>
      </c>
      <c r="M5292" s="2">
        <v>0.41189999999999999</v>
      </c>
      <c r="N5292" s="2">
        <v>0.16319999999999996</v>
      </c>
      <c r="O5292" s="2">
        <v>0.1326333333333333</v>
      </c>
      <c r="P5292" s="2" t="s">
        <v>4792</v>
      </c>
      <c r="Q5292" s="5">
        <v>145912</v>
      </c>
      <c r="R5292" s="5" t="s">
        <v>4791</v>
      </c>
      <c r="S5292" s="5">
        <v>1118</v>
      </c>
      <c r="T5292" s="5">
        <v>766.21525302922316</v>
      </c>
      <c r="U5292" s="5">
        <v>18</v>
      </c>
      <c r="V5292" s="5">
        <v>12.336202642688745</v>
      </c>
      <c r="W5292" s="5">
        <v>151</v>
      </c>
      <c r="X5292" s="5">
        <v>103.48703328033335</v>
      </c>
      <c r="Y5292" s="5">
        <v>313</v>
      </c>
      <c r="Z5292" s="5">
        <v>214.51285706453206</v>
      </c>
      <c r="AA5292" s="5">
        <v>636</v>
      </c>
      <c r="AB5292" s="5">
        <v>435.87916004166891</v>
      </c>
      <c r="AC5292" s="225">
        <v>4109</v>
      </c>
      <c r="AD5292" s="5">
        <v>2816.0809254893361</v>
      </c>
      <c r="AE5292" s="5">
        <v>1140</v>
      </c>
      <c r="AF5292" s="5">
        <v>781.29283403695388</v>
      </c>
      <c r="AG5292" s="5">
        <v>2403</v>
      </c>
      <c r="AH5292" s="5">
        <v>1646.8830527989471</v>
      </c>
      <c r="AI5292" s="5">
        <v>566</v>
      </c>
      <c r="AJ5292" s="5">
        <v>387.90503865343493</v>
      </c>
    </row>
    <row r="5293" spans="1:36" x14ac:dyDescent="0.25">
      <c r="A5293">
        <v>2019</v>
      </c>
      <c r="B5293" t="s">
        <v>70</v>
      </c>
      <c r="C5293" s="212" t="s">
        <v>5287</v>
      </c>
      <c r="D5293" s="47" t="s">
        <v>924</v>
      </c>
      <c r="E5293" s="11">
        <v>55.49</v>
      </c>
      <c r="F5293" s="2">
        <v>0.56630000000000003</v>
      </c>
      <c r="G5293" s="2">
        <v>0.41239999999999999</v>
      </c>
      <c r="H5293" s="2">
        <v>0.15390000000000004</v>
      </c>
      <c r="I5293" s="2">
        <v>0.60050000000000003</v>
      </c>
      <c r="J5293" s="2">
        <v>0.3417</v>
      </c>
      <c r="K5293" s="2">
        <v>0.25880000000000003</v>
      </c>
      <c r="L5293" s="2">
        <v>0.61560000000000004</v>
      </c>
      <c r="M5293" s="2">
        <v>0.36840000000000001</v>
      </c>
      <c r="N5293" s="2">
        <v>0.24720000000000003</v>
      </c>
      <c r="O5293" s="2">
        <v>0.21996666666666673</v>
      </c>
      <c r="P5293" s="5" t="s">
        <v>4792</v>
      </c>
      <c r="Q5293" s="5">
        <v>145929</v>
      </c>
      <c r="R5293" s="5">
        <v>2629.8251937285995</v>
      </c>
      <c r="S5293" s="5">
        <v>611</v>
      </c>
      <c r="T5293" s="5">
        <v>418.69676349457615</v>
      </c>
      <c r="U5293" s="5">
        <v>4</v>
      </c>
      <c r="V5293" s="5">
        <v>2.7410590081477979</v>
      </c>
      <c r="W5293" s="5">
        <v>96</v>
      </c>
      <c r="X5293" s="5">
        <v>65.785416195547157</v>
      </c>
      <c r="Y5293" s="5">
        <v>106</v>
      </c>
      <c r="Z5293" s="5">
        <v>72.638063715916644</v>
      </c>
      <c r="AA5293" s="5">
        <v>405</v>
      </c>
      <c r="AB5293" s="5">
        <v>277.53222457496452</v>
      </c>
      <c r="AC5293" s="225">
        <v>4228</v>
      </c>
      <c r="AD5293" s="5">
        <v>2897.2993716122223</v>
      </c>
      <c r="AE5293" s="5">
        <v>510</v>
      </c>
      <c r="AF5293" s="5">
        <v>349.48502353884419</v>
      </c>
      <c r="AG5293" s="5">
        <v>3454</v>
      </c>
      <c r="AH5293" s="5">
        <v>2366.9044535356234</v>
      </c>
      <c r="AI5293" s="5">
        <v>264</v>
      </c>
      <c r="AJ5293" s="5">
        <v>180.90989453775464</v>
      </c>
    </row>
    <row r="5294" spans="1:36" x14ac:dyDescent="0.25">
      <c r="A5294">
        <v>2018</v>
      </c>
      <c r="B5294" t="s">
        <v>41</v>
      </c>
      <c r="C5294" s="212" t="s">
        <v>5867</v>
      </c>
      <c r="D5294" s="47" t="s">
        <v>5866</v>
      </c>
      <c r="E5294" s="11">
        <v>64.543999999999997</v>
      </c>
      <c r="F5294" s="2">
        <v>0.47660000000000002</v>
      </c>
      <c r="G5294" s="2">
        <v>0.50160000000000005</v>
      </c>
      <c r="H5294" s="2">
        <v>-2.5000000000000022E-2</v>
      </c>
      <c r="I5294" s="2">
        <v>0.47099999999999997</v>
      </c>
      <c r="J5294" s="2">
        <v>0.47170000000000001</v>
      </c>
      <c r="K5294" s="2">
        <v>-7.0000000000003393E-4</v>
      </c>
      <c r="L5294" s="2">
        <v>0.46179999999999999</v>
      </c>
      <c r="M5294" s="2">
        <v>0.51700000000000002</v>
      </c>
      <c r="N5294" s="2">
        <v>-5.5200000000000027E-2</v>
      </c>
      <c r="O5294" s="2">
        <v>-2.6966666666666694E-2</v>
      </c>
      <c r="P5294" s="2" t="s">
        <v>5765</v>
      </c>
      <c r="Q5294" s="5">
        <v>146198</v>
      </c>
      <c r="R5294" s="5">
        <v>2265.0904809122462</v>
      </c>
      <c r="S5294" s="5">
        <v>2027</v>
      </c>
      <c r="T5294" s="5">
        <v>1386.4758751829711</v>
      </c>
      <c r="U5294" s="5">
        <v>23</v>
      </c>
      <c r="V5294" s="5">
        <v>15.732089358267555</v>
      </c>
      <c r="W5294" s="5">
        <v>133</v>
      </c>
      <c r="X5294" s="5">
        <v>90.972516723894998</v>
      </c>
      <c r="Y5294" s="5">
        <v>346</v>
      </c>
      <c r="Z5294" s="5">
        <v>236.6653442591554</v>
      </c>
      <c r="AA5294" s="5">
        <v>1525</v>
      </c>
      <c r="AB5294" s="5">
        <v>1043.1059248416532</v>
      </c>
      <c r="AC5294" s="225">
        <v>5368</v>
      </c>
      <c r="AD5294" s="5">
        <v>3671.7328554426185</v>
      </c>
      <c r="AE5294" s="5">
        <v>1169</v>
      </c>
      <c r="AF5294" s="5">
        <v>799.60054173107699</v>
      </c>
      <c r="AG5294" s="5">
        <v>3752</v>
      </c>
      <c r="AH5294" s="5">
        <v>2566.3825770530375</v>
      </c>
      <c r="AI5294" s="5">
        <v>447</v>
      </c>
      <c r="AJ5294" s="5">
        <v>305.74973665850422</v>
      </c>
    </row>
    <row r="5295" spans="1:36" x14ac:dyDescent="0.25">
      <c r="A5295">
        <v>2017</v>
      </c>
      <c r="B5295" t="s">
        <v>41</v>
      </c>
      <c r="C5295" s="212" t="s">
        <v>668</v>
      </c>
      <c r="D5295" s="47" t="s">
        <v>6020</v>
      </c>
      <c r="E5295" s="11">
        <v>39.076999999999998</v>
      </c>
      <c r="F5295" s="2">
        <v>0.39910000000000001</v>
      </c>
      <c r="G5295" s="2">
        <v>0.57979999999999998</v>
      </c>
      <c r="H5295" s="2">
        <v>-0.18069999999999997</v>
      </c>
      <c r="I5295" s="2">
        <v>0.39450000000000002</v>
      </c>
      <c r="J5295" s="2">
        <v>0.54200000000000004</v>
      </c>
      <c r="K5295" s="2">
        <v>-0.14750000000000002</v>
      </c>
      <c r="L5295" s="2">
        <v>0.48630000000000001</v>
      </c>
      <c r="M5295" s="2">
        <v>0.49730000000000002</v>
      </c>
      <c r="N5295" s="2">
        <v>-1.100000000000001E-2</v>
      </c>
      <c r="O5295" s="2">
        <v>-0.11306666666666666</v>
      </c>
      <c r="P5295" s="2" t="s">
        <v>5900</v>
      </c>
      <c r="Q5295" s="5">
        <v>147934</v>
      </c>
      <c r="R5295" s="5">
        <v>3785.7051462497125</v>
      </c>
      <c r="S5295" s="5">
        <v>136</v>
      </c>
      <c r="T5295" s="5">
        <v>91.932888991036535</v>
      </c>
      <c r="U5295" s="5">
        <v>1</v>
      </c>
      <c r="V5295" s="5">
        <v>0.67597712493409223</v>
      </c>
      <c r="W5295" s="5">
        <v>22</v>
      </c>
      <c r="X5295" s="5">
        <v>14.871496748550028</v>
      </c>
      <c r="Y5295" s="5">
        <v>33</v>
      </c>
      <c r="Z5295" s="5">
        <v>22.307245122825041</v>
      </c>
      <c r="AA5295" s="5">
        <v>80</v>
      </c>
      <c r="AB5295" s="5">
        <v>54.078169994727382</v>
      </c>
      <c r="AC5295" s="225">
        <v>1716</v>
      </c>
      <c r="AD5295" s="5">
        <v>1159.9767463869023</v>
      </c>
      <c r="AE5295" s="5">
        <v>129</v>
      </c>
      <c r="AF5295" s="5">
        <v>87.201049116497899</v>
      </c>
      <c r="AG5295" s="5">
        <v>1540</v>
      </c>
      <c r="AH5295" s="5">
        <v>1041.0047723985019</v>
      </c>
      <c r="AI5295" s="5">
        <v>47</v>
      </c>
      <c r="AJ5295" s="5">
        <v>31.770924871902334</v>
      </c>
    </row>
    <row r="5296" spans="1:36" x14ac:dyDescent="0.25">
      <c r="A5296">
        <v>2018</v>
      </c>
      <c r="B5296" t="s">
        <v>71</v>
      </c>
      <c r="C5296" s="212" t="s">
        <v>4799</v>
      </c>
      <c r="D5296" s="47" t="s">
        <v>4795</v>
      </c>
      <c r="E5296" s="11">
        <v>0</v>
      </c>
      <c r="F5296" s="2">
        <v>0.53169999999999995</v>
      </c>
      <c r="G5296" s="2">
        <v>0.44650000000000001</v>
      </c>
      <c r="H5296" s="2">
        <v>8.5199999999999942E-2</v>
      </c>
      <c r="I5296" s="2">
        <v>0.5474</v>
      </c>
      <c r="J5296" s="2">
        <v>0.39789999999999998</v>
      </c>
      <c r="K5296" s="2">
        <v>0.14950000000000002</v>
      </c>
      <c r="L5296" s="2">
        <v>0.57509999999999994</v>
      </c>
      <c r="M5296" s="2">
        <v>0.41189999999999999</v>
      </c>
      <c r="N5296" s="2">
        <v>0.16319999999999996</v>
      </c>
      <c r="O5296" s="2">
        <v>0.1326333333333333</v>
      </c>
      <c r="P5296" s="2" t="s">
        <v>4792</v>
      </c>
      <c r="Q5296" s="5">
        <v>148007</v>
      </c>
      <c r="R5296" s="5" t="s">
        <v>4791</v>
      </c>
      <c r="S5296" s="5">
        <v>577</v>
      </c>
      <c r="T5296" s="5">
        <v>389.84642618254543</v>
      </c>
      <c r="U5296" s="5">
        <v>7</v>
      </c>
      <c r="V5296" s="5">
        <v>4.729506036876634</v>
      </c>
      <c r="W5296" s="5">
        <v>117</v>
      </c>
      <c r="X5296" s="5">
        <v>79.050315187795178</v>
      </c>
      <c r="Y5296" s="5">
        <v>146</v>
      </c>
      <c r="Z5296" s="5">
        <v>98.643983054855511</v>
      </c>
      <c r="AA5296" s="5">
        <v>307</v>
      </c>
      <c r="AB5296" s="5">
        <v>207.4226219030181</v>
      </c>
      <c r="AC5296" s="225">
        <v>3336</v>
      </c>
      <c r="AD5296" s="5">
        <v>2253.9474484314933</v>
      </c>
      <c r="AE5296" s="5">
        <v>854</v>
      </c>
      <c r="AF5296" s="5">
        <v>576.99973649894946</v>
      </c>
      <c r="AG5296" s="5">
        <v>2233</v>
      </c>
      <c r="AH5296" s="5">
        <v>1508.7124257636463</v>
      </c>
      <c r="AI5296" s="5">
        <v>249</v>
      </c>
      <c r="AJ5296" s="5">
        <v>168.2352861688974</v>
      </c>
    </row>
    <row r="5297" spans="1:36" x14ac:dyDescent="0.25">
      <c r="A5297">
        <v>2018</v>
      </c>
      <c r="B5297" t="s">
        <v>71</v>
      </c>
      <c r="C5297" s="212" t="s">
        <v>4799</v>
      </c>
      <c r="D5297" s="47" t="s">
        <v>4795</v>
      </c>
      <c r="E5297" s="11">
        <v>0</v>
      </c>
      <c r="F5297" s="2">
        <v>0.53169999999999995</v>
      </c>
      <c r="G5297" s="2">
        <v>0.44650000000000001</v>
      </c>
      <c r="H5297" s="2">
        <v>8.5199999999999942E-2</v>
      </c>
      <c r="I5297" s="2">
        <v>0.5474</v>
      </c>
      <c r="J5297" s="2">
        <v>0.39789999999999998</v>
      </c>
      <c r="K5297" s="2">
        <v>0.14950000000000002</v>
      </c>
      <c r="L5297" s="2">
        <v>0.57509999999999994</v>
      </c>
      <c r="M5297" s="2">
        <v>0.41189999999999999</v>
      </c>
      <c r="N5297" s="2">
        <v>0.16319999999999996</v>
      </c>
      <c r="O5297" s="2">
        <v>0.1326333333333333</v>
      </c>
      <c r="P5297" s="2" t="s">
        <v>4792</v>
      </c>
      <c r="Q5297" s="5">
        <v>148007</v>
      </c>
      <c r="R5297" s="5" t="s">
        <v>4791</v>
      </c>
      <c r="S5297" s="5">
        <v>577</v>
      </c>
      <c r="T5297" s="5">
        <v>389.84642618254543</v>
      </c>
      <c r="U5297" s="5">
        <v>7</v>
      </c>
      <c r="V5297" s="5">
        <v>4.729506036876634</v>
      </c>
      <c r="W5297" s="5">
        <v>117</v>
      </c>
      <c r="X5297" s="5">
        <v>79.050315187795178</v>
      </c>
      <c r="Y5297" s="5">
        <v>146</v>
      </c>
      <c r="Z5297" s="5">
        <v>98.643983054855511</v>
      </c>
      <c r="AA5297" s="5">
        <v>307</v>
      </c>
      <c r="AB5297" s="5">
        <v>207.4226219030181</v>
      </c>
      <c r="AC5297" s="225">
        <v>3336</v>
      </c>
      <c r="AD5297" s="5">
        <v>2253.9474484314933</v>
      </c>
      <c r="AE5297" s="5">
        <v>854</v>
      </c>
      <c r="AF5297" s="5">
        <v>576.99973649894946</v>
      </c>
      <c r="AG5297" s="5">
        <v>2233</v>
      </c>
      <c r="AH5297" s="5">
        <v>1508.7124257636463</v>
      </c>
      <c r="AI5297" s="5">
        <v>249</v>
      </c>
      <c r="AJ5297" s="5">
        <v>168.2352861688974</v>
      </c>
    </row>
    <row r="5298" spans="1:36" x14ac:dyDescent="0.25">
      <c r="A5298">
        <v>2019</v>
      </c>
      <c r="B5298" t="s">
        <v>41</v>
      </c>
      <c r="C5298" s="212" t="s">
        <v>6139</v>
      </c>
      <c r="D5298" s="47" t="s">
        <v>6109</v>
      </c>
      <c r="E5298" s="11">
        <v>64.516000000000005</v>
      </c>
      <c r="F5298" s="2">
        <v>0.44950000000000001</v>
      </c>
      <c r="G5298" s="2">
        <v>0.53290000000000004</v>
      </c>
      <c r="H5298" s="2">
        <v>-8.340000000000003E-2</v>
      </c>
      <c r="I5298" s="2">
        <v>0.44180000000000003</v>
      </c>
      <c r="J5298" s="2">
        <v>0.50580000000000003</v>
      </c>
      <c r="K5298" s="2">
        <v>-6.4000000000000001E-2</v>
      </c>
      <c r="L5298" s="2">
        <v>0.46360000000000001</v>
      </c>
      <c r="M5298" s="2">
        <v>0.51849999999999996</v>
      </c>
      <c r="N5298" s="2">
        <v>-5.4899999999999949E-2</v>
      </c>
      <c r="O5298" s="2">
        <v>-6.7433333333333331E-2</v>
      </c>
      <c r="P5298" s="2" t="s">
        <v>5900</v>
      </c>
      <c r="Q5298" s="5">
        <v>148155</v>
      </c>
      <c r="R5298" s="5">
        <v>2296.4070928141855</v>
      </c>
      <c r="S5298" s="5">
        <v>751</v>
      </c>
      <c r="T5298" s="5">
        <v>506.90155580304412</v>
      </c>
      <c r="U5298" s="5">
        <v>18</v>
      </c>
      <c r="V5298" s="5">
        <v>12.149438088488408</v>
      </c>
      <c r="W5298" s="5">
        <v>53</v>
      </c>
      <c r="X5298" s="5">
        <v>35.773345482771425</v>
      </c>
      <c r="Y5298" s="5">
        <v>99</v>
      </c>
      <c r="Z5298" s="5">
        <v>66.821909486686238</v>
      </c>
      <c r="AA5298" s="5">
        <v>581</v>
      </c>
      <c r="AB5298" s="5">
        <v>392.15686274509801</v>
      </c>
      <c r="AC5298" s="225">
        <v>2160</v>
      </c>
      <c r="AD5298" s="5">
        <v>1457.9325706186089</v>
      </c>
      <c r="AE5298" s="5">
        <v>256</v>
      </c>
      <c r="AF5298" s="5">
        <v>172.79200836961289</v>
      </c>
      <c r="AG5298" s="5">
        <v>1736</v>
      </c>
      <c r="AH5298" s="5">
        <v>1171.7458067564376</v>
      </c>
      <c r="AI5298" s="5">
        <v>168</v>
      </c>
      <c r="AJ5298" s="5">
        <v>113.39475549255846</v>
      </c>
    </row>
    <row r="5299" spans="1:36" x14ac:dyDescent="0.25">
      <c r="A5299">
        <v>2018</v>
      </c>
      <c r="B5299" t="s">
        <v>41</v>
      </c>
      <c r="C5299" s="212" t="s">
        <v>668</v>
      </c>
      <c r="D5299" s="47" t="s">
        <v>6020</v>
      </c>
      <c r="E5299" s="11">
        <v>39.076999999999998</v>
      </c>
      <c r="F5299" s="2">
        <v>0.39910000000000001</v>
      </c>
      <c r="G5299" s="2">
        <v>0.57979999999999998</v>
      </c>
      <c r="H5299" s="2">
        <v>-0.18069999999999997</v>
      </c>
      <c r="I5299" s="2">
        <v>0.39450000000000002</v>
      </c>
      <c r="J5299" s="2">
        <v>0.54200000000000004</v>
      </c>
      <c r="K5299" s="2">
        <v>-0.14750000000000002</v>
      </c>
      <c r="L5299" s="2">
        <v>0.48630000000000001</v>
      </c>
      <c r="M5299" s="2">
        <v>0.49730000000000002</v>
      </c>
      <c r="N5299" s="2">
        <v>-1.100000000000001E-2</v>
      </c>
      <c r="O5299" s="2">
        <v>-0.11306666666666666</v>
      </c>
      <c r="P5299" s="2" t="s">
        <v>5900</v>
      </c>
      <c r="Q5299" s="5">
        <v>148457</v>
      </c>
      <c r="R5299" s="5">
        <v>3799.0889781713031</v>
      </c>
      <c r="S5299" s="5">
        <v>102</v>
      </c>
      <c r="T5299" s="5">
        <v>68.706763574637776</v>
      </c>
      <c r="U5299" s="5">
        <v>0</v>
      </c>
      <c r="V5299" s="5">
        <v>0</v>
      </c>
      <c r="W5299" s="5">
        <v>29</v>
      </c>
      <c r="X5299" s="5">
        <v>19.534275918279366</v>
      </c>
      <c r="Y5299" s="5">
        <v>21</v>
      </c>
      <c r="Z5299" s="5">
        <v>14.145510147719543</v>
      </c>
      <c r="AA5299" s="5">
        <v>52</v>
      </c>
      <c r="AB5299" s="5">
        <v>35.026977508638865</v>
      </c>
      <c r="AC5299" s="225">
        <v>0</v>
      </c>
      <c r="AD5299" s="5">
        <v>0</v>
      </c>
      <c r="AE5299" s="5">
        <v>163</v>
      </c>
      <c r="AF5299" s="5">
        <v>109.79610257515644</v>
      </c>
      <c r="AG5299" s="5">
        <v>0</v>
      </c>
      <c r="AH5299" s="5">
        <v>0</v>
      </c>
      <c r="AI5299" s="5">
        <v>39</v>
      </c>
      <c r="AJ5299" s="5">
        <v>26.270233131479149</v>
      </c>
    </row>
    <row r="5300" spans="1:36" x14ac:dyDescent="0.25">
      <c r="A5300">
        <v>2018</v>
      </c>
      <c r="B5300" t="s">
        <v>41</v>
      </c>
      <c r="C5300" s="212" t="s">
        <v>6139</v>
      </c>
      <c r="D5300" s="47" t="s">
        <v>6109</v>
      </c>
      <c r="E5300" s="11">
        <v>64.516000000000005</v>
      </c>
      <c r="F5300" s="2">
        <v>0.44950000000000001</v>
      </c>
      <c r="G5300" s="2">
        <v>0.53290000000000004</v>
      </c>
      <c r="H5300" s="2">
        <v>-8.340000000000003E-2</v>
      </c>
      <c r="I5300" s="2">
        <v>0.44180000000000003</v>
      </c>
      <c r="J5300" s="2">
        <v>0.50580000000000003</v>
      </c>
      <c r="K5300" s="2">
        <v>-6.4000000000000001E-2</v>
      </c>
      <c r="L5300" s="2">
        <v>0.46360000000000001</v>
      </c>
      <c r="M5300" s="2">
        <v>0.51849999999999996</v>
      </c>
      <c r="N5300" s="2">
        <v>-5.4899999999999949E-2</v>
      </c>
      <c r="O5300" s="2">
        <v>-6.7433333333333331E-2</v>
      </c>
      <c r="P5300" s="2" t="s">
        <v>5900</v>
      </c>
      <c r="Q5300" s="5">
        <v>148553</v>
      </c>
      <c r="R5300" s="5">
        <v>2302.5761051522099</v>
      </c>
      <c r="S5300" s="5">
        <v>486</v>
      </c>
      <c r="T5300" s="5">
        <v>327.15596453790903</v>
      </c>
      <c r="U5300" s="5">
        <v>8</v>
      </c>
      <c r="V5300" s="5">
        <v>5.3852833668791611</v>
      </c>
      <c r="W5300" s="5">
        <v>44</v>
      </c>
      <c r="X5300" s="5">
        <v>29.619058517835384</v>
      </c>
      <c r="Y5300" s="5">
        <v>122</v>
      </c>
      <c r="Z5300" s="5">
        <v>82.1255713449072</v>
      </c>
      <c r="AA5300" s="5">
        <v>312</v>
      </c>
      <c r="AB5300" s="5">
        <v>210.02605130828726</v>
      </c>
      <c r="AC5300" s="225">
        <v>2312</v>
      </c>
      <c r="AD5300" s="5">
        <v>1556.3468930280774</v>
      </c>
      <c r="AE5300" s="5">
        <v>449</v>
      </c>
      <c r="AF5300" s="5">
        <v>302.24902896609291</v>
      </c>
      <c r="AG5300" s="5">
        <v>1726</v>
      </c>
      <c r="AH5300" s="5">
        <v>1161.8748864041791</v>
      </c>
      <c r="AI5300" s="5">
        <v>137</v>
      </c>
      <c r="AJ5300" s="5">
        <v>92.222977657805629</v>
      </c>
    </row>
    <row r="5301" spans="1:36" x14ac:dyDescent="0.25">
      <c r="A5301">
        <v>2019</v>
      </c>
      <c r="B5301" t="s">
        <v>71</v>
      </c>
      <c r="C5301" s="212" t="s">
        <v>4799</v>
      </c>
      <c r="D5301" s="47" t="s">
        <v>4795</v>
      </c>
      <c r="E5301" s="11">
        <v>0</v>
      </c>
      <c r="F5301" s="2">
        <v>0.53169999999999995</v>
      </c>
      <c r="G5301" s="2">
        <v>0.44650000000000001</v>
      </c>
      <c r="H5301" s="2">
        <v>8.5199999999999942E-2</v>
      </c>
      <c r="I5301" s="2">
        <v>0.5474</v>
      </c>
      <c r="J5301" s="2">
        <v>0.39789999999999998</v>
      </c>
      <c r="K5301" s="2">
        <v>0.14950000000000002</v>
      </c>
      <c r="L5301" s="2">
        <v>0.57509999999999994</v>
      </c>
      <c r="M5301" s="2">
        <v>0.41189999999999999</v>
      </c>
      <c r="N5301" s="2">
        <v>0.16319999999999996</v>
      </c>
      <c r="O5301" s="2">
        <v>0.1326333333333333</v>
      </c>
      <c r="P5301" s="2" t="s">
        <v>4792</v>
      </c>
      <c r="Q5301" s="5">
        <v>151832</v>
      </c>
      <c r="R5301" s="5" t="s">
        <v>4791</v>
      </c>
      <c r="S5301" s="5">
        <v>583</v>
      </c>
      <c r="T5301" s="5">
        <v>383.97702724063436</v>
      </c>
      <c r="U5301" s="5">
        <v>14</v>
      </c>
      <c r="V5301" s="5">
        <v>9.2207176352810993</v>
      </c>
      <c r="W5301" s="5">
        <v>105</v>
      </c>
      <c r="X5301" s="5">
        <v>69.155382264608249</v>
      </c>
      <c r="Y5301" s="5">
        <v>124</v>
      </c>
      <c r="Z5301" s="5">
        <v>81.669213341061166</v>
      </c>
      <c r="AA5301" s="5">
        <v>340</v>
      </c>
      <c r="AB5301" s="5">
        <v>223.93171399968386</v>
      </c>
      <c r="AC5301" s="225">
        <v>3432</v>
      </c>
      <c r="AD5301" s="5">
        <v>2260.3930660203382</v>
      </c>
      <c r="AE5301" s="5">
        <v>818</v>
      </c>
      <c r="AF5301" s="5">
        <v>538.75335897570994</v>
      </c>
      <c r="AG5301" s="5">
        <v>2296</v>
      </c>
      <c r="AH5301" s="5">
        <v>1512.1976921861005</v>
      </c>
      <c r="AI5301" s="5">
        <v>318</v>
      </c>
      <c r="AJ5301" s="5">
        <v>209.44201485852787</v>
      </c>
    </row>
    <row r="5302" spans="1:36" x14ac:dyDescent="0.25">
      <c r="A5302">
        <v>2017</v>
      </c>
      <c r="B5302" t="s">
        <v>70</v>
      </c>
      <c r="C5302" s="212" t="s">
        <v>722</v>
      </c>
      <c r="D5302" s="47" t="s">
        <v>1965</v>
      </c>
      <c r="E5302" s="11">
        <v>98.28</v>
      </c>
      <c r="F5302" s="2">
        <v>0.54959999999999998</v>
      </c>
      <c r="G5302" s="2">
        <v>0.42299999999999999</v>
      </c>
      <c r="H5302" s="2">
        <v>0.12659999999999999</v>
      </c>
      <c r="I5302" s="2">
        <v>0.56130000000000002</v>
      </c>
      <c r="J5302" s="2">
        <v>0.37659999999999999</v>
      </c>
      <c r="K5302" s="2">
        <v>0.18470000000000003</v>
      </c>
      <c r="L5302" s="2">
        <v>0.54410000000000003</v>
      </c>
      <c r="M5302" s="2">
        <v>0.44080000000000003</v>
      </c>
      <c r="N5302" s="2">
        <v>0.1033</v>
      </c>
      <c r="O5302" s="2">
        <v>0.13820000000000002</v>
      </c>
      <c r="P5302" s="5" t="s">
        <v>4792</v>
      </c>
      <c r="Q5302" s="5">
        <v>153294</v>
      </c>
      <c r="R5302" s="5">
        <v>1559.7680097680097</v>
      </c>
      <c r="S5302" s="5">
        <v>956</v>
      </c>
      <c r="T5302" s="5">
        <v>623.63823763487153</v>
      </c>
      <c r="U5302" s="5">
        <v>14</v>
      </c>
      <c r="V5302" s="5">
        <v>9.1327775385859855</v>
      </c>
      <c r="W5302" s="5">
        <v>80</v>
      </c>
      <c r="X5302" s="5">
        <v>52.187300220491338</v>
      </c>
      <c r="Y5302" s="5">
        <v>127</v>
      </c>
      <c r="Z5302" s="5">
        <v>82.847339100030013</v>
      </c>
      <c r="AA5302" s="5">
        <v>735</v>
      </c>
      <c r="AB5302" s="5">
        <v>479.4708207757642</v>
      </c>
      <c r="AC5302" s="225">
        <v>4411</v>
      </c>
      <c r="AD5302" s="5">
        <v>2877.4772659073415</v>
      </c>
      <c r="AE5302" s="5">
        <v>743</v>
      </c>
      <c r="AF5302" s="5">
        <v>484.68955079781341</v>
      </c>
      <c r="AG5302" s="5">
        <v>3427</v>
      </c>
      <c r="AH5302" s="5">
        <v>2235.573473195298</v>
      </c>
      <c r="AI5302" s="5">
        <v>241</v>
      </c>
      <c r="AJ5302" s="5">
        <v>157.21424191423017</v>
      </c>
    </row>
    <row r="5303" spans="1:36" x14ac:dyDescent="0.25">
      <c r="A5303">
        <v>2019</v>
      </c>
      <c r="B5303" t="s">
        <v>71</v>
      </c>
      <c r="C5303" s="212" t="s">
        <v>5770</v>
      </c>
      <c r="D5303" s="47" t="s">
        <v>970</v>
      </c>
      <c r="E5303" s="11">
        <v>0</v>
      </c>
      <c r="F5303" s="2">
        <v>0.4269</v>
      </c>
      <c r="G5303" s="2">
        <v>0.55940000000000001</v>
      </c>
      <c r="H5303" s="2">
        <v>-0.13250000000000001</v>
      </c>
      <c r="I5303" s="2">
        <v>0.41610000000000003</v>
      </c>
      <c r="J5303" s="2">
        <v>0.53949999999999998</v>
      </c>
      <c r="K5303" s="2">
        <v>-0.12339999999999995</v>
      </c>
      <c r="L5303" s="2">
        <v>0.49309999999999998</v>
      </c>
      <c r="M5303" s="2">
        <v>0.49390000000000001</v>
      </c>
      <c r="N5303" s="2">
        <v>-8.0000000000002292E-4</v>
      </c>
      <c r="O5303" s="2">
        <v>-8.5566666666666666E-2</v>
      </c>
      <c r="P5303" s="2" t="s">
        <v>5765</v>
      </c>
      <c r="Q5303" s="5">
        <v>153689</v>
      </c>
      <c r="R5303" s="5" t="s">
        <v>4791</v>
      </c>
      <c r="S5303" s="5">
        <v>839</v>
      </c>
      <c r="T5303" s="5">
        <v>545.90764465901918</v>
      </c>
      <c r="U5303" s="5">
        <v>8</v>
      </c>
      <c r="V5303" s="5">
        <v>5.20531723155203</v>
      </c>
      <c r="W5303" s="5">
        <v>82</v>
      </c>
      <c r="X5303" s="5">
        <v>53.354501623408318</v>
      </c>
      <c r="Y5303" s="5">
        <v>182</v>
      </c>
      <c r="Z5303" s="5">
        <v>118.42096701780869</v>
      </c>
      <c r="AA5303" s="5">
        <v>567</v>
      </c>
      <c r="AB5303" s="5">
        <v>368.92685878625014</v>
      </c>
      <c r="AC5303" s="225">
        <v>3861</v>
      </c>
      <c r="AD5303" s="5">
        <v>2512.2162288777986</v>
      </c>
      <c r="AE5303" s="5">
        <v>530</v>
      </c>
      <c r="AF5303" s="5">
        <v>344.85226659032202</v>
      </c>
      <c r="AG5303" s="5">
        <v>2789</v>
      </c>
      <c r="AH5303" s="5">
        <v>1814.7037198498265</v>
      </c>
      <c r="AI5303" s="5">
        <v>542</v>
      </c>
      <c r="AJ5303" s="5">
        <v>352.66024243765008</v>
      </c>
    </row>
    <row r="5304" spans="1:36" x14ac:dyDescent="0.25">
      <c r="A5304">
        <v>2017</v>
      </c>
      <c r="B5304" t="s">
        <v>71</v>
      </c>
      <c r="C5304" s="212" t="s">
        <v>5770</v>
      </c>
      <c r="D5304" s="47" t="s">
        <v>970</v>
      </c>
      <c r="E5304" s="11">
        <v>0</v>
      </c>
      <c r="F5304" s="2">
        <v>0.4269</v>
      </c>
      <c r="G5304" s="2">
        <v>0.55940000000000001</v>
      </c>
      <c r="H5304" s="2">
        <v>-0.13250000000000001</v>
      </c>
      <c r="I5304" s="2">
        <v>0.41610000000000003</v>
      </c>
      <c r="J5304" s="2">
        <v>0.53949999999999998</v>
      </c>
      <c r="K5304" s="2">
        <v>-0.12339999999999995</v>
      </c>
      <c r="L5304" s="2">
        <v>0.49309999999999998</v>
      </c>
      <c r="M5304" s="2">
        <v>0.49390000000000001</v>
      </c>
      <c r="N5304" s="2">
        <v>-8.0000000000002292E-4</v>
      </c>
      <c r="O5304" s="2">
        <v>-8.5566666666666666E-2</v>
      </c>
      <c r="P5304" s="2" t="s">
        <v>5765</v>
      </c>
      <c r="Q5304" s="5">
        <v>154000</v>
      </c>
      <c r="R5304" s="5" t="s">
        <v>4791</v>
      </c>
      <c r="S5304" s="5">
        <v>711</v>
      </c>
      <c r="T5304" s="5">
        <v>461.68831168831167</v>
      </c>
      <c r="U5304" s="5">
        <v>5</v>
      </c>
      <c r="V5304" s="5">
        <v>3.2467532467532467</v>
      </c>
      <c r="W5304" s="5">
        <v>93</v>
      </c>
      <c r="X5304" s="5">
        <v>60.38961038961039</v>
      </c>
      <c r="Y5304" s="5">
        <v>195</v>
      </c>
      <c r="Z5304" s="5">
        <v>126.62337662337661</v>
      </c>
      <c r="AA5304" s="5">
        <v>418</v>
      </c>
      <c r="AB5304" s="5">
        <v>271.42857142857144</v>
      </c>
      <c r="AC5304" s="225">
        <v>3773</v>
      </c>
      <c r="AD5304" s="5">
        <v>2450</v>
      </c>
      <c r="AE5304" s="5">
        <v>636</v>
      </c>
      <c r="AF5304" s="5">
        <v>412.98701298701303</v>
      </c>
      <c r="AG5304" s="5">
        <v>2758</v>
      </c>
      <c r="AH5304" s="5">
        <v>1790.909090909091</v>
      </c>
      <c r="AI5304" s="5">
        <v>379</v>
      </c>
      <c r="AJ5304" s="5">
        <v>246.10389610389612</v>
      </c>
    </row>
    <row r="5305" spans="1:36" x14ac:dyDescent="0.25">
      <c r="A5305">
        <v>2018</v>
      </c>
      <c r="B5305" t="s">
        <v>71</v>
      </c>
      <c r="C5305" s="212" t="s">
        <v>5770</v>
      </c>
      <c r="D5305" s="47" t="s">
        <v>970</v>
      </c>
      <c r="E5305" s="11">
        <v>0</v>
      </c>
      <c r="F5305" s="2">
        <v>0.4269</v>
      </c>
      <c r="G5305" s="2">
        <v>0.55940000000000001</v>
      </c>
      <c r="H5305" s="2">
        <v>-0.13250000000000001</v>
      </c>
      <c r="I5305" s="2">
        <v>0.41610000000000003</v>
      </c>
      <c r="J5305" s="2">
        <v>0.53949999999999998</v>
      </c>
      <c r="K5305" s="2">
        <v>-0.12339999999999995</v>
      </c>
      <c r="L5305" s="2">
        <v>0.49309999999999998</v>
      </c>
      <c r="M5305" s="2">
        <v>0.49390000000000001</v>
      </c>
      <c r="N5305" s="2">
        <v>-8.0000000000002292E-4</v>
      </c>
      <c r="O5305" s="2">
        <v>-8.5566666666666666E-2</v>
      </c>
      <c r="P5305" s="2" t="s">
        <v>5765</v>
      </c>
      <c r="Q5305" s="5">
        <v>154101</v>
      </c>
      <c r="R5305" s="5" t="s">
        <v>4791</v>
      </c>
      <c r="S5305" s="5">
        <v>679</v>
      </c>
      <c r="T5305" s="5">
        <v>440.6201127831747</v>
      </c>
      <c r="U5305" s="5">
        <v>7</v>
      </c>
      <c r="V5305" s="5">
        <v>4.5424753895172643</v>
      </c>
      <c r="W5305" s="5">
        <v>109</v>
      </c>
      <c r="X5305" s="5">
        <v>70.732831065340264</v>
      </c>
      <c r="Y5305" s="5">
        <v>159</v>
      </c>
      <c r="Z5305" s="5">
        <v>103.17908384760645</v>
      </c>
      <c r="AA5305" s="5">
        <v>404</v>
      </c>
      <c r="AB5305" s="5">
        <v>262.16572248071071</v>
      </c>
      <c r="AC5305" s="225">
        <v>3467</v>
      </c>
      <c r="AD5305" s="5">
        <v>2249.8231679223368</v>
      </c>
      <c r="AE5305" s="5">
        <v>519</v>
      </c>
      <c r="AF5305" s="5">
        <v>336.79210387992288</v>
      </c>
      <c r="AG5305" s="5">
        <v>2603</v>
      </c>
      <c r="AH5305" s="5">
        <v>1689.1519198447772</v>
      </c>
      <c r="AI5305" s="5">
        <v>345</v>
      </c>
      <c r="AJ5305" s="5">
        <v>223.87914419763661</v>
      </c>
    </row>
    <row r="5306" spans="1:36" x14ac:dyDescent="0.25">
      <c r="A5306">
        <v>2018</v>
      </c>
      <c r="B5306" t="s">
        <v>71</v>
      </c>
      <c r="C5306" s="212" t="s">
        <v>5770</v>
      </c>
      <c r="D5306" s="47" t="s">
        <v>970</v>
      </c>
      <c r="E5306" s="11">
        <v>0</v>
      </c>
      <c r="F5306" s="2">
        <v>0.4269</v>
      </c>
      <c r="G5306" s="2">
        <v>0.55940000000000001</v>
      </c>
      <c r="H5306" s="2">
        <v>-0.13250000000000001</v>
      </c>
      <c r="I5306" s="2">
        <v>0.41610000000000003</v>
      </c>
      <c r="J5306" s="2">
        <v>0.53949999999999998</v>
      </c>
      <c r="K5306" s="2">
        <v>-0.12339999999999995</v>
      </c>
      <c r="L5306" s="2">
        <v>0.49309999999999998</v>
      </c>
      <c r="M5306" s="2">
        <v>0.49390000000000001</v>
      </c>
      <c r="N5306" s="2">
        <v>-8.0000000000002292E-4</v>
      </c>
      <c r="O5306" s="2">
        <v>-8.5566666666666666E-2</v>
      </c>
      <c r="P5306" s="2" t="s">
        <v>5765</v>
      </c>
      <c r="Q5306" s="5">
        <v>154101</v>
      </c>
      <c r="R5306" s="5" t="s">
        <v>4791</v>
      </c>
      <c r="S5306" s="5">
        <v>679</v>
      </c>
      <c r="T5306" s="5">
        <v>440.6201127831747</v>
      </c>
      <c r="U5306" s="5">
        <v>7</v>
      </c>
      <c r="V5306" s="5">
        <v>4.5424753895172643</v>
      </c>
      <c r="W5306" s="5">
        <v>109</v>
      </c>
      <c r="X5306" s="5">
        <v>70.732831065340264</v>
      </c>
      <c r="Y5306" s="5">
        <v>159</v>
      </c>
      <c r="Z5306" s="5">
        <v>103.17908384760645</v>
      </c>
      <c r="AA5306" s="5">
        <v>404</v>
      </c>
      <c r="AB5306" s="5">
        <v>262.16572248071071</v>
      </c>
      <c r="AC5306" s="225">
        <v>3467</v>
      </c>
      <c r="AD5306" s="5">
        <v>2249.8231679223368</v>
      </c>
      <c r="AE5306" s="5">
        <v>519</v>
      </c>
      <c r="AF5306" s="5">
        <v>336.79210387992288</v>
      </c>
      <c r="AG5306" s="5">
        <v>2603</v>
      </c>
      <c r="AH5306" s="5">
        <v>1689.1519198447772</v>
      </c>
      <c r="AI5306" s="5">
        <v>345</v>
      </c>
      <c r="AJ5306" s="5">
        <v>223.87914419763661</v>
      </c>
    </row>
    <row r="5307" spans="1:36" x14ac:dyDescent="0.25">
      <c r="A5307">
        <v>2018</v>
      </c>
      <c r="B5307" t="s">
        <v>49</v>
      </c>
      <c r="C5307" s="212" t="s">
        <v>602</v>
      </c>
      <c r="D5307" s="47" t="s">
        <v>6480</v>
      </c>
      <c r="E5307" s="11">
        <v>31.9</v>
      </c>
      <c r="F5307" s="2">
        <v>0</v>
      </c>
      <c r="G5307" s="2">
        <v>0</v>
      </c>
      <c r="H5307" s="2">
        <v>0</v>
      </c>
      <c r="I5307" s="2">
        <v>0.20399999999999999</v>
      </c>
      <c r="J5307" s="2">
        <v>0.73099999999999998</v>
      </c>
      <c r="K5307" s="2">
        <v>-0.52700000000000002</v>
      </c>
      <c r="L5307" s="2">
        <v>0.192</v>
      </c>
      <c r="M5307" s="2">
        <v>0.79700000000000004</v>
      </c>
      <c r="N5307" s="2">
        <v>-0.60499999999999998</v>
      </c>
      <c r="O5307" s="2">
        <v>-0.37733333333333335</v>
      </c>
      <c r="P5307" s="2" t="s">
        <v>5900</v>
      </c>
      <c r="Q5307" s="5">
        <v>154306</v>
      </c>
      <c r="R5307" s="5">
        <v>4837.1786833855804</v>
      </c>
      <c r="S5307" s="5">
        <v>1397</v>
      </c>
      <c r="T5307" s="5">
        <v>905.34392700219041</v>
      </c>
      <c r="U5307" s="5">
        <v>20</v>
      </c>
      <c r="V5307" s="5">
        <v>12.961258797454409</v>
      </c>
      <c r="W5307" s="5">
        <v>81</v>
      </c>
      <c r="X5307" s="5">
        <v>52.49309812969036</v>
      </c>
      <c r="Y5307" s="5">
        <v>358</v>
      </c>
      <c r="Z5307" s="5">
        <v>232.00653247443393</v>
      </c>
      <c r="AA5307" s="5">
        <v>938</v>
      </c>
      <c r="AB5307" s="5">
        <v>607.88303760061183</v>
      </c>
      <c r="AC5307" s="225">
        <v>4005</v>
      </c>
      <c r="AD5307" s="5">
        <v>2595.4920741902451</v>
      </c>
      <c r="AE5307" s="5">
        <v>746</v>
      </c>
      <c r="AF5307" s="5">
        <v>483.45495314504944</v>
      </c>
      <c r="AG5307" s="5">
        <v>2766</v>
      </c>
      <c r="AH5307" s="5">
        <v>1792.5420916879448</v>
      </c>
      <c r="AI5307" s="5">
        <v>493</v>
      </c>
      <c r="AJ5307" s="5">
        <v>319.49502935725116</v>
      </c>
    </row>
    <row r="5308" spans="1:36" x14ac:dyDescent="0.25">
      <c r="A5308">
        <v>2017</v>
      </c>
      <c r="B5308" t="s">
        <v>49</v>
      </c>
      <c r="C5308" s="212" t="s">
        <v>602</v>
      </c>
      <c r="D5308" s="47" t="s">
        <v>6480</v>
      </c>
      <c r="E5308" s="11">
        <v>31.9</v>
      </c>
      <c r="F5308" s="2">
        <v>0</v>
      </c>
      <c r="G5308" s="2">
        <v>0</v>
      </c>
      <c r="H5308" s="2">
        <v>0</v>
      </c>
      <c r="I5308" s="2">
        <v>0.20399999999999999</v>
      </c>
      <c r="J5308" s="2">
        <v>0.73099999999999998</v>
      </c>
      <c r="K5308" s="2">
        <v>-0.52700000000000002</v>
      </c>
      <c r="L5308" s="2">
        <v>0.192</v>
      </c>
      <c r="M5308" s="2">
        <v>0.79700000000000004</v>
      </c>
      <c r="N5308" s="2">
        <v>-0.60499999999999998</v>
      </c>
      <c r="O5308" s="2">
        <v>-0.37733333333333335</v>
      </c>
      <c r="P5308" s="2" t="s">
        <v>5900</v>
      </c>
      <c r="Q5308" s="5">
        <v>154562</v>
      </c>
      <c r="R5308" s="5">
        <v>4845.2037617554861</v>
      </c>
      <c r="S5308" s="5">
        <v>1351</v>
      </c>
      <c r="T5308" s="5">
        <v>874.08289230211824</v>
      </c>
      <c r="U5308" s="5">
        <v>14</v>
      </c>
      <c r="V5308" s="5">
        <v>9.0578538062395673</v>
      </c>
      <c r="W5308" s="5">
        <v>73</v>
      </c>
      <c r="X5308" s="5">
        <v>47.230237703963454</v>
      </c>
      <c r="Y5308" s="5">
        <v>380</v>
      </c>
      <c r="Z5308" s="5">
        <v>245.85603188364541</v>
      </c>
      <c r="AA5308" s="5">
        <v>884</v>
      </c>
      <c r="AB5308" s="5">
        <v>571.93876890826982</v>
      </c>
      <c r="AC5308" s="225">
        <v>4594</v>
      </c>
      <c r="AD5308" s="5">
        <v>2972.2700275617549</v>
      </c>
      <c r="AE5308" s="5">
        <v>1183</v>
      </c>
      <c r="AF5308" s="5">
        <v>765.38864662724347</v>
      </c>
      <c r="AG5308" s="5">
        <v>2902</v>
      </c>
      <c r="AH5308" s="5">
        <v>1877.5636961219445</v>
      </c>
      <c r="AI5308" s="5">
        <v>509</v>
      </c>
      <c r="AJ5308" s="5">
        <v>329.31768481256711</v>
      </c>
    </row>
    <row r="5309" spans="1:36" x14ac:dyDescent="0.25">
      <c r="A5309">
        <v>2018</v>
      </c>
      <c r="B5309" t="s">
        <v>49</v>
      </c>
      <c r="C5309" s="212" t="s">
        <v>602</v>
      </c>
      <c r="D5309" s="47" t="s">
        <v>6480</v>
      </c>
      <c r="E5309" s="11">
        <v>31.9</v>
      </c>
      <c r="F5309" s="2">
        <v>0</v>
      </c>
      <c r="G5309" s="2">
        <v>0</v>
      </c>
      <c r="H5309" s="2">
        <v>0</v>
      </c>
      <c r="I5309" s="2">
        <v>0.20399999999999999</v>
      </c>
      <c r="J5309" s="2">
        <v>0.73099999999999998</v>
      </c>
      <c r="K5309" s="2">
        <v>-0.52700000000000002</v>
      </c>
      <c r="L5309" s="2">
        <v>0.192</v>
      </c>
      <c r="M5309" s="2">
        <v>0.79700000000000004</v>
      </c>
      <c r="N5309" s="2">
        <v>-0.60499999999999998</v>
      </c>
      <c r="O5309" s="2">
        <v>-0.37733333333333335</v>
      </c>
      <c r="P5309" s="2" t="s">
        <v>5900</v>
      </c>
      <c r="Q5309" s="5">
        <v>155179</v>
      </c>
      <c r="R5309" s="5">
        <v>4864.545454545455</v>
      </c>
      <c r="S5309" s="5">
        <v>1534</v>
      </c>
      <c r="T5309" s="5">
        <v>988.5358199240876</v>
      </c>
      <c r="U5309" s="5">
        <v>19</v>
      </c>
      <c r="V5309" s="5">
        <v>12.243924757860279</v>
      </c>
      <c r="W5309" s="5">
        <v>104</v>
      </c>
      <c r="X5309" s="5">
        <v>67.019377621972041</v>
      </c>
      <c r="Y5309" s="5">
        <v>475</v>
      </c>
      <c r="Z5309" s="5">
        <v>306.09811894650693</v>
      </c>
      <c r="AA5309" s="5">
        <v>936</v>
      </c>
      <c r="AB5309" s="5">
        <v>603.17439859774834</v>
      </c>
      <c r="AC5309" s="225">
        <v>4089</v>
      </c>
      <c r="AD5309" s="5">
        <v>2635.0214913100358</v>
      </c>
      <c r="AE5309" s="5">
        <v>910</v>
      </c>
      <c r="AF5309" s="5">
        <v>586.41955419225542</v>
      </c>
      <c r="AG5309" s="5">
        <v>2752</v>
      </c>
      <c r="AH5309" s="5">
        <v>1773.4358386121835</v>
      </c>
      <c r="AI5309" s="5">
        <v>427</v>
      </c>
      <c r="AJ5309" s="5">
        <v>275.16609850559678</v>
      </c>
    </row>
    <row r="5310" spans="1:36" x14ac:dyDescent="0.25">
      <c r="A5310">
        <v>2018</v>
      </c>
      <c r="B5310" t="s">
        <v>70</v>
      </c>
      <c r="C5310" s="212" t="s">
        <v>722</v>
      </c>
      <c r="D5310" s="47" t="s">
        <v>1965</v>
      </c>
      <c r="E5310" s="11">
        <v>98.28</v>
      </c>
      <c r="F5310" s="2">
        <v>0.54959999999999998</v>
      </c>
      <c r="G5310" s="2">
        <v>0.42299999999999999</v>
      </c>
      <c r="H5310" s="2">
        <v>0.12659999999999999</v>
      </c>
      <c r="I5310" s="2">
        <v>0.56130000000000002</v>
      </c>
      <c r="J5310" s="2">
        <v>0.37659999999999999</v>
      </c>
      <c r="K5310" s="2">
        <v>0.18470000000000003</v>
      </c>
      <c r="L5310" s="2">
        <v>0.54410000000000003</v>
      </c>
      <c r="M5310" s="2">
        <v>0.44080000000000003</v>
      </c>
      <c r="N5310" s="2">
        <v>0.1033</v>
      </c>
      <c r="O5310" s="2">
        <v>0.13820000000000002</v>
      </c>
      <c r="P5310" s="5" t="s">
        <v>4792</v>
      </c>
      <c r="Q5310" s="5">
        <v>156264</v>
      </c>
      <c r="R5310" s="5">
        <v>1589.9877899877899</v>
      </c>
      <c r="S5310" s="5">
        <v>1041</v>
      </c>
      <c r="T5310" s="5">
        <v>666.18031024420213</v>
      </c>
      <c r="U5310" s="5">
        <v>15</v>
      </c>
      <c r="V5310" s="5">
        <v>9.5991399170634306</v>
      </c>
      <c r="W5310" s="5">
        <v>81</v>
      </c>
      <c r="X5310" s="5">
        <v>51.835355552142524</v>
      </c>
      <c r="Y5310" s="5">
        <v>130</v>
      </c>
      <c r="Z5310" s="5">
        <v>83.192545947883076</v>
      </c>
      <c r="AA5310" s="5">
        <v>815</v>
      </c>
      <c r="AB5310" s="5">
        <v>521.55326882711313</v>
      </c>
      <c r="AC5310" s="225">
        <v>4514</v>
      </c>
      <c r="AD5310" s="5">
        <v>2888.7011723749551</v>
      </c>
      <c r="AE5310" s="5">
        <v>598</v>
      </c>
      <c r="AF5310" s="5">
        <v>382.68571136026213</v>
      </c>
      <c r="AG5310" s="5">
        <v>3572</v>
      </c>
      <c r="AH5310" s="5">
        <v>2285.8751855833716</v>
      </c>
      <c r="AI5310" s="5">
        <v>344</v>
      </c>
      <c r="AJ5310" s="5">
        <v>220.14027543132133</v>
      </c>
    </row>
    <row r="5311" spans="1:36" x14ac:dyDescent="0.25">
      <c r="A5311">
        <v>2019</v>
      </c>
      <c r="B5311" t="s">
        <v>70</v>
      </c>
      <c r="C5311" s="212" t="s">
        <v>722</v>
      </c>
      <c r="D5311" s="47" t="s">
        <v>1965</v>
      </c>
      <c r="E5311" s="11">
        <v>98.28</v>
      </c>
      <c r="F5311" s="2">
        <v>0.54959999999999998</v>
      </c>
      <c r="G5311" s="2">
        <v>0.42299999999999999</v>
      </c>
      <c r="H5311" s="2">
        <v>0.12659999999999999</v>
      </c>
      <c r="I5311" s="2">
        <v>0.56130000000000002</v>
      </c>
      <c r="J5311" s="2">
        <v>0.37659999999999999</v>
      </c>
      <c r="K5311" s="2">
        <v>0.18470000000000003</v>
      </c>
      <c r="L5311" s="2">
        <v>0.54410000000000003</v>
      </c>
      <c r="M5311" s="2">
        <v>0.44080000000000003</v>
      </c>
      <c r="N5311" s="2">
        <v>0.1033</v>
      </c>
      <c r="O5311" s="2">
        <v>0.13820000000000002</v>
      </c>
      <c r="P5311" s="5" t="s">
        <v>4792</v>
      </c>
      <c r="Q5311" s="5">
        <v>159996</v>
      </c>
      <c r="R5311" s="5">
        <v>1627.9609279609278</v>
      </c>
      <c r="S5311" s="5">
        <v>926</v>
      </c>
      <c r="T5311" s="5">
        <v>578.76446911172775</v>
      </c>
      <c r="U5311" s="5">
        <v>14</v>
      </c>
      <c r="V5311" s="5">
        <v>8.7502187554688859</v>
      </c>
      <c r="W5311" s="5">
        <v>103</v>
      </c>
      <c r="X5311" s="5">
        <v>64.376609415235379</v>
      </c>
      <c r="Y5311" s="5">
        <v>116</v>
      </c>
      <c r="Z5311" s="5">
        <v>72.501812545313626</v>
      </c>
      <c r="AA5311" s="5">
        <v>693</v>
      </c>
      <c r="AB5311" s="5">
        <v>433.13582839570989</v>
      </c>
      <c r="AC5311" s="225">
        <v>4467</v>
      </c>
      <c r="AD5311" s="5">
        <v>2791.9447986199657</v>
      </c>
      <c r="AE5311" s="5">
        <v>543</v>
      </c>
      <c r="AF5311" s="5">
        <v>339.38348458711465</v>
      </c>
      <c r="AG5311" s="5">
        <v>3457</v>
      </c>
      <c r="AH5311" s="5">
        <v>2160.6790169754245</v>
      </c>
      <c r="AI5311" s="5">
        <v>467</v>
      </c>
      <c r="AJ5311" s="5">
        <v>291.88229705742646</v>
      </c>
    </row>
    <row r="5312" spans="1:36" x14ac:dyDescent="0.25">
      <c r="A5312">
        <v>2017</v>
      </c>
      <c r="B5312" t="s">
        <v>71</v>
      </c>
      <c r="C5312" s="212" t="s">
        <v>4812</v>
      </c>
      <c r="D5312" s="47" t="s">
        <v>4805</v>
      </c>
      <c r="E5312" s="11">
        <v>0</v>
      </c>
      <c r="F5312" s="2">
        <v>0.51259999999999994</v>
      </c>
      <c r="G5312" s="2">
        <v>0.46920000000000001</v>
      </c>
      <c r="H5312" s="2">
        <v>4.3399999999999939E-2</v>
      </c>
      <c r="I5312" s="2">
        <v>0.55620000000000003</v>
      </c>
      <c r="J5312" s="2">
        <v>0.3891</v>
      </c>
      <c r="K5312" s="2">
        <v>0.16710000000000003</v>
      </c>
      <c r="L5312" s="2">
        <v>0.6502</v>
      </c>
      <c r="M5312" s="2">
        <v>0.33489999999999998</v>
      </c>
      <c r="N5312" s="2">
        <v>0.31530000000000002</v>
      </c>
      <c r="O5312" s="2">
        <v>0.17526666666666668</v>
      </c>
      <c r="P5312" s="2" t="s">
        <v>4792</v>
      </c>
      <c r="Q5312" s="5">
        <v>172804</v>
      </c>
      <c r="R5312" s="5" t="s">
        <v>4791</v>
      </c>
      <c r="S5312" s="5">
        <v>176</v>
      </c>
      <c r="T5312" s="5">
        <v>101.84949422467074</v>
      </c>
      <c r="U5312" s="5">
        <v>2</v>
      </c>
      <c r="V5312" s="5">
        <v>1.15738061618944</v>
      </c>
      <c r="W5312" s="5">
        <v>39</v>
      </c>
      <c r="X5312" s="5">
        <v>22.568922015694081</v>
      </c>
      <c r="Y5312" s="5">
        <v>36</v>
      </c>
      <c r="Z5312" s="5">
        <v>20.832851091409921</v>
      </c>
      <c r="AA5312" s="5">
        <v>99</v>
      </c>
      <c r="AB5312" s="5">
        <v>57.29034050137728</v>
      </c>
      <c r="AC5312" s="225">
        <v>2571</v>
      </c>
      <c r="AD5312" s="5">
        <v>1487.8127821115252</v>
      </c>
      <c r="AE5312" s="5">
        <v>309</v>
      </c>
      <c r="AF5312" s="5">
        <v>178.8153052012685</v>
      </c>
      <c r="AG5312" s="5">
        <v>2178</v>
      </c>
      <c r="AH5312" s="5">
        <v>1260.3874910303002</v>
      </c>
      <c r="AI5312" s="5">
        <v>84</v>
      </c>
      <c r="AJ5312" s="5">
        <v>48.609985879956483</v>
      </c>
    </row>
    <row r="5313" spans="1:36" x14ac:dyDescent="0.25">
      <c r="A5313">
        <v>2017</v>
      </c>
      <c r="B5313" t="s">
        <v>70</v>
      </c>
      <c r="C5313" s="212" t="s">
        <v>659</v>
      </c>
      <c r="D5313" s="47" t="s">
        <v>5145</v>
      </c>
      <c r="E5313" s="11">
        <v>144.55000000000001</v>
      </c>
      <c r="F5313" s="2">
        <v>0.5383</v>
      </c>
      <c r="G5313" s="2">
        <v>0.44140000000000001</v>
      </c>
      <c r="H5313" s="2">
        <v>9.6899999999999986E-2</v>
      </c>
      <c r="I5313" s="2">
        <v>0.55289999999999995</v>
      </c>
      <c r="J5313" s="2">
        <v>0.38840000000000002</v>
      </c>
      <c r="K5313" s="2">
        <v>0.16449999999999992</v>
      </c>
      <c r="L5313" s="2">
        <v>0.56620000000000004</v>
      </c>
      <c r="M5313" s="2">
        <v>0.41670000000000001</v>
      </c>
      <c r="N5313" s="2">
        <v>0.14950000000000002</v>
      </c>
      <c r="O5313" s="2">
        <v>0.13696666666666665</v>
      </c>
      <c r="P5313" s="5" t="s">
        <v>4792</v>
      </c>
      <c r="Q5313" s="5">
        <v>178753</v>
      </c>
      <c r="R5313" s="5">
        <v>1236.6170875129712</v>
      </c>
      <c r="S5313" s="5">
        <v>1905</v>
      </c>
      <c r="T5313" s="5">
        <v>1065.7163795852377</v>
      </c>
      <c r="U5313" s="5">
        <v>31</v>
      </c>
      <c r="V5313" s="5">
        <v>17.342366281964498</v>
      </c>
      <c r="W5313" s="5">
        <v>120</v>
      </c>
      <c r="X5313" s="5">
        <v>67.131740446314183</v>
      </c>
      <c r="Y5313" s="5">
        <v>330</v>
      </c>
      <c r="Z5313" s="5">
        <v>184.61228622736402</v>
      </c>
      <c r="AA5313" s="5">
        <v>1424</v>
      </c>
      <c r="AB5313" s="5">
        <v>796.6299866295949</v>
      </c>
      <c r="AC5313" s="225">
        <v>10700</v>
      </c>
      <c r="AD5313" s="5">
        <v>5985.9135231296814</v>
      </c>
      <c r="AE5313" s="5">
        <v>1540</v>
      </c>
      <c r="AF5313" s="5">
        <v>861.52400239436543</v>
      </c>
      <c r="AG5313" s="5">
        <v>7818</v>
      </c>
      <c r="AH5313" s="5">
        <v>4373.6328900773697</v>
      </c>
      <c r="AI5313" s="5">
        <v>1342</v>
      </c>
      <c r="AJ5313" s="5">
        <v>750.75663065794708</v>
      </c>
    </row>
    <row r="5314" spans="1:36" x14ac:dyDescent="0.25">
      <c r="A5314">
        <v>2017</v>
      </c>
      <c r="B5314" t="s">
        <v>71</v>
      </c>
      <c r="C5314" s="212" t="s">
        <v>4810</v>
      </c>
      <c r="D5314" s="47" t="s">
        <v>4805</v>
      </c>
      <c r="E5314" s="11">
        <v>0</v>
      </c>
      <c r="F5314" s="2">
        <v>0.51259999999999994</v>
      </c>
      <c r="G5314" s="2">
        <v>0.46920000000000001</v>
      </c>
      <c r="H5314" s="2">
        <v>4.3399999999999939E-2</v>
      </c>
      <c r="I5314" s="2">
        <v>0.55620000000000003</v>
      </c>
      <c r="J5314" s="2">
        <v>0.3891</v>
      </c>
      <c r="K5314" s="2">
        <v>0.16710000000000003</v>
      </c>
      <c r="L5314" s="2">
        <v>0.6502</v>
      </c>
      <c r="M5314" s="2">
        <v>0.33489999999999998</v>
      </c>
      <c r="N5314" s="2">
        <v>0.31530000000000002</v>
      </c>
      <c r="O5314" s="2">
        <v>0.17526666666666668</v>
      </c>
      <c r="P5314" s="2" t="s">
        <v>4792</v>
      </c>
      <c r="Q5314" s="5">
        <v>179934</v>
      </c>
      <c r="R5314" s="5" t="s">
        <v>4791</v>
      </c>
      <c r="S5314" s="5">
        <v>267</v>
      </c>
      <c r="T5314" s="5">
        <v>148.38774217212978</v>
      </c>
      <c r="U5314" s="5">
        <v>2</v>
      </c>
      <c r="V5314" s="5">
        <v>1.1115186679560283</v>
      </c>
      <c r="W5314" s="5">
        <v>46</v>
      </c>
      <c r="X5314" s="5">
        <v>25.56492936298865</v>
      </c>
      <c r="Y5314" s="5">
        <v>68</v>
      </c>
      <c r="Z5314" s="5">
        <v>37.791634710504965</v>
      </c>
      <c r="AA5314" s="5">
        <v>151</v>
      </c>
      <c r="AB5314" s="5">
        <v>83.919659430680142</v>
      </c>
      <c r="AC5314" s="225">
        <v>2417</v>
      </c>
      <c r="AD5314" s="5">
        <v>1343.2703102248602</v>
      </c>
      <c r="AE5314" s="5">
        <v>297</v>
      </c>
      <c r="AF5314" s="5">
        <v>165.0605221914702</v>
      </c>
      <c r="AG5314" s="5">
        <v>1965</v>
      </c>
      <c r="AH5314" s="5">
        <v>1092.0670912667979</v>
      </c>
      <c r="AI5314" s="5">
        <v>155</v>
      </c>
      <c r="AJ5314" s="5">
        <v>86.142696766592195</v>
      </c>
    </row>
    <row r="5315" spans="1:36" x14ac:dyDescent="0.25">
      <c r="A5315">
        <v>2018</v>
      </c>
      <c r="B5315" t="s">
        <v>70</v>
      </c>
      <c r="C5315" s="212" t="s">
        <v>659</v>
      </c>
      <c r="D5315" s="47" t="s">
        <v>5145</v>
      </c>
      <c r="E5315" s="11">
        <v>144.55000000000001</v>
      </c>
      <c r="F5315" s="2">
        <v>0.5383</v>
      </c>
      <c r="G5315" s="2">
        <v>0.44140000000000001</v>
      </c>
      <c r="H5315" s="2">
        <v>9.6899999999999986E-2</v>
      </c>
      <c r="I5315" s="2">
        <v>0.55289999999999995</v>
      </c>
      <c r="J5315" s="2">
        <v>0.38840000000000002</v>
      </c>
      <c r="K5315" s="2">
        <v>0.16449999999999992</v>
      </c>
      <c r="L5315" s="2">
        <v>0.56620000000000004</v>
      </c>
      <c r="M5315" s="2">
        <v>0.41670000000000001</v>
      </c>
      <c r="N5315" s="2">
        <v>0.14950000000000002</v>
      </c>
      <c r="O5315" s="2">
        <v>0.13696666666666665</v>
      </c>
      <c r="P5315" s="5" t="s">
        <v>4792</v>
      </c>
      <c r="Q5315" s="5">
        <v>180397</v>
      </c>
      <c r="R5315" s="5">
        <v>1247.9903147699756</v>
      </c>
      <c r="S5315" s="5">
        <v>1891</v>
      </c>
      <c r="T5315" s="5">
        <v>1048.2435960686707</v>
      </c>
      <c r="U5315" s="5">
        <v>19</v>
      </c>
      <c r="V5315" s="5">
        <v>10.532325925597432</v>
      </c>
      <c r="W5315" s="5">
        <v>149</v>
      </c>
      <c r="X5315" s="5">
        <v>82.595608574421959</v>
      </c>
      <c r="Y5315" s="5">
        <v>310</v>
      </c>
      <c r="Z5315" s="5">
        <v>171.8432124702739</v>
      </c>
      <c r="AA5315" s="5">
        <v>1413</v>
      </c>
      <c r="AB5315" s="5">
        <v>783.27244909837759</v>
      </c>
      <c r="AC5315" s="225">
        <v>10930</v>
      </c>
      <c r="AD5315" s="5">
        <v>6058.8590719357862</v>
      </c>
      <c r="AE5315" s="5">
        <v>1441</v>
      </c>
      <c r="AF5315" s="5">
        <v>798.79377151504741</v>
      </c>
      <c r="AG5315" s="5">
        <v>8065</v>
      </c>
      <c r="AH5315" s="5">
        <v>4470.6951889443844</v>
      </c>
      <c r="AI5315" s="5">
        <v>1424</v>
      </c>
      <c r="AJ5315" s="5">
        <v>789.37011147635485</v>
      </c>
    </row>
    <row r="5316" spans="1:36" x14ac:dyDescent="0.25">
      <c r="A5316">
        <v>2019</v>
      </c>
      <c r="B5316" t="s">
        <v>70</v>
      </c>
      <c r="C5316" s="212" t="s">
        <v>659</v>
      </c>
      <c r="D5316" s="47" t="s">
        <v>5145</v>
      </c>
      <c r="E5316" s="11">
        <v>144.55000000000001</v>
      </c>
      <c r="F5316" s="2">
        <v>0.5383</v>
      </c>
      <c r="G5316" s="2">
        <v>0.44140000000000001</v>
      </c>
      <c r="H5316" s="2">
        <v>9.6899999999999986E-2</v>
      </c>
      <c r="I5316" s="2">
        <v>0.55289999999999995</v>
      </c>
      <c r="J5316" s="2">
        <v>0.38840000000000002</v>
      </c>
      <c r="K5316" s="2">
        <v>0.16449999999999992</v>
      </c>
      <c r="L5316" s="2">
        <v>0.56620000000000004</v>
      </c>
      <c r="M5316" s="2">
        <v>0.41670000000000001</v>
      </c>
      <c r="N5316" s="2">
        <v>0.14950000000000002</v>
      </c>
      <c r="O5316" s="2">
        <v>0.13696666666666665</v>
      </c>
      <c r="P5316" s="5" t="s">
        <v>4792</v>
      </c>
      <c r="Q5316" s="5">
        <v>181848</v>
      </c>
      <c r="R5316" s="5">
        <v>1258.028363887928</v>
      </c>
      <c r="S5316" s="5">
        <v>1946</v>
      </c>
      <c r="T5316" s="5">
        <v>1070.1244995820684</v>
      </c>
      <c r="U5316" s="5">
        <v>33</v>
      </c>
      <c r="V5316" s="5">
        <v>18.147023888082355</v>
      </c>
      <c r="W5316" s="5">
        <v>161</v>
      </c>
      <c r="X5316" s="5">
        <v>88.535480181250279</v>
      </c>
      <c r="Y5316" s="5">
        <v>196</v>
      </c>
      <c r="Z5316" s="5">
        <v>107.78232369891337</v>
      </c>
      <c r="AA5316" s="5">
        <v>1556</v>
      </c>
      <c r="AB5316" s="5">
        <v>855.65967181382257</v>
      </c>
      <c r="AC5316" s="225">
        <v>10106</v>
      </c>
      <c r="AD5316" s="5">
        <v>5557.388588271524</v>
      </c>
      <c r="AE5316" s="5">
        <v>1098</v>
      </c>
      <c r="AF5316" s="5">
        <v>603.80097663983111</v>
      </c>
      <c r="AG5316" s="5">
        <v>7694</v>
      </c>
      <c r="AH5316" s="5">
        <v>4231.0061149971407</v>
      </c>
      <c r="AI5316" s="5">
        <v>1314</v>
      </c>
      <c r="AJ5316" s="5">
        <v>722.58149663455185</v>
      </c>
    </row>
    <row r="5317" spans="1:36" x14ac:dyDescent="0.25">
      <c r="A5317">
        <v>2019</v>
      </c>
      <c r="B5317" t="s">
        <v>71</v>
      </c>
      <c r="C5317" s="212" t="s">
        <v>5941</v>
      </c>
      <c r="D5317" s="47" t="s">
        <v>4970</v>
      </c>
      <c r="E5317" s="11">
        <v>0</v>
      </c>
      <c r="F5317" s="2">
        <v>0.4289</v>
      </c>
      <c r="G5317" s="2">
        <v>0.56040000000000001</v>
      </c>
      <c r="H5317" s="2">
        <v>-0.13150000000000001</v>
      </c>
      <c r="I5317" s="2">
        <v>0.3201</v>
      </c>
      <c r="J5317" s="2">
        <v>0.64510000000000001</v>
      </c>
      <c r="K5317" s="2">
        <v>-0.32500000000000001</v>
      </c>
      <c r="L5317" s="2">
        <v>0.33939999999999998</v>
      </c>
      <c r="M5317" s="2">
        <v>0.64990000000000003</v>
      </c>
      <c r="N5317" s="2">
        <v>-0.31050000000000005</v>
      </c>
      <c r="O5317" s="2">
        <v>-0.25566666666666671</v>
      </c>
      <c r="P5317" s="2" t="s">
        <v>5900</v>
      </c>
      <c r="Q5317" s="5">
        <v>184418</v>
      </c>
      <c r="R5317" s="5" t="s">
        <v>4791</v>
      </c>
      <c r="S5317" s="5">
        <v>776</v>
      </c>
      <c r="T5317" s="5">
        <v>420.7832207268271</v>
      </c>
      <c r="U5317" s="5">
        <v>0</v>
      </c>
      <c r="V5317" s="5">
        <v>0</v>
      </c>
      <c r="W5317" s="5">
        <v>82</v>
      </c>
      <c r="X5317" s="5">
        <v>44.464206313917295</v>
      </c>
      <c r="Y5317" s="5">
        <v>143</v>
      </c>
      <c r="Z5317" s="5">
        <v>77.541237840124069</v>
      </c>
      <c r="AA5317" s="5">
        <v>551</v>
      </c>
      <c r="AB5317" s="5">
        <v>298.77777657278574</v>
      </c>
      <c r="AC5317" s="225">
        <v>4553</v>
      </c>
      <c r="AD5317" s="5">
        <v>2468.8479432593349</v>
      </c>
      <c r="AE5317" s="5">
        <v>631</v>
      </c>
      <c r="AF5317" s="5">
        <v>342.15749004977823</v>
      </c>
      <c r="AG5317" s="5">
        <v>3801</v>
      </c>
      <c r="AH5317" s="5">
        <v>2061.0786365756053</v>
      </c>
      <c r="AI5317" s="5">
        <v>121</v>
      </c>
      <c r="AJ5317" s="5">
        <v>65.611816633951136</v>
      </c>
    </row>
    <row r="5318" spans="1:36" x14ac:dyDescent="0.25">
      <c r="A5318">
        <v>2018</v>
      </c>
      <c r="B5318" t="s">
        <v>71</v>
      </c>
      <c r="C5318" s="212" t="s">
        <v>5941</v>
      </c>
      <c r="D5318" s="47" t="s">
        <v>4970</v>
      </c>
      <c r="E5318" s="11">
        <v>0</v>
      </c>
      <c r="F5318" s="2">
        <v>0.4289</v>
      </c>
      <c r="G5318" s="2">
        <v>0.56040000000000001</v>
      </c>
      <c r="H5318" s="2">
        <v>-0.13150000000000001</v>
      </c>
      <c r="I5318" s="2">
        <v>0.3201</v>
      </c>
      <c r="J5318" s="2">
        <v>0.64510000000000001</v>
      </c>
      <c r="K5318" s="2">
        <v>-0.32500000000000001</v>
      </c>
      <c r="L5318" s="2">
        <v>0.33939999999999998</v>
      </c>
      <c r="M5318" s="2">
        <v>0.64990000000000003</v>
      </c>
      <c r="N5318" s="2">
        <v>-0.31050000000000005</v>
      </c>
      <c r="O5318" s="2">
        <v>-0.25566666666666671</v>
      </c>
      <c r="P5318" s="2" t="s">
        <v>5900</v>
      </c>
      <c r="Q5318" s="5">
        <v>184461</v>
      </c>
      <c r="R5318" s="5" t="s">
        <v>4791</v>
      </c>
      <c r="S5318" s="5">
        <v>694</v>
      </c>
      <c r="T5318" s="5">
        <v>376.23129008299856</v>
      </c>
      <c r="U5318" s="5">
        <v>2</v>
      </c>
      <c r="V5318" s="5">
        <v>1.0842400290576328</v>
      </c>
      <c r="W5318" s="5">
        <v>12</v>
      </c>
      <c r="X5318" s="5">
        <v>6.5054401743457966</v>
      </c>
      <c r="Y5318" s="5">
        <v>141</v>
      </c>
      <c r="Z5318" s="5">
        <v>76.438922048563114</v>
      </c>
      <c r="AA5318" s="5">
        <v>539</v>
      </c>
      <c r="AB5318" s="5">
        <v>292.20268783103199</v>
      </c>
      <c r="AC5318" s="225">
        <v>4834</v>
      </c>
      <c r="AD5318" s="5">
        <v>2620.6081502322986</v>
      </c>
      <c r="AE5318" s="5">
        <v>553</v>
      </c>
      <c r="AF5318" s="5">
        <v>299.79236803443547</v>
      </c>
      <c r="AG5318" s="5">
        <v>4142</v>
      </c>
      <c r="AH5318" s="5">
        <v>2245.4611001783578</v>
      </c>
      <c r="AI5318" s="5">
        <v>139</v>
      </c>
      <c r="AJ5318" s="5">
        <v>75.354682019505475</v>
      </c>
    </row>
    <row r="5319" spans="1:36" x14ac:dyDescent="0.25">
      <c r="A5319">
        <v>2018</v>
      </c>
      <c r="B5319" t="s">
        <v>71</v>
      </c>
      <c r="C5319" s="212" t="s">
        <v>5941</v>
      </c>
      <c r="D5319" s="47" t="s">
        <v>4970</v>
      </c>
      <c r="E5319" s="11">
        <v>0</v>
      </c>
      <c r="F5319" s="2">
        <v>0.4289</v>
      </c>
      <c r="G5319" s="2">
        <v>0.56040000000000001</v>
      </c>
      <c r="H5319" s="2">
        <v>-0.13150000000000001</v>
      </c>
      <c r="I5319" s="2">
        <v>0.3201</v>
      </c>
      <c r="J5319" s="2">
        <v>0.64510000000000001</v>
      </c>
      <c r="K5319" s="2">
        <v>-0.32500000000000001</v>
      </c>
      <c r="L5319" s="2">
        <v>0.33939999999999998</v>
      </c>
      <c r="M5319" s="2">
        <v>0.64990000000000003</v>
      </c>
      <c r="N5319" s="2">
        <v>-0.31050000000000005</v>
      </c>
      <c r="O5319" s="2">
        <v>-0.25566666666666671</v>
      </c>
      <c r="P5319" s="2" t="s">
        <v>5900</v>
      </c>
      <c r="Q5319" s="5">
        <v>184461</v>
      </c>
      <c r="R5319" s="5" t="s">
        <v>4791</v>
      </c>
      <c r="S5319" s="5">
        <v>694</v>
      </c>
      <c r="T5319" s="5">
        <v>376.23129008299856</v>
      </c>
      <c r="U5319" s="5">
        <v>2</v>
      </c>
      <c r="V5319" s="5">
        <v>1.0842400290576328</v>
      </c>
      <c r="W5319" s="5">
        <v>12</v>
      </c>
      <c r="X5319" s="5">
        <v>6.5054401743457966</v>
      </c>
      <c r="Y5319" s="5">
        <v>141</v>
      </c>
      <c r="Z5319" s="5">
        <v>76.438922048563114</v>
      </c>
      <c r="AA5319" s="5">
        <v>539</v>
      </c>
      <c r="AB5319" s="5">
        <v>292.20268783103199</v>
      </c>
      <c r="AC5319" s="225">
        <v>4834</v>
      </c>
      <c r="AD5319" s="5">
        <v>2620.6081502322986</v>
      </c>
      <c r="AE5319" s="5">
        <v>553</v>
      </c>
      <c r="AF5319" s="5">
        <v>299.79236803443547</v>
      </c>
      <c r="AG5319" s="5">
        <v>4142</v>
      </c>
      <c r="AH5319" s="5">
        <v>2245.4611001783578</v>
      </c>
      <c r="AI5319" s="5">
        <v>139</v>
      </c>
      <c r="AJ5319" s="5">
        <v>75.354682019505475</v>
      </c>
    </row>
    <row r="5320" spans="1:36" x14ac:dyDescent="0.25">
      <c r="A5320">
        <v>2018</v>
      </c>
      <c r="B5320" t="s">
        <v>49</v>
      </c>
      <c r="C5320" s="212" t="s">
        <v>618</v>
      </c>
      <c r="D5320" s="47" t="s">
        <v>6524</v>
      </c>
      <c r="E5320" s="11">
        <v>37.4</v>
      </c>
      <c r="F5320" s="2">
        <v>0</v>
      </c>
      <c r="G5320" s="2">
        <v>0</v>
      </c>
      <c r="H5320" s="2">
        <v>0</v>
      </c>
      <c r="I5320" s="2">
        <v>0.26700000000000002</v>
      </c>
      <c r="J5320" s="2">
        <v>0.65</v>
      </c>
      <c r="K5320" s="2">
        <v>-0.38300000000000001</v>
      </c>
      <c r="L5320" s="2">
        <v>0.29199999999999998</v>
      </c>
      <c r="M5320" s="2">
        <v>0.69</v>
      </c>
      <c r="N5320" s="2">
        <v>-0.39799999999999996</v>
      </c>
      <c r="O5320" s="2">
        <v>-0.26033333333333331</v>
      </c>
      <c r="P5320" s="2" t="s">
        <v>5900</v>
      </c>
      <c r="Q5320" s="5">
        <v>184945</v>
      </c>
      <c r="R5320" s="5">
        <v>4945.0534759358288</v>
      </c>
      <c r="S5320" s="5">
        <v>1165</v>
      </c>
      <c r="T5320" s="5">
        <v>629.91700235205064</v>
      </c>
      <c r="U5320" s="5">
        <v>13</v>
      </c>
      <c r="V5320" s="5">
        <v>7.0291167644434829</v>
      </c>
      <c r="W5320" s="5">
        <v>40</v>
      </c>
      <c r="X5320" s="5">
        <v>21.628051582903023</v>
      </c>
      <c r="Y5320" s="5">
        <v>229</v>
      </c>
      <c r="Z5320" s="5">
        <v>123.82059531211981</v>
      </c>
      <c r="AA5320" s="5">
        <v>883</v>
      </c>
      <c r="AB5320" s="5">
        <v>477.43923869258424</v>
      </c>
      <c r="AC5320" s="225">
        <v>3792</v>
      </c>
      <c r="AD5320" s="5">
        <v>2050.3392900592066</v>
      </c>
      <c r="AE5320" s="5">
        <v>786</v>
      </c>
      <c r="AF5320" s="5">
        <v>424.99121360404445</v>
      </c>
      <c r="AG5320" s="5">
        <v>2637</v>
      </c>
      <c r="AH5320" s="5">
        <v>1425.8293006028821</v>
      </c>
      <c r="AI5320" s="5">
        <v>369</v>
      </c>
      <c r="AJ5320" s="5">
        <v>199.51877585228044</v>
      </c>
    </row>
    <row r="5321" spans="1:36" x14ac:dyDescent="0.25">
      <c r="A5321">
        <v>2017</v>
      </c>
      <c r="B5321" t="s">
        <v>49</v>
      </c>
      <c r="C5321" s="212" t="s">
        <v>618</v>
      </c>
      <c r="D5321" s="47" t="s">
        <v>6524</v>
      </c>
      <c r="E5321" s="11">
        <v>37.4</v>
      </c>
      <c r="F5321" s="2">
        <v>0</v>
      </c>
      <c r="G5321" s="2">
        <v>0</v>
      </c>
      <c r="H5321" s="2">
        <v>0</v>
      </c>
      <c r="I5321" s="2">
        <v>0.26700000000000002</v>
      </c>
      <c r="J5321" s="2">
        <v>0.65</v>
      </c>
      <c r="K5321" s="2">
        <v>-0.38300000000000001</v>
      </c>
      <c r="L5321" s="2">
        <v>0.29199999999999998</v>
      </c>
      <c r="M5321" s="2">
        <v>0.69</v>
      </c>
      <c r="N5321" s="2">
        <v>-0.39799999999999996</v>
      </c>
      <c r="O5321" s="2">
        <v>-0.26033333333333331</v>
      </c>
      <c r="P5321" s="2" t="s">
        <v>5900</v>
      </c>
      <c r="Q5321" s="5">
        <v>185107</v>
      </c>
      <c r="R5321" s="5">
        <v>4949.3850267379685</v>
      </c>
      <c r="S5321" s="5">
        <v>1345</v>
      </c>
      <c r="T5321" s="5">
        <v>726.60677337972095</v>
      </c>
      <c r="U5321" s="5">
        <v>5</v>
      </c>
      <c r="V5321" s="5">
        <v>2.7011404214859516</v>
      </c>
      <c r="W5321" s="5">
        <v>42</v>
      </c>
      <c r="X5321" s="5">
        <v>22.68957954048199</v>
      </c>
      <c r="Y5321" s="5">
        <v>324</v>
      </c>
      <c r="Z5321" s="5">
        <v>175.03389931228966</v>
      </c>
      <c r="AA5321" s="5">
        <v>974</v>
      </c>
      <c r="AB5321" s="5">
        <v>526.18215410546327</v>
      </c>
      <c r="AC5321" s="225">
        <v>4047</v>
      </c>
      <c r="AD5321" s="5">
        <v>2186.3030571507293</v>
      </c>
      <c r="AE5321" s="5">
        <v>866</v>
      </c>
      <c r="AF5321" s="5">
        <v>467.83752100136684</v>
      </c>
      <c r="AG5321" s="5">
        <v>2784</v>
      </c>
      <c r="AH5321" s="5">
        <v>1503.9949866833776</v>
      </c>
      <c r="AI5321" s="5">
        <v>397</v>
      </c>
      <c r="AJ5321" s="5">
        <v>214.47054946598453</v>
      </c>
    </row>
    <row r="5322" spans="1:36" x14ac:dyDescent="0.25">
      <c r="A5322">
        <v>2017</v>
      </c>
      <c r="B5322" t="s">
        <v>71</v>
      </c>
      <c r="C5322" s="212" t="s">
        <v>5941</v>
      </c>
      <c r="D5322" s="47" t="s">
        <v>4970</v>
      </c>
      <c r="E5322" s="11">
        <v>0</v>
      </c>
      <c r="F5322" s="2">
        <v>0.4289</v>
      </c>
      <c r="G5322" s="2">
        <v>0.56040000000000001</v>
      </c>
      <c r="H5322" s="2">
        <v>-0.13150000000000001</v>
      </c>
      <c r="I5322" s="2">
        <v>0.3201</v>
      </c>
      <c r="J5322" s="2">
        <v>0.64510000000000001</v>
      </c>
      <c r="K5322" s="2">
        <v>-0.32500000000000001</v>
      </c>
      <c r="L5322" s="2">
        <v>0.33939999999999998</v>
      </c>
      <c r="M5322" s="2">
        <v>0.64990000000000003</v>
      </c>
      <c r="N5322" s="2">
        <v>-0.31050000000000005</v>
      </c>
      <c r="O5322" s="2">
        <v>-0.25566666666666671</v>
      </c>
      <c r="P5322" s="2" t="s">
        <v>5900</v>
      </c>
      <c r="Q5322" s="5">
        <v>185216</v>
      </c>
      <c r="R5322" s="5" t="s">
        <v>4791</v>
      </c>
      <c r="S5322" s="5">
        <v>476</v>
      </c>
      <c r="T5322" s="5">
        <v>256.99723565998619</v>
      </c>
      <c r="U5322" s="5">
        <v>5</v>
      </c>
      <c r="V5322" s="5">
        <v>2.6995507947477542</v>
      </c>
      <c r="W5322" s="5">
        <v>79</v>
      </c>
      <c r="X5322" s="5">
        <v>42.652902557014514</v>
      </c>
      <c r="Y5322" s="5">
        <v>133</v>
      </c>
      <c r="Z5322" s="5">
        <v>71.808051140290246</v>
      </c>
      <c r="AA5322" s="5">
        <v>259</v>
      </c>
      <c r="AB5322" s="5">
        <v>139.83673116793366</v>
      </c>
      <c r="AC5322" s="225">
        <v>5176</v>
      </c>
      <c r="AD5322" s="5">
        <v>2794.5749827228751</v>
      </c>
      <c r="AE5322" s="5">
        <v>661</v>
      </c>
      <c r="AF5322" s="5">
        <v>356.88061506565305</v>
      </c>
      <c r="AG5322" s="5">
        <v>4374</v>
      </c>
      <c r="AH5322" s="5">
        <v>2361.5670352453353</v>
      </c>
      <c r="AI5322" s="5">
        <v>141</v>
      </c>
      <c r="AJ5322" s="5">
        <v>76.12733241188667</v>
      </c>
    </row>
    <row r="5323" spans="1:36" x14ac:dyDescent="0.25">
      <c r="A5323">
        <v>2018</v>
      </c>
      <c r="B5323" t="s">
        <v>49</v>
      </c>
      <c r="C5323" s="212" t="s">
        <v>618</v>
      </c>
      <c r="D5323" s="47" t="s">
        <v>6524</v>
      </c>
      <c r="E5323" s="11">
        <v>37.4</v>
      </c>
      <c r="F5323" s="2">
        <v>0</v>
      </c>
      <c r="G5323" s="2">
        <v>0</v>
      </c>
      <c r="H5323" s="2">
        <v>0</v>
      </c>
      <c r="I5323" s="2">
        <v>0.26700000000000002</v>
      </c>
      <c r="J5323" s="2">
        <v>0.65</v>
      </c>
      <c r="K5323" s="2">
        <v>-0.38300000000000001</v>
      </c>
      <c r="L5323" s="2">
        <v>0.29199999999999998</v>
      </c>
      <c r="M5323" s="2">
        <v>0.69</v>
      </c>
      <c r="N5323" s="2">
        <v>-0.39799999999999996</v>
      </c>
      <c r="O5323" s="2">
        <v>-0.26033333333333331</v>
      </c>
      <c r="P5323" s="2" t="s">
        <v>5900</v>
      </c>
      <c r="Q5323" s="5">
        <v>186188</v>
      </c>
      <c r="R5323" s="5">
        <v>4978.2887700534757</v>
      </c>
      <c r="S5323" s="5">
        <v>1271</v>
      </c>
      <c r="T5323" s="5">
        <v>682.64334973252835</v>
      </c>
      <c r="U5323" s="5">
        <v>4</v>
      </c>
      <c r="V5323" s="5">
        <v>2.148366167529594</v>
      </c>
      <c r="W5323" s="5">
        <v>49</v>
      </c>
      <c r="X5323" s="5">
        <v>26.317485552237525</v>
      </c>
      <c r="Y5323" s="5">
        <v>290</v>
      </c>
      <c r="Z5323" s="5">
        <v>155.75654714589555</v>
      </c>
      <c r="AA5323" s="5">
        <v>928</v>
      </c>
      <c r="AB5323" s="5">
        <v>498.42095086686572</v>
      </c>
      <c r="AC5323" s="225">
        <v>3979</v>
      </c>
      <c r="AD5323" s="5">
        <v>2137.0872451500636</v>
      </c>
      <c r="AE5323" s="5">
        <v>849</v>
      </c>
      <c r="AF5323" s="5">
        <v>455.99071905815629</v>
      </c>
      <c r="AG5323" s="5">
        <v>2790</v>
      </c>
      <c r="AH5323" s="5">
        <v>1498.4854018518915</v>
      </c>
      <c r="AI5323" s="5">
        <v>340</v>
      </c>
      <c r="AJ5323" s="5">
        <v>182.61112424001547</v>
      </c>
    </row>
    <row r="5324" spans="1:36" x14ac:dyDescent="0.25">
      <c r="A5324">
        <v>2017</v>
      </c>
      <c r="B5324" t="s">
        <v>70</v>
      </c>
      <c r="C5324" s="212" t="s">
        <v>720</v>
      </c>
      <c r="D5324" s="47" t="s">
        <v>5074</v>
      </c>
      <c r="E5324" s="11">
        <v>104.17</v>
      </c>
      <c r="F5324" s="2">
        <v>0.56469999999999998</v>
      </c>
      <c r="G5324" s="2">
        <v>0.41449999999999998</v>
      </c>
      <c r="H5324" s="2">
        <v>0.1502</v>
      </c>
      <c r="I5324" s="2">
        <v>0.58530000000000004</v>
      </c>
      <c r="J5324" s="2">
        <v>0.34799999999999998</v>
      </c>
      <c r="K5324" s="2">
        <v>0.23730000000000007</v>
      </c>
      <c r="L5324" s="2">
        <v>0.63600000000000001</v>
      </c>
      <c r="M5324" s="2">
        <v>0.34429999999999999</v>
      </c>
      <c r="N5324" s="2">
        <v>0.29170000000000001</v>
      </c>
      <c r="O5324" s="2">
        <v>0.22640000000000002</v>
      </c>
      <c r="P5324" s="5" t="s">
        <v>4792</v>
      </c>
      <c r="Q5324" s="5">
        <v>187539</v>
      </c>
      <c r="R5324" s="5">
        <v>1800.3167898627244</v>
      </c>
      <c r="S5324" s="5">
        <v>1676</v>
      </c>
      <c r="T5324" s="5">
        <v>893.68078106420535</v>
      </c>
      <c r="U5324" s="5">
        <v>33</v>
      </c>
      <c r="V5324" s="5">
        <v>17.596339961288052</v>
      </c>
      <c r="W5324" s="5">
        <v>145</v>
      </c>
      <c r="X5324" s="5">
        <v>77.317251345053563</v>
      </c>
      <c r="Y5324" s="5">
        <v>371</v>
      </c>
      <c r="Z5324" s="5">
        <v>197.82551895872325</v>
      </c>
      <c r="AA5324" s="5">
        <v>1127</v>
      </c>
      <c r="AB5324" s="5">
        <v>600.94167079914041</v>
      </c>
      <c r="AC5324" s="225">
        <v>10211</v>
      </c>
      <c r="AD5324" s="5">
        <v>5444.7341619609788</v>
      </c>
      <c r="AE5324" s="5">
        <v>1665</v>
      </c>
      <c r="AF5324" s="5">
        <v>887.81533441044269</v>
      </c>
      <c r="AG5324" s="5">
        <v>7510</v>
      </c>
      <c r="AH5324" s="5">
        <v>4004.5003972507052</v>
      </c>
      <c r="AI5324" s="5">
        <v>1036</v>
      </c>
      <c r="AJ5324" s="5">
        <v>552.4184302998309</v>
      </c>
    </row>
    <row r="5325" spans="1:36" x14ac:dyDescent="0.25">
      <c r="A5325">
        <v>2018</v>
      </c>
      <c r="B5325" t="s">
        <v>71</v>
      </c>
      <c r="C5325" s="212" t="s">
        <v>4812</v>
      </c>
      <c r="D5325" s="47" t="s">
        <v>4805</v>
      </c>
      <c r="E5325" s="11">
        <v>0</v>
      </c>
      <c r="F5325" s="2">
        <v>0.51259999999999994</v>
      </c>
      <c r="G5325" s="2">
        <v>0.46920000000000001</v>
      </c>
      <c r="H5325" s="2">
        <v>4.3399999999999939E-2</v>
      </c>
      <c r="I5325" s="2">
        <v>0.55620000000000003</v>
      </c>
      <c r="J5325" s="2">
        <v>0.3891</v>
      </c>
      <c r="K5325" s="2">
        <v>0.16710000000000003</v>
      </c>
      <c r="L5325" s="2">
        <v>0.6502</v>
      </c>
      <c r="M5325" s="2">
        <v>0.33489999999999998</v>
      </c>
      <c r="N5325" s="2">
        <v>0.31530000000000002</v>
      </c>
      <c r="O5325" s="2">
        <v>0.17526666666666668</v>
      </c>
      <c r="P5325" s="2" t="s">
        <v>4792</v>
      </c>
      <c r="Q5325" s="5">
        <v>187889</v>
      </c>
      <c r="R5325" s="5" t="s">
        <v>4791</v>
      </c>
      <c r="S5325" s="5">
        <v>163</v>
      </c>
      <c r="T5325" s="5">
        <v>86.753349051833794</v>
      </c>
      <c r="U5325" s="5">
        <v>2</v>
      </c>
      <c r="V5325" s="5">
        <v>1.0644582705746479</v>
      </c>
      <c r="W5325" s="5">
        <v>44</v>
      </c>
      <c r="X5325" s="5">
        <v>23.41808195264225</v>
      </c>
      <c r="Y5325" s="5">
        <v>21</v>
      </c>
      <c r="Z5325" s="5">
        <v>11.176811841033802</v>
      </c>
      <c r="AA5325" s="5">
        <v>96</v>
      </c>
      <c r="AB5325" s="5">
        <v>51.093996987583097</v>
      </c>
      <c r="AC5325" s="225">
        <v>2562</v>
      </c>
      <c r="AD5325" s="5">
        <v>1363.5710446061239</v>
      </c>
      <c r="AE5325" s="5">
        <v>245</v>
      </c>
      <c r="AF5325" s="5">
        <v>130.39613814539436</v>
      </c>
      <c r="AG5325" s="5">
        <v>2179</v>
      </c>
      <c r="AH5325" s="5">
        <v>1159.7272857910789</v>
      </c>
      <c r="AI5325" s="5">
        <v>138</v>
      </c>
      <c r="AJ5325" s="5">
        <v>73.447620669650703</v>
      </c>
    </row>
    <row r="5326" spans="1:36" x14ac:dyDescent="0.25">
      <c r="A5326">
        <v>2018</v>
      </c>
      <c r="B5326" t="s">
        <v>71</v>
      </c>
      <c r="C5326" s="212" t="s">
        <v>4812</v>
      </c>
      <c r="D5326" s="47" t="s">
        <v>4805</v>
      </c>
      <c r="E5326" s="11">
        <v>0</v>
      </c>
      <c r="F5326" s="2">
        <v>0.51259999999999994</v>
      </c>
      <c r="G5326" s="2">
        <v>0.46920000000000001</v>
      </c>
      <c r="H5326" s="2">
        <v>4.3399999999999939E-2</v>
      </c>
      <c r="I5326" s="2">
        <v>0.55620000000000003</v>
      </c>
      <c r="J5326" s="2">
        <v>0.3891</v>
      </c>
      <c r="K5326" s="2">
        <v>0.16710000000000003</v>
      </c>
      <c r="L5326" s="2">
        <v>0.6502</v>
      </c>
      <c r="M5326" s="2">
        <v>0.33489999999999998</v>
      </c>
      <c r="N5326" s="2">
        <v>0.31530000000000002</v>
      </c>
      <c r="O5326" s="2">
        <v>0.17526666666666668</v>
      </c>
      <c r="P5326" s="2" t="s">
        <v>4792</v>
      </c>
      <c r="Q5326" s="5">
        <v>187889</v>
      </c>
      <c r="R5326" s="5" t="s">
        <v>4791</v>
      </c>
      <c r="S5326" s="5">
        <v>163</v>
      </c>
      <c r="T5326" s="5">
        <v>86.753349051833794</v>
      </c>
      <c r="U5326" s="5">
        <v>2</v>
      </c>
      <c r="V5326" s="5">
        <v>1.0644582705746479</v>
      </c>
      <c r="W5326" s="5">
        <v>44</v>
      </c>
      <c r="X5326" s="5">
        <v>23.41808195264225</v>
      </c>
      <c r="Y5326" s="5">
        <v>21</v>
      </c>
      <c r="Z5326" s="5">
        <v>11.176811841033802</v>
      </c>
      <c r="AA5326" s="5">
        <v>96</v>
      </c>
      <c r="AB5326" s="5">
        <v>51.093996987583097</v>
      </c>
      <c r="AC5326" s="225">
        <v>2562</v>
      </c>
      <c r="AD5326" s="5">
        <v>1363.5710446061239</v>
      </c>
      <c r="AE5326" s="5">
        <v>245</v>
      </c>
      <c r="AF5326" s="5">
        <v>130.39613814539436</v>
      </c>
      <c r="AG5326" s="5">
        <v>2179</v>
      </c>
      <c r="AH5326" s="5">
        <v>1159.7272857910789</v>
      </c>
      <c r="AI5326" s="5">
        <v>138</v>
      </c>
      <c r="AJ5326" s="5">
        <v>73.447620669650703</v>
      </c>
    </row>
    <row r="5327" spans="1:36" x14ac:dyDescent="0.25">
      <c r="A5327">
        <v>2018</v>
      </c>
      <c r="B5327" t="s">
        <v>70</v>
      </c>
      <c r="C5327" s="212" t="s">
        <v>720</v>
      </c>
      <c r="D5327" s="47" t="s">
        <v>5074</v>
      </c>
      <c r="E5327" s="11">
        <v>104.17</v>
      </c>
      <c r="F5327" s="2">
        <v>0.56469999999999998</v>
      </c>
      <c r="G5327" s="2">
        <v>0.41449999999999998</v>
      </c>
      <c r="H5327" s="2">
        <v>0.1502</v>
      </c>
      <c r="I5327" s="2">
        <v>0.58530000000000004</v>
      </c>
      <c r="J5327" s="2">
        <v>0.34799999999999998</v>
      </c>
      <c r="K5327" s="2">
        <v>0.23730000000000007</v>
      </c>
      <c r="L5327" s="2">
        <v>0.63600000000000001</v>
      </c>
      <c r="M5327" s="2">
        <v>0.34429999999999999</v>
      </c>
      <c r="N5327" s="2">
        <v>0.29170000000000001</v>
      </c>
      <c r="O5327" s="2">
        <v>0.22640000000000002</v>
      </c>
      <c r="P5327" s="5" t="s">
        <v>4792</v>
      </c>
      <c r="Q5327" s="5">
        <v>188653</v>
      </c>
      <c r="R5327" s="5">
        <v>1811.0108476528751</v>
      </c>
      <c r="S5327" s="5">
        <v>1508</v>
      </c>
      <c r="T5327" s="5">
        <v>799.35118975049431</v>
      </c>
      <c r="U5327" s="5">
        <v>20</v>
      </c>
      <c r="V5327" s="5">
        <v>10.601474665125918</v>
      </c>
      <c r="W5327" s="5">
        <v>132</v>
      </c>
      <c r="X5327" s="5">
        <v>69.969732789831056</v>
      </c>
      <c r="Y5327" s="5">
        <v>249</v>
      </c>
      <c r="Z5327" s="5">
        <v>131.9883595808177</v>
      </c>
      <c r="AA5327" s="5">
        <v>1107</v>
      </c>
      <c r="AB5327" s="5">
        <v>586.79162271471955</v>
      </c>
      <c r="AC5327" s="225">
        <v>8827</v>
      </c>
      <c r="AD5327" s="5">
        <v>4678.9608434533247</v>
      </c>
      <c r="AE5327" s="5">
        <v>1374</v>
      </c>
      <c r="AF5327" s="5">
        <v>728.32130949415057</v>
      </c>
      <c r="AG5327" s="5">
        <v>6379</v>
      </c>
      <c r="AH5327" s="5">
        <v>3381.3403444419118</v>
      </c>
      <c r="AI5327" s="5">
        <v>1074</v>
      </c>
      <c r="AJ5327" s="5">
        <v>569.29918951726188</v>
      </c>
    </row>
    <row r="5328" spans="1:36" x14ac:dyDescent="0.25">
      <c r="A5328">
        <v>2019</v>
      </c>
      <c r="B5328" t="s">
        <v>70</v>
      </c>
      <c r="C5328" s="212" t="s">
        <v>720</v>
      </c>
      <c r="D5328" s="47" t="s">
        <v>5074</v>
      </c>
      <c r="E5328" s="11">
        <v>104.17</v>
      </c>
      <c r="F5328" s="2">
        <v>0.56469999999999998</v>
      </c>
      <c r="G5328" s="2">
        <v>0.41449999999999998</v>
      </c>
      <c r="H5328" s="2">
        <v>0.1502</v>
      </c>
      <c r="I5328" s="2">
        <v>0.58530000000000004</v>
      </c>
      <c r="J5328" s="2">
        <v>0.34799999999999998</v>
      </c>
      <c r="K5328" s="2">
        <v>0.23730000000000007</v>
      </c>
      <c r="L5328" s="2">
        <v>0.63600000000000001</v>
      </c>
      <c r="M5328" s="2">
        <v>0.34429999999999999</v>
      </c>
      <c r="N5328" s="2">
        <v>0.29170000000000001</v>
      </c>
      <c r="O5328" s="2">
        <v>0.22640000000000002</v>
      </c>
      <c r="P5328" s="5" t="s">
        <v>4792</v>
      </c>
      <c r="Q5328" s="5">
        <v>188666</v>
      </c>
      <c r="R5328" s="5">
        <v>1811.1356436594028</v>
      </c>
      <c r="S5328" s="5">
        <v>1259</v>
      </c>
      <c r="T5328" s="5">
        <v>667.31684564256409</v>
      </c>
      <c r="U5328" s="5">
        <v>22</v>
      </c>
      <c r="V5328" s="5">
        <v>11.660818589464981</v>
      </c>
      <c r="W5328" s="5">
        <v>146</v>
      </c>
      <c r="X5328" s="5">
        <v>77.385432457358505</v>
      </c>
      <c r="Y5328" s="5">
        <v>232</v>
      </c>
      <c r="Z5328" s="5">
        <v>122.96863239799434</v>
      </c>
      <c r="AA5328" s="5">
        <v>859</v>
      </c>
      <c r="AB5328" s="5">
        <v>455.30196219774626</v>
      </c>
      <c r="AC5328" s="225">
        <v>8207</v>
      </c>
      <c r="AD5328" s="5">
        <v>4350.0153710790491</v>
      </c>
      <c r="AE5328" s="5">
        <v>1157</v>
      </c>
      <c r="AF5328" s="5">
        <v>613.25305036413556</v>
      </c>
      <c r="AG5328" s="5">
        <v>6067</v>
      </c>
      <c r="AH5328" s="5">
        <v>3215.7357446492742</v>
      </c>
      <c r="AI5328" s="5">
        <v>983</v>
      </c>
      <c r="AJ5328" s="5">
        <v>521.0265760656398</v>
      </c>
    </row>
    <row r="5329" spans="1:36" x14ac:dyDescent="0.25">
      <c r="A5329">
        <v>2018</v>
      </c>
      <c r="B5329" t="s">
        <v>71</v>
      </c>
      <c r="C5329" s="212" t="s">
        <v>4810</v>
      </c>
      <c r="D5329" s="47" t="s">
        <v>4805</v>
      </c>
      <c r="E5329" s="11">
        <v>0</v>
      </c>
      <c r="F5329" s="2">
        <v>0.51259999999999994</v>
      </c>
      <c r="G5329" s="2">
        <v>0.46920000000000001</v>
      </c>
      <c r="H5329" s="2">
        <v>4.3399999999999939E-2</v>
      </c>
      <c r="I5329" s="2">
        <v>0.55620000000000003</v>
      </c>
      <c r="J5329" s="2">
        <v>0.3891</v>
      </c>
      <c r="K5329" s="2">
        <v>0.16710000000000003</v>
      </c>
      <c r="L5329" s="2">
        <v>0.6502</v>
      </c>
      <c r="M5329" s="2">
        <v>0.33489999999999998</v>
      </c>
      <c r="N5329" s="2">
        <v>0.31530000000000002</v>
      </c>
      <c r="O5329" s="2">
        <v>0.17526666666666668</v>
      </c>
      <c r="P5329" s="2" t="s">
        <v>4792</v>
      </c>
      <c r="Q5329" s="5">
        <v>189555</v>
      </c>
      <c r="R5329" s="5" t="s">
        <v>4791</v>
      </c>
      <c r="S5329" s="5">
        <v>288</v>
      </c>
      <c r="T5329" s="5">
        <v>151.9347946506291</v>
      </c>
      <c r="U5329" s="5">
        <v>0</v>
      </c>
      <c r="V5329" s="5">
        <v>0</v>
      </c>
      <c r="W5329" s="5">
        <v>63</v>
      </c>
      <c r="X5329" s="5">
        <v>33.235736329825116</v>
      </c>
      <c r="Y5329" s="5">
        <v>77</v>
      </c>
      <c r="Z5329" s="5">
        <v>40.621455514230696</v>
      </c>
      <c r="AA5329" s="5">
        <v>148</v>
      </c>
      <c r="AB5329" s="5">
        <v>78.077602806573282</v>
      </c>
      <c r="AC5329" s="225">
        <v>1980</v>
      </c>
      <c r="AD5329" s="5">
        <v>1044.551713223075</v>
      </c>
      <c r="AE5329" s="5">
        <v>251</v>
      </c>
      <c r="AF5329" s="5">
        <v>132.41539394898578</v>
      </c>
      <c r="AG5329" s="5">
        <v>1573</v>
      </c>
      <c r="AH5329" s="5">
        <v>829.83830550499852</v>
      </c>
      <c r="AI5329" s="5">
        <v>156</v>
      </c>
      <c r="AJ5329" s="5">
        <v>82.298013769090772</v>
      </c>
    </row>
    <row r="5330" spans="1:36" x14ac:dyDescent="0.25">
      <c r="A5330">
        <v>2018</v>
      </c>
      <c r="B5330" t="s">
        <v>71</v>
      </c>
      <c r="C5330" s="212" t="s">
        <v>4810</v>
      </c>
      <c r="D5330" s="47" t="s">
        <v>4805</v>
      </c>
      <c r="E5330" s="11">
        <v>0</v>
      </c>
      <c r="F5330" s="2">
        <v>0.51259999999999994</v>
      </c>
      <c r="G5330" s="2">
        <v>0.46920000000000001</v>
      </c>
      <c r="H5330" s="2">
        <v>4.3399999999999939E-2</v>
      </c>
      <c r="I5330" s="2">
        <v>0.55620000000000003</v>
      </c>
      <c r="J5330" s="2">
        <v>0.3891</v>
      </c>
      <c r="K5330" s="2">
        <v>0.16710000000000003</v>
      </c>
      <c r="L5330" s="2">
        <v>0.6502</v>
      </c>
      <c r="M5330" s="2">
        <v>0.33489999999999998</v>
      </c>
      <c r="N5330" s="2">
        <v>0.31530000000000002</v>
      </c>
      <c r="O5330" s="2">
        <v>0.17526666666666668</v>
      </c>
      <c r="P5330" s="2" t="s">
        <v>4792</v>
      </c>
      <c r="Q5330" s="5">
        <v>189555</v>
      </c>
      <c r="R5330" s="5" t="s">
        <v>4791</v>
      </c>
      <c r="S5330" s="5">
        <v>288</v>
      </c>
      <c r="T5330" s="5">
        <v>151.9347946506291</v>
      </c>
      <c r="U5330" s="5">
        <v>0</v>
      </c>
      <c r="V5330" s="5">
        <v>0</v>
      </c>
      <c r="W5330" s="5">
        <v>63</v>
      </c>
      <c r="X5330" s="5">
        <v>33.235736329825116</v>
      </c>
      <c r="Y5330" s="5">
        <v>77</v>
      </c>
      <c r="Z5330" s="5">
        <v>40.621455514230696</v>
      </c>
      <c r="AA5330" s="5">
        <v>148</v>
      </c>
      <c r="AB5330" s="5">
        <v>78.077602806573282</v>
      </c>
      <c r="AC5330" s="225">
        <v>1980</v>
      </c>
      <c r="AD5330" s="5">
        <v>1044.551713223075</v>
      </c>
      <c r="AE5330" s="5">
        <v>251</v>
      </c>
      <c r="AF5330" s="5">
        <v>132.41539394898578</v>
      </c>
      <c r="AG5330" s="5">
        <v>1573</v>
      </c>
      <c r="AH5330" s="5">
        <v>829.83830550499852</v>
      </c>
      <c r="AI5330" s="5">
        <v>156</v>
      </c>
      <c r="AJ5330" s="5">
        <v>82.298013769090772</v>
      </c>
    </row>
    <row r="5331" spans="1:36" x14ac:dyDescent="0.25">
      <c r="A5331">
        <v>2017</v>
      </c>
      <c r="B5331" t="s">
        <v>71</v>
      </c>
      <c r="C5331" s="212" t="s">
        <v>5950</v>
      </c>
      <c r="D5331" s="47" t="s">
        <v>610</v>
      </c>
      <c r="E5331" s="11">
        <v>0</v>
      </c>
      <c r="F5331" s="2">
        <v>0.33289999999999997</v>
      </c>
      <c r="G5331" s="2">
        <v>0.64890000000000003</v>
      </c>
      <c r="H5331" s="2">
        <v>-0.31600000000000006</v>
      </c>
      <c r="I5331" s="2">
        <v>0.34639999999999999</v>
      </c>
      <c r="J5331" s="2">
        <v>0.60750000000000004</v>
      </c>
      <c r="K5331" s="2">
        <v>-0.26110000000000005</v>
      </c>
      <c r="L5331" s="2">
        <v>0.41660000000000003</v>
      </c>
      <c r="M5331" s="2">
        <v>0.57110000000000005</v>
      </c>
      <c r="N5331" s="2">
        <v>-0.15450000000000003</v>
      </c>
      <c r="O5331" s="2">
        <v>-0.24386666666666676</v>
      </c>
      <c r="P5331" s="2" t="s">
        <v>5900</v>
      </c>
      <c r="Q5331" s="5">
        <v>193249</v>
      </c>
      <c r="R5331" s="5" t="s">
        <v>4791</v>
      </c>
      <c r="S5331" s="5">
        <v>573</v>
      </c>
      <c r="T5331" s="5">
        <v>296.50864946261038</v>
      </c>
      <c r="U5331" s="5">
        <v>2</v>
      </c>
      <c r="V5331" s="5">
        <v>1.034934204057977</v>
      </c>
      <c r="W5331" s="5">
        <v>136</v>
      </c>
      <c r="X5331" s="5">
        <v>70.375525875942444</v>
      </c>
      <c r="Y5331" s="5">
        <v>174</v>
      </c>
      <c r="Z5331" s="5">
        <v>90.039275753044009</v>
      </c>
      <c r="AA5331" s="5">
        <v>261</v>
      </c>
      <c r="AB5331" s="5">
        <v>135.05891362956601</v>
      </c>
      <c r="AC5331" s="225">
        <v>4706</v>
      </c>
      <c r="AD5331" s="5">
        <v>2435.20018214842</v>
      </c>
      <c r="AE5331" s="5">
        <v>582</v>
      </c>
      <c r="AF5331" s="5">
        <v>301.16585338087128</v>
      </c>
      <c r="AG5331" s="5">
        <v>3629</v>
      </c>
      <c r="AH5331" s="5">
        <v>1877.8881132631993</v>
      </c>
      <c r="AI5331" s="5">
        <v>495</v>
      </c>
      <c r="AJ5331" s="5">
        <v>256.1462155043493</v>
      </c>
    </row>
    <row r="5332" spans="1:36" x14ac:dyDescent="0.25">
      <c r="A5332">
        <v>2018</v>
      </c>
      <c r="B5332" t="s">
        <v>71</v>
      </c>
      <c r="C5332" s="212" t="s">
        <v>5950</v>
      </c>
      <c r="D5332" s="47" t="s">
        <v>610</v>
      </c>
      <c r="E5332" s="11">
        <v>0</v>
      </c>
      <c r="F5332" s="2">
        <v>0.33289999999999997</v>
      </c>
      <c r="G5332" s="2">
        <v>0.64890000000000003</v>
      </c>
      <c r="H5332" s="2">
        <v>-0.31600000000000006</v>
      </c>
      <c r="I5332" s="2">
        <v>0.34639999999999999</v>
      </c>
      <c r="J5332" s="2">
        <v>0.60750000000000004</v>
      </c>
      <c r="K5332" s="2">
        <v>-0.26110000000000005</v>
      </c>
      <c r="L5332" s="2">
        <v>0.41660000000000003</v>
      </c>
      <c r="M5332" s="2">
        <v>0.57110000000000005</v>
      </c>
      <c r="N5332" s="2">
        <v>-0.15450000000000003</v>
      </c>
      <c r="O5332" s="2">
        <v>-0.24386666666666676</v>
      </c>
      <c r="P5332" s="2" t="s">
        <v>5900</v>
      </c>
      <c r="Q5332" s="5">
        <v>196535</v>
      </c>
      <c r="R5332" s="5" t="s">
        <v>4791</v>
      </c>
      <c r="S5332" s="5">
        <v>496</v>
      </c>
      <c r="T5332" s="5">
        <v>252.37235098074134</v>
      </c>
      <c r="U5332" s="5">
        <v>10</v>
      </c>
      <c r="V5332" s="5">
        <v>5.0881522375149464</v>
      </c>
      <c r="W5332" s="5">
        <v>77</v>
      </c>
      <c r="X5332" s="5">
        <v>39.178772228865085</v>
      </c>
      <c r="Y5332" s="5">
        <v>129</v>
      </c>
      <c r="Z5332" s="5">
        <v>65.637163863942817</v>
      </c>
      <c r="AA5332" s="5">
        <v>280</v>
      </c>
      <c r="AB5332" s="5">
        <v>142.4682626504185</v>
      </c>
      <c r="AC5332" s="225">
        <v>3886</v>
      </c>
      <c r="AD5332" s="5">
        <v>1977.2559594983081</v>
      </c>
      <c r="AE5332" s="5">
        <v>497</v>
      </c>
      <c r="AF5332" s="5">
        <v>252.88116620449287</v>
      </c>
      <c r="AG5332" s="5">
        <v>2905</v>
      </c>
      <c r="AH5332" s="5">
        <v>1478.1082249980918</v>
      </c>
      <c r="AI5332" s="5">
        <v>484</v>
      </c>
      <c r="AJ5332" s="5">
        <v>246.2665682957234</v>
      </c>
    </row>
    <row r="5333" spans="1:36" x14ac:dyDescent="0.25">
      <c r="A5333">
        <v>2018</v>
      </c>
      <c r="B5333" t="s">
        <v>71</v>
      </c>
      <c r="C5333" s="212" t="s">
        <v>5950</v>
      </c>
      <c r="D5333" s="47" t="s">
        <v>610</v>
      </c>
      <c r="E5333" s="11">
        <v>0</v>
      </c>
      <c r="F5333" s="2">
        <v>0.33289999999999997</v>
      </c>
      <c r="G5333" s="2">
        <v>0.64890000000000003</v>
      </c>
      <c r="H5333" s="2">
        <v>-0.31600000000000006</v>
      </c>
      <c r="I5333" s="2">
        <v>0.34639999999999999</v>
      </c>
      <c r="J5333" s="2">
        <v>0.60750000000000004</v>
      </c>
      <c r="K5333" s="2">
        <v>-0.26110000000000005</v>
      </c>
      <c r="L5333" s="2">
        <v>0.41660000000000003</v>
      </c>
      <c r="M5333" s="2">
        <v>0.57110000000000005</v>
      </c>
      <c r="N5333" s="2">
        <v>-0.15450000000000003</v>
      </c>
      <c r="O5333" s="2">
        <v>-0.24386666666666676</v>
      </c>
      <c r="P5333" s="2" t="s">
        <v>5900</v>
      </c>
      <c r="Q5333" s="5">
        <v>196535</v>
      </c>
      <c r="R5333" s="5" t="s">
        <v>4791</v>
      </c>
      <c r="S5333" s="5">
        <v>496</v>
      </c>
      <c r="T5333" s="5">
        <v>252.37235098074134</v>
      </c>
      <c r="U5333" s="5">
        <v>10</v>
      </c>
      <c r="V5333" s="5">
        <v>5.0881522375149464</v>
      </c>
      <c r="W5333" s="5">
        <v>77</v>
      </c>
      <c r="X5333" s="5">
        <v>39.178772228865085</v>
      </c>
      <c r="Y5333" s="5">
        <v>129</v>
      </c>
      <c r="Z5333" s="5">
        <v>65.637163863942817</v>
      </c>
      <c r="AA5333" s="5">
        <v>280</v>
      </c>
      <c r="AB5333" s="5">
        <v>142.4682626504185</v>
      </c>
      <c r="AC5333" s="225">
        <v>3886</v>
      </c>
      <c r="AD5333" s="5">
        <v>1977.2559594983081</v>
      </c>
      <c r="AE5333" s="5">
        <v>497</v>
      </c>
      <c r="AF5333" s="5">
        <v>252.88116620449287</v>
      </c>
      <c r="AG5333" s="5">
        <v>2905</v>
      </c>
      <c r="AH5333" s="5">
        <v>1478.1082249980918</v>
      </c>
      <c r="AI5333" s="5">
        <v>484</v>
      </c>
      <c r="AJ5333" s="5">
        <v>246.2665682957234</v>
      </c>
    </row>
    <row r="5334" spans="1:36" x14ac:dyDescent="0.25">
      <c r="A5334">
        <v>2019</v>
      </c>
      <c r="B5334" t="s">
        <v>71</v>
      </c>
      <c r="C5334" s="212" t="s">
        <v>5950</v>
      </c>
      <c r="D5334" s="47" t="s">
        <v>610</v>
      </c>
      <c r="E5334" s="11">
        <v>0</v>
      </c>
      <c r="F5334" s="2">
        <v>0.33289999999999997</v>
      </c>
      <c r="G5334" s="2">
        <v>0.64890000000000003</v>
      </c>
      <c r="H5334" s="2">
        <v>-0.31600000000000006</v>
      </c>
      <c r="I5334" s="2">
        <v>0.34639999999999999</v>
      </c>
      <c r="J5334" s="2">
        <v>0.60750000000000004</v>
      </c>
      <c r="K5334" s="2">
        <v>-0.26110000000000005</v>
      </c>
      <c r="L5334" s="2">
        <v>0.41660000000000003</v>
      </c>
      <c r="M5334" s="2">
        <v>0.57110000000000005</v>
      </c>
      <c r="N5334" s="2">
        <v>-0.15450000000000003</v>
      </c>
      <c r="O5334" s="2">
        <v>-0.24386666666666676</v>
      </c>
      <c r="P5334" s="2" t="s">
        <v>5900</v>
      </c>
      <c r="Q5334" s="5">
        <v>196971</v>
      </c>
      <c r="R5334" s="5" t="s">
        <v>4791</v>
      </c>
      <c r="S5334" s="5">
        <v>428</v>
      </c>
      <c r="T5334" s="5">
        <v>217.2908702296277</v>
      </c>
      <c r="U5334" s="5">
        <v>5</v>
      </c>
      <c r="V5334" s="5">
        <v>2.5384447456732211</v>
      </c>
      <c r="W5334" s="5">
        <v>45</v>
      </c>
      <c r="X5334" s="5">
        <v>22.84600271105899</v>
      </c>
      <c r="Y5334" s="5">
        <v>135</v>
      </c>
      <c r="Z5334" s="5">
        <v>68.538008133176959</v>
      </c>
      <c r="AA5334" s="5">
        <v>243</v>
      </c>
      <c r="AB5334" s="5">
        <v>123.36841463971855</v>
      </c>
      <c r="AC5334" s="225">
        <v>4140</v>
      </c>
      <c r="AD5334" s="5">
        <v>2101.8322494174272</v>
      </c>
      <c r="AE5334" s="5">
        <v>504</v>
      </c>
      <c r="AF5334" s="5">
        <v>255.87523036386065</v>
      </c>
      <c r="AG5334" s="5">
        <v>3133</v>
      </c>
      <c r="AH5334" s="5">
        <v>1590.5894776388402</v>
      </c>
      <c r="AI5334" s="5">
        <v>503</v>
      </c>
      <c r="AJ5334" s="5">
        <v>255.36754141472605</v>
      </c>
    </row>
    <row r="5335" spans="1:36" x14ac:dyDescent="0.25">
      <c r="A5335">
        <v>2019</v>
      </c>
      <c r="B5335" t="s">
        <v>71</v>
      </c>
      <c r="C5335" s="212" t="s">
        <v>4812</v>
      </c>
      <c r="D5335" s="47" t="s">
        <v>4805</v>
      </c>
      <c r="E5335" s="11">
        <v>0</v>
      </c>
      <c r="F5335" s="2">
        <v>0.51259999999999994</v>
      </c>
      <c r="G5335" s="2">
        <v>0.46920000000000001</v>
      </c>
      <c r="H5335" s="2">
        <v>4.3399999999999939E-2</v>
      </c>
      <c r="I5335" s="2">
        <v>0.55620000000000003</v>
      </c>
      <c r="J5335" s="2">
        <v>0.3891</v>
      </c>
      <c r="K5335" s="2">
        <v>0.16710000000000003</v>
      </c>
      <c r="L5335" s="2">
        <v>0.6502</v>
      </c>
      <c r="M5335" s="2">
        <v>0.33489999999999998</v>
      </c>
      <c r="N5335" s="2">
        <v>0.31530000000000002</v>
      </c>
      <c r="O5335" s="2">
        <v>0.17526666666666668</v>
      </c>
      <c r="P5335" s="2" t="s">
        <v>4792</v>
      </c>
      <c r="Q5335" s="5">
        <v>199445</v>
      </c>
      <c r="R5335" s="5" t="s">
        <v>4791</v>
      </c>
      <c r="S5335" s="5">
        <v>160</v>
      </c>
      <c r="T5335" s="5">
        <v>80.222617764295919</v>
      </c>
      <c r="U5335" s="5">
        <v>1</v>
      </c>
      <c r="V5335" s="5">
        <v>0.50139136102684956</v>
      </c>
      <c r="W5335" s="5">
        <v>46</v>
      </c>
      <c r="X5335" s="5">
        <v>23.064002607235079</v>
      </c>
      <c r="Y5335" s="5">
        <v>30</v>
      </c>
      <c r="Z5335" s="5">
        <v>15.041740830805484</v>
      </c>
      <c r="AA5335" s="5">
        <v>83</v>
      </c>
      <c r="AB5335" s="5">
        <v>41.615482965228509</v>
      </c>
      <c r="AC5335" s="225">
        <v>2390</v>
      </c>
      <c r="AD5335" s="5">
        <v>1198.3253528541702</v>
      </c>
      <c r="AE5335" s="5">
        <v>249</v>
      </c>
      <c r="AF5335" s="5">
        <v>124.84644889568551</v>
      </c>
      <c r="AG5335" s="5">
        <v>2037</v>
      </c>
      <c r="AH5335" s="5">
        <v>1021.3342024116924</v>
      </c>
      <c r="AI5335" s="5">
        <v>104</v>
      </c>
      <c r="AJ5335" s="5">
        <v>52.144701546792348</v>
      </c>
    </row>
    <row r="5336" spans="1:36" x14ac:dyDescent="0.25">
      <c r="A5336">
        <v>2019</v>
      </c>
      <c r="B5336" t="s">
        <v>41</v>
      </c>
      <c r="C5336" s="212" t="s">
        <v>6061</v>
      </c>
      <c r="D5336" s="47" t="s">
        <v>6045</v>
      </c>
      <c r="E5336" s="11">
        <v>45.023000000000003</v>
      </c>
      <c r="F5336" s="2">
        <v>0.41739999999999999</v>
      </c>
      <c r="G5336" s="2">
        <v>0.56140000000000001</v>
      </c>
      <c r="H5336" s="2">
        <v>-0.14400000000000002</v>
      </c>
      <c r="I5336" s="2">
        <v>0.41660000000000003</v>
      </c>
      <c r="J5336" s="2">
        <v>0.52200000000000002</v>
      </c>
      <c r="K5336" s="2">
        <v>-0.10539999999999999</v>
      </c>
      <c r="L5336" s="2">
        <v>0.48630000000000001</v>
      </c>
      <c r="M5336" s="2">
        <v>0.49730000000000002</v>
      </c>
      <c r="N5336" s="2">
        <v>-1.100000000000001E-2</v>
      </c>
      <c r="O5336" s="2">
        <v>-8.6800000000000002E-2</v>
      </c>
      <c r="P5336" s="2" t="s">
        <v>5900</v>
      </c>
      <c r="Q5336" s="5">
        <v>199784</v>
      </c>
      <c r="R5336" s="5">
        <v>4437.3764520356262</v>
      </c>
      <c r="S5336" s="5">
        <v>516</v>
      </c>
      <c r="T5336" s="5">
        <v>258.27894125655712</v>
      </c>
      <c r="U5336" s="5">
        <v>12</v>
      </c>
      <c r="V5336" s="5">
        <v>6.0064870059664441</v>
      </c>
      <c r="W5336" s="5">
        <v>59</v>
      </c>
      <c r="X5336" s="5">
        <v>29.531894446001679</v>
      </c>
      <c r="Y5336" s="5">
        <v>89</v>
      </c>
      <c r="Z5336" s="5">
        <v>44.548111960917794</v>
      </c>
      <c r="AA5336" s="5">
        <v>356</v>
      </c>
      <c r="AB5336" s="5">
        <v>178.19244784367118</v>
      </c>
      <c r="AC5336" s="225">
        <v>2014</v>
      </c>
      <c r="AD5336" s="5">
        <v>1008.0887358347015</v>
      </c>
      <c r="AE5336" s="5">
        <v>232</v>
      </c>
      <c r="AF5336" s="5">
        <v>116.12541544868459</v>
      </c>
      <c r="AG5336" s="5">
        <v>1638</v>
      </c>
      <c r="AH5336" s="5">
        <v>819.88547631441952</v>
      </c>
      <c r="AI5336" s="5">
        <v>144</v>
      </c>
      <c r="AJ5336" s="5">
        <v>72.077844071597326</v>
      </c>
    </row>
    <row r="5337" spans="1:36" x14ac:dyDescent="0.25">
      <c r="A5337">
        <v>2019</v>
      </c>
      <c r="B5337" t="s">
        <v>71</v>
      </c>
      <c r="C5337" s="212" t="s">
        <v>4810</v>
      </c>
      <c r="D5337" s="47" t="s">
        <v>4805</v>
      </c>
      <c r="E5337" s="11">
        <v>0</v>
      </c>
      <c r="F5337" s="2">
        <v>0.51259999999999994</v>
      </c>
      <c r="G5337" s="2">
        <v>0.46920000000000001</v>
      </c>
      <c r="H5337" s="2">
        <v>4.3399999999999939E-2</v>
      </c>
      <c r="I5337" s="2">
        <v>0.55620000000000003</v>
      </c>
      <c r="J5337" s="2">
        <v>0.3891</v>
      </c>
      <c r="K5337" s="2">
        <v>0.16710000000000003</v>
      </c>
      <c r="L5337" s="2">
        <v>0.6502</v>
      </c>
      <c r="M5337" s="2">
        <v>0.33489999999999998</v>
      </c>
      <c r="N5337" s="2">
        <v>0.31530000000000002</v>
      </c>
      <c r="O5337" s="2">
        <v>0.17526666666666668</v>
      </c>
      <c r="P5337" s="2" t="s">
        <v>4792</v>
      </c>
      <c r="Q5337" s="5">
        <v>200615</v>
      </c>
      <c r="R5337" s="5" t="s">
        <v>4791</v>
      </c>
      <c r="S5337" s="5">
        <v>287</v>
      </c>
      <c r="T5337" s="5">
        <v>143.06009022256561</v>
      </c>
      <c r="U5337" s="5">
        <v>2</v>
      </c>
      <c r="V5337" s="5">
        <v>0.99693442663808796</v>
      </c>
      <c r="W5337" s="5">
        <v>61</v>
      </c>
      <c r="X5337" s="5">
        <v>30.406500012461681</v>
      </c>
      <c r="Y5337" s="5">
        <v>42</v>
      </c>
      <c r="Z5337" s="5">
        <v>20.935622959399844</v>
      </c>
      <c r="AA5337" s="5">
        <v>182</v>
      </c>
      <c r="AB5337" s="5">
        <v>90.721032824066</v>
      </c>
      <c r="AC5337" s="225">
        <v>1993</v>
      </c>
      <c r="AD5337" s="5">
        <v>993.44515614485465</v>
      </c>
      <c r="AE5337" s="5">
        <v>255</v>
      </c>
      <c r="AF5337" s="5">
        <v>127.10913939635621</v>
      </c>
      <c r="AG5337" s="5">
        <v>1572</v>
      </c>
      <c r="AH5337" s="5">
        <v>783.59045933753714</v>
      </c>
      <c r="AI5337" s="5">
        <v>166</v>
      </c>
      <c r="AJ5337" s="5">
        <v>82.745557410961297</v>
      </c>
    </row>
    <row r="5338" spans="1:36" x14ac:dyDescent="0.25">
      <c r="A5338">
        <v>2017</v>
      </c>
      <c r="B5338" t="s">
        <v>71</v>
      </c>
      <c r="C5338" s="212" t="s">
        <v>747</v>
      </c>
      <c r="D5338" s="47" t="s">
        <v>4898</v>
      </c>
      <c r="E5338" s="11">
        <v>0</v>
      </c>
      <c r="F5338" s="2">
        <v>0.6845</v>
      </c>
      <c r="G5338" s="2">
        <v>0.29759999999999998</v>
      </c>
      <c r="H5338" s="2">
        <v>0.38690000000000002</v>
      </c>
      <c r="I5338" s="2">
        <v>0.68510000000000004</v>
      </c>
      <c r="J5338" s="2">
        <v>0.26729999999999998</v>
      </c>
      <c r="K5338" s="2">
        <v>0.41780000000000006</v>
      </c>
      <c r="L5338" s="2">
        <v>0.71519999999999995</v>
      </c>
      <c r="M5338" s="2">
        <v>0.26939999999999997</v>
      </c>
      <c r="N5338" s="2">
        <v>0.44579999999999997</v>
      </c>
      <c r="O5338" s="2">
        <v>0.41683333333333339</v>
      </c>
      <c r="P5338" s="2" t="s">
        <v>4792</v>
      </c>
      <c r="Q5338" s="5">
        <v>200993</v>
      </c>
      <c r="R5338" s="5" t="s">
        <v>4791</v>
      </c>
      <c r="S5338" s="5">
        <v>1518</v>
      </c>
      <c r="T5338" s="5">
        <v>755.25018284218856</v>
      </c>
      <c r="U5338" s="5">
        <v>16</v>
      </c>
      <c r="V5338" s="5">
        <v>7.9604762354907885</v>
      </c>
      <c r="W5338" s="5">
        <v>183</v>
      </c>
      <c r="X5338" s="5">
        <v>91.047946943425885</v>
      </c>
      <c r="Y5338" s="5">
        <v>237</v>
      </c>
      <c r="Z5338" s="5">
        <v>117.9145542382073</v>
      </c>
      <c r="AA5338" s="5">
        <v>1082</v>
      </c>
      <c r="AB5338" s="5">
        <v>538.32720542506456</v>
      </c>
      <c r="AC5338" s="225">
        <v>8787</v>
      </c>
      <c r="AD5338" s="5">
        <v>4371.7940425785973</v>
      </c>
      <c r="AE5338" s="5">
        <v>1684</v>
      </c>
      <c r="AF5338" s="5">
        <v>837.84012378540547</v>
      </c>
      <c r="AG5338" s="5">
        <v>6113</v>
      </c>
      <c r="AH5338" s="5">
        <v>3041.3994517221995</v>
      </c>
      <c r="AI5338" s="5">
        <v>990</v>
      </c>
      <c r="AJ5338" s="5">
        <v>492.55446707099253</v>
      </c>
    </row>
    <row r="5339" spans="1:36" x14ac:dyDescent="0.25">
      <c r="A5339">
        <v>2019</v>
      </c>
      <c r="B5339" t="s">
        <v>71</v>
      </c>
      <c r="C5339" s="212" t="s">
        <v>747</v>
      </c>
      <c r="D5339" s="47" t="s">
        <v>4898</v>
      </c>
      <c r="E5339" s="11">
        <v>0</v>
      </c>
      <c r="F5339" s="2">
        <v>0.6845</v>
      </c>
      <c r="G5339" s="2">
        <v>0.29759999999999998</v>
      </c>
      <c r="H5339" s="2">
        <v>0.38690000000000002</v>
      </c>
      <c r="I5339" s="2">
        <v>0.68510000000000004</v>
      </c>
      <c r="J5339" s="2">
        <v>0.26729999999999998</v>
      </c>
      <c r="K5339" s="2">
        <v>0.41780000000000006</v>
      </c>
      <c r="L5339" s="2">
        <v>0.71519999999999995</v>
      </c>
      <c r="M5339" s="2">
        <v>0.26939999999999997</v>
      </c>
      <c r="N5339" s="2">
        <v>0.44579999999999997</v>
      </c>
      <c r="O5339" s="2">
        <v>0.41683333333333339</v>
      </c>
      <c r="P5339" s="2" t="s">
        <v>4792</v>
      </c>
      <c r="Q5339" s="5">
        <v>201036</v>
      </c>
      <c r="R5339" s="5" t="s">
        <v>4791</v>
      </c>
      <c r="S5339" s="5">
        <v>1447</v>
      </c>
      <c r="T5339" s="5">
        <v>719.77158319902901</v>
      </c>
      <c r="U5339" s="5">
        <v>15</v>
      </c>
      <c r="V5339" s="5">
        <v>7.4613502059332655</v>
      </c>
      <c r="W5339" s="5">
        <v>161</v>
      </c>
      <c r="X5339" s="5">
        <v>80.085158877017051</v>
      </c>
      <c r="Y5339" s="5">
        <v>246</v>
      </c>
      <c r="Z5339" s="5">
        <v>122.36614337730555</v>
      </c>
      <c r="AA5339" s="5">
        <v>1025</v>
      </c>
      <c r="AB5339" s="5">
        <v>509.85893073877315</v>
      </c>
      <c r="AC5339" s="225">
        <v>7835</v>
      </c>
      <c r="AD5339" s="5">
        <v>3897.3119242324756</v>
      </c>
      <c r="AE5339" s="5">
        <v>1439</v>
      </c>
      <c r="AF5339" s="5">
        <v>715.79219642253122</v>
      </c>
      <c r="AG5339" s="5">
        <v>5425</v>
      </c>
      <c r="AH5339" s="5">
        <v>2698.521657812531</v>
      </c>
      <c r="AI5339" s="5">
        <v>971</v>
      </c>
      <c r="AJ5339" s="5">
        <v>482.99806999741338</v>
      </c>
    </row>
    <row r="5340" spans="1:36" x14ac:dyDescent="0.25">
      <c r="A5340">
        <v>2018</v>
      </c>
      <c r="B5340" t="s">
        <v>71</v>
      </c>
      <c r="C5340" s="212" t="s">
        <v>747</v>
      </c>
      <c r="D5340" s="47" t="s">
        <v>4898</v>
      </c>
      <c r="E5340" s="11">
        <v>0</v>
      </c>
      <c r="F5340" s="2">
        <v>0.6845</v>
      </c>
      <c r="G5340" s="2">
        <v>0.29759999999999998</v>
      </c>
      <c r="H5340" s="2">
        <v>0.38690000000000002</v>
      </c>
      <c r="I5340" s="2">
        <v>0.68510000000000004</v>
      </c>
      <c r="J5340" s="2">
        <v>0.26729999999999998</v>
      </c>
      <c r="K5340" s="2">
        <v>0.41780000000000006</v>
      </c>
      <c r="L5340" s="2">
        <v>0.71519999999999995</v>
      </c>
      <c r="M5340" s="2">
        <v>0.26939999999999997</v>
      </c>
      <c r="N5340" s="2">
        <v>0.44579999999999997</v>
      </c>
      <c r="O5340" s="2">
        <v>0.41683333333333339</v>
      </c>
      <c r="P5340" s="2" t="s">
        <v>4792</v>
      </c>
      <c r="Q5340" s="5">
        <v>201082</v>
      </c>
      <c r="R5340" s="5" t="s">
        <v>4791</v>
      </c>
      <c r="S5340" s="5">
        <v>1622</v>
      </c>
      <c r="T5340" s="5">
        <v>806.63609870600044</v>
      </c>
      <c r="U5340" s="5">
        <v>12</v>
      </c>
      <c r="V5340" s="5">
        <v>5.9677146636695477</v>
      </c>
      <c r="W5340" s="5">
        <v>199</v>
      </c>
      <c r="X5340" s="5">
        <v>98.964601505853324</v>
      </c>
      <c r="Y5340" s="5">
        <v>305</v>
      </c>
      <c r="Z5340" s="5">
        <v>151.67941436826769</v>
      </c>
      <c r="AA5340" s="5">
        <v>1106</v>
      </c>
      <c r="AB5340" s="5">
        <v>550.02436816821</v>
      </c>
      <c r="AC5340" s="225">
        <v>8433</v>
      </c>
      <c r="AD5340" s="5">
        <v>4193.811479893775</v>
      </c>
      <c r="AE5340" s="5">
        <v>1527</v>
      </c>
      <c r="AF5340" s="5">
        <v>759.39169095194995</v>
      </c>
      <c r="AG5340" s="5">
        <v>5996</v>
      </c>
      <c r="AH5340" s="5">
        <v>2981.8680936135506</v>
      </c>
      <c r="AI5340" s="5">
        <v>910</v>
      </c>
      <c r="AJ5340" s="5">
        <v>452.55169532827404</v>
      </c>
    </row>
    <row r="5341" spans="1:36" x14ac:dyDescent="0.25">
      <c r="A5341">
        <v>2018</v>
      </c>
      <c r="B5341" t="s">
        <v>71</v>
      </c>
      <c r="C5341" s="212" t="s">
        <v>747</v>
      </c>
      <c r="D5341" s="47" t="s">
        <v>4898</v>
      </c>
      <c r="E5341" s="11">
        <v>0</v>
      </c>
      <c r="F5341" s="2">
        <v>0.6845</v>
      </c>
      <c r="G5341" s="2">
        <v>0.29759999999999998</v>
      </c>
      <c r="H5341" s="2">
        <v>0.38690000000000002</v>
      </c>
      <c r="I5341" s="2">
        <v>0.68510000000000004</v>
      </c>
      <c r="J5341" s="2">
        <v>0.26729999999999998</v>
      </c>
      <c r="K5341" s="2">
        <v>0.41780000000000006</v>
      </c>
      <c r="L5341" s="2">
        <v>0.71519999999999995</v>
      </c>
      <c r="M5341" s="2">
        <v>0.26939999999999997</v>
      </c>
      <c r="N5341" s="2">
        <v>0.44579999999999997</v>
      </c>
      <c r="O5341" s="2">
        <v>0.41683333333333339</v>
      </c>
      <c r="P5341" s="2" t="s">
        <v>4792</v>
      </c>
      <c r="Q5341" s="5">
        <v>201082</v>
      </c>
      <c r="R5341" s="5" t="s">
        <v>4791</v>
      </c>
      <c r="S5341" s="5">
        <v>1622</v>
      </c>
      <c r="T5341" s="5">
        <v>806.63609870600044</v>
      </c>
      <c r="U5341" s="5">
        <v>12</v>
      </c>
      <c r="V5341" s="5">
        <v>5.9677146636695477</v>
      </c>
      <c r="W5341" s="5">
        <v>199</v>
      </c>
      <c r="X5341" s="5">
        <v>98.964601505853324</v>
      </c>
      <c r="Y5341" s="5">
        <v>305</v>
      </c>
      <c r="Z5341" s="5">
        <v>151.67941436826769</v>
      </c>
      <c r="AA5341" s="5">
        <v>1106</v>
      </c>
      <c r="AB5341" s="5">
        <v>550.02436816821</v>
      </c>
      <c r="AC5341" s="225">
        <v>8433</v>
      </c>
      <c r="AD5341" s="5">
        <v>4193.811479893775</v>
      </c>
      <c r="AE5341" s="5">
        <v>1527</v>
      </c>
      <c r="AF5341" s="5">
        <v>759.39169095194995</v>
      </c>
      <c r="AG5341" s="5">
        <v>5996</v>
      </c>
      <c r="AH5341" s="5">
        <v>2981.8680936135506</v>
      </c>
      <c r="AI5341" s="5">
        <v>910</v>
      </c>
      <c r="AJ5341" s="5">
        <v>452.55169532827404</v>
      </c>
    </row>
    <row r="5342" spans="1:36" x14ac:dyDescent="0.25">
      <c r="A5342">
        <v>2018</v>
      </c>
      <c r="B5342" t="s">
        <v>41</v>
      </c>
      <c r="C5342" s="212" t="s">
        <v>6061</v>
      </c>
      <c r="D5342" s="47" t="s">
        <v>6045</v>
      </c>
      <c r="E5342" s="11">
        <v>45.023000000000003</v>
      </c>
      <c r="F5342" s="2">
        <v>0.41739999999999999</v>
      </c>
      <c r="G5342" s="2">
        <v>0.56140000000000001</v>
      </c>
      <c r="H5342" s="2">
        <v>-0.14400000000000002</v>
      </c>
      <c r="I5342" s="2">
        <v>0.41660000000000003</v>
      </c>
      <c r="J5342" s="2">
        <v>0.52200000000000002</v>
      </c>
      <c r="K5342" s="2">
        <v>-0.10539999999999999</v>
      </c>
      <c r="L5342" s="2">
        <v>0.48630000000000001</v>
      </c>
      <c r="M5342" s="2">
        <v>0.49730000000000002</v>
      </c>
      <c r="N5342" s="2">
        <v>-1.100000000000001E-2</v>
      </c>
      <c r="O5342" s="2">
        <v>-8.6800000000000002E-2</v>
      </c>
      <c r="P5342" s="2" t="s">
        <v>5900</v>
      </c>
      <c r="Q5342" s="5">
        <v>201364</v>
      </c>
      <c r="R5342" s="5">
        <v>4472.4696266352748</v>
      </c>
      <c r="S5342" s="5">
        <v>538</v>
      </c>
      <c r="T5342" s="5">
        <v>267.17784708289469</v>
      </c>
      <c r="U5342" s="5">
        <v>4</v>
      </c>
      <c r="V5342" s="5">
        <v>1.9864523946683619</v>
      </c>
      <c r="W5342" s="5">
        <v>68</v>
      </c>
      <c r="X5342" s="5">
        <v>33.769690709362145</v>
      </c>
      <c r="Y5342" s="5">
        <v>94</v>
      </c>
      <c r="Z5342" s="5">
        <v>46.681631274706497</v>
      </c>
      <c r="AA5342" s="5">
        <v>372</v>
      </c>
      <c r="AB5342" s="5">
        <v>184.74007270415763</v>
      </c>
      <c r="AC5342" s="225">
        <v>2301</v>
      </c>
      <c r="AD5342" s="5">
        <v>1142.7067400329752</v>
      </c>
      <c r="AE5342" s="5">
        <v>319</v>
      </c>
      <c r="AF5342" s="5">
        <v>158.41957847480185</v>
      </c>
      <c r="AG5342" s="5">
        <v>1860</v>
      </c>
      <c r="AH5342" s="5">
        <v>923.70036352078819</v>
      </c>
      <c r="AI5342" s="5">
        <v>122</v>
      </c>
      <c r="AJ5342" s="5">
        <v>60.58679803738503</v>
      </c>
    </row>
    <row r="5343" spans="1:36" x14ac:dyDescent="0.25">
      <c r="A5343">
        <v>2017</v>
      </c>
      <c r="B5343" t="s">
        <v>41</v>
      </c>
      <c r="C5343" s="212" t="s">
        <v>6061</v>
      </c>
      <c r="D5343" s="47" t="s">
        <v>6045</v>
      </c>
      <c r="E5343" s="11">
        <v>45.023000000000003</v>
      </c>
      <c r="F5343" s="2">
        <v>0.41739999999999999</v>
      </c>
      <c r="G5343" s="2">
        <v>0.56140000000000001</v>
      </c>
      <c r="H5343" s="2">
        <v>-0.14400000000000002</v>
      </c>
      <c r="I5343" s="2">
        <v>0.41660000000000003</v>
      </c>
      <c r="J5343" s="2">
        <v>0.52200000000000002</v>
      </c>
      <c r="K5343" s="2">
        <v>-0.10539999999999999</v>
      </c>
      <c r="L5343" s="2">
        <v>0.48630000000000001</v>
      </c>
      <c r="M5343" s="2">
        <v>0.49730000000000002</v>
      </c>
      <c r="N5343" s="2">
        <v>-1.100000000000001E-2</v>
      </c>
      <c r="O5343" s="2">
        <v>-8.6800000000000002E-2</v>
      </c>
      <c r="P5343" s="2" t="s">
        <v>5900</v>
      </c>
      <c r="Q5343" s="5">
        <v>201599</v>
      </c>
      <c r="R5343" s="5">
        <v>4477.689181085223</v>
      </c>
      <c r="S5343" s="5">
        <v>521</v>
      </c>
      <c r="T5343" s="5">
        <v>258.43382159633728</v>
      </c>
      <c r="U5343" s="5">
        <v>6</v>
      </c>
      <c r="V5343" s="5">
        <v>2.9762052391132894</v>
      </c>
      <c r="W5343" s="5">
        <v>57</v>
      </c>
      <c r="X5343" s="5">
        <v>28.273949771576248</v>
      </c>
      <c r="Y5343" s="5">
        <v>108</v>
      </c>
      <c r="Z5343" s="5">
        <v>53.571694304039205</v>
      </c>
      <c r="AA5343" s="5">
        <v>350</v>
      </c>
      <c r="AB5343" s="5">
        <v>173.61197228160853</v>
      </c>
      <c r="AC5343" s="225">
        <v>2665</v>
      </c>
      <c r="AD5343" s="5">
        <v>1321.9311603728192</v>
      </c>
      <c r="AE5343" s="5">
        <v>366</v>
      </c>
      <c r="AF5343" s="5">
        <v>181.54851958591064</v>
      </c>
      <c r="AG5343" s="5">
        <v>2123</v>
      </c>
      <c r="AH5343" s="5">
        <v>1053.0806204395856</v>
      </c>
      <c r="AI5343" s="5">
        <v>176</v>
      </c>
      <c r="AJ5343" s="5">
        <v>87.30202034732315</v>
      </c>
    </row>
    <row r="5344" spans="1:36" x14ac:dyDescent="0.25">
      <c r="A5344">
        <v>2017</v>
      </c>
      <c r="B5344" t="s">
        <v>71</v>
      </c>
      <c r="C5344" s="212" t="s">
        <v>5952</v>
      </c>
      <c r="D5344" s="47" t="s">
        <v>610</v>
      </c>
      <c r="E5344" s="11">
        <v>0</v>
      </c>
      <c r="F5344" s="2">
        <v>0.33289999999999997</v>
      </c>
      <c r="G5344" s="2">
        <v>0.64890000000000003</v>
      </c>
      <c r="H5344" s="2">
        <v>-0.31600000000000006</v>
      </c>
      <c r="I5344" s="2">
        <v>0.34639999999999999</v>
      </c>
      <c r="J5344" s="2">
        <v>0.60750000000000004</v>
      </c>
      <c r="K5344" s="2">
        <v>-0.26110000000000005</v>
      </c>
      <c r="L5344" s="2">
        <v>0.41660000000000003</v>
      </c>
      <c r="M5344" s="2">
        <v>0.57110000000000005</v>
      </c>
      <c r="N5344" s="2">
        <v>-0.15450000000000003</v>
      </c>
      <c r="O5344" s="2">
        <v>-0.24386666666666676</v>
      </c>
      <c r="P5344" s="2" t="s">
        <v>5900</v>
      </c>
      <c r="Q5344" s="5">
        <v>236243</v>
      </c>
      <c r="R5344" s="5" t="s">
        <v>4791</v>
      </c>
      <c r="S5344" s="5">
        <v>748</v>
      </c>
      <c r="T5344" s="5">
        <v>316.62313804006891</v>
      </c>
      <c r="U5344" s="5">
        <v>8</v>
      </c>
      <c r="V5344" s="5">
        <v>3.3863437223536783</v>
      </c>
      <c r="W5344" s="5">
        <v>129</v>
      </c>
      <c r="X5344" s="5">
        <v>54.604792522953062</v>
      </c>
      <c r="Y5344" s="5">
        <v>319</v>
      </c>
      <c r="Z5344" s="5">
        <v>135.03045592885292</v>
      </c>
      <c r="AA5344" s="5">
        <v>292</v>
      </c>
      <c r="AB5344" s="5">
        <v>123.60154586590924</v>
      </c>
      <c r="AC5344" s="225">
        <v>7164</v>
      </c>
      <c r="AD5344" s="5">
        <v>3032.4708033677189</v>
      </c>
      <c r="AE5344" s="5">
        <v>1214</v>
      </c>
      <c r="AF5344" s="5">
        <v>513.87765986717068</v>
      </c>
      <c r="AG5344" s="5">
        <v>5140</v>
      </c>
      <c r="AH5344" s="5">
        <v>2175.7258416122381</v>
      </c>
      <c r="AI5344" s="5">
        <v>810</v>
      </c>
      <c r="AJ5344" s="5">
        <v>342.8673018883099</v>
      </c>
    </row>
    <row r="5345" spans="1:36" x14ac:dyDescent="0.25">
      <c r="A5345">
        <v>2018</v>
      </c>
      <c r="B5345" t="s">
        <v>71</v>
      </c>
      <c r="C5345" s="212" t="s">
        <v>5952</v>
      </c>
      <c r="D5345" s="47" t="s">
        <v>610</v>
      </c>
      <c r="E5345" s="11">
        <v>0</v>
      </c>
      <c r="F5345" s="2">
        <v>0.33289999999999997</v>
      </c>
      <c r="G5345" s="2">
        <v>0.64890000000000003</v>
      </c>
      <c r="H5345" s="2">
        <v>-0.31600000000000006</v>
      </c>
      <c r="I5345" s="2">
        <v>0.34639999999999999</v>
      </c>
      <c r="J5345" s="2">
        <v>0.60750000000000004</v>
      </c>
      <c r="K5345" s="2">
        <v>-0.26110000000000005</v>
      </c>
      <c r="L5345" s="2">
        <v>0.41660000000000003</v>
      </c>
      <c r="M5345" s="2">
        <v>0.57110000000000005</v>
      </c>
      <c r="N5345" s="2">
        <v>-0.15450000000000003</v>
      </c>
      <c r="O5345" s="2">
        <v>-0.24386666666666676</v>
      </c>
      <c r="P5345" s="2" t="s">
        <v>5900</v>
      </c>
      <c r="Q5345" s="5">
        <v>239577</v>
      </c>
      <c r="R5345" s="5" t="s">
        <v>4791</v>
      </c>
      <c r="S5345" s="5">
        <v>659</v>
      </c>
      <c r="T5345" s="5">
        <v>275.06814093172551</v>
      </c>
      <c r="U5345" s="5">
        <v>9</v>
      </c>
      <c r="V5345" s="5">
        <v>3.7566210445910921</v>
      </c>
      <c r="W5345" s="5">
        <v>114</v>
      </c>
      <c r="X5345" s="5">
        <v>47.583866564820497</v>
      </c>
      <c r="Y5345" s="5">
        <v>246</v>
      </c>
      <c r="Z5345" s="5">
        <v>102.68097521882316</v>
      </c>
      <c r="AA5345" s="5">
        <v>290</v>
      </c>
      <c r="AB5345" s="5">
        <v>121.04667810349075</v>
      </c>
      <c r="AC5345" s="225">
        <v>6454</v>
      </c>
      <c r="AD5345" s="5">
        <v>2693.9146913101008</v>
      </c>
      <c r="AE5345" s="5">
        <v>1113</v>
      </c>
      <c r="AF5345" s="5">
        <v>464.56880251443164</v>
      </c>
      <c r="AG5345" s="5">
        <v>4514</v>
      </c>
      <c r="AH5345" s="5">
        <v>1884.1541550315765</v>
      </c>
      <c r="AI5345" s="5">
        <v>827</v>
      </c>
      <c r="AJ5345" s="5">
        <v>345.19173376409253</v>
      </c>
    </row>
    <row r="5346" spans="1:36" x14ac:dyDescent="0.25">
      <c r="A5346">
        <v>2018</v>
      </c>
      <c r="B5346" t="s">
        <v>71</v>
      </c>
      <c r="C5346" s="212" t="s">
        <v>5952</v>
      </c>
      <c r="D5346" s="47" t="s">
        <v>610</v>
      </c>
      <c r="E5346" s="11">
        <v>0</v>
      </c>
      <c r="F5346" s="2">
        <v>0.33289999999999997</v>
      </c>
      <c r="G5346" s="2">
        <v>0.64890000000000003</v>
      </c>
      <c r="H5346" s="2">
        <v>-0.31600000000000006</v>
      </c>
      <c r="I5346" s="2">
        <v>0.34639999999999999</v>
      </c>
      <c r="J5346" s="2">
        <v>0.60750000000000004</v>
      </c>
      <c r="K5346" s="2">
        <v>-0.26110000000000005</v>
      </c>
      <c r="L5346" s="2">
        <v>0.41660000000000003</v>
      </c>
      <c r="M5346" s="2">
        <v>0.57110000000000005</v>
      </c>
      <c r="N5346" s="2">
        <v>-0.15450000000000003</v>
      </c>
      <c r="O5346" s="2">
        <v>-0.24386666666666676</v>
      </c>
      <c r="P5346" s="2" t="s">
        <v>5900</v>
      </c>
      <c r="Q5346" s="5">
        <v>239577</v>
      </c>
      <c r="R5346" s="5" t="s">
        <v>4791</v>
      </c>
      <c r="S5346" s="5">
        <v>659</v>
      </c>
      <c r="T5346" s="5">
        <v>275.06814093172551</v>
      </c>
      <c r="U5346" s="5">
        <v>9</v>
      </c>
      <c r="V5346" s="5">
        <v>3.7566210445910921</v>
      </c>
      <c r="W5346" s="5">
        <v>114</v>
      </c>
      <c r="X5346" s="5">
        <v>47.583866564820497</v>
      </c>
      <c r="Y5346" s="5">
        <v>246</v>
      </c>
      <c r="Z5346" s="5">
        <v>102.68097521882316</v>
      </c>
      <c r="AA5346" s="5">
        <v>290</v>
      </c>
      <c r="AB5346" s="5">
        <v>121.04667810349075</v>
      </c>
      <c r="AC5346" s="225">
        <v>6454</v>
      </c>
      <c r="AD5346" s="5">
        <v>2693.9146913101008</v>
      </c>
      <c r="AE5346" s="5">
        <v>1113</v>
      </c>
      <c r="AF5346" s="5">
        <v>464.56880251443164</v>
      </c>
      <c r="AG5346" s="5">
        <v>4514</v>
      </c>
      <c r="AH5346" s="5">
        <v>1884.1541550315765</v>
      </c>
      <c r="AI5346" s="5">
        <v>827</v>
      </c>
      <c r="AJ5346" s="5">
        <v>345.19173376409253</v>
      </c>
    </row>
    <row r="5347" spans="1:36" x14ac:dyDescent="0.25">
      <c r="A5347">
        <v>2017</v>
      </c>
      <c r="B5347" t="s">
        <v>71</v>
      </c>
      <c r="C5347" s="212" t="s">
        <v>749</v>
      </c>
      <c r="D5347" s="47" t="s">
        <v>610</v>
      </c>
      <c r="E5347" s="11">
        <v>0</v>
      </c>
      <c r="F5347" s="2">
        <v>0.33289999999999997</v>
      </c>
      <c r="G5347" s="2">
        <v>0.64890000000000003</v>
      </c>
      <c r="H5347" s="2">
        <v>-0.31600000000000006</v>
      </c>
      <c r="I5347" s="2">
        <v>0.34639999999999999</v>
      </c>
      <c r="J5347" s="2">
        <v>0.60750000000000004</v>
      </c>
      <c r="K5347" s="2">
        <v>-0.26110000000000005</v>
      </c>
      <c r="L5347" s="2">
        <v>0.41660000000000003</v>
      </c>
      <c r="M5347" s="2">
        <v>0.57110000000000005</v>
      </c>
      <c r="N5347" s="2">
        <v>-0.15450000000000003</v>
      </c>
      <c r="O5347" s="2">
        <v>-0.24386666666666676</v>
      </c>
      <c r="P5347" s="2" t="s">
        <v>5900</v>
      </c>
      <c r="Q5347" s="5">
        <v>242062</v>
      </c>
      <c r="R5347" s="5" t="s">
        <v>4791</v>
      </c>
      <c r="S5347" s="5">
        <v>549</v>
      </c>
      <c r="T5347" s="5">
        <v>226.80139798894496</v>
      </c>
      <c r="U5347" s="5">
        <v>8</v>
      </c>
      <c r="V5347" s="5">
        <v>3.3049384042104917</v>
      </c>
      <c r="W5347" s="5">
        <v>54</v>
      </c>
      <c r="X5347" s="5">
        <v>22.308334228420819</v>
      </c>
      <c r="Y5347" s="5">
        <v>228</v>
      </c>
      <c r="Z5347" s="5">
        <v>94.190744519999015</v>
      </c>
      <c r="AA5347" s="5">
        <v>259</v>
      </c>
      <c r="AB5347" s="5">
        <v>106.99738083631468</v>
      </c>
      <c r="AC5347" s="225">
        <v>6147</v>
      </c>
      <c r="AD5347" s="5">
        <v>2539.4320463352365</v>
      </c>
      <c r="AE5347" s="5">
        <v>969</v>
      </c>
      <c r="AF5347" s="5">
        <v>400.31066420999576</v>
      </c>
      <c r="AG5347" s="5">
        <v>4467</v>
      </c>
      <c r="AH5347" s="5">
        <v>1845.3949814510331</v>
      </c>
      <c r="AI5347" s="5">
        <v>711</v>
      </c>
      <c r="AJ5347" s="5">
        <v>293.72640067420747</v>
      </c>
    </row>
    <row r="5348" spans="1:36" x14ac:dyDescent="0.25">
      <c r="A5348">
        <v>2018</v>
      </c>
      <c r="B5348" t="s">
        <v>71</v>
      </c>
      <c r="C5348" s="212" t="s">
        <v>749</v>
      </c>
      <c r="D5348" s="47" t="s">
        <v>610</v>
      </c>
      <c r="E5348" s="11">
        <v>0</v>
      </c>
      <c r="F5348" s="2">
        <v>0.33289999999999997</v>
      </c>
      <c r="G5348" s="2">
        <v>0.64890000000000003</v>
      </c>
      <c r="H5348" s="2">
        <v>-0.31600000000000006</v>
      </c>
      <c r="I5348" s="2">
        <v>0.34639999999999999</v>
      </c>
      <c r="J5348" s="2">
        <v>0.60750000000000004</v>
      </c>
      <c r="K5348" s="2">
        <v>-0.26110000000000005</v>
      </c>
      <c r="L5348" s="2">
        <v>0.41660000000000003</v>
      </c>
      <c r="M5348" s="2">
        <v>0.57110000000000005</v>
      </c>
      <c r="N5348" s="2">
        <v>-0.15450000000000003</v>
      </c>
      <c r="O5348" s="2">
        <v>-0.24386666666666676</v>
      </c>
      <c r="P5348" s="2" t="s">
        <v>5900</v>
      </c>
      <c r="Q5348" s="5">
        <v>243940</v>
      </c>
      <c r="R5348" s="5" t="s">
        <v>4791</v>
      </c>
      <c r="S5348" s="5">
        <v>510</v>
      </c>
      <c r="T5348" s="5">
        <v>209.06780355825202</v>
      </c>
      <c r="U5348" s="5">
        <v>10</v>
      </c>
      <c r="V5348" s="5">
        <v>4.099368697220628</v>
      </c>
      <c r="W5348" s="5">
        <v>55</v>
      </c>
      <c r="X5348" s="5">
        <v>22.546527834713455</v>
      </c>
      <c r="Y5348" s="5">
        <v>218</v>
      </c>
      <c r="Z5348" s="5">
        <v>89.366237599409686</v>
      </c>
      <c r="AA5348" s="5">
        <v>227</v>
      </c>
      <c r="AB5348" s="5">
        <v>93.055669426908253</v>
      </c>
      <c r="AC5348" s="225">
        <v>5759</v>
      </c>
      <c r="AD5348" s="5">
        <v>2360.8264327293596</v>
      </c>
      <c r="AE5348" s="5">
        <v>712</v>
      </c>
      <c r="AF5348" s="5">
        <v>291.87505124210873</v>
      </c>
      <c r="AG5348" s="5">
        <v>4327</v>
      </c>
      <c r="AH5348" s="5">
        <v>1773.7968352873656</v>
      </c>
      <c r="AI5348" s="5">
        <v>720</v>
      </c>
      <c r="AJ5348" s="5">
        <v>295.1545461998852</v>
      </c>
    </row>
    <row r="5349" spans="1:36" x14ac:dyDescent="0.25">
      <c r="A5349">
        <v>2018</v>
      </c>
      <c r="B5349" t="s">
        <v>71</v>
      </c>
      <c r="C5349" s="212" t="s">
        <v>749</v>
      </c>
      <c r="D5349" s="47" t="s">
        <v>610</v>
      </c>
      <c r="E5349" s="11">
        <v>0</v>
      </c>
      <c r="F5349" s="2">
        <v>0.33289999999999997</v>
      </c>
      <c r="G5349" s="2">
        <v>0.64890000000000003</v>
      </c>
      <c r="H5349" s="2">
        <v>-0.31600000000000006</v>
      </c>
      <c r="I5349" s="2">
        <v>0.34639999999999999</v>
      </c>
      <c r="J5349" s="2">
        <v>0.60750000000000004</v>
      </c>
      <c r="K5349" s="2">
        <v>-0.26110000000000005</v>
      </c>
      <c r="L5349" s="2">
        <v>0.41660000000000003</v>
      </c>
      <c r="M5349" s="2">
        <v>0.57110000000000005</v>
      </c>
      <c r="N5349" s="2">
        <v>-0.15450000000000003</v>
      </c>
      <c r="O5349" s="2">
        <v>-0.24386666666666676</v>
      </c>
      <c r="P5349" s="2" t="s">
        <v>5900</v>
      </c>
      <c r="Q5349" s="5">
        <v>243940</v>
      </c>
      <c r="R5349" s="5" t="s">
        <v>4791</v>
      </c>
      <c r="S5349" s="5">
        <v>510</v>
      </c>
      <c r="T5349" s="5">
        <v>209.06780355825202</v>
      </c>
      <c r="U5349" s="5">
        <v>10</v>
      </c>
      <c r="V5349" s="5">
        <v>4.099368697220628</v>
      </c>
      <c r="W5349" s="5">
        <v>55</v>
      </c>
      <c r="X5349" s="5">
        <v>22.546527834713455</v>
      </c>
      <c r="Y5349" s="5">
        <v>218</v>
      </c>
      <c r="Z5349" s="5">
        <v>89.366237599409686</v>
      </c>
      <c r="AA5349" s="5">
        <v>227</v>
      </c>
      <c r="AB5349" s="5">
        <v>93.055669426908253</v>
      </c>
      <c r="AC5349" s="225">
        <v>5759</v>
      </c>
      <c r="AD5349" s="5">
        <v>2360.8264327293596</v>
      </c>
      <c r="AE5349" s="5">
        <v>712</v>
      </c>
      <c r="AF5349" s="5">
        <v>291.87505124210873</v>
      </c>
      <c r="AG5349" s="5">
        <v>4327</v>
      </c>
      <c r="AH5349" s="5">
        <v>1773.7968352873656</v>
      </c>
      <c r="AI5349" s="5">
        <v>720</v>
      </c>
      <c r="AJ5349" s="5">
        <v>295.1545461998852</v>
      </c>
    </row>
    <row r="5350" spans="1:36" x14ac:dyDescent="0.25">
      <c r="A5350">
        <v>2019</v>
      </c>
      <c r="B5350" t="s">
        <v>71</v>
      </c>
      <c r="C5350" s="212" t="s">
        <v>5952</v>
      </c>
      <c r="D5350" s="47" t="s">
        <v>610</v>
      </c>
      <c r="E5350" s="11">
        <v>0</v>
      </c>
      <c r="F5350" s="2">
        <v>0.33289999999999997</v>
      </c>
      <c r="G5350" s="2">
        <v>0.64890000000000003</v>
      </c>
      <c r="H5350" s="2">
        <v>-0.31600000000000006</v>
      </c>
      <c r="I5350" s="2">
        <v>0.34639999999999999</v>
      </c>
      <c r="J5350" s="2">
        <v>0.60750000000000004</v>
      </c>
      <c r="K5350" s="2">
        <v>-0.26110000000000005</v>
      </c>
      <c r="L5350" s="2">
        <v>0.41660000000000003</v>
      </c>
      <c r="M5350" s="2">
        <v>0.57110000000000005</v>
      </c>
      <c r="N5350" s="2">
        <v>-0.15450000000000003</v>
      </c>
      <c r="O5350" s="2">
        <v>-0.24386666666666676</v>
      </c>
      <c r="P5350" s="2" t="s">
        <v>5900</v>
      </c>
      <c r="Q5350" s="5">
        <v>244277</v>
      </c>
      <c r="R5350" s="5" t="s">
        <v>4791</v>
      </c>
      <c r="S5350" s="5">
        <v>738</v>
      </c>
      <c r="T5350" s="5">
        <v>302.11604039676268</v>
      </c>
      <c r="U5350" s="5">
        <v>11</v>
      </c>
      <c r="V5350" s="5">
        <v>4.5030846129598769</v>
      </c>
      <c r="W5350" s="5">
        <v>139</v>
      </c>
      <c r="X5350" s="5">
        <v>56.902614654674821</v>
      </c>
      <c r="Y5350" s="5">
        <v>250</v>
      </c>
      <c r="Z5350" s="5">
        <v>102.34283211272448</v>
      </c>
      <c r="AA5350" s="5">
        <v>338</v>
      </c>
      <c r="AB5350" s="5">
        <v>138.36750901640352</v>
      </c>
      <c r="AC5350" s="225">
        <v>6311</v>
      </c>
      <c r="AD5350" s="5">
        <v>2583.5424538536172</v>
      </c>
      <c r="AE5350" s="5">
        <v>1003</v>
      </c>
      <c r="AF5350" s="5">
        <v>410.59944243625068</v>
      </c>
      <c r="AG5350" s="5">
        <v>4337</v>
      </c>
      <c r="AH5350" s="5">
        <v>1775.4434514915442</v>
      </c>
      <c r="AI5350" s="5">
        <v>971</v>
      </c>
      <c r="AJ5350" s="5">
        <v>397.49955992582187</v>
      </c>
    </row>
    <row r="5351" spans="1:36" x14ac:dyDescent="0.25">
      <c r="A5351">
        <v>2019</v>
      </c>
      <c r="B5351" t="s">
        <v>71</v>
      </c>
      <c r="C5351" s="212" t="s">
        <v>749</v>
      </c>
      <c r="D5351" s="47" t="s">
        <v>610</v>
      </c>
      <c r="E5351" s="11">
        <v>0</v>
      </c>
      <c r="F5351" s="2">
        <v>0.33289999999999997</v>
      </c>
      <c r="G5351" s="2">
        <v>0.64890000000000003</v>
      </c>
      <c r="H5351" s="2">
        <v>-0.31600000000000006</v>
      </c>
      <c r="I5351" s="2">
        <v>0.34639999999999999</v>
      </c>
      <c r="J5351" s="2">
        <v>0.60750000000000004</v>
      </c>
      <c r="K5351" s="2">
        <v>-0.26110000000000005</v>
      </c>
      <c r="L5351" s="2">
        <v>0.41660000000000003</v>
      </c>
      <c r="M5351" s="2">
        <v>0.57110000000000005</v>
      </c>
      <c r="N5351" s="2">
        <v>-0.15450000000000003</v>
      </c>
      <c r="O5351" s="2">
        <v>-0.24386666666666676</v>
      </c>
      <c r="P5351" s="2" t="s">
        <v>5900</v>
      </c>
      <c r="Q5351" s="5">
        <v>245423</v>
      </c>
      <c r="R5351" s="5" t="s">
        <v>4791</v>
      </c>
      <c r="S5351" s="5">
        <v>617</v>
      </c>
      <c r="T5351" s="5">
        <v>251.40268027039028</v>
      </c>
      <c r="U5351" s="5">
        <v>5</v>
      </c>
      <c r="V5351" s="5">
        <v>2.0372988676692896</v>
      </c>
      <c r="W5351" s="5">
        <v>56</v>
      </c>
      <c r="X5351" s="5">
        <v>22.817747317896039</v>
      </c>
      <c r="Y5351" s="5">
        <v>294</v>
      </c>
      <c r="Z5351" s="5">
        <v>119.79317341895423</v>
      </c>
      <c r="AA5351" s="5">
        <v>262</v>
      </c>
      <c r="AB5351" s="5">
        <v>106.75446066587075</v>
      </c>
      <c r="AC5351" s="225">
        <v>5982</v>
      </c>
      <c r="AD5351" s="5">
        <v>2437.4243652795376</v>
      </c>
      <c r="AE5351" s="5">
        <v>719</v>
      </c>
      <c r="AF5351" s="5">
        <v>292.96357717084379</v>
      </c>
      <c r="AG5351" s="5">
        <v>4552</v>
      </c>
      <c r="AH5351" s="5">
        <v>1854.756889126121</v>
      </c>
      <c r="AI5351" s="5">
        <v>711</v>
      </c>
      <c r="AJ5351" s="5">
        <v>289.70389898257292</v>
      </c>
    </row>
    <row r="5352" spans="1:36" x14ac:dyDescent="0.25">
      <c r="A5352">
        <v>2018</v>
      </c>
      <c r="B5352" t="s">
        <v>71</v>
      </c>
      <c r="C5352" s="212" t="s">
        <v>706</v>
      </c>
      <c r="D5352" s="47" t="s">
        <v>706</v>
      </c>
      <c r="E5352" s="11">
        <v>0</v>
      </c>
      <c r="F5352" s="2">
        <v>0.65269999999999995</v>
      </c>
      <c r="G5352" s="2">
        <v>0.33119999999999999</v>
      </c>
      <c r="H5352" s="2">
        <v>0.32149999999999995</v>
      </c>
      <c r="I5352" s="2">
        <v>0.66310000000000002</v>
      </c>
      <c r="J5352" s="2">
        <v>0.28299999999999997</v>
      </c>
      <c r="K5352" s="2">
        <v>0.38010000000000005</v>
      </c>
      <c r="L5352" s="2">
        <v>0.69610000000000005</v>
      </c>
      <c r="M5352" s="2">
        <v>0.28810000000000002</v>
      </c>
      <c r="N5352" s="2">
        <v>0.40800000000000003</v>
      </c>
      <c r="O5352" s="2">
        <v>0.36986666666666662</v>
      </c>
      <c r="P5352" s="2" t="s">
        <v>4792</v>
      </c>
      <c r="Q5352" s="5">
        <v>257372</v>
      </c>
      <c r="R5352" s="5" t="s">
        <v>4791</v>
      </c>
      <c r="S5352" s="5">
        <v>2565</v>
      </c>
      <c r="T5352" s="5">
        <v>996.61190805526621</v>
      </c>
      <c r="U5352" s="5">
        <v>13</v>
      </c>
      <c r="V5352" s="5">
        <v>5.0510545047635329</v>
      </c>
      <c r="W5352" s="5">
        <v>239</v>
      </c>
      <c r="X5352" s="5">
        <v>92.861694356806481</v>
      </c>
      <c r="Y5352" s="5">
        <v>443</v>
      </c>
      <c r="Z5352" s="5">
        <v>172.12439581617269</v>
      </c>
      <c r="AA5352" s="5">
        <v>1870</v>
      </c>
      <c r="AB5352" s="5">
        <v>726.5747633775236</v>
      </c>
      <c r="AC5352" s="225">
        <v>11743</v>
      </c>
      <c r="AD5352" s="5">
        <v>4562.6563884183206</v>
      </c>
      <c r="AE5352" s="5">
        <v>2312</v>
      </c>
      <c r="AF5352" s="5">
        <v>898.31061653948382</v>
      </c>
      <c r="AG5352" s="5">
        <v>8228</v>
      </c>
      <c r="AH5352" s="5">
        <v>3196.9289588611041</v>
      </c>
      <c r="AI5352" s="5">
        <v>1203</v>
      </c>
      <c r="AJ5352" s="5">
        <v>467.41681301773309</v>
      </c>
    </row>
    <row r="5353" spans="1:36" x14ac:dyDescent="0.25">
      <c r="A5353">
        <v>2018</v>
      </c>
      <c r="B5353" t="s">
        <v>71</v>
      </c>
      <c r="C5353" s="212" t="s">
        <v>706</v>
      </c>
      <c r="D5353" s="47" t="s">
        <v>706</v>
      </c>
      <c r="E5353" s="11">
        <v>0</v>
      </c>
      <c r="F5353" s="2">
        <v>0.65269999999999995</v>
      </c>
      <c r="G5353" s="2">
        <v>0.33119999999999999</v>
      </c>
      <c r="H5353" s="2">
        <v>0.32149999999999995</v>
      </c>
      <c r="I5353" s="2">
        <v>0.66310000000000002</v>
      </c>
      <c r="J5353" s="2">
        <v>0.28299999999999997</v>
      </c>
      <c r="K5353" s="2">
        <v>0.38010000000000005</v>
      </c>
      <c r="L5353" s="2">
        <v>0.69610000000000005</v>
      </c>
      <c r="M5353" s="2">
        <v>0.28810000000000002</v>
      </c>
      <c r="N5353" s="2">
        <v>0.40800000000000003</v>
      </c>
      <c r="O5353" s="2">
        <v>0.36986666666666662</v>
      </c>
      <c r="P5353" s="2" t="s">
        <v>4792</v>
      </c>
      <c r="Q5353" s="5">
        <v>257372</v>
      </c>
      <c r="R5353" s="5" t="s">
        <v>4791</v>
      </c>
      <c r="S5353" s="5">
        <v>2565</v>
      </c>
      <c r="T5353" s="5">
        <v>996.61190805526621</v>
      </c>
      <c r="U5353" s="5">
        <v>13</v>
      </c>
      <c r="V5353" s="5">
        <v>5.0510545047635329</v>
      </c>
      <c r="W5353" s="5">
        <v>239</v>
      </c>
      <c r="X5353" s="5">
        <v>92.861694356806481</v>
      </c>
      <c r="Y5353" s="5">
        <v>443</v>
      </c>
      <c r="Z5353" s="5">
        <v>172.12439581617269</v>
      </c>
      <c r="AA5353" s="5">
        <v>1870</v>
      </c>
      <c r="AB5353" s="5">
        <v>726.5747633775236</v>
      </c>
      <c r="AC5353" s="225">
        <v>11743</v>
      </c>
      <c r="AD5353" s="5">
        <v>4562.6563884183206</v>
      </c>
      <c r="AE5353" s="5">
        <v>2312</v>
      </c>
      <c r="AF5353" s="5">
        <v>898.31061653948382</v>
      </c>
      <c r="AG5353" s="5">
        <v>8228</v>
      </c>
      <c r="AH5353" s="5">
        <v>3196.9289588611041</v>
      </c>
      <c r="AI5353" s="5">
        <v>1203</v>
      </c>
      <c r="AJ5353" s="5">
        <v>467.41681301773309</v>
      </c>
    </row>
    <row r="5354" spans="1:36" x14ac:dyDescent="0.25">
      <c r="A5354">
        <v>2019</v>
      </c>
      <c r="B5354" t="s">
        <v>71</v>
      </c>
      <c r="C5354" s="212" t="s">
        <v>706</v>
      </c>
      <c r="D5354" s="47" t="s">
        <v>706</v>
      </c>
      <c r="E5354" s="11">
        <v>0</v>
      </c>
      <c r="F5354" s="2">
        <v>0.65269999999999995</v>
      </c>
      <c r="G5354" s="2">
        <v>0.33119999999999999</v>
      </c>
      <c r="H5354" s="2">
        <v>0.32149999999999995</v>
      </c>
      <c r="I5354" s="2">
        <v>0.66310000000000002</v>
      </c>
      <c r="J5354" s="2">
        <v>0.28299999999999997</v>
      </c>
      <c r="K5354" s="2">
        <v>0.38010000000000005</v>
      </c>
      <c r="L5354" s="2">
        <v>0.69610000000000005</v>
      </c>
      <c r="M5354" s="2">
        <v>0.28810000000000002</v>
      </c>
      <c r="N5354" s="2">
        <v>0.40800000000000003</v>
      </c>
      <c r="O5354" s="2">
        <v>0.36986666666666662</v>
      </c>
      <c r="P5354" s="2" t="s">
        <v>4792</v>
      </c>
      <c r="Q5354" s="5">
        <v>259208</v>
      </c>
      <c r="R5354" s="5" t="s">
        <v>4791</v>
      </c>
      <c r="S5354" s="5">
        <v>2613</v>
      </c>
      <c r="T5354" s="5">
        <v>1008.0707385574519</v>
      </c>
      <c r="U5354" s="5">
        <v>10</v>
      </c>
      <c r="V5354" s="5">
        <v>3.8579056201969073</v>
      </c>
      <c r="W5354" s="5">
        <v>268</v>
      </c>
      <c r="X5354" s="5">
        <v>103.39187062127712</v>
      </c>
      <c r="Y5354" s="5">
        <v>468</v>
      </c>
      <c r="Z5354" s="5">
        <v>180.54998302521528</v>
      </c>
      <c r="AA5354" s="5">
        <v>1867</v>
      </c>
      <c r="AB5354" s="5">
        <v>720.27097929076263</v>
      </c>
      <c r="AC5354" s="225">
        <v>11940</v>
      </c>
      <c r="AD5354" s="5">
        <v>4606.3393105151081</v>
      </c>
      <c r="AE5354" s="5">
        <v>2391</v>
      </c>
      <c r="AF5354" s="5">
        <v>922.42523378908061</v>
      </c>
      <c r="AG5354" s="5">
        <v>8324</v>
      </c>
      <c r="AH5354" s="5">
        <v>3211.3206382519056</v>
      </c>
      <c r="AI5354" s="5">
        <v>1225</v>
      </c>
      <c r="AJ5354" s="5">
        <v>472.59343847412111</v>
      </c>
    </row>
    <row r="5355" spans="1:36" x14ac:dyDescent="0.25">
      <c r="A5355">
        <v>2017</v>
      </c>
      <c r="B5355" t="s">
        <v>71</v>
      </c>
      <c r="C5355" s="212" t="s">
        <v>639</v>
      </c>
      <c r="D5355" s="47" t="s">
        <v>5982</v>
      </c>
      <c r="E5355" s="11">
        <v>0</v>
      </c>
      <c r="F5355" s="2">
        <v>0.378</v>
      </c>
      <c r="G5355" s="2">
        <v>0.61050000000000004</v>
      </c>
      <c r="H5355" s="2">
        <v>-0.23250000000000004</v>
      </c>
      <c r="I5355" s="2">
        <v>0.22750000000000001</v>
      </c>
      <c r="J5355" s="2">
        <v>0.74350000000000005</v>
      </c>
      <c r="K5355" s="2">
        <v>-0.51600000000000001</v>
      </c>
      <c r="L5355" s="2">
        <v>0.22559999999999999</v>
      </c>
      <c r="M5355" s="2">
        <v>0.76559999999999995</v>
      </c>
      <c r="N5355" s="2">
        <v>-0.53999999999999992</v>
      </c>
      <c r="O5355" s="2">
        <v>-0.42949999999999999</v>
      </c>
      <c r="P5355" s="2" t="s">
        <v>5900</v>
      </c>
      <c r="Q5355" s="5">
        <v>260669</v>
      </c>
      <c r="R5355" s="5" t="s">
        <v>4791</v>
      </c>
      <c r="S5355" s="5">
        <v>839</v>
      </c>
      <c r="T5355" s="5">
        <v>321.86412653595175</v>
      </c>
      <c r="U5355" s="5">
        <v>10</v>
      </c>
      <c r="V5355" s="5">
        <v>3.8362827954225471</v>
      </c>
      <c r="W5355" s="5">
        <v>114</v>
      </c>
      <c r="X5355" s="5">
        <v>43.733623867817037</v>
      </c>
      <c r="Y5355" s="5">
        <v>154</v>
      </c>
      <c r="Z5355" s="5">
        <v>59.07875504950723</v>
      </c>
      <c r="AA5355" s="5">
        <v>561</v>
      </c>
      <c r="AB5355" s="5">
        <v>215.21546482320491</v>
      </c>
      <c r="AC5355" s="225">
        <v>6474</v>
      </c>
      <c r="AD5355" s="5">
        <v>2483.6094817565572</v>
      </c>
      <c r="AE5355" s="5">
        <v>874</v>
      </c>
      <c r="AF5355" s="5">
        <v>335.29111631993067</v>
      </c>
      <c r="AG5355" s="5">
        <v>5430</v>
      </c>
      <c r="AH5355" s="5">
        <v>2083.1015579144432</v>
      </c>
      <c r="AI5355" s="5">
        <v>170</v>
      </c>
      <c r="AJ5355" s="5">
        <v>65.216807522183302</v>
      </c>
    </row>
    <row r="5356" spans="1:36" x14ac:dyDescent="0.25">
      <c r="A5356">
        <v>2018</v>
      </c>
      <c r="B5356" t="s">
        <v>71</v>
      </c>
      <c r="C5356" s="212" t="s">
        <v>639</v>
      </c>
      <c r="D5356" s="47" t="s">
        <v>5982</v>
      </c>
      <c r="E5356" s="11">
        <v>0</v>
      </c>
      <c r="F5356" s="2">
        <v>0.378</v>
      </c>
      <c r="G5356" s="2">
        <v>0.61050000000000004</v>
      </c>
      <c r="H5356" s="2">
        <v>-0.23250000000000004</v>
      </c>
      <c r="I5356" s="2">
        <v>0.22750000000000001</v>
      </c>
      <c r="J5356" s="2">
        <v>0.74350000000000005</v>
      </c>
      <c r="K5356" s="2">
        <v>-0.51600000000000001</v>
      </c>
      <c r="L5356" s="2">
        <v>0.22559999999999999</v>
      </c>
      <c r="M5356" s="2">
        <v>0.76559999999999995</v>
      </c>
      <c r="N5356" s="2">
        <v>-0.53999999999999992</v>
      </c>
      <c r="O5356" s="2">
        <v>-0.42949999999999999</v>
      </c>
      <c r="P5356" s="2" t="s">
        <v>5900</v>
      </c>
      <c r="Q5356" s="5">
        <v>264214</v>
      </c>
      <c r="R5356" s="5" t="s">
        <v>4791</v>
      </c>
      <c r="S5356" s="5">
        <v>890</v>
      </c>
      <c r="T5356" s="5">
        <v>336.84816096043357</v>
      </c>
      <c r="U5356" s="5">
        <v>10</v>
      </c>
      <c r="V5356" s="5">
        <v>3.7848107973082428</v>
      </c>
      <c r="W5356" s="5">
        <v>145</v>
      </c>
      <c r="X5356" s="5">
        <v>54.879756560969518</v>
      </c>
      <c r="Y5356" s="5">
        <v>141</v>
      </c>
      <c r="Z5356" s="5">
        <v>53.365832242046217</v>
      </c>
      <c r="AA5356" s="5">
        <v>594</v>
      </c>
      <c r="AB5356" s="5">
        <v>224.81776136010961</v>
      </c>
      <c r="AC5356" s="225">
        <v>6367</v>
      </c>
      <c r="AD5356" s="5">
        <v>2409.7890346461581</v>
      </c>
      <c r="AE5356" s="5">
        <v>692</v>
      </c>
      <c r="AF5356" s="5">
        <v>261.90890717373037</v>
      </c>
      <c r="AG5356" s="5">
        <v>5506</v>
      </c>
      <c r="AH5356" s="5">
        <v>2083.9168249979184</v>
      </c>
      <c r="AI5356" s="5">
        <v>169</v>
      </c>
      <c r="AJ5356" s="5">
        <v>63.963302474509305</v>
      </c>
    </row>
    <row r="5357" spans="1:36" x14ac:dyDescent="0.25">
      <c r="A5357">
        <v>2018</v>
      </c>
      <c r="B5357" t="s">
        <v>71</v>
      </c>
      <c r="C5357" s="212" t="s">
        <v>639</v>
      </c>
      <c r="D5357" s="47" t="s">
        <v>5982</v>
      </c>
      <c r="E5357" s="11">
        <v>0</v>
      </c>
      <c r="F5357" s="2">
        <v>0.378</v>
      </c>
      <c r="G5357" s="2">
        <v>0.61050000000000004</v>
      </c>
      <c r="H5357" s="2">
        <v>-0.23250000000000004</v>
      </c>
      <c r="I5357" s="2">
        <v>0.22750000000000001</v>
      </c>
      <c r="J5357" s="2">
        <v>0.74350000000000005</v>
      </c>
      <c r="K5357" s="2">
        <v>-0.51600000000000001</v>
      </c>
      <c r="L5357" s="2">
        <v>0.22559999999999999</v>
      </c>
      <c r="M5357" s="2">
        <v>0.76559999999999995</v>
      </c>
      <c r="N5357" s="2">
        <v>-0.53999999999999992</v>
      </c>
      <c r="O5357" s="2">
        <v>-0.42949999999999999</v>
      </c>
      <c r="P5357" s="2" t="s">
        <v>5900</v>
      </c>
      <c r="Q5357" s="5">
        <v>264214</v>
      </c>
      <c r="R5357" s="5" t="s">
        <v>4791</v>
      </c>
      <c r="S5357" s="5">
        <v>890</v>
      </c>
      <c r="T5357" s="5">
        <v>336.84816096043357</v>
      </c>
      <c r="U5357" s="5">
        <v>10</v>
      </c>
      <c r="V5357" s="5">
        <v>3.7848107973082428</v>
      </c>
      <c r="W5357" s="5">
        <v>145</v>
      </c>
      <c r="X5357" s="5">
        <v>54.879756560969518</v>
      </c>
      <c r="Y5357" s="5">
        <v>141</v>
      </c>
      <c r="Z5357" s="5">
        <v>53.365832242046217</v>
      </c>
      <c r="AA5357" s="5">
        <v>594</v>
      </c>
      <c r="AB5357" s="5">
        <v>224.81776136010961</v>
      </c>
      <c r="AC5357" s="225">
        <v>6367</v>
      </c>
      <c r="AD5357" s="5">
        <v>2409.7890346461581</v>
      </c>
      <c r="AE5357" s="5">
        <v>692</v>
      </c>
      <c r="AF5357" s="5">
        <v>261.90890717373037</v>
      </c>
      <c r="AG5357" s="5">
        <v>5506</v>
      </c>
      <c r="AH5357" s="5">
        <v>2083.9168249979184</v>
      </c>
      <c r="AI5357" s="5">
        <v>169</v>
      </c>
      <c r="AJ5357" s="5">
        <v>63.963302474509305</v>
      </c>
    </row>
    <row r="5358" spans="1:36" x14ac:dyDescent="0.25">
      <c r="A5358">
        <v>2019</v>
      </c>
      <c r="B5358" t="s">
        <v>71</v>
      </c>
      <c r="C5358" s="212" t="s">
        <v>639</v>
      </c>
      <c r="D5358" s="47" t="s">
        <v>5982</v>
      </c>
      <c r="E5358" s="11">
        <v>0</v>
      </c>
      <c r="F5358" s="2">
        <v>0.378</v>
      </c>
      <c r="G5358" s="2">
        <v>0.61050000000000004</v>
      </c>
      <c r="H5358" s="2">
        <v>-0.23250000000000004</v>
      </c>
      <c r="I5358" s="2">
        <v>0.22750000000000001</v>
      </c>
      <c r="J5358" s="2">
        <v>0.74350000000000005</v>
      </c>
      <c r="K5358" s="2">
        <v>-0.51600000000000001</v>
      </c>
      <c r="L5358" s="2">
        <v>0.22559999999999999</v>
      </c>
      <c r="M5358" s="2">
        <v>0.76559999999999995</v>
      </c>
      <c r="N5358" s="2">
        <v>-0.53999999999999992</v>
      </c>
      <c r="O5358" s="2">
        <v>-0.42949999999999999</v>
      </c>
      <c r="P5358" s="2" t="s">
        <v>5900</v>
      </c>
      <c r="Q5358" s="5">
        <v>264916</v>
      </c>
      <c r="R5358" s="5" t="s">
        <v>4791</v>
      </c>
      <c r="S5358" s="5">
        <v>836</v>
      </c>
      <c r="T5358" s="5">
        <v>315.57172839692578</v>
      </c>
      <c r="U5358" s="5">
        <v>4</v>
      </c>
      <c r="V5358" s="5">
        <v>1.5099125760618461</v>
      </c>
      <c r="W5358" s="5">
        <v>104</v>
      </c>
      <c r="X5358" s="5">
        <v>39.257726977607994</v>
      </c>
      <c r="Y5358" s="5">
        <v>164</v>
      </c>
      <c r="Z5358" s="5">
        <v>61.906415618535689</v>
      </c>
      <c r="AA5358" s="5">
        <v>564</v>
      </c>
      <c r="AB5358" s="5">
        <v>212.89767322472028</v>
      </c>
      <c r="AC5358" s="225">
        <v>4692</v>
      </c>
      <c r="AD5358" s="5">
        <v>1771.1274517205454</v>
      </c>
      <c r="AE5358" s="5">
        <v>708</v>
      </c>
      <c r="AF5358" s="5">
        <v>267.25452596294673</v>
      </c>
      <c r="AG5358" s="5">
        <v>3726</v>
      </c>
      <c r="AH5358" s="5">
        <v>1406.4835646016097</v>
      </c>
      <c r="AI5358" s="5">
        <v>258</v>
      </c>
      <c r="AJ5358" s="5">
        <v>97.389361155989064</v>
      </c>
    </row>
    <row r="5359" spans="1:36" x14ac:dyDescent="0.25">
      <c r="A5359">
        <v>2018</v>
      </c>
      <c r="B5359" t="s">
        <v>71</v>
      </c>
      <c r="C5359" s="212" t="s">
        <v>723</v>
      </c>
      <c r="D5359" s="47" t="s">
        <v>4805</v>
      </c>
      <c r="E5359" s="11">
        <v>0</v>
      </c>
      <c r="F5359" s="2">
        <v>0.51259999999999994</v>
      </c>
      <c r="G5359" s="2">
        <v>0.46920000000000001</v>
      </c>
      <c r="H5359" s="2">
        <v>4.3399999999999939E-2</v>
      </c>
      <c r="I5359" s="2">
        <v>0.55620000000000003</v>
      </c>
      <c r="J5359" s="2">
        <v>0.3891</v>
      </c>
      <c r="K5359" s="2">
        <v>0.16710000000000003</v>
      </c>
      <c r="L5359" s="2">
        <v>0.6502</v>
      </c>
      <c r="M5359" s="2">
        <v>0.33489999999999998</v>
      </c>
      <c r="N5359" s="2">
        <v>0.31530000000000002</v>
      </c>
      <c r="O5359" s="2">
        <v>0.17526666666666668</v>
      </c>
      <c r="P5359" s="2" t="s">
        <v>4792</v>
      </c>
      <c r="Q5359" s="5">
        <v>289897</v>
      </c>
      <c r="R5359" s="5" t="s">
        <v>4791</v>
      </c>
      <c r="S5359" s="5">
        <v>402</v>
      </c>
      <c r="T5359" s="5">
        <v>138.66994139297751</v>
      </c>
      <c r="U5359" s="5">
        <v>5</v>
      </c>
      <c r="V5359" s="5">
        <v>1.7247505148380289</v>
      </c>
      <c r="W5359" s="5">
        <v>77</v>
      </c>
      <c r="X5359" s="5">
        <v>26.56115792850564</v>
      </c>
      <c r="Y5359" s="5">
        <v>112</v>
      </c>
      <c r="Z5359" s="5">
        <v>38.634411532371843</v>
      </c>
      <c r="AA5359" s="5">
        <v>208</v>
      </c>
      <c r="AB5359" s="5">
        <v>71.749621417261991</v>
      </c>
      <c r="AC5359" s="225">
        <v>4955</v>
      </c>
      <c r="AD5359" s="5">
        <v>1709.2277602044865</v>
      </c>
      <c r="AE5359" s="5">
        <v>671</v>
      </c>
      <c r="AF5359" s="5">
        <v>231.46151909126345</v>
      </c>
      <c r="AG5359" s="5">
        <v>3911</v>
      </c>
      <c r="AH5359" s="5">
        <v>1349.0998527063061</v>
      </c>
      <c r="AI5359" s="5">
        <v>373</v>
      </c>
      <c r="AJ5359" s="5">
        <v>128.66638840691695</v>
      </c>
    </row>
    <row r="5360" spans="1:36" x14ac:dyDescent="0.25">
      <c r="A5360">
        <v>2018</v>
      </c>
      <c r="B5360" t="s">
        <v>71</v>
      </c>
      <c r="C5360" s="212" t="s">
        <v>723</v>
      </c>
      <c r="D5360" s="47" t="s">
        <v>4805</v>
      </c>
      <c r="E5360" s="11">
        <v>0</v>
      </c>
      <c r="F5360" s="2">
        <v>0.51259999999999994</v>
      </c>
      <c r="G5360" s="2">
        <v>0.46920000000000001</v>
      </c>
      <c r="H5360" s="2">
        <v>4.3399999999999939E-2</v>
      </c>
      <c r="I5360" s="2">
        <v>0.55620000000000003</v>
      </c>
      <c r="J5360" s="2">
        <v>0.3891</v>
      </c>
      <c r="K5360" s="2">
        <v>0.16710000000000003</v>
      </c>
      <c r="L5360" s="2">
        <v>0.6502</v>
      </c>
      <c r="M5360" s="2">
        <v>0.33489999999999998</v>
      </c>
      <c r="N5360" s="2">
        <v>0.31530000000000002</v>
      </c>
      <c r="O5360" s="2">
        <v>0.17526666666666668</v>
      </c>
      <c r="P5360" s="2" t="s">
        <v>4792</v>
      </c>
      <c r="Q5360" s="5">
        <v>289897</v>
      </c>
      <c r="R5360" s="5" t="s">
        <v>4791</v>
      </c>
      <c r="S5360" s="5">
        <v>402</v>
      </c>
      <c r="T5360" s="5">
        <v>138.66994139297751</v>
      </c>
      <c r="U5360" s="5">
        <v>5</v>
      </c>
      <c r="V5360" s="5">
        <v>1.7247505148380289</v>
      </c>
      <c r="W5360" s="5">
        <v>77</v>
      </c>
      <c r="X5360" s="5">
        <v>26.56115792850564</v>
      </c>
      <c r="Y5360" s="5">
        <v>112</v>
      </c>
      <c r="Z5360" s="5">
        <v>38.634411532371843</v>
      </c>
      <c r="AA5360" s="5">
        <v>208</v>
      </c>
      <c r="AB5360" s="5">
        <v>71.749621417261991</v>
      </c>
      <c r="AC5360" s="225">
        <v>4955</v>
      </c>
      <c r="AD5360" s="5">
        <v>1709.2277602044865</v>
      </c>
      <c r="AE5360" s="5">
        <v>671</v>
      </c>
      <c r="AF5360" s="5">
        <v>231.46151909126345</v>
      </c>
      <c r="AG5360" s="5">
        <v>3911</v>
      </c>
      <c r="AH5360" s="5">
        <v>1349.0998527063061</v>
      </c>
      <c r="AI5360" s="5">
        <v>373</v>
      </c>
      <c r="AJ5360" s="5">
        <v>128.66638840691695</v>
      </c>
    </row>
    <row r="5361" spans="1:36" x14ac:dyDescent="0.25">
      <c r="A5361">
        <v>2017</v>
      </c>
      <c r="B5361" t="s">
        <v>71</v>
      </c>
      <c r="C5361" s="212" t="s">
        <v>723</v>
      </c>
      <c r="D5361" s="47" t="s">
        <v>4805</v>
      </c>
      <c r="E5361" s="11">
        <v>0</v>
      </c>
      <c r="F5361" s="2">
        <v>0.51259999999999994</v>
      </c>
      <c r="G5361" s="2">
        <v>0.46920000000000001</v>
      </c>
      <c r="H5361" s="2">
        <v>4.3399999999999939E-2</v>
      </c>
      <c r="I5361" s="2">
        <v>0.55620000000000003</v>
      </c>
      <c r="J5361" s="2">
        <v>0.3891</v>
      </c>
      <c r="K5361" s="2">
        <v>0.16710000000000003</v>
      </c>
      <c r="L5361" s="2">
        <v>0.6502</v>
      </c>
      <c r="M5361" s="2">
        <v>0.33489999999999998</v>
      </c>
      <c r="N5361" s="2">
        <v>0.31530000000000002</v>
      </c>
      <c r="O5361" s="2">
        <v>0.17526666666666668</v>
      </c>
      <c r="P5361" s="2" t="s">
        <v>4792</v>
      </c>
      <c r="Q5361" s="5">
        <v>290413</v>
      </c>
      <c r="R5361" s="5" t="s">
        <v>4791</v>
      </c>
      <c r="S5361" s="5">
        <v>435</v>
      </c>
      <c r="T5361" s="5">
        <v>149.78668310302913</v>
      </c>
      <c r="U5361" s="5">
        <v>15</v>
      </c>
      <c r="V5361" s="5">
        <v>5.1650580380354878</v>
      </c>
      <c r="W5361" s="5">
        <v>81</v>
      </c>
      <c r="X5361" s="5">
        <v>27.891313405391635</v>
      </c>
      <c r="Y5361" s="5">
        <v>119</v>
      </c>
      <c r="Z5361" s="5">
        <v>40.976127101748204</v>
      </c>
      <c r="AA5361" s="5">
        <v>220</v>
      </c>
      <c r="AB5361" s="5">
        <v>75.754184557853804</v>
      </c>
      <c r="AC5361" s="225">
        <v>5035</v>
      </c>
      <c r="AD5361" s="5">
        <v>1733.737814767245</v>
      </c>
      <c r="AE5361" s="5">
        <v>728</v>
      </c>
      <c r="AF5361" s="5">
        <v>250.677483445989</v>
      </c>
      <c r="AG5361" s="5">
        <v>3968</v>
      </c>
      <c r="AH5361" s="5">
        <v>1366.3300196616542</v>
      </c>
      <c r="AI5361" s="5">
        <v>339</v>
      </c>
      <c r="AJ5361" s="5">
        <v>116.73031165960201</v>
      </c>
    </row>
    <row r="5362" spans="1:36" x14ac:dyDescent="0.25">
      <c r="A5362">
        <v>2019</v>
      </c>
      <c r="B5362" t="s">
        <v>71</v>
      </c>
      <c r="C5362" s="212" t="s">
        <v>723</v>
      </c>
      <c r="D5362" s="47" t="s">
        <v>4805</v>
      </c>
      <c r="E5362" s="11">
        <v>0</v>
      </c>
      <c r="F5362" s="2">
        <v>0.51259999999999994</v>
      </c>
      <c r="G5362" s="2">
        <v>0.46920000000000001</v>
      </c>
      <c r="H5362" s="2">
        <v>4.3399999999999939E-2</v>
      </c>
      <c r="I5362" s="2">
        <v>0.55620000000000003</v>
      </c>
      <c r="J5362" s="2">
        <v>0.3891</v>
      </c>
      <c r="K5362" s="2">
        <v>0.16710000000000003</v>
      </c>
      <c r="L5362" s="2">
        <v>0.6502</v>
      </c>
      <c r="M5362" s="2">
        <v>0.33489999999999998</v>
      </c>
      <c r="N5362" s="2">
        <v>0.31530000000000002</v>
      </c>
      <c r="O5362" s="2">
        <v>0.17526666666666668</v>
      </c>
      <c r="P5362" s="2" t="s">
        <v>4792</v>
      </c>
      <c r="Q5362" s="5">
        <v>291611</v>
      </c>
      <c r="R5362" s="5" t="s">
        <v>4791</v>
      </c>
      <c r="S5362" s="5">
        <v>431</v>
      </c>
      <c r="T5362" s="5">
        <v>147.79963718789759</v>
      </c>
      <c r="U5362" s="5">
        <v>3</v>
      </c>
      <c r="V5362" s="5">
        <v>1.028767776249867</v>
      </c>
      <c r="W5362" s="5">
        <v>90</v>
      </c>
      <c r="X5362" s="5">
        <v>30.863033287496012</v>
      </c>
      <c r="Y5362" s="5">
        <v>144</v>
      </c>
      <c r="Z5362" s="5">
        <v>49.380853259993629</v>
      </c>
      <c r="AA5362" s="5">
        <v>194</v>
      </c>
      <c r="AB5362" s="5">
        <v>66.526982864158072</v>
      </c>
      <c r="AC5362" s="225">
        <v>4908</v>
      </c>
      <c r="AD5362" s="5">
        <v>1683.0640819447826</v>
      </c>
      <c r="AE5362" s="5">
        <v>630</v>
      </c>
      <c r="AF5362" s="5">
        <v>216.04123301247211</v>
      </c>
      <c r="AG5362" s="5">
        <v>3831</v>
      </c>
      <c r="AH5362" s="5">
        <v>1313.7364502710805</v>
      </c>
      <c r="AI5362" s="5">
        <v>447</v>
      </c>
      <c r="AJ5362" s="5">
        <v>153.28639866123021</v>
      </c>
    </row>
    <row r="5363" spans="1:36" x14ac:dyDescent="0.25">
      <c r="A5363">
        <v>2018</v>
      </c>
      <c r="B5363" t="s">
        <v>71</v>
      </c>
      <c r="C5363" s="212" t="s">
        <v>5805</v>
      </c>
      <c r="D5363" s="47" t="s">
        <v>5803</v>
      </c>
      <c r="E5363" s="11">
        <v>0</v>
      </c>
      <c r="F5363" s="2">
        <v>0.50749999999999995</v>
      </c>
      <c r="G5363" s="2">
        <v>0.47849999999999998</v>
      </c>
      <c r="H5363" s="2">
        <v>2.899999999999997E-2</v>
      </c>
      <c r="I5363" s="2">
        <v>0.48620000000000002</v>
      </c>
      <c r="J5363" s="2">
        <v>0.47120000000000001</v>
      </c>
      <c r="K5363" s="2">
        <v>1.5000000000000013E-2</v>
      </c>
      <c r="L5363" s="2">
        <v>0.50949999999999995</v>
      </c>
      <c r="M5363" s="2">
        <v>0.4763</v>
      </c>
      <c r="N5363" s="2">
        <v>3.3199999999999952E-2</v>
      </c>
      <c r="O5363" s="2">
        <v>2.5733333333333313E-2</v>
      </c>
      <c r="P5363" s="2" t="s">
        <v>5765</v>
      </c>
      <c r="Q5363" s="5">
        <v>328614</v>
      </c>
      <c r="R5363" s="5" t="s">
        <v>4791</v>
      </c>
      <c r="S5363" s="5">
        <v>2488</v>
      </c>
      <c r="T5363" s="5">
        <v>757.11929497830283</v>
      </c>
      <c r="U5363" s="5">
        <v>24</v>
      </c>
      <c r="V5363" s="5">
        <v>7.3034015592762334</v>
      </c>
      <c r="W5363" s="5">
        <v>295</v>
      </c>
      <c r="X5363" s="5">
        <v>89.770977499437038</v>
      </c>
      <c r="Y5363" s="5">
        <v>515</v>
      </c>
      <c r="Z5363" s="5">
        <v>156.71882512613581</v>
      </c>
      <c r="AA5363" s="5">
        <v>1654</v>
      </c>
      <c r="AB5363" s="5">
        <v>503.32609079345372</v>
      </c>
      <c r="AC5363" s="225">
        <v>11975</v>
      </c>
      <c r="AD5363" s="5">
        <v>3644.0930696805372</v>
      </c>
      <c r="AE5363" s="5">
        <v>2146</v>
      </c>
      <c r="AF5363" s="5">
        <v>653.04582275861651</v>
      </c>
      <c r="AG5363" s="5">
        <v>8913</v>
      </c>
      <c r="AH5363" s="5">
        <v>2712.300754076211</v>
      </c>
      <c r="AI5363" s="5">
        <v>916</v>
      </c>
      <c r="AJ5363" s="5">
        <v>278.74649284570955</v>
      </c>
    </row>
    <row r="5364" spans="1:36" x14ac:dyDescent="0.25">
      <c r="A5364">
        <v>2018</v>
      </c>
      <c r="B5364" t="s">
        <v>71</v>
      </c>
      <c r="C5364" s="212" t="s">
        <v>5805</v>
      </c>
      <c r="D5364" s="47" t="s">
        <v>5803</v>
      </c>
      <c r="E5364" s="11">
        <v>0</v>
      </c>
      <c r="F5364" s="2">
        <v>0.50749999999999995</v>
      </c>
      <c r="G5364" s="2">
        <v>0.47849999999999998</v>
      </c>
      <c r="H5364" s="2">
        <v>2.899999999999997E-2</v>
      </c>
      <c r="I5364" s="2">
        <v>0.48620000000000002</v>
      </c>
      <c r="J5364" s="2">
        <v>0.47120000000000001</v>
      </c>
      <c r="K5364" s="2">
        <v>1.5000000000000013E-2</v>
      </c>
      <c r="L5364" s="2">
        <v>0.50949999999999995</v>
      </c>
      <c r="M5364" s="2">
        <v>0.4763</v>
      </c>
      <c r="N5364" s="2">
        <v>3.3199999999999952E-2</v>
      </c>
      <c r="O5364" s="2">
        <v>2.5733333333333313E-2</v>
      </c>
      <c r="P5364" s="2" t="s">
        <v>5765</v>
      </c>
      <c r="Q5364" s="5">
        <v>328614</v>
      </c>
      <c r="R5364" s="5" t="s">
        <v>4791</v>
      </c>
      <c r="S5364" s="5">
        <v>2488</v>
      </c>
      <c r="T5364" s="5">
        <v>757.11929497830283</v>
      </c>
      <c r="U5364" s="5">
        <v>24</v>
      </c>
      <c r="V5364" s="5">
        <v>7.3034015592762334</v>
      </c>
      <c r="W5364" s="5">
        <v>295</v>
      </c>
      <c r="X5364" s="5">
        <v>89.770977499437038</v>
      </c>
      <c r="Y5364" s="5">
        <v>515</v>
      </c>
      <c r="Z5364" s="5">
        <v>156.71882512613581</v>
      </c>
      <c r="AA5364" s="5">
        <v>1654</v>
      </c>
      <c r="AB5364" s="5">
        <v>503.32609079345372</v>
      </c>
      <c r="AC5364" s="225">
        <v>11975</v>
      </c>
      <c r="AD5364" s="5">
        <v>3644.0930696805372</v>
      </c>
      <c r="AE5364" s="5">
        <v>2146</v>
      </c>
      <c r="AF5364" s="5">
        <v>653.04582275861651</v>
      </c>
      <c r="AG5364" s="5">
        <v>8913</v>
      </c>
      <c r="AH5364" s="5">
        <v>2712.300754076211</v>
      </c>
      <c r="AI5364" s="5">
        <v>916</v>
      </c>
      <c r="AJ5364" s="5">
        <v>278.74649284570955</v>
      </c>
    </row>
    <row r="5365" spans="1:36" x14ac:dyDescent="0.25">
      <c r="A5365">
        <v>2017</v>
      </c>
      <c r="B5365" t="s">
        <v>71</v>
      </c>
      <c r="C5365" s="212" t="s">
        <v>5805</v>
      </c>
      <c r="D5365" s="47" t="s">
        <v>5803</v>
      </c>
      <c r="E5365" s="11">
        <v>0</v>
      </c>
      <c r="F5365" s="2">
        <v>0.50749999999999995</v>
      </c>
      <c r="G5365" s="2">
        <v>0.47849999999999998</v>
      </c>
      <c r="H5365" s="2">
        <v>2.899999999999997E-2</v>
      </c>
      <c r="I5365" s="2">
        <v>0.48620000000000002</v>
      </c>
      <c r="J5365" s="2">
        <v>0.47120000000000001</v>
      </c>
      <c r="K5365" s="2">
        <v>1.5000000000000013E-2</v>
      </c>
      <c r="L5365" s="2">
        <v>0.50949999999999995</v>
      </c>
      <c r="M5365" s="2">
        <v>0.4763</v>
      </c>
      <c r="N5365" s="2">
        <v>3.3199999999999952E-2</v>
      </c>
      <c r="O5365" s="2">
        <v>2.5733333333333313E-2</v>
      </c>
      <c r="P5365" s="2" t="s">
        <v>5765</v>
      </c>
      <c r="Q5365" s="5">
        <v>329256</v>
      </c>
      <c r="R5365" s="5" t="s">
        <v>4791</v>
      </c>
      <c r="S5365" s="5">
        <v>2313</v>
      </c>
      <c r="T5365" s="5">
        <v>702.4928930680079</v>
      </c>
      <c r="U5365" s="5">
        <v>21</v>
      </c>
      <c r="V5365" s="5">
        <v>6.3780158903710182</v>
      </c>
      <c r="W5365" s="5">
        <v>232</v>
      </c>
      <c r="X5365" s="5">
        <v>70.461889836479813</v>
      </c>
      <c r="Y5365" s="5">
        <v>470</v>
      </c>
      <c r="Z5365" s="5">
        <v>142.74606992735136</v>
      </c>
      <c r="AA5365" s="5">
        <v>1590</v>
      </c>
      <c r="AB5365" s="5">
        <v>482.90691741380567</v>
      </c>
      <c r="AC5365" s="225">
        <v>11739</v>
      </c>
      <c r="AD5365" s="5">
        <v>3565.3108827173992</v>
      </c>
      <c r="AE5365" s="5">
        <v>2232</v>
      </c>
      <c r="AF5365" s="5">
        <v>677.89197463371966</v>
      </c>
      <c r="AG5365" s="5">
        <v>8776</v>
      </c>
      <c r="AH5365" s="5">
        <v>2665.4032120902884</v>
      </c>
      <c r="AI5365" s="5">
        <v>731</v>
      </c>
      <c r="AJ5365" s="5">
        <v>222.01569599339115</v>
      </c>
    </row>
    <row r="5366" spans="1:36" x14ac:dyDescent="0.25">
      <c r="A5366">
        <v>2019</v>
      </c>
      <c r="B5366" t="s">
        <v>71</v>
      </c>
      <c r="C5366" s="212" t="s">
        <v>5805</v>
      </c>
      <c r="D5366" s="47" t="s">
        <v>5803</v>
      </c>
      <c r="E5366" s="11">
        <v>0</v>
      </c>
      <c r="F5366" s="2">
        <v>0.50749999999999995</v>
      </c>
      <c r="G5366" s="2">
        <v>0.47849999999999998</v>
      </c>
      <c r="H5366" s="2">
        <v>2.899999999999997E-2</v>
      </c>
      <c r="I5366" s="2">
        <v>0.48620000000000002</v>
      </c>
      <c r="J5366" s="2">
        <v>0.47120000000000001</v>
      </c>
      <c r="K5366" s="2">
        <v>1.5000000000000013E-2</v>
      </c>
      <c r="L5366" s="2">
        <v>0.50949999999999995</v>
      </c>
      <c r="M5366" s="2">
        <v>0.4763</v>
      </c>
      <c r="N5366" s="2">
        <v>3.3199999999999952E-2</v>
      </c>
      <c r="O5366" s="2">
        <v>2.5733333333333313E-2</v>
      </c>
      <c r="P5366" s="2" t="s">
        <v>5765</v>
      </c>
      <c r="Q5366" s="5">
        <v>329320</v>
      </c>
      <c r="R5366" s="5" t="s">
        <v>4791</v>
      </c>
      <c r="S5366" s="5">
        <v>2616</v>
      </c>
      <c r="T5366" s="5">
        <v>794.36414429734009</v>
      </c>
      <c r="U5366" s="5">
        <v>31</v>
      </c>
      <c r="V5366" s="5">
        <v>9.4133365723308646</v>
      </c>
      <c r="W5366" s="5">
        <v>266</v>
      </c>
      <c r="X5366" s="5">
        <v>80.772500910968063</v>
      </c>
      <c r="Y5366" s="5">
        <v>496</v>
      </c>
      <c r="Z5366" s="5">
        <v>150.61338515729383</v>
      </c>
      <c r="AA5366" s="5">
        <v>1823</v>
      </c>
      <c r="AB5366" s="5">
        <v>553.56492165674729</v>
      </c>
      <c r="AC5366" s="225">
        <v>11347</v>
      </c>
      <c r="AD5366" s="5">
        <v>3445.5848414915586</v>
      </c>
      <c r="AE5366" s="5">
        <v>1961</v>
      </c>
      <c r="AF5366" s="5">
        <v>595.46945220454268</v>
      </c>
      <c r="AG5366" s="5">
        <v>8494</v>
      </c>
      <c r="AH5366" s="5">
        <v>2579.2542208186569</v>
      </c>
      <c r="AI5366" s="5">
        <v>892</v>
      </c>
      <c r="AJ5366" s="5">
        <v>270.86116846835904</v>
      </c>
    </row>
    <row r="5367" spans="1:36" x14ac:dyDescent="0.25">
      <c r="A5367">
        <v>2017</v>
      </c>
      <c r="B5367" t="s">
        <v>71</v>
      </c>
      <c r="C5367" s="212" t="s">
        <v>5839</v>
      </c>
      <c r="D5367" s="47" t="s">
        <v>5817</v>
      </c>
      <c r="E5367" s="11">
        <v>0</v>
      </c>
      <c r="F5367" s="2">
        <v>0.4909</v>
      </c>
      <c r="G5367" s="2">
        <v>0.49309999999999998</v>
      </c>
      <c r="H5367" s="2">
        <v>-2.1999999999999797E-3</v>
      </c>
      <c r="I5367" s="2">
        <v>0.51739999999999997</v>
      </c>
      <c r="J5367" s="2">
        <v>0.43140000000000001</v>
      </c>
      <c r="K5367" s="2">
        <v>8.5999999999999965E-2</v>
      </c>
      <c r="L5367" s="2">
        <v>0.57120000000000004</v>
      </c>
      <c r="M5367" s="2">
        <v>0.4143</v>
      </c>
      <c r="N5367" s="2">
        <v>0.15690000000000004</v>
      </c>
      <c r="O5367" s="2">
        <v>8.0233333333333337E-2</v>
      </c>
      <c r="P5367" s="2" t="s">
        <v>5765</v>
      </c>
      <c r="Q5367" s="5">
        <v>397377</v>
      </c>
      <c r="R5367" s="5" t="s">
        <v>4791</v>
      </c>
      <c r="S5367" s="5">
        <v>2054</v>
      </c>
      <c r="T5367" s="5">
        <v>516.88950291536753</v>
      </c>
      <c r="U5367" s="5">
        <v>19</v>
      </c>
      <c r="V5367" s="5">
        <v>4.7813537270652304</v>
      </c>
      <c r="W5367" s="5">
        <v>254</v>
      </c>
      <c r="X5367" s="5">
        <v>63.919149824977296</v>
      </c>
      <c r="Y5367" s="5">
        <v>576</v>
      </c>
      <c r="Z5367" s="5">
        <v>144.95051298892486</v>
      </c>
      <c r="AA5367" s="5">
        <v>1205</v>
      </c>
      <c r="AB5367" s="5">
        <v>303.23848637440011</v>
      </c>
      <c r="AC5367" s="225">
        <v>12707</v>
      </c>
      <c r="AD5367" s="5">
        <v>3197.7190426219936</v>
      </c>
      <c r="AE5367" s="5">
        <v>1801</v>
      </c>
      <c r="AF5367" s="5">
        <v>453.22200328655157</v>
      </c>
      <c r="AG5367" s="5">
        <v>9546</v>
      </c>
      <c r="AH5367" s="5">
        <v>2402.2527725560362</v>
      </c>
      <c r="AI5367" s="5">
        <v>1360</v>
      </c>
      <c r="AJ5367" s="5">
        <v>342.24426677940596</v>
      </c>
    </row>
    <row r="5368" spans="1:36" x14ac:dyDescent="0.25">
      <c r="A5368">
        <v>2018</v>
      </c>
      <c r="B5368" t="s">
        <v>71</v>
      </c>
      <c r="C5368" s="212" t="s">
        <v>5839</v>
      </c>
      <c r="D5368" s="47" t="s">
        <v>5817</v>
      </c>
      <c r="E5368" s="11">
        <v>0</v>
      </c>
      <c r="F5368" s="2">
        <v>0.4909</v>
      </c>
      <c r="G5368" s="2">
        <v>0.49309999999999998</v>
      </c>
      <c r="H5368" s="2">
        <v>-2.1999999999999797E-3</v>
      </c>
      <c r="I5368" s="2">
        <v>0.51739999999999997</v>
      </c>
      <c r="J5368" s="2">
        <v>0.43140000000000001</v>
      </c>
      <c r="K5368" s="2">
        <v>8.5999999999999965E-2</v>
      </c>
      <c r="L5368" s="2">
        <v>0.57120000000000004</v>
      </c>
      <c r="M5368" s="2">
        <v>0.4143</v>
      </c>
      <c r="N5368" s="2">
        <v>0.15690000000000004</v>
      </c>
      <c r="O5368" s="2">
        <v>8.0233333333333337E-2</v>
      </c>
      <c r="P5368" s="2" t="s">
        <v>5765</v>
      </c>
      <c r="Q5368" s="5">
        <v>400920</v>
      </c>
      <c r="R5368" s="5" t="s">
        <v>4791</v>
      </c>
      <c r="S5368" s="5">
        <v>1784</v>
      </c>
      <c r="T5368" s="5">
        <v>444.97655392597022</v>
      </c>
      <c r="U5368" s="5">
        <v>7</v>
      </c>
      <c r="V5368" s="5">
        <v>1.7459842362566096</v>
      </c>
      <c r="W5368" s="5">
        <v>203</v>
      </c>
      <c r="X5368" s="5">
        <v>50.633542851441689</v>
      </c>
      <c r="Y5368" s="5">
        <v>360</v>
      </c>
      <c r="Z5368" s="5">
        <v>89.793475007482783</v>
      </c>
      <c r="AA5368" s="5">
        <v>1214</v>
      </c>
      <c r="AB5368" s="5">
        <v>302.80355183078922</v>
      </c>
      <c r="AC5368" s="225">
        <v>11780</v>
      </c>
      <c r="AD5368" s="5">
        <v>2938.242043300409</v>
      </c>
      <c r="AE5368" s="5">
        <v>1509</v>
      </c>
      <c r="AF5368" s="5">
        <v>376.38431607303204</v>
      </c>
      <c r="AG5368" s="5">
        <v>9033</v>
      </c>
      <c r="AH5368" s="5">
        <v>2253.0679437294225</v>
      </c>
      <c r="AI5368" s="5">
        <v>1238</v>
      </c>
      <c r="AJ5368" s="5">
        <v>308.78978349795472</v>
      </c>
    </row>
    <row r="5369" spans="1:36" x14ac:dyDescent="0.25">
      <c r="A5369">
        <v>2018</v>
      </c>
      <c r="B5369" t="s">
        <v>71</v>
      </c>
      <c r="C5369" s="212" t="s">
        <v>5839</v>
      </c>
      <c r="D5369" s="47" t="s">
        <v>5817</v>
      </c>
      <c r="E5369" s="11">
        <v>0</v>
      </c>
      <c r="F5369" s="2">
        <v>0.4909</v>
      </c>
      <c r="G5369" s="2">
        <v>0.49309999999999998</v>
      </c>
      <c r="H5369" s="2">
        <v>-2.1999999999999797E-3</v>
      </c>
      <c r="I5369" s="2">
        <v>0.51739999999999997</v>
      </c>
      <c r="J5369" s="2">
        <v>0.43140000000000001</v>
      </c>
      <c r="K5369" s="2">
        <v>8.5999999999999965E-2</v>
      </c>
      <c r="L5369" s="2">
        <v>0.57120000000000004</v>
      </c>
      <c r="M5369" s="2">
        <v>0.4143</v>
      </c>
      <c r="N5369" s="2">
        <v>0.15690000000000004</v>
      </c>
      <c r="O5369" s="2">
        <v>8.0233333333333337E-2</v>
      </c>
      <c r="P5369" s="2" t="s">
        <v>5765</v>
      </c>
      <c r="Q5369" s="5">
        <v>400920</v>
      </c>
      <c r="R5369" s="5" t="s">
        <v>4791</v>
      </c>
      <c r="S5369" s="5">
        <v>1784</v>
      </c>
      <c r="T5369" s="5">
        <v>444.97655392597022</v>
      </c>
      <c r="U5369" s="5">
        <v>7</v>
      </c>
      <c r="V5369" s="5">
        <v>1.7459842362566096</v>
      </c>
      <c r="W5369" s="5">
        <v>203</v>
      </c>
      <c r="X5369" s="5">
        <v>50.633542851441689</v>
      </c>
      <c r="Y5369" s="5">
        <v>360</v>
      </c>
      <c r="Z5369" s="5">
        <v>89.793475007482783</v>
      </c>
      <c r="AA5369" s="5">
        <v>1214</v>
      </c>
      <c r="AB5369" s="5">
        <v>302.80355183078922</v>
      </c>
      <c r="AC5369" s="225">
        <v>11780</v>
      </c>
      <c r="AD5369" s="5">
        <v>2938.242043300409</v>
      </c>
      <c r="AE5369" s="5">
        <v>1509</v>
      </c>
      <c r="AF5369" s="5">
        <v>376.38431607303204</v>
      </c>
      <c r="AG5369" s="5">
        <v>9033</v>
      </c>
      <c r="AH5369" s="5">
        <v>2253.0679437294225</v>
      </c>
      <c r="AI5369" s="5">
        <v>1238</v>
      </c>
      <c r="AJ5369" s="5">
        <v>308.78978349795472</v>
      </c>
    </row>
    <row r="5370" spans="1:36" x14ac:dyDescent="0.25">
      <c r="A5370">
        <v>2019</v>
      </c>
      <c r="B5370" t="s">
        <v>71</v>
      </c>
      <c r="C5370" s="212" t="s">
        <v>5839</v>
      </c>
      <c r="D5370" s="47" t="s">
        <v>5817</v>
      </c>
      <c r="E5370" s="11">
        <v>0</v>
      </c>
      <c r="F5370" s="2">
        <v>0.4909</v>
      </c>
      <c r="G5370" s="2">
        <v>0.49309999999999998</v>
      </c>
      <c r="H5370" s="2">
        <v>-2.1999999999999797E-3</v>
      </c>
      <c r="I5370" s="2">
        <v>0.51739999999999997</v>
      </c>
      <c r="J5370" s="2">
        <v>0.43140000000000001</v>
      </c>
      <c r="K5370" s="2">
        <v>8.5999999999999965E-2</v>
      </c>
      <c r="L5370" s="2">
        <v>0.57120000000000004</v>
      </c>
      <c r="M5370" s="2">
        <v>0.4143</v>
      </c>
      <c r="N5370" s="2">
        <v>0.15690000000000004</v>
      </c>
      <c r="O5370" s="2">
        <v>8.0233333333333337E-2</v>
      </c>
      <c r="P5370" s="2" t="s">
        <v>5765</v>
      </c>
      <c r="Q5370" s="5">
        <v>402304</v>
      </c>
      <c r="R5370" s="5" t="s">
        <v>4791</v>
      </c>
      <c r="S5370" s="5">
        <v>2055</v>
      </c>
      <c r="T5370" s="5">
        <v>510.80774737511928</v>
      </c>
      <c r="U5370" s="5">
        <v>16</v>
      </c>
      <c r="V5370" s="5">
        <v>3.9770919503658924</v>
      </c>
      <c r="W5370" s="5">
        <v>241</v>
      </c>
      <c r="X5370" s="5">
        <v>59.90494750238625</v>
      </c>
      <c r="Y5370" s="5">
        <v>402</v>
      </c>
      <c r="Z5370" s="5">
        <v>99.924435252943042</v>
      </c>
      <c r="AA5370" s="5">
        <v>1396</v>
      </c>
      <c r="AB5370" s="5">
        <v>347.00127266942411</v>
      </c>
      <c r="AC5370" s="225">
        <v>11291</v>
      </c>
      <c r="AD5370" s="5">
        <v>2806.5840757238307</v>
      </c>
      <c r="AE5370" s="5">
        <v>1305</v>
      </c>
      <c r="AF5370" s="5">
        <v>324.38156220171811</v>
      </c>
      <c r="AG5370" s="5">
        <v>8738</v>
      </c>
      <c r="AH5370" s="5">
        <v>2171.9893413935729</v>
      </c>
      <c r="AI5370" s="5">
        <v>1248</v>
      </c>
      <c r="AJ5370" s="5">
        <v>310.21317212853961</v>
      </c>
    </row>
    <row r="5371" spans="1:36" x14ac:dyDescent="0.25">
      <c r="A5371">
        <v>2019</v>
      </c>
      <c r="B5371" t="s">
        <v>70</v>
      </c>
      <c r="C5371" s="212" t="s">
        <v>646</v>
      </c>
      <c r="D5371" s="47" t="s">
        <v>357</v>
      </c>
      <c r="E5371" s="11">
        <v>324</v>
      </c>
      <c r="F5371" s="2">
        <v>0.33979999999999999</v>
      </c>
      <c r="G5371" s="2">
        <v>0.64419999999999999</v>
      </c>
      <c r="H5371" s="2">
        <v>-0.3044</v>
      </c>
      <c r="I5371" s="2">
        <v>0.3448</v>
      </c>
      <c r="J5371" s="2">
        <v>0.61950000000000005</v>
      </c>
      <c r="K5371" s="2">
        <v>-0.27470000000000006</v>
      </c>
      <c r="L5371" s="2">
        <v>0.36549999999999999</v>
      </c>
      <c r="M5371" s="2">
        <v>0.62629999999999997</v>
      </c>
      <c r="N5371" s="2">
        <v>-0.26079999999999998</v>
      </c>
      <c r="O5371" s="2">
        <v>-0.2799666666666667</v>
      </c>
      <c r="P5371" s="5" t="s">
        <v>5900</v>
      </c>
      <c r="Q5371" s="5">
        <v>650410</v>
      </c>
      <c r="R5371" s="5">
        <v>2007.4382716049383</v>
      </c>
      <c r="S5371" s="5">
        <v>12367</v>
      </c>
      <c r="T5371" s="5">
        <v>1901.4160298888391</v>
      </c>
      <c r="U5371" s="5">
        <v>190</v>
      </c>
      <c r="V5371" s="5">
        <v>29.212342983656466</v>
      </c>
      <c r="W5371" s="5">
        <v>468</v>
      </c>
      <c r="X5371" s="5">
        <v>71.954613243953816</v>
      </c>
      <c r="Y5371" s="5">
        <v>2432</v>
      </c>
      <c r="Z5371" s="5">
        <v>373.91799019080275</v>
      </c>
      <c r="AA5371" s="5">
        <v>9277</v>
      </c>
      <c r="AB5371" s="5">
        <v>1426.3310834704264</v>
      </c>
      <c r="AC5371" s="225">
        <v>39860</v>
      </c>
      <c r="AD5371" s="5">
        <v>6128.4420596239297</v>
      </c>
      <c r="AE5371" s="5">
        <v>7833</v>
      </c>
      <c r="AF5371" s="5">
        <v>1204.3172767946373</v>
      </c>
      <c r="AG5371" s="5">
        <v>27981</v>
      </c>
      <c r="AH5371" s="5">
        <v>4302.0556264510078</v>
      </c>
      <c r="AI5371" s="5">
        <v>4046</v>
      </c>
      <c r="AJ5371" s="5">
        <v>622.06915637828445</v>
      </c>
    </row>
    <row r="5372" spans="1:36" x14ac:dyDescent="0.25">
      <c r="A5372">
        <v>2018</v>
      </c>
      <c r="B5372" t="s">
        <v>70</v>
      </c>
      <c r="C5372" s="212" t="s">
        <v>646</v>
      </c>
      <c r="D5372" s="47" t="s">
        <v>357</v>
      </c>
      <c r="E5372" s="11">
        <v>324</v>
      </c>
      <c r="F5372" s="2">
        <v>0.33979999999999999</v>
      </c>
      <c r="G5372" s="2">
        <v>0.64419999999999999</v>
      </c>
      <c r="H5372" s="2">
        <v>-0.3044</v>
      </c>
      <c r="I5372" s="2">
        <v>0.3448</v>
      </c>
      <c r="J5372" s="2">
        <v>0.61950000000000005</v>
      </c>
      <c r="K5372" s="2">
        <v>-0.27470000000000006</v>
      </c>
      <c r="L5372" s="2">
        <v>0.36549999999999999</v>
      </c>
      <c r="M5372" s="2">
        <v>0.62629999999999997</v>
      </c>
      <c r="N5372" s="2">
        <v>-0.26079999999999998</v>
      </c>
      <c r="O5372" s="2">
        <v>-0.2799666666666667</v>
      </c>
      <c r="P5372" s="5" t="s">
        <v>5900</v>
      </c>
      <c r="Q5372" s="5">
        <v>652226</v>
      </c>
      <c r="R5372" s="5">
        <v>2013.0432098765432</v>
      </c>
      <c r="S5372" s="5">
        <v>12674</v>
      </c>
      <c r="T5372" s="5">
        <v>1943.1914704412272</v>
      </c>
      <c r="U5372" s="5">
        <v>186</v>
      </c>
      <c r="V5372" s="5">
        <v>28.51772238457222</v>
      </c>
      <c r="W5372" s="5">
        <v>491</v>
      </c>
      <c r="X5372" s="5">
        <v>75.280654251747094</v>
      </c>
      <c r="Y5372" s="5">
        <v>3050</v>
      </c>
      <c r="Z5372" s="5">
        <v>467.62931867174876</v>
      </c>
      <c r="AA5372" s="5">
        <v>8947</v>
      </c>
      <c r="AB5372" s="5">
        <v>1371.7637751331595</v>
      </c>
      <c r="AC5372" s="225">
        <v>41779</v>
      </c>
      <c r="AD5372" s="5">
        <v>6405.6017392744234</v>
      </c>
      <c r="AE5372" s="5">
        <v>8494</v>
      </c>
      <c r="AF5372" s="5">
        <v>1302.309322228798</v>
      </c>
      <c r="AG5372" s="5">
        <v>28835</v>
      </c>
      <c r="AH5372" s="5">
        <v>4421.0135750491399</v>
      </c>
      <c r="AI5372" s="5">
        <v>4450</v>
      </c>
      <c r="AJ5372" s="5">
        <v>682.27884199648588</v>
      </c>
    </row>
    <row r="5373" spans="1:36" x14ac:dyDescent="0.25">
      <c r="A5373">
        <v>2017</v>
      </c>
      <c r="B5373" t="s">
        <v>70</v>
      </c>
      <c r="C5373" s="212" t="s">
        <v>646</v>
      </c>
      <c r="D5373" s="47" t="s">
        <v>357</v>
      </c>
      <c r="E5373" s="11">
        <v>324</v>
      </c>
      <c r="F5373" s="2">
        <v>0.33979999999999999</v>
      </c>
      <c r="G5373" s="2">
        <v>0.64419999999999999</v>
      </c>
      <c r="H5373" s="2">
        <v>-0.3044</v>
      </c>
      <c r="I5373" s="2">
        <v>0.3448</v>
      </c>
      <c r="J5373" s="2">
        <v>0.61950000000000005</v>
      </c>
      <c r="K5373" s="2">
        <v>-0.27470000000000006</v>
      </c>
      <c r="L5373" s="2">
        <v>0.36549999999999999</v>
      </c>
      <c r="M5373" s="2">
        <v>0.62629999999999997</v>
      </c>
      <c r="N5373" s="2">
        <v>-0.26079999999999998</v>
      </c>
      <c r="O5373" s="2">
        <v>-0.2799666666666667</v>
      </c>
      <c r="P5373" s="5" t="s">
        <v>5900</v>
      </c>
      <c r="Q5373" s="5">
        <v>652765</v>
      </c>
      <c r="R5373" s="5">
        <v>2014.7067901234568</v>
      </c>
      <c r="S5373" s="5">
        <v>13077</v>
      </c>
      <c r="T5373" s="5">
        <v>2003.3243203909524</v>
      </c>
      <c r="U5373" s="5">
        <v>181</v>
      </c>
      <c r="V5373" s="5">
        <v>27.728202339279832</v>
      </c>
      <c r="W5373" s="5">
        <v>590</v>
      </c>
      <c r="X5373" s="5">
        <v>90.384747956768521</v>
      </c>
      <c r="Y5373" s="5">
        <v>3457</v>
      </c>
      <c r="Z5373" s="5">
        <v>529.59334523143855</v>
      </c>
      <c r="AA5373" s="5">
        <v>8849</v>
      </c>
      <c r="AB5373" s="5">
        <v>1355.6180248634653</v>
      </c>
      <c r="AC5373" s="225">
        <v>41110</v>
      </c>
      <c r="AD5373" s="5">
        <v>6297.8254042419549</v>
      </c>
      <c r="AE5373" s="5">
        <v>9532</v>
      </c>
      <c r="AF5373" s="5">
        <v>1460.2498602100297</v>
      </c>
      <c r="AG5373" s="5">
        <v>27576</v>
      </c>
      <c r="AH5373" s="5">
        <v>4224.4912028065237</v>
      </c>
      <c r="AI5373" s="5">
        <v>4002</v>
      </c>
      <c r="AJ5373" s="5">
        <v>613.08434122540268</v>
      </c>
    </row>
    <row r="5374" spans="1:36" x14ac:dyDescent="0.25">
      <c r="A5374">
        <v>2017</v>
      </c>
      <c r="B5374" t="s">
        <v>70</v>
      </c>
      <c r="C5374" s="212" t="s">
        <v>632</v>
      </c>
      <c r="D5374" s="47" t="s">
        <v>1062</v>
      </c>
      <c r="E5374" s="11">
        <v>525.94000000000005</v>
      </c>
      <c r="F5374" s="2">
        <v>0.3236</v>
      </c>
      <c r="G5374" s="2">
        <v>0.64490000000000003</v>
      </c>
      <c r="H5374" s="2">
        <v>-0.32130000000000003</v>
      </c>
      <c r="I5374" s="2">
        <v>0.33950000000000002</v>
      </c>
      <c r="J5374" s="2">
        <v>0.59770000000000001</v>
      </c>
      <c r="K5374" s="2">
        <v>-0.25819999999999999</v>
      </c>
      <c r="L5374" s="2">
        <v>0.3987</v>
      </c>
      <c r="M5374" s="2">
        <v>0.58450000000000002</v>
      </c>
      <c r="N5374" s="2">
        <v>-0.18580000000000002</v>
      </c>
      <c r="O5374" s="2">
        <v>-0.25510000000000005</v>
      </c>
      <c r="P5374" s="5" t="s">
        <v>5900</v>
      </c>
      <c r="Q5374" s="5">
        <v>674942</v>
      </c>
      <c r="R5374" s="5">
        <v>1283.3060805415064</v>
      </c>
      <c r="S5374" s="5">
        <v>7682</v>
      </c>
      <c r="T5374" s="5">
        <v>1138.1718725460853</v>
      </c>
      <c r="U5374" s="5">
        <v>110</v>
      </c>
      <c r="V5374" s="5">
        <v>16.297696690974931</v>
      </c>
      <c r="W5374" s="5">
        <v>492</v>
      </c>
      <c r="X5374" s="5">
        <v>72.895152472360579</v>
      </c>
      <c r="Y5374" s="5">
        <v>2046</v>
      </c>
      <c r="Z5374" s="5">
        <v>303.13715845213363</v>
      </c>
      <c r="AA5374" s="5">
        <v>5034</v>
      </c>
      <c r="AB5374" s="5">
        <v>745.84186493061623</v>
      </c>
      <c r="AC5374" s="225">
        <v>25769</v>
      </c>
      <c r="AD5374" s="5">
        <v>3817.9576911793906</v>
      </c>
      <c r="AE5374" s="5">
        <v>4261</v>
      </c>
      <c r="AF5374" s="5">
        <v>631.31350545676514</v>
      </c>
      <c r="AG5374" s="5">
        <v>18943</v>
      </c>
      <c r="AH5374" s="5">
        <v>2806.6115310648916</v>
      </c>
      <c r="AI5374" s="5">
        <v>2565</v>
      </c>
      <c r="AJ5374" s="5">
        <v>380.03265465773359</v>
      </c>
    </row>
    <row r="5375" spans="1:36" x14ac:dyDescent="0.25">
      <c r="A5375">
        <v>2017</v>
      </c>
      <c r="B5375" t="s">
        <v>49</v>
      </c>
      <c r="C5375" s="212" t="s">
        <v>627</v>
      </c>
      <c r="D5375" s="47" t="s">
        <v>6340</v>
      </c>
      <c r="E5375" s="11">
        <v>48.3</v>
      </c>
      <c r="F5375" s="2">
        <v>0</v>
      </c>
      <c r="G5375" s="2">
        <v>0</v>
      </c>
      <c r="H5375" s="2">
        <v>0</v>
      </c>
      <c r="I5375" s="2">
        <v>0.13700000000000001</v>
      </c>
      <c r="J5375" s="2">
        <v>0.79700000000000004</v>
      </c>
      <c r="K5375" s="2">
        <v>-0.66</v>
      </c>
      <c r="L5375" s="2">
        <v>0.19400000000000001</v>
      </c>
      <c r="M5375" s="2">
        <v>0.78900000000000003</v>
      </c>
      <c r="N5375" s="2">
        <v>-0.59499999999999997</v>
      </c>
      <c r="O5375" s="2">
        <v>-0.41833333333333328</v>
      </c>
      <c r="P5375" s="2" t="s">
        <v>5900</v>
      </c>
      <c r="Q5375" s="5">
        <v>682903</v>
      </c>
      <c r="R5375" s="5">
        <v>14138.778467908904</v>
      </c>
      <c r="S5375" s="5">
        <v>4570</v>
      </c>
      <c r="T5375" s="5">
        <v>669.20192179562832</v>
      </c>
      <c r="U5375" s="5">
        <v>57</v>
      </c>
      <c r="V5375" s="5">
        <v>8.3467198123305941</v>
      </c>
      <c r="W5375" s="5">
        <v>290</v>
      </c>
      <c r="X5375" s="5">
        <v>42.465767466243378</v>
      </c>
      <c r="Y5375" s="5">
        <v>1404</v>
      </c>
      <c r="Z5375" s="5">
        <v>205.59288800898514</v>
      </c>
      <c r="AA5375" s="5">
        <v>2819</v>
      </c>
      <c r="AB5375" s="5">
        <v>412.79654650806924</v>
      </c>
      <c r="AC5375" s="225">
        <v>14266</v>
      </c>
      <c r="AD5375" s="5">
        <v>2089.0228919773381</v>
      </c>
      <c r="AE5375" s="5">
        <v>2109</v>
      </c>
      <c r="AF5375" s="5">
        <v>308.82863305623204</v>
      </c>
      <c r="AG5375" s="5">
        <v>10952</v>
      </c>
      <c r="AH5375" s="5">
        <v>1603.7416734148189</v>
      </c>
      <c r="AI5375" s="5">
        <v>1205</v>
      </c>
      <c r="AJ5375" s="5">
        <v>176.45258550628714</v>
      </c>
    </row>
    <row r="5376" spans="1:36" x14ac:dyDescent="0.25">
      <c r="A5376">
        <v>2018</v>
      </c>
      <c r="B5376" t="s">
        <v>70</v>
      </c>
      <c r="C5376" s="212" t="s">
        <v>632</v>
      </c>
      <c r="D5376" s="47" t="s">
        <v>1062</v>
      </c>
      <c r="E5376" s="11">
        <v>525.94000000000005</v>
      </c>
      <c r="F5376" s="2">
        <v>0.3236</v>
      </c>
      <c r="G5376" s="2">
        <v>0.64490000000000003</v>
      </c>
      <c r="H5376" s="2">
        <v>-0.32130000000000003</v>
      </c>
      <c r="I5376" s="2">
        <v>0.33950000000000002</v>
      </c>
      <c r="J5376" s="2">
        <v>0.59770000000000001</v>
      </c>
      <c r="K5376" s="2">
        <v>-0.25819999999999999</v>
      </c>
      <c r="L5376" s="2">
        <v>0.3987</v>
      </c>
      <c r="M5376" s="2">
        <v>0.58450000000000002</v>
      </c>
      <c r="N5376" s="2">
        <v>-0.18580000000000002</v>
      </c>
      <c r="O5376" s="2">
        <v>-0.25510000000000005</v>
      </c>
      <c r="P5376" s="5" t="s">
        <v>5900</v>
      </c>
      <c r="Q5376" s="5">
        <v>686492</v>
      </c>
      <c r="R5376" s="5">
        <v>1305.2667604669732</v>
      </c>
      <c r="S5376" s="5">
        <v>7641</v>
      </c>
      <c r="T5376" s="5">
        <v>1113.0501156604885</v>
      </c>
      <c r="U5376" s="5">
        <v>91</v>
      </c>
      <c r="V5376" s="5">
        <v>13.255799047913158</v>
      </c>
      <c r="W5376" s="5">
        <v>480</v>
      </c>
      <c r="X5376" s="5">
        <v>69.920698274706766</v>
      </c>
      <c r="Y5376" s="5">
        <v>2116</v>
      </c>
      <c r="Z5376" s="5">
        <v>308.23374489433235</v>
      </c>
      <c r="AA5376" s="5">
        <v>4954</v>
      </c>
      <c r="AB5376" s="5">
        <v>721.63987344353609</v>
      </c>
      <c r="AC5376" s="225">
        <v>27537</v>
      </c>
      <c r="AD5376" s="5">
        <v>4011.2630591470843</v>
      </c>
      <c r="AE5376" s="5">
        <v>3627</v>
      </c>
      <c r="AF5376" s="5">
        <v>528.33827633825308</v>
      </c>
      <c r="AG5376" s="5">
        <v>20828</v>
      </c>
      <c r="AH5376" s="5">
        <v>3033.9756326366514</v>
      </c>
      <c r="AI5376" s="5">
        <v>3082</v>
      </c>
      <c r="AJ5376" s="5">
        <v>448.94915017217971</v>
      </c>
    </row>
    <row r="5377" spans="1:36" x14ac:dyDescent="0.25">
      <c r="A5377">
        <v>2019</v>
      </c>
      <c r="B5377" t="s">
        <v>71</v>
      </c>
      <c r="C5377" s="212" t="s">
        <v>725</v>
      </c>
      <c r="D5377" s="47" t="s">
        <v>725</v>
      </c>
      <c r="E5377" s="11">
        <v>0</v>
      </c>
      <c r="F5377" s="2">
        <v>0.31559999999999999</v>
      </c>
      <c r="G5377" s="2">
        <v>0.66659999999999997</v>
      </c>
      <c r="H5377" s="2">
        <v>-0.35099999999999998</v>
      </c>
      <c r="I5377" s="2">
        <v>0.25940000000000002</v>
      </c>
      <c r="J5377" s="2">
        <v>0.69079999999999997</v>
      </c>
      <c r="K5377" s="2">
        <v>-0.43139999999999995</v>
      </c>
      <c r="L5377" s="2">
        <v>0.33150000000000002</v>
      </c>
      <c r="M5377" s="2">
        <v>0.65510000000000002</v>
      </c>
      <c r="N5377" s="2">
        <v>-0.3236</v>
      </c>
      <c r="O5377" s="2">
        <v>-0.36866666666666664</v>
      </c>
      <c r="P5377" s="2" t="s">
        <v>5900</v>
      </c>
      <c r="Q5377" s="5">
        <v>686793</v>
      </c>
      <c r="R5377" s="5" t="s">
        <v>4791</v>
      </c>
      <c r="S5377" s="5">
        <v>2422</v>
      </c>
      <c r="T5377" s="5">
        <v>352.65356519358812</v>
      </c>
      <c r="U5377" s="5">
        <v>40</v>
      </c>
      <c r="V5377" s="5">
        <v>5.8241711840394412</v>
      </c>
      <c r="W5377" s="5">
        <v>310</v>
      </c>
      <c r="X5377" s="5">
        <v>45.137326676305669</v>
      </c>
      <c r="Y5377" s="5">
        <v>338</v>
      </c>
      <c r="Z5377" s="5">
        <v>49.214246505133282</v>
      </c>
      <c r="AA5377" s="5">
        <v>1734</v>
      </c>
      <c r="AB5377" s="5">
        <v>252.47782082810977</v>
      </c>
      <c r="AC5377" s="225">
        <v>10378</v>
      </c>
      <c r="AD5377" s="5">
        <v>1511.081213699033</v>
      </c>
      <c r="AE5377" s="5">
        <v>1048</v>
      </c>
      <c r="AF5377" s="5">
        <v>152.59328502183337</v>
      </c>
      <c r="AG5377" s="5">
        <v>8479</v>
      </c>
      <c r="AH5377" s="5">
        <v>1234.5786867367606</v>
      </c>
      <c r="AI5377" s="5">
        <v>851</v>
      </c>
      <c r="AJ5377" s="5">
        <v>123.90924194043912</v>
      </c>
    </row>
    <row r="5378" spans="1:36" x14ac:dyDescent="0.25">
      <c r="A5378">
        <v>2019</v>
      </c>
      <c r="B5378" t="s">
        <v>70</v>
      </c>
      <c r="C5378" s="212" t="s">
        <v>632</v>
      </c>
      <c r="D5378" s="47" t="s">
        <v>1062</v>
      </c>
      <c r="E5378" s="11">
        <v>525.94000000000005</v>
      </c>
      <c r="F5378" s="2">
        <v>0.3236</v>
      </c>
      <c r="G5378" s="2">
        <v>0.64490000000000003</v>
      </c>
      <c r="H5378" s="2">
        <v>-0.32130000000000003</v>
      </c>
      <c r="I5378" s="2">
        <v>0.33950000000000002</v>
      </c>
      <c r="J5378" s="2">
        <v>0.59770000000000001</v>
      </c>
      <c r="K5378" s="2">
        <v>-0.25819999999999999</v>
      </c>
      <c r="L5378" s="2">
        <v>0.3987</v>
      </c>
      <c r="M5378" s="2">
        <v>0.58450000000000002</v>
      </c>
      <c r="N5378" s="2">
        <v>-0.18580000000000002</v>
      </c>
      <c r="O5378" s="2">
        <v>-0.25510000000000005</v>
      </c>
      <c r="P5378" s="5" t="s">
        <v>5900</v>
      </c>
      <c r="Q5378" s="5">
        <v>687361</v>
      </c>
      <c r="R5378" s="5">
        <v>1306.9190401946989</v>
      </c>
      <c r="S5378" s="5">
        <v>7376</v>
      </c>
      <c r="T5378" s="5">
        <v>1073.0896864966153</v>
      </c>
      <c r="U5378" s="5">
        <v>83</v>
      </c>
      <c r="V5378" s="5">
        <v>12.075168652280244</v>
      </c>
      <c r="W5378" s="5">
        <v>438</v>
      </c>
      <c r="X5378" s="5">
        <v>63.721974333719842</v>
      </c>
      <c r="Y5378" s="5">
        <v>1978</v>
      </c>
      <c r="Z5378" s="5">
        <v>287.76727221940143</v>
      </c>
      <c r="AA5378" s="5">
        <v>4877</v>
      </c>
      <c r="AB5378" s="5">
        <v>709.52527129121381</v>
      </c>
      <c r="AC5378" s="225">
        <v>27777</v>
      </c>
      <c r="AD5378" s="5">
        <v>4041.1079476432328</v>
      </c>
      <c r="AE5378" s="5">
        <v>3374</v>
      </c>
      <c r="AF5378" s="5">
        <v>490.86287991317522</v>
      </c>
      <c r="AG5378" s="5">
        <v>21655</v>
      </c>
      <c r="AH5378" s="5">
        <v>3150.4551465678155</v>
      </c>
      <c r="AI5378" s="5">
        <v>2748</v>
      </c>
      <c r="AJ5378" s="5">
        <v>399.78992116224225</v>
      </c>
    </row>
    <row r="5379" spans="1:36" x14ac:dyDescent="0.25">
      <c r="A5379">
        <v>2018</v>
      </c>
      <c r="B5379" t="s">
        <v>71</v>
      </c>
      <c r="C5379" s="212" t="s">
        <v>725</v>
      </c>
      <c r="D5379" s="47" t="s">
        <v>725</v>
      </c>
      <c r="E5379" s="11">
        <v>0</v>
      </c>
      <c r="F5379" s="2">
        <v>0.31559999999999999</v>
      </c>
      <c r="G5379" s="2">
        <v>0.66659999999999997</v>
      </c>
      <c r="H5379" s="2">
        <v>-0.35099999999999998</v>
      </c>
      <c r="I5379" s="2">
        <v>0.25940000000000002</v>
      </c>
      <c r="J5379" s="2">
        <v>0.69079999999999997</v>
      </c>
      <c r="K5379" s="2">
        <v>-0.43139999999999995</v>
      </c>
      <c r="L5379" s="2">
        <v>0.33150000000000002</v>
      </c>
      <c r="M5379" s="2">
        <v>0.65510000000000002</v>
      </c>
      <c r="N5379" s="2">
        <v>-0.3236</v>
      </c>
      <c r="O5379" s="2">
        <v>-0.36866666666666664</v>
      </c>
      <c r="P5379" s="2" t="s">
        <v>5900</v>
      </c>
      <c r="Q5379" s="5">
        <v>688442</v>
      </c>
      <c r="R5379" s="5" t="s">
        <v>4791</v>
      </c>
      <c r="S5379" s="5">
        <v>2554</v>
      </c>
      <c r="T5379" s="5">
        <v>370.98259548371544</v>
      </c>
      <c r="U5379" s="5">
        <v>23</v>
      </c>
      <c r="V5379" s="5">
        <v>3.3408769366192068</v>
      </c>
      <c r="W5379" s="5">
        <v>405</v>
      </c>
      <c r="X5379" s="5">
        <v>58.828485188294735</v>
      </c>
      <c r="Y5379" s="5">
        <v>376</v>
      </c>
      <c r="Z5379" s="5">
        <v>54.616075137774864</v>
      </c>
      <c r="AA5379" s="5">
        <v>1750</v>
      </c>
      <c r="AB5379" s="5">
        <v>254.19715822102663</v>
      </c>
      <c r="AC5379" s="225">
        <v>10365</v>
      </c>
      <c r="AD5379" s="5">
        <v>1505.5734542633948</v>
      </c>
      <c r="AE5379" s="5">
        <v>1107</v>
      </c>
      <c r="AF5379" s="5">
        <v>160.79785951467227</v>
      </c>
      <c r="AG5379" s="5">
        <v>8441</v>
      </c>
      <c r="AH5379" s="5">
        <v>1226.1018357392488</v>
      </c>
      <c r="AI5379" s="5">
        <v>817</v>
      </c>
      <c r="AJ5379" s="5">
        <v>118.67375900947357</v>
      </c>
    </row>
    <row r="5380" spans="1:36" x14ac:dyDescent="0.25">
      <c r="A5380">
        <v>2018</v>
      </c>
      <c r="B5380" t="s">
        <v>71</v>
      </c>
      <c r="C5380" s="212" t="s">
        <v>725</v>
      </c>
      <c r="D5380" s="47" t="s">
        <v>725</v>
      </c>
      <c r="E5380" s="11">
        <v>0</v>
      </c>
      <c r="F5380" s="2">
        <v>0.31559999999999999</v>
      </c>
      <c r="G5380" s="2">
        <v>0.66659999999999997</v>
      </c>
      <c r="H5380" s="2">
        <v>-0.35099999999999998</v>
      </c>
      <c r="I5380" s="2">
        <v>0.25940000000000002</v>
      </c>
      <c r="J5380" s="2">
        <v>0.69079999999999997</v>
      </c>
      <c r="K5380" s="2">
        <v>-0.43139999999999995</v>
      </c>
      <c r="L5380" s="2">
        <v>0.33150000000000002</v>
      </c>
      <c r="M5380" s="2">
        <v>0.65510000000000002</v>
      </c>
      <c r="N5380" s="2">
        <v>-0.3236</v>
      </c>
      <c r="O5380" s="2">
        <v>-0.36866666666666664</v>
      </c>
      <c r="P5380" s="2" t="s">
        <v>5900</v>
      </c>
      <c r="Q5380" s="5">
        <v>688442</v>
      </c>
      <c r="R5380" s="5" t="s">
        <v>4791</v>
      </c>
      <c r="S5380" s="5">
        <v>2554</v>
      </c>
      <c r="T5380" s="5">
        <v>370.98259548371544</v>
      </c>
      <c r="U5380" s="5">
        <v>23</v>
      </c>
      <c r="V5380" s="5">
        <v>3.3408769366192068</v>
      </c>
      <c r="W5380" s="5">
        <v>405</v>
      </c>
      <c r="X5380" s="5">
        <v>58.828485188294735</v>
      </c>
      <c r="Y5380" s="5">
        <v>376</v>
      </c>
      <c r="Z5380" s="5">
        <v>54.616075137774864</v>
      </c>
      <c r="AA5380" s="5">
        <v>1750</v>
      </c>
      <c r="AB5380" s="5">
        <v>254.19715822102663</v>
      </c>
      <c r="AC5380" s="225">
        <v>10365</v>
      </c>
      <c r="AD5380" s="5">
        <v>1505.5734542633948</v>
      </c>
      <c r="AE5380" s="5">
        <v>1107</v>
      </c>
      <c r="AF5380" s="5">
        <v>160.79785951467227</v>
      </c>
      <c r="AG5380" s="5">
        <v>8441</v>
      </c>
      <c r="AH5380" s="5">
        <v>1226.1018357392488</v>
      </c>
      <c r="AI5380" s="5">
        <v>817</v>
      </c>
      <c r="AJ5380" s="5">
        <v>118.67375900947357</v>
      </c>
    </row>
    <row r="5381" spans="1:36" x14ac:dyDescent="0.25">
      <c r="A5381">
        <v>2017</v>
      </c>
      <c r="B5381" t="s">
        <v>71</v>
      </c>
      <c r="C5381" s="212" t="s">
        <v>725</v>
      </c>
      <c r="D5381" s="47" t="s">
        <v>725</v>
      </c>
      <c r="E5381" s="11">
        <v>0</v>
      </c>
      <c r="F5381" s="2">
        <v>0.31559999999999999</v>
      </c>
      <c r="G5381" s="2">
        <v>0.66659999999999997</v>
      </c>
      <c r="H5381" s="2">
        <v>-0.35099999999999998</v>
      </c>
      <c r="I5381" s="2">
        <v>0.25940000000000002</v>
      </c>
      <c r="J5381" s="2">
        <v>0.69079999999999997</v>
      </c>
      <c r="K5381" s="2">
        <v>-0.43139999999999995</v>
      </c>
      <c r="L5381" s="2">
        <v>0.33150000000000002</v>
      </c>
      <c r="M5381" s="2">
        <v>0.65510000000000002</v>
      </c>
      <c r="N5381" s="2">
        <v>-0.3236</v>
      </c>
      <c r="O5381" s="2">
        <v>-0.36866666666666664</v>
      </c>
      <c r="P5381" s="2" t="s">
        <v>5900</v>
      </c>
      <c r="Q5381" s="5">
        <v>688667</v>
      </c>
      <c r="R5381" s="5" t="s">
        <v>4791</v>
      </c>
      <c r="S5381" s="5">
        <v>2609</v>
      </c>
      <c r="T5381" s="5">
        <v>378.84783211624779</v>
      </c>
      <c r="U5381" s="5">
        <v>19</v>
      </c>
      <c r="V5381" s="5">
        <v>2.7589531660439661</v>
      </c>
      <c r="W5381" s="5">
        <v>371</v>
      </c>
      <c r="X5381" s="5">
        <v>53.872190768542708</v>
      </c>
      <c r="Y5381" s="5">
        <v>400</v>
      </c>
      <c r="Z5381" s="5">
        <v>58.083224548294027</v>
      </c>
      <c r="AA5381" s="5">
        <v>1819</v>
      </c>
      <c r="AB5381" s="5">
        <v>264.13346363336706</v>
      </c>
      <c r="AC5381" s="225">
        <v>12526</v>
      </c>
      <c r="AD5381" s="5">
        <v>1818.8761767298274</v>
      </c>
      <c r="AE5381" s="5">
        <v>1297</v>
      </c>
      <c r="AF5381" s="5">
        <v>188.33485559784336</v>
      </c>
      <c r="AG5381" s="5">
        <v>10429</v>
      </c>
      <c r="AH5381" s="5">
        <v>1514.3748720353958</v>
      </c>
      <c r="AI5381" s="5">
        <v>800</v>
      </c>
      <c r="AJ5381" s="5">
        <v>116.16644909658805</v>
      </c>
    </row>
    <row r="5382" spans="1:36" x14ac:dyDescent="0.25">
      <c r="A5382">
        <v>2018</v>
      </c>
      <c r="B5382" t="s">
        <v>49</v>
      </c>
      <c r="C5382" s="212" t="s">
        <v>627</v>
      </c>
      <c r="D5382" s="47" t="s">
        <v>6340</v>
      </c>
      <c r="E5382" s="11">
        <v>48.3</v>
      </c>
      <c r="F5382" s="2">
        <v>0</v>
      </c>
      <c r="G5382" s="2">
        <v>0</v>
      </c>
      <c r="H5382" s="2">
        <v>0</v>
      </c>
      <c r="I5382" s="2">
        <v>0.13700000000000001</v>
      </c>
      <c r="J5382" s="2">
        <v>0.79700000000000004</v>
      </c>
      <c r="K5382" s="2">
        <v>-0.66</v>
      </c>
      <c r="L5382" s="2">
        <v>0.19400000000000001</v>
      </c>
      <c r="M5382" s="2">
        <v>0.78900000000000003</v>
      </c>
      <c r="N5382" s="2">
        <v>-0.59499999999999997</v>
      </c>
      <c r="O5382" s="2">
        <v>-0.41833333333333328</v>
      </c>
      <c r="P5382" s="2" t="s">
        <v>5900</v>
      </c>
      <c r="Q5382" s="5">
        <v>694673</v>
      </c>
      <c r="R5382" s="5">
        <v>14382.463768115942</v>
      </c>
      <c r="S5382" s="5">
        <v>4324</v>
      </c>
      <c r="T5382" s="5">
        <v>622.45113888117135</v>
      </c>
      <c r="U5382" s="5">
        <v>56</v>
      </c>
      <c r="V5382" s="5">
        <v>8.0613468495248846</v>
      </c>
      <c r="W5382" s="5">
        <v>278</v>
      </c>
      <c r="X5382" s="5">
        <v>40.01882900299853</v>
      </c>
      <c r="Y5382" s="5">
        <v>1172</v>
      </c>
      <c r="Z5382" s="5">
        <v>168.71247335077081</v>
      </c>
      <c r="AA5382" s="5">
        <v>2818</v>
      </c>
      <c r="AB5382" s="5">
        <v>405.65848967787718</v>
      </c>
      <c r="AC5382" s="225">
        <v>14007</v>
      </c>
      <c r="AD5382" s="5">
        <v>2016.3443807374119</v>
      </c>
      <c r="AE5382" s="5">
        <v>1853</v>
      </c>
      <c r="AF5382" s="5">
        <v>266.74420914588592</v>
      </c>
      <c r="AG5382" s="5">
        <v>11000</v>
      </c>
      <c r="AH5382" s="5">
        <v>1583.4788454423879</v>
      </c>
      <c r="AI5382" s="5">
        <v>1154</v>
      </c>
      <c r="AJ5382" s="5">
        <v>166.12132614913779</v>
      </c>
    </row>
    <row r="5383" spans="1:36" x14ac:dyDescent="0.25">
      <c r="A5383">
        <v>2018</v>
      </c>
      <c r="B5383" t="s">
        <v>49</v>
      </c>
      <c r="C5383" s="212" t="s">
        <v>627</v>
      </c>
      <c r="D5383" s="47" t="s">
        <v>6340</v>
      </c>
      <c r="E5383" s="11">
        <v>48.3</v>
      </c>
      <c r="F5383" s="2">
        <v>0</v>
      </c>
      <c r="G5383" s="2">
        <v>0</v>
      </c>
      <c r="H5383" s="2">
        <v>0</v>
      </c>
      <c r="I5383" s="2">
        <v>0.13700000000000001</v>
      </c>
      <c r="J5383" s="2">
        <v>0.79700000000000004</v>
      </c>
      <c r="K5383" s="2">
        <v>-0.66</v>
      </c>
      <c r="L5383" s="2">
        <v>0.19400000000000001</v>
      </c>
      <c r="M5383" s="2">
        <v>0.78900000000000003</v>
      </c>
      <c r="N5383" s="2">
        <v>-0.59499999999999997</v>
      </c>
      <c r="O5383" s="2">
        <v>-0.41833333333333328</v>
      </c>
      <c r="P5383" s="2" t="s">
        <v>5900</v>
      </c>
      <c r="Q5383" s="5">
        <v>698941</v>
      </c>
      <c r="R5383" s="5">
        <v>14470.828157349897</v>
      </c>
      <c r="S5383" s="5">
        <v>4244</v>
      </c>
      <c r="T5383" s="5">
        <v>607.20432769003401</v>
      </c>
      <c r="U5383" s="5">
        <v>42</v>
      </c>
      <c r="V5383" s="5">
        <v>6.0090908960842189</v>
      </c>
      <c r="W5383" s="5">
        <v>231</v>
      </c>
      <c r="X5383" s="5">
        <v>33.049999928463201</v>
      </c>
      <c r="Y5383" s="5">
        <v>1039</v>
      </c>
      <c r="Z5383" s="5">
        <v>148.65346288170247</v>
      </c>
      <c r="AA5383" s="5">
        <v>2932</v>
      </c>
      <c r="AB5383" s="5">
        <v>419.49177398378407</v>
      </c>
      <c r="AC5383" s="225">
        <v>0</v>
      </c>
      <c r="AD5383" s="5">
        <v>0</v>
      </c>
      <c r="AE5383" s="5">
        <v>1703</v>
      </c>
      <c r="AF5383" s="5">
        <v>243.65432847693867</v>
      </c>
      <c r="AG5383" s="5">
        <v>10590</v>
      </c>
      <c r="AH5383" s="5">
        <v>1515.1493473698065</v>
      </c>
      <c r="AI5383" s="5">
        <v>0</v>
      </c>
      <c r="AJ5383" s="5">
        <v>0</v>
      </c>
    </row>
    <row r="5384" spans="1:36" x14ac:dyDescent="0.25">
      <c r="A5384">
        <v>2017</v>
      </c>
      <c r="B5384" t="s">
        <v>71</v>
      </c>
      <c r="C5384" s="212" t="s">
        <v>620</v>
      </c>
      <c r="D5384" s="47" t="s">
        <v>5817</v>
      </c>
      <c r="E5384" s="11">
        <v>0</v>
      </c>
      <c r="F5384" s="2">
        <v>0.4909</v>
      </c>
      <c r="G5384" s="2">
        <v>0.49309999999999998</v>
      </c>
      <c r="H5384" s="2">
        <v>-2.1999999999999797E-3</v>
      </c>
      <c r="I5384" s="2">
        <v>0.51739999999999997</v>
      </c>
      <c r="J5384" s="2">
        <v>0.43140000000000001</v>
      </c>
      <c r="K5384" s="2">
        <v>8.5999999999999965E-2</v>
      </c>
      <c r="L5384" s="2">
        <v>0.57120000000000004</v>
      </c>
      <c r="M5384" s="2">
        <v>0.4143</v>
      </c>
      <c r="N5384" s="2">
        <v>0.15690000000000004</v>
      </c>
      <c r="O5384" s="2">
        <v>8.0233333333333337E-2</v>
      </c>
      <c r="P5384" s="2" t="s">
        <v>5765</v>
      </c>
      <c r="Q5384" s="5">
        <v>873069</v>
      </c>
      <c r="R5384" s="5" t="s">
        <v>4791</v>
      </c>
      <c r="S5384" s="5">
        <v>4891</v>
      </c>
      <c r="T5384" s="5">
        <v>560.20772699523184</v>
      </c>
      <c r="U5384" s="5">
        <v>70</v>
      </c>
      <c r="V5384" s="5">
        <v>8.0176939050636324</v>
      </c>
      <c r="W5384" s="5">
        <v>569</v>
      </c>
      <c r="X5384" s="5">
        <v>65.172397599731525</v>
      </c>
      <c r="Y5384" s="5">
        <v>1286</v>
      </c>
      <c r="Z5384" s="5">
        <v>147.29649088445473</v>
      </c>
      <c r="AA5384" s="5">
        <v>2966</v>
      </c>
      <c r="AB5384" s="5">
        <v>339.72114460598186</v>
      </c>
      <c r="AC5384" s="225">
        <v>28072</v>
      </c>
      <c r="AD5384" s="5">
        <v>3215.3243328992326</v>
      </c>
      <c r="AE5384" s="5">
        <v>5116</v>
      </c>
      <c r="AF5384" s="5">
        <v>585.97888597579345</v>
      </c>
      <c r="AG5384" s="5">
        <v>20250</v>
      </c>
      <c r="AH5384" s="5">
        <v>2319.4043082505509</v>
      </c>
      <c r="AI5384" s="5">
        <v>2706</v>
      </c>
      <c r="AJ5384" s="5">
        <v>309.94113867288837</v>
      </c>
    </row>
    <row r="5385" spans="1:36" x14ac:dyDescent="0.25">
      <c r="A5385">
        <v>2018</v>
      </c>
      <c r="B5385" t="s">
        <v>71</v>
      </c>
      <c r="C5385" s="212" t="s">
        <v>620</v>
      </c>
      <c r="D5385" s="47" t="s">
        <v>5817</v>
      </c>
      <c r="E5385" s="11">
        <v>0</v>
      </c>
      <c r="F5385" s="2">
        <v>0.4909</v>
      </c>
      <c r="G5385" s="2">
        <v>0.49309999999999998</v>
      </c>
      <c r="H5385" s="2">
        <v>-2.1999999999999797E-3</v>
      </c>
      <c r="I5385" s="2">
        <v>0.51739999999999997</v>
      </c>
      <c r="J5385" s="2">
        <v>0.43140000000000001</v>
      </c>
      <c r="K5385" s="2">
        <v>8.5999999999999965E-2</v>
      </c>
      <c r="L5385" s="2">
        <v>0.57120000000000004</v>
      </c>
      <c r="M5385" s="2">
        <v>0.4143</v>
      </c>
      <c r="N5385" s="2">
        <v>0.15690000000000004</v>
      </c>
      <c r="O5385" s="2">
        <v>8.0233333333333337E-2</v>
      </c>
      <c r="P5385" s="2" t="s">
        <v>5765</v>
      </c>
      <c r="Q5385" s="5">
        <v>893756</v>
      </c>
      <c r="R5385" s="5" t="s">
        <v>4791</v>
      </c>
      <c r="S5385" s="5">
        <v>4482</v>
      </c>
      <c r="T5385" s="5">
        <v>501.47915090919668</v>
      </c>
      <c r="U5385" s="5">
        <v>58</v>
      </c>
      <c r="V5385" s="5">
        <v>6.4894669238584139</v>
      </c>
      <c r="W5385" s="5">
        <v>482</v>
      </c>
      <c r="X5385" s="5">
        <v>53.929707884478539</v>
      </c>
      <c r="Y5385" s="5">
        <v>1116</v>
      </c>
      <c r="Z5385" s="5">
        <v>124.86629460389638</v>
      </c>
      <c r="AA5385" s="5">
        <v>2826</v>
      </c>
      <c r="AB5385" s="5">
        <v>316.19368149696334</v>
      </c>
      <c r="AC5385" s="225">
        <v>25433</v>
      </c>
      <c r="AD5385" s="5">
        <v>2845.6312461119146</v>
      </c>
      <c r="AE5385" s="5">
        <v>4504</v>
      </c>
      <c r="AF5385" s="5">
        <v>503.94067284583264</v>
      </c>
      <c r="AG5385" s="5">
        <v>17957</v>
      </c>
      <c r="AH5385" s="5">
        <v>2009.1613370987159</v>
      </c>
      <c r="AI5385" s="5">
        <v>2972</v>
      </c>
      <c r="AJ5385" s="5">
        <v>332.52923616736558</v>
      </c>
    </row>
    <row r="5386" spans="1:36" x14ac:dyDescent="0.25">
      <c r="A5386">
        <v>2018</v>
      </c>
      <c r="B5386" t="s">
        <v>71</v>
      </c>
      <c r="C5386" s="212" t="s">
        <v>620</v>
      </c>
      <c r="D5386" s="47" t="s">
        <v>5817</v>
      </c>
      <c r="E5386" s="11">
        <v>0</v>
      </c>
      <c r="F5386" s="2">
        <v>0.4909</v>
      </c>
      <c r="G5386" s="2">
        <v>0.49309999999999998</v>
      </c>
      <c r="H5386" s="2">
        <v>-2.1999999999999797E-3</v>
      </c>
      <c r="I5386" s="2">
        <v>0.51739999999999997</v>
      </c>
      <c r="J5386" s="2">
        <v>0.43140000000000001</v>
      </c>
      <c r="K5386" s="2">
        <v>8.5999999999999965E-2</v>
      </c>
      <c r="L5386" s="2">
        <v>0.57120000000000004</v>
      </c>
      <c r="M5386" s="2">
        <v>0.4143</v>
      </c>
      <c r="N5386" s="2">
        <v>0.15690000000000004</v>
      </c>
      <c r="O5386" s="2">
        <v>8.0233333333333337E-2</v>
      </c>
      <c r="P5386" s="2" t="s">
        <v>5765</v>
      </c>
      <c r="Q5386" s="5">
        <v>893756</v>
      </c>
      <c r="R5386" s="5" t="s">
        <v>4791</v>
      </c>
      <c r="S5386" s="5">
        <v>4482</v>
      </c>
      <c r="T5386" s="5">
        <v>501.47915090919668</v>
      </c>
      <c r="U5386" s="5">
        <v>58</v>
      </c>
      <c r="V5386" s="5">
        <v>6.4894669238584139</v>
      </c>
      <c r="W5386" s="5">
        <v>482</v>
      </c>
      <c r="X5386" s="5">
        <v>53.929707884478539</v>
      </c>
      <c r="Y5386" s="5">
        <v>1116</v>
      </c>
      <c r="Z5386" s="5">
        <v>124.86629460389638</v>
      </c>
      <c r="AA5386" s="5">
        <v>2826</v>
      </c>
      <c r="AB5386" s="5">
        <v>316.19368149696334</v>
      </c>
      <c r="AC5386" s="225">
        <v>25433</v>
      </c>
      <c r="AD5386" s="5">
        <v>2845.6312461119146</v>
      </c>
      <c r="AE5386" s="5">
        <v>4504</v>
      </c>
      <c r="AF5386" s="5">
        <v>503.94067284583264</v>
      </c>
      <c r="AG5386" s="5">
        <v>17957</v>
      </c>
      <c r="AH5386" s="5">
        <v>2009.1613370987159</v>
      </c>
      <c r="AI5386" s="5">
        <v>2972</v>
      </c>
      <c r="AJ5386" s="5">
        <v>332.52923616736558</v>
      </c>
    </row>
    <row r="5387" spans="1:36" x14ac:dyDescent="0.25">
      <c r="A5387">
        <v>2019</v>
      </c>
      <c r="B5387" t="s">
        <v>71</v>
      </c>
      <c r="C5387" s="212" t="s">
        <v>620</v>
      </c>
      <c r="D5387" s="47" t="s">
        <v>5817</v>
      </c>
      <c r="E5387" s="11">
        <v>0</v>
      </c>
      <c r="F5387" s="2">
        <v>0.4909</v>
      </c>
      <c r="G5387" s="2">
        <v>0.49309999999999998</v>
      </c>
      <c r="H5387" s="2">
        <v>-2.1999999999999797E-3</v>
      </c>
      <c r="I5387" s="2">
        <v>0.51739999999999997</v>
      </c>
      <c r="J5387" s="2">
        <v>0.43140000000000001</v>
      </c>
      <c r="K5387" s="2">
        <v>8.5999999999999965E-2</v>
      </c>
      <c r="L5387" s="2">
        <v>0.57120000000000004</v>
      </c>
      <c r="M5387" s="2">
        <v>0.4143</v>
      </c>
      <c r="N5387" s="2">
        <v>0.15690000000000004</v>
      </c>
      <c r="O5387" s="2">
        <v>8.0233333333333337E-2</v>
      </c>
      <c r="P5387" s="2" t="s">
        <v>5765</v>
      </c>
      <c r="Q5387" s="5">
        <v>915237</v>
      </c>
      <c r="R5387" s="5" t="s">
        <v>4791</v>
      </c>
      <c r="S5387" s="5">
        <v>4068</v>
      </c>
      <c r="T5387" s="5">
        <v>444.47503761320837</v>
      </c>
      <c r="U5387" s="5">
        <v>69</v>
      </c>
      <c r="V5387" s="5">
        <v>7.5390308739703489</v>
      </c>
      <c r="W5387" s="5">
        <v>470</v>
      </c>
      <c r="X5387" s="5">
        <v>51.352818996609621</v>
      </c>
      <c r="Y5387" s="5">
        <v>972</v>
      </c>
      <c r="Z5387" s="5">
        <v>106.20200013766924</v>
      </c>
      <c r="AA5387" s="5">
        <v>2557</v>
      </c>
      <c r="AB5387" s="5">
        <v>279.38118760495917</v>
      </c>
      <c r="AC5387" s="225">
        <v>24605</v>
      </c>
      <c r="AD5387" s="5">
        <v>2688.3747051310206</v>
      </c>
      <c r="AE5387" s="5">
        <v>3969</v>
      </c>
      <c r="AF5387" s="5">
        <v>433.65816722881618</v>
      </c>
      <c r="AG5387" s="5">
        <v>17301</v>
      </c>
      <c r="AH5387" s="5">
        <v>1890.3300456603044</v>
      </c>
      <c r="AI5387" s="5">
        <v>3335</v>
      </c>
      <c r="AJ5387" s="5">
        <v>364.38649224190021</v>
      </c>
    </row>
    <row r="5388" spans="1:36" x14ac:dyDescent="0.25">
      <c r="A5388">
        <v>2017</v>
      </c>
      <c r="B5388" t="s">
        <v>71</v>
      </c>
      <c r="C5388" s="212" t="s">
        <v>615</v>
      </c>
      <c r="D5388" s="47" t="s">
        <v>5904</v>
      </c>
      <c r="E5388" s="11">
        <v>0</v>
      </c>
      <c r="F5388" s="2">
        <v>0.26429999999999998</v>
      </c>
      <c r="G5388" s="2">
        <v>0.71409999999999996</v>
      </c>
      <c r="H5388" s="2">
        <v>-0.44979999999999998</v>
      </c>
      <c r="I5388" s="2">
        <v>0.27139999999999997</v>
      </c>
      <c r="J5388" s="2">
        <v>0.65769999999999995</v>
      </c>
      <c r="K5388" s="2">
        <v>-0.38629999999999998</v>
      </c>
      <c r="L5388" s="2">
        <v>0.36209999999999998</v>
      </c>
      <c r="M5388" s="2">
        <v>0.60140000000000005</v>
      </c>
      <c r="N5388" s="2">
        <v>-0.23930000000000007</v>
      </c>
      <c r="O5388" s="2">
        <v>-0.35846666666666671</v>
      </c>
      <c r="P5388" s="2" t="s">
        <v>5900</v>
      </c>
      <c r="Q5388" s="5">
        <v>971949</v>
      </c>
      <c r="R5388" s="5" t="s">
        <v>4791</v>
      </c>
      <c r="S5388" s="5">
        <v>4032</v>
      </c>
      <c r="T5388" s="5">
        <v>414.8365809317155</v>
      </c>
      <c r="U5388" s="5">
        <v>25</v>
      </c>
      <c r="V5388" s="5">
        <v>2.5721514194674824</v>
      </c>
      <c r="W5388" s="5">
        <v>834</v>
      </c>
      <c r="X5388" s="5">
        <v>85.806971353435202</v>
      </c>
      <c r="Y5388" s="5">
        <v>987</v>
      </c>
      <c r="Z5388" s="5">
        <v>101.5485380405762</v>
      </c>
      <c r="AA5388" s="5">
        <v>2186</v>
      </c>
      <c r="AB5388" s="5">
        <v>224.90892011823664</v>
      </c>
      <c r="AC5388" s="225">
        <v>31001</v>
      </c>
      <c r="AD5388" s="5">
        <v>3189.5706461964569</v>
      </c>
      <c r="AE5388" s="5">
        <v>4380</v>
      </c>
      <c r="AF5388" s="5">
        <v>450.64092869070288</v>
      </c>
      <c r="AG5388" s="5">
        <v>24542</v>
      </c>
      <c r="AH5388" s="5">
        <v>2525.0296054628379</v>
      </c>
      <c r="AI5388" s="5">
        <v>2079</v>
      </c>
      <c r="AJ5388" s="5">
        <v>213.90011204291582</v>
      </c>
    </row>
    <row r="5389" spans="1:36" x14ac:dyDescent="0.25">
      <c r="A5389">
        <v>2018</v>
      </c>
      <c r="B5389" t="s">
        <v>71</v>
      </c>
      <c r="C5389" s="212" t="s">
        <v>615</v>
      </c>
      <c r="D5389" s="47" t="s">
        <v>5904</v>
      </c>
      <c r="E5389" s="11">
        <v>0</v>
      </c>
      <c r="F5389" s="2">
        <v>0.26429999999999998</v>
      </c>
      <c r="G5389" s="2">
        <v>0.71409999999999996</v>
      </c>
      <c r="H5389" s="2">
        <v>-0.44979999999999998</v>
      </c>
      <c r="I5389" s="2">
        <v>0.27139999999999997</v>
      </c>
      <c r="J5389" s="2">
        <v>0.65769999999999995</v>
      </c>
      <c r="K5389" s="2">
        <v>-0.38629999999999998</v>
      </c>
      <c r="L5389" s="2">
        <v>0.36209999999999998</v>
      </c>
      <c r="M5389" s="2">
        <v>0.60140000000000005</v>
      </c>
      <c r="N5389" s="2">
        <v>-0.23930000000000007</v>
      </c>
      <c r="O5389" s="2">
        <v>-0.35846666666666671</v>
      </c>
      <c r="P5389" s="2" t="s">
        <v>5900</v>
      </c>
      <c r="Q5389" s="5">
        <v>973344</v>
      </c>
      <c r="R5389" s="5" t="s">
        <v>4791</v>
      </c>
      <c r="S5389" s="5">
        <v>3720</v>
      </c>
      <c r="T5389" s="5">
        <v>382.18759246474008</v>
      </c>
      <c r="U5389" s="5">
        <v>32</v>
      </c>
      <c r="V5389" s="5">
        <v>3.2876352039977643</v>
      </c>
      <c r="W5389" s="5">
        <v>787</v>
      </c>
      <c r="X5389" s="5">
        <v>80.855278298320016</v>
      </c>
      <c r="Y5389" s="5">
        <v>1021</v>
      </c>
      <c r="Z5389" s="5">
        <v>104.89611072755368</v>
      </c>
      <c r="AA5389" s="5">
        <v>1880</v>
      </c>
      <c r="AB5389" s="5">
        <v>193.14856823486866</v>
      </c>
      <c r="AC5389" s="225">
        <v>33655</v>
      </c>
      <c r="AD5389" s="5">
        <v>3457.6675872045234</v>
      </c>
      <c r="AE5389" s="5">
        <v>4549</v>
      </c>
      <c r="AF5389" s="5">
        <v>467.35789196830723</v>
      </c>
      <c r="AG5389" s="5">
        <v>26568</v>
      </c>
      <c r="AH5389" s="5">
        <v>2729.5591281191441</v>
      </c>
      <c r="AI5389" s="5">
        <v>2538</v>
      </c>
      <c r="AJ5389" s="5">
        <v>260.75056711707271</v>
      </c>
    </row>
    <row r="5390" spans="1:36" x14ac:dyDescent="0.25">
      <c r="A5390">
        <v>2018</v>
      </c>
      <c r="B5390" t="s">
        <v>71</v>
      </c>
      <c r="C5390" s="212" t="s">
        <v>615</v>
      </c>
      <c r="D5390" s="47" t="s">
        <v>5904</v>
      </c>
      <c r="E5390" s="11">
        <v>0</v>
      </c>
      <c r="F5390" s="2">
        <v>0.26429999999999998</v>
      </c>
      <c r="G5390" s="2">
        <v>0.71409999999999996</v>
      </c>
      <c r="H5390" s="2">
        <v>-0.44979999999999998</v>
      </c>
      <c r="I5390" s="2">
        <v>0.27139999999999997</v>
      </c>
      <c r="J5390" s="2">
        <v>0.65769999999999995</v>
      </c>
      <c r="K5390" s="2">
        <v>-0.38629999999999998</v>
      </c>
      <c r="L5390" s="2">
        <v>0.36209999999999998</v>
      </c>
      <c r="M5390" s="2">
        <v>0.60140000000000005</v>
      </c>
      <c r="N5390" s="2">
        <v>-0.23930000000000007</v>
      </c>
      <c r="O5390" s="2">
        <v>-0.35846666666666671</v>
      </c>
      <c r="P5390" s="2" t="s">
        <v>5900</v>
      </c>
      <c r="Q5390" s="5">
        <v>973344</v>
      </c>
      <c r="R5390" s="5" t="s">
        <v>4791</v>
      </c>
      <c r="S5390" s="5">
        <v>3720</v>
      </c>
      <c r="T5390" s="5">
        <v>382.18759246474008</v>
      </c>
      <c r="U5390" s="5">
        <v>32</v>
      </c>
      <c r="V5390" s="5">
        <v>3.2876352039977643</v>
      </c>
      <c r="W5390" s="5">
        <v>787</v>
      </c>
      <c r="X5390" s="5">
        <v>80.855278298320016</v>
      </c>
      <c r="Y5390" s="5">
        <v>1021</v>
      </c>
      <c r="Z5390" s="5">
        <v>104.89611072755368</v>
      </c>
      <c r="AA5390" s="5">
        <v>1880</v>
      </c>
      <c r="AB5390" s="5">
        <v>193.14856823486866</v>
      </c>
      <c r="AC5390" s="225">
        <v>33655</v>
      </c>
      <c r="AD5390" s="5">
        <v>3457.6675872045234</v>
      </c>
      <c r="AE5390" s="5">
        <v>4549</v>
      </c>
      <c r="AF5390" s="5">
        <v>467.35789196830723</v>
      </c>
      <c r="AG5390" s="5">
        <v>26568</v>
      </c>
      <c r="AH5390" s="5">
        <v>2729.5591281191441</v>
      </c>
      <c r="AI5390" s="5">
        <v>2538</v>
      </c>
      <c r="AJ5390" s="5">
        <v>260.75056711707271</v>
      </c>
    </row>
    <row r="5391" spans="1:36" x14ac:dyDescent="0.25">
      <c r="A5391">
        <v>2019</v>
      </c>
      <c r="B5391" t="s">
        <v>71</v>
      </c>
      <c r="C5391" s="212" t="s">
        <v>615</v>
      </c>
      <c r="D5391" s="47" t="s">
        <v>5904</v>
      </c>
      <c r="E5391" s="11">
        <v>0</v>
      </c>
      <c r="F5391" s="2">
        <v>0.26429999999999998</v>
      </c>
      <c r="G5391" s="2">
        <v>0.71409999999999996</v>
      </c>
      <c r="H5391" s="2">
        <v>-0.44979999999999998</v>
      </c>
      <c r="I5391" s="2">
        <v>0.27139999999999997</v>
      </c>
      <c r="J5391" s="2">
        <v>0.65769999999999995</v>
      </c>
      <c r="K5391" s="2">
        <v>-0.38629999999999998</v>
      </c>
      <c r="L5391" s="2">
        <v>0.36209999999999998</v>
      </c>
      <c r="M5391" s="2">
        <v>0.60140000000000005</v>
      </c>
      <c r="N5391" s="2">
        <v>-0.23930000000000007</v>
      </c>
      <c r="O5391" s="2">
        <v>-0.35846666666666671</v>
      </c>
      <c r="P5391" s="2" t="s">
        <v>5900</v>
      </c>
      <c r="Q5391" s="5">
        <v>986062</v>
      </c>
      <c r="R5391" s="5" t="s">
        <v>4791</v>
      </c>
      <c r="S5391" s="5">
        <v>3953</v>
      </c>
      <c r="T5391" s="5">
        <v>400.88757096409756</v>
      </c>
      <c r="U5391" s="5">
        <v>32</v>
      </c>
      <c r="V5391" s="5">
        <v>3.2452320442325129</v>
      </c>
      <c r="W5391" s="5">
        <v>534</v>
      </c>
      <c r="X5391" s="5">
        <v>54.154809738130062</v>
      </c>
      <c r="Y5391" s="5">
        <v>971</v>
      </c>
      <c r="Z5391" s="5">
        <v>98.472509842180315</v>
      </c>
      <c r="AA5391" s="5">
        <v>2416</v>
      </c>
      <c r="AB5391" s="5">
        <v>245.01501933955473</v>
      </c>
      <c r="AC5391" s="225">
        <v>36588</v>
      </c>
      <c r="AD5391" s="5">
        <v>3710.5171885743493</v>
      </c>
      <c r="AE5391" s="5">
        <v>4344</v>
      </c>
      <c r="AF5391" s="5">
        <v>440.54025000456363</v>
      </c>
      <c r="AG5391" s="5">
        <v>29216</v>
      </c>
      <c r="AH5391" s="5">
        <v>2962.8968563842841</v>
      </c>
      <c r="AI5391" s="5">
        <v>3028</v>
      </c>
      <c r="AJ5391" s="5">
        <v>307.08008218550151</v>
      </c>
    </row>
    <row r="5392" spans="1:36" x14ac:dyDescent="0.25">
      <c r="A5392">
        <v>2017</v>
      </c>
      <c r="B5392" t="s">
        <v>71</v>
      </c>
      <c r="C5392" s="212" t="s">
        <v>610</v>
      </c>
      <c r="D5392" s="47" t="s">
        <v>610</v>
      </c>
      <c r="E5392" s="11">
        <v>0</v>
      </c>
      <c r="F5392" s="2">
        <v>0.33289999999999997</v>
      </c>
      <c r="G5392" s="2">
        <v>0.64890000000000003</v>
      </c>
      <c r="H5392" s="2">
        <v>-0.31600000000000006</v>
      </c>
      <c r="I5392" s="2">
        <v>0.34639999999999999</v>
      </c>
      <c r="J5392" s="2">
        <v>0.60750000000000004</v>
      </c>
      <c r="K5392" s="2">
        <v>-0.26110000000000005</v>
      </c>
      <c r="L5392" s="2">
        <v>0.41660000000000003</v>
      </c>
      <c r="M5392" s="2">
        <v>0.57110000000000005</v>
      </c>
      <c r="N5392" s="2">
        <v>-0.15450000000000003</v>
      </c>
      <c r="O5392" s="2">
        <v>-0.24386666666666676</v>
      </c>
      <c r="P5392" s="2" t="s">
        <v>5900</v>
      </c>
      <c r="Q5392" s="5">
        <v>1338551</v>
      </c>
      <c r="R5392" s="5" t="s">
        <v>4791</v>
      </c>
      <c r="S5392" s="5">
        <v>10369</v>
      </c>
      <c r="T5392" s="5">
        <v>774.64362583121601</v>
      </c>
      <c r="U5392" s="5">
        <v>167</v>
      </c>
      <c r="V5392" s="5">
        <v>12.476177598014571</v>
      </c>
      <c r="W5392" s="5">
        <v>831</v>
      </c>
      <c r="X5392" s="5">
        <v>62.082057388922806</v>
      </c>
      <c r="Y5392" s="5">
        <v>4377</v>
      </c>
      <c r="Z5392" s="5">
        <v>326.99538530844171</v>
      </c>
      <c r="AA5392" s="5">
        <v>4994</v>
      </c>
      <c r="AB5392" s="5">
        <v>373.09000553583689</v>
      </c>
      <c r="AC5392" s="225">
        <v>42634</v>
      </c>
      <c r="AD5392" s="5">
        <v>3185.0859623578031</v>
      </c>
      <c r="AE5392" s="5">
        <v>9874</v>
      </c>
      <c r="AF5392" s="5">
        <v>737.66333893889737</v>
      </c>
      <c r="AG5392" s="5">
        <v>24847</v>
      </c>
      <c r="AH5392" s="5">
        <v>1856.2609866938203</v>
      </c>
      <c r="AI5392" s="5">
        <v>7913</v>
      </c>
      <c r="AJ5392" s="5">
        <v>591.16163672508549</v>
      </c>
    </row>
    <row r="5393" spans="1:36" x14ac:dyDescent="0.25">
      <c r="A5393">
        <v>2018</v>
      </c>
      <c r="B5393" t="s">
        <v>71</v>
      </c>
      <c r="C5393" s="212" t="s">
        <v>610</v>
      </c>
      <c r="D5393" s="47" t="s">
        <v>610</v>
      </c>
      <c r="E5393" s="11">
        <v>0</v>
      </c>
      <c r="F5393" s="2">
        <v>0.33289999999999997</v>
      </c>
      <c r="G5393" s="2">
        <v>0.64890000000000003</v>
      </c>
      <c r="H5393" s="2">
        <v>-0.31600000000000006</v>
      </c>
      <c r="I5393" s="2">
        <v>0.34639999999999999</v>
      </c>
      <c r="J5393" s="2">
        <v>0.60750000000000004</v>
      </c>
      <c r="K5393" s="2">
        <v>-0.26110000000000005</v>
      </c>
      <c r="L5393" s="2">
        <v>0.41660000000000003</v>
      </c>
      <c r="M5393" s="2">
        <v>0.57110000000000005</v>
      </c>
      <c r="N5393" s="2">
        <v>-0.15450000000000003</v>
      </c>
      <c r="O5393" s="2">
        <v>-0.24386666666666676</v>
      </c>
      <c r="P5393" s="2" t="s">
        <v>5900</v>
      </c>
      <c r="Q5393" s="5">
        <v>1362465</v>
      </c>
      <c r="R5393" s="5" t="s">
        <v>4791</v>
      </c>
      <c r="S5393" s="5">
        <v>10422</v>
      </c>
      <c r="T5393" s="5">
        <v>764.93708095253828</v>
      </c>
      <c r="U5393" s="5">
        <v>155</v>
      </c>
      <c r="V5393" s="5">
        <v>11.376439027791539</v>
      </c>
      <c r="W5393" s="5">
        <v>828</v>
      </c>
      <c r="X5393" s="5">
        <v>60.772203322654164</v>
      </c>
      <c r="Y5393" s="5">
        <v>3987</v>
      </c>
      <c r="Z5393" s="5">
        <v>292.63137034712821</v>
      </c>
      <c r="AA5393" s="5">
        <v>5452</v>
      </c>
      <c r="AB5393" s="5">
        <v>400.15706825496437</v>
      </c>
      <c r="AC5393" s="225">
        <v>44266</v>
      </c>
      <c r="AD5393" s="5">
        <v>3248.9641935756144</v>
      </c>
      <c r="AE5393" s="5">
        <v>9065</v>
      </c>
      <c r="AF5393" s="5">
        <v>665.33819217374389</v>
      </c>
      <c r="AG5393" s="5">
        <v>25541</v>
      </c>
      <c r="AH5393" s="5">
        <v>1874.6169626375722</v>
      </c>
      <c r="AI5393" s="5">
        <v>9660</v>
      </c>
      <c r="AJ5393" s="5">
        <v>709.00903876429857</v>
      </c>
    </row>
    <row r="5394" spans="1:36" x14ac:dyDescent="0.25">
      <c r="A5394">
        <v>2018</v>
      </c>
      <c r="B5394" t="s">
        <v>71</v>
      </c>
      <c r="C5394" s="212" t="s">
        <v>610</v>
      </c>
      <c r="D5394" s="47" t="s">
        <v>610</v>
      </c>
      <c r="E5394" s="11">
        <v>0</v>
      </c>
      <c r="F5394" s="2">
        <v>0.33289999999999997</v>
      </c>
      <c r="G5394" s="2">
        <v>0.64890000000000003</v>
      </c>
      <c r="H5394" s="2">
        <v>-0.31600000000000006</v>
      </c>
      <c r="I5394" s="2">
        <v>0.34639999999999999</v>
      </c>
      <c r="J5394" s="2">
        <v>0.60750000000000004</v>
      </c>
      <c r="K5394" s="2">
        <v>-0.26110000000000005</v>
      </c>
      <c r="L5394" s="2">
        <v>0.41660000000000003</v>
      </c>
      <c r="M5394" s="2">
        <v>0.57110000000000005</v>
      </c>
      <c r="N5394" s="2">
        <v>-0.15450000000000003</v>
      </c>
      <c r="O5394" s="2">
        <v>-0.24386666666666676</v>
      </c>
      <c r="P5394" s="2" t="s">
        <v>5900</v>
      </c>
      <c r="Q5394" s="5">
        <v>1362465</v>
      </c>
      <c r="R5394" s="5" t="s">
        <v>4791</v>
      </c>
      <c r="S5394" s="5">
        <v>10422</v>
      </c>
      <c r="T5394" s="5">
        <v>764.93708095253828</v>
      </c>
      <c r="U5394" s="5">
        <v>155</v>
      </c>
      <c r="V5394" s="5">
        <v>11.376439027791539</v>
      </c>
      <c r="W5394" s="5">
        <v>828</v>
      </c>
      <c r="X5394" s="5">
        <v>60.772203322654164</v>
      </c>
      <c r="Y5394" s="5">
        <v>3987</v>
      </c>
      <c r="Z5394" s="5">
        <v>292.63137034712821</v>
      </c>
      <c r="AA5394" s="5">
        <v>5452</v>
      </c>
      <c r="AB5394" s="5">
        <v>400.15706825496437</v>
      </c>
      <c r="AC5394" s="225">
        <v>44266</v>
      </c>
      <c r="AD5394" s="5">
        <v>3248.9641935756144</v>
      </c>
      <c r="AE5394" s="5">
        <v>9065</v>
      </c>
      <c r="AF5394" s="5">
        <v>665.33819217374389</v>
      </c>
      <c r="AG5394" s="5">
        <v>25541</v>
      </c>
      <c r="AH5394" s="5">
        <v>1874.6169626375722</v>
      </c>
      <c r="AI5394" s="5">
        <v>9660</v>
      </c>
      <c r="AJ5394" s="5">
        <v>709.00903876429857</v>
      </c>
    </row>
    <row r="5395" spans="1:36" x14ac:dyDescent="0.25">
      <c r="A5395">
        <v>2019</v>
      </c>
      <c r="B5395" t="s">
        <v>71</v>
      </c>
      <c r="C5395" s="212" t="s">
        <v>610</v>
      </c>
      <c r="D5395" s="47" t="s">
        <v>610</v>
      </c>
      <c r="E5395" s="11">
        <v>0</v>
      </c>
      <c r="F5395" s="2">
        <v>0.33289999999999997</v>
      </c>
      <c r="G5395" s="2">
        <v>0.64890000000000003</v>
      </c>
      <c r="H5395" s="2">
        <v>-0.31600000000000006</v>
      </c>
      <c r="I5395" s="2">
        <v>0.34639999999999999</v>
      </c>
      <c r="J5395" s="2">
        <v>0.60750000000000004</v>
      </c>
      <c r="K5395" s="2">
        <v>-0.26110000000000005</v>
      </c>
      <c r="L5395" s="2">
        <v>0.41660000000000003</v>
      </c>
      <c r="M5395" s="2">
        <v>0.57110000000000005</v>
      </c>
      <c r="N5395" s="2">
        <v>-0.15450000000000003</v>
      </c>
      <c r="O5395" s="2">
        <v>-0.24386666666666676</v>
      </c>
      <c r="P5395" s="2" t="s">
        <v>5900</v>
      </c>
      <c r="Q5395" s="5">
        <v>1363295</v>
      </c>
      <c r="R5395" s="5" t="s">
        <v>4791</v>
      </c>
      <c r="S5395" s="5">
        <v>11764</v>
      </c>
      <c r="T5395" s="5">
        <v>862.90934830685944</v>
      </c>
      <c r="U5395" s="5">
        <v>198</v>
      </c>
      <c r="V5395" s="5">
        <v>14.523635750149452</v>
      </c>
      <c r="W5395" s="5">
        <v>797</v>
      </c>
      <c r="X5395" s="5">
        <v>58.461301479136942</v>
      </c>
      <c r="Y5395" s="5">
        <v>4400</v>
      </c>
      <c r="Z5395" s="5">
        <v>322.74746111443233</v>
      </c>
      <c r="AA5395" s="5">
        <v>6369</v>
      </c>
      <c r="AB5395" s="5">
        <v>467.17694996314077</v>
      </c>
      <c r="AC5395" s="225">
        <v>45279</v>
      </c>
      <c r="AD5395" s="5">
        <v>3321.2914299546323</v>
      </c>
      <c r="AE5395" s="5">
        <v>9210</v>
      </c>
      <c r="AF5395" s="5">
        <v>675.56911746907315</v>
      </c>
      <c r="AG5395" s="5">
        <v>25812</v>
      </c>
      <c r="AH5395" s="5">
        <v>1893.3539696103924</v>
      </c>
      <c r="AI5395" s="5">
        <v>10257</v>
      </c>
      <c r="AJ5395" s="5">
        <v>752.36834287516638</v>
      </c>
    </row>
    <row r="5396" spans="1:36" x14ac:dyDescent="0.25">
      <c r="A5396">
        <v>2017</v>
      </c>
      <c r="B5396" t="s">
        <v>71</v>
      </c>
      <c r="C5396" s="212" t="s">
        <v>679</v>
      </c>
      <c r="D5396" s="47" t="s">
        <v>5959</v>
      </c>
      <c r="E5396" s="11">
        <v>0</v>
      </c>
      <c r="F5396" s="2">
        <v>0.40050000000000002</v>
      </c>
      <c r="G5396" s="2">
        <v>0.58199999999999996</v>
      </c>
      <c r="H5396" s="2">
        <v>-0.18149999999999994</v>
      </c>
      <c r="I5396" s="2">
        <v>0.40760000000000002</v>
      </c>
      <c r="J5396" s="2">
        <v>0.54190000000000005</v>
      </c>
      <c r="K5396" s="2">
        <v>-0.13430000000000003</v>
      </c>
      <c r="L5396" s="2">
        <v>0.47039999999999998</v>
      </c>
      <c r="M5396" s="2">
        <v>0.51559999999999995</v>
      </c>
      <c r="N5396" s="2">
        <v>-4.5199999999999962E-2</v>
      </c>
      <c r="O5396" s="2">
        <v>-0.12033333333333331</v>
      </c>
      <c r="P5396" s="2" t="s">
        <v>5900</v>
      </c>
      <c r="Q5396" s="5">
        <v>1520712</v>
      </c>
      <c r="R5396" s="5" t="s">
        <v>4791</v>
      </c>
      <c r="S5396" s="5">
        <v>10759</v>
      </c>
      <c r="T5396" s="5">
        <v>707.49754062570685</v>
      </c>
      <c r="U5396" s="5">
        <v>124</v>
      </c>
      <c r="V5396" s="5">
        <v>8.1540751963553912</v>
      </c>
      <c r="W5396" s="5">
        <v>1270</v>
      </c>
      <c r="X5396" s="5">
        <v>83.513512091704413</v>
      </c>
      <c r="Y5396" s="5">
        <v>2298</v>
      </c>
      <c r="Z5396" s="5">
        <v>151.11342581632815</v>
      </c>
      <c r="AA5396" s="5">
        <v>7067</v>
      </c>
      <c r="AB5396" s="5">
        <v>464.71652752131899</v>
      </c>
      <c r="AC5396" s="225">
        <v>73676</v>
      </c>
      <c r="AD5396" s="5">
        <v>4844.83584005387</v>
      </c>
      <c r="AE5396" s="5">
        <v>11722</v>
      </c>
      <c r="AF5396" s="5">
        <v>770.82314073933787</v>
      </c>
      <c r="AG5396" s="5">
        <v>55090</v>
      </c>
      <c r="AH5396" s="5">
        <v>3622.6451819936979</v>
      </c>
      <c r="AI5396" s="5">
        <v>6864</v>
      </c>
      <c r="AJ5396" s="5">
        <v>451.36751732083394</v>
      </c>
    </row>
    <row r="5397" spans="1:36" x14ac:dyDescent="0.25">
      <c r="A5397">
        <v>2018</v>
      </c>
      <c r="B5397" t="s">
        <v>71</v>
      </c>
      <c r="C5397" s="212" t="s">
        <v>679</v>
      </c>
      <c r="D5397" s="47" t="s">
        <v>5959</v>
      </c>
      <c r="E5397" s="11">
        <v>0</v>
      </c>
      <c r="F5397" s="2">
        <v>0.40050000000000002</v>
      </c>
      <c r="G5397" s="2">
        <v>0.58199999999999996</v>
      </c>
      <c r="H5397" s="2">
        <v>-0.18149999999999994</v>
      </c>
      <c r="I5397" s="2">
        <v>0.40760000000000002</v>
      </c>
      <c r="J5397" s="2">
        <v>0.54190000000000005</v>
      </c>
      <c r="K5397" s="2">
        <v>-0.13430000000000003</v>
      </c>
      <c r="L5397" s="2">
        <v>0.47039999999999998</v>
      </c>
      <c r="M5397" s="2">
        <v>0.51559999999999995</v>
      </c>
      <c r="N5397" s="2">
        <v>-4.5199999999999962E-2</v>
      </c>
      <c r="O5397" s="2">
        <v>-0.12033333333333331</v>
      </c>
      <c r="P5397" s="2" t="s">
        <v>5900</v>
      </c>
      <c r="Q5397" s="5">
        <v>1539328</v>
      </c>
      <c r="R5397" s="5" t="s">
        <v>4791</v>
      </c>
      <c r="S5397" s="5">
        <v>9647</v>
      </c>
      <c r="T5397" s="5">
        <v>626.70204141027773</v>
      </c>
      <c r="U5397" s="5">
        <v>107</v>
      </c>
      <c r="V5397" s="5">
        <v>6.9510851488441707</v>
      </c>
      <c r="W5397" s="5">
        <v>1346</v>
      </c>
      <c r="X5397" s="5">
        <v>87.440753367703309</v>
      </c>
      <c r="Y5397" s="5">
        <v>1767</v>
      </c>
      <c r="Z5397" s="5">
        <v>114.79035007483786</v>
      </c>
      <c r="AA5397" s="5">
        <v>6427</v>
      </c>
      <c r="AB5397" s="5">
        <v>417.51985281889239</v>
      </c>
      <c r="AC5397" s="225">
        <v>61478</v>
      </c>
      <c r="AD5397" s="5">
        <v>3993.820680192915</v>
      </c>
      <c r="AE5397" s="5">
        <v>9118</v>
      </c>
      <c r="AF5397" s="5">
        <v>592.33639614169294</v>
      </c>
      <c r="AG5397" s="5">
        <v>46271</v>
      </c>
      <c r="AH5397" s="5">
        <v>3005.9220646931649</v>
      </c>
      <c r="AI5397" s="5">
        <v>6089</v>
      </c>
      <c r="AJ5397" s="5">
        <v>395.56221935805758</v>
      </c>
    </row>
    <row r="5398" spans="1:36" x14ac:dyDescent="0.25">
      <c r="A5398">
        <v>2018</v>
      </c>
      <c r="B5398" t="s">
        <v>71</v>
      </c>
      <c r="C5398" s="212" t="s">
        <v>679</v>
      </c>
      <c r="D5398" s="47" t="s">
        <v>5959</v>
      </c>
      <c r="E5398" s="11">
        <v>0</v>
      </c>
      <c r="F5398" s="2">
        <v>0.40050000000000002</v>
      </c>
      <c r="G5398" s="2">
        <v>0.58199999999999996</v>
      </c>
      <c r="H5398" s="2">
        <v>-0.18149999999999994</v>
      </c>
      <c r="I5398" s="2">
        <v>0.40760000000000002</v>
      </c>
      <c r="J5398" s="2">
        <v>0.54190000000000005</v>
      </c>
      <c r="K5398" s="2">
        <v>-0.13430000000000003</v>
      </c>
      <c r="L5398" s="2">
        <v>0.47039999999999998</v>
      </c>
      <c r="M5398" s="2">
        <v>0.51559999999999995</v>
      </c>
      <c r="N5398" s="2">
        <v>-4.5199999999999962E-2</v>
      </c>
      <c r="O5398" s="2">
        <v>-0.12033333333333331</v>
      </c>
      <c r="P5398" s="2" t="s">
        <v>5900</v>
      </c>
      <c r="Q5398" s="5">
        <v>1539328</v>
      </c>
      <c r="R5398" s="5" t="s">
        <v>4791</v>
      </c>
      <c r="S5398" s="5">
        <v>9647</v>
      </c>
      <c r="T5398" s="5">
        <v>626.70204141027773</v>
      </c>
      <c r="U5398" s="5">
        <v>107</v>
      </c>
      <c r="V5398" s="5">
        <v>6.9510851488441707</v>
      </c>
      <c r="W5398" s="5">
        <v>1346</v>
      </c>
      <c r="X5398" s="5">
        <v>87.440753367703309</v>
      </c>
      <c r="Y5398" s="5">
        <v>1767</v>
      </c>
      <c r="Z5398" s="5">
        <v>114.79035007483786</v>
      </c>
      <c r="AA5398" s="5">
        <v>6427</v>
      </c>
      <c r="AB5398" s="5">
        <v>417.51985281889239</v>
      </c>
      <c r="AC5398" s="225">
        <v>61478</v>
      </c>
      <c r="AD5398" s="5">
        <v>3993.820680192915</v>
      </c>
      <c r="AE5398" s="5">
        <v>9118</v>
      </c>
      <c r="AF5398" s="5">
        <v>592.33639614169294</v>
      </c>
      <c r="AG5398" s="5">
        <v>46271</v>
      </c>
      <c r="AH5398" s="5">
        <v>3005.9220646931649</v>
      </c>
      <c r="AI5398" s="5">
        <v>6089</v>
      </c>
      <c r="AJ5398" s="5">
        <v>395.56221935805758</v>
      </c>
    </row>
    <row r="5399" spans="1:36" x14ac:dyDescent="0.25">
      <c r="A5399">
        <v>2019</v>
      </c>
      <c r="B5399" t="s">
        <v>71</v>
      </c>
      <c r="C5399" s="212" t="s">
        <v>679</v>
      </c>
      <c r="D5399" s="47" t="s">
        <v>5959</v>
      </c>
      <c r="E5399" s="11">
        <v>0</v>
      </c>
      <c r="F5399" s="2">
        <v>0.40050000000000002</v>
      </c>
      <c r="G5399" s="2">
        <v>0.58199999999999996</v>
      </c>
      <c r="H5399" s="2">
        <v>-0.18149999999999994</v>
      </c>
      <c r="I5399" s="2">
        <v>0.40760000000000002</v>
      </c>
      <c r="J5399" s="2">
        <v>0.54190000000000005</v>
      </c>
      <c r="K5399" s="2">
        <v>-0.13430000000000003</v>
      </c>
      <c r="L5399" s="2">
        <v>0.47039999999999998</v>
      </c>
      <c r="M5399" s="2">
        <v>0.51559999999999995</v>
      </c>
      <c r="N5399" s="2">
        <v>-4.5199999999999962E-2</v>
      </c>
      <c r="O5399" s="2">
        <v>-0.12033333333333331</v>
      </c>
      <c r="P5399" s="2" t="s">
        <v>5900</v>
      </c>
      <c r="Q5399" s="5">
        <v>1559166</v>
      </c>
      <c r="R5399" s="5" t="s">
        <v>4791</v>
      </c>
      <c r="S5399" s="5">
        <v>11046</v>
      </c>
      <c r="T5399" s="5">
        <v>708.45567437976456</v>
      </c>
      <c r="U5399" s="5">
        <v>105</v>
      </c>
      <c r="V5399" s="5">
        <v>6.7343695283247582</v>
      </c>
      <c r="W5399" s="5">
        <v>1630</v>
      </c>
      <c r="X5399" s="5">
        <v>104.54306982066053</v>
      </c>
      <c r="Y5399" s="5">
        <v>1965</v>
      </c>
      <c r="Z5399" s="5">
        <v>126.02891545864905</v>
      </c>
      <c r="AA5399" s="5">
        <v>7346</v>
      </c>
      <c r="AB5399" s="5">
        <v>471.14931957213025</v>
      </c>
      <c r="AC5399" s="225">
        <v>67422</v>
      </c>
      <c r="AD5399" s="5">
        <v>4324.2348794163036</v>
      </c>
      <c r="AE5399" s="5">
        <v>8172</v>
      </c>
      <c r="AF5399" s="5">
        <v>524.12635986161831</v>
      </c>
      <c r="AG5399" s="5">
        <v>51469</v>
      </c>
      <c r="AH5399" s="5">
        <v>3301.0596690794951</v>
      </c>
      <c r="AI5399" s="5">
        <v>7781</v>
      </c>
      <c r="AJ5399" s="5">
        <v>499.04885047518997</v>
      </c>
    </row>
    <row r="5400" spans="1:36" x14ac:dyDescent="0.25">
      <c r="A5400">
        <v>2017</v>
      </c>
      <c r="B5400" t="s">
        <v>71</v>
      </c>
      <c r="C5400" s="212" t="s">
        <v>614</v>
      </c>
      <c r="D5400" s="47" t="s">
        <v>970</v>
      </c>
      <c r="E5400" s="11">
        <v>0</v>
      </c>
      <c r="F5400" s="2">
        <v>0.4269</v>
      </c>
      <c r="G5400" s="2">
        <v>0.55940000000000001</v>
      </c>
      <c r="H5400" s="2">
        <v>-0.13250000000000001</v>
      </c>
      <c r="I5400" s="2">
        <v>0.41610000000000003</v>
      </c>
      <c r="J5400" s="2">
        <v>0.53949999999999998</v>
      </c>
      <c r="K5400" s="2">
        <v>-0.12339999999999995</v>
      </c>
      <c r="L5400" s="2">
        <v>0.49309999999999998</v>
      </c>
      <c r="M5400" s="2">
        <v>0.49390000000000001</v>
      </c>
      <c r="N5400" s="2">
        <v>-8.0000000000002292E-4</v>
      </c>
      <c r="O5400" s="2">
        <v>-8.5566666666666666E-2</v>
      </c>
      <c r="P5400" s="2" t="s">
        <v>5765</v>
      </c>
      <c r="Q5400" s="5">
        <v>2338235</v>
      </c>
      <c r="R5400" s="5" t="s">
        <v>4791</v>
      </c>
      <c r="S5400" s="5">
        <v>25609</v>
      </c>
      <c r="T5400" s="5">
        <v>1095.2278107204793</v>
      </c>
      <c r="U5400" s="5">
        <v>269</v>
      </c>
      <c r="V5400" s="5">
        <v>11.504403962818108</v>
      </c>
      <c r="W5400" s="5">
        <v>1366</v>
      </c>
      <c r="X5400" s="5">
        <v>58.420133134607937</v>
      </c>
      <c r="Y5400" s="5">
        <v>9773</v>
      </c>
      <c r="Z5400" s="5">
        <v>417.96483244840658</v>
      </c>
      <c r="AA5400" s="5">
        <v>14201</v>
      </c>
      <c r="AB5400" s="5">
        <v>607.33844117464673</v>
      </c>
      <c r="AC5400" s="225">
        <v>96532</v>
      </c>
      <c r="AD5400" s="5">
        <v>4128.4130979135971</v>
      </c>
      <c r="AE5400" s="5">
        <v>17108</v>
      </c>
      <c r="AF5400" s="5">
        <v>731.66298511484081</v>
      </c>
      <c r="AG5400" s="5">
        <v>67828</v>
      </c>
      <c r="AH5400" s="5">
        <v>2900.8204906692445</v>
      </c>
      <c r="AI5400" s="5">
        <v>11596</v>
      </c>
      <c r="AJ5400" s="5">
        <v>495.92962212951221</v>
      </c>
    </row>
    <row r="5401" spans="1:36" x14ac:dyDescent="0.25">
      <c r="A5401">
        <v>2018</v>
      </c>
      <c r="B5401" t="s">
        <v>71</v>
      </c>
      <c r="C5401" s="212" t="s">
        <v>614</v>
      </c>
      <c r="D5401" s="47" t="s">
        <v>970</v>
      </c>
      <c r="E5401" s="11">
        <v>0</v>
      </c>
      <c r="F5401" s="2">
        <v>0.4269</v>
      </c>
      <c r="G5401" s="2">
        <v>0.55940000000000001</v>
      </c>
      <c r="H5401" s="2">
        <v>-0.13250000000000001</v>
      </c>
      <c r="I5401" s="2">
        <v>0.41610000000000003</v>
      </c>
      <c r="J5401" s="2">
        <v>0.53949999999999998</v>
      </c>
      <c r="K5401" s="2">
        <v>-0.12339999999999995</v>
      </c>
      <c r="L5401" s="2">
        <v>0.49309999999999998</v>
      </c>
      <c r="M5401" s="2">
        <v>0.49390000000000001</v>
      </c>
      <c r="N5401" s="2">
        <v>-8.0000000000002292E-4</v>
      </c>
      <c r="O5401" s="2">
        <v>-8.5566666666666666E-2</v>
      </c>
      <c r="P5401" s="2" t="s">
        <v>5765</v>
      </c>
      <c r="Q5401" s="5">
        <v>2344966</v>
      </c>
      <c r="R5401" s="5" t="s">
        <v>4791</v>
      </c>
      <c r="S5401" s="5">
        <v>24062</v>
      </c>
      <c r="T5401" s="5">
        <v>1026.1129585674162</v>
      </c>
      <c r="U5401" s="5">
        <v>276</v>
      </c>
      <c r="V5401" s="5">
        <v>11.769893465406323</v>
      </c>
      <c r="W5401" s="5">
        <v>1261</v>
      </c>
      <c r="X5401" s="5">
        <v>53.774766883613665</v>
      </c>
      <c r="Y5401" s="5">
        <v>8761</v>
      </c>
      <c r="Z5401" s="5">
        <v>373.60882844356803</v>
      </c>
      <c r="AA5401" s="5">
        <v>13764</v>
      </c>
      <c r="AB5401" s="5">
        <v>586.95946977482834</v>
      </c>
      <c r="AC5401" s="225">
        <v>94033</v>
      </c>
      <c r="AD5401" s="5">
        <v>4009.9941747556254</v>
      </c>
      <c r="AE5401" s="5">
        <v>16317</v>
      </c>
      <c r="AF5401" s="5">
        <v>695.83098432983684</v>
      </c>
      <c r="AG5401" s="5">
        <v>65767</v>
      </c>
      <c r="AH5401" s="5">
        <v>2804.6035635484691</v>
      </c>
      <c r="AI5401" s="5">
        <v>11949</v>
      </c>
      <c r="AJ5401" s="5">
        <v>509.55962687731932</v>
      </c>
    </row>
    <row r="5402" spans="1:36" x14ac:dyDescent="0.25">
      <c r="A5402">
        <v>2018</v>
      </c>
      <c r="B5402" t="s">
        <v>71</v>
      </c>
      <c r="C5402" s="212" t="s">
        <v>614</v>
      </c>
      <c r="D5402" s="47" t="s">
        <v>970</v>
      </c>
      <c r="E5402" s="11">
        <v>0</v>
      </c>
      <c r="F5402" s="2">
        <v>0.4269</v>
      </c>
      <c r="G5402" s="2">
        <v>0.55940000000000001</v>
      </c>
      <c r="H5402" s="2">
        <v>-0.13250000000000001</v>
      </c>
      <c r="I5402" s="2">
        <v>0.41610000000000003</v>
      </c>
      <c r="J5402" s="2">
        <v>0.53949999999999998</v>
      </c>
      <c r="K5402" s="2">
        <v>-0.12339999999999995</v>
      </c>
      <c r="L5402" s="2">
        <v>0.49309999999999998</v>
      </c>
      <c r="M5402" s="2">
        <v>0.49390000000000001</v>
      </c>
      <c r="N5402" s="2">
        <v>-8.0000000000002292E-4</v>
      </c>
      <c r="O5402" s="2">
        <v>-8.5566666666666666E-2</v>
      </c>
      <c r="P5402" s="2" t="s">
        <v>5765</v>
      </c>
      <c r="Q5402" s="5">
        <v>2344966</v>
      </c>
      <c r="R5402" s="5" t="s">
        <v>4791</v>
      </c>
      <c r="S5402" s="5">
        <v>24062</v>
      </c>
      <c r="T5402" s="5">
        <v>1026.1129585674162</v>
      </c>
      <c r="U5402" s="5">
        <v>276</v>
      </c>
      <c r="V5402" s="5">
        <v>11.769893465406323</v>
      </c>
      <c r="W5402" s="5">
        <v>1261</v>
      </c>
      <c r="X5402" s="5">
        <v>53.774766883613665</v>
      </c>
      <c r="Y5402" s="5">
        <v>8761</v>
      </c>
      <c r="Z5402" s="5">
        <v>373.60882844356803</v>
      </c>
      <c r="AA5402" s="5">
        <v>13764</v>
      </c>
      <c r="AB5402" s="5">
        <v>586.95946977482834</v>
      </c>
      <c r="AC5402" s="225">
        <v>94033</v>
      </c>
      <c r="AD5402" s="5">
        <v>4009.9941747556254</v>
      </c>
      <c r="AE5402" s="5">
        <v>16317</v>
      </c>
      <c r="AF5402" s="5">
        <v>695.83098432983684</v>
      </c>
      <c r="AG5402" s="5">
        <v>65767</v>
      </c>
      <c r="AH5402" s="5">
        <v>2804.6035635484691</v>
      </c>
      <c r="AI5402" s="5">
        <v>11949</v>
      </c>
      <c r="AJ5402" s="5">
        <v>509.55962687731932</v>
      </c>
    </row>
    <row r="5403" spans="1:36" x14ac:dyDescent="0.25">
      <c r="A5403">
        <v>2019</v>
      </c>
      <c r="B5403" t="s">
        <v>71</v>
      </c>
      <c r="C5403" s="212" t="s">
        <v>614</v>
      </c>
      <c r="D5403" s="47" t="s">
        <v>970</v>
      </c>
      <c r="E5403" s="11">
        <v>0</v>
      </c>
      <c r="F5403" s="2">
        <v>0.4269</v>
      </c>
      <c r="G5403" s="2">
        <v>0.55940000000000001</v>
      </c>
      <c r="H5403" s="2">
        <v>-0.13250000000000001</v>
      </c>
      <c r="I5403" s="2">
        <v>0.41610000000000003</v>
      </c>
      <c r="J5403" s="2">
        <v>0.53949999999999998</v>
      </c>
      <c r="K5403" s="2">
        <v>-0.12339999999999995</v>
      </c>
      <c r="L5403" s="2">
        <v>0.49309999999999998</v>
      </c>
      <c r="M5403" s="2">
        <v>0.49390000000000001</v>
      </c>
      <c r="N5403" s="2">
        <v>-8.0000000000002292E-4</v>
      </c>
      <c r="O5403" s="2">
        <v>-8.5566666666666666E-2</v>
      </c>
      <c r="P5403" s="2" t="s">
        <v>5765</v>
      </c>
      <c r="Q5403" s="5">
        <v>2355606</v>
      </c>
      <c r="R5403" s="5" t="s">
        <v>4791</v>
      </c>
      <c r="S5403" s="5">
        <v>25257</v>
      </c>
      <c r="T5403" s="5">
        <v>1072.2081706363458</v>
      </c>
      <c r="U5403" s="5">
        <v>275</v>
      </c>
      <c r="V5403" s="5">
        <v>11.674278296115734</v>
      </c>
      <c r="W5403" s="5">
        <v>1249</v>
      </c>
      <c r="X5403" s="5">
        <v>53.022449424903819</v>
      </c>
      <c r="Y5403" s="5">
        <v>9147</v>
      </c>
      <c r="Z5403" s="5">
        <v>388.30772208934769</v>
      </c>
      <c r="AA5403" s="5">
        <v>14586</v>
      </c>
      <c r="AB5403" s="5">
        <v>619.20372082597851</v>
      </c>
      <c r="AC5403" s="225">
        <v>101750</v>
      </c>
      <c r="AD5403" s="5">
        <v>4319.4829695628223</v>
      </c>
      <c r="AE5403" s="5">
        <v>17038</v>
      </c>
      <c r="AF5403" s="5">
        <v>723.29583130625417</v>
      </c>
      <c r="AG5403" s="5">
        <v>71614</v>
      </c>
      <c r="AH5403" s="5">
        <v>3040.151875992844</v>
      </c>
      <c r="AI5403" s="5">
        <v>13098</v>
      </c>
      <c r="AJ5403" s="5">
        <v>556.03526226372321</v>
      </c>
    </row>
    <row r="5404" spans="1:36" x14ac:dyDescent="0.25">
      <c r="A5404">
        <v>2019</v>
      </c>
      <c r="B5404" t="s">
        <v>41</v>
      </c>
      <c r="C5404" s="212" t="s">
        <v>607</v>
      </c>
      <c r="D5404" s="47" t="s">
        <v>6005</v>
      </c>
      <c r="E5404" s="11">
        <v>227.73</v>
      </c>
      <c r="F5404" s="2">
        <v>0.24049999999999999</v>
      </c>
      <c r="G5404" s="2">
        <v>0.74350000000000005</v>
      </c>
      <c r="H5404" s="2">
        <v>-0.50300000000000011</v>
      </c>
      <c r="I5404" s="2">
        <v>0.2102</v>
      </c>
      <c r="J5404" s="2">
        <v>0.74750000000000005</v>
      </c>
      <c r="K5404" s="2">
        <v>-0.53730000000000011</v>
      </c>
      <c r="L5404" s="2">
        <v>0.24629999999999999</v>
      </c>
      <c r="M5404" s="2">
        <v>0.74</v>
      </c>
      <c r="N5404" s="2">
        <v>-0.49370000000000003</v>
      </c>
      <c r="O5404" s="2">
        <v>-0.51133333333333342</v>
      </c>
      <c r="P5404" s="2" t="s">
        <v>5900</v>
      </c>
      <c r="Q5404" s="5">
        <v>2707064</v>
      </c>
      <c r="R5404" s="5">
        <v>11887.164624774954</v>
      </c>
      <c r="S5404" s="5">
        <v>25532</v>
      </c>
      <c r="T5404" s="5">
        <v>943.16203828206505</v>
      </c>
      <c r="U5404" s="5">
        <v>492</v>
      </c>
      <c r="V5404" s="5">
        <v>18.174671895455742</v>
      </c>
      <c r="W5404" s="5">
        <v>1761</v>
      </c>
      <c r="X5404" s="5">
        <v>65.052026845320242</v>
      </c>
      <c r="Y5404" s="5">
        <v>7983</v>
      </c>
      <c r="Z5404" s="5">
        <v>294.89513362077884</v>
      </c>
      <c r="AA5404" s="5">
        <v>15296</v>
      </c>
      <c r="AB5404" s="5">
        <v>565.04020592051018</v>
      </c>
      <c r="AC5404" s="225">
        <v>80742</v>
      </c>
      <c r="AD5404" s="5">
        <v>2982.640971916438</v>
      </c>
      <c r="AE5404" s="5">
        <v>9578</v>
      </c>
      <c r="AF5404" s="5">
        <v>353.81505572088435</v>
      </c>
      <c r="AG5404" s="5">
        <v>62083</v>
      </c>
      <c r="AH5404" s="5">
        <v>2293.3702343202822</v>
      </c>
      <c r="AI5404" s="5">
        <v>9081</v>
      </c>
      <c r="AJ5404" s="5">
        <v>335.45568187527152</v>
      </c>
    </row>
    <row r="5405" spans="1:36" x14ac:dyDescent="0.25">
      <c r="A5405">
        <v>2018</v>
      </c>
      <c r="B5405" t="s">
        <v>41</v>
      </c>
      <c r="C5405" s="212" t="s">
        <v>607</v>
      </c>
      <c r="D5405" s="47" t="s">
        <v>6005</v>
      </c>
      <c r="E5405" s="11">
        <v>227.73</v>
      </c>
      <c r="F5405" s="2">
        <v>0.24049999999999999</v>
      </c>
      <c r="G5405" s="2">
        <v>0.74350000000000005</v>
      </c>
      <c r="H5405" s="2">
        <v>-0.50300000000000011</v>
      </c>
      <c r="I5405" s="2">
        <v>0.2102</v>
      </c>
      <c r="J5405" s="2">
        <v>0.74750000000000005</v>
      </c>
      <c r="K5405" s="2">
        <v>-0.53730000000000011</v>
      </c>
      <c r="L5405" s="2">
        <v>0.24629999999999999</v>
      </c>
      <c r="M5405" s="2">
        <v>0.74</v>
      </c>
      <c r="N5405" s="2">
        <v>-0.49370000000000003</v>
      </c>
      <c r="O5405" s="2">
        <v>-0.51133333333333342</v>
      </c>
      <c r="P5405" s="2" t="s">
        <v>5900</v>
      </c>
      <c r="Q5405" s="5">
        <v>2719151</v>
      </c>
      <c r="R5405" s="5">
        <v>11940.24063584069</v>
      </c>
      <c r="S5405" s="5">
        <v>27357</v>
      </c>
      <c r="T5405" s="5">
        <v>1006.0860908423255</v>
      </c>
      <c r="U5405" s="5">
        <v>563</v>
      </c>
      <c r="V5405" s="5">
        <v>20.704992109669526</v>
      </c>
      <c r="W5405" s="5">
        <v>1798</v>
      </c>
      <c r="X5405" s="5">
        <v>66.123580485232338</v>
      </c>
      <c r="Y5405" s="5">
        <v>9684</v>
      </c>
      <c r="Z5405" s="5">
        <v>356.14057476028364</v>
      </c>
      <c r="AA5405" s="5">
        <v>15312</v>
      </c>
      <c r="AB5405" s="5">
        <v>563.11694348713991</v>
      </c>
      <c r="AC5405" s="225">
        <v>86513</v>
      </c>
      <c r="AD5405" s="5">
        <v>3181.6180859393244</v>
      </c>
      <c r="AE5405" s="5">
        <v>11686</v>
      </c>
      <c r="AF5405" s="5">
        <v>429.76649696909072</v>
      </c>
      <c r="AG5405" s="5">
        <v>64695</v>
      </c>
      <c r="AH5405" s="5">
        <v>2379.2352833660211</v>
      </c>
      <c r="AI5405" s="5">
        <v>10132</v>
      </c>
      <c r="AJ5405" s="5">
        <v>372.61630560421247</v>
      </c>
    </row>
    <row r="5406" spans="1:36" x14ac:dyDescent="0.25">
      <c r="A5406">
        <v>2023</v>
      </c>
      <c r="B5406" t="s">
        <v>6619</v>
      </c>
      <c r="C5406" s="133" t="s">
        <v>6620</v>
      </c>
      <c r="D5406" s="230" t="s">
        <v>6619</v>
      </c>
      <c r="E5406" s="229">
        <v>21745.043000000009</v>
      </c>
      <c r="F5406" s="228">
        <v>0.58088747131711782</v>
      </c>
      <c r="G5406" s="228">
        <v>0.39724050022946478</v>
      </c>
      <c r="H5406" s="228">
        <v>0.18364697108765554</v>
      </c>
      <c r="I5406" s="228">
        <v>0.57415112436897986</v>
      </c>
      <c r="J5406" s="228">
        <v>0.37316195502523997</v>
      </c>
      <c r="K5406" s="228">
        <v>0.20098916934373628</v>
      </c>
      <c r="L5406" s="228">
        <v>0.57415112436897986</v>
      </c>
      <c r="M5406" s="228">
        <v>0.37316195502523997</v>
      </c>
      <c r="N5406" s="228">
        <v>0.37316195502523997</v>
      </c>
      <c r="O5406" s="228">
        <v>0.39724050022946478</v>
      </c>
      <c r="P5406" s="228">
        <v>0</v>
      </c>
      <c r="Q5406" s="226">
        <v>30337651</v>
      </c>
      <c r="R5406" s="226">
        <v>1395.152495214656</v>
      </c>
      <c r="S5406" s="226">
        <v>82027</v>
      </c>
      <c r="T5406" s="226">
        <v>270.38019522342057</v>
      </c>
      <c r="U5406" s="226">
        <v>699</v>
      </c>
      <c r="V5406" s="226">
        <v>2.3040676418882926</v>
      </c>
      <c r="W5406" s="226">
        <v>11891</v>
      </c>
      <c r="X5406" s="226">
        <v>39.195519784969513</v>
      </c>
      <c r="Y5406" s="226">
        <v>10270</v>
      </c>
      <c r="Z5406" s="226">
        <v>33.852324294982495</v>
      </c>
      <c r="AA5406" s="226">
        <v>59257</v>
      </c>
      <c r="AB5406" s="226">
        <v>195.32494457135127</v>
      </c>
      <c r="AC5406" s="227">
        <v>538618</v>
      </c>
      <c r="AD5406" s="226">
        <v>1775.4110230881092</v>
      </c>
      <c r="AE5406" s="226">
        <v>92351</v>
      </c>
      <c r="AF5406" s="226">
        <v>304.41051616026567</v>
      </c>
      <c r="AG5406" s="226">
        <v>411275</v>
      </c>
      <c r="AH5406" s="226">
        <v>1355.6586830008691</v>
      </c>
      <c r="AI5406" s="226">
        <v>36507</v>
      </c>
      <c r="AJ5406" s="226">
        <v>120.33561860145335</v>
      </c>
    </row>
    <row r="5407" spans="1:36" x14ac:dyDescent="0.25">
      <c r="A5407">
        <v>2023</v>
      </c>
      <c r="B5407" t="s">
        <v>6619</v>
      </c>
      <c r="C5407" s="133" t="s">
        <v>6619</v>
      </c>
      <c r="D5407" s="230" t="s">
        <v>6619</v>
      </c>
      <c r="E5407" s="229">
        <v>6831.4089999999851</v>
      </c>
      <c r="F5407" s="228">
        <v>0.43244769503546077</v>
      </c>
      <c r="G5407" s="228">
        <v>0.51723297872340512</v>
      </c>
      <c r="H5407" s="228">
        <v>-8.4785283687943316E-2</v>
      </c>
      <c r="I5407" s="228">
        <v>0.44306382978723285</v>
      </c>
      <c r="J5407" s="228">
        <v>0.49282943262411327</v>
      </c>
      <c r="K5407" s="228">
        <v>-4.9765602836879447E-2</v>
      </c>
      <c r="L5407" s="228">
        <v>0.44306382978723285</v>
      </c>
      <c r="M5407" s="228">
        <v>0.49282943262411327</v>
      </c>
      <c r="N5407" s="228">
        <v>0.49282943262411327</v>
      </c>
      <c r="O5407" s="228">
        <v>0.51723297872340512</v>
      </c>
      <c r="P5407" s="228">
        <v>0</v>
      </c>
      <c r="Q5407" s="226">
        <v>19561702</v>
      </c>
      <c r="R5407" s="226">
        <v>2863.4944855446429</v>
      </c>
      <c r="S5407" s="226">
        <v>50765</v>
      </c>
      <c r="T5407" s="226">
        <v>259.51218355130857</v>
      </c>
      <c r="U5407" s="226">
        <v>523</v>
      </c>
      <c r="V5407" s="226">
        <v>2.673591490147432</v>
      </c>
      <c r="W5407" s="226">
        <v>7945</v>
      </c>
      <c r="X5407" s="226">
        <v>40.615075313998751</v>
      </c>
      <c r="Y5407" s="226">
        <v>8902</v>
      </c>
      <c r="Z5407" s="226">
        <v>45.507287658302943</v>
      </c>
      <c r="AA5407" s="226">
        <v>33395</v>
      </c>
      <c r="AB5407" s="226">
        <v>170.71622908885945</v>
      </c>
      <c r="AC5407" s="227">
        <v>332775</v>
      </c>
      <c r="AD5407" s="226">
        <v>1701.155656087594</v>
      </c>
      <c r="AE5407" s="226">
        <v>48439</v>
      </c>
      <c r="AF5407" s="226">
        <v>247.62160266013663</v>
      </c>
      <c r="AG5407" s="226">
        <v>261576</v>
      </c>
      <c r="AH5407" s="226">
        <v>1337.1842593246743</v>
      </c>
      <c r="AI5407" s="226">
        <v>23529</v>
      </c>
      <c r="AJ5407" s="226">
        <v>120.2809448789272</v>
      </c>
    </row>
    <row r="5408" spans="1:36" x14ac:dyDescent="0.25">
      <c r="A5408">
        <v>2023</v>
      </c>
      <c r="B5408" t="s">
        <v>6619</v>
      </c>
      <c r="C5408" s="133" t="s">
        <v>6621</v>
      </c>
      <c r="D5408" s="230" t="s">
        <v>6619</v>
      </c>
      <c r="E5408" s="229">
        <v>3130.9559999999983</v>
      </c>
      <c r="F5408" s="228">
        <v>0.39472943548387085</v>
      </c>
      <c r="G5408" s="228">
        <v>0.53826653225806331</v>
      </c>
      <c r="H5408" s="228">
        <v>-0.14353709677419343</v>
      </c>
      <c r="I5408" s="228">
        <v>0.40141451612903239</v>
      </c>
      <c r="J5408" s="228">
        <v>0.54350443548387117</v>
      </c>
      <c r="K5408" s="228">
        <v>-0.14208991935483864</v>
      </c>
      <c r="L5408" s="228">
        <v>0.40141451612903239</v>
      </c>
      <c r="M5408" s="228">
        <v>0.54350443548387117</v>
      </c>
      <c r="N5408" s="228">
        <v>0.54350443548387117</v>
      </c>
      <c r="O5408" s="228">
        <v>0.53826653225806331</v>
      </c>
      <c r="P5408" s="228">
        <v>0</v>
      </c>
      <c r="Q5408" s="226">
        <v>17077589</v>
      </c>
      <c r="R5408" s="226">
        <v>5454.4327674997694</v>
      </c>
      <c r="S5408" s="226">
        <v>52938</v>
      </c>
      <c r="T5408" s="226">
        <v>309.98520927046553</v>
      </c>
      <c r="U5408" s="226">
        <v>534</v>
      </c>
      <c r="V5408" s="226">
        <v>3.1269050918136041</v>
      </c>
      <c r="W5408" s="226">
        <v>7054</v>
      </c>
      <c r="X5408" s="226">
        <v>41.305596475005927</v>
      </c>
      <c r="Y5408" s="226">
        <v>10609</v>
      </c>
      <c r="Z5408" s="226">
        <v>62.12235228286616</v>
      </c>
      <c r="AA5408" s="226">
        <v>34856</v>
      </c>
      <c r="AB5408" s="226">
        <v>204.10375258474718</v>
      </c>
      <c r="AC5408" s="227">
        <v>315721</v>
      </c>
      <c r="AD5408" s="226">
        <v>1848.7445739559607</v>
      </c>
      <c r="AE5408" s="226">
        <v>48475</v>
      </c>
      <c r="AF5408" s="226">
        <v>283.85154368101962</v>
      </c>
      <c r="AG5408" s="226">
        <v>244972</v>
      </c>
      <c r="AH5408" s="226">
        <v>1434.4647830557346</v>
      </c>
      <c r="AI5408" s="226">
        <v>23811</v>
      </c>
      <c r="AJ5408" s="226">
        <v>139.42834670631785</v>
      </c>
    </row>
    <row r="5409" spans="1:36" x14ac:dyDescent="0.25">
      <c r="A5409">
        <v>2023</v>
      </c>
      <c r="B5409" t="s">
        <v>6619</v>
      </c>
      <c r="C5409" t="s">
        <v>6622</v>
      </c>
      <c r="D5409" t="s">
        <v>6619</v>
      </c>
      <c r="E5409">
        <v>7694.9979999999996</v>
      </c>
      <c r="F5409">
        <v>0.45365986431917255</v>
      </c>
      <c r="G5409">
        <v>0.45670832129589001</v>
      </c>
      <c r="H5409">
        <v>-3.0484569767174285E-3</v>
      </c>
      <c r="I5409">
        <v>0.46733108936936174</v>
      </c>
      <c r="J5409" s="2">
        <v>0.48061801324503312</v>
      </c>
      <c r="K5409" s="2">
        <v>-1.3286923875672136E-2</v>
      </c>
      <c r="L5409" s="2">
        <v>0.46733108936936174</v>
      </c>
      <c r="M5409" s="2">
        <v>0.48061801324503312</v>
      </c>
      <c r="N5409" s="2">
        <v>0.48061801324503312</v>
      </c>
      <c r="O5409" s="2">
        <v>0.45670832129589001</v>
      </c>
      <c r="P5409">
        <v>0</v>
      </c>
      <c r="Q5409">
        <v>71846416</v>
      </c>
      <c r="R5409">
        <v>9336.7686385363595</v>
      </c>
      <c r="S5409">
        <v>477058</v>
      </c>
      <c r="T5409">
        <v>663.9969347949102</v>
      </c>
      <c r="U5409">
        <v>6044</v>
      </c>
      <c r="V5409">
        <v>8.4123890049017902</v>
      </c>
      <c r="W5409">
        <v>42646</v>
      </c>
      <c r="X5409">
        <v>59.357170996532382</v>
      </c>
      <c r="Y5409">
        <v>133597</v>
      </c>
      <c r="Z5409">
        <v>185.94803671208874</v>
      </c>
      <c r="AA5409">
        <v>294771</v>
      </c>
      <c r="AB5409">
        <v>410.27933808138738</v>
      </c>
      <c r="AC5409">
        <v>2258621</v>
      </c>
      <c r="AD5409">
        <v>3143.6794286300933</v>
      </c>
      <c r="AE5409">
        <v>365426</v>
      </c>
      <c r="AF5409">
        <v>508.62105633773024</v>
      </c>
      <c r="AG5409">
        <v>1661864</v>
      </c>
      <c r="AH5409">
        <v>2313.0784978891638</v>
      </c>
      <c r="AI5409">
        <v>246691</v>
      </c>
      <c r="AJ5409">
        <v>343.35881138455113</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18431-8696-4F70-97CD-17F32D72FCB0}">
  <dimension ref="A1:AT107"/>
  <sheetViews>
    <sheetView zoomScale="70" zoomScaleNormal="70" workbookViewId="0">
      <selection activeCell="AL1" sqref="B1:AL1048576"/>
    </sheetView>
  </sheetViews>
  <sheetFormatPr defaultColWidth="8.85546875" defaultRowHeight="15" x14ac:dyDescent="0.25"/>
  <cols>
    <col min="1" max="1" width="4.7109375" customWidth="1"/>
    <col min="2" max="2" width="15.28515625" bestFit="1" customWidth="1"/>
    <col min="3" max="3" width="15.28515625" customWidth="1"/>
    <col min="4" max="4" width="25.140625" customWidth="1"/>
    <col min="5" max="11" width="11.42578125" customWidth="1"/>
    <col min="12" max="12" width="7.28515625" customWidth="1"/>
    <col min="13" max="21" width="21" customWidth="1"/>
    <col min="22" max="22" width="29.7109375" customWidth="1"/>
    <col min="23" max="23" width="11.7109375" customWidth="1"/>
    <col min="24" max="24" width="44.7109375" customWidth="1"/>
    <col min="25" max="25" width="26" customWidth="1"/>
    <col min="26" max="26" width="14.140625" customWidth="1"/>
    <col min="27" max="27" width="24.5703125" customWidth="1"/>
    <col min="28" max="30" width="13.28515625" customWidth="1"/>
    <col min="31" max="31" width="16" customWidth="1"/>
    <col min="32" max="32" width="30.140625" customWidth="1"/>
    <col min="33" max="33" width="23" customWidth="1"/>
    <col min="34" max="37" width="55.140625" customWidth="1"/>
    <col min="38" max="38" width="31.28515625" customWidth="1"/>
    <col min="39" max="40" width="6" customWidth="1"/>
    <col min="41" max="49" width="6" bestFit="1" customWidth="1"/>
    <col min="50" max="61" width="7" bestFit="1" customWidth="1"/>
    <col min="62" max="75" width="8" bestFit="1" customWidth="1"/>
    <col min="76" max="76" width="9" bestFit="1" customWidth="1"/>
    <col min="77" max="77" width="11.140625" bestFit="1" customWidth="1"/>
    <col min="78" max="78" width="8.42578125" bestFit="1" customWidth="1"/>
    <col min="79" max="79" width="7.28515625" bestFit="1" customWidth="1"/>
    <col min="80" max="80" width="11.28515625" bestFit="1" customWidth="1"/>
  </cols>
  <sheetData>
    <row r="1" spans="1:40" ht="15" customHeight="1" x14ac:dyDescent="0.25">
      <c r="A1" s="309" t="s">
        <v>309</v>
      </c>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11" t="s">
        <v>1148</v>
      </c>
      <c r="AD1" s="311"/>
      <c r="AE1" s="311"/>
      <c r="AF1" s="311"/>
      <c r="AG1" s="311"/>
      <c r="AH1" s="311"/>
      <c r="AI1" s="311"/>
      <c r="AJ1" s="311"/>
      <c r="AK1" s="311"/>
      <c r="AL1" s="310" t="s">
        <v>1272</v>
      </c>
    </row>
    <row r="2" spans="1:40" ht="15" customHeight="1" x14ac:dyDescent="0.25">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11"/>
      <c r="AD2" s="311"/>
      <c r="AE2" s="311"/>
      <c r="AF2" s="311"/>
      <c r="AG2" s="311"/>
      <c r="AH2" s="311"/>
      <c r="AI2" s="311"/>
      <c r="AJ2" s="311"/>
      <c r="AK2" s="311"/>
      <c r="AL2" s="310"/>
    </row>
    <row r="3" spans="1:40" x14ac:dyDescent="0.25">
      <c r="B3" t="s">
        <v>301</v>
      </c>
      <c r="C3" t="s">
        <v>3974</v>
      </c>
      <c r="D3" t="s">
        <v>302</v>
      </c>
      <c r="E3" t="s">
        <v>499</v>
      </c>
      <c r="F3" t="s">
        <v>4581</v>
      </c>
      <c r="G3" t="s">
        <v>4582</v>
      </c>
      <c r="H3" t="s">
        <v>4583</v>
      </c>
      <c r="I3" t="s">
        <v>4584</v>
      </c>
      <c r="J3" t="s">
        <v>4585</v>
      </c>
      <c r="K3" t="s">
        <v>4586</v>
      </c>
      <c r="L3" t="s">
        <v>498</v>
      </c>
      <c r="M3" t="s">
        <v>3972</v>
      </c>
      <c r="N3" t="s">
        <v>4587</v>
      </c>
      <c r="O3" t="s">
        <v>4588</v>
      </c>
      <c r="P3" t="s">
        <v>4445</v>
      </c>
      <c r="Q3" t="s">
        <v>596</v>
      </c>
      <c r="R3" t="s">
        <v>567</v>
      </c>
      <c r="S3" t="s">
        <v>3867</v>
      </c>
      <c r="T3" t="s">
        <v>1670</v>
      </c>
      <c r="U3" t="s">
        <v>1671</v>
      </c>
      <c r="V3" t="s">
        <v>311</v>
      </c>
      <c r="W3" t="s">
        <v>1773</v>
      </c>
      <c r="X3" t="s">
        <v>1774</v>
      </c>
      <c r="Y3" t="s">
        <v>1775</v>
      </c>
      <c r="Z3" t="s">
        <v>597</v>
      </c>
      <c r="AA3" t="s">
        <v>598</v>
      </c>
      <c r="AB3" t="s">
        <v>599</v>
      </c>
      <c r="AC3" s="183" t="s">
        <v>3977</v>
      </c>
      <c r="AD3" s="183" t="s">
        <v>3978</v>
      </c>
      <c r="AE3" s="183" t="s">
        <v>3980</v>
      </c>
      <c r="AF3" s="183" t="s">
        <v>6584</v>
      </c>
      <c r="AG3" s="183" t="s">
        <v>308</v>
      </c>
      <c r="AH3" s="183" t="s">
        <v>3973</v>
      </c>
      <c r="AI3" s="183" t="s">
        <v>4417</v>
      </c>
      <c r="AJ3" s="183" t="s">
        <v>4446</v>
      </c>
      <c r="AK3" t="s">
        <v>4447</v>
      </c>
      <c r="AL3" t="s">
        <v>2111</v>
      </c>
    </row>
    <row r="4" spans="1:40" x14ac:dyDescent="0.25">
      <c r="A4">
        <v>1</v>
      </c>
      <c r="B4" s="70" t="s">
        <v>66</v>
      </c>
      <c r="C4" s="70" t="s">
        <v>1313</v>
      </c>
      <c r="D4" s="70" t="s">
        <v>1553</v>
      </c>
      <c r="E4" s="70" t="s">
        <v>1653</v>
      </c>
      <c r="F4" s="70" t="s">
        <v>4558</v>
      </c>
      <c r="G4" s="70" t="s">
        <v>4493</v>
      </c>
      <c r="H4" s="70" t="s">
        <v>4494</v>
      </c>
      <c r="I4" s="70"/>
      <c r="J4" s="70"/>
      <c r="K4" s="70"/>
      <c r="L4" s="70" t="s">
        <v>1586</v>
      </c>
      <c r="M4" s="70" t="str">
        <f>Senator14[[#This Row],[NAME]]&amp;""&amp;" ("&amp;""&amp;Senator14[[#This Row],[Political Affiliation (FOR PIVOT AND LINK TO MAIN)]]&amp;""&amp;"-"&amp;""&amp;Senator14[[#This Row],[Abbreviation]]&amp;""&amp;")"</f>
        <v>Fetterman, John (D-PA)</v>
      </c>
      <c r="N4" s="70" t="s">
        <v>1653</v>
      </c>
      <c r="O4" s="70" t="s">
        <v>366</v>
      </c>
      <c r="P4" s="70" t="str">
        <f>Senator14[[#This Row],[Last]]&amp;" "&amp;Senator14[[#This Row],[First]]</f>
        <v>Fetterman John</v>
      </c>
      <c r="Q4" s="68" t="s">
        <v>316</v>
      </c>
      <c r="R4" s="70" t="str">
        <f>IF(Senator14[[#This Row],[Party]]="Republican","R",(IF(Senator14[[#This Row],[Party]]="Democratic","D",IF(Senator14[[#This Row],[Party]]="Independent","I","Error"))))</f>
        <v>D</v>
      </c>
      <c r="S4" s="70">
        <f>IF(Senator14[[#This Row],[Political Affiliation (FOR PIVOT AND LINK TO MAIN)]]="D",1,0)</f>
        <v>1</v>
      </c>
      <c r="T4" s="70" t="s">
        <v>1668</v>
      </c>
      <c r="U4" s="70" t="s">
        <v>1748</v>
      </c>
      <c r="V4" s="173">
        <v>25430</v>
      </c>
      <c r="W4" s="174">
        <v>53</v>
      </c>
      <c r="X4" s="70" t="s">
        <v>1931</v>
      </c>
      <c r="Y4" s="75" t="s">
        <v>1932</v>
      </c>
      <c r="Z4" s="70" t="s">
        <v>1933</v>
      </c>
      <c r="AA4" s="173" t="s">
        <v>1882</v>
      </c>
      <c r="AB4" s="72" t="s">
        <v>1934</v>
      </c>
      <c r="AC4" s="72">
        <v>0</v>
      </c>
      <c r="AD4" s="72">
        <v>0</v>
      </c>
      <c r="AE4" s="72">
        <v>113875</v>
      </c>
      <c r="AF4" s="74">
        <v>20028</v>
      </c>
      <c r="AG4" s="72">
        <v>30</v>
      </c>
      <c r="AH4" s="202">
        <v>0</v>
      </c>
      <c r="AI4" s="202">
        <v>2216</v>
      </c>
      <c r="AJ4" s="202">
        <v>3079</v>
      </c>
      <c r="AK4" s="202">
        <f>Senator14[[#This Row],[Intuit (Turbo Tax)]]+Senator14[[#This Row],[H&amp;R Block]]</f>
        <v>5295</v>
      </c>
      <c r="AL4" s="109"/>
    </row>
    <row r="5" spans="1:40" x14ac:dyDescent="0.25">
      <c r="A5">
        <v>2</v>
      </c>
      <c r="B5" s="70" t="s">
        <v>31</v>
      </c>
      <c r="C5" s="70" t="s">
        <v>1277</v>
      </c>
      <c r="D5" s="70" t="s">
        <v>1482</v>
      </c>
      <c r="E5" s="70" t="s">
        <v>365</v>
      </c>
      <c r="F5" s="70" t="s">
        <v>4503</v>
      </c>
      <c r="G5" s="70" t="s">
        <v>4504</v>
      </c>
      <c r="H5" s="70" t="s">
        <v>4505</v>
      </c>
      <c r="I5" s="70"/>
      <c r="J5" s="70"/>
      <c r="K5" s="70"/>
      <c r="L5" s="70" t="s">
        <v>1584</v>
      </c>
      <c r="M5" s="70" t="str">
        <f>Senator14[[#This Row],[NAME]]&amp;""&amp;" ("&amp;""&amp;Senator14[[#This Row],[Political Affiliation (FOR PIVOT AND LINK TO MAIN)]]&amp;""&amp;"-"&amp;""&amp;Senator14[[#This Row],[Abbreviation]]&amp;""&amp;")"</f>
        <v>Kelly, Mark (D-AZ)</v>
      </c>
      <c r="N5" s="70" t="s">
        <v>365</v>
      </c>
      <c r="O5" s="70" t="s">
        <v>364</v>
      </c>
      <c r="P5" s="70" t="str">
        <f>Senator14[[#This Row],[Last]]&amp;" "&amp;Senator14[[#This Row],[First]]</f>
        <v>Kelly Mark</v>
      </c>
      <c r="Q5" s="67" t="s">
        <v>316</v>
      </c>
      <c r="R5" s="70" t="str">
        <f>IF(Senator14[[#This Row],[Party]]="Republican","R",(IF(Senator14[[#This Row],[Party]]="Democratic","D",IF(Senator14[[#This Row],[Party]]="Independent","I","Error"))))</f>
        <v>D</v>
      </c>
      <c r="S5" s="70">
        <f>IF(Senator14[[#This Row],[Political Affiliation (FOR PIVOT AND LINK TO MAIN)]]="D",1,0)</f>
        <v>1</v>
      </c>
      <c r="T5" s="70" t="s">
        <v>1668</v>
      </c>
      <c r="U5" s="70" t="s">
        <v>1677</v>
      </c>
      <c r="V5" s="173">
        <v>23428</v>
      </c>
      <c r="W5" s="174">
        <v>58</v>
      </c>
      <c r="X5" s="70" t="s">
        <v>1993</v>
      </c>
      <c r="Y5" s="70" t="s">
        <v>1797</v>
      </c>
      <c r="Z5" s="71" t="s">
        <v>1994</v>
      </c>
      <c r="AA5" s="173" t="s">
        <v>1995</v>
      </c>
      <c r="AB5" s="71" t="s">
        <v>628</v>
      </c>
      <c r="AC5" s="71">
        <v>1211355</v>
      </c>
      <c r="AD5" s="71">
        <v>95147</v>
      </c>
      <c r="AE5" s="71">
        <v>155743</v>
      </c>
      <c r="AF5" s="74">
        <v>13779</v>
      </c>
      <c r="AG5" s="71">
        <v>1425</v>
      </c>
      <c r="AH5" s="200">
        <v>0</v>
      </c>
      <c r="AI5" s="200">
        <v>2552</v>
      </c>
      <c r="AJ5" s="200">
        <v>1292</v>
      </c>
      <c r="AK5" s="200">
        <f>Senator14[[#This Row],[Intuit (Turbo Tax)]]+Senator14[[#This Row],[H&amp;R Block]]</f>
        <v>3844</v>
      </c>
      <c r="AL5" s="110"/>
    </row>
    <row r="6" spans="1:40" x14ac:dyDescent="0.25">
      <c r="A6">
        <v>3</v>
      </c>
      <c r="B6" s="162" t="s">
        <v>30</v>
      </c>
      <c r="C6" s="162" t="s">
        <v>1276</v>
      </c>
      <c r="D6" s="162" t="s">
        <v>1480</v>
      </c>
      <c r="E6" s="162" t="s">
        <v>361</v>
      </c>
      <c r="F6" s="162" t="s">
        <v>1780</v>
      </c>
      <c r="G6" s="162"/>
      <c r="H6" s="162"/>
      <c r="I6" s="162"/>
      <c r="J6" s="162"/>
      <c r="K6" s="162"/>
      <c r="L6" s="162" t="s">
        <v>1582</v>
      </c>
      <c r="M6" s="162" t="str">
        <f>Senator14[[#This Row],[NAME]]&amp;""&amp;" ("&amp;""&amp;Senator14[[#This Row],[Political Affiliation (FOR PIVOT AND LINK TO MAIN)]]&amp;""&amp;"-"&amp;""&amp;Senator14[[#This Row],[Abbreviation]]&amp;""&amp;")"</f>
        <v>Murkowski, Lisa (R-AK)</v>
      </c>
      <c r="N6" s="162" t="s">
        <v>361</v>
      </c>
      <c r="O6" s="162" t="s">
        <v>360</v>
      </c>
      <c r="P6" s="162" t="str">
        <f>Senator14[[#This Row],[Last]]&amp;" "&amp;Senator14[[#This Row],[First]]</f>
        <v>Murkowski Lisa</v>
      </c>
      <c r="Q6" s="68" t="s">
        <v>313</v>
      </c>
      <c r="R6" s="162" t="str">
        <f>IF(Senator14[[#This Row],[Party]]="Republican","R",(IF(Senator14[[#This Row],[Party]]="Democratic","D",IF(Senator14[[#This Row],[Party]]="Independent","I","Error"))))</f>
        <v>R</v>
      </c>
      <c r="S6" s="162">
        <f>IF(Senator14[[#This Row],[Political Affiliation (FOR PIVOT AND LINK TO MAIN)]]="D",1,0)</f>
        <v>0</v>
      </c>
      <c r="T6" s="162" t="s">
        <v>1668</v>
      </c>
      <c r="U6" s="162" t="s">
        <v>1675</v>
      </c>
      <c r="V6" s="165">
        <v>20962</v>
      </c>
      <c r="W6" s="166">
        <v>65</v>
      </c>
      <c r="X6" s="162" t="s">
        <v>1780</v>
      </c>
      <c r="Y6" s="167" t="s">
        <v>1980</v>
      </c>
      <c r="Z6" s="169" t="s">
        <v>1981</v>
      </c>
      <c r="AA6" s="165" t="s">
        <v>1982</v>
      </c>
      <c r="AB6" s="169" t="s">
        <v>1983</v>
      </c>
      <c r="AC6" s="169">
        <v>315417</v>
      </c>
      <c r="AD6" s="169">
        <v>411746</v>
      </c>
      <c r="AE6" s="169">
        <v>84001</v>
      </c>
      <c r="AF6" s="171">
        <v>10000</v>
      </c>
      <c r="AG6" s="169">
        <v>2500</v>
      </c>
      <c r="AH6" s="200">
        <v>11871</v>
      </c>
      <c r="AI6" s="200">
        <v>0</v>
      </c>
      <c r="AJ6" s="200">
        <v>2800</v>
      </c>
      <c r="AK6" s="200">
        <f>Senator14[[#This Row],[Intuit (Turbo Tax)]]+Senator14[[#This Row],[H&amp;R Block]]</f>
        <v>2800</v>
      </c>
      <c r="AL6" s="110"/>
      <c r="AN6" s="7"/>
    </row>
    <row r="7" spans="1:40" x14ac:dyDescent="0.25">
      <c r="A7">
        <v>4</v>
      </c>
      <c r="B7" s="70" t="s">
        <v>75</v>
      </c>
      <c r="C7" s="70" t="s">
        <v>1322</v>
      </c>
      <c r="D7" s="70" t="s">
        <v>1571</v>
      </c>
      <c r="E7" s="70" t="s">
        <v>489</v>
      </c>
      <c r="F7" s="70" t="s">
        <v>665</v>
      </c>
      <c r="G7" s="70" t="s">
        <v>751</v>
      </c>
      <c r="H7" s="70"/>
      <c r="I7" s="70"/>
      <c r="J7" s="70"/>
      <c r="K7" s="70"/>
      <c r="L7" s="70" t="s">
        <v>1664</v>
      </c>
      <c r="M7" s="70" t="str">
        <f>Senator14[[#This Row],[NAME]]&amp;""&amp;" ("&amp;""&amp;Senator14[[#This Row],[Political Affiliation (FOR PIVOT AND LINK TO MAIN)]]&amp;""&amp;"-"&amp;""&amp;Senator14[[#This Row],[Abbreviation]]&amp;""&amp;")"</f>
        <v>Murray, Patty (D-WA)</v>
      </c>
      <c r="N7" s="70" t="s">
        <v>489</v>
      </c>
      <c r="O7" s="70" t="s">
        <v>488</v>
      </c>
      <c r="P7" s="70" t="str">
        <f>Senator14[[#This Row],[Last]]&amp;" "&amp;Senator14[[#This Row],[First]]</f>
        <v>Murray Patty</v>
      </c>
      <c r="Q7" s="67" t="s">
        <v>316</v>
      </c>
      <c r="R7" s="70" t="str">
        <f>IF(Senator14[[#This Row],[Party]]="Republican","R",(IF(Senator14[[#This Row],[Party]]="Democratic","D",IF(Senator14[[#This Row],[Party]]="Independent","I","Error"))))</f>
        <v>D</v>
      </c>
      <c r="S7" s="70">
        <f>IF(Senator14[[#This Row],[Political Affiliation (FOR PIVOT AND LINK TO MAIN)]]="D",1,0)</f>
        <v>1</v>
      </c>
      <c r="T7" s="70" t="s">
        <v>1668</v>
      </c>
      <c r="U7" s="70" t="s">
        <v>1766</v>
      </c>
      <c r="V7" s="173">
        <v>18547</v>
      </c>
      <c r="W7" s="174">
        <v>72</v>
      </c>
      <c r="X7" s="70" t="s">
        <v>2030</v>
      </c>
      <c r="Y7" s="70" t="s">
        <v>2031</v>
      </c>
      <c r="Z7" s="71" t="s">
        <v>2032</v>
      </c>
      <c r="AA7" s="173" t="s">
        <v>2033</v>
      </c>
      <c r="AB7" s="72" t="s">
        <v>708</v>
      </c>
      <c r="AC7" s="72">
        <v>355413</v>
      </c>
      <c r="AD7" s="72">
        <v>10750</v>
      </c>
      <c r="AE7" s="72">
        <v>147467</v>
      </c>
      <c r="AF7" s="74">
        <v>9000</v>
      </c>
      <c r="AG7" s="72">
        <v>0</v>
      </c>
      <c r="AH7" s="202">
        <v>0</v>
      </c>
      <c r="AI7" s="202">
        <v>0</v>
      </c>
      <c r="AJ7" s="202">
        <v>100</v>
      </c>
      <c r="AK7" s="202">
        <f>Senator14[[#This Row],[Intuit (Turbo Tax)]]+Senator14[[#This Row],[H&amp;R Block]]</f>
        <v>100</v>
      </c>
      <c r="AL7" s="110"/>
      <c r="AN7" s="7"/>
    </row>
    <row r="8" spans="1:40" x14ac:dyDescent="0.25">
      <c r="A8">
        <v>5</v>
      </c>
      <c r="B8" s="162" t="s">
        <v>37</v>
      </c>
      <c r="C8" s="162" t="s">
        <v>1284</v>
      </c>
      <c r="D8" s="162" t="s">
        <v>1494</v>
      </c>
      <c r="E8" s="162" t="s">
        <v>382</v>
      </c>
      <c r="F8" s="162" t="s">
        <v>4571</v>
      </c>
      <c r="G8" s="162" t="s">
        <v>4527</v>
      </c>
      <c r="H8" s="162"/>
      <c r="I8" s="162"/>
      <c r="J8" s="162"/>
      <c r="K8" s="162"/>
      <c r="L8" s="162" t="s">
        <v>1596</v>
      </c>
      <c r="M8" s="162" t="str">
        <f>Senator14[[#This Row],[NAME]]&amp;""&amp;" ("&amp;""&amp;Senator14[[#This Row],[Political Affiliation (FOR PIVOT AND LINK TO MAIN)]]&amp;""&amp;"-"&amp;""&amp;Senator14[[#This Row],[Abbreviation]]&amp;""&amp;")"</f>
        <v>Rubio, Marco (R-FL)</v>
      </c>
      <c r="N8" s="162" t="s">
        <v>382</v>
      </c>
      <c r="O8" s="162" t="s">
        <v>381</v>
      </c>
      <c r="P8" s="162" t="str">
        <f>Senator14[[#This Row],[Last]]&amp;" "&amp;Senator14[[#This Row],[First]]</f>
        <v>Rubio Marco</v>
      </c>
      <c r="Q8" s="68" t="s">
        <v>313</v>
      </c>
      <c r="R8" s="162" t="str">
        <f>IF(Senator14[[#This Row],[Party]]="Republican","R",(IF(Senator14[[#This Row],[Party]]="Democratic","D",IF(Senator14[[#This Row],[Party]]="Independent","I","Error"))))</f>
        <v>R</v>
      </c>
      <c r="S8" s="162">
        <f>IF(Senator14[[#This Row],[Political Affiliation (FOR PIVOT AND LINK TO MAIN)]]="D",1,0)</f>
        <v>0</v>
      </c>
      <c r="T8" s="162" t="s">
        <v>1668</v>
      </c>
      <c r="U8" s="162" t="s">
        <v>1689</v>
      </c>
      <c r="V8" s="165">
        <v>26081</v>
      </c>
      <c r="W8" s="166">
        <v>51</v>
      </c>
      <c r="X8" s="162" t="s">
        <v>1780</v>
      </c>
      <c r="Y8" s="162" t="s">
        <v>1986</v>
      </c>
      <c r="Z8" s="169" t="s">
        <v>1987</v>
      </c>
      <c r="AA8" s="165" t="s">
        <v>1912</v>
      </c>
      <c r="AB8" s="169" t="s">
        <v>1988</v>
      </c>
      <c r="AC8" s="169">
        <v>1083812</v>
      </c>
      <c r="AD8" s="169">
        <v>273151</v>
      </c>
      <c r="AE8" s="169">
        <v>118027</v>
      </c>
      <c r="AF8" s="171">
        <v>8384</v>
      </c>
      <c r="AG8" s="169">
        <v>53300</v>
      </c>
      <c r="AH8" s="200">
        <v>77339</v>
      </c>
      <c r="AI8" s="200">
        <v>3350</v>
      </c>
      <c r="AJ8" s="200">
        <v>3917</v>
      </c>
      <c r="AK8" s="200">
        <f>Senator14[[#This Row],[Intuit (Turbo Tax)]]+Senator14[[#This Row],[H&amp;R Block]]</f>
        <v>7267</v>
      </c>
      <c r="AL8" s="110"/>
      <c r="AN8" s="7"/>
    </row>
    <row r="9" spans="1:40" x14ac:dyDescent="0.25">
      <c r="A9">
        <v>6</v>
      </c>
      <c r="B9" s="162" t="s">
        <v>68</v>
      </c>
      <c r="C9" s="162" t="s">
        <v>1315</v>
      </c>
      <c r="D9" s="162" t="s">
        <v>1557</v>
      </c>
      <c r="E9" s="162" t="s">
        <v>384</v>
      </c>
      <c r="F9" s="162" t="s">
        <v>1780</v>
      </c>
      <c r="G9" s="162"/>
      <c r="H9" s="162"/>
      <c r="I9" s="162"/>
      <c r="J9" s="162"/>
      <c r="K9" s="162"/>
      <c r="L9" s="162" t="s">
        <v>1657</v>
      </c>
      <c r="M9" s="162" t="str">
        <f>Senator14[[#This Row],[NAME]]&amp;""&amp;" ("&amp;""&amp;Senator14[[#This Row],[Political Affiliation (FOR PIVOT AND LINK TO MAIN)]]&amp;""&amp;"-"&amp;""&amp;Senator14[[#This Row],[Abbreviation]]&amp;""&amp;")"</f>
        <v>Scott, Tim (R-SC)</v>
      </c>
      <c r="N9" s="162" t="s">
        <v>384</v>
      </c>
      <c r="O9" s="162" t="s">
        <v>471</v>
      </c>
      <c r="P9" s="162" t="str">
        <f>Senator14[[#This Row],[Last]]&amp;" "&amp;Senator14[[#This Row],[First]]</f>
        <v>Scott Tim</v>
      </c>
      <c r="Q9" s="68" t="s">
        <v>313</v>
      </c>
      <c r="R9" s="162" t="str">
        <f>IF(Senator14[[#This Row],[Party]]="Republican","R",(IF(Senator14[[#This Row],[Party]]="Democratic","D",IF(Senator14[[#This Row],[Party]]="Independent","I","Error"))))</f>
        <v>R</v>
      </c>
      <c r="S9" s="162">
        <f>IF(Senator14[[#This Row],[Political Affiliation (FOR PIVOT AND LINK TO MAIN)]]="D",1,0)</f>
        <v>0</v>
      </c>
      <c r="T9" s="162" t="s">
        <v>1668</v>
      </c>
      <c r="U9" s="162" t="s">
        <v>1752</v>
      </c>
      <c r="V9" s="165">
        <v>24004</v>
      </c>
      <c r="W9" s="166">
        <v>57</v>
      </c>
      <c r="X9" s="162" t="s">
        <v>2091</v>
      </c>
      <c r="Y9" s="167" t="s">
        <v>2092</v>
      </c>
      <c r="Z9" s="169" t="s">
        <v>2093</v>
      </c>
      <c r="AA9" s="165" t="s">
        <v>2094</v>
      </c>
      <c r="AB9" s="169" t="s">
        <v>2095</v>
      </c>
      <c r="AC9" s="169">
        <v>1149273</v>
      </c>
      <c r="AD9" s="169">
        <v>299325</v>
      </c>
      <c r="AE9" s="169">
        <v>153799</v>
      </c>
      <c r="AF9" s="171">
        <v>7600</v>
      </c>
      <c r="AG9" s="169">
        <v>8150</v>
      </c>
      <c r="AH9" s="200">
        <v>80549</v>
      </c>
      <c r="AI9" s="200">
        <v>2500</v>
      </c>
      <c r="AJ9" s="200">
        <v>5125</v>
      </c>
      <c r="AK9" s="200">
        <f>Senator14[[#This Row],[Intuit (Turbo Tax)]]+Senator14[[#This Row],[H&amp;R Block]]</f>
        <v>7625</v>
      </c>
      <c r="AL9" s="109"/>
      <c r="AN9" s="7"/>
    </row>
    <row r="10" spans="1:40" x14ac:dyDescent="0.25">
      <c r="A10">
        <v>7</v>
      </c>
      <c r="B10" s="162" t="s">
        <v>71</v>
      </c>
      <c r="C10" s="162" t="s">
        <v>1318</v>
      </c>
      <c r="D10" s="162" t="s">
        <v>1562</v>
      </c>
      <c r="E10" s="162" t="s">
        <v>477</v>
      </c>
      <c r="F10" s="162" t="s">
        <v>1780</v>
      </c>
      <c r="G10" s="162"/>
      <c r="H10" s="162"/>
      <c r="I10" s="162"/>
      <c r="J10" s="162"/>
      <c r="K10" s="162"/>
      <c r="L10" s="162" t="s">
        <v>1586</v>
      </c>
      <c r="M10" s="162" t="str">
        <f>Senator14[[#This Row],[NAME]]&amp;""&amp;" ("&amp;""&amp;Senator14[[#This Row],[Political Affiliation (FOR PIVOT AND LINK TO MAIN)]]&amp;""&amp;"-"&amp;""&amp;Senator14[[#This Row],[Abbreviation]]&amp;""&amp;")"</f>
        <v>Cornyn, John (R-TX)</v>
      </c>
      <c r="N10" s="162" t="s">
        <v>477</v>
      </c>
      <c r="O10" s="162" t="s">
        <v>366</v>
      </c>
      <c r="P10" s="162" t="str">
        <f>Senator14[[#This Row],[Last]]&amp;" "&amp;Senator14[[#This Row],[First]]</f>
        <v>Cornyn John</v>
      </c>
      <c r="Q10" s="68" t="s">
        <v>313</v>
      </c>
      <c r="R10" s="162" t="str">
        <f>IF(Senator14[[#This Row],[Party]]="Republican","R",(IF(Senator14[[#This Row],[Party]]="Democratic","D",IF(Senator14[[#This Row],[Party]]="Independent","I","Error"))))</f>
        <v>R</v>
      </c>
      <c r="S10" s="162">
        <f>IF(Senator14[[#This Row],[Political Affiliation (FOR PIVOT AND LINK TO MAIN)]]="D",1,0)</f>
        <v>0</v>
      </c>
      <c r="T10" s="162" t="s">
        <v>1673</v>
      </c>
      <c r="U10" s="162" t="s">
        <v>1757</v>
      </c>
      <c r="V10" s="165">
        <v>19026</v>
      </c>
      <c r="W10" s="166">
        <v>70</v>
      </c>
      <c r="X10" s="162" t="s">
        <v>1780</v>
      </c>
      <c r="Y10" s="167" t="s">
        <v>1928</v>
      </c>
      <c r="Z10" s="169" t="s">
        <v>1929</v>
      </c>
      <c r="AA10" s="165" t="s">
        <v>1930</v>
      </c>
      <c r="AB10" s="169" t="s">
        <v>615</v>
      </c>
      <c r="AC10" s="169">
        <v>79280</v>
      </c>
      <c r="AD10" s="169">
        <v>95101</v>
      </c>
      <c r="AE10" s="169">
        <v>21499</v>
      </c>
      <c r="AF10" s="171">
        <v>7500</v>
      </c>
      <c r="AG10" s="169">
        <v>5000</v>
      </c>
      <c r="AH10" s="200">
        <v>5400</v>
      </c>
      <c r="AI10" s="200">
        <v>0</v>
      </c>
      <c r="AJ10" s="200">
        <v>0</v>
      </c>
      <c r="AK10" s="200">
        <f>Senator14[[#This Row],[Intuit (Turbo Tax)]]+Senator14[[#This Row],[H&amp;R Block]]</f>
        <v>0</v>
      </c>
      <c r="AL10" s="110"/>
      <c r="AN10" s="7"/>
    </row>
    <row r="11" spans="1:40" x14ac:dyDescent="0.25">
      <c r="A11">
        <v>8</v>
      </c>
      <c r="B11" s="162" t="s">
        <v>40</v>
      </c>
      <c r="C11" s="162" t="s">
        <v>1287</v>
      </c>
      <c r="D11" s="162" t="s">
        <v>1500</v>
      </c>
      <c r="E11" s="162" t="s">
        <v>393</v>
      </c>
      <c r="F11" s="162" t="s">
        <v>1780</v>
      </c>
      <c r="G11" s="162" t="s">
        <v>4484</v>
      </c>
      <c r="H11" s="162" t="s">
        <v>4485</v>
      </c>
      <c r="I11" s="162"/>
      <c r="J11" s="162"/>
      <c r="K11" s="162"/>
      <c r="L11" s="162" t="s">
        <v>1602</v>
      </c>
      <c r="M11" s="162" t="str">
        <f>Senator14[[#This Row],[NAME]]&amp;""&amp;" ("&amp;""&amp;Senator14[[#This Row],[Political Affiliation (FOR PIVOT AND LINK TO MAIN)]]&amp;""&amp;"-"&amp;""&amp;Senator14[[#This Row],[Abbreviation]]&amp;""&amp;")"</f>
        <v>Crapo, Mike (R-ID)</v>
      </c>
      <c r="N11" s="162" t="s">
        <v>393</v>
      </c>
      <c r="O11" s="162" t="s">
        <v>392</v>
      </c>
      <c r="P11" s="162" t="str">
        <f>Senator14[[#This Row],[Last]]&amp;" "&amp;Senator14[[#This Row],[First]]</f>
        <v>Crapo Mike</v>
      </c>
      <c r="Q11" s="68" t="s">
        <v>313</v>
      </c>
      <c r="R11" s="162" t="str">
        <f>IF(Senator14[[#This Row],[Party]]="Republican","R",(IF(Senator14[[#This Row],[Party]]="Democratic","D",IF(Senator14[[#This Row],[Party]]="Independent","I","Error"))))</f>
        <v>R</v>
      </c>
      <c r="S11" s="162">
        <f>IF(Senator14[[#This Row],[Political Affiliation (FOR PIVOT AND LINK TO MAIN)]]="D",1,0)</f>
        <v>0</v>
      </c>
      <c r="T11" s="162" t="s">
        <v>1668</v>
      </c>
      <c r="U11" s="162" t="s">
        <v>1695</v>
      </c>
      <c r="V11" s="165">
        <v>18768</v>
      </c>
      <c r="W11" s="166">
        <v>71</v>
      </c>
      <c r="X11" s="162" t="s">
        <v>1780</v>
      </c>
      <c r="Y11" s="167" t="s">
        <v>2015</v>
      </c>
      <c r="Z11" s="169" t="s">
        <v>2016</v>
      </c>
      <c r="AA11" s="165" t="s">
        <v>1841</v>
      </c>
      <c r="AB11" s="169" t="s">
        <v>622</v>
      </c>
      <c r="AC11" s="169">
        <v>208376</v>
      </c>
      <c r="AD11" s="169">
        <v>212536</v>
      </c>
      <c r="AE11" s="169">
        <v>216802</v>
      </c>
      <c r="AF11" s="171">
        <v>7500</v>
      </c>
      <c r="AG11" s="169">
        <v>0</v>
      </c>
      <c r="AH11" s="200">
        <v>15644</v>
      </c>
      <c r="AI11" s="200">
        <v>8300</v>
      </c>
      <c r="AJ11" s="200">
        <v>1000</v>
      </c>
      <c r="AK11" s="200">
        <f>Senator14[[#This Row],[Intuit (Turbo Tax)]]+Senator14[[#This Row],[H&amp;R Block]]</f>
        <v>9300</v>
      </c>
      <c r="AL11" s="110"/>
      <c r="AN11" s="7"/>
    </row>
    <row r="12" spans="1:40" x14ac:dyDescent="0.25">
      <c r="A12">
        <v>9</v>
      </c>
      <c r="B12" s="70" t="s">
        <v>58</v>
      </c>
      <c r="C12" s="70" t="s">
        <v>1305</v>
      </c>
      <c r="D12" s="70" t="s">
        <v>1537</v>
      </c>
      <c r="E12" s="70" t="s">
        <v>445</v>
      </c>
      <c r="F12" s="70" t="s">
        <v>4467</v>
      </c>
      <c r="G12" s="70" t="s">
        <v>4515</v>
      </c>
      <c r="H12" s="70"/>
      <c r="I12" s="70"/>
      <c r="J12" s="70"/>
      <c r="K12" s="70"/>
      <c r="L12" s="70" t="s">
        <v>1637</v>
      </c>
      <c r="M12" s="70" t="str">
        <f>Senator14[[#This Row],[NAME]]&amp;""&amp;" ("&amp;""&amp;Senator14[[#This Row],[Political Affiliation (FOR PIVOT AND LINK TO MAIN)]]&amp;""&amp;"-"&amp;""&amp;Senator14[[#This Row],[Abbreviation]]&amp;""&amp;")"</f>
        <v>Menendez, Robert (D-NJ)</v>
      </c>
      <c r="N12" s="70" t="s">
        <v>445</v>
      </c>
      <c r="O12" s="70" t="s">
        <v>843</v>
      </c>
      <c r="P12" s="70" t="str">
        <f>Senator14[[#This Row],[Last]]&amp;" "&amp;Senator14[[#This Row],[First]]</f>
        <v>Menendez Robert</v>
      </c>
      <c r="Q12" s="67" t="s">
        <v>316</v>
      </c>
      <c r="R12" s="70" t="str">
        <f>IF(Senator14[[#This Row],[Party]]="Republican","R",(IF(Senator14[[#This Row],[Party]]="Democratic","D",IF(Senator14[[#This Row],[Party]]="Independent","I","Error"))))</f>
        <v>D</v>
      </c>
      <c r="S12" s="70">
        <f>IF(Senator14[[#This Row],[Political Affiliation (FOR PIVOT AND LINK TO MAIN)]]="D",1,0)</f>
        <v>1</v>
      </c>
      <c r="T12" s="70" t="s">
        <v>304</v>
      </c>
      <c r="U12" s="70" t="s">
        <v>1732</v>
      </c>
      <c r="V12" s="173">
        <v>19725</v>
      </c>
      <c r="W12" s="174">
        <v>69</v>
      </c>
      <c r="X12" s="70" t="s">
        <v>1780</v>
      </c>
      <c r="Y12" s="70" t="s">
        <v>1812</v>
      </c>
      <c r="Z12" s="70" t="s">
        <v>1813</v>
      </c>
      <c r="AA12" s="173" t="s">
        <v>1814</v>
      </c>
      <c r="AB12" s="72" t="s">
        <v>1815</v>
      </c>
      <c r="AC12" s="72">
        <v>283007</v>
      </c>
      <c r="AD12" s="72">
        <v>16600</v>
      </c>
      <c r="AE12" s="72">
        <v>52300</v>
      </c>
      <c r="AF12" s="74">
        <v>7500</v>
      </c>
      <c r="AG12" s="72">
        <v>0</v>
      </c>
      <c r="AH12" s="202">
        <v>0</v>
      </c>
      <c r="AI12" s="202">
        <v>0</v>
      </c>
      <c r="AJ12" s="202">
        <v>2500</v>
      </c>
      <c r="AK12" s="202">
        <f>Senator14[[#This Row],[Intuit (Turbo Tax)]]+Senator14[[#This Row],[H&amp;R Block]]</f>
        <v>2500</v>
      </c>
      <c r="AL12" s="109"/>
      <c r="AN12" s="7"/>
    </row>
    <row r="13" spans="1:40" x14ac:dyDescent="0.25">
      <c r="A13">
        <v>10</v>
      </c>
      <c r="B13" s="162" t="s">
        <v>44</v>
      </c>
      <c r="C13" s="162" t="s">
        <v>1291</v>
      </c>
      <c r="D13" s="162" t="s">
        <v>1509</v>
      </c>
      <c r="E13" s="162" t="s">
        <v>405</v>
      </c>
      <c r="F13" s="162" t="s">
        <v>1938</v>
      </c>
      <c r="G13" s="162" t="s">
        <v>1780</v>
      </c>
      <c r="H13" s="162"/>
      <c r="I13" s="162"/>
      <c r="J13" s="162"/>
      <c r="K13" s="162"/>
      <c r="L13" s="162" t="s">
        <v>1610</v>
      </c>
      <c r="M13" s="162" t="str">
        <f>Senator14[[#This Row],[NAME]]&amp;""&amp;" ("&amp;""&amp;Senator14[[#This Row],[Political Affiliation (FOR PIVOT AND LINK TO MAIN)]]&amp;""&amp;"-"&amp;""&amp;Senator14[[#This Row],[Abbreviation]]&amp;""&amp;")"</f>
        <v>Moran, Jerry (R-KS)</v>
      </c>
      <c r="N13" s="162" t="s">
        <v>405</v>
      </c>
      <c r="O13" s="162" t="s">
        <v>404</v>
      </c>
      <c r="P13" s="162" t="str">
        <f>Senator14[[#This Row],[Last]]&amp;" "&amp;Senator14[[#This Row],[First]]</f>
        <v>Moran Jerry</v>
      </c>
      <c r="Q13" s="68" t="s">
        <v>313</v>
      </c>
      <c r="R13" s="162" t="str">
        <f>IF(Senator14[[#This Row],[Party]]="Republican","R",(IF(Senator14[[#This Row],[Party]]="Democratic","D",IF(Senator14[[#This Row],[Party]]="Independent","I","Error"))))</f>
        <v>R</v>
      </c>
      <c r="S13" s="162">
        <f>IF(Senator14[[#This Row],[Political Affiliation (FOR PIVOT AND LINK TO MAIN)]]="D",1,0)</f>
        <v>0</v>
      </c>
      <c r="T13" s="162" t="s">
        <v>1668</v>
      </c>
      <c r="U13" s="162" t="s">
        <v>1704</v>
      </c>
      <c r="V13" s="165">
        <v>19873</v>
      </c>
      <c r="W13" s="166">
        <v>68</v>
      </c>
      <c r="X13" s="162" t="s">
        <v>1909</v>
      </c>
      <c r="Y13" s="162" t="s">
        <v>1910</v>
      </c>
      <c r="Z13" s="162" t="s">
        <v>1911</v>
      </c>
      <c r="AA13" s="165" t="s">
        <v>1912</v>
      </c>
      <c r="AB13" s="169" t="s">
        <v>605</v>
      </c>
      <c r="AC13" s="169">
        <v>264315</v>
      </c>
      <c r="AD13" s="169">
        <v>170220</v>
      </c>
      <c r="AE13" s="169">
        <v>78535</v>
      </c>
      <c r="AF13" s="171">
        <v>7500</v>
      </c>
      <c r="AG13" s="169">
        <v>31900</v>
      </c>
      <c r="AH13" s="200">
        <v>15969</v>
      </c>
      <c r="AI13" s="200">
        <v>0</v>
      </c>
      <c r="AJ13" s="200">
        <v>1000</v>
      </c>
      <c r="AK13" s="200">
        <f>Senator14[[#This Row],[Intuit (Turbo Tax)]]+Senator14[[#This Row],[H&amp;R Block]]</f>
        <v>1000</v>
      </c>
      <c r="AL13" s="109"/>
      <c r="AN13" s="7"/>
    </row>
    <row r="14" spans="1:40" x14ac:dyDescent="0.25">
      <c r="A14">
        <v>11</v>
      </c>
      <c r="B14" s="162" t="s">
        <v>69</v>
      </c>
      <c r="C14" s="162" t="s">
        <v>1316</v>
      </c>
      <c r="D14" s="162" t="s">
        <v>1559</v>
      </c>
      <c r="E14" s="162" t="s">
        <v>472</v>
      </c>
      <c r="F14" s="162" t="s">
        <v>4576</v>
      </c>
      <c r="G14" s="162" t="s">
        <v>733</v>
      </c>
      <c r="H14" s="162"/>
      <c r="I14" s="162"/>
      <c r="J14" s="162"/>
      <c r="K14" s="162"/>
      <c r="L14" s="162" t="s">
        <v>1586</v>
      </c>
      <c r="M14" s="162" t="str">
        <f>Senator14[[#This Row],[NAME]]&amp;""&amp;" ("&amp;""&amp;Senator14[[#This Row],[Political Affiliation (FOR PIVOT AND LINK TO MAIN)]]&amp;""&amp;"-"&amp;""&amp;Senator14[[#This Row],[Abbreviation]]&amp;""&amp;")"</f>
        <v>Thune, John (R-SD)</v>
      </c>
      <c r="N14" s="162" t="s">
        <v>472</v>
      </c>
      <c r="O14" s="162" t="s">
        <v>366</v>
      </c>
      <c r="P14" s="162" t="str">
        <f>Senator14[[#This Row],[Last]]&amp;" "&amp;Senator14[[#This Row],[First]]</f>
        <v>Thune John</v>
      </c>
      <c r="Q14" s="68" t="s">
        <v>313</v>
      </c>
      <c r="R14" s="162" t="str">
        <f>IF(Senator14[[#This Row],[Party]]="Republican","R",(IF(Senator14[[#This Row],[Party]]="Democratic","D",IF(Senator14[[#This Row],[Party]]="Independent","I","Error"))))</f>
        <v>R</v>
      </c>
      <c r="S14" s="162">
        <f>IF(Senator14[[#This Row],[Political Affiliation (FOR PIVOT AND LINK TO MAIN)]]="D",1,0)</f>
        <v>0</v>
      </c>
      <c r="T14" s="162" t="s">
        <v>1668</v>
      </c>
      <c r="U14" s="162" t="s">
        <v>1754</v>
      </c>
      <c r="V14" s="165">
        <v>22288</v>
      </c>
      <c r="W14" s="166">
        <v>61</v>
      </c>
      <c r="X14" s="162" t="s">
        <v>1946</v>
      </c>
      <c r="Y14" s="167" t="s">
        <v>335</v>
      </c>
      <c r="Z14" s="162" t="s">
        <v>1947</v>
      </c>
      <c r="AA14" s="165" t="s">
        <v>1948</v>
      </c>
      <c r="AB14" s="169" t="s">
        <v>1949</v>
      </c>
      <c r="AC14" s="169">
        <v>290700</v>
      </c>
      <c r="AD14" s="169">
        <v>170995</v>
      </c>
      <c r="AE14" s="169">
        <v>76099</v>
      </c>
      <c r="AF14" s="171">
        <v>7000</v>
      </c>
      <c r="AG14" s="169">
        <v>12000</v>
      </c>
      <c r="AH14" s="200">
        <v>37379</v>
      </c>
      <c r="AI14" s="200">
        <v>7900</v>
      </c>
      <c r="AJ14" s="200">
        <v>6500</v>
      </c>
      <c r="AK14" s="200">
        <f>Senator14[[#This Row],[Intuit (Turbo Tax)]]+Senator14[[#This Row],[H&amp;R Block]]</f>
        <v>14400</v>
      </c>
      <c r="AL14" s="110"/>
      <c r="AN14" s="7"/>
    </row>
    <row r="15" spans="1:40" x14ac:dyDescent="0.25">
      <c r="A15">
        <v>12</v>
      </c>
      <c r="B15" s="162" t="s">
        <v>32</v>
      </c>
      <c r="C15" s="162" t="s">
        <v>1278</v>
      </c>
      <c r="D15" s="162" t="s">
        <v>1484</v>
      </c>
      <c r="E15" s="162" t="s">
        <v>367</v>
      </c>
      <c r="F15" s="162" t="s">
        <v>1925</v>
      </c>
      <c r="G15" s="162"/>
      <c r="H15" s="162"/>
      <c r="I15" s="162"/>
      <c r="J15" s="162"/>
      <c r="K15" s="162"/>
      <c r="L15" s="162" t="s">
        <v>1586</v>
      </c>
      <c r="M15" s="162" t="str">
        <f>Senator14[[#This Row],[NAME]]&amp;""&amp;" ("&amp;""&amp;Senator14[[#This Row],[Political Affiliation (FOR PIVOT AND LINK TO MAIN)]]&amp;""&amp;"-"&amp;""&amp;Senator14[[#This Row],[Abbreviation]]&amp;""&amp;")"</f>
        <v>Boozman, John (R-AR)</v>
      </c>
      <c r="N15" s="162" t="s">
        <v>367</v>
      </c>
      <c r="O15" s="162" t="s">
        <v>366</v>
      </c>
      <c r="P15" s="162" t="str">
        <f>Senator14[[#This Row],[Last]]&amp;" "&amp;Senator14[[#This Row],[First]]</f>
        <v>Boozman John</v>
      </c>
      <c r="Q15" s="68" t="s">
        <v>313</v>
      </c>
      <c r="R15" s="162" t="str">
        <f>IF(Senator14[[#This Row],[Party]]="Republican","R",(IF(Senator14[[#This Row],[Party]]="Democratic","D",IF(Senator14[[#This Row],[Party]]="Independent","I","Error"))))</f>
        <v>R</v>
      </c>
      <c r="S15" s="162">
        <f>IF(Senator14[[#This Row],[Political Affiliation (FOR PIVOT AND LINK TO MAIN)]]="D",1,0)</f>
        <v>0</v>
      </c>
      <c r="T15" s="162" t="s">
        <v>1668</v>
      </c>
      <c r="U15" s="162" t="s">
        <v>1679</v>
      </c>
      <c r="V15" s="165">
        <v>18607</v>
      </c>
      <c r="W15" s="166">
        <v>72</v>
      </c>
      <c r="X15" s="162" t="s">
        <v>1925</v>
      </c>
      <c r="Y15" s="167" t="s">
        <v>1926</v>
      </c>
      <c r="Z15" s="169" t="s">
        <v>1927</v>
      </c>
      <c r="AA15" s="165" t="s">
        <v>1912</v>
      </c>
      <c r="AB15" s="169" t="s">
        <v>652</v>
      </c>
      <c r="AC15" s="169">
        <v>203656</v>
      </c>
      <c r="AD15" s="169">
        <v>204297</v>
      </c>
      <c r="AE15" s="169">
        <v>57640</v>
      </c>
      <c r="AF15" s="171">
        <v>6500</v>
      </c>
      <c r="AG15" s="169">
        <v>3000</v>
      </c>
      <c r="AH15" s="200">
        <v>30793</v>
      </c>
      <c r="AI15" s="200">
        <v>0</v>
      </c>
      <c r="AJ15" s="200">
        <v>0</v>
      </c>
      <c r="AK15" s="200">
        <f>Senator14[[#This Row],[Intuit (Turbo Tax)]]+Senator14[[#This Row],[H&amp;R Block]]</f>
        <v>0</v>
      </c>
      <c r="AL15" s="110"/>
    </row>
    <row r="16" spans="1:40" x14ac:dyDescent="0.25">
      <c r="A16">
        <v>13</v>
      </c>
      <c r="B16" s="162" t="s">
        <v>42</v>
      </c>
      <c r="C16" s="162" t="s">
        <v>1289</v>
      </c>
      <c r="D16" s="162" t="s">
        <v>1505</v>
      </c>
      <c r="E16" s="162" t="s">
        <v>399</v>
      </c>
      <c r="F16" s="162" t="s">
        <v>4580</v>
      </c>
      <c r="G16" s="162" t="s">
        <v>730</v>
      </c>
      <c r="H16" s="162" t="s">
        <v>4547</v>
      </c>
      <c r="I16" s="162" t="s">
        <v>1780</v>
      </c>
      <c r="J16" s="162"/>
      <c r="K16" s="162"/>
      <c r="L16" s="162" t="s">
        <v>1606</v>
      </c>
      <c r="M16" s="162" t="str">
        <f>Senator14[[#This Row],[NAME]]&amp;""&amp;" ("&amp;""&amp;Senator14[[#This Row],[Political Affiliation (FOR PIVOT AND LINK TO MAIN)]]&amp;""&amp;"-"&amp;""&amp;Senator14[[#This Row],[Abbreviation]]&amp;""&amp;")"</f>
        <v>Young, Todd (R-IN)</v>
      </c>
      <c r="N16" s="162" t="s">
        <v>399</v>
      </c>
      <c r="O16" s="162" t="s">
        <v>398</v>
      </c>
      <c r="P16" s="162" t="str">
        <f>Senator14[[#This Row],[Last]]&amp;" "&amp;Senator14[[#This Row],[First]]</f>
        <v>Young Todd</v>
      </c>
      <c r="Q16" s="68" t="s">
        <v>313</v>
      </c>
      <c r="R16" s="162" t="str">
        <f>IF(Senator14[[#This Row],[Party]]="Republican","R",(IF(Senator14[[#This Row],[Party]]="Democratic","D",IF(Senator14[[#This Row],[Party]]="Independent","I","Error"))))</f>
        <v>R</v>
      </c>
      <c r="S16" s="162">
        <f>IF(Senator14[[#This Row],[Political Affiliation (FOR PIVOT AND LINK TO MAIN)]]="D",1,0)</f>
        <v>0</v>
      </c>
      <c r="T16" s="162" t="s">
        <v>1668</v>
      </c>
      <c r="U16" s="162" t="s">
        <v>1700</v>
      </c>
      <c r="V16" s="165">
        <v>26535</v>
      </c>
      <c r="W16" s="166">
        <v>50</v>
      </c>
      <c r="X16" s="162" t="s">
        <v>2100</v>
      </c>
      <c r="Y16" s="167" t="s">
        <v>335</v>
      </c>
      <c r="Z16" s="169" t="s">
        <v>2101</v>
      </c>
      <c r="AA16" s="165" t="s">
        <v>1823</v>
      </c>
      <c r="AB16" s="169" t="s">
        <v>2102</v>
      </c>
      <c r="AC16" s="169">
        <v>559429</v>
      </c>
      <c r="AD16" s="169">
        <v>191282</v>
      </c>
      <c r="AE16" s="169">
        <v>207218</v>
      </c>
      <c r="AF16" s="171">
        <v>6000</v>
      </c>
      <c r="AG16" s="169">
        <v>1500</v>
      </c>
      <c r="AH16" s="200">
        <v>19144</v>
      </c>
      <c r="AI16" s="200">
        <v>0</v>
      </c>
      <c r="AJ16" s="200">
        <v>3500</v>
      </c>
      <c r="AK16" s="200">
        <f>Senator14[[#This Row],[Intuit (Turbo Tax)]]+Senator14[[#This Row],[H&amp;R Block]]</f>
        <v>3500</v>
      </c>
      <c r="AL16" s="109"/>
    </row>
    <row r="17" spans="1:38" x14ac:dyDescent="0.25">
      <c r="A17">
        <v>14</v>
      </c>
      <c r="B17" s="69" t="s">
        <v>31</v>
      </c>
      <c r="C17" s="69" t="s">
        <v>1277</v>
      </c>
      <c r="D17" s="69" t="s">
        <v>1483</v>
      </c>
      <c r="E17" s="69" t="s">
        <v>363</v>
      </c>
      <c r="F17" s="69" t="s">
        <v>665</v>
      </c>
      <c r="G17" s="69" t="s">
        <v>711</v>
      </c>
      <c r="H17" s="69"/>
      <c r="I17" s="69"/>
      <c r="J17" s="69"/>
      <c r="K17" s="69"/>
      <c r="L17" s="69" t="s">
        <v>1585</v>
      </c>
      <c r="M17" s="69" t="str">
        <f>Senator14[[#This Row],[NAME]]&amp;""&amp;" ("&amp;""&amp;Senator14[[#This Row],[Political Affiliation (FOR PIVOT AND LINK TO MAIN)]]&amp;""&amp;"-"&amp;""&amp;Senator14[[#This Row],[Abbreviation]]&amp;""&amp;")"</f>
        <v>Sinema, Kyrsten (I-AZ)</v>
      </c>
      <c r="N17" s="69" t="s">
        <v>363</v>
      </c>
      <c r="O17" s="69" t="s">
        <v>362</v>
      </c>
      <c r="P17" s="69" t="str">
        <f>Senator14[[#This Row],[Last]]&amp;" "&amp;Senator14[[#This Row],[First]]</f>
        <v>Sinema Kyrsten</v>
      </c>
      <c r="Q17" s="69" t="s">
        <v>1669</v>
      </c>
      <c r="R17" s="69" t="str">
        <f>IF(Senator14[[#This Row],[Party]]="Republican","R",(IF(Senator14[[#This Row],[Party]]="Democratic","D",IF(Senator14[[#This Row],[Party]]="Independent","I","Error"))))</f>
        <v>I</v>
      </c>
      <c r="S17" s="69">
        <v>2</v>
      </c>
      <c r="T17" s="69" t="s">
        <v>304</v>
      </c>
      <c r="U17" s="69" t="s">
        <v>1678</v>
      </c>
      <c r="V17" s="163">
        <v>27953</v>
      </c>
      <c r="W17" s="164">
        <v>46</v>
      </c>
      <c r="X17" s="69" t="s">
        <v>1972</v>
      </c>
      <c r="Y17" s="69" t="s">
        <v>1973</v>
      </c>
      <c r="Z17" s="73" t="s">
        <v>1974</v>
      </c>
      <c r="AA17" s="163" t="s">
        <v>1896</v>
      </c>
      <c r="AB17" s="73" t="s">
        <v>684</v>
      </c>
      <c r="AC17" s="73">
        <v>0</v>
      </c>
      <c r="AD17" s="73">
        <v>0</v>
      </c>
      <c r="AE17" s="73">
        <v>0</v>
      </c>
      <c r="AF17" s="252">
        <v>5500</v>
      </c>
      <c r="AG17" s="73">
        <v>0</v>
      </c>
      <c r="AH17" s="200">
        <v>0</v>
      </c>
      <c r="AI17" s="200">
        <v>2900</v>
      </c>
      <c r="AJ17" s="200">
        <v>2500</v>
      </c>
      <c r="AK17" s="200">
        <f>Senator14[[#This Row],[Intuit (Turbo Tax)]]+Senator14[[#This Row],[H&amp;R Block]]</f>
        <v>5400</v>
      </c>
      <c r="AL17" s="110"/>
    </row>
    <row r="18" spans="1:38" x14ac:dyDescent="0.25">
      <c r="A18">
        <v>15</v>
      </c>
      <c r="B18" s="162" t="s">
        <v>45</v>
      </c>
      <c r="C18" s="162" t="s">
        <v>1292</v>
      </c>
      <c r="D18" s="162" t="s">
        <v>1510</v>
      </c>
      <c r="E18" s="162" t="s">
        <v>407</v>
      </c>
      <c r="F18" s="162" t="s">
        <v>1780</v>
      </c>
      <c r="G18" s="162"/>
      <c r="H18" s="162"/>
      <c r="I18" s="162"/>
      <c r="J18" s="162"/>
      <c r="K18" s="162"/>
      <c r="L18" s="162" t="s">
        <v>1611</v>
      </c>
      <c r="M18" s="162" t="str">
        <f>Senator14[[#This Row],[NAME]]&amp;""&amp;" ("&amp;""&amp;Senator14[[#This Row],[Political Affiliation (FOR PIVOT AND LINK TO MAIN)]]&amp;""&amp;"-"&amp;""&amp;Senator14[[#This Row],[Abbreviation]]&amp;""&amp;")"</f>
        <v>McConnell, Mitch (R-KY)</v>
      </c>
      <c r="N18" s="162" t="s">
        <v>407</v>
      </c>
      <c r="O18" s="162" t="s">
        <v>406</v>
      </c>
      <c r="P18" s="162" t="str">
        <f>Senator14[[#This Row],[Last]]&amp;" "&amp;Senator14[[#This Row],[First]]</f>
        <v>McConnell Mitch</v>
      </c>
      <c r="Q18" s="68" t="s">
        <v>313</v>
      </c>
      <c r="R18" s="162" t="str">
        <f>IF(Senator14[[#This Row],[Party]]="Republican","R",(IF(Senator14[[#This Row],[Party]]="Democratic","D",IF(Senator14[[#This Row],[Party]]="Independent","I","Error"))))</f>
        <v>R</v>
      </c>
      <c r="S18" s="162">
        <f>IF(Senator14[[#This Row],[Political Affiliation (FOR PIVOT AND LINK TO MAIN)]]="D",1,0)</f>
        <v>0</v>
      </c>
      <c r="T18" s="162" t="s">
        <v>1673</v>
      </c>
      <c r="U18" s="162" t="s">
        <v>1705</v>
      </c>
      <c r="V18" s="165">
        <v>15392</v>
      </c>
      <c r="W18" s="166">
        <v>80</v>
      </c>
      <c r="X18" s="162" t="s">
        <v>2023</v>
      </c>
      <c r="Y18" s="167" t="s">
        <v>2024</v>
      </c>
      <c r="Z18" s="169" t="s">
        <v>2025</v>
      </c>
      <c r="AA18" s="165" t="s">
        <v>2026</v>
      </c>
      <c r="AB18" s="169" t="s">
        <v>642</v>
      </c>
      <c r="AC18" s="169">
        <v>55132</v>
      </c>
      <c r="AD18" s="169">
        <v>36584</v>
      </c>
      <c r="AE18" s="169">
        <v>28655</v>
      </c>
      <c r="AF18" s="171">
        <v>5250</v>
      </c>
      <c r="AG18" s="169">
        <v>350</v>
      </c>
      <c r="AH18" s="200">
        <v>1175</v>
      </c>
      <c r="AI18" s="200">
        <v>7500</v>
      </c>
      <c r="AJ18" s="200">
        <v>0</v>
      </c>
      <c r="AK18" s="200">
        <f>Senator14[[#This Row],[Intuit (Turbo Tax)]]+Senator14[[#This Row],[H&amp;R Block]]</f>
        <v>7500</v>
      </c>
      <c r="AL18" s="109"/>
    </row>
    <row r="19" spans="1:38" x14ac:dyDescent="0.25">
      <c r="A19">
        <v>16</v>
      </c>
      <c r="B19" s="70" t="s">
        <v>76</v>
      </c>
      <c r="C19" s="70" t="s">
        <v>1323</v>
      </c>
      <c r="D19" s="70" t="s">
        <v>1573</v>
      </c>
      <c r="E19" s="70" t="s">
        <v>491</v>
      </c>
      <c r="F19" s="70" t="s">
        <v>4564</v>
      </c>
      <c r="G19" s="70" t="s">
        <v>1780</v>
      </c>
      <c r="H19" s="70"/>
      <c r="I19" s="70"/>
      <c r="J19" s="70"/>
      <c r="K19" s="70"/>
      <c r="L19" s="70" t="s">
        <v>1666</v>
      </c>
      <c r="M19" s="70" t="str">
        <f>Senator14[[#This Row],[NAME]]&amp;""&amp;" ("&amp;""&amp;Senator14[[#This Row],[Political Affiliation (FOR PIVOT AND LINK TO MAIN)]]&amp;""&amp;"-"&amp;""&amp;Senator14[[#This Row],[Abbreviation]]&amp;""&amp;")"</f>
        <v>Manchin, Joe, III (D-WV)</v>
      </c>
      <c r="N19" s="70" t="s">
        <v>491</v>
      </c>
      <c r="O19" s="70" t="s">
        <v>490</v>
      </c>
      <c r="P19" s="70" t="str">
        <f>Senator14[[#This Row],[Last]]&amp;" "&amp;Senator14[[#This Row],[First]]</f>
        <v>Manchin Joe</v>
      </c>
      <c r="Q19" s="68" t="s">
        <v>316</v>
      </c>
      <c r="R19" s="70" t="str">
        <f>IF(Senator14[[#This Row],[Party]]="Republican","R",(IF(Senator14[[#This Row],[Party]]="Democratic","D",IF(Senator14[[#This Row],[Party]]="Independent","I","Error"))))</f>
        <v>D</v>
      </c>
      <c r="S19" s="70">
        <f>IF(Senator14[[#This Row],[Political Affiliation (FOR PIVOT AND LINK TO MAIN)]]="D",1,0)</f>
        <v>1</v>
      </c>
      <c r="T19" s="70" t="s">
        <v>304</v>
      </c>
      <c r="U19" s="70" t="s">
        <v>1768</v>
      </c>
      <c r="V19" s="173">
        <v>17403</v>
      </c>
      <c r="W19" s="174">
        <v>75</v>
      </c>
      <c r="X19" s="70" t="s">
        <v>1917</v>
      </c>
      <c r="Y19" s="75" t="s">
        <v>1918</v>
      </c>
      <c r="Z19" s="71" t="s">
        <v>1919</v>
      </c>
      <c r="AA19" s="173" t="s">
        <v>1827</v>
      </c>
      <c r="AB19" s="71" t="s">
        <v>743</v>
      </c>
      <c r="AC19" s="71">
        <v>0</v>
      </c>
      <c r="AD19" s="71">
        <v>0</v>
      </c>
      <c r="AE19" s="71">
        <v>0</v>
      </c>
      <c r="AF19" s="74">
        <v>5000</v>
      </c>
      <c r="AG19" s="71">
        <v>0</v>
      </c>
      <c r="AH19" s="200">
        <v>0</v>
      </c>
      <c r="AI19" s="200">
        <v>5000</v>
      </c>
      <c r="AJ19" s="200">
        <v>0</v>
      </c>
      <c r="AK19" s="200">
        <f>Senator14[[#This Row],[Intuit (Turbo Tax)]]+Senator14[[#This Row],[H&amp;R Block]]</f>
        <v>5000</v>
      </c>
      <c r="AL19" s="109"/>
    </row>
    <row r="20" spans="1:38" x14ac:dyDescent="0.25">
      <c r="A20">
        <v>17</v>
      </c>
      <c r="B20" s="70" t="s">
        <v>65</v>
      </c>
      <c r="C20" s="70" t="s">
        <v>1312</v>
      </c>
      <c r="D20" s="70" t="s">
        <v>1551</v>
      </c>
      <c r="E20" s="70" t="s">
        <v>463</v>
      </c>
      <c r="F20" s="70" t="s">
        <v>665</v>
      </c>
      <c r="G20" s="70" t="s">
        <v>4467</v>
      </c>
      <c r="H20" s="70"/>
      <c r="I20" s="70"/>
      <c r="J20" s="70"/>
      <c r="K20" s="70"/>
      <c r="L20" s="70" t="s">
        <v>1651</v>
      </c>
      <c r="M20" s="70" t="str">
        <f>Senator14[[#This Row],[NAME]]&amp;""&amp;" ("&amp;""&amp;Senator14[[#This Row],[Political Affiliation (FOR PIVOT AND LINK TO MAIN)]]&amp;""&amp;"-"&amp;""&amp;Senator14[[#This Row],[Abbreviation]]&amp;""&amp;")"</f>
        <v>Wyden, Ron (D-OR)</v>
      </c>
      <c r="N20" s="70" t="s">
        <v>463</v>
      </c>
      <c r="O20" s="70" t="s">
        <v>462</v>
      </c>
      <c r="P20" s="70" t="str">
        <f>Senator14[[#This Row],[Last]]&amp;" "&amp;Senator14[[#This Row],[First]]</f>
        <v>Wyden Ron</v>
      </c>
      <c r="Q20" s="67" t="s">
        <v>316</v>
      </c>
      <c r="R20" s="70" t="str">
        <f>IF(Senator14[[#This Row],[Party]]="Republican","R",(IF(Senator14[[#This Row],[Party]]="Democratic","D",IF(Senator14[[#This Row],[Party]]="Independent","I","Error"))))</f>
        <v>D</v>
      </c>
      <c r="S20" s="70">
        <f>IF(Senator14[[#This Row],[Political Affiliation (FOR PIVOT AND LINK TO MAIN)]]="D",1,0)</f>
        <v>1</v>
      </c>
      <c r="T20" s="70" t="s">
        <v>1668</v>
      </c>
      <c r="U20" s="70" t="s">
        <v>1746</v>
      </c>
      <c r="V20" s="173">
        <v>18021</v>
      </c>
      <c r="W20" s="174">
        <v>73</v>
      </c>
      <c r="X20" s="70" t="s">
        <v>1816</v>
      </c>
      <c r="Y20" s="70" t="s">
        <v>335</v>
      </c>
      <c r="Z20" s="70" t="s">
        <v>2059</v>
      </c>
      <c r="AA20" s="173" t="s">
        <v>2060</v>
      </c>
      <c r="AB20" s="71" t="s">
        <v>616</v>
      </c>
      <c r="AC20" s="71">
        <v>428778</v>
      </c>
      <c r="AD20" s="71">
        <v>46735</v>
      </c>
      <c r="AE20" s="71">
        <v>300907</v>
      </c>
      <c r="AF20" s="74">
        <v>5000</v>
      </c>
      <c r="AG20" s="71">
        <v>0</v>
      </c>
      <c r="AH20" s="200">
        <v>0</v>
      </c>
      <c r="AI20" s="200">
        <v>0</v>
      </c>
      <c r="AJ20" s="200">
        <v>2500</v>
      </c>
      <c r="AK20" s="200">
        <f>Senator14[[#This Row],[Intuit (Turbo Tax)]]+Senator14[[#This Row],[H&amp;R Block]]</f>
        <v>2500</v>
      </c>
      <c r="AL20" s="110"/>
    </row>
    <row r="21" spans="1:38" x14ac:dyDescent="0.25">
      <c r="A21">
        <v>18</v>
      </c>
      <c r="B21" s="70" t="s">
        <v>56</v>
      </c>
      <c r="C21" s="70" t="s">
        <v>1303</v>
      </c>
      <c r="D21" s="70" t="s">
        <v>1533</v>
      </c>
      <c r="E21" s="70" t="s">
        <v>441</v>
      </c>
      <c r="F21" s="70" t="s">
        <v>730</v>
      </c>
      <c r="G21" s="70" t="s">
        <v>1856</v>
      </c>
      <c r="H21" s="70" t="s">
        <v>4467</v>
      </c>
      <c r="I21" s="70" t="s">
        <v>1780</v>
      </c>
      <c r="J21" s="70"/>
      <c r="K21" s="70"/>
      <c r="L21" s="70" t="s">
        <v>1633</v>
      </c>
      <c r="M21" s="70" t="str">
        <f>Senator14[[#This Row],[NAME]]&amp;""&amp;" ("&amp;""&amp;Senator14[[#This Row],[Political Affiliation (FOR PIVOT AND LINK TO MAIN)]]&amp;""&amp;"-"&amp;""&amp;Senator14[[#This Row],[Abbreviation]]&amp;""&amp;")"</f>
        <v>Rosen, Jacky (D-NV)</v>
      </c>
      <c r="N21" s="70" t="s">
        <v>441</v>
      </c>
      <c r="O21" s="70" t="s">
        <v>440</v>
      </c>
      <c r="P21" s="70" t="str">
        <f>Senator14[[#This Row],[Last]]&amp;" "&amp;Senator14[[#This Row],[First]]</f>
        <v>Rosen Jacky</v>
      </c>
      <c r="Q21" s="67" t="s">
        <v>316</v>
      </c>
      <c r="R21" s="70" t="str">
        <f>IF(Senator14[[#This Row],[Party]]="Republican","R",(IF(Senator14[[#This Row],[Party]]="Democratic","D",IF(Senator14[[#This Row],[Party]]="Independent","I","Error"))))</f>
        <v>D</v>
      </c>
      <c r="S21" s="70">
        <f>IF(Senator14[[#This Row],[Political Affiliation (FOR PIVOT AND LINK TO MAIN)]]="D",1,0)</f>
        <v>1</v>
      </c>
      <c r="T21" s="70" t="s">
        <v>304</v>
      </c>
      <c r="U21" s="70" t="s">
        <v>1728</v>
      </c>
      <c r="V21" s="173">
        <v>21034</v>
      </c>
      <c r="W21" s="174">
        <v>65</v>
      </c>
      <c r="X21" s="70" t="s">
        <v>1894</v>
      </c>
      <c r="Y21" s="70" t="s">
        <v>335</v>
      </c>
      <c r="Z21" s="71" t="s">
        <v>1895</v>
      </c>
      <c r="AA21" s="173" t="s">
        <v>1896</v>
      </c>
      <c r="AB21" s="71" t="s">
        <v>1897</v>
      </c>
      <c r="AC21" s="71">
        <v>103836</v>
      </c>
      <c r="AD21" s="71">
        <v>8592</v>
      </c>
      <c r="AE21" s="71">
        <v>51181</v>
      </c>
      <c r="AF21" s="74">
        <v>4000</v>
      </c>
      <c r="AG21" s="71">
        <v>0</v>
      </c>
      <c r="AH21" s="200">
        <v>0</v>
      </c>
      <c r="AI21" s="200">
        <v>0</v>
      </c>
      <c r="AJ21" s="200">
        <v>675</v>
      </c>
      <c r="AK21" s="200">
        <f>Senator14[[#This Row],[Intuit (Turbo Tax)]]+Senator14[[#This Row],[H&amp;R Block]]</f>
        <v>675</v>
      </c>
      <c r="AL21" s="109"/>
    </row>
    <row r="22" spans="1:38" x14ac:dyDescent="0.25">
      <c r="A22">
        <v>19</v>
      </c>
      <c r="B22" s="70" t="s">
        <v>60</v>
      </c>
      <c r="C22" s="70" t="s">
        <v>1307</v>
      </c>
      <c r="D22" s="70" t="s">
        <v>1541</v>
      </c>
      <c r="E22" s="70" t="s">
        <v>449</v>
      </c>
      <c r="F22" s="70" t="s">
        <v>1780</v>
      </c>
      <c r="G22" s="70" t="s">
        <v>730</v>
      </c>
      <c r="H22" s="70"/>
      <c r="I22" s="70"/>
      <c r="J22" s="70"/>
      <c r="K22" s="70"/>
      <c r="L22" s="70" t="s">
        <v>1641</v>
      </c>
      <c r="M22" s="70" t="str">
        <f>Senator14[[#This Row],[NAME]]&amp;""&amp;" ("&amp;""&amp;Senator14[[#This Row],[Political Affiliation (FOR PIVOT AND LINK TO MAIN)]]&amp;""&amp;"-"&amp;""&amp;Senator14[[#This Row],[Abbreviation]]&amp;""&amp;")"</f>
        <v>Schumer, Charles E. (D-NY)</v>
      </c>
      <c r="N22" s="70" t="s">
        <v>449</v>
      </c>
      <c r="O22" s="70" t="s">
        <v>4441</v>
      </c>
      <c r="P22" s="70" t="str">
        <f>Senator14[[#This Row],[Last]]&amp;" "&amp;Senator14[[#This Row],[First]]</f>
        <v>Schumer Charles E</v>
      </c>
      <c r="Q22" s="67" t="s">
        <v>316</v>
      </c>
      <c r="R22" s="70" t="str">
        <f>IF(Senator14[[#This Row],[Party]]="Republican","R",(IF(Senator14[[#This Row],[Party]]="Democratic","D",IF(Senator14[[#This Row],[Party]]="Independent","I","Error"))))</f>
        <v>D</v>
      </c>
      <c r="S22" s="70">
        <f>IF(Senator14[[#This Row],[Political Affiliation (FOR PIVOT AND LINK TO MAIN)]]="D",1,0)</f>
        <v>1</v>
      </c>
      <c r="T22" s="70" t="s">
        <v>1668</v>
      </c>
      <c r="U22" s="70" t="s">
        <v>1736</v>
      </c>
      <c r="V22" s="173">
        <v>18590</v>
      </c>
      <c r="W22" s="174">
        <v>72</v>
      </c>
      <c r="X22" s="70" t="s">
        <v>1780</v>
      </c>
      <c r="Y22" s="70" t="s">
        <v>739</v>
      </c>
      <c r="Z22" s="70" t="s">
        <v>1840</v>
      </c>
      <c r="AA22" s="173" t="s">
        <v>1841</v>
      </c>
      <c r="AB22" s="71" t="s">
        <v>608</v>
      </c>
      <c r="AC22" s="71">
        <v>0</v>
      </c>
      <c r="AD22" s="71">
        <v>0</v>
      </c>
      <c r="AE22" s="71">
        <v>0</v>
      </c>
      <c r="AF22" s="74">
        <v>3675</v>
      </c>
      <c r="AG22" s="71">
        <v>0</v>
      </c>
      <c r="AH22" s="200">
        <v>0</v>
      </c>
      <c r="AI22" s="200">
        <v>8800</v>
      </c>
      <c r="AJ22" s="200">
        <v>6000</v>
      </c>
      <c r="AK22" s="200">
        <f>Senator14[[#This Row],[Intuit (Turbo Tax)]]+Senator14[[#This Row],[H&amp;R Block]]</f>
        <v>14800</v>
      </c>
      <c r="AL22" s="110"/>
    </row>
    <row r="23" spans="1:38" x14ac:dyDescent="0.25">
      <c r="A23">
        <v>20</v>
      </c>
      <c r="B23" s="162" t="s">
        <v>64</v>
      </c>
      <c r="C23" s="162" t="s">
        <v>1311</v>
      </c>
      <c r="D23" s="162" t="s">
        <v>1548</v>
      </c>
      <c r="E23" s="162" t="s">
        <v>459</v>
      </c>
      <c r="F23" s="162" t="s">
        <v>665</v>
      </c>
      <c r="G23" s="162" t="s">
        <v>4509</v>
      </c>
      <c r="H23" s="162"/>
      <c r="I23" s="162"/>
      <c r="J23" s="162"/>
      <c r="K23" s="162"/>
      <c r="L23" s="162" t="s">
        <v>1648</v>
      </c>
      <c r="M23" s="162" t="str">
        <f>Senator14[[#This Row],[NAME]]&amp;""&amp;" ("&amp;""&amp;Senator14[[#This Row],[Political Affiliation (FOR PIVOT AND LINK TO MAIN)]]&amp;""&amp;"-"&amp;""&amp;Senator14[[#This Row],[Abbreviation]]&amp;""&amp;")"</f>
        <v>Lankford, James (R-OK)</v>
      </c>
      <c r="N23" s="162" t="s">
        <v>459</v>
      </c>
      <c r="O23" s="162" t="s">
        <v>458</v>
      </c>
      <c r="P23" s="162" t="str">
        <f>Senator14[[#This Row],[Last]]&amp;" "&amp;Senator14[[#This Row],[First]]</f>
        <v>Lankford James</v>
      </c>
      <c r="Q23" s="68" t="s">
        <v>313</v>
      </c>
      <c r="R23" s="162" t="str">
        <f>IF(Senator14[[#This Row],[Party]]="Republican","R",(IF(Senator14[[#This Row],[Party]]="Democratic","D",IF(Senator14[[#This Row],[Party]]="Independent","I","Error"))))</f>
        <v>R</v>
      </c>
      <c r="S23" s="162">
        <f>IF(Senator14[[#This Row],[Political Affiliation (FOR PIVOT AND LINK TO MAIN)]]="D",1,0)</f>
        <v>0</v>
      </c>
      <c r="T23" s="162" t="s">
        <v>1668</v>
      </c>
      <c r="U23" s="162" t="s">
        <v>1743</v>
      </c>
      <c r="V23" s="165">
        <v>24901</v>
      </c>
      <c r="W23" s="166">
        <v>54</v>
      </c>
      <c r="X23" s="162" t="s">
        <v>1898</v>
      </c>
      <c r="Y23" s="167" t="s">
        <v>335</v>
      </c>
      <c r="Z23" s="162" t="s">
        <v>1899</v>
      </c>
      <c r="AA23" s="165" t="s">
        <v>1799</v>
      </c>
      <c r="AB23" s="169" t="s">
        <v>1900</v>
      </c>
      <c r="AC23" s="169">
        <v>184009</v>
      </c>
      <c r="AD23" s="169">
        <v>426873</v>
      </c>
      <c r="AE23" s="169">
        <v>110535</v>
      </c>
      <c r="AF23" s="171">
        <v>3250</v>
      </c>
      <c r="AG23" s="169">
        <v>0</v>
      </c>
      <c r="AH23" s="200">
        <v>16052</v>
      </c>
      <c r="AI23" s="200">
        <v>0</v>
      </c>
      <c r="AJ23" s="200">
        <v>2500</v>
      </c>
      <c r="AK23" s="200">
        <f>Senator14[[#This Row],[Intuit (Turbo Tax)]]+Senator14[[#This Row],[H&amp;R Block]]</f>
        <v>2500</v>
      </c>
      <c r="AL23" s="110"/>
    </row>
    <row r="24" spans="1:38" x14ac:dyDescent="0.25">
      <c r="A24">
        <v>21</v>
      </c>
      <c r="B24" s="70" t="s">
        <v>57</v>
      </c>
      <c r="C24" s="70" t="s">
        <v>1304</v>
      </c>
      <c r="D24" s="70" t="s">
        <v>1535</v>
      </c>
      <c r="E24" s="70" t="s">
        <v>443</v>
      </c>
      <c r="F24" s="70" t="s">
        <v>4574</v>
      </c>
      <c r="G24" s="70" t="s">
        <v>1780</v>
      </c>
      <c r="H24" s="70" t="s">
        <v>4531</v>
      </c>
      <c r="I24" s="70" t="s">
        <v>4486</v>
      </c>
      <c r="J24" s="70"/>
      <c r="K24" s="70"/>
      <c r="L24" s="70" t="s">
        <v>1635</v>
      </c>
      <c r="M24" s="70" t="str">
        <f>Senator14[[#This Row],[NAME]]&amp;""&amp;" ("&amp;""&amp;Senator14[[#This Row],[Political Affiliation (FOR PIVOT AND LINK TO MAIN)]]&amp;""&amp;"-"&amp;""&amp;Senator14[[#This Row],[Abbreviation]]&amp;""&amp;")"</f>
        <v>Shaheen, Jeanne (D-NH)</v>
      </c>
      <c r="N24" s="70" t="s">
        <v>443</v>
      </c>
      <c r="O24" s="70" t="s">
        <v>442</v>
      </c>
      <c r="P24" s="70" t="str">
        <f>Senator14[[#This Row],[Last]]&amp;" "&amp;Senator14[[#This Row],[First]]</f>
        <v>Shaheen Jeanne</v>
      </c>
      <c r="Q24" s="67" t="s">
        <v>316</v>
      </c>
      <c r="R24" s="70" t="str">
        <f>IF(Senator14[[#This Row],[Party]]="Republican","R",(IF(Senator14[[#This Row],[Party]]="Democratic","D",IF(Senator14[[#This Row],[Party]]="Independent","I","Error"))))</f>
        <v>D</v>
      </c>
      <c r="S24" s="70">
        <f>IF(Senator14[[#This Row],[Political Affiliation (FOR PIVOT AND LINK TO MAIN)]]="D",1,0)</f>
        <v>1</v>
      </c>
      <c r="T24" s="70" t="s">
        <v>1673</v>
      </c>
      <c r="U24" s="70" t="s">
        <v>1730</v>
      </c>
      <c r="V24" s="173">
        <v>17195</v>
      </c>
      <c r="W24" s="174">
        <v>75</v>
      </c>
      <c r="X24" s="70" t="s">
        <v>1901</v>
      </c>
      <c r="Y24" s="70" t="s">
        <v>1902</v>
      </c>
      <c r="Z24" s="70" t="s">
        <v>1903</v>
      </c>
      <c r="AA24" s="173" t="s">
        <v>1904</v>
      </c>
      <c r="AB24" s="71" t="s">
        <v>1905</v>
      </c>
      <c r="AC24" s="71">
        <v>43243</v>
      </c>
      <c r="AD24" s="71">
        <v>8225</v>
      </c>
      <c r="AE24" s="71">
        <v>14479</v>
      </c>
      <c r="AF24" s="74">
        <v>3000</v>
      </c>
      <c r="AG24" s="71">
        <v>5000</v>
      </c>
      <c r="AH24" s="200">
        <v>0</v>
      </c>
      <c r="AI24" s="200">
        <v>0</v>
      </c>
      <c r="AJ24" s="200">
        <v>0</v>
      </c>
      <c r="AK24" s="200">
        <f>Senator14[[#This Row],[Intuit (Turbo Tax)]]+Senator14[[#This Row],[H&amp;R Block]]</f>
        <v>0</v>
      </c>
      <c r="AL24" s="110"/>
    </row>
    <row r="25" spans="1:38" x14ac:dyDescent="0.25">
      <c r="A25">
        <v>22</v>
      </c>
      <c r="B25" s="162" t="s">
        <v>46</v>
      </c>
      <c r="C25" s="162" t="s">
        <v>1293</v>
      </c>
      <c r="D25" s="162" t="s">
        <v>1512</v>
      </c>
      <c r="E25" s="162" t="s">
        <v>411</v>
      </c>
      <c r="F25" s="162" t="s">
        <v>4553</v>
      </c>
      <c r="G25" s="162" t="s">
        <v>4472</v>
      </c>
      <c r="H25" s="162" t="s">
        <v>4479</v>
      </c>
      <c r="I25" s="162" t="s">
        <v>4480</v>
      </c>
      <c r="J25" s="162"/>
      <c r="K25" s="162"/>
      <c r="L25" s="162" t="s">
        <v>1613</v>
      </c>
      <c r="M25" s="162" t="str">
        <f>Senator14[[#This Row],[NAME]]&amp;""&amp;" ("&amp;""&amp;Senator14[[#This Row],[Political Affiliation (FOR PIVOT AND LINK TO MAIN)]]&amp;""&amp;"-"&amp;""&amp;Senator14[[#This Row],[Abbreviation]]&amp;""&amp;")"</f>
        <v>Cassidy, Bill (R-LA)</v>
      </c>
      <c r="N25" s="162" t="s">
        <v>411</v>
      </c>
      <c r="O25" s="162" t="s">
        <v>410</v>
      </c>
      <c r="P25" s="162" t="str">
        <f>Senator14[[#This Row],[Last]]&amp;" "&amp;Senator14[[#This Row],[First]]</f>
        <v>Cassidy Bill</v>
      </c>
      <c r="Q25" s="68" t="s">
        <v>313</v>
      </c>
      <c r="R25" s="162" t="str">
        <f>IF(Senator14[[#This Row],[Party]]="Republican","R",(IF(Senator14[[#This Row],[Party]]="Democratic","D",IF(Senator14[[#This Row],[Party]]="Independent","I","Error"))))</f>
        <v>R</v>
      </c>
      <c r="S25" s="162">
        <f>IF(Senator14[[#This Row],[Political Affiliation (FOR PIVOT AND LINK TO MAIN)]]="D",1,0)</f>
        <v>0</v>
      </c>
      <c r="T25" s="162" t="s">
        <v>1673</v>
      </c>
      <c r="U25" s="162" t="s">
        <v>1707</v>
      </c>
      <c r="V25" s="165">
        <v>21091</v>
      </c>
      <c r="W25" s="166">
        <v>65</v>
      </c>
      <c r="X25" s="162" t="s">
        <v>633</v>
      </c>
      <c r="Y25" s="170" t="s">
        <v>1804</v>
      </c>
      <c r="Z25" s="169" t="s">
        <v>1805</v>
      </c>
      <c r="AA25" s="165" t="s">
        <v>1799</v>
      </c>
      <c r="AB25" s="169" t="s">
        <v>686</v>
      </c>
      <c r="AC25" s="169">
        <v>103619</v>
      </c>
      <c r="AD25" s="169">
        <v>53264</v>
      </c>
      <c r="AE25" s="169">
        <v>93869</v>
      </c>
      <c r="AF25" s="171">
        <v>2500</v>
      </c>
      <c r="AG25" s="169">
        <v>1000</v>
      </c>
      <c r="AH25" s="200">
        <v>0</v>
      </c>
      <c r="AI25" s="200">
        <v>0</v>
      </c>
      <c r="AJ25" s="200">
        <v>0</v>
      </c>
      <c r="AK25" s="200">
        <f>Senator14[[#This Row],[Intuit (Turbo Tax)]]+Senator14[[#This Row],[H&amp;R Block]]</f>
        <v>0</v>
      </c>
      <c r="AL25" s="109"/>
    </row>
    <row r="26" spans="1:38" x14ac:dyDescent="0.25">
      <c r="A26">
        <v>23</v>
      </c>
      <c r="B26" s="162" t="s">
        <v>47</v>
      </c>
      <c r="C26" s="162" t="s">
        <v>1294</v>
      </c>
      <c r="D26" s="162" t="s">
        <v>1514</v>
      </c>
      <c r="E26" s="162" t="s">
        <v>414</v>
      </c>
      <c r="F26" s="162" t="s">
        <v>4467</v>
      </c>
      <c r="G26" s="162" t="s">
        <v>1780</v>
      </c>
      <c r="H26" s="162"/>
      <c r="I26" s="162"/>
      <c r="J26" s="162"/>
      <c r="K26" s="162"/>
      <c r="L26" s="162" t="s">
        <v>1614</v>
      </c>
      <c r="M26" s="162" t="str">
        <f>Senator14[[#This Row],[NAME]]&amp;""&amp;" ("&amp;""&amp;Senator14[[#This Row],[Political Affiliation (FOR PIVOT AND LINK TO MAIN)]]&amp;""&amp;"-"&amp;""&amp;Senator14[[#This Row],[Abbreviation]]&amp;""&amp;")"</f>
        <v>Collins, Susan M. (R-ME)</v>
      </c>
      <c r="N26" s="162" t="s">
        <v>414</v>
      </c>
      <c r="O26" s="162" t="s">
        <v>4428</v>
      </c>
      <c r="P26" s="162" t="str">
        <f>Senator14[[#This Row],[Last]]&amp;" "&amp;Senator14[[#This Row],[First]]</f>
        <v>Collins Susan M</v>
      </c>
      <c r="Q26" s="68" t="s">
        <v>313</v>
      </c>
      <c r="R26" s="162" t="str">
        <f>IF(Senator14[[#This Row],[Party]]="Republican","R",(IF(Senator14[[#This Row],[Party]]="Democratic","D",IF(Senator14[[#This Row],[Party]]="Independent","I","Error"))))</f>
        <v>R</v>
      </c>
      <c r="S26" s="162">
        <f>IF(Senator14[[#This Row],[Political Affiliation (FOR PIVOT AND LINK TO MAIN)]]="D",1,0)</f>
        <v>0</v>
      </c>
      <c r="T26" s="162" t="s">
        <v>1673</v>
      </c>
      <c r="U26" s="162" t="s">
        <v>1709</v>
      </c>
      <c r="V26" s="165">
        <v>19335</v>
      </c>
      <c r="W26" s="166">
        <v>70</v>
      </c>
      <c r="X26" s="162" t="s">
        <v>2073</v>
      </c>
      <c r="Y26" s="167" t="s">
        <v>1797</v>
      </c>
      <c r="Z26" s="169" t="s">
        <v>2074</v>
      </c>
      <c r="AA26" s="165" t="s">
        <v>1870</v>
      </c>
      <c r="AB26" s="169" t="s">
        <v>2075</v>
      </c>
      <c r="AC26" s="169">
        <v>0</v>
      </c>
      <c r="AD26" s="169">
        <v>0</v>
      </c>
      <c r="AE26" s="169">
        <v>0</v>
      </c>
      <c r="AF26" s="171">
        <v>2500</v>
      </c>
      <c r="AG26" s="169">
        <v>0</v>
      </c>
      <c r="AH26" s="200">
        <v>0</v>
      </c>
      <c r="AI26" s="200">
        <v>0</v>
      </c>
      <c r="AJ26" s="200">
        <v>0</v>
      </c>
      <c r="AK26" s="200">
        <f>Senator14[[#This Row],[Intuit (Turbo Tax)]]+Senator14[[#This Row],[H&amp;R Block]]</f>
        <v>0</v>
      </c>
      <c r="AL26" s="110"/>
    </row>
    <row r="27" spans="1:38" x14ac:dyDescent="0.25">
      <c r="A27">
        <v>24</v>
      </c>
      <c r="B27" s="70" t="s">
        <v>59</v>
      </c>
      <c r="C27" s="70" t="s">
        <v>1306</v>
      </c>
      <c r="D27" s="70" t="s">
        <v>1538</v>
      </c>
      <c r="E27" s="70" t="s">
        <v>448</v>
      </c>
      <c r="F27" s="70" t="s">
        <v>4559</v>
      </c>
      <c r="G27" s="70" t="s">
        <v>4501</v>
      </c>
      <c r="H27" s="70"/>
      <c r="I27" s="70"/>
      <c r="J27" s="70"/>
      <c r="K27" s="70"/>
      <c r="L27" s="70" t="s">
        <v>1638</v>
      </c>
      <c r="M27" s="70" t="str">
        <f>Senator14[[#This Row],[NAME]]&amp;""&amp;" ("&amp;""&amp;Senator14[[#This Row],[Political Affiliation (FOR PIVOT AND LINK TO MAIN)]]&amp;""&amp;"-"&amp;""&amp;Senator14[[#This Row],[Abbreviation]]&amp;""&amp;")"</f>
        <v>Heinrich, Martin (D-NM)</v>
      </c>
      <c r="N27" s="70" t="s">
        <v>448</v>
      </c>
      <c r="O27" s="70" t="s">
        <v>447</v>
      </c>
      <c r="P27" s="70" t="str">
        <f>Senator14[[#This Row],[Last]]&amp;" "&amp;Senator14[[#This Row],[First]]</f>
        <v>Heinrich Martin</v>
      </c>
      <c r="Q27" s="67" t="s">
        <v>316</v>
      </c>
      <c r="R27" s="70" t="str">
        <f>IF(Senator14[[#This Row],[Party]]="Republican","R",(IF(Senator14[[#This Row],[Party]]="Democratic","D",IF(Senator14[[#This Row],[Party]]="Independent","I","Error"))))</f>
        <v>D</v>
      </c>
      <c r="S27" s="70">
        <f>IF(Senator14[[#This Row],[Political Affiliation (FOR PIVOT AND LINK TO MAIN)]]="D",1,0)</f>
        <v>1</v>
      </c>
      <c r="T27" s="70" t="s">
        <v>304</v>
      </c>
      <c r="U27" s="70" t="s">
        <v>1733</v>
      </c>
      <c r="V27" s="173">
        <v>26223</v>
      </c>
      <c r="W27" s="174">
        <v>51</v>
      </c>
      <c r="X27" s="70" t="s">
        <v>2005</v>
      </c>
      <c r="Y27" s="70" t="s">
        <v>2006</v>
      </c>
      <c r="Z27" s="71" t="s">
        <v>625</v>
      </c>
      <c r="AA27" s="173" t="s">
        <v>1787</v>
      </c>
      <c r="AB27" s="71" t="s">
        <v>750</v>
      </c>
      <c r="AC27" s="71">
        <v>34192</v>
      </c>
      <c r="AD27" s="71">
        <v>2550</v>
      </c>
      <c r="AE27" s="71">
        <v>22826</v>
      </c>
      <c r="AF27" s="74">
        <v>2500</v>
      </c>
      <c r="AG27" s="71">
        <v>0</v>
      </c>
      <c r="AH27" s="200">
        <v>0</v>
      </c>
      <c r="AI27" s="200">
        <v>0</v>
      </c>
      <c r="AJ27" s="200">
        <v>2500</v>
      </c>
      <c r="AK27" s="200">
        <f>Senator14[[#This Row],[Intuit (Turbo Tax)]]+Senator14[[#This Row],[H&amp;R Block]]</f>
        <v>2500</v>
      </c>
      <c r="AL27" s="110"/>
    </row>
    <row r="28" spans="1:38" x14ac:dyDescent="0.25">
      <c r="A28">
        <v>25</v>
      </c>
      <c r="B28" s="162" t="s">
        <v>40</v>
      </c>
      <c r="C28" s="162" t="s">
        <v>1287</v>
      </c>
      <c r="D28" s="162" t="s">
        <v>1501</v>
      </c>
      <c r="E28" s="162" t="s">
        <v>391</v>
      </c>
      <c r="F28" s="162" t="s">
        <v>1780</v>
      </c>
      <c r="G28" s="162" t="s">
        <v>4512</v>
      </c>
      <c r="H28" s="162" t="s">
        <v>4526</v>
      </c>
      <c r="I28" s="162"/>
      <c r="J28" s="162"/>
      <c r="K28" s="162"/>
      <c r="L28" s="162" t="s">
        <v>1603</v>
      </c>
      <c r="M28" s="162" t="str">
        <f>Senator14[[#This Row],[NAME]]&amp;""&amp;" ("&amp;""&amp;Senator14[[#This Row],[Political Affiliation (FOR PIVOT AND LINK TO MAIN)]]&amp;""&amp;"-"&amp;""&amp;Senator14[[#This Row],[Abbreviation]]&amp;""&amp;")"</f>
        <v>Risch, James E. (R-ID)</v>
      </c>
      <c r="N28" s="162" t="s">
        <v>391</v>
      </c>
      <c r="O28" s="162" t="s">
        <v>4440</v>
      </c>
      <c r="P28" s="162" t="str">
        <f>Senator14[[#This Row],[Last]]&amp;" "&amp;Senator14[[#This Row],[First]]</f>
        <v>Risch James E</v>
      </c>
      <c r="Q28" s="68" t="s">
        <v>313</v>
      </c>
      <c r="R28" s="162" t="str">
        <f>IF(Senator14[[#This Row],[Party]]="Republican","R",(IF(Senator14[[#This Row],[Party]]="Democratic","D",IF(Senator14[[#This Row],[Party]]="Independent","I","Error"))))</f>
        <v>R</v>
      </c>
      <c r="S28" s="162">
        <f>IF(Senator14[[#This Row],[Political Affiliation (FOR PIVOT AND LINK TO MAIN)]]="D",1,0)</f>
        <v>0</v>
      </c>
      <c r="T28" s="162" t="s">
        <v>1673</v>
      </c>
      <c r="U28" s="162" t="s">
        <v>1696</v>
      </c>
      <c r="V28" s="165">
        <v>15829</v>
      </c>
      <c r="W28" s="166">
        <v>79</v>
      </c>
      <c r="X28" s="162" t="s">
        <v>1913</v>
      </c>
      <c r="Y28" s="167" t="s">
        <v>1914</v>
      </c>
      <c r="Z28" s="162" t="s">
        <v>1915</v>
      </c>
      <c r="AA28" s="165" t="s">
        <v>1904</v>
      </c>
      <c r="AB28" s="169" t="s">
        <v>1916</v>
      </c>
      <c r="AC28" s="169">
        <v>0</v>
      </c>
      <c r="AD28" s="169">
        <v>0</v>
      </c>
      <c r="AE28" s="169">
        <v>0</v>
      </c>
      <c r="AF28" s="171">
        <v>2500</v>
      </c>
      <c r="AG28" s="169">
        <v>0</v>
      </c>
      <c r="AH28" s="200">
        <v>0</v>
      </c>
      <c r="AI28" s="200">
        <v>0</v>
      </c>
      <c r="AJ28" s="200">
        <v>0</v>
      </c>
      <c r="AK28" s="200">
        <f>Senator14[[#This Row],[Intuit (Turbo Tax)]]+Senator14[[#This Row],[H&amp;R Block]]</f>
        <v>0</v>
      </c>
      <c r="AL28" s="109"/>
    </row>
    <row r="29" spans="1:38" x14ac:dyDescent="0.25">
      <c r="A29">
        <v>26</v>
      </c>
      <c r="B29" s="162" t="s">
        <v>42</v>
      </c>
      <c r="C29" s="162" t="s">
        <v>1289</v>
      </c>
      <c r="D29" s="162" t="s">
        <v>1504</v>
      </c>
      <c r="E29" s="162" t="s">
        <v>397</v>
      </c>
      <c r="F29" s="162" t="s">
        <v>674</v>
      </c>
      <c r="G29" s="162"/>
      <c r="H29" s="162"/>
      <c r="I29" s="162"/>
      <c r="J29" s="162"/>
      <c r="K29" s="162"/>
      <c r="L29" s="162" t="s">
        <v>1602</v>
      </c>
      <c r="M29" s="162" t="str">
        <f>Senator14[[#This Row],[NAME]]&amp;""&amp;" ("&amp;""&amp;Senator14[[#This Row],[Political Affiliation (FOR PIVOT AND LINK TO MAIN)]]&amp;""&amp;"-"&amp;""&amp;Senator14[[#This Row],[Abbreviation]]&amp;""&amp;")"</f>
        <v>Braun, Mike (R-IN)</v>
      </c>
      <c r="N29" s="162" t="s">
        <v>397</v>
      </c>
      <c r="O29" s="162" t="s">
        <v>392</v>
      </c>
      <c r="P29" s="162" t="str">
        <f>Senator14[[#This Row],[Last]]&amp;" "&amp;Senator14[[#This Row],[First]]</f>
        <v>Braun Mike</v>
      </c>
      <c r="Q29" s="68" t="s">
        <v>313</v>
      </c>
      <c r="R29" s="162" t="str">
        <f>IF(Senator14[[#This Row],[Party]]="Republican","R",(IF(Senator14[[#This Row],[Party]]="Democratic","D",IF(Senator14[[#This Row],[Party]]="Independent","I","Error"))))</f>
        <v>R</v>
      </c>
      <c r="S29" s="162">
        <f>IF(Senator14[[#This Row],[Political Affiliation (FOR PIVOT AND LINK TO MAIN)]]="D",1,0)</f>
        <v>0</v>
      </c>
      <c r="T29" s="162" t="s">
        <v>304</v>
      </c>
      <c r="U29" s="162" t="s">
        <v>1699</v>
      </c>
      <c r="V29" s="165">
        <v>19807</v>
      </c>
      <c r="W29" s="166">
        <v>68</v>
      </c>
      <c r="X29" s="162" t="s">
        <v>674</v>
      </c>
      <c r="Y29" s="167" t="s">
        <v>2012</v>
      </c>
      <c r="Z29" s="169" t="s">
        <v>2013</v>
      </c>
      <c r="AA29" s="165" t="s">
        <v>1896</v>
      </c>
      <c r="AB29" s="169" t="s">
        <v>2014</v>
      </c>
      <c r="AC29" s="169">
        <v>26075</v>
      </c>
      <c r="AD29" s="169">
        <v>18500</v>
      </c>
      <c r="AE29" s="169">
        <v>700</v>
      </c>
      <c r="AF29" s="171">
        <v>2000</v>
      </c>
      <c r="AG29" s="169">
        <v>2500</v>
      </c>
      <c r="AH29" s="200">
        <v>0</v>
      </c>
      <c r="AI29" s="200">
        <v>0</v>
      </c>
      <c r="AJ29" s="200">
        <v>0</v>
      </c>
      <c r="AK29" s="200">
        <f>Senator14[[#This Row],[Intuit (Turbo Tax)]]+Senator14[[#This Row],[H&amp;R Block]]</f>
        <v>0</v>
      </c>
      <c r="AL29" s="110"/>
    </row>
    <row r="30" spans="1:38" x14ac:dyDescent="0.25">
      <c r="A30">
        <v>27</v>
      </c>
      <c r="B30" s="70" t="s">
        <v>38</v>
      </c>
      <c r="C30" s="70" t="s">
        <v>1285</v>
      </c>
      <c r="D30" s="70" t="s">
        <v>1496</v>
      </c>
      <c r="E30" s="70" t="s">
        <v>386</v>
      </c>
      <c r="F30" s="70" t="s">
        <v>4567</v>
      </c>
      <c r="G30" s="70" t="s">
        <v>4520</v>
      </c>
      <c r="H30" s="70" t="s">
        <v>4521</v>
      </c>
      <c r="I30" s="70"/>
      <c r="J30" s="70"/>
      <c r="K30" s="70"/>
      <c r="L30" s="70" t="s">
        <v>1598</v>
      </c>
      <c r="M30" s="70" t="str">
        <f>Senator14[[#This Row],[NAME]]&amp;""&amp;" ("&amp;""&amp;Senator14[[#This Row],[Political Affiliation (FOR PIVOT AND LINK TO MAIN)]]&amp;""&amp;"-"&amp;""&amp;Senator14[[#This Row],[Abbreviation]]&amp;""&amp;")"</f>
        <v>Ossoff, Jon (D-GA)</v>
      </c>
      <c r="N30" s="70" t="s">
        <v>386</v>
      </c>
      <c r="O30" s="70" t="s">
        <v>385</v>
      </c>
      <c r="P30" s="70" t="str">
        <f>Senator14[[#This Row],[Last]]&amp;" "&amp;Senator14[[#This Row],[First]]</f>
        <v>Ossoff Jon</v>
      </c>
      <c r="Q30" s="67" t="s">
        <v>316</v>
      </c>
      <c r="R30" s="70" t="str">
        <f>IF(Senator14[[#This Row],[Party]]="Republican","R",(IF(Senator14[[#This Row],[Party]]="Democratic","D",IF(Senator14[[#This Row],[Party]]="Independent","I","Error"))))</f>
        <v>D</v>
      </c>
      <c r="S30" s="70">
        <f>IF(Senator14[[#This Row],[Political Affiliation (FOR PIVOT AND LINK TO MAIN)]]="D",1,0)</f>
        <v>1</v>
      </c>
      <c r="T30" s="70" t="s">
        <v>1673</v>
      </c>
      <c r="U30" s="70" t="s">
        <v>1691</v>
      </c>
      <c r="V30" s="173">
        <v>31824</v>
      </c>
      <c r="W30" s="174">
        <v>35</v>
      </c>
      <c r="X30" s="70" t="s">
        <v>1950</v>
      </c>
      <c r="Y30" s="75" t="s">
        <v>1797</v>
      </c>
      <c r="Z30" s="71" t="s">
        <v>1951</v>
      </c>
      <c r="AA30" s="173" t="s">
        <v>1779</v>
      </c>
      <c r="AB30" s="71" t="s">
        <v>629</v>
      </c>
      <c r="AC30" s="71">
        <v>86171</v>
      </c>
      <c r="AD30" s="71">
        <v>4972</v>
      </c>
      <c r="AE30" s="71">
        <v>11669</v>
      </c>
      <c r="AF30" s="74">
        <v>1717</v>
      </c>
      <c r="AG30" s="71">
        <v>0</v>
      </c>
      <c r="AH30" s="200">
        <v>0</v>
      </c>
      <c r="AI30" s="200">
        <v>578</v>
      </c>
      <c r="AJ30" s="200">
        <v>265</v>
      </c>
      <c r="AK30" s="200">
        <f>Senator14[[#This Row],[Intuit (Turbo Tax)]]+Senator14[[#This Row],[H&amp;R Block]]</f>
        <v>843</v>
      </c>
      <c r="AL30" s="109"/>
    </row>
    <row r="31" spans="1:38" x14ac:dyDescent="0.25">
      <c r="A31">
        <v>28</v>
      </c>
      <c r="B31" s="70" t="s">
        <v>54</v>
      </c>
      <c r="C31" s="70" t="s">
        <v>1301</v>
      </c>
      <c r="D31" s="70" t="s">
        <v>1529</v>
      </c>
      <c r="E31" s="70" t="s">
        <v>434</v>
      </c>
      <c r="F31" s="70" t="s">
        <v>4575</v>
      </c>
      <c r="G31" s="70" t="s">
        <v>1780</v>
      </c>
      <c r="H31" s="70" t="s">
        <v>4537</v>
      </c>
      <c r="I31" s="70"/>
      <c r="J31" s="70"/>
      <c r="K31" s="70"/>
      <c r="L31" s="70" t="s">
        <v>1598</v>
      </c>
      <c r="M31" s="70" t="str">
        <f>Senator14[[#This Row],[NAME]]&amp;""&amp;" ("&amp;""&amp;Senator14[[#This Row],[Political Affiliation (FOR PIVOT AND LINK TO MAIN)]]&amp;""&amp;"-"&amp;""&amp;Senator14[[#This Row],[Abbreviation]]&amp;""&amp;")"</f>
        <v>Tester, Jon (D-MT)</v>
      </c>
      <c r="N31" s="70" t="s">
        <v>434</v>
      </c>
      <c r="O31" s="70" t="s">
        <v>385</v>
      </c>
      <c r="P31" s="70" t="str">
        <f>Senator14[[#This Row],[Last]]&amp;" "&amp;Senator14[[#This Row],[First]]</f>
        <v>Tester Jon</v>
      </c>
      <c r="Q31" s="68" t="s">
        <v>316</v>
      </c>
      <c r="R31" s="70" t="str">
        <f>IF(Senator14[[#This Row],[Party]]="Republican","R",(IF(Senator14[[#This Row],[Party]]="Democratic","D",IF(Senator14[[#This Row],[Party]]="Independent","I","Error"))))</f>
        <v>D</v>
      </c>
      <c r="S31" s="70">
        <f>IF(Senator14[[#This Row],[Political Affiliation (FOR PIVOT AND LINK TO MAIN)]]="D",1,0)</f>
        <v>1</v>
      </c>
      <c r="T31" s="70" t="s">
        <v>304</v>
      </c>
      <c r="U31" s="70" t="s">
        <v>1724</v>
      </c>
      <c r="V31" s="173">
        <v>20688</v>
      </c>
      <c r="W31" s="174">
        <v>66</v>
      </c>
      <c r="X31" s="70" t="s">
        <v>1952</v>
      </c>
      <c r="Y31" s="75" t="s">
        <v>1953</v>
      </c>
      <c r="Z31" s="71" t="s">
        <v>1954</v>
      </c>
      <c r="AA31" s="173" t="s">
        <v>1783</v>
      </c>
      <c r="AB31" s="71" t="s">
        <v>1955</v>
      </c>
      <c r="AC31" s="71">
        <v>70393</v>
      </c>
      <c r="AD31" s="71">
        <v>16240</v>
      </c>
      <c r="AE31" s="71">
        <v>21508</v>
      </c>
      <c r="AF31" s="74">
        <v>1500</v>
      </c>
      <c r="AG31" s="71">
        <v>0</v>
      </c>
      <c r="AH31" s="200">
        <v>0</v>
      </c>
      <c r="AI31" s="200">
        <v>0</v>
      </c>
      <c r="AJ31" s="200">
        <v>5000</v>
      </c>
      <c r="AK31" s="200">
        <f>Senator14[[#This Row],[Intuit (Turbo Tax)]]+Senator14[[#This Row],[H&amp;R Block]]</f>
        <v>5000</v>
      </c>
      <c r="AL31" s="110"/>
    </row>
    <row r="32" spans="1:38" x14ac:dyDescent="0.25">
      <c r="A32">
        <v>29</v>
      </c>
      <c r="B32" s="70" t="s">
        <v>35</v>
      </c>
      <c r="C32" s="70" t="s">
        <v>1281</v>
      </c>
      <c r="D32" s="70" t="s">
        <v>1490</v>
      </c>
      <c r="E32" s="70" t="s">
        <v>378</v>
      </c>
      <c r="F32" s="70" t="s">
        <v>4550</v>
      </c>
      <c r="G32" s="70" t="s">
        <v>4472</v>
      </c>
      <c r="H32" s="70" t="s">
        <v>1780</v>
      </c>
      <c r="I32" s="70" t="s">
        <v>4473</v>
      </c>
      <c r="J32" s="70"/>
      <c r="K32" s="70"/>
      <c r="L32" s="70" t="s">
        <v>1592</v>
      </c>
      <c r="M32" s="70" t="str">
        <f>Senator14[[#This Row],[NAME]]&amp;""&amp;" ("&amp;""&amp;Senator14[[#This Row],[Political Affiliation (FOR PIVOT AND LINK TO MAIN)]]&amp;""&amp;"-"&amp;""&amp;Senator14[[#This Row],[Abbreviation]]&amp;""&amp;")"</f>
        <v>Blumenthal, Richard (D-CT)</v>
      </c>
      <c r="N32" s="70" t="s">
        <v>378</v>
      </c>
      <c r="O32" s="70" t="s">
        <v>356</v>
      </c>
      <c r="P32" s="70" t="str">
        <f>Senator14[[#This Row],[Last]]&amp;" "&amp;Senator14[[#This Row],[First]]</f>
        <v>Blumenthal Richard</v>
      </c>
      <c r="Q32" s="67" t="s">
        <v>316</v>
      </c>
      <c r="R32" s="70" t="str">
        <f>IF(Senator14[[#This Row],[Party]]="Republican","R",(IF(Senator14[[#This Row],[Party]]="Democratic","D",IF(Senator14[[#This Row],[Party]]="Independent","I","Error"))))</f>
        <v>D</v>
      </c>
      <c r="S32" s="70">
        <f>IF(Senator14[[#This Row],[Political Affiliation (FOR PIVOT AND LINK TO MAIN)]]="D",1,0)</f>
        <v>1</v>
      </c>
      <c r="T32" s="70" t="s">
        <v>1668</v>
      </c>
      <c r="U32" s="70" t="s">
        <v>1685</v>
      </c>
      <c r="V32" s="173">
        <v>16846</v>
      </c>
      <c r="W32" s="174">
        <v>76</v>
      </c>
      <c r="X32" s="70" t="s">
        <v>2040</v>
      </c>
      <c r="Y32" s="70" t="s">
        <v>2041</v>
      </c>
      <c r="Z32" s="70" t="s">
        <v>2042</v>
      </c>
      <c r="AA32" s="173" t="s">
        <v>1912</v>
      </c>
      <c r="AB32" s="71" t="s">
        <v>2043</v>
      </c>
      <c r="AC32" s="71">
        <v>304405</v>
      </c>
      <c r="AD32" s="71">
        <v>9850</v>
      </c>
      <c r="AE32" s="71">
        <v>42825</v>
      </c>
      <c r="AF32" s="74">
        <v>1000</v>
      </c>
      <c r="AG32" s="71">
        <v>0</v>
      </c>
      <c r="AH32" s="200">
        <v>0</v>
      </c>
      <c r="AI32" s="200">
        <v>0</v>
      </c>
      <c r="AJ32" s="200">
        <v>0</v>
      </c>
      <c r="AK32" s="200">
        <f>Senator14[[#This Row],[Intuit (Turbo Tax)]]+Senator14[[#This Row],[H&amp;R Block]]</f>
        <v>0</v>
      </c>
      <c r="AL32" s="109"/>
    </row>
    <row r="33" spans="1:46" x14ac:dyDescent="0.25">
      <c r="A33">
        <v>30</v>
      </c>
      <c r="B33" s="162" t="s">
        <v>55</v>
      </c>
      <c r="C33" s="162" t="s">
        <v>1302</v>
      </c>
      <c r="D33" s="162" t="s">
        <v>1530</v>
      </c>
      <c r="E33" s="162" t="s">
        <v>439</v>
      </c>
      <c r="F33" s="162" t="s">
        <v>1856</v>
      </c>
      <c r="G33" s="162"/>
      <c r="H33" s="162"/>
      <c r="I33" s="162"/>
      <c r="J33" s="162"/>
      <c r="K33" s="162"/>
      <c r="L33" s="162" t="s">
        <v>1630</v>
      </c>
      <c r="M33" s="162" t="str">
        <f>Senator14[[#This Row],[NAME]]&amp;""&amp;" ("&amp;""&amp;Senator14[[#This Row],[Political Affiliation (FOR PIVOT AND LINK TO MAIN)]]&amp;""&amp;"-"&amp;""&amp;Senator14[[#This Row],[Abbreviation]]&amp;""&amp;")"</f>
        <v>Fischer, Deb (R-NE)</v>
      </c>
      <c r="N33" s="162" t="s">
        <v>439</v>
      </c>
      <c r="O33" s="162" t="s">
        <v>438</v>
      </c>
      <c r="P33" s="162" t="str">
        <f>Senator14[[#This Row],[Last]]&amp;" "&amp;Senator14[[#This Row],[First]]</f>
        <v>Fischer Deb</v>
      </c>
      <c r="Q33" s="68" t="s">
        <v>313</v>
      </c>
      <c r="R33" s="162" t="str">
        <f>IF(Senator14[[#This Row],[Party]]="Republican","R",(IF(Senator14[[#This Row],[Party]]="Democratic","D",IF(Senator14[[#This Row],[Party]]="Independent","I","Error"))))</f>
        <v>R</v>
      </c>
      <c r="S33" s="162">
        <f>IF(Senator14[[#This Row],[Political Affiliation (FOR PIVOT AND LINK TO MAIN)]]="D",1,0)</f>
        <v>0</v>
      </c>
      <c r="T33" s="162" t="s">
        <v>304</v>
      </c>
      <c r="U33" s="162" t="s">
        <v>1725</v>
      </c>
      <c r="V33" s="165">
        <v>18688</v>
      </c>
      <c r="W33" s="166">
        <v>71</v>
      </c>
      <c r="X33" s="162" t="s">
        <v>1856</v>
      </c>
      <c r="Y33" s="170" t="s">
        <v>753</v>
      </c>
      <c r="Z33" s="162" t="s">
        <v>1857</v>
      </c>
      <c r="AA33" s="165" t="s">
        <v>1787</v>
      </c>
      <c r="AB33" s="168" t="s">
        <v>1858</v>
      </c>
      <c r="AC33" s="168">
        <v>14875</v>
      </c>
      <c r="AD33" s="168">
        <v>27050</v>
      </c>
      <c r="AE33" s="168">
        <v>2100</v>
      </c>
      <c r="AF33" s="171">
        <v>1000</v>
      </c>
      <c r="AG33" s="168">
        <v>0</v>
      </c>
      <c r="AH33" s="202">
        <v>0</v>
      </c>
      <c r="AI33" s="202">
        <v>0</v>
      </c>
      <c r="AJ33" s="202">
        <v>0</v>
      </c>
      <c r="AK33" s="202">
        <f>Senator14[[#This Row],[Intuit (Turbo Tax)]]+Senator14[[#This Row],[H&amp;R Block]]</f>
        <v>0</v>
      </c>
      <c r="AL33" s="109"/>
    </row>
    <row r="34" spans="1:46" x14ac:dyDescent="0.25">
      <c r="A34">
        <v>31</v>
      </c>
      <c r="B34" s="162" t="s">
        <v>43</v>
      </c>
      <c r="C34" s="162" t="s">
        <v>1290</v>
      </c>
      <c r="D34" s="162" t="s">
        <v>1507</v>
      </c>
      <c r="E34" s="162" t="s">
        <v>401</v>
      </c>
      <c r="F34" s="162" t="s">
        <v>733</v>
      </c>
      <c r="G34" s="162" t="s">
        <v>4497</v>
      </c>
      <c r="H34" s="162"/>
      <c r="I34" s="162"/>
      <c r="J34" s="162"/>
      <c r="K34" s="162"/>
      <c r="L34" s="162" t="s">
        <v>1608</v>
      </c>
      <c r="M34" s="162" t="str">
        <f>Senator14[[#This Row],[NAME]]&amp;""&amp;" ("&amp;""&amp;Senator14[[#This Row],[Political Affiliation (FOR PIVOT AND LINK TO MAIN)]]&amp;""&amp;"-"&amp;""&amp;Senator14[[#This Row],[Abbreviation]]&amp;""&amp;")"</f>
        <v>Grassley, Chuck (R-IA)</v>
      </c>
      <c r="N34" s="162" t="s">
        <v>401</v>
      </c>
      <c r="O34" s="162" t="s">
        <v>400</v>
      </c>
      <c r="P34" s="162" t="str">
        <f>Senator14[[#This Row],[Last]]&amp;" "&amp;Senator14[[#This Row],[First]]</f>
        <v>Grassley Chuck</v>
      </c>
      <c r="Q34" s="68" t="s">
        <v>313</v>
      </c>
      <c r="R34" s="162" t="str">
        <f>IF(Senator14[[#This Row],[Party]]="Republican","R",(IF(Senator14[[#This Row],[Party]]="Democratic","D",IF(Senator14[[#This Row],[Party]]="Independent","I","Error"))))</f>
        <v>R</v>
      </c>
      <c r="S34" s="162">
        <f>IF(Senator14[[#This Row],[Political Affiliation (FOR PIVOT AND LINK TO MAIN)]]="D",1,0)</f>
        <v>0</v>
      </c>
      <c r="T34" s="162" t="s">
        <v>1668</v>
      </c>
      <c r="U34" s="162" t="s">
        <v>1702</v>
      </c>
      <c r="V34" s="165">
        <v>12314</v>
      </c>
      <c r="W34" s="166">
        <v>89</v>
      </c>
      <c r="X34" s="162" t="s">
        <v>1836</v>
      </c>
      <c r="Y34" s="167" t="s">
        <v>1837</v>
      </c>
      <c r="Z34" s="162" t="s">
        <v>1838</v>
      </c>
      <c r="AA34" s="165" t="s">
        <v>1839</v>
      </c>
      <c r="AB34" s="168" t="s">
        <v>740</v>
      </c>
      <c r="AC34" s="168">
        <v>295397</v>
      </c>
      <c r="AD34" s="168">
        <v>134133</v>
      </c>
      <c r="AE34" s="168">
        <v>47592</v>
      </c>
      <c r="AF34" s="171">
        <v>1000</v>
      </c>
      <c r="AG34" s="168">
        <v>2850</v>
      </c>
      <c r="AH34" s="202">
        <v>32486</v>
      </c>
      <c r="AI34" s="202">
        <v>0</v>
      </c>
      <c r="AJ34" s="202">
        <v>500</v>
      </c>
      <c r="AK34" s="202">
        <f>Senator14[[#This Row],[Intuit (Turbo Tax)]]+Senator14[[#This Row],[H&amp;R Block]]</f>
        <v>500</v>
      </c>
      <c r="AL34" s="109"/>
    </row>
    <row r="35" spans="1:46" x14ac:dyDescent="0.25">
      <c r="A35">
        <v>32</v>
      </c>
      <c r="B35" s="162" t="s">
        <v>62</v>
      </c>
      <c r="C35" s="162" t="s">
        <v>1309</v>
      </c>
      <c r="D35" s="162" t="s">
        <v>1545</v>
      </c>
      <c r="E35" s="162" t="s">
        <v>453</v>
      </c>
      <c r="F35" s="162" t="s">
        <v>1938</v>
      </c>
      <c r="G35" s="162"/>
      <c r="H35" s="162"/>
      <c r="I35" s="162"/>
      <c r="J35" s="162"/>
      <c r="K35" s="162"/>
      <c r="L35" s="162" t="s">
        <v>1586</v>
      </c>
      <c r="M35" s="162" t="str">
        <f>Senator14[[#This Row],[NAME]]&amp;""&amp;" ("&amp;""&amp;Senator14[[#This Row],[Political Affiliation (FOR PIVOT AND LINK TO MAIN)]]&amp;""&amp;"-"&amp;""&amp;Senator14[[#This Row],[Abbreviation]]&amp;""&amp;")"</f>
        <v>Hoeven, John (R-ND)</v>
      </c>
      <c r="N35" s="162" t="s">
        <v>453</v>
      </c>
      <c r="O35" s="162" t="s">
        <v>366</v>
      </c>
      <c r="P35" s="162" t="str">
        <f>Senator14[[#This Row],[Last]]&amp;" "&amp;Senator14[[#This Row],[First]]</f>
        <v>Hoeven John</v>
      </c>
      <c r="Q35" s="68" t="s">
        <v>313</v>
      </c>
      <c r="R35" s="162" t="str">
        <f>IF(Senator14[[#This Row],[Party]]="Republican","R",(IF(Senator14[[#This Row],[Party]]="Democratic","D",IF(Senator14[[#This Row],[Party]]="Independent","I","Error"))))</f>
        <v>R</v>
      </c>
      <c r="S35" s="162">
        <f>IF(Senator14[[#This Row],[Political Affiliation (FOR PIVOT AND LINK TO MAIN)]]="D",1,0)</f>
        <v>0</v>
      </c>
      <c r="T35" s="162" t="s">
        <v>1668</v>
      </c>
      <c r="U35" s="162" t="s">
        <v>1740</v>
      </c>
      <c r="V35" s="165">
        <v>20892</v>
      </c>
      <c r="W35" s="166">
        <v>65</v>
      </c>
      <c r="X35" s="162" t="s">
        <v>1938</v>
      </c>
      <c r="Y35" s="167" t="s">
        <v>1939</v>
      </c>
      <c r="Z35" s="169" t="s">
        <v>1940</v>
      </c>
      <c r="AA35" s="165" t="s">
        <v>1912</v>
      </c>
      <c r="AB35" s="169" t="s">
        <v>1941</v>
      </c>
      <c r="AC35" s="169">
        <v>103408</v>
      </c>
      <c r="AD35" s="169">
        <v>280470</v>
      </c>
      <c r="AE35" s="169">
        <v>26921</v>
      </c>
      <c r="AF35" s="171">
        <v>1000</v>
      </c>
      <c r="AG35" s="169">
        <v>4000</v>
      </c>
      <c r="AH35" s="200">
        <v>14416</v>
      </c>
      <c r="AI35" s="200">
        <v>0</v>
      </c>
      <c r="AJ35" s="200">
        <v>0</v>
      </c>
      <c r="AK35" s="200">
        <f>Senator14[[#This Row],[Intuit (Turbo Tax)]]+Senator14[[#This Row],[H&amp;R Block]]</f>
        <v>0</v>
      </c>
      <c r="AL35" s="109"/>
    </row>
    <row r="36" spans="1:46" x14ac:dyDescent="0.25">
      <c r="A36">
        <v>33</v>
      </c>
      <c r="B36" s="162" t="s">
        <v>77</v>
      </c>
      <c r="C36" s="162" t="s">
        <v>1324</v>
      </c>
      <c r="D36" s="162" t="s">
        <v>1575</v>
      </c>
      <c r="E36" s="162" t="s">
        <v>494</v>
      </c>
      <c r="F36" s="162" t="s">
        <v>4561</v>
      </c>
      <c r="G36" s="162" t="s">
        <v>1917</v>
      </c>
      <c r="H36" s="162"/>
      <c r="I36" s="162"/>
      <c r="J36" s="162"/>
      <c r="K36" s="162"/>
      <c r="L36" s="162" t="s">
        <v>1651</v>
      </c>
      <c r="M36" s="162" t="str">
        <f>Senator14[[#This Row],[NAME]]&amp;""&amp;" ("&amp;""&amp;Senator14[[#This Row],[Political Affiliation (FOR PIVOT AND LINK TO MAIN)]]&amp;""&amp;"-"&amp;""&amp;Senator14[[#This Row],[Abbreviation]]&amp;""&amp;")"</f>
        <v>Johnson, Ron (R-WI)</v>
      </c>
      <c r="N36" s="162" t="s">
        <v>494</v>
      </c>
      <c r="O36" s="162" t="s">
        <v>462</v>
      </c>
      <c r="P36" s="162" t="str">
        <f>Senator14[[#This Row],[Last]]&amp;" "&amp;Senator14[[#This Row],[First]]</f>
        <v>Johnson Ron</v>
      </c>
      <c r="Q36" s="67" t="s">
        <v>313</v>
      </c>
      <c r="R36" s="162" t="str">
        <f>IF(Senator14[[#This Row],[Party]]="Republican","R",(IF(Senator14[[#This Row],[Party]]="Democratic","D",IF(Senator14[[#This Row],[Party]]="Independent","I","Error"))))</f>
        <v>R</v>
      </c>
      <c r="S36" s="162">
        <f>IF(Senator14[[#This Row],[Political Affiliation (FOR PIVOT AND LINK TO MAIN)]]="D",1,0)</f>
        <v>0</v>
      </c>
      <c r="T36" s="162" t="s">
        <v>1668</v>
      </c>
      <c r="U36" s="162" t="s">
        <v>1770</v>
      </c>
      <c r="V36" s="165">
        <v>20187</v>
      </c>
      <c r="W36" s="166">
        <v>67</v>
      </c>
      <c r="X36" s="162" t="s">
        <v>2056</v>
      </c>
      <c r="Y36" s="162" t="s">
        <v>1797</v>
      </c>
      <c r="Z36" s="169" t="s">
        <v>2057</v>
      </c>
      <c r="AA36" s="165" t="s">
        <v>1912</v>
      </c>
      <c r="AB36" s="169" t="s">
        <v>2058</v>
      </c>
      <c r="AC36" s="169">
        <v>947271</v>
      </c>
      <c r="AD36" s="169">
        <v>320381</v>
      </c>
      <c r="AE36" s="169">
        <v>50777</v>
      </c>
      <c r="AF36" s="171">
        <v>520</v>
      </c>
      <c r="AG36" s="169">
        <v>0</v>
      </c>
      <c r="AH36" s="200">
        <v>183212</v>
      </c>
      <c r="AI36" s="200">
        <v>0</v>
      </c>
      <c r="AJ36" s="200">
        <v>500</v>
      </c>
      <c r="AK36" s="200">
        <f>Senator14[[#This Row],[Intuit (Turbo Tax)]]+Senator14[[#This Row],[H&amp;R Block]]</f>
        <v>500</v>
      </c>
      <c r="AL36" s="109"/>
    </row>
    <row r="37" spans="1:46" x14ac:dyDescent="0.25">
      <c r="A37">
        <v>34</v>
      </c>
      <c r="B37" s="70" t="s">
        <v>77</v>
      </c>
      <c r="C37" s="70" t="s">
        <v>1324</v>
      </c>
      <c r="D37" s="70" t="s">
        <v>1574</v>
      </c>
      <c r="E37" s="70" t="s">
        <v>495</v>
      </c>
      <c r="F37" s="70" t="s">
        <v>1780</v>
      </c>
      <c r="G37" s="70"/>
      <c r="H37" s="70"/>
      <c r="I37" s="70"/>
      <c r="J37" s="70"/>
      <c r="K37" s="70"/>
      <c r="L37" s="70" t="s">
        <v>1604</v>
      </c>
      <c r="M37" s="70" t="str">
        <f>Senator14[[#This Row],[NAME]]&amp;""&amp;" ("&amp;""&amp;Senator14[[#This Row],[Political Affiliation (FOR PIVOT AND LINK TO MAIN)]]&amp;""&amp;"-"&amp;""&amp;Senator14[[#This Row],[Abbreviation]]&amp;""&amp;")"</f>
        <v>Baldwin, Tammy (D-WI)</v>
      </c>
      <c r="N37" s="70" t="s">
        <v>495</v>
      </c>
      <c r="O37" s="70" t="s">
        <v>395</v>
      </c>
      <c r="P37" s="70" t="str">
        <f>Senator14[[#This Row],[Last]]&amp;" "&amp;Senator14[[#This Row],[First]]</f>
        <v>Baldwin Tammy</v>
      </c>
      <c r="Q37" s="68" t="s">
        <v>316</v>
      </c>
      <c r="R37" s="70" t="str">
        <f>IF(Senator14[[#This Row],[Party]]="Republican","R",(IF(Senator14[[#This Row],[Party]]="Democratic","D",IF(Senator14[[#This Row],[Party]]="Independent","I","Error"))))</f>
        <v>D</v>
      </c>
      <c r="S37" s="70">
        <f>IF(Senator14[[#This Row],[Political Affiliation (FOR PIVOT AND LINK TO MAIN)]]="D",1,0)</f>
        <v>1</v>
      </c>
      <c r="T37" s="70" t="s">
        <v>304</v>
      </c>
      <c r="U37" s="70" t="s">
        <v>1769</v>
      </c>
      <c r="V37" s="173">
        <v>22688</v>
      </c>
      <c r="W37" s="174">
        <v>60</v>
      </c>
      <c r="X37" s="70" t="s">
        <v>1780</v>
      </c>
      <c r="Y37" s="75" t="s">
        <v>2076</v>
      </c>
      <c r="Z37" s="71" t="s">
        <v>2077</v>
      </c>
      <c r="AA37" s="173" t="s">
        <v>1787</v>
      </c>
      <c r="AB37" s="71" t="s">
        <v>1045</v>
      </c>
      <c r="AC37" s="71">
        <v>25896</v>
      </c>
      <c r="AD37" s="71">
        <v>2570</v>
      </c>
      <c r="AE37" s="71">
        <v>25748</v>
      </c>
      <c r="AF37" s="74">
        <v>250</v>
      </c>
      <c r="AG37" s="71">
        <v>0</v>
      </c>
      <c r="AH37" s="200">
        <v>0</v>
      </c>
      <c r="AI37" s="200">
        <v>0</v>
      </c>
      <c r="AJ37" s="200">
        <v>0</v>
      </c>
      <c r="AK37" s="200">
        <f>Senator14[[#This Row],[Intuit (Turbo Tax)]]+Senator14[[#This Row],[H&amp;R Block]]</f>
        <v>0</v>
      </c>
      <c r="AL37" s="110"/>
    </row>
    <row r="38" spans="1:46" x14ac:dyDescent="0.25">
      <c r="A38">
        <v>35</v>
      </c>
      <c r="B38" s="162" t="s">
        <v>72</v>
      </c>
      <c r="C38" s="162" t="s">
        <v>1319</v>
      </c>
      <c r="D38" s="162" t="s">
        <v>1565</v>
      </c>
      <c r="E38" s="162" t="s">
        <v>482</v>
      </c>
      <c r="F38" s="162" t="s">
        <v>674</v>
      </c>
      <c r="G38" s="162"/>
      <c r="H38" s="162"/>
      <c r="I38" s="162"/>
      <c r="J38" s="162"/>
      <c r="K38" s="162"/>
      <c r="L38" s="162" t="s">
        <v>1659</v>
      </c>
      <c r="M38" s="162" t="str">
        <f>Senator14[[#This Row],[NAME]]&amp;""&amp;" ("&amp;""&amp;Senator14[[#This Row],[Political Affiliation (FOR PIVOT AND LINK TO MAIN)]]&amp;""&amp;"-"&amp;""&amp;Senator14[[#This Row],[Abbreviation]]&amp;""&amp;")"</f>
        <v>Romney, Mitt (R-UT)</v>
      </c>
      <c r="N38" s="162" t="s">
        <v>482</v>
      </c>
      <c r="O38" s="162" t="s">
        <v>481</v>
      </c>
      <c r="P38" s="162" t="str">
        <f>Senator14[[#This Row],[Last]]&amp;" "&amp;Senator14[[#This Row],[First]]</f>
        <v>Romney Mitt</v>
      </c>
      <c r="Q38" s="68" t="s">
        <v>313</v>
      </c>
      <c r="R38" s="162" t="str">
        <f>IF(Senator14[[#This Row],[Party]]="Republican","R",(IF(Senator14[[#This Row],[Party]]="Democratic","D",IF(Senator14[[#This Row],[Party]]="Independent","I","Error"))))</f>
        <v>R</v>
      </c>
      <c r="S38" s="162">
        <f>IF(Senator14[[#This Row],[Political Affiliation (FOR PIVOT AND LINK TO MAIN)]]="D",1,0)</f>
        <v>0</v>
      </c>
      <c r="T38" s="162" t="s">
        <v>304</v>
      </c>
      <c r="U38" s="162" t="s">
        <v>1760</v>
      </c>
      <c r="V38" s="165">
        <v>17238</v>
      </c>
      <c r="W38" s="166">
        <v>75</v>
      </c>
      <c r="X38" s="162" t="s">
        <v>674</v>
      </c>
      <c r="Y38" s="167" t="s">
        <v>2027</v>
      </c>
      <c r="Z38" s="162" t="s">
        <v>2028</v>
      </c>
      <c r="AA38" s="165" t="s">
        <v>1896</v>
      </c>
      <c r="AB38" s="169" t="s">
        <v>2029</v>
      </c>
      <c r="AC38" s="169">
        <v>23085</v>
      </c>
      <c r="AD38" s="169">
        <v>3000</v>
      </c>
      <c r="AE38" s="169">
        <v>39800</v>
      </c>
      <c r="AF38" s="171">
        <v>250</v>
      </c>
      <c r="AG38" s="169">
        <v>0</v>
      </c>
      <c r="AH38" s="200">
        <v>0</v>
      </c>
      <c r="AI38" s="200">
        <v>0</v>
      </c>
      <c r="AJ38" s="200">
        <v>0</v>
      </c>
      <c r="AK38" s="200">
        <f>Senator14[[#This Row],[Intuit (Turbo Tax)]]+Senator14[[#This Row],[H&amp;R Block]]</f>
        <v>0</v>
      </c>
      <c r="AL38" s="110"/>
    </row>
    <row r="39" spans="1:46" x14ac:dyDescent="0.25">
      <c r="A39">
        <v>36</v>
      </c>
      <c r="B39" s="162" t="s">
        <v>45</v>
      </c>
      <c r="C39" s="162" t="s">
        <v>1292</v>
      </c>
      <c r="D39" s="162" t="s">
        <v>1511</v>
      </c>
      <c r="E39" s="162" t="s">
        <v>409</v>
      </c>
      <c r="F39" s="162" t="s">
        <v>4568</v>
      </c>
      <c r="G39" s="162"/>
      <c r="H39" s="162"/>
      <c r="I39" s="162"/>
      <c r="J39" s="162"/>
      <c r="K39" s="162"/>
      <c r="L39" s="162" t="s">
        <v>1612</v>
      </c>
      <c r="M39" s="162" t="str">
        <f>Senator14[[#This Row],[NAME]]&amp;""&amp;" ("&amp;""&amp;Senator14[[#This Row],[Political Affiliation (FOR PIVOT AND LINK TO MAIN)]]&amp;""&amp;"-"&amp;""&amp;Senator14[[#This Row],[Abbreviation]]&amp;""&amp;")"</f>
        <v>Paul, Rand (R-KY)</v>
      </c>
      <c r="N39" s="162" t="s">
        <v>409</v>
      </c>
      <c r="O39" s="162" t="s">
        <v>408</v>
      </c>
      <c r="P39" s="162" t="str">
        <f>Senator14[[#This Row],[Last]]&amp;" "&amp;Senator14[[#This Row],[First]]</f>
        <v>Paul Rand</v>
      </c>
      <c r="Q39" s="68" t="s">
        <v>313</v>
      </c>
      <c r="R39" s="162" t="str">
        <f>IF(Senator14[[#This Row],[Party]]="Republican","R",(IF(Senator14[[#This Row],[Party]]="Democratic","D",IF(Senator14[[#This Row],[Party]]="Independent","I","Error"))))</f>
        <v>R</v>
      </c>
      <c r="S39" s="162">
        <f>IF(Senator14[[#This Row],[Political Affiliation (FOR PIVOT AND LINK TO MAIN)]]="D",1,0)</f>
        <v>0</v>
      </c>
      <c r="T39" s="162" t="s">
        <v>1668</v>
      </c>
      <c r="U39" s="162" t="s">
        <v>1706</v>
      </c>
      <c r="V39" s="165">
        <v>23018</v>
      </c>
      <c r="W39" s="166">
        <v>59</v>
      </c>
      <c r="X39" s="162" t="s">
        <v>2036</v>
      </c>
      <c r="Y39" s="167" t="s">
        <v>1797</v>
      </c>
      <c r="Z39" s="169" t="s">
        <v>2037</v>
      </c>
      <c r="AA39" s="165" t="s">
        <v>1912</v>
      </c>
      <c r="AB39" s="169" t="s">
        <v>645</v>
      </c>
      <c r="AC39" s="169">
        <v>365267</v>
      </c>
      <c r="AD39" s="169">
        <v>164343</v>
      </c>
      <c r="AE39" s="169">
        <v>74225</v>
      </c>
      <c r="AF39" s="171">
        <v>175</v>
      </c>
      <c r="AG39" s="169">
        <v>5000</v>
      </c>
      <c r="AH39" s="200">
        <v>121522</v>
      </c>
      <c r="AI39" s="200">
        <v>450</v>
      </c>
      <c r="AJ39" s="200">
        <v>0</v>
      </c>
      <c r="AK39" s="200">
        <f>Senator14[[#This Row],[Intuit (Turbo Tax)]]+Senator14[[#This Row],[H&amp;R Block]]</f>
        <v>450</v>
      </c>
      <c r="AL39" s="110"/>
    </row>
    <row r="40" spans="1:46" x14ac:dyDescent="0.25">
      <c r="A40">
        <v>37</v>
      </c>
      <c r="B40" s="70" t="s">
        <v>49</v>
      </c>
      <c r="C40" s="70" t="s">
        <v>1296</v>
      </c>
      <c r="D40" s="70" t="s">
        <v>1519</v>
      </c>
      <c r="E40" s="70" t="s">
        <v>419</v>
      </c>
      <c r="F40" s="70" t="s">
        <v>1780</v>
      </c>
      <c r="G40" s="70" t="s">
        <v>730</v>
      </c>
      <c r="H40" s="70" t="s">
        <v>4542</v>
      </c>
      <c r="I40" s="70" t="s">
        <v>4467</v>
      </c>
      <c r="J40" s="70" t="s">
        <v>4543</v>
      </c>
      <c r="K40" s="70" t="s">
        <v>4544</v>
      </c>
      <c r="L40" s="70" t="s">
        <v>1619</v>
      </c>
      <c r="M40" s="70" t="str">
        <f>Senator14[[#This Row],[NAME]]&amp;""&amp;" ("&amp;""&amp;Senator14[[#This Row],[Political Affiliation (FOR PIVOT AND LINK TO MAIN)]]&amp;""&amp;"-"&amp;""&amp;Senator14[[#This Row],[Abbreviation]]&amp;""&amp;")"</f>
        <v>Warren, Elizabeth (D-MA)</v>
      </c>
      <c r="N40" s="70" t="s">
        <v>419</v>
      </c>
      <c r="O40" s="70" t="s">
        <v>418</v>
      </c>
      <c r="P40" s="70" t="str">
        <f>Senator14[[#This Row],[Last]]&amp;" "&amp;Senator14[[#This Row],[First]]</f>
        <v>Warren Elizabeth</v>
      </c>
      <c r="Q40" s="67" t="s">
        <v>316</v>
      </c>
      <c r="R40" s="70" t="str">
        <f>IF(Senator14[[#This Row],[Party]]="Republican","R",(IF(Senator14[[#This Row],[Party]]="Democratic","D",IF(Senator14[[#This Row],[Party]]="Independent","I","Error"))))</f>
        <v>D</v>
      </c>
      <c r="S40" s="70">
        <f>IF(Senator14[[#This Row],[Political Affiliation (FOR PIVOT AND LINK TO MAIN)]]="D",1,0)</f>
        <v>1</v>
      </c>
      <c r="T40" s="70" t="s">
        <v>304</v>
      </c>
      <c r="U40" s="70" t="s">
        <v>1714</v>
      </c>
      <c r="V40" s="173">
        <v>18071</v>
      </c>
      <c r="W40" s="174">
        <v>73</v>
      </c>
      <c r="X40" s="70" t="s">
        <v>1876</v>
      </c>
      <c r="Y40" s="70" t="s">
        <v>1797</v>
      </c>
      <c r="Z40" s="71" t="s">
        <v>1877</v>
      </c>
      <c r="AA40" s="173" t="s">
        <v>1787</v>
      </c>
      <c r="AB40" s="71" t="s">
        <v>1878</v>
      </c>
      <c r="AC40" s="71">
        <v>13847</v>
      </c>
      <c r="AD40" s="71">
        <v>1189</v>
      </c>
      <c r="AE40" s="71">
        <v>11791</v>
      </c>
      <c r="AF40" s="74">
        <v>150</v>
      </c>
      <c r="AG40" s="71">
        <v>0</v>
      </c>
      <c r="AH40" s="200">
        <v>0</v>
      </c>
      <c r="AI40" s="200">
        <v>0</v>
      </c>
      <c r="AJ40" s="200">
        <v>608</v>
      </c>
      <c r="AK40" s="200">
        <f>Senator14[[#This Row],[Intuit (Turbo Tax)]]+Senator14[[#This Row],[H&amp;R Block]]</f>
        <v>608</v>
      </c>
      <c r="AL40" s="110"/>
    </row>
    <row r="41" spans="1:46" x14ac:dyDescent="0.25">
      <c r="A41">
        <v>38</v>
      </c>
      <c r="B41" s="162" t="s">
        <v>61</v>
      </c>
      <c r="C41" s="162" t="s">
        <v>1308</v>
      </c>
      <c r="D41" s="162" t="s">
        <v>1542</v>
      </c>
      <c r="E41" s="162" t="s">
        <v>1047</v>
      </c>
      <c r="F41" s="162" t="s">
        <v>674</v>
      </c>
      <c r="G41" s="162"/>
      <c r="H41" s="162"/>
      <c r="I41" s="162"/>
      <c r="J41" s="162"/>
      <c r="K41" s="162"/>
      <c r="L41" s="162" t="s">
        <v>1642</v>
      </c>
      <c r="M41" s="162" t="str">
        <f>Senator14[[#This Row],[NAME]]&amp;""&amp;" ("&amp;""&amp;Senator14[[#This Row],[Political Affiliation (FOR PIVOT AND LINK TO MAIN)]]&amp;""&amp;"-"&amp;""&amp;Senator14[[#This Row],[Abbreviation]]&amp;""&amp;")"</f>
        <v>Budd, Ted (R-NC)</v>
      </c>
      <c r="N41" s="162" t="s">
        <v>1047</v>
      </c>
      <c r="O41" s="162" t="s">
        <v>478</v>
      </c>
      <c r="P41" s="162" t="str">
        <f>Senator14[[#This Row],[Last]]&amp;" "&amp;Senator14[[#This Row],[First]]</f>
        <v>Budd Ted</v>
      </c>
      <c r="Q41" s="68" t="s">
        <v>313</v>
      </c>
      <c r="R41" s="162" t="str">
        <f>IF(Senator14[[#This Row],[Party]]="Republican","R",(IF(Senator14[[#This Row],[Party]]="Democratic","D",IF(Senator14[[#This Row],[Party]]="Independent","I","Error"))))</f>
        <v>R</v>
      </c>
      <c r="S41" s="162">
        <f>IF(Senator14[[#This Row],[Political Affiliation (FOR PIVOT AND LINK TO MAIN)]]="D",1,0)</f>
        <v>0</v>
      </c>
      <c r="T41" s="162" t="s">
        <v>1668</v>
      </c>
      <c r="U41" s="162" t="s">
        <v>1737</v>
      </c>
      <c r="V41" s="165">
        <v>26227</v>
      </c>
      <c r="W41" s="166">
        <v>51</v>
      </c>
      <c r="X41" s="162" t="s">
        <v>674</v>
      </c>
      <c r="Y41" s="167" t="s">
        <v>335</v>
      </c>
      <c r="Z41" s="162" t="s">
        <v>2081</v>
      </c>
      <c r="AA41" s="165" t="s">
        <v>1882</v>
      </c>
      <c r="AB41" s="169" t="s">
        <v>702</v>
      </c>
      <c r="AC41" s="169">
        <v>0</v>
      </c>
      <c r="AD41" s="169">
        <v>0</v>
      </c>
      <c r="AE41" s="169">
        <v>57579</v>
      </c>
      <c r="AF41" s="171">
        <v>105</v>
      </c>
      <c r="AG41" s="169">
        <v>9501</v>
      </c>
      <c r="AH41" s="200">
        <v>0</v>
      </c>
      <c r="AI41" s="200">
        <v>0</v>
      </c>
      <c r="AJ41" s="200">
        <v>2750</v>
      </c>
      <c r="AK41" s="200">
        <f>Senator14[[#This Row],[Intuit (Turbo Tax)]]+Senator14[[#This Row],[H&amp;R Block]]</f>
        <v>2750</v>
      </c>
      <c r="AL41" s="110"/>
      <c r="AP41" t="s">
        <v>799</v>
      </c>
    </row>
    <row r="42" spans="1:46" x14ac:dyDescent="0.25">
      <c r="A42">
        <v>39</v>
      </c>
      <c r="B42" s="70" t="s">
        <v>41</v>
      </c>
      <c r="C42" s="70" t="s">
        <v>1288</v>
      </c>
      <c r="D42" s="70" t="s">
        <v>1502</v>
      </c>
      <c r="E42" s="70" t="s">
        <v>396</v>
      </c>
      <c r="F42" s="70" t="s">
        <v>4556</v>
      </c>
      <c r="G42" s="70" t="s">
        <v>4488</v>
      </c>
      <c r="H42" s="70" t="s">
        <v>4489</v>
      </c>
      <c r="I42" s="70" t="s">
        <v>4490</v>
      </c>
      <c r="J42" s="70"/>
      <c r="K42" s="70"/>
      <c r="L42" s="70" t="s">
        <v>1604</v>
      </c>
      <c r="M42" s="70" t="str">
        <f>Senator14[[#This Row],[NAME]]&amp;""&amp;" ("&amp;""&amp;Senator14[[#This Row],[Political Affiliation (FOR PIVOT AND LINK TO MAIN)]]&amp;""&amp;"-"&amp;""&amp;Senator14[[#This Row],[Abbreviation]]&amp;""&amp;")"</f>
        <v>Duckworth, Tammy (D-IL)</v>
      </c>
      <c r="N42" s="70" t="s">
        <v>396</v>
      </c>
      <c r="O42" s="70" t="s">
        <v>395</v>
      </c>
      <c r="P42" s="70" t="str">
        <f>Senator14[[#This Row],[Last]]&amp;" "&amp;Senator14[[#This Row],[First]]</f>
        <v>Duckworth Tammy</v>
      </c>
      <c r="Q42" s="67" t="s">
        <v>316</v>
      </c>
      <c r="R42" s="70" t="str">
        <f>IF(Senator14[[#This Row],[Party]]="Republican","R",(IF(Senator14[[#This Row],[Party]]="Democratic","D",IF(Senator14[[#This Row],[Party]]="Independent","I","Error"))))</f>
        <v>D</v>
      </c>
      <c r="S42" s="70">
        <f>IF(Senator14[[#This Row],[Political Affiliation (FOR PIVOT AND LINK TO MAIN)]]="D",1,0)</f>
        <v>1</v>
      </c>
      <c r="T42" s="70" t="s">
        <v>1668</v>
      </c>
      <c r="U42" s="70" t="s">
        <v>1697</v>
      </c>
      <c r="V42" s="173">
        <v>24909</v>
      </c>
      <c r="W42" s="174">
        <v>54</v>
      </c>
      <c r="X42" s="70" t="s">
        <v>2078</v>
      </c>
      <c r="Y42" s="70" t="s">
        <v>335</v>
      </c>
      <c r="Z42" s="70" t="s">
        <v>2079</v>
      </c>
      <c r="AA42" s="173" t="s">
        <v>1823</v>
      </c>
      <c r="AB42" s="71" t="s">
        <v>2080</v>
      </c>
      <c r="AC42" s="71">
        <v>174217</v>
      </c>
      <c r="AD42" s="71">
        <v>27222</v>
      </c>
      <c r="AE42" s="71">
        <v>75422</v>
      </c>
      <c r="AF42" s="74">
        <v>83</v>
      </c>
      <c r="AG42" s="71">
        <v>0</v>
      </c>
      <c r="AH42" s="200">
        <v>0</v>
      </c>
      <c r="AI42" s="200">
        <v>1000</v>
      </c>
      <c r="AJ42" s="200">
        <v>425</v>
      </c>
      <c r="AK42" s="200">
        <f>Senator14[[#This Row],[Intuit (Turbo Tax)]]+Senator14[[#This Row],[H&amp;R Block]]</f>
        <v>1425</v>
      </c>
      <c r="AL42" s="109"/>
    </row>
    <row r="43" spans="1:46" x14ac:dyDescent="0.25">
      <c r="A43">
        <v>40</v>
      </c>
      <c r="B43" s="162" t="s">
        <v>46</v>
      </c>
      <c r="C43" s="162" t="s">
        <v>1293</v>
      </c>
      <c r="D43" s="162" t="s">
        <v>1513</v>
      </c>
      <c r="E43" s="162" t="s">
        <v>412</v>
      </c>
      <c r="F43" s="162" t="s">
        <v>4563</v>
      </c>
      <c r="G43" s="162" t="s">
        <v>1780</v>
      </c>
      <c r="H43" s="162" t="s">
        <v>730</v>
      </c>
      <c r="I43" s="162" t="s">
        <v>4506</v>
      </c>
      <c r="J43" s="162" t="s">
        <v>4507</v>
      </c>
      <c r="K43" s="162"/>
      <c r="L43" s="162" t="s">
        <v>1586</v>
      </c>
      <c r="M43" s="162" t="str">
        <f>Senator14[[#This Row],[NAME]]&amp;""&amp;" ("&amp;""&amp;Senator14[[#This Row],[Political Affiliation (FOR PIVOT AND LINK TO MAIN)]]&amp;""&amp;"-"&amp;""&amp;Senator14[[#This Row],[Abbreviation]]&amp;""&amp;")"</f>
        <v>Kennedy, John (R-LA)</v>
      </c>
      <c r="N43" s="162" t="s">
        <v>412</v>
      </c>
      <c r="O43" s="162" t="s">
        <v>366</v>
      </c>
      <c r="P43" s="162" t="str">
        <f>Senator14[[#This Row],[Last]]&amp;" "&amp;Senator14[[#This Row],[First]]</f>
        <v>Kennedy John</v>
      </c>
      <c r="Q43" s="68" t="s">
        <v>313</v>
      </c>
      <c r="R43" s="162" t="str">
        <f>IF(Senator14[[#This Row],[Party]]="Republican","R",(IF(Senator14[[#This Row],[Party]]="Democratic","D",IF(Senator14[[#This Row],[Party]]="Independent","I","Error"))))</f>
        <v>R</v>
      </c>
      <c r="S43" s="162">
        <f>IF(Senator14[[#This Row],[Political Affiliation (FOR PIVOT AND LINK TO MAIN)]]="D",1,0)</f>
        <v>0</v>
      </c>
      <c r="T43" s="162" t="s">
        <v>1668</v>
      </c>
      <c r="U43" s="162" t="s">
        <v>1708</v>
      </c>
      <c r="V43" s="165">
        <v>18953</v>
      </c>
      <c r="W43" s="166">
        <v>71</v>
      </c>
      <c r="X43" s="162" t="s">
        <v>1942</v>
      </c>
      <c r="Y43" s="167" t="s">
        <v>1943</v>
      </c>
      <c r="Z43" s="169" t="s">
        <v>1944</v>
      </c>
      <c r="AA43" s="165" t="s">
        <v>1823</v>
      </c>
      <c r="AB43" s="169" t="s">
        <v>1945</v>
      </c>
      <c r="AC43" s="169">
        <v>570644</v>
      </c>
      <c r="AD43" s="169">
        <v>303710</v>
      </c>
      <c r="AE43" s="169">
        <v>50030</v>
      </c>
      <c r="AF43" s="171">
        <v>65</v>
      </c>
      <c r="AG43" s="169">
        <v>5000</v>
      </c>
      <c r="AH43" s="200">
        <v>133180</v>
      </c>
      <c r="AI43" s="200">
        <v>0</v>
      </c>
      <c r="AJ43" s="200">
        <v>1000</v>
      </c>
      <c r="AK43" s="200">
        <f>Senator14[[#This Row],[Intuit (Turbo Tax)]]+Senator14[[#This Row],[H&amp;R Block]]</f>
        <v>1000</v>
      </c>
      <c r="AL43" s="109"/>
      <c r="AT43" t="s">
        <v>799</v>
      </c>
    </row>
    <row r="44" spans="1:46" x14ac:dyDescent="0.25">
      <c r="A44">
        <v>41</v>
      </c>
      <c r="B44" s="162" t="s">
        <v>78</v>
      </c>
      <c r="C44" s="162" t="s">
        <v>1325</v>
      </c>
      <c r="D44" s="162" t="s">
        <v>1576</v>
      </c>
      <c r="E44" s="162" t="s">
        <v>497</v>
      </c>
      <c r="F44" s="162" t="s">
        <v>4548</v>
      </c>
      <c r="G44" s="162" t="s">
        <v>4466</v>
      </c>
      <c r="H44" s="162" t="s">
        <v>4467</v>
      </c>
      <c r="I44" s="162"/>
      <c r="J44" s="162"/>
      <c r="K44" s="162"/>
      <c r="L44" s="162" t="s">
        <v>1586</v>
      </c>
      <c r="M44" s="162" t="str">
        <f>Senator14[[#This Row],[NAME]]&amp;""&amp;" ("&amp;""&amp;Senator14[[#This Row],[Political Affiliation (FOR PIVOT AND LINK TO MAIN)]]&amp;""&amp;"-"&amp;""&amp;Senator14[[#This Row],[Abbreviation]]&amp;""&amp;")"</f>
        <v>Barrasso, John (R-WY)</v>
      </c>
      <c r="N44" s="162" t="s">
        <v>497</v>
      </c>
      <c r="O44" s="162" t="s">
        <v>366</v>
      </c>
      <c r="P44" s="162" t="str">
        <f>Senator14[[#This Row],[Last]]&amp;" "&amp;Senator14[[#This Row],[First]]</f>
        <v>Barrasso John</v>
      </c>
      <c r="Q44" s="68" t="s">
        <v>313</v>
      </c>
      <c r="R44" s="162" t="str">
        <f>IF(Senator14[[#This Row],[Party]]="Republican","R",(IF(Senator14[[#This Row],[Party]]="Democratic","D",IF(Senator14[[#This Row],[Party]]="Independent","I","Error"))))</f>
        <v>R</v>
      </c>
      <c r="S44" s="162">
        <f>IF(Senator14[[#This Row],[Political Affiliation (FOR PIVOT AND LINK TO MAIN)]]="D",1,0)</f>
        <v>0</v>
      </c>
      <c r="T44" s="162" t="s">
        <v>304</v>
      </c>
      <c r="U44" s="162" t="s">
        <v>1771</v>
      </c>
      <c r="V44" s="165">
        <v>19196</v>
      </c>
      <c r="W44" s="166">
        <v>70</v>
      </c>
      <c r="X44" s="162" t="s">
        <v>1920</v>
      </c>
      <c r="Y44" s="167" t="s">
        <v>1921</v>
      </c>
      <c r="Z44" s="162" t="s">
        <v>1922</v>
      </c>
      <c r="AA44" s="165" t="s">
        <v>1923</v>
      </c>
      <c r="AB44" s="169" t="s">
        <v>1924</v>
      </c>
      <c r="AC44" s="169">
        <v>0</v>
      </c>
      <c r="AD44" s="169">
        <v>0</v>
      </c>
      <c r="AE44" s="169">
        <v>0</v>
      </c>
      <c r="AF44" s="171">
        <v>0</v>
      </c>
      <c r="AG44" s="169">
        <v>0</v>
      </c>
      <c r="AH44" s="200">
        <v>0</v>
      </c>
      <c r="AI44" s="200">
        <v>0</v>
      </c>
      <c r="AJ44" s="200">
        <v>0</v>
      </c>
      <c r="AK44" s="200">
        <f>Senator14[[#This Row],[Intuit (Turbo Tax)]]+Senator14[[#This Row],[H&amp;R Block]]</f>
        <v>0</v>
      </c>
      <c r="AL44" s="110"/>
    </row>
    <row r="45" spans="1:46" x14ac:dyDescent="0.25">
      <c r="A45">
        <v>42</v>
      </c>
      <c r="B45" s="70" t="s">
        <v>34</v>
      </c>
      <c r="C45" s="70" t="s">
        <v>1280</v>
      </c>
      <c r="D45" s="70" t="s">
        <v>1488</v>
      </c>
      <c r="E45" s="70" t="s">
        <v>375</v>
      </c>
      <c r="F45" s="70" t="s">
        <v>1780</v>
      </c>
      <c r="G45" s="70" t="s">
        <v>4468</v>
      </c>
      <c r="H45" s="70" t="s">
        <v>4469</v>
      </c>
      <c r="I45" s="70" t="s">
        <v>4470</v>
      </c>
      <c r="J45" s="70"/>
      <c r="K45" s="70"/>
      <c r="L45" s="70" t="s">
        <v>1590</v>
      </c>
      <c r="M45" s="70" t="str">
        <f>Senator14[[#This Row],[NAME]]&amp;""&amp;" ("&amp;""&amp;Senator14[[#This Row],[Political Affiliation (FOR PIVOT AND LINK TO MAIN)]]&amp;""&amp;"-"&amp;""&amp;Senator14[[#This Row],[Abbreviation]]&amp;""&amp;")"</f>
        <v>Bennet, Michael F. (D-CO)</v>
      </c>
      <c r="N45" s="70" t="s">
        <v>375</v>
      </c>
      <c r="O45" s="70" t="s">
        <v>4423</v>
      </c>
      <c r="P45" s="70" t="str">
        <f>Senator14[[#This Row],[Last]]&amp;" "&amp;Senator14[[#This Row],[First]]</f>
        <v>Bennet Michael F</v>
      </c>
      <c r="Q45" s="67" t="s">
        <v>316</v>
      </c>
      <c r="R45" s="70" t="str">
        <f>IF(Senator14[[#This Row],[Party]]="Republican","R",(IF(Senator14[[#This Row],[Party]]="Democratic","D",IF(Senator14[[#This Row],[Party]]="Independent","I","Error"))))</f>
        <v>D</v>
      </c>
      <c r="S45" s="70">
        <f>IF(Senator14[[#This Row],[Political Affiliation (FOR PIVOT AND LINK TO MAIN)]]="D",1,0)</f>
        <v>1</v>
      </c>
      <c r="T45" s="70" t="s">
        <v>1668</v>
      </c>
      <c r="U45" s="70" t="s">
        <v>1683</v>
      </c>
      <c r="V45" s="173">
        <v>23709</v>
      </c>
      <c r="W45" s="174">
        <v>58</v>
      </c>
      <c r="X45" s="70" t="s">
        <v>2009</v>
      </c>
      <c r="Y45" s="70" t="s">
        <v>1797</v>
      </c>
      <c r="Z45" s="70" t="s">
        <v>2010</v>
      </c>
      <c r="AA45" s="173" t="s">
        <v>2011</v>
      </c>
      <c r="AB45" s="71" t="s">
        <v>617</v>
      </c>
      <c r="AC45" s="71">
        <v>0</v>
      </c>
      <c r="AD45" s="71">
        <v>0</v>
      </c>
      <c r="AE45" s="71">
        <v>0</v>
      </c>
      <c r="AF45" s="74">
        <v>0</v>
      </c>
      <c r="AG45" s="71">
        <v>0</v>
      </c>
      <c r="AH45" s="200">
        <v>0</v>
      </c>
      <c r="AI45" s="200">
        <v>0</v>
      </c>
      <c r="AJ45" s="200">
        <v>0</v>
      </c>
      <c r="AK45" s="200">
        <f>Senator14[[#This Row],[Intuit (Turbo Tax)]]+Senator14[[#This Row],[H&amp;R Block]]</f>
        <v>0</v>
      </c>
      <c r="AL45" s="109"/>
    </row>
    <row r="46" spans="1:46" x14ac:dyDescent="0.25">
      <c r="A46">
        <v>43</v>
      </c>
      <c r="B46" s="162" t="s">
        <v>70</v>
      </c>
      <c r="C46" s="162" t="s">
        <v>1317</v>
      </c>
      <c r="D46" s="162" t="s">
        <v>1560</v>
      </c>
      <c r="E46" s="162" t="s">
        <v>476</v>
      </c>
      <c r="F46" s="162" t="s">
        <v>4549</v>
      </c>
      <c r="G46" s="162" t="s">
        <v>4471</v>
      </c>
      <c r="H46" s="162"/>
      <c r="I46" s="162"/>
      <c r="J46" s="162"/>
      <c r="K46" s="162"/>
      <c r="L46" s="162" t="s">
        <v>1658</v>
      </c>
      <c r="M46" s="162" t="str">
        <f>Senator14[[#This Row],[NAME]]&amp;""&amp;" ("&amp;""&amp;Senator14[[#This Row],[Political Affiliation (FOR PIVOT AND LINK TO MAIN)]]&amp;""&amp;"-"&amp;""&amp;Senator14[[#This Row],[Abbreviation]]&amp;""&amp;")"</f>
        <v>Blackburn, Marsha (R-TN)</v>
      </c>
      <c r="N46" s="162" t="s">
        <v>476</v>
      </c>
      <c r="O46" s="162" t="s">
        <v>475</v>
      </c>
      <c r="P46" s="162" t="str">
        <f>Senator14[[#This Row],[Last]]&amp;" "&amp;Senator14[[#This Row],[First]]</f>
        <v>Blackburn Marsha</v>
      </c>
      <c r="Q46" s="68" t="s">
        <v>313</v>
      </c>
      <c r="R46" s="162" t="str">
        <f>IF(Senator14[[#This Row],[Party]]="Republican","R",(IF(Senator14[[#This Row],[Party]]="Democratic","D",IF(Senator14[[#This Row],[Party]]="Independent","I","Error"))))</f>
        <v>R</v>
      </c>
      <c r="S46" s="162">
        <f>IF(Senator14[[#This Row],[Political Affiliation (FOR PIVOT AND LINK TO MAIN)]]="D",1,0)</f>
        <v>0</v>
      </c>
      <c r="T46" s="162" t="s">
        <v>304</v>
      </c>
      <c r="U46" s="162" t="s">
        <v>1755</v>
      </c>
      <c r="V46" s="165">
        <v>19151</v>
      </c>
      <c r="W46" s="166">
        <v>70</v>
      </c>
      <c r="X46" s="162" t="s">
        <v>2001</v>
      </c>
      <c r="Y46" s="167" t="s">
        <v>2002</v>
      </c>
      <c r="Z46" s="169" t="s">
        <v>2003</v>
      </c>
      <c r="AA46" s="165" t="s">
        <v>1896</v>
      </c>
      <c r="AB46" s="169" t="s">
        <v>2004</v>
      </c>
      <c r="AC46" s="169">
        <v>91575</v>
      </c>
      <c r="AD46" s="169">
        <v>33187</v>
      </c>
      <c r="AE46" s="169">
        <v>12005</v>
      </c>
      <c r="AF46" s="171">
        <v>0</v>
      </c>
      <c r="AG46" s="169">
        <v>7500</v>
      </c>
      <c r="AH46" s="200">
        <v>0</v>
      </c>
      <c r="AI46" s="200">
        <v>1000</v>
      </c>
      <c r="AJ46" s="200">
        <v>2655</v>
      </c>
      <c r="AK46" s="200">
        <f>Senator14[[#This Row],[Intuit (Turbo Tax)]]+Senator14[[#This Row],[H&amp;R Block]]</f>
        <v>3655</v>
      </c>
      <c r="AL46" s="109"/>
    </row>
    <row r="47" spans="1:46" x14ac:dyDescent="0.25">
      <c r="A47">
        <v>44</v>
      </c>
      <c r="B47" s="70" t="s">
        <v>58</v>
      </c>
      <c r="C47" s="70" t="s">
        <v>1305</v>
      </c>
      <c r="D47" s="70" t="s">
        <v>1536</v>
      </c>
      <c r="E47" s="70" t="s">
        <v>446</v>
      </c>
      <c r="F47" s="70" t="s">
        <v>1780</v>
      </c>
      <c r="G47" s="70"/>
      <c r="H47" s="70"/>
      <c r="I47" s="70"/>
      <c r="J47" s="70"/>
      <c r="K47" s="70"/>
      <c r="L47" s="70" t="s">
        <v>1636</v>
      </c>
      <c r="M47" s="70" t="str">
        <f>Senator14[[#This Row],[NAME]]&amp;""&amp;" ("&amp;""&amp;Senator14[[#This Row],[Political Affiliation (FOR PIVOT AND LINK TO MAIN)]]&amp;""&amp;"-"&amp;""&amp;Senator14[[#This Row],[Abbreviation]]&amp;""&amp;")"</f>
        <v>Booker, Cory A. (D-NJ)</v>
      </c>
      <c r="N47" s="70" t="s">
        <v>446</v>
      </c>
      <c r="O47" s="70" t="s">
        <v>4424</v>
      </c>
      <c r="P47" s="70" t="str">
        <f>Senator14[[#This Row],[Last]]&amp;" "&amp;Senator14[[#This Row],[First]]</f>
        <v>Booker Cory A</v>
      </c>
      <c r="Q47" s="67" t="s">
        <v>316</v>
      </c>
      <c r="R47" s="70" t="str">
        <f>IF(Senator14[[#This Row],[Party]]="Republican","R",(IF(Senator14[[#This Row],[Party]]="Democratic","D",IF(Senator14[[#This Row],[Party]]="Independent","I","Error"))))</f>
        <v>D</v>
      </c>
      <c r="S47" s="70">
        <f>IF(Senator14[[#This Row],[Political Affiliation (FOR PIVOT AND LINK TO MAIN)]]="D",1,0)</f>
        <v>1</v>
      </c>
      <c r="T47" s="70" t="s">
        <v>1673</v>
      </c>
      <c r="U47" s="70" t="s">
        <v>1731</v>
      </c>
      <c r="V47" s="173">
        <v>25320</v>
      </c>
      <c r="W47" s="174">
        <v>53</v>
      </c>
      <c r="X47" s="70" t="s">
        <v>1780</v>
      </c>
      <c r="Y47" s="70" t="s">
        <v>1847</v>
      </c>
      <c r="Z47" s="71" t="s">
        <v>1848</v>
      </c>
      <c r="AA47" s="173" t="s">
        <v>1849</v>
      </c>
      <c r="AB47" s="71" t="s">
        <v>662</v>
      </c>
      <c r="AC47" s="71">
        <v>0</v>
      </c>
      <c r="AD47" s="71">
        <v>0</v>
      </c>
      <c r="AE47" s="71">
        <v>0</v>
      </c>
      <c r="AF47" s="74">
        <v>0</v>
      </c>
      <c r="AG47" s="71">
        <v>0</v>
      </c>
      <c r="AH47" s="200">
        <v>0</v>
      </c>
      <c r="AI47" s="200">
        <v>0</v>
      </c>
      <c r="AJ47" s="200">
        <v>0</v>
      </c>
      <c r="AK47" s="200">
        <f>Senator14[[#This Row],[Intuit (Turbo Tax)]]+Senator14[[#This Row],[H&amp;R Block]]</f>
        <v>0</v>
      </c>
      <c r="AL47" s="109"/>
    </row>
    <row r="48" spans="1:46" x14ac:dyDescent="0.25">
      <c r="A48">
        <v>45</v>
      </c>
      <c r="B48" s="162" t="s">
        <v>29</v>
      </c>
      <c r="C48" s="162" t="s">
        <v>1275</v>
      </c>
      <c r="D48" s="162" t="s">
        <v>1478</v>
      </c>
      <c r="E48" s="162" t="s">
        <v>1578</v>
      </c>
      <c r="F48" s="162" t="s">
        <v>4472</v>
      </c>
      <c r="G48" s="162" t="s">
        <v>4474</v>
      </c>
      <c r="H48" s="162" t="s">
        <v>1780</v>
      </c>
      <c r="I48" s="162" t="s">
        <v>4475</v>
      </c>
      <c r="J48" s="162" t="s">
        <v>4476</v>
      </c>
      <c r="K48" s="162" t="s">
        <v>4477</v>
      </c>
      <c r="L48" s="162" t="s">
        <v>1579</v>
      </c>
      <c r="M48" s="162" t="str">
        <f>Senator14[[#This Row],[NAME]]&amp;""&amp;" ("&amp;""&amp;Senator14[[#This Row],[Political Affiliation (FOR PIVOT AND LINK TO MAIN)]]&amp;""&amp;"-"&amp;""&amp;Senator14[[#This Row],[Abbreviation]]&amp;""&amp;")"</f>
        <v>Britt, Katie Boyd (R-AL)</v>
      </c>
      <c r="N48" s="162" t="s">
        <v>1578</v>
      </c>
      <c r="O48" s="162" t="s">
        <v>890</v>
      </c>
      <c r="P48" s="162" t="str">
        <f>Senator14[[#This Row],[Last]]&amp;" "&amp;Senator14[[#This Row],[First]]</f>
        <v>Britt Katie</v>
      </c>
      <c r="Q48" s="68" t="s">
        <v>313</v>
      </c>
      <c r="R48" s="162" t="str">
        <f>IF(Senator14[[#This Row],[Party]]="Republican","R",(IF(Senator14[[#This Row],[Party]]="Democratic","D",IF(Senator14[[#This Row],[Party]]="Independent","I","Error"))))</f>
        <v>R</v>
      </c>
      <c r="S48" s="162">
        <f>IF(Senator14[[#This Row],[Political Affiliation (FOR PIVOT AND LINK TO MAIN)]]="D",1,0)</f>
        <v>0</v>
      </c>
      <c r="T48" s="162" t="s">
        <v>1668</v>
      </c>
      <c r="U48" s="162" t="s">
        <v>1672</v>
      </c>
      <c r="V48" s="165">
        <v>29984</v>
      </c>
      <c r="W48" s="166">
        <v>40</v>
      </c>
      <c r="X48" s="162" t="s">
        <v>1963</v>
      </c>
      <c r="Y48" s="162" t="s">
        <v>1797</v>
      </c>
      <c r="Z48" s="162" t="s">
        <v>1964</v>
      </c>
      <c r="AA48" s="165" t="s">
        <v>1882</v>
      </c>
      <c r="AB48" s="169" t="s">
        <v>1965</v>
      </c>
      <c r="AC48" s="169">
        <v>0</v>
      </c>
      <c r="AD48" s="169">
        <v>0</v>
      </c>
      <c r="AE48" s="169">
        <v>34652</v>
      </c>
      <c r="AF48" s="171">
        <v>0</v>
      </c>
      <c r="AG48" s="169">
        <v>5000</v>
      </c>
      <c r="AH48" s="200">
        <v>0</v>
      </c>
      <c r="AI48" s="200">
        <v>0</v>
      </c>
      <c r="AJ48" s="200">
        <v>0</v>
      </c>
      <c r="AK48" s="200">
        <f>Senator14[[#This Row],[Intuit (Turbo Tax)]]+Senator14[[#This Row],[H&amp;R Block]]</f>
        <v>0</v>
      </c>
      <c r="AL48" s="110"/>
    </row>
    <row r="49" spans="1:38" x14ac:dyDescent="0.25">
      <c r="A49">
        <v>46</v>
      </c>
      <c r="B49" s="70" t="s">
        <v>63</v>
      </c>
      <c r="C49" s="70" t="s">
        <v>1310</v>
      </c>
      <c r="D49" s="70" t="s">
        <v>1546</v>
      </c>
      <c r="E49" s="70" t="s">
        <v>457</v>
      </c>
      <c r="F49" s="70" t="s">
        <v>665</v>
      </c>
      <c r="G49" s="70"/>
      <c r="H49" s="70"/>
      <c r="I49" s="70"/>
      <c r="J49" s="70"/>
      <c r="K49" s="70"/>
      <c r="L49" s="70" t="s">
        <v>1645</v>
      </c>
      <c r="M49" s="70" t="str">
        <f>Senator14[[#This Row],[NAME]]&amp;""&amp;" ("&amp;""&amp;Senator14[[#This Row],[Political Affiliation (FOR PIVOT AND LINK TO MAIN)]]&amp;""&amp;"-"&amp;""&amp;Senator14[[#This Row],[Abbreviation]]&amp;""&amp;")"</f>
        <v>Brown, Sherrod (D-OH)</v>
      </c>
      <c r="N49" s="70" t="s">
        <v>457</v>
      </c>
      <c r="O49" s="70" t="s">
        <v>456</v>
      </c>
      <c r="P49" s="70" t="str">
        <f>Senator14[[#This Row],[Last]]&amp;" "&amp;Senator14[[#This Row],[First]]</f>
        <v>Brown Sherrod</v>
      </c>
      <c r="Q49" s="67" t="s">
        <v>316</v>
      </c>
      <c r="R49" s="70" t="str">
        <f>IF(Senator14[[#This Row],[Party]]="Republican","R",(IF(Senator14[[#This Row],[Party]]="Democratic","D",IF(Senator14[[#This Row],[Party]]="Independent","I","Error"))))</f>
        <v>D</v>
      </c>
      <c r="S49" s="70">
        <f>IF(Senator14[[#This Row],[Political Affiliation (FOR PIVOT AND LINK TO MAIN)]]="D",1,0)</f>
        <v>1</v>
      </c>
      <c r="T49" s="70" t="s">
        <v>304</v>
      </c>
      <c r="U49" s="70" t="s">
        <v>1741</v>
      </c>
      <c r="V49" s="173">
        <v>19307</v>
      </c>
      <c r="W49" s="174">
        <v>70</v>
      </c>
      <c r="X49" s="70" t="s">
        <v>665</v>
      </c>
      <c r="Y49" s="70" t="s">
        <v>2068</v>
      </c>
      <c r="Z49" s="71" t="s">
        <v>2069</v>
      </c>
      <c r="AA49" s="173" t="s">
        <v>1783</v>
      </c>
      <c r="AB49" s="71" t="s">
        <v>2070</v>
      </c>
      <c r="AC49" s="71">
        <v>124783</v>
      </c>
      <c r="AD49" s="71">
        <v>352</v>
      </c>
      <c r="AE49" s="71">
        <v>40835</v>
      </c>
      <c r="AF49" s="74">
        <v>0</v>
      </c>
      <c r="AG49" s="71">
        <v>0</v>
      </c>
      <c r="AH49" s="200">
        <v>0</v>
      </c>
      <c r="AI49" s="200">
        <v>0</v>
      </c>
      <c r="AJ49" s="200">
        <v>2500</v>
      </c>
      <c r="AK49" s="200">
        <f>Senator14[[#This Row],[Intuit (Turbo Tax)]]+Senator14[[#This Row],[H&amp;R Block]]</f>
        <v>2500</v>
      </c>
      <c r="AL49" s="110"/>
    </row>
    <row r="50" spans="1:38" x14ac:dyDescent="0.25">
      <c r="A50">
        <v>47</v>
      </c>
      <c r="B50" s="70" t="s">
        <v>75</v>
      </c>
      <c r="C50" s="70" t="s">
        <v>1322</v>
      </c>
      <c r="D50" s="70" t="s">
        <v>1570</v>
      </c>
      <c r="E50" s="70" t="s">
        <v>487</v>
      </c>
      <c r="F50" s="70" t="s">
        <v>4551</v>
      </c>
      <c r="G50" s="70"/>
      <c r="H50" s="70"/>
      <c r="I50" s="70"/>
      <c r="J50" s="70"/>
      <c r="K50" s="70"/>
      <c r="L50" s="70" t="s">
        <v>1663</v>
      </c>
      <c r="M50" s="70" t="str">
        <f>Senator14[[#This Row],[NAME]]&amp;""&amp;" ("&amp;""&amp;Senator14[[#This Row],[Political Affiliation (FOR PIVOT AND LINK TO MAIN)]]&amp;""&amp;"-"&amp;""&amp;Senator14[[#This Row],[Abbreviation]]&amp;""&amp;")"</f>
        <v>Cantwell, Maria (D-WA)</v>
      </c>
      <c r="N50" s="70" t="s">
        <v>487</v>
      </c>
      <c r="O50" s="70" t="s">
        <v>486</v>
      </c>
      <c r="P50" s="70" t="str">
        <f>Senator14[[#This Row],[Last]]&amp;" "&amp;Senator14[[#This Row],[First]]</f>
        <v>Cantwell Maria</v>
      </c>
      <c r="Q50" s="67" t="s">
        <v>316</v>
      </c>
      <c r="R50" s="70" t="str">
        <f>IF(Senator14[[#This Row],[Party]]="Republican","R",(IF(Senator14[[#This Row],[Party]]="Democratic","D",IF(Senator14[[#This Row],[Party]]="Independent","I","Error"))))</f>
        <v>D</v>
      </c>
      <c r="S50" s="70">
        <f>IF(Senator14[[#This Row],[Political Affiliation (FOR PIVOT AND LINK TO MAIN)]]="D",1,0)</f>
        <v>1</v>
      </c>
      <c r="T50" s="70" t="s">
        <v>304</v>
      </c>
      <c r="U50" s="70" t="s">
        <v>1765</v>
      </c>
      <c r="V50" s="173">
        <v>21471</v>
      </c>
      <c r="W50" s="174">
        <v>64</v>
      </c>
      <c r="X50" s="70" t="s">
        <v>1989</v>
      </c>
      <c r="Y50" s="70" t="s">
        <v>1990</v>
      </c>
      <c r="Z50" s="70" t="s">
        <v>1991</v>
      </c>
      <c r="AA50" s="173" t="s">
        <v>1862</v>
      </c>
      <c r="AB50" s="71" t="s">
        <v>1992</v>
      </c>
      <c r="AC50" s="71">
        <v>15596</v>
      </c>
      <c r="AD50" s="71">
        <v>0</v>
      </c>
      <c r="AE50" s="71">
        <v>860</v>
      </c>
      <c r="AF50" s="74">
        <v>0</v>
      </c>
      <c r="AG50" s="71">
        <v>0</v>
      </c>
      <c r="AH50" s="200">
        <v>0</v>
      </c>
      <c r="AI50" s="200">
        <v>0</v>
      </c>
      <c r="AJ50" s="200">
        <v>0</v>
      </c>
      <c r="AK50" s="200">
        <f>Senator14[[#This Row],[Intuit (Turbo Tax)]]+Senator14[[#This Row],[H&amp;R Block]]</f>
        <v>0</v>
      </c>
      <c r="AL50" s="110"/>
    </row>
    <row r="51" spans="1:38" x14ac:dyDescent="0.25">
      <c r="A51">
        <v>48</v>
      </c>
      <c r="B51" s="162" t="s">
        <v>76</v>
      </c>
      <c r="C51" s="162" t="s">
        <v>1323</v>
      </c>
      <c r="D51" s="162" t="s">
        <v>1572</v>
      </c>
      <c r="E51" s="162" t="s">
        <v>493</v>
      </c>
      <c r="F51" s="162" t="s">
        <v>1780</v>
      </c>
      <c r="G51" s="162"/>
      <c r="H51" s="162"/>
      <c r="I51" s="162"/>
      <c r="J51" s="162"/>
      <c r="K51" s="162"/>
      <c r="L51" s="162" t="s">
        <v>1665</v>
      </c>
      <c r="M51" s="162" t="str">
        <f>Senator14[[#This Row],[NAME]]&amp;""&amp;" ("&amp;""&amp;Senator14[[#This Row],[Political Affiliation (FOR PIVOT AND LINK TO MAIN)]]&amp;""&amp;"-"&amp;""&amp;Senator14[[#This Row],[Abbreviation]]&amp;""&amp;")"</f>
        <v>Capito, Shelley Moore (R-WV)</v>
      </c>
      <c r="N51" s="162" t="s">
        <v>493</v>
      </c>
      <c r="O51" s="162" t="s">
        <v>492</v>
      </c>
      <c r="P51" s="162" t="str">
        <f>Senator14[[#This Row],[Last]]&amp;" "&amp;Senator14[[#This Row],[First]]</f>
        <v>Capito Shelley</v>
      </c>
      <c r="Q51" s="67" t="s">
        <v>313</v>
      </c>
      <c r="R51" s="162" t="str">
        <f>IF(Senator14[[#This Row],[Party]]="Republican","R",(IF(Senator14[[#This Row],[Party]]="Democratic","D",IF(Senator14[[#This Row],[Party]]="Independent","I","Error"))))</f>
        <v>R</v>
      </c>
      <c r="S51" s="162">
        <f>IF(Senator14[[#This Row],[Political Affiliation (FOR PIVOT AND LINK TO MAIN)]]="D",1,0)</f>
        <v>0</v>
      </c>
      <c r="T51" s="162" t="s">
        <v>1673</v>
      </c>
      <c r="U51" s="162" t="s">
        <v>1767</v>
      </c>
      <c r="V51" s="165">
        <v>19689</v>
      </c>
      <c r="W51" s="166">
        <v>69</v>
      </c>
      <c r="X51" s="162" t="s">
        <v>2065</v>
      </c>
      <c r="Y51" s="162" t="s">
        <v>2066</v>
      </c>
      <c r="Z51" s="169" t="s">
        <v>2067</v>
      </c>
      <c r="AA51" s="165" t="s">
        <v>1799</v>
      </c>
      <c r="AB51" s="171" t="s">
        <v>743</v>
      </c>
      <c r="AC51" s="171">
        <v>2750</v>
      </c>
      <c r="AD51" s="171">
        <v>91500</v>
      </c>
      <c r="AE51" s="171">
        <v>10050</v>
      </c>
      <c r="AF51" s="171">
        <v>0</v>
      </c>
      <c r="AG51" s="171">
        <v>0</v>
      </c>
      <c r="AH51" s="201">
        <v>0</v>
      </c>
      <c r="AI51" s="201">
        <v>0</v>
      </c>
      <c r="AJ51" s="201">
        <v>0</v>
      </c>
      <c r="AK51" s="201">
        <f>Senator14[[#This Row],[Intuit (Turbo Tax)]]+Senator14[[#This Row],[H&amp;R Block]]</f>
        <v>0</v>
      </c>
      <c r="AL51" s="109"/>
    </row>
    <row r="52" spans="1:38" x14ac:dyDescent="0.25">
      <c r="A52">
        <v>49</v>
      </c>
      <c r="B52" s="70" t="s">
        <v>48</v>
      </c>
      <c r="C52" s="70" t="s">
        <v>1295</v>
      </c>
      <c r="D52" s="70" t="s">
        <v>1516</v>
      </c>
      <c r="E52" s="70" t="s">
        <v>416</v>
      </c>
      <c r="F52" s="70" t="s">
        <v>4552</v>
      </c>
      <c r="G52" s="70" t="s">
        <v>4478</v>
      </c>
      <c r="H52" s="70"/>
      <c r="I52" s="70"/>
      <c r="J52" s="70"/>
      <c r="K52" s="70"/>
      <c r="L52" s="70" t="s">
        <v>1616</v>
      </c>
      <c r="M52" s="70" t="str">
        <f>Senator14[[#This Row],[NAME]]&amp;""&amp;" ("&amp;""&amp;Senator14[[#This Row],[Political Affiliation (FOR PIVOT AND LINK TO MAIN)]]&amp;""&amp;"-"&amp;""&amp;Senator14[[#This Row],[Abbreviation]]&amp;""&amp;")"</f>
        <v>Cardin, Benjamin L. (D-MD)</v>
      </c>
      <c r="N52" s="70" t="s">
        <v>416</v>
      </c>
      <c r="O52" s="70" t="s">
        <v>4425</v>
      </c>
      <c r="P52" s="70" t="str">
        <f>Senator14[[#This Row],[Last]]&amp;" "&amp;Senator14[[#This Row],[First]]</f>
        <v>Cardin Benjamin L</v>
      </c>
      <c r="Q52" s="67" t="s">
        <v>316</v>
      </c>
      <c r="R52" s="70" t="str">
        <f>IF(Senator14[[#This Row],[Party]]="Republican","R",(IF(Senator14[[#This Row],[Party]]="Democratic","D",IF(Senator14[[#This Row],[Party]]="Independent","I","Error"))))</f>
        <v>D</v>
      </c>
      <c r="S52" s="70">
        <f>IF(Senator14[[#This Row],[Political Affiliation (FOR PIVOT AND LINK TO MAIN)]]="D",1,0)</f>
        <v>1</v>
      </c>
      <c r="T52" s="70" t="s">
        <v>304</v>
      </c>
      <c r="U52" s="70" t="s">
        <v>1711</v>
      </c>
      <c r="V52" s="173">
        <v>15984</v>
      </c>
      <c r="W52" s="174">
        <v>79</v>
      </c>
      <c r="X52" s="70" t="s">
        <v>1780</v>
      </c>
      <c r="Y52" s="70" t="s">
        <v>1789</v>
      </c>
      <c r="Z52" s="70" t="s">
        <v>1790</v>
      </c>
      <c r="AA52" s="173" t="s">
        <v>1783</v>
      </c>
      <c r="AB52" s="71" t="s">
        <v>643</v>
      </c>
      <c r="AC52" s="71">
        <v>0</v>
      </c>
      <c r="AD52" s="71">
        <v>0</v>
      </c>
      <c r="AE52" s="71">
        <v>0</v>
      </c>
      <c r="AF52" s="74">
        <v>0</v>
      </c>
      <c r="AG52" s="71">
        <v>0</v>
      </c>
      <c r="AH52" s="200">
        <v>0</v>
      </c>
      <c r="AI52" s="200">
        <v>0</v>
      </c>
      <c r="AJ52" s="200">
        <v>0</v>
      </c>
      <c r="AK52" s="200">
        <f>Senator14[[#This Row],[Intuit (Turbo Tax)]]+Senator14[[#This Row],[H&amp;R Block]]</f>
        <v>0</v>
      </c>
      <c r="AL52" s="109"/>
    </row>
    <row r="53" spans="1:38" x14ac:dyDescent="0.25">
      <c r="A53">
        <v>50</v>
      </c>
      <c r="B53" s="70" t="s">
        <v>36</v>
      </c>
      <c r="C53" s="70" t="s">
        <v>1282</v>
      </c>
      <c r="D53" s="70" t="s">
        <v>1492</v>
      </c>
      <c r="E53" s="70" t="s">
        <v>380</v>
      </c>
      <c r="F53" s="70" t="s">
        <v>665</v>
      </c>
      <c r="G53" s="70" t="s">
        <v>1780</v>
      </c>
      <c r="H53" s="70"/>
      <c r="I53" s="70"/>
      <c r="J53" s="70"/>
      <c r="K53" s="70"/>
      <c r="L53" s="70" t="s">
        <v>1594</v>
      </c>
      <c r="M53" s="70" t="str">
        <f>Senator14[[#This Row],[NAME]]&amp;""&amp;" ("&amp;""&amp;Senator14[[#This Row],[Political Affiliation (FOR PIVOT AND LINK TO MAIN)]]&amp;""&amp;"-"&amp;""&amp;Senator14[[#This Row],[Abbreviation]]&amp;""&amp;")"</f>
        <v>Carper, Thomas R. (D-DE)</v>
      </c>
      <c r="N53" s="70" t="s">
        <v>380</v>
      </c>
      <c r="O53" s="70" t="s">
        <v>4426</v>
      </c>
      <c r="P53" s="70" t="str">
        <f>Senator14[[#This Row],[Last]]&amp;" "&amp;Senator14[[#This Row],[First]]</f>
        <v>Carper Thomas R</v>
      </c>
      <c r="Q53" s="67" t="s">
        <v>316</v>
      </c>
      <c r="R53" s="70" t="str">
        <f>IF(Senator14[[#This Row],[Party]]="Republican","R",(IF(Senator14[[#This Row],[Party]]="Democratic","D",IF(Senator14[[#This Row],[Party]]="Independent","I","Error"))))</f>
        <v>D</v>
      </c>
      <c r="S53" s="70">
        <f>IF(Senator14[[#This Row],[Political Affiliation (FOR PIVOT AND LINK TO MAIN)]]="D",1,0)</f>
        <v>1</v>
      </c>
      <c r="T53" s="70" t="s">
        <v>304</v>
      </c>
      <c r="U53" s="70" t="s">
        <v>1687</v>
      </c>
      <c r="V53" s="173">
        <v>17190</v>
      </c>
      <c r="W53" s="174">
        <v>75</v>
      </c>
      <c r="X53" s="70" t="s">
        <v>2103</v>
      </c>
      <c r="Y53" s="70" t="s">
        <v>2104</v>
      </c>
      <c r="Z53" s="70" t="s">
        <v>2105</v>
      </c>
      <c r="AA53" s="173" t="s">
        <v>1862</v>
      </c>
      <c r="AB53" s="71" t="s">
        <v>689</v>
      </c>
      <c r="AC53" s="71">
        <v>0</v>
      </c>
      <c r="AD53" s="71">
        <v>0</v>
      </c>
      <c r="AE53" s="71">
        <v>0</v>
      </c>
      <c r="AF53" s="74">
        <v>0</v>
      </c>
      <c r="AG53" s="71">
        <v>0</v>
      </c>
      <c r="AH53" s="200">
        <v>0</v>
      </c>
      <c r="AI53" s="200">
        <v>0</v>
      </c>
      <c r="AJ53" s="200">
        <v>0</v>
      </c>
      <c r="AK53" s="200">
        <f>Senator14[[#This Row],[Intuit (Turbo Tax)]]+Senator14[[#This Row],[H&amp;R Block]]</f>
        <v>0</v>
      </c>
      <c r="AL53" s="109"/>
    </row>
    <row r="54" spans="1:38" x14ac:dyDescent="0.25">
      <c r="A54">
        <v>51</v>
      </c>
      <c r="B54" s="70" t="s">
        <v>66</v>
      </c>
      <c r="C54" s="70" t="s">
        <v>1313</v>
      </c>
      <c r="D54" s="70" t="s">
        <v>1552</v>
      </c>
      <c r="E54" s="70" t="s">
        <v>464</v>
      </c>
      <c r="F54" s="70" t="s">
        <v>633</v>
      </c>
      <c r="G54" s="70"/>
      <c r="H54" s="70"/>
      <c r="I54" s="70"/>
      <c r="J54" s="70"/>
      <c r="K54" s="70"/>
      <c r="L54" s="70" t="s">
        <v>1652</v>
      </c>
      <c r="M54" s="70" t="str">
        <f>Senator14[[#This Row],[NAME]]&amp;""&amp;" ("&amp;""&amp;Senator14[[#This Row],[Political Affiliation (FOR PIVOT AND LINK TO MAIN)]]&amp;""&amp;"-"&amp;""&amp;Senator14[[#This Row],[Abbreviation]]&amp;""&amp;")"</f>
        <v>Casey, Robert P., Jr. (D-PA)</v>
      </c>
      <c r="N54" s="70" t="s">
        <v>464</v>
      </c>
      <c r="O54" s="70" t="s">
        <v>4427</v>
      </c>
      <c r="P54" s="70" t="str">
        <f>Senator14[[#This Row],[Last]]&amp;" "&amp;Senator14[[#This Row],[First]]</f>
        <v>Casey Robert P</v>
      </c>
      <c r="Q54" s="67" t="s">
        <v>316</v>
      </c>
      <c r="R54" s="70" t="str">
        <f>IF(Senator14[[#This Row],[Party]]="Republican","R",(IF(Senator14[[#This Row],[Party]]="Democratic","D",IF(Senator14[[#This Row],[Party]]="Independent","I","Error"))))</f>
        <v>D</v>
      </c>
      <c r="S54" s="70">
        <f>IF(Senator14[[#This Row],[Political Affiliation (FOR PIVOT AND LINK TO MAIN)]]="D",1,0)</f>
        <v>1</v>
      </c>
      <c r="T54" s="70" t="s">
        <v>304</v>
      </c>
      <c r="U54" s="70" t="s">
        <v>1747</v>
      </c>
      <c r="V54" s="173">
        <v>22019</v>
      </c>
      <c r="W54" s="174">
        <v>62</v>
      </c>
      <c r="X54" s="70" t="s">
        <v>1808</v>
      </c>
      <c r="Y54" s="70" t="s">
        <v>1809</v>
      </c>
      <c r="Z54" s="71" t="s">
        <v>1810</v>
      </c>
      <c r="AA54" s="173" t="s">
        <v>1783</v>
      </c>
      <c r="AB54" s="71" t="s">
        <v>1811</v>
      </c>
      <c r="AC54" s="71">
        <v>0</v>
      </c>
      <c r="AD54" s="71">
        <v>0</v>
      </c>
      <c r="AE54" s="71">
        <v>0</v>
      </c>
      <c r="AF54" s="74">
        <v>0</v>
      </c>
      <c r="AG54" s="71">
        <v>0</v>
      </c>
      <c r="AH54" s="200">
        <v>0</v>
      </c>
      <c r="AI54" s="200">
        <v>0</v>
      </c>
      <c r="AJ54" s="200">
        <v>0</v>
      </c>
      <c r="AK54" s="200">
        <f>Senator14[[#This Row],[Intuit (Turbo Tax)]]+Senator14[[#This Row],[H&amp;R Block]]</f>
        <v>0</v>
      </c>
      <c r="AL54" s="110"/>
    </row>
    <row r="55" spans="1:38" x14ac:dyDescent="0.25">
      <c r="A55">
        <v>52</v>
      </c>
      <c r="B55" s="70" t="s">
        <v>36</v>
      </c>
      <c r="C55" s="70" t="s">
        <v>1282</v>
      </c>
      <c r="D55" s="70" t="s">
        <v>1493</v>
      </c>
      <c r="E55" s="70" t="s">
        <v>379</v>
      </c>
      <c r="F55" s="70" t="s">
        <v>1780</v>
      </c>
      <c r="G55" s="70"/>
      <c r="H55" s="70"/>
      <c r="I55" s="70"/>
      <c r="J55" s="70"/>
      <c r="K55" s="70"/>
      <c r="L55" s="70" t="s">
        <v>1595</v>
      </c>
      <c r="M55" s="70" t="str">
        <f>Senator14[[#This Row],[NAME]]&amp;""&amp;" ("&amp;""&amp;Senator14[[#This Row],[Political Affiliation (FOR PIVOT AND LINK TO MAIN)]]&amp;""&amp;"-"&amp;""&amp;Senator14[[#This Row],[Abbreviation]]&amp;""&amp;")"</f>
        <v>Coons, Christopher A. (D-DE)</v>
      </c>
      <c r="N55" s="70" t="s">
        <v>379</v>
      </c>
      <c r="O55" s="70" t="s">
        <v>4429</v>
      </c>
      <c r="P55" s="70" t="str">
        <f>Senator14[[#This Row],[Last]]&amp;" "&amp;Senator14[[#This Row],[First]]</f>
        <v>Coons Christopher A</v>
      </c>
      <c r="Q55" s="67" t="s">
        <v>316</v>
      </c>
      <c r="R55" s="70" t="str">
        <f>IF(Senator14[[#This Row],[Party]]="Republican","R",(IF(Senator14[[#This Row],[Party]]="Democratic","D",IF(Senator14[[#This Row],[Party]]="Independent","I","Error"))))</f>
        <v>D</v>
      </c>
      <c r="S55" s="70">
        <f>IF(Senator14[[#This Row],[Political Affiliation (FOR PIVOT AND LINK TO MAIN)]]="D",1,0)</f>
        <v>1</v>
      </c>
      <c r="T55" s="70" t="s">
        <v>1673</v>
      </c>
      <c r="U55" s="70" t="s">
        <v>1688</v>
      </c>
      <c r="V55" s="173">
        <v>23263</v>
      </c>
      <c r="W55" s="174">
        <v>59</v>
      </c>
      <c r="X55" s="70" t="s">
        <v>1824</v>
      </c>
      <c r="Y55" s="70" t="s">
        <v>1825</v>
      </c>
      <c r="Z55" s="70" t="s">
        <v>1826</v>
      </c>
      <c r="AA55" s="173" t="s">
        <v>1827</v>
      </c>
      <c r="AB55" s="71" t="s">
        <v>689</v>
      </c>
      <c r="AC55" s="71">
        <v>0</v>
      </c>
      <c r="AD55" s="71">
        <v>0</v>
      </c>
      <c r="AE55" s="71">
        <v>0</v>
      </c>
      <c r="AF55" s="74">
        <v>0</v>
      </c>
      <c r="AG55" s="71">
        <v>0</v>
      </c>
      <c r="AH55" s="200">
        <v>0</v>
      </c>
      <c r="AI55" s="200">
        <v>0</v>
      </c>
      <c r="AJ55" s="200">
        <v>0</v>
      </c>
      <c r="AK55" s="200">
        <f>Senator14[[#This Row],[Intuit (Turbo Tax)]]+Senator14[[#This Row],[H&amp;R Block]]</f>
        <v>0</v>
      </c>
      <c r="AL55" s="109"/>
    </row>
    <row r="56" spans="1:38" x14ac:dyDescent="0.25">
      <c r="A56">
        <v>53</v>
      </c>
      <c r="B56" s="70" t="s">
        <v>56</v>
      </c>
      <c r="C56" s="70" t="s">
        <v>1303</v>
      </c>
      <c r="D56" s="70" t="s">
        <v>1532</v>
      </c>
      <c r="E56" s="70" t="s">
        <v>1270</v>
      </c>
      <c r="F56" s="70" t="s">
        <v>1780</v>
      </c>
      <c r="G56" s="70" t="s">
        <v>4481</v>
      </c>
      <c r="H56" s="70"/>
      <c r="I56" s="70"/>
      <c r="J56" s="70"/>
      <c r="K56" s="70"/>
      <c r="L56" s="70" t="s">
        <v>1632</v>
      </c>
      <c r="M56" s="70" t="str">
        <f>Senator14[[#This Row],[NAME]]&amp;""&amp;" ("&amp;""&amp;Senator14[[#This Row],[Political Affiliation (FOR PIVOT AND LINK TO MAIN)]]&amp;""&amp;"-"&amp;""&amp;Senator14[[#This Row],[Abbreviation]]&amp;""&amp;")"</f>
        <v>Cortez Masto, Catherine (D-NV)</v>
      </c>
      <c r="N56" s="70" t="s">
        <v>4419</v>
      </c>
      <c r="O56" s="70" t="s">
        <v>4420</v>
      </c>
      <c r="P56" s="70" t="str">
        <f>Senator14[[#This Row],[Last]]&amp;" "&amp;Senator14[[#This Row],[First]]</f>
        <v>Cortez Masto</v>
      </c>
      <c r="Q56" s="67" t="s">
        <v>316</v>
      </c>
      <c r="R56" s="70" t="str">
        <f>IF(Senator14[[#This Row],[Party]]="Republican","R",(IF(Senator14[[#This Row],[Party]]="Democratic","D",IF(Senator14[[#This Row],[Party]]="Independent","I","Error"))))</f>
        <v>D</v>
      </c>
      <c r="S56" s="70">
        <f>IF(Senator14[[#This Row],[Political Affiliation (FOR PIVOT AND LINK TO MAIN)]]="D",1,0)</f>
        <v>1</v>
      </c>
      <c r="T56" s="70" t="s">
        <v>1668</v>
      </c>
      <c r="U56" s="70" t="s">
        <v>1727</v>
      </c>
      <c r="V56" s="173">
        <v>23465</v>
      </c>
      <c r="W56" s="174">
        <v>58</v>
      </c>
      <c r="X56" s="70" t="s">
        <v>1780</v>
      </c>
      <c r="Y56" s="70" t="s">
        <v>1821</v>
      </c>
      <c r="Z56" s="70" t="s">
        <v>1822</v>
      </c>
      <c r="AA56" s="173" t="s">
        <v>1823</v>
      </c>
      <c r="AB56" s="71" t="s">
        <v>672</v>
      </c>
      <c r="AC56" s="71">
        <v>0</v>
      </c>
      <c r="AD56" s="71">
        <v>0</v>
      </c>
      <c r="AE56" s="71">
        <v>0</v>
      </c>
      <c r="AF56" s="74">
        <v>0</v>
      </c>
      <c r="AG56" s="71">
        <v>0</v>
      </c>
      <c r="AH56" s="200">
        <v>0</v>
      </c>
      <c r="AI56" s="200">
        <v>0</v>
      </c>
      <c r="AJ56" s="200">
        <v>0</v>
      </c>
      <c r="AK56" s="200">
        <f>Senator14[[#This Row],[Intuit (Turbo Tax)]]+Senator14[[#This Row],[H&amp;R Block]]</f>
        <v>0</v>
      </c>
      <c r="AL56" s="109"/>
    </row>
    <row r="57" spans="1:38" x14ac:dyDescent="0.25">
      <c r="A57">
        <v>54</v>
      </c>
      <c r="B57" s="162" t="s">
        <v>32</v>
      </c>
      <c r="C57" s="162" t="s">
        <v>1278</v>
      </c>
      <c r="D57" s="162" t="s">
        <v>1485</v>
      </c>
      <c r="E57" s="162" t="s">
        <v>369</v>
      </c>
      <c r="F57" s="162" t="s">
        <v>4554</v>
      </c>
      <c r="G57" s="162" t="s">
        <v>4482</v>
      </c>
      <c r="H57" s="162" t="s">
        <v>4483</v>
      </c>
      <c r="I57" s="162"/>
      <c r="J57" s="162"/>
      <c r="K57" s="162"/>
      <c r="L57" s="162" t="s">
        <v>1587</v>
      </c>
      <c r="M57" s="162" t="str">
        <f>Senator14[[#This Row],[NAME]]&amp;""&amp;" ("&amp;""&amp;Senator14[[#This Row],[Political Affiliation (FOR PIVOT AND LINK TO MAIN)]]&amp;""&amp;"-"&amp;""&amp;Senator14[[#This Row],[Abbreviation]]&amp;""&amp;")"</f>
        <v>Cotton, Tom (R-AR)</v>
      </c>
      <c r="N57" s="162" t="s">
        <v>369</v>
      </c>
      <c r="O57" s="162" t="s">
        <v>368</v>
      </c>
      <c r="P57" s="162" t="str">
        <f>Senator14[[#This Row],[Last]]&amp;" "&amp;Senator14[[#This Row],[First]]</f>
        <v>Cotton Tom</v>
      </c>
      <c r="Q57" s="68" t="s">
        <v>313</v>
      </c>
      <c r="R57" s="162" t="str">
        <f>IF(Senator14[[#This Row],[Party]]="Republican","R",(IF(Senator14[[#This Row],[Party]]="Democratic","D",IF(Senator14[[#This Row],[Party]]="Independent","I","Error"))))</f>
        <v>R</v>
      </c>
      <c r="S57" s="162">
        <f>IF(Senator14[[#This Row],[Political Affiliation (FOR PIVOT AND LINK TO MAIN)]]="D",1,0)</f>
        <v>0</v>
      </c>
      <c r="T57" s="162" t="s">
        <v>1673</v>
      </c>
      <c r="U57" s="162" t="s">
        <v>1680</v>
      </c>
      <c r="V57" s="165">
        <v>28258</v>
      </c>
      <c r="W57" s="166">
        <v>45</v>
      </c>
      <c r="X57" s="162" t="s">
        <v>2106</v>
      </c>
      <c r="Y57" s="167" t="s">
        <v>335</v>
      </c>
      <c r="Z57" s="162" t="s">
        <v>1840</v>
      </c>
      <c r="AA57" s="165" t="s">
        <v>1799</v>
      </c>
      <c r="AB57" s="169" t="s">
        <v>2107</v>
      </c>
      <c r="AC57" s="169">
        <v>202675</v>
      </c>
      <c r="AD57" s="169">
        <v>36990</v>
      </c>
      <c r="AE57" s="169">
        <v>7875</v>
      </c>
      <c r="AF57" s="171">
        <v>0</v>
      </c>
      <c r="AG57" s="169">
        <v>0</v>
      </c>
      <c r="AH57" s="200">
        <v>0</v>
      </c>
      <c r="AI57" s="200">
        <v>0</v>
      </c>
      <c r="AJ57" s="200">
        <v>0</v>
      </c>
      <c r="AK57" s="200">
        <f>Senator14[[#This Row],[Intuit (Turbo Tax)]]+Senator14[[#This Row],[H&amp;R Block]]</f>
        <v>0</v>
      </c>
      <c r="AL57" s="110"/>
    </row>
    <row r="58" spans="1:38" x14ac:dyDescent="0.25">
      <c r="A58">
        <v>55</v>
      </c>
      <c r="B58" s="162" t="s">
        <v>62</v>
      </c>
      <c r="C58" s="162" t="s">
        <v>1309</v>
      </c>
      <c r="D58" s="162" t="s">
        <v>1544</v>
      </c>
      <c r="E58" s="162" t="s">
        <v>455</v>
      </c>
      <c r="F58" s="162" t="s">
        <v>1780</v>
      </c>
      <c r="G58" s="162"/>
      <c r="H58" s="162"/>
      <c r="I58" s="162"/>
      <c r="J58" s="162"/>
      <c r="K58" s="162"/>
      <c r="L58" s="162" t="s">
        <v>1644</v>
      </c>
      <c r="M58" s="162" t="str">
        <f>Senator14[[#This Row],[NAME]]&amp;""&amp;" ("&amp;""&amp;Senator14[[#This Row],[Political Affiliation (FOR PIVOT AND LINK TO MAIN)]]&amp;""&amp;"-"&amp;""&amp;Senator14[[#This Row],[Abbreviation]]&amp;""&amp;")"</f>
        <v>Cramer, Kevin (R-ND)</v>
      </c>
      <c r="N58" s="162" t="s">
        <v>455</v>
      </c>
      <c r="O58" s="162" t="s">
        <v>454</v>
      </c>
      <c r="P58" s="162" t="str">
        <f>Senator14[[#This Row],[Last]]&amp;" "&amp;Senator14[[#This Row],[First]]</f>
        <v>Cramer Kevin</v>
      </c>
      <c r="Q58" s="68" t="s">
        <v>313</v>
      </c>
      <c r="R58" s="162" t="str">
        <f>IF(Senator14[[#This Row],[Party]]="Republican","R",(IF(Senator14[[#This Row],[Party]]="Democratic","D",IF(Senator14[[#This Row],[Party]]="Independent","I","Error"))))</f>
        <v>R</v>
      </c>
      <c r="S58" s="162">
        <f>IF(Senator14[[#This Row],[Political Affiliation (FOR PIVOT AND LINK TO MAIN)]]="D",1,0)</f>
        <v>0</v>
      </c>
      <c r="T58" s="162" t="s">
        <v>304</v>
      </c>
      <c r="U58" s="162" t="s">
        <v>1739</v>
      </c>
      <c r="V58" s="165">
        <v>22302</v>
      </c>
      <c r="W58" s="166">
        <v>61</v>
      </c>
      <c r="X58" s="162" t="s">
        <v>1966</v>
      </c>
      <c r="Y58" s="167" t="s">
        <v>1967</v>
      </c>
      <c r="Z58" s="169" t="s">
        <v>1968</v>
      </c>
      <c r="AA58" s="165" t="s">
        <v>1896</v>
      </c>
      <c r="AB58" s="169" t="s">
        <v>1941</v>
      </c>
      <c r="AC58" s="169">
        <v>7095</v>
      </c>
      <c r="AD58" s="169">
        <v>16750</v>
      </c>
      <c r="AE58" s="169">
        <v>26700</v>
      </c>
      <c r="AF58" s="171">
        <v>0</v>
      </c>
      <c r="AG58" s="169">
        <v>0</v>
      </c>
      <c r="AH58" s="200">
        <v>0</v>
      </c>
      <c r="AI58" s="200">
        <v>0</v>
      </c>
      <c r="AJ58" s="200">
        <v>0</v>
      </c>
      <c r="AK58" s="200">
        <f>Senator14[[#This Row],[Intuit (Turbo Tax)]]+Senator14[[#This Row],[H&amp;R Block]]</f>
        <v>0</v>
      </c>
      <c r="AL58" s="109"/>
    </row>
    <row r="59" spans="1:38" x14ac:dyDescent="0.25">
      <c r="A59">
        <v>56</v>
      </c>
      <c r="B59" s="162" t="s">
        <v>71</v>
      </c>
      <c r="C59" s="162" t="s">
        <v>1318</v>
      </c>
      <c r="D59" s="162" t="s">
        <v>1563</v>
      </c>
      <c r="E59" s="162" t="s">
        <v>479</v>
      </c>
      <c r="F59" s="162" t="s">
        <v>4555</v>
      </c>
      <c r="G59" s="162" t="s">
        <v>4486</v>
      </c>
      <c r="H59" s="162" t="s">
        <v>4487</v>
      </c>
      <c r="I59" s="162"/>
      <c r="J59" s="162"/>
      <c r="K59" s="162"/>
      <c r="L59" s="162" t="s">
        <v>1642</v>
      </c>
      <c r="M59" s="162" t="str">
        <f>Senator14[[#This Row],[NAME]]&amp;""&amp;" ("&amp;""&amp;Senator14[[#This Row],[Political Affiliation (FOR PIVOT AND LINK TO MAIN)]]&amp;""&amp;"-"&amp;""&amp;Senator14[[#This Row],[Abbreviation]]&amp;""&amp;")"</f>
        <v>Cruz, Ted (R-TX)</v>
      </c>
      <c r="N59" s="162" t="s">
        <v>479</v>
      </c>
      <c r="O59" s="162" t="s">
        <v>478</v>
      </c>
      <c r="P59" s="162" t="str">
        <f>Senator14[[#This Row],[Last]]&amp;" "&amp;Senator14[[#This Row],[First]]</f>
        <v>Cruz Ted</v>
      </c>
      <c r="Q59" s="68" t="s">
        <v>313</v>
      </c>
      <c r="R59" s="162" t="str">
        <f>IF(Senator14[[#This Row],[Party]]="Republican","R",(IF(Senator14[[#This Row],[Party]]="Democratic","D",IF(Senator14[[#This Row],[Party]]="Independent","I","Error"))))</f>
        <v>R</v>
      </c>
      <c r="S59" s="162">
        <f>IF(Senator14[[#This Row],[Political Affiliation (FOR PIVOT AND LINK TO MAIN)]]="D",1,0)</f>
        <v>0</v>
      </c>
      <c r="T59" s="162" t="s">
        <v>304</v>
      </c>
      <c r="U59" s="162" t="s">
        <v>1758</v>
      </c>
      <c r="V59" s="165">
        <v>25924</v>
      </c>
      <c r="W59" s="166">
        <v>52</v>
      </c>
      <c r="X59" s="162" t="s">
        <v>2082</v>
      </c>
      <c r="Y59" s="167" t="s">
        <v>1797</v>
      </c>
      <c r="Z59" s="169" t="s">
        <v>2083</v>
      </c>
      <c r="AA59" s="165" t="s">
        <v>1787</v>
      </c>
      <c r="AB59" s="169" t="s">
        <v>614</v>
      </c>
      <c r="AC59" s="169">
        <v>290232</v>
      </c>
      <c r="AD59" s="169">
        <v>138031</v>
      </c>
      <c r="AE59" s="169">
        <v>16487</v>
      </c>
      <c r="AF59" s="171">
        <v>0</v>
      </c>
      <c r="AG59" s="169">
        <v>0</v>
      </c>
      <c r="AH59" s="200">
        <v>0</v>
      </c>
      <c r="AI59" s="200">
        <v>35</v>
      </c>
      <c r="AJ59" s="200">
        <v>385</v>
      </c>
      <c r="AK59" s="200">
        <f>Senator14[[#This Row],[Intuit (Turbo Tax)]]+Senator14[[#This Row],[H&amp;R Block]]</f>
        <v>420</v>
      </c>
      <c r="AL59" s="109"/>
    </row>
    <row r="60" spans="1:38" x14ac:dyDescent="0.25">
      <c r="A60">
        <v>57</v>
      </c>
      <c r="B60" s="162" t="s">
        <v>54</v>
      </c>
      <c r="C60" s="162" t="s">
        <v>1301</v>
      </c>
      <c r="D60" s="162" t="s">
        <v>1528</v>
      </c>
      <c r="E60" s="162" t="s">
        <v>436</v>
      </c>
      <c r="F60" s="162" t="s">
        <v>674</v>
      </c>
      <c r="G60" s="162"/>
      <c r="H60" s="162"/>
      <c r="I60" s="162"/>
      <c r="J60" s="162"/>
      <c r="K60" s="162"/>
      <c r="L60" s="162" t="s">
        <v>1629</v>
      </c>
      <c r="M60" s="162" t="str">
        <f>Senator14[[#This Row],[NAME]]&amp;""&amp;" ("&amp;""&amp;Senator14[[#This Row],[Political Affiliation (FOR PIVOT AND LINK TO MAIN)]]&amp;""&amp;"-"&amp;""&amp;Senator14[[#This Row],[Abbreviation]]&amp;""&amp;")"</f>
        <v>Daines, Steve (R-MT)</v>
      </c>
      <c r="N60" s="162" t="s">
        <v>436</v>
      </c>
      <c r="O60" s="162" t="s">
        <v>435</v>
      </c>
      <c r="P60" s="162" t="str">
        <f>Senator14[[#This Row],[Last]]&amp;" "&amp;Senator14[[#This Row],[First]]</f>
        <v>Daines Steve</v>
      </c>
      <c r="Q60" s="67" t="s">
        <v>313</v>
      </c>
      <c r="R60" s="162" t="str">
        <f>IF(Senator14[[#This Row],[Party]]="Republican","R",(IF(Senator14[[#This Row],[Party]]="Democratic","D",IF(Senator14[[#This Row],[Party]]="Independent","I","Error"))))</f>
        <v>R</v>
      </c>
      <c r="S60" s="162">
        <f>IF(Senator14[[#This Row],[Political Affiliation (FOR PIVOT AND LINK TO MAIN)]]="D",1,0)</f>
        <v>0</v>
      </c>
      <c r="T60" s="162" t="s">
        <v>1673</v>
      </c>
      <c r="U60" s="162" t="s">
        <v>1723</v>
      </c>
      <c r="V60" s="165">
        <v>22878</v>
      </c>
      <c r="W60" s="166">
        <v>60</v>
      </c>
      <c r="X60" s="162" t="s">
        <v>674</v>
      </c>
      <c r="Y60" s="162" t="s">
        <v>335</v>
      </c>
      <c r="Z60" s="169" t="s">
        <v>2071</v>
      </c>
      <c r="AA60" s="165" t="s">
        <v>1799</v>
      </c>
      <c r="AB60" s="169" t="s">
        <v>2072</v>
      </c>
      <c r="AC60" s="169">
        <v>0</v>
      </c>
      <c r="AD60" s="169">
        <v>0</v>
      </c>
      <c r="AE60" s="169">
        <v>0</v>
      </c>
      <c r="AF60" s="171">
        <v>0</v>
      </c>
      <c r="AG60" s="169">
        <v>0</v>
      </c>
      <c r="AH60" s="200">
        <v>0</v>
      </c>
      <c r="AI60" s="200">
        <v>0</v>
      </c>
      <c r="AJ60" s="200">
        <v>0</v>
      </c>
      <c r="AK60" s="200">
        <f>Senator14[[#This Row],[Intuit (Turbo Tax)]]+Senator14[[#This Row],[H&amp;R Block]]</f>
        <v>0</v>
      </c>
      <c r="AL60" s="110"/>
    </row>
    <row r="61" spans="1:38" x14ac:dyDescent="0.25">
      <c r="A61">
        <v>58</v>
      </c>
      <c r="B61" s="70" t="s">
        <v>41</v>
      </c>
      <c r="C61" s="70" t="s">
        <v>1288</v>
      </c>
      <c r="D61" s="70" t="s">
        <v>1503</v>
      </c>
      <c r="E61" s="70" t="s">
        <v>394</v>
      </c>
      <c r="F61" s="70" t="s">
        <v>1780</v>
      </c>
      <c r="G61" s="70" t="s">
        <v>730</v>
      </c>
      <c r="H61" s="70"/>
      <c r="I61" s="70"/>
      <c r="J61" s="70"/>
      <c r="K61" s="70"/>
      <c r="L61" s="70" t="s">
        <v>1605</v>
      </c>
      <c r="M61" s="70" t="str">
        <f>Senator14[[#This Row],[NAME]]&amp;""&amp;" ("&amp;""&amp;Senator14[[#This Row],[Political Affiliation (FOR PIVOT AND LINK TO MAIN)]]&amp;""&amp;"-"&amp;""&amp;Senator14[[#This Row],[Abbreviation]]&amp;""&amp;")"</f>
        <v>Durbin, Richard J. (D-IL)</v>
      </c>
      <c r="N61" s="70" t="s">
        <v>394</v>
      </c>
      <c r="O61" s="70" t="s">
        <v>4430</v>
      </c>
      <c r="P61" s="70" t="str">
        <f>Senator14[[#This Row],[Last]]&amp;" "&amp;Senator14[[#This Row],[First]]</f>
        <v>Durbin Richard J</v>
      </c>
      <c r="Q61" s="67" t="s">
        <v>316</v>
      </c>
      <c r="R61" s="70" t="str">
        <f>IF(Senator14[[#This Row],[Party]]="Republican","R",(IF(Senator14[[#This Row],[Party]]="Democratic","D",IF(Senator14[[#This Row],[Party]]="Independent","I","Error"))))</f>
        <v>D</v>
      </c>
      <c r="S61" s="70">
        <f>IF(Senator14[[#This Row],[Political Affiliation (FOR PIVOT AND LINK TO MAIN)]]="D",1,0)</f>
        <v>1</v>
      </c>
      <c r="T61" s="70" t="s">
        <v>1673</v>
      </c>
      <c r="U61" s="70" t="s">
        <v>1698</v>
      </c>
      <c r="V61" s="173">
        <v>16397</v>
      </c>
      <c r="W61" s="174">
        <v>78</v>
      </c>
      <c r="X61" s="70" t="s">
        <v>1868</v>
      </c>
      <c r="Y61" s="70" t="s">
        <v>335</v>
      </c>
      <c r="Z61" s="70" t="s">
        <v>1869</v>
      </c>
      <c r="AA61" s="173" t="s">
        <v>1870</v>
      </c>
      <c r="AB61" s="71" t="s">
        <v>602</v>
      </c>
      <c r="AC61" s="71">
        <v>0</v>
      </c>
      <c r="AD61" s="71">
        <v>0</v>
      </c>
      <c r="AE61" s="71">
        <v>0</v>
      </c>
      <c r="AF61" s="74">
        <v>0</v>
      </c>
      <c r="AG61" s="71">
        <v>0</v>
      </c>
      <c r="AH61" s="200">
        <v>0</v>
      </c>
      <c r="AI61" s="200">
        <v>0</v>
      </c>
      <c r="AJ61" s="200">
        <v>0</v>
      </c>
      <c r="AK61" s="200">
        <f>Senator14[[#This Row],[Intuit (Turbo Tax)]]+Senator14[[#This Row],[H&amp;R Block]]</f>
        <v>0</v>
      </c>
      <c r="AL61" s="110"/>
    </row>
    <row r="62" spans="1:38" x14ac:dyDescent="0.25">
      <c r="A62">
        <v>59</v>
      </c>
      <c r="B62" s="162" t="s">
        <v>43</v>
      </c>
      <c r="C62" s="162" t="s">
        <v>1290</v>
      </c>
      <c r="D62" s="162" t="s">
        <v>1506</v>
      </c>
      <c r="E62" s="162" t="s">
        <v>403</v>
      </c>
      <c r="F62" s="162" t="s">
        <v>733</v>
      </c>
      <c r="G62" s="162" t="s">
        <v>4491</v>
      </c>
      <c r="H62" s="162"/>
      <c r="I62" s="162"/>
      <c r="J62" s="162"/>
      <c r="K62" s="162"/>
      <c r="L62" s="162" t="s">
        <v>1607</v>
      </c>
      <c r="M62" s="162" t="str">
        <f>Senator14[[#This Row],[NAME]]&amp;""&amp;" ("&amp;""&amp;Senator14[[#This Row],[Political Affiliation (FOR PIVOT AND LINK TO MAIN)]]&amp;""&amp;"-"&amp;""&amp;Senator14[[#This Row],[Abbreviation]]&amp;""&amp;")"</f>
        <v>Ernst, Joni (R-IA)</v>
      </c>
      <c r="N62" s="162" t="s">
        <v>403</v>
      </c>
      <c r="O62" s="162" t="s">
        <v>402</v>
      </c>
      <c r="P62" s="162" t="str">
        <f>Senator14[[#This Row],[Last]]&amp;" "&amp;Senator14[[#This Row],[First]]</f>
        <v>Ernst Joni</v>
      </c>
      <c r="Q62" s="68" t="s">
        <v>313</v>
      </c>
      <c r="R62" s="162" t="str">
        <f>IF(Senator14[[#This Row],[Party]]="Republican","R",(IF(Senator14[[#This Row],[Party]]="Democratic","D",IF(Senator14[[#This Row],[Party]]="Independent","I","Error"))))</f>
        <v>R</v>
      </c>
      <c r="S62" s="162">
        <f>IF(Senator14[[#This Row],[Political Affiliation (FOR PIVOT AND LINK TO MAIN)]]="D",1,0)</f>
        <v>0</v>
      </c>
      <c r="T62" s="162" t="s">
        <v>1673</v>
      </c>
      <c r="U62" s="162" t="s">
        <v>1701</v>
      </c>
      <c r="V62" s="165">
        <v>25750</v>
      </c>
      <c r="W62" s="166">
        <v>52</v>
      </c>
      <c r="X62" s="162" t="s">
        <v>1956</v>
      </c>
      <c r="Y62" s="167" t="s">
        <v>1957</v>
      </c>
      <c r="Z62" s="169" t="s">
        <v>1958</v>
      </c>
      <c r="AA62" s="165" t="s">
        <v>1799</v>
      </c>
      <c r="AB62" s="169" t="s">
        <v>1959</v>
      </c>
      <c r="AC62" s="169">
        <v>50270</v>
      </c>
      <c r="AD62" s="169">
        <v>1086</v>
      </c>
      <c r="AE62" s="169">
        <v>9345</v>
      </c>
      <c r="AF62" s="171">
        <v>0</v>
      </c>
      <c r="AG62" s="169">
        <v>0</v>
      </c>
      <c r="AH62" s="200">
        <v>0</v>
      </c>
      <c r="AI62" s="200">
        <v>0</v>
      </c>
      <c r="AJ62" s="200">
        <v>1000</v>
      </c>
      <c r="AK62" s="200">
        <f>Senator14[[#This Row],[Intuit (Turbo Tax)]]+Senator14[[#This Row],[H&amp;R Block]]</f>
        <v>1000</v>
      </c>
      <c r="AL62" s="110"/>
    </row>
    <row r="63" spans="1:38" x14ac:dyDescent="0.25">
      <c r="A63">
        <v>60</v>
      </c>
      <c r="B63" s="70" t="s">
        <v>33</v>
      </c>
      <c r="C63" s="70" t="s">
        <v>1279</v>
      </c>
      <c r="D63" s="70" t="s">
        <v>1486</v>
      </c>
      <c r="E63" s="70" t="s">
        <v>371</v>
      </c>
      <c r="F63" s="70" t="s">
        <v>4557</v>
      </c>
      <c r="G63" s="70" t="s">
        <v>4492</v>
      </c>
      <c r="H63" s="70"/>
      <c r="I63" s="70"/>
      <c r="J63" s="70"/>
      <c r="K63" s="70"/>
      <c r="L63" s="70" t="s">
        <v>1588</v>
      </c>
      <c r="M63" s="70" t="str">
        <f>Senator14[[#This Row],[NAME]]&amp;""&amp;" ("&amp;""&amp;Senator14[[#This Row],[Political Affiliation (FOR PIVOT AND LINK TO MAIN)]]&amp;""&amp;"-"&amp;""&amp;Senator14[[#This Row],[Abbreviation]]&amp;""&amp;")"</f>
        <v>Feinstein, Dianne (D-CA)</v>
      </c>
      <c r="N63" s="70" t="s">
        <v>371</v>
      </c>
      <c r="O63" s="70" t="s">
        <v>370</v>
      </c>
      <c r="P63" s="70" t="str">
        <f>Senator14[[#This Row],[Last]]&amp;" "&amp;Senator14[[#This Row],[First]]</f>
        <v>Feinstein Dianne</v>
      </c>
      <c r="Q63" s="67" t="s">
        <v>316</v>
      </c>
      <c r="R63" s="70" t="str">
        <f>IF(Senator14[[#This Row],[Party]]="Republican","R",(IF(Senator14[[#This Row],[Party]]="Democratic","D",IF(Senator14[[#This Row],[Party]]="Independent","I","Error"))))</f>
        <v>D</v>
      </c>
      <c r="S63" s="70">
        <f>IF(Senator14[[#This Row],[Political Affiliation (FOR PIVOT AND LINK TO MAIN)]]="D",1,0)</f>
        <v>1</v>
      </c>
      <c r="T63" s="70" t="s">
        <v>304</v>
      </c>
      <c r="U63" s="70" t="s">
        <v>1681</v>
      </c>
      <c r="V63" s="173">
        <v>12227</v>
      </c>
      <c r="W63" s="174">
        <v>89</v>
      </c>
      <c r="X63" s="70" t="s">
        <v>1864</v>
      </c>
      <c r="Y63" s="70" t="s">
        <v>1865</v>
      </c>
      <c r="Z63" s="70" t="s">
        <v>1866</v>
      </c>
      <c r="AA63" s="173" t="s">
        <v>1867</v>
      </c>
      <c r="AB63" s="71" t="s">
        <v>603</v>
      </c>
      <c r="AC63" s="71">
        <v>0</v>
      </c>
      <c r="AD63" s="71">
        <v>0</v>
      </c>
      <c r="AE63" s="71">
        <v>0</v>
      </c>
      <c r="AF63" s="74">
        <v>0</v>
      </c>
      <c r="AG63" s="71">
        <v>0</v>
      </c>
      <c r="AH63" s="200">
        <v>0</v>
      </c>
      <c r="AI63" s="200">
        <v>0</v>
      </c>
      <c r="AJ63" s="200">
        <v>0</v>
      </c>
      <c r="AK63" s="200">
        <f>Senator14[[#This Row],[Intuit (Turbo Tax)]]+Senator14[[#This Row],[H&amp;R Block]]</f>
        <v>0</v>
      </c>
      <c r="AL63" s="110"/>
    </row>
    <row r="64" spans="1:38" x14ac:dyDescent="0.25">
      <c r="A64">
        <v>61</v>
      </c>
      <c r="B64" s="70" t="s">
        <v>60</v>
      </c>
      <c r="C64" s="70" t="s">
        <v>1307</v>
      </c>
      <c r="D64" s="70" t="s">
        <v>1540</v>
      </c>
      <c r="E64" s="70" t="s">
        <v>450</v>
      </c>
      <c r="F64" s="70" t="s">
        <v>1780</v>
      </c>
      <c r="G64" s="70" t="s">
        <v>4495</v>
      </c>
      <c r="H64" s="70"/>
      <c r="I64" s="70"/>
      <c r="J64" s="70"/>
      <c r="K64" s="70"/>
      <c r="L64" s="70" t="s">
        <v>1640</v>
      </c>
      <c r="M64" s="70" t="str">
        <f>Senator14[[#This Row],[NAME]]&amp;""&amp;" ("&amp;""&amp;Senator14[[#This Row],[Political Affiliation (FOR PIVOT AND LINK TO MAIN)]]&amp;""&amp;"-"&amp;""&amp;Senator14[[#This Row],[Abbreviation]]&amp;""&amp;")"</f>
        <v>Gillibrand, Kirsten E. (D-NY)</v>
      </c>
      <c r="N64" s="70" t="s">
        <v>450</v>
      </c>
      <c r="O64" s="70" t="s">
        <v>4431</v>
      </c>
      <c r="P64" s="70" t="str">
        <f>Senator14[[#This Row],[Last]]&amp;" "&amp;Senator14[[#This Row],[First]]</f>
        <v>Gillibrand Kirsten E</v>
      </c>
      <c r="Q64" s="67" t="s">
        <v>316</v>
      </c>
      <c r="R64" s="70" t="str">
        <f>IF(Senator14[[#This Row],[Party]]="Republican","R",(IF(Senator14[[#This Row],[Party]]="Democratic","D",IF(Senator14[[#This Row],[Party]]="Independent","I","Error"))))</f>
        <v>D</v>
      </c>
      <c r="S64" s="70">
        <f>IF(Senator14[[#This Row],[Political Affiliation (FOR PIVOT AND LINK TO MAIN)]]="D",1,0)</f>
        <v>1</v>
      </c>
      <c r="T64" s="70" t="s">
        <v>304</v>
      </c>
      <c r="U64" s="70" t="s">
        <v>1735</v>
      </c>
      <c r="V64" s="173">
        <v>24450</v>
      </c>
      <c r="W64" s="174">
        <v>56</v>
      </c>
      <c r="X64" s="70" t="s">
        <v>1969</v>
      </c>
      <c r="Y64" s="70" t="s">
        <v>335</v>
      </c>
      <c r="Z64" s="71" t="s">
        <v>1970</v>
      </c>
      <c r="AA64" s="173" t="s">
        <v>1971</v>
      </c>
      <c r="AB64" s="71" t="s">
        <v>606</v>
      </c>
      <c r="AC64" s="71">
        <v>0</v>
      </c>
      <c r="AD64" s="71">
        <v>0</v>
      </c>
      <c r="AE64" s="71">
        <v>0</v>
      </c>
      <c r="AF64" s="74">
        <v>0</v>
      </c>
      <c r="AG64" s="71">
        <v>0</v>
      </c>
      <c r="AH64" s="200">
        <v>0</v>
      </c>
      <c r="AI64" s="200">
        <v>0</v>
      </c>
      <c r="AJ64" s="200">
        <v>0</v>
      </c>
      <c r="AK64" s="200">
        <f>Senator14[[#This Row],[Intuit (Turbo Tax)]]+Senator14[[#This Row],[H&amp;R Block]]</f>
        <v>0</v>
      </c>
      <c r="AL64" s="109"/>
    </row>
    <row r="65" spans="1:38" x14ac:dyDescent="0.25">
      <c r="A65">
        <v>62</v>
      </c>
      <c r="B65" s="162" t="s">
        <v>68</v>
      </c>
      <c r="C65" s="162" t="s">
        <v>1315</v>
      </c>
      <c r="D65" s="162" t="s">
        <v>1556</v>
      </c>
      <c r="E65" s="162" t="s">
        <v>470</v>
      </c>
      <c r="F65" s="162" t="s">
        <v>1780</v>
      </c>
      <c r="G65" s="162" t="s">
        <v>4496</v>
      </c>
      <c r="H65" s="162"/>
      <c r="I65" s="162"/>
      <c r="J65" s="162"/>
      <c r="K65" s="162"/>
      <c r="L65" s="162" t="s">
        <v>1656</v>
      </c>
      <c r="M65" s="162" t="str">
        <f>Senator14[[#This Row],[NAME]]&amp;""&amp;" ("&amp;""&amp;Senator14[[#This Row],[Political Affiliation (FOR PIVOT AND LINK TO MAIN)]]&amp;""&amp;"-"&amp;""&amp;Senator14[[#This Row],[Abbreviation]]&amp;""&amp;")"</f>
        <v>Graham, Lindsey (R-SC)</v>
      </c>
      <c r="N65" s="162" t="s">
        <v>470</v>
      </c>
      <c r="O65" s="162" t="s">
        <v>469</v>
      </c>
      <c r="P65" s="162" t="str">
        <f>Senator14[[#This Row],[Last]]&amp;" "&amp;Senator14[[#This Row],[First]]</f>
        <v>Graham Lindsey</v>
      </c>
      <c r="Q65" s="68" t="s">
        <v>313</v>
      </c>
      <c r="R65" s="162" t="str">
        <f>IF(Senator14[[#This Row],[Party]]="Republican","R",(IF(Senator14[[#This Row],[Party]]="Democratic","D",IF(Senator14[[#This Row],[Party]]="Independent","I","Error"))))</f>
        <v>R</v>
      </c>
      <c r="S65" s="162">
        <f>IF(Senator14[[#This Row],[Political Affiliation (FOR PIVOT AND LINK TO MAIN)]]="D",1,0)</f>
        <v>0</v>
      </c>
      <c r="T65" s="162" t="s">
        <v>1673</v>
      </c>
      <c r="U65" s="162" t="s">
        <v>1751</v>
      </c>
      <c r="V65" s="165">
        <v>20279</v>
      </c>
      <c r="W65" s="166">
        <v>67</v>
      </c>
      <c r="X65" s="162" t="s">
        <v>1975</v>
      </c>
      <c r="Y65" s="167" t="s">
        <v>1976</v>
      </c>
      <c r="Z65" s="169" t="s">
        <v>1977</v>
      </c>
      <c r="AA65" s="165" t="s">
        <v>1978</v>
      </c>
      <c r="AB65" s="169" t="s">
        <v>1979</v>
      </c>
      <c r="AC65" s="169">
        <v>84926</v>
      </c>
      <c r="AD65" s="169">
        <v>7295</v>
      </c>
      <c r="AE65" s="169">
        <v>-10214</v>
      </c>
      <c r="AF65" s="171">
        <v>0</v>
      </c>
      <c r="AG65" s="169">
        <v>2500</v>
      </c>
      <c r="AH65" s="200">
        <v>0</v>
      </c>
      <c r="AI65" s="200">
        <v>0</v>
      </c>
      <c r="AJ65" s="200">
        <v>0</v>
      </c>
      <c r="AK65" s="200">
        <f>Senator14[[#This Row],[Intuit (Turbo Tax)]]+Senator14[[#This Row],[H&amp;R Block]]</f>
        <v>0</v>
      </c>
      <c r="AL65" s="109"/>
    </row>
    <row r="66" spans="1:38" x14ac:dyDescent="0.25">
      <c r="A66">
        <v>63</v>
      </c>
      <c r="B66" s="162" t="s">
        <v>70</v>
      </c>
      <c r="C66" s="162" t="s">
        <v>1317</v>
      </c>
      <c r="D66" s="162" t="s">
        <v>1561</v>
      </c>
      <c r="E66" s="162" t="s">
        <v>474</v>
      </c>
      <c r="F66" s="162" t="s">
        <v>4547</v>
      </c>
      <c r="G66" s="162" t="s">
        <v>4498</v>
      </c>
      <c r="H66" s="162" t="s">
        <v>4499</v>
      </c>
      <c r="I66" s="162" t="s">
        <v>4500</v>
      </c>
      <c r="J66" s="162"/>
      <c r="K66" s="162"/>
      <c r="L66" s="162" t="s">
        <v>1613</v>
      </c>
      <c r="M66" s="162" t="str">
        <f>Senator14[[#This Row],[NAME]]&amp;""&amp;" ("&amp;""&amp;Senator14[[#This Row],[Political Affiliation (FOR PIVOT AND LINK TO MAIN)]]&amp;""&amp;"-"&amp;""&amp;Senator14[[#This Row],[Abbreviation]]&amp;""&amp;")"</f>
        <v>Hagerty, Bill (R-TN)</v>
      </c>
      <c r="N66" s="162" t="s">
        <v>474</v>
      </c>
      <c r="O66" s="162" t="s">
        <v>410</v>
      </c>
      <c r="P66" s="162" t="str">
        <f>Senator14[[#This Row],[Last]]&amp;" "&amp;Senator14[[#This Row],[First]]</f>
        <v>Hagerty Bill</v>
      </c>
      <c r="Q66" s="68" t="s">
        <v>313</v>
      </c>
      <c r="R66" s="162" t="str">
        <f>IF(Senator14[[#This Row],[Party]]="Republican","R",(IF(Senator14[[#This Row],[Party]]="Democratic","D",IF(Senator14[[#This Row],[Party]]="Independent","I","Error"))))</f>
        <v>R</v>
      </c>
      <c r="S66" s="162">
        <f>IF(Senator14[[#This Row],[Political Affiliation (FOR PIVOT AND LINK TO MAIN)]]="D",1,0)</f>
        <v>0</v>
      </c>
      <c r="T66" s="162" t="s">
        <v>1673</v>
      </c>
      <c r="U66" s="162" t="s">
        <v>1756</v>
      </c>
      <c r="V66" s="165">
        <v>21776</v>
      </c>
      <c r="W66" s="166">
        <v>63</v>
      </c>
      <c r="X66" s="162" t="s">
        <v>1806</v>
      </c>
      <c r="Y66" s="167" t="s">
        <v>1797</v>
      </c>
      <c r="Z66" s="169" t="s">
        <v>1807</v>
      </c>
      <c r="AA66" s="165" t="s">
        <v>1794</v>
      </c>
      <c r="AB66" s="169" t="s">
        <v>632</v>
      </c>
      <c r="AC66" s="169">
        <v>150098</v>
      </c>
      <c r="AD66" s="169">
        <v>37694</v>
      </c>
      <c r="AE66" s="169">
        <v>50120</v>
      </c>
      <c r="AF66" s="171">
        <v>0</v>
      </c>
      <c r="AG66" s="169">
        <v>7500</v>
      </c>
      <c r="AH66" s="200">
        <v>8500</v>
      </c>
      <c r="AI66" s="200">
        <v>0</v>
      </c>
      <c r="AJ66" s="200">
        <v>4000</v>
      </c>
      <c r="AK66" s="200">
        <f>Senator14[[#This Row],[Intuit (Turbo Tax)]]+Senator14[[#This Row],[H&amp;R Block]]</f>
        <v>4000</v>
      </c>
      <c r="AL66" s="110"/>
    </row>
    <row r="67" spans="1:38" x14ac:dyDescent="0.25">
      <c r="A67">
        <v>64</v>
      </c>
      <c r="B67" s="70" t="s">
        <v>57</v>
      </c>
      <c r="C67" s="70" t="s">
        <v>1304</v>
      </c>
      <c r="D67" s="70" t="s">
        <v>1534</v>
      </c>
      <c r="E67" s="70" t="s">
        <v>444</v>
      </c>
      <c r="F67" s="70" t="s">
        <v>1780</v>
      </c>
      <c r="G67" s="70"/>
      <c r="H67" s="70"/>
      <c r="I67" s="70"/>
      <c r="J67" s="70"/>
      <c r="K67" s="70"/>
      <c r="L67" s="70" t="s">
        <v>1634</v>
      </c>
      <c r="M67" s="70" t="str">
        <f>Senator14[[#This Row],[NAME]]&amp;""&amp;" ("&amp;""&amp;Senator14[[#This Row],[Political Affiliation (FOR PIVOT AND LINK TO MAIN)]]&amp;""&amp;"-"&amp;""&amp;Senator14[[#This Row],[Abbreviation]]&amp;""&amp;")"</f>
        <v>Hassan, Margaret Wood (D-NH)</v>
      </c>
      <c r="N67" s="70" t="s">
        <v>444</v>
      </c>
      <c r="O67" s="70" t="s">
        <v>4432</v>
      </c>
      <c r="P67" s="70" t="str">
        <f>Senator14[[#This Row],[Last]]&amp;" "&amp;Senator14[[#This Row],[First]]</f>
        <v>Hassan Margaret Wood</v>
      </c>
      <c r="Q67" s="67" t="s">
        <v>316</v>
      </c>
      <c r="R67" s="70" t="str">
        <f>IF(Senator14[[#This Row],[Party]]="Republican","R",(IF(Senator14[[#This Row],[Party]]="Democratic","D",IF(Senator14[[#This Row],[Party]]="Independent","I","Error"))))</f>
        <v>D</v>
      </c>
      <c r="S67" s="70">
        <f>IF(Senator14[[#This Row],[Political Affiliation (FOR PIVOT AND LINK TO MAIN)]]="D",1,0)</f>
        <v>1</v>
      </c>
      <c r="T67" s="70" t="s">
        <v>1668</v>
      </c>
      <c r="U67" s="70" t="s">
        <v>1729</v>
      </c>
      <c r="V67" s="173">
        <v>21243</v>
      </c>
      <c r="W67" s="174">
        <v>64</v>
      </c>
      <c r="X67" s="70" t="s">
        <v>1780</v>
      </c>
      <c r="Y67" s="70" t="s">
        <v>1902</v>
      </c>
      <c r="Z67" s="70" t="s">
        <v>1984</v>
      </c>
      <c r="AA67" s="173" t="s">
        <v>1823</v>
      </c>
      <c r="AB67" s="71" t="s">
        <v>1985</v>
      </c>
      <c r="AC67" s="71">
        <v>0</v>
      </c>
      <c r="AD67" s="71">
        <v>0</v>
      </c>
      <c r="AE67" s="71">
        <v>0</v>
      </c>
      <c r="AF67" s="74">
        <v>0</v>
      </c>
      <c r="AG67" s="71">
        <v>0</v>
      </c>
      <c r="AH67" s="200">
        <v>0</v>
      </c>
      <c r="AI67" s="200">
        <v>0</v>
      </c>
      <c r="AJ67" s="200">
        <v>0</v>
      </c>
      <c r="AK67" s="200">
        <f>Senator14[[#This Row],[Intuit (Turbo Tax)]]+Senator14[[#This Row],[H&amp;R Block]]</f>
        <v>0</v>
      </c>
      <c r="AL67" s="110"/>
    </row>
    <row r="68" spans="1:38" x14ac:dyDescent="0.25">
      <c r="A68">
        <v>65</v>
      </c>
      <c r="B68" s="162" t="s">
        <v>53</v>
      </c>
      <c r="C68" s="162" t="s">
        <v>1300</v>
      </c>
      <c r="D68" s="162" t="s">
        <v>1526</v>
      </c>
      <c r="E68" s="162" t="s">
        <v>432</v>
      </c>
      <c r="F68" s="162" t="s">
        <v>1780</v>
      </c>
      <c r="G68" s="162" t="s">
        <v>730</v>
      </c>
      <c r="H68" s="162"/>
      <c r="I68" s="162"/>
      <c r="J68" s="162"/>
      <c r="K68" s="162"/>
      <c r="L68" s="162" t="s">
        <v>1626</v>
      </c>
      <c r="M68" s="162" t="str">
        <f>Senator14[[#This Row],[NAME]]&amp;""&amp;" ("&amp;""&amp;Senator14[[#This Row],[Political Affiliation (FOR PIVOT AND LINK TO MAIN)]]&amp;""&amp;"-"&amp;""&amp;Senator14[[#This Row],[Abbreviation]]&amp;""&amp;")"</f>
        <v>Hawley, Josh (R-MO)</v>
      </c>
      <c r="N68" s="162" t="s">
        <v>432</v>
      </c>
      <c r="O68" s="162" t="s">
        <v>431</v>
      </c>
      <c r="P68" s="162" t="str">
        <f>Senator14[[#This Row],[Last]]&amp;" "&amp;Senator14[[#This Row],[First]]</f>
        <v>Hawley Josh</v>
      </c>
      <c r="Q68" s="68" t="s">
        <v>313</v>
      </c>
      <c r="R68" s="162" t="str">
        <f>IF(Senator14[[#This Row],[Party]]="Republican","R",(IF(Senator14[[#This Row],[Party]]="Democratic","D",IF(Senator14[[#This Row],[Party]]="Independent","I","Error"))))</f>
        <v>R</v>
      </c>
      <c r="S68" s="162">
        <f>IF(Senator14[[#This Row],[Political Affiliation (FOR PIVOT AND LINK TO MAIN)]]="D",1,0)</f>
        <v>0</v>
      </c>
      <c r="T68" s="162" t="s">
        <v>304</v>
      </c>
      <c r="U68" s="162" t="s">
        <v>1721</v>
      </c>
      <c r="V68" s="165">
        <v>29220</v>
      </c>
      <c r="W68" s="166">
        <v>43</v>
      </c>
      <c r="X68" s="162" t="s">
        <v>1868</v>
      </c>
      <c r="Y68" s="167" t="s">
        <v>1960</v>
      </c>
      <c r="Z68" s="169" t="s">
        <v>1961</v>
      </c>
      <c r="AA68" s="165" t="s">
        <v>1896</v>
      </c>
      <c r="AB68" s="169" t="s">
        <v>1962</v>
      </c>
      <c r="AC68" s="169">
        <v>130544</v>
      </c>
      <c r="AD68" s="169">
        <v>21453</v>
      </c>
      <c r="AE68" s="169">
        <v>4121</v>
      </c>
      <c r="AF68" s="171">
        <v>0</v>
      </c>
      <c r="AG68" s="169">
        <v>0</v>
      </c>
      <c r="AH68" s="200">
        <v>0</v>
      </c>
      <c r="AI68" s="200">
        <v>0</v>
      </c>
      <c r="AJ68" s="200">
        <v>0</v>
      </c>
      <c r="AK68" s="200">
        <f>Senator14[[#This Row],[Intuit (Turbo Tax)]]+Senator14[[#This Row],[H&amp;R Block]]</f>
        <v>0</v>
      </c>
      <c r="AL68" s="109"/>
    </row>
    <row r="69" spans="1:38" x14ac:dyDescent="0.25">
      <c r="A69">
        <v>66</v>
      </c>
      <c r="B69" s="70" t="s">
        <v>34</v>
      </c>
      <c r="C69" s="70" t="s">
        <v>1280</v>
      </c>
      <c r="D69" s="70" t="s">
        <v>1489</v>
      </c>
      <c r="E69" s="70" t="s">
        <v>374</v>
      </c>
      <c r="F69" s="70" t="s">
        <v>4560</v>
      </c>
      <c r="G69" s="70" t="s">
        <v>674</v>
      </c>
      <c r="H69" s="70"/>
      <c r="I69" s="70"/>
      <c r="J69" s="70"/>
      <c r="K69" s="70"/>
      <c r="L69" s="70" t="s">
        <v>1591</v>
      </c>
      <c r="M69" s="70" t="str">
        <f>Senator14[[#This Row],[NAME]]&amp;""&amp;" ("&amp;""&amp;Senator14[[#This Row],[Political Affiliation (FOR PIVOT AND LINK TO MAIN)]]&amp;""&amp;"-"&amp;""&amp;Senator14[[#This Row],[Abbreviation]]&amp;""&amp;")"</f>
        <v>Hickenlooper, John W. (D-CO)</v>
      </c>
      <c r="N69" s="70" t="s">
        <v>374</v>
      </c>
      <c r="O69" s="70" t="s">
        <v>4433</v>
      </c>
      <c r="P69" s="70" t="str">
        <f>Senator14[[#This Row],[Last]]&amp;" "&amp;Senator14[[#This Row],[First]]</f>
        <v>Hickenlooper John W</v>
      </c>
      <c r="Q69" s="68" t="s">
        <v>316</v>
      </c>
      <c r="R69" s="70" t="str">
        <f>IF(Senator14[[#This Row],[Party]]="Republican","R",(IF(Senator14[[#This Row],[Party]]="Democratic","D",IF(Senator14[[#This Row],[Party]]="Independent","I","Error"))))</f>
        <v>D</v>
      </c>
      <c r="S69" s="70">
        <f>IF(Senator14[[#This Row],[Political Affiliation (FOR PIVOT AND LINK TO MAIN)]]="D",1,0)</f>
        <v>1</v>
      </c>
      <c r="T69" s="70" t="s">
        <v>1673</v>
      </c>
      <c r="U69" s="70" t="s">
        <v>1684</v>
      </c>
      <c r="V69" s="173">
        <v>19031</v>
      </c>
      <c r="W69" s="174">
        <v>70</v>
      </c>
      <c r="X69" s="70" t="s">
        <v>1935</v>
      </c>
      <c r="Y69" s="70" t="s">
        <v>1936</v>
      </c>
      <c r="Z69" s="70" t="s">
        <v>1937</v>
      </c>
      <c r="AA69" s="173" t="s">
        <v>1794</v>
      </c>
      <c r="AB69" s="71" t="s">
        <v>617</v>
      </c>
      <c r="AC69" s="71">
        <v>0</v>
      </c>
      <c r="AD69" s="71">
        <v>0</v>
      </c>
      <c r="AE69" s="71">
        <v>0</v>
      </c>
      <c r="AF69" s="74">
        <v>0</v>
      </c>
      <c r="AG69" s="71">
        <v>0</v>
      </c>
      <c r="AH69" s="200">
        <v>0</v>
      </c>
      <c r="AI69" s="200">
        <v>0</v>
      </c>
      <c r="AJ69" s="200">
        <v>0</v>
      </c>
      <c r="AK69" s="200">
        <f>Senator14[[#This Row],[Intuit (Turbo Tax)]]+Senator14[[#This Row],[H&amp;R Block]]</f>
        <v>0</v>
      </c>
      <c r="AL69" s="109"/>
    </row>
    <row r="70" spans="1:38" x14ac:dyDescent="0.25">
      <c r="A70">
        <v>67</v>
      </c>
      <c r="B70" s="70" t="s">
        <v>39</v>
      </c>
      <c r="C70" s="70" t="s">
        <v>1286</v>
      </c>
      <c r="D70" s="70" t="s">
        <v>1498</v>
      </c>
      <c r="E70" s="70" t="s">
        <v>390</v>
      </c>
      <c r="F70" s="70" t="s">
        <v>1780</v>
      </c>
      <c r="G70" s="70"/>
      <c r="H70" s="70"/>
      <c r="I70" s="70"/>
      <c r="J70" s="70"/>
      <c r="K70" s="70"/>
      <c r="L70" s="70" t="s">
        <v>1600</v>
      </c>
      <c r="M70" s="70" t="str">
        <f>Senator14[[#This Row],[NAME]]&amp;""&amp;" ("&amp;""&amp;Senator14[[#This Row],[Political Affiliation (FOR PIVOT AND LINK TO MAIN)]]&amp;""&amp;"-"&amp;""&amp;Senator14[[#This Row],[Abbreviation]]&amp;""&amp;")"</f>
        <v>Hirono, Mazie K. (D-HI)</v>
      </c>
      <c r="N70" s="70" t="s">
        <v>390</v>
      </c>
      <c r="O70" s="70" t="s">
        <v>4434</v>
      </c>
      <c r="P70" s="70" t="str">
        <f>Senator14[[#This Row],[Last]]&amp;" "&amp;Senator14[[#This Row],[First]]</f>
        <v>Hirono Mazie K</v>
      </c>
      <c r="Q70" s="67" t="s">
        <v>316</v>
      </c>
      <c r="R70" s="70" t="str">
        <f>IF(Senator14[[#This Row],[Party]]="Republican","R",(IF(Senator14[[#This Row],[Party]]="Democratic","D",IF(Senator14[[#This Row],[Party]]="Independent","I","Error"))))</f>
        <v>D</v>
      </c>
      <c r="S70" s="70">
        <f>IF(Senator14[[#This Row],[Political Affiliation (FOR PIVOT AND LINK TO MAIN)]]="D",1,0)</f>
        <v>1</v>
      </c>
      <c r="T70" s="70" t="s">
        <v>304</v>
      </c>
      <c r="U70" s="70" t="s">
        <v>1693</v>
      </c>
      <c r="V70" s="173">
        <v>17474</v>
      </c>
      <c r="W70" s="174">
        <v>75</v>
      </c>
      <c r="X70" s="70" t="s">
        <v>1780</v>
      </c>
      <c r="Y70" s="70" t="s">
        <v>2007</v>
      </c>
      <c r="Z70" s="70" t="s">
        <v>2008</v>
      </c>
      <c r="AA70" s="173" t="s">
        <v>1787</v>
      </c>
      <c r="AB70" s="71" t="s">
        <v>1820</v>
      </c>
      <c r="AC70" s="71">
        <v>0</v>
      </c>
      <c r="AD70" s="71">
        <v>0</v>
      </c>
      <c r="AE70" s="71">
        <v>0</v>
      </c>
      <c r="AF70" s="74">
        <v>0</v>
      </c>
      <c r="AG70" s="71">
        <v>0</v>
      </c>
      <c r="AH70" s="200">
        <v>0</v>
      </c>
      <c r="AI70" s="200">
        <v>0</v>
      </c>
      <c r="AJ70" s="200">
        <v>0</v>
      </c>
      <c r="AK70" s="200">
        <f>Senator14[[#This Row],[Intuit (Turbo Tax)]]+Senator14[[#This Row],[H&amp;R Block]]</f>
        <v>0</v>
      </c>
      <c r="AL70" s="110"/>
    </row>
    <row r="71" spans="1:38" x14ac:dyDescent="0.25">
      <c r="A71">
        <v>68</v>
      </c>
      <c r="B71" s="162" t="s">
        <v>52</v>
      </c>
      <c r="C71" s="162" t="s">
        <v>1299</v>
      </c>
      <c r="D71" s="162" t="s">
        <v>1524</v>
      </c>
      <c r="E71" s="162" t="s">
        <v>428</v>
      </c>
      <c r="F71" s="162" t="s">
        <v>751</v>
      </c>
      <c r="G71" s="162" t="s">
        <v>733</v>
      </c>
      <c r="H71" s="162"/>
      <c r="I71" s="162"/>
      <c r="J71" s="162"/>
      <c r="K71" s="162"/>
      <c r="L71" s="162" t="s">
        <v>1624</v>
      </c>
      <c r="M71" s="162" t="str">
        <f>Senator14[[#This Row],[NAME]]&amp;""&amp;" ("&amp;""&amp;Senator14[[#This Row],[Political Affiliation (FOR PIVOT AND LINK TO MAIN)]]&amp;""&amp;"-"&amp;""&amp;Senator14[[#This Row],[Abbreviation]]&amp;""&amp;")"</f>
        <v>Hyde-Smith, Cindy (R-MS)</v>
      </c>
      <c r="N71" s="162" t="s">
        <v>428</v>
      </c>
      <c r="O71" s="162" t="s">
        <v>427</v>
      </c>
      <c r="P71" s="162" t="str">
        <f>Senator14[[#This Row],[Last]]&amp;" "&amp;Senator14[[#This Row],[First]]</f>
        <v>Hyde-Smith Cindy</v>
      </c>
      <c r="Q71" s="68" t="s">
        <v>313</v>
      </c>
      <c r="R71" s="162" t="str">
        <f>IF(Senator14[[#This Row],[Party]]="Republican","R",(IF(Senator14[[#This Row],[Party]]="Democratic","D",IF(Senator14[[#This Row],[Party]]="Independent","I","Error"))))</f>
        <v>R</v>
      </c>
      <c r="S71" s="162">
        <f>IF(Senator14[[#This Row],[Political Affiliation (FOR PIVOT AND LINK TO MAIN)]]="D",1,0)</f>
        <v>0</v>
      </c>
      <c r="T71" s="162" t="s">
        <v>1673</v>
      </c>
      <c r="U71" s="162" t="s">
        <v>1719</v>
      </c>
      <c r="V71" s="165">
        <v>21680</v>
      </c>
      <c r="W71" s="166">
        <v>63</v>
      </c>
      <c r="X71" s="162" t="s">
        <v>1842</v>
      </c>
      <c r="Y71" s="167" t="s">
        <v>1843</v>
      </c>
      <c r="Z71" s="169" t="s">
        <v>1844</v>
      </c>
      <c r="AA71" s="165" t="s">
        <v>1845</v>
      </c>
      <c r="AB71" s="169" t="s">
        <v>1846</v>
      </c>
      <c r="AC71" s="169">
        <v>4250</v>
      </c>
      <c r="AD71" s="169">
        <v>3400</v>
      </c>
      <c r="AE71" s="169">
        <v>1000</v>
      </c>
      <c r="AF71" s="171">
        <v>0</v>
      </c>
      <c r="AG71" s="169">
        <v>2500</v>
      </c>
      <c r="AH71" s="200">
        <v>0</v>
      </c>
      <c r="AI71" s="200">
        <v>0</v>
      </c>
      <c r="AJ71" s="200">
        <v>0</v>
      </c>
      <c r="AK71" s="200">
        <f>Senator14[[#This Row],[Intuit (Turbo Tax)]]+Senator14[[#This Row],[H&amp;R Block]]</f>
        <v>0</v>
      </c>
      <c r="AL71" s="110"/>
    </row>
    <row r="72" spans="1:38" x14ac:dyDescent="0.25">
      <c r="A72">
        <v>69</v>
      </c>
      <c r="B72" s="70" t="s">
        <v>74</v>
      </c>
      <c r="C72" s="70" t="s">
        <v>1321</v>
      </c>
      <c r="D72" s="70" t="s">
        <v>1568</v>
      </c>
      <c r="E72" s="70" t="s">
        <v>485</v>
      </c>
      <c r="F72" s="70" t="s">
        <v>4562</v>
      </c>
      <c r="G72" s="70" t="s">
        <v>1780</v>
      </c>
      <c r="H72" s="70" t="s">
        <v>665</v>
      </c>
      <c r="I72" s="70" t="s">
        <v>4502</v>
      </c>
      <c r="J72" s="70"/>
      <c r="K72" s="70"/>
      <c r="L72" s="70" t="s">
        <v>1657</v>
      </c>
      <c r="M72" s="70" t="str">
        <f>Senator14[[#This Row],[NAME]]&amp;""&amp;" ("&amp;""&amp;Senator14[[#This Row],[Political Affiliation (FOR PIVOT AND LINK TO MAIN)]]&amp;""&amp;"-"&amp;""&amp;Senator14[[#This Row],[Abbreviation]]&amp;""&amp;")"</f>
        <v>Kaine, Tim (D-VA)</v>
      </c>
      <c r="N72" s="70" t="s">
        <v>485</v>
      </c>
      <c r="O72" s="70" t="s">
        <v>471</v>
      </c>
      <c r="P72" s="70" t="str">
        <f>Senator14[[#This Row],[Last]]&amp;" "&amp;Senator14[[#This Row],[First]]</f>
        <v>Kaine Tim</v>
      </c>
      <c r="Q72" s="67" t="s">
        <v>316</v>
      </c>
      <c r="R72" s="70" t="str">
        <f>IF(Senator14[[#This Row],[Party]]="Republican","R",(IF(Senator14[[#This Row],[Party]]="Democratic","D",IF(Senator14[[#This Row],[Party]]="Independent","I","Error"))))</f>
        <v>D</v>
      </c>
      <c r="S72" s="70">
        <f>IF(Senator14[[#This Row],[Political Affiliation (FOR PIVOT AND LINK TO MAIN)]]="D",1,0)</f>
        <v>1</v>
      </c>
      <c r="T72" s="70" t="s">
        <v>304</v>
      </c>
      <c r="U72" s="70" t="s">
        <v>1763</v>
      </c>
      <c r="V72" s="173">
        <v>21242</v>
      </c>
      <c r="W72" s="174">
        <v>64</v>
      </c>
      <c r="X72" s="70" t="s">
        <v>2088</v>
      </c>
      <c r="Y72" s="70" t="s">
        <v>2089</v>
      </c>
      <c r="Z72" s="70" t="s">
        <v>2090</v>
      </c>
      <c r="AA72" s="173" t="s">
        <v>1787</v>
      </c>
      <c r="AB72" s="71" t="s">
        <v>707</v>
      </c>
      <c r="AC72" s="71">
        <v>154346</v>
      </c>
      <c r="AD72" s="71">
        <v>10950</v>
      </c>
      <c r="AE72" s="71">
        <v>19342</v>
      </c>
      <c r="AF72" s="74">
        <v>0</v>
      </c>
      <c r="AG72" s="71">
        <v>0</v>
      </c>
      <c r="AH72" s="200">
        <v>0</v>
      </c>
      <c r="AI72" s="200">
        <v>0</v>
      </c>
      <c r="AJ72" s="200">
        <v>0</v>
      </c>
      <c r="AK72" s="200">
        <f>Senator14[[#This Row],[Intuit (Turbo Tax)]]+Senator14[[#This Row],[H&amp;R Block]]</f>
        <v>0</v>
      </c>
      <c r="AL72" s="109"/>
    </row>
    <row r="73" spans="1:38" x14ac:dyDescent="0.25">
      <c r="A73">
        <v>70</v>
      </c>
      <c r="B73" s="69" t="s">
        <v>47</v>
      </c>
      <c r="C73" s="69" t="s">
        <v>1294</v>
      </c>
      <c r="D73" s="69" t="s">
        <v>1515</v>
      </c>
      <c r="E73" s="69" t="s">
        <v>413</v>
      </c>
      <c r="F73" s="69" t="s">
        <v>1780</v>
      </c>
      <c r="G73" s="69" t="s">
        <v>4472</v>
      </c>
      <c r="H73" s="69" t="s">
        <v>711</v>
      </c>
      <c r="I73" s="69" t="s">
        <v>1917</v>
      </c>
      <c r="J73" s="69" t="s">
        <v>4508</v>
      </c>
      <c r="K73" s="69"/>
      <c r="L73" s="69" t="s">
        <v>1615</v>
      </c>
      <c r="M73" s="69" t="str">
        <f>Senator14[[#This Row],[NAME]]&amp;""&amp;" ("&amp;""&amp;Senator14[[#This Row],[Political Affiliation (FOR PIVOT AND LINK TO MAIN)]]&amp;""&amp;"-"&amp;""&amp;Senator14[[#This Row],[Abbreviation]]&amp;""&amp;")"</f>
        <v>King, Angus S., Jr. (I-ME)</v>
      </c>
      <c r="N73" s="69" t="s">
        <v>413</v>
      </c>
      <c r="O73" s="69" t="s">
        <v>4435</v>
      </c>
      <c r="P73" s="69" t="str">
        <f>Senator14[[#This Row],[Last]]&amp;" "&amp;Senator14[[#This Row],[First]]</f>
        <v>King Angus S</v>
      </c>
      <c r="Q73" s="69" t="s">
        <v>1669</v>
      </c>
      <c r="R73" s="69" t="str">
        <f>IF(Senator14[[#This Row],[Party]]="Republican","R",(IF(Senator14[[#This Row],[Party]]="Democratic","D",IF(Senator14[[#This Row],[Party]]="Independent","I","Error"))))</f>
        <v>I</v>
      </c>
      <c r="S73" s="69">
        <v>2</v>
      </c>
      <c r="T73" s="69" t="s">
        <v>304</v>
      </c>
      <c r="U73" s="69" t="s">
        <v>1710</v>
      </c>
      <c r="V73" s="163">
        <v>16162</v>
      </c>
      <c r="W73" s="164">
        <v>78</v>
      </c>
      <c r="X73" s="69" t="s">
        <v>1784</v>
      </c>
      <c r="Y73" s="69" t="s">
        <v>1785</v>
      </c>
      <c r="Z73" s="69" t="s">
        <v>1786</v>
      </c>
      <c r="AA73" s="163" t="s">
        <v>1787</v>
      </c>
      <c r="AB73" s="73" t="s">
        <v>1788</v>
      </c>
      <c r="AC73" s="73">
        <v>0</v>
      </c>
      <c r="AD73" s="73">
        <v>0</v>
      </c>
      <c r="AE73" s="73">
        <v>0</v>
      </c>
      <c r="AF73" s="252">
        <v>0</v>
      </c>
      <c r="AG73" s="73">
        <v>0</v>
      </c>
      <c r="AH73" s="200">
        <v>0</v>
      </c>
      <c r="AI73" s="200">
        <v>0</v>
      </c>
      <c r="AJ73" s="200">
        <v>0</v>
      </c>
      <c r="AK73" s="200">
        <f>Senator14[[#This Row],[Intuit (Turbo Tax)]]+Senator14[[#This Row],[H&amp;R Block]]</f>
        <v>0</v>
      </c>
      <c r="AL73" s="110"/>
    </row>
    <row r="74" spans="1:38" x14ac:dyDescent="0.25">
      <c r="A74">
        <v>71</v>
      </c>
      <c r="B74" s="70" t="s">
        <v>51</v>
      </c>
      <c r="C74" s="70" t="s">
        <v>1298</v>
      </c>
      <c r="D74" s="70" t="s">
        <v>1522</v>
      </c>
      <c r="E74" s="70" t="s">
        <v>424</v>
      </c>
      <c r="F74" s="70" t="s">
        <v>1780</v>
      </c>
      <c r="G74" s="70"/>
      <c r="H74" s="70"/>
      <c r="I74" s="70"/>
      <c r="J74" s="70"/>
      <c r="K74" s="70"/>
      <c r="L74" s="70" t="s">
        <v>1622</v>
      </c>
      <c r="M74" s="70" t="str">
        <f>Senator14[[#This Row],[NAME]]&amp;""&amp;" ("&amp;""&amp;Senator14[[#This Row],[Political Affiliation (FOR PIVOT AND LINK TO MAIN)]]&amp;""&amp;"-"&amp;""&amp;Senator14[[#This Row],[Abbreviation]]&amp;""&amp;")"</f>
        <v>Klobuchar, Amy (D-MN)</v>
      </c>
      <c r="N74" s="70" t="s">
        <v>424</v>
      </c>
      <c r="O74" s="70" t="s">
        <v>423</v>
      </c>
      <c r="P74" s="70" t="str">
        <f>Senator14[[#This Row],[Last]]&amp;" "&amp;Senator14[[#This Row],[First]]</f>
        <v>Klobuchar Amy</v>
      </c>
      <c r="Q74" s="67" t="s">
        <v>316</v>
      </c>
      <c r="R74" s="70" t="str">
        <f>IF(Senator14[[#This Row],[Party]]="Republican","R",(IF(Senator14[[#This Row],[Party]]="Democratic","D",IF(Senator14[[#This Row],[Party]]="Independent","I","Error"))))</f>
        <v>D</v>
      </c>
      <c r="S74" s="70">
        <f>IF(Senator14[[#This Row],[Political Affiliation (FOR PIVOT AND LINK TO MAIN)]]="D",1,0)</f>
        <v>1</v>
      </c>
      <c r="T74" s="70" t="s">
        <v>304</v>
      </c>
      <c r="U74" s="70" t="s">
        <v>1717</v>
      </c>
      <c r="V74" s="173">
        <v>22061</v>
      </c>
      <c r="W74" s="174">
        <v>62</v>
      </c>
      <c r="X74" s="70" t="s">
        <v>1780</v>
      </c>
      <c r="Y74" s="70" t="s">
        <v>1781</v>
      </c>
      <c r="Z74" s="71" t="s">
        <v>1782</v>
      </c>
      <c r="AA74" s="173" t="s">
        <v>1783</v>
      </c>
      <c r="AB74" s="71" t="s">
        <v>715</v>
      </c>
      <c r="AC74" s="71">
        <v>70608</v>
      </c>
      <c r="AD74" s="71">
        <v>25</v>
      </c>
      <c r="AE74" s="71">
        <v>11800</v>
      </c>
      <c r="AF74" s="74">
        <v>0</v>
      </c>
      <c r="AG74" s="71">
        <v>75</v>
      </c>
      <c r="AH74" s="200">
        <v>0</v>
      </c>
      <c r="AI74" s="200">
        <v>126</v>
      </c>
      <c r="AJ74" s="200">
        <v>0</v>
      </c>
      <c r="AK74" s="200">
        <f>Senator14[[#This Row],[Intuit (Turbo Tax)]]+Senator14[[#This Row],[H&amp;R Block]]</f>
        <v>126</v>
      </c>
      <c r="AL74" s="109"/>
    </row>
    <row r="75" spans="1:38" x14ac:dyDescent="0.25">
      <c r="A75">
        <v>72</v>
      </c>
      <c r="B75" s="162" t="s">
        <v>72</v>
      </c>
      <c r="C75" s="162" t="s">
        <v>1319</v>
      </c>
      <c r="D75" s="162" t="s">
        <v>1564</v>
      </c>
      <c r="E75" s="162" t="s">
        <v>480</v>
      </c>
      <c r="F75" s="162" t="s">
        <v>1780</v>
      </c>
      <c r="G75" s="162" t="s">
        <v>4510</v>
      </c>
      <c r="H75" s="162" t="s">
        <v>4511</v>
      </c>
      <c r="I75" s="162"/>
      <c r="J75" s="162"/>
      <c r="K75" s="162"/>
      <c r="L75" s="162" t="s">
        <v>1602</v>
      </c>
      <c r="M75" s="162" t="str">
        <f>Senator14[[#This Row],[NAME]]&amp;""&amp;" ("&amp;""&amp;Senator14[[#This Row],[Political Affiliation (FOR PIVOT AND LINK TO MAIN)]]&amp;""&amp;"-"&amp;""&amp;Senator14[[#This Row],[Abbreviation]]&amp;""&amp;")"</f>
        <v>Lee, Mike (R-UT)</v>
      </c>
      <c r="N75" s="162" t="s">
        <v>480</v>
      </c>
      <c r="O75" s="162" t="s">
        <v>392</v>
      </c>
      <c r="P75" s="162" t="str">
        <f>Senator14[[#This Row],[Last]]&amp;" "&amp;Senator14[[#This Row],[First]]</f>
        <v>Lee Mike</v>
      </c>
      <c r="Q75" s="68" t="s">
        <v>313</v>
      </c>
      <c r="R75" s="162" t="str">
        <f>IF(Senator14[[#This Row],[Party]]="Republican","R",(IF(Senator14[[#This Row],[Party]]="Democratic","D",IF(Senator14[[#This Row],[Party]]="Independent","I","Error"))))</f>
        <v>R</v>
      </c>
      <c r="S75" s="162">
        <f>IF(Senator14[[#This Row],[Political Affiliation (FOR PIVOT AND LINK TO MAIN)]]="D",1,0)</f>
        <v>0</v>
      </c>
      <c r="T75" s="162" t="s">
        <v>1668</v>
      </c>
      <c r="U75" s="162" t="s">
        <v>1759</v>
      </c>
      <c r="V75" s="165">
        <v>26088</v>
      </c>
      <c r="W75" s="166">
        <v>51</v>
      </c>
      <c r="X75" s="162" t="s">
        <v>2017</v>
      </c>
      <c r="Y75" s="162" t="s">
        <v>1797</v>
      </c>
      <c r="Z75" s="169" t="s">
        <v>2018</v>
      </c>
      <c r="AA75" s="165" t="s">
        <v>1912</v>
      </c>
      <c r="AB75" s="169" t="s">
        <v>2019</v>
      </c>
      <c r="AC75" s="169">
        <v>332999</v>
      </c>
      <c r="AD75" s="169">
        <v>264330</v>
      </c>
      <c r="AE75" s="169">
        <v>45658</v>
      </c>
      <c r="AF75" s="171">
        <v>0</v>
      </c>
      <c r="AG75" s="169">
        <v>14500</v>
      </c>
      <c r="AH75" s="200">
        <v>31866</v>
      </c>
      <c r="AI75" s="200">
        <v>1000</v>
      </c>
      <c r="AJ75" s="200">
        <v>38</v>
      </c>
      <c r="AK75" s="200">
        <f>Senator14[[#This Row],[Intuit (Turbo Tax)]]+Senator14[[#This Row],[H&amp;R Block]]</f>
        <v>1038</v>
      </c>
      <c r="AL75" s="110"/>
    </row>
    <row r="76" spans="1:38" x14ac:dyDescent="0.25">
      <c r="A76">
        <v>73</v>
      </c>
      <c r="B76" s="70" t="s">
        <v>59</v>
      </c>
      <c r="C76" s="70" t="s">
        <v>1306</v>
      </c>
      <c r="D76" s="70" t="s">
        <v>1539</v>
      </c>
      <c r="E76" s="70" t="s">
        <v>1271</v>
      </c>
      <c r="F76" s="70" t="s">
        <v>1780</v>
      </c>
      <c r="G76" s="70"/>
      <c r="H76" s="70"/>
      <c r="I76" s="70"/>
      <c r="J76" s="70"/>
      <c r="K76" s="70"/>
      <c r="L76" s="70" t="s">
        <v>1639</v>
      </c>
      <c r="M76" s="70" t="str">
        <f>Senator14[[#This Row],[NAME]]&amp;""&amp;" ("&amp;""&amp;Senator14[[#This Row],[Political Affiliation (FOR PIVOT AND LINK TO MAIN)]]&amp;""&amp;"-"&amp;""&amp;Senator14[[#This Row],[Abbreviation]]&amp;""&amp;")"</f>
        <v>Luján, Ben Ray (D-NM)</v>
      </c>
      <c r="N76" s="70" t="s">
        <v>1271</v>
      </c>
      <c r="O76" s="70" t="s">
        <v>4436</v>
      </c>
      <c r="P76" s="70" t="str">
        <f>Senator14[[#This Row],[Last]]&amp;" "&amp;Senator14[[#This Row],[First]]</f>
        <v>Luján Ben Ray</v>
      </c>
      <c r="Q76" s="67" t="s">
        <v>316</v>
      </c>
      <c r="R76" s="70" t="str">
        <f>IF(Senator14[[#This Row],[Party]]="Republican","R",(IF(Senator14[[#This Row],[Party]]="Democratic","D",IF(Senator14[[#This Row],[Party]]="Independent","I","Error"))))</f>
        <v>D</v>
      </c>
      <c r="S76" s="70">
        <f>IF(Senator14[[#This Row],[Political Affiliation (FOR PIVOT AND LINK TO MAIN)]]="D",1,0)</f>
        <v>1</v>
      </c>
      <c r="T76" s="70" t="s">
        <v>1673</v>
      </c>
      <c r="U76" s="70" t="s">
        <v>1734</v>
      </c>
      <c r="V76" s="173">
        <v>26457</v>
      </c>
      <c r="W76" s="174">
        <v>50</v>
      </c>
      <c r="X76" s="70" t="s">
        <v>1791</v>
      </c>
      <c r="Y76" s="70" t="s">
        <v>1792</v>
      </c>
      <c r="Z76" s="70" t="s">
        <v>1793</v>
      </c>
      <c r="AA76" s="173" t="s">
        <v>1794</v>
      </c>
      <c r="AB76" s="72" t="s">
        <v>1795</v>
      </c>
      <c r="AC76" s="72">
        <v>0</v>
      </c>
      <c r="AD76" s="72">
        <v>0</v>
      </c>
      <c r="AE76" s="72">
        <v>0</v>
      </c>
      <c r="AF76" s="74">
        <v>0</v>
      </c>
      <c r="AG76" s="72">
        <v>0</v>
      </c>
      <c r="AH76" s="202">
        <v>0</v>
      </c>
      <c r="AI76" s="202">
        <v>0</v>
      </c>
      <c r="AJ76" s="202">
        <v>0</v>
      </c>
      <c r="AK76" s="202">
        <f>Senator14[[#This Row],[Intuit (Turbo Tax)]]+Senator14[[#This Row],[H&amp;R Block]]</f>
        <v>0</v>
      </c>
      <c r="AL76" s="109"/>
    </row>
    <row r="77" spans="1:38" x14ac:dyDescent="0.25">
      <c r="A77">
        <v>74</v>
      </c>
      <c r="B77" s="162" t="s">
        <v>78</v>
      </c>
      <c r="C77" s="162" t="s">
        <v>1325</v>
      </c>
      <c r="D77" s="162" t="s">
        <v>1577</v>
      </c>
      <c r="E77" s="162" t="s">
        <v>496</v>
      </c>
      <c r="F77" s="162" t="s">
        <v>1917</v>
      </c>
      <c r="G77" s="162"/>
      <c r="H77" s="162"/>
      <c r="I77" s="162"/>
      <c r="J77" s="162"/>
      <c r="K77" s="162"/>
      <c r="L77" s="162" t="s">
        <v>1667</v>
      </c>
      <c r="M77" s="162" t="str">
        <f>Senator14[[#This Row],[NAME]]&amp;""&amp;" ("&amp;""&amp;Senator14[[#This Row],[Political Affiliation (FOR PIVOT AND LINK TO MAIN)]]&amp;""&amp;"-"&amp;""&amp;Senator14[[#This Row],[Abbreviation]]&amp;""&amp;")"</f>
        <v>Lummis, Cynthia M. (R-WY)</v>
      </c>
      <c r="N77" s="162" t="s">
        <v>496</v>
      </c>
      <c r="O77" s="162" t="s">
        <v>4437</v>
      </c>
      <c r="P77" s="162" t="str">
        <f>Senator14[[#This Row],[Last]]&amp;" "&amp;Senator14[[#This Row],[First]]</f>
        <v>Lummis Cynthia M</v>
      </c>
      <c r="Q77" s="68" t="s">
        <v>313</v>
      </c>
      <c r="R77" s="162" t="str">
        <f>IF(Senator14[[#This Row],[Party]]="Republican","R",(IF(Senator14[[#This Row],[Party]]="Democratic","D",IF(Senator14[[#This Row],[Party]]="Independent","I","Error"))))</f>
        <v>R</v>
      </c>
      <c r="S77" s="162">
        <f>IF(Senator14[[#This Row],[Political Affiliation (FOR PIVOT AND LINK TO MAIN)]]="D",1,0)</f>
        <v>0</v>
      </c>
      <c r="T77" s="162" t="s">
        <v>1673</v>
      </c>
      <c r="U77" s="162" t="s">
        <v>1772</v>
      </c>
      <c r="V77" s="165">
        <v>19977</v>
      </c>
      <c r="W77" s="166">
        <v>68</v>
      </c>
      <c r="X77" s="162" t="s">
        <v>1780</v>
      </c>
      <c r="Y77" s="167" t="s">
        <v>1850</v>
      </c>
      <c r="Z77" s="162" t="s">
        <v>1851</v>
      </c>
      <c r="AA77" s="165" t="s">
        <v>1794</v>
      </c>
      <c r="AB77" s="169" t="s">
        <v>612</v>
      </c>
      <c r="AC77" s="169">
        <v>0</v>
      </c>
      <c r="AD77" s="169">
        <v>0</v>
      </c>
      <c r="AE77" s="169">
        <v>0</v>
      </c>
      <c r="AF77" s="171">
        <v>0</v>
      </c>
      <c r="AG77" s="169">
        <v>0</v>
      </c>
      <c r="AH77" s="200">
        <v>0</v>
      </c>
      <c r="AI77" s="200">
        <v>0</v>
      </c>
      <c r="AJ77" s="200">
        <v>0</v>
      </c>
      <c r="AK77" s="200">
        <f>Senator14[[#This Row],[Intuit (Turbo Tax)]]+Senator14[[#This Row],[H&amp;R Block]]</f>
        <v>0</v>
      </c>
      <c r="AL77" s="110"/>
    </row>
    <row r="78" spans="1:38" x14ac:dyDescent="0.25">
      <c r="A78">
        <v>75</v>
      </c>
      <c r="B78" s="70" t="s">
        <v>49</v>
      </c>
      <c r="C78" s="70" t="s">
        <v>1296</v>
      </c>
      <c r="D78" s="70" t="s">
        <v>1518</v>
      </c>
      <c r="E78" s="70" t="s">
        <v>417</v>
      </c>
      <c r="F78" s="70" t="s">
        <v>4565</v>
      </c>
      <c r="G78" s="70" t="s">
        <v>4512</v>
      </c>
      <c r="H78" s="70"/>
      <c r="I78" s="70"/>
      <c r="J78" s="70"/>
      <c r="K78" s="70"/>
      <c r="L78" s="70" t="s">
        <v>1618</v>
      </c>
      <c r="M78" s="70" t="str">
        <f>Senator14[[#This Row],[NAME]]&amp;""&amp;" ("&amp;""&amp;Senator14[[#This Row],[Political Affiliation (FOR PIVOT AND LINK TO MAIN)]]&amp;""&amp;"-"&amp;""&amp;Senator14[[#This Row],[Abbreviation]]&amp;""&amp;")"</f>
        <v>Markey, Edward J. (D-MA)</v>
      </c>
      <c r="N78" s="70" t="s">
        <v>417</v>
      </c>
      <c r="O78" s="70" t="s">
        <v>4438</v>
      </c>
      <c r="P78" s="70" t="str">
        <f>Senator14[[#This Row],[Last]]&amp;" "&amp;Senator14[[#This Row],[First]]</f>
        <v>Markey Edward J</v>
      </c>
      <c r="Q78" s="67" t="s">
        <v>316</v>
      </c>
      <c r="R78" s="70" t="str">
        <f>IF(Senator14[[#This Row],[Party]]="Republican","R",(IF(Senator14[[#This Row],[Party]]="Democratic","D",IF(Senator14[[#This Row],[Party]]="Independent","I","Error"))))</f>
        <v>D</v>
      </c>
      <c r="S78" s="70">
        <f>IF(Senator14[[#This Row],[Political Affiliation (FOR PIVOT AND LINK TO MAIN)]]="D",1,0)</f>
        <v>1</v>
      </c>
      <c r="T78" s="70" t="s">
        <v>1673</v>
      </c>
      <c r="U78" s="70" t="s">
        <v>1713</v>
      </c>
      <c r="V78" s="173">
        <v>16994</v>
      </c>
      <c r="W78" s="174">
        <v>76</v>
      </c>
      <c r="X78" s="70" t="s">
        <v>1871</v>
      </c>
      <c r="Y78" s="70" t="s">
        <v>1872</v>
      </c>
      <c r="Z78" s="70" t="s">
        <v>1873</v>
      </c>
      <c r="AA78" s="173" t="s">
        <v>1874</v>
      </c>
      <c r="AB78" s="72" t="s">
        <v>1875</v>
      </c>
      <c r="AC78" s="72">
        <v>0</v>
      </c>
      <c r="AD78" s="72">
        <v>0</v>
      </c>
      <c r="AE78" s="72">
        <v>0</v>
      </c>
      <c r="AF78" s="74">
        <v>0</v>
      </c>
      <c r="AG78" s="72">
        <v>0</v>
      </c>
      <c r="AH78" s="202">
        <v>0</v>
      </c>
      <c r="AI78" s="202">
        <v>0</v>
      </c>
      <c r="AJ78" s="202">
        <v>0</v>
      </c>
      <c r="AK78" s="202">
        <f>Senator14[[#This Row],[Intuit (Turbo Tax)]]+Senator14[[#This Row],[H&amp;R Block]]</f>
        <v>0</v>
      </c>
      <c r="AL78" s="110"/>
    </row>
    <row r="79" spans="1:38" x14ac:dyDescent="0.25">
      <c r="A79">
        <v>76</v>
      </c>
      <c r="B79" s="162" t="s">
        <v>44</v>
      </c>
      <c r="C79" s="162" t="s">
        <v>1291</v>
      </c>
      <c r="D79" s="162" t="s">
        <v>1508</v>
      </c>
      <c r="E79" s="162" t="s">
        <v>500</v>
      </c>
      <c r="F79" s="162" t="s">
        <v>1780</v>
      </c>
      <c r="G79" s="162" t="s">
        <v>4513</v>
      </c>
      <c r="H79" s="162" t="s">
        <v>4514</v>
      </c>
      <c r="I79" s="162"/>
      <c r="J79" s="162"/>
      <c r="K79" s="162"/>
      <c r="L79" s="162" t="s">
        <v>1609</v>
      </c>
      <c r="M79" s="162" t="str">
        <f>Senator14[[#This Row],[NAME]]&amp;""&amp;" ("&amp;""&amp;Senator14[[#This Row],[Political Affiliation (FOR PIVOT AND LINK TO MAIN)]]&amp;""&amp;"-"&amp;""&amp;Senator14[[#This Row],[Abbreviation]]&amp;""&amp;")"</f>
        <v>Marshall, Roger (R-KS)</v>
      </c>
      <c r="N79" s="162" t="s">
        <v>500</v>
      </c>
      <c r="O79" s="162" t="s">
        <v>429</v>
      </c>
      <c r="P79" s="162" t="str">
        <f>Senator14[[#This Row],[Last]]&amp;" "&amp;Senator14[[#This Row],[First]]</f>
        <v>Marshall Roger</v>
      </c>
      <c r="Q79" s="68" t="s">
        <v>313</v>
      </c>
      <c r="R79" s="162" t="str">
        <f>IF(Senator14[[#This Row],[Party]]="Republican","R",(IF(Senator14[[#This Row],[Party]]="Democratic","D",IF(Senator14[[#This Row],[Party]]="Independent","I","Error"))))</f>
        <v>R</v>
      </c>
      <c r="S79" s="162">
        <f>IF(Senator14[[#This Row],[Political Affiliation (FOR PIVOT AND LINK TO MAIN)]]="D",1,0)</f>
        <v>0</v>
      </c>
      <c r="T79" s="162" t="s">
        <v>1673</v>
      </c>
      <c r="U79" s="162" t="s">
        <v>1703</v>
      </c>
      <c r="V79" s="165">
        <v>22137</v>
      </c>
      <c r="W79" s="166">
        <v>62</v>
      </c>
      <c r="X79" s="162" t="s">
        <v>2048</v>
      </c>
      <c r="Y79" s="167" t="s">
        <v>335</v>
      </c>
      <c r="Z79" s="169" t="s">
        <v>2049</v>
      </c>
      <c r="AA79" s="165" t="s">
        <v>1794</v>
      </c>
      <c r="AB79" s="169" t="s">
        <v>2050</v>
      </c>
      <c r="AC79" s="169">
        <v>2250</v>
      </c>
      <c r="AD79" s="169">
        <v>28725</v>
      </c>
      <c r="AE79" s="169">
        <v>12000</v>
      </c>
      <c r="AF79" s="171">
        <v>0</v>
      </c>
      <c r="AG79" s="169">
        <v>0</v>
      </c>
      <c r="AH79" s="200">
        <v>7250</v>
      </c>
      <c r="AI79" s="200">
        <v>0</v>
      </c>
      <c r="AJ79" s="200">
        <v>0</v>
      </c>
      <c r="AK79" s="200">
        <f>Senator14[[#This Row],[Intuit (Turbo Tax)]]+Senator14[[#This Row],[H&amp;R Block]]</f>
        <v>0</v>
      </c>
      <c r="AL79" s="109"/>
    </row>
    <row r="80" spans="1:38" x14ac:dyDescent="0.25">
      <c r="A80">
        <v>77</v>
      </c>
      <c r="B80" s="70" t="s">
        <v>65</v>
      </c>
      <c r="C80" s="70" t="s">
        <v>1312</v>
      </c>
      <c r="D80" s="70" t="s">
        <v>1550</v>
      </c>
      <c r="E80" s="70" t="s">
        <v>461</v>
      </c>
      <c r="F80" s="70" t="s">
        <v>4566</v>
      </c>
      <c r="G80" s="70" t="s">
        <v>4516</v>
      </c>
      <c r="H80" s="70"/>
      <c r="I80" s="70"/>
      <c r="J80" s="70"/>
      <c r="K80" s="70"/>
      <c r="L80" s="70" t="s">
        <v>1650</v>
      </c>
      <c r="M80" s="70" t="str">
        <f>Senator14[[#This Row],[NAME]]&amp;""&amp;" ("&amp;""&amp;Senator14[[#This Row],[Political Affiliation (FOR PIVOT AND LINK TO MAIN)]]&amp;""&amp;"-"&amp;""&amp;Senator14[[#This Row],[Abbreviation]]&amp;""&amp;")"</f>
        <v>Merkley, Jeff (D-OR)</v>
      </c>
      <c r="N80" s="70" t="s">
        <v>461</v>
      </c>
      <c r="O80" s="70" t="s">
        <v>460</v>
      </c>
      <c r="P80" s="70" t="str">
        <f>Senator14[[#This Row],[Last]]&amp;" "&amp;Senator14[[#This Row],[First]]</f>
        <v>Merkley Jeff</v>
      </c>
      <c r="Q80" s="67" t="s">
        <v>316</v>
      </c>
      <c r="R80" s="70" t="str">
        <f>IF(Senator14[[#This Row],[Party]]="Republican","R",(IF(Senator14[[#This Row],[Party]]="Democratic","D",IF(Senator14[[#This Row],[Party]]="Independent","I","Error"))))</f>
        <v>D</v>
      </c>
      <c r="S80" s="70">
        <f>IF(Senator14[[#This Row],[Political Affiliation (FOR PIVOT AND LINK TO MAIN)]]="D",1,0)</f>
        <v>1</v>
      </c>
      <c r="T80" s="70" t="s">
        <v>1673</v>
      </c>
      <c r="U80" s="70" t="s">
        <v>1745</v>
      </c>
      <c r="V80" s="173">
        <v>20752</v>
      </c>
      <c r="W80" s="174">
        <v>66</v>
      </c>
      <c r="X80" s="70" t="s">
        <v>1906</v>
      </c>
      <c r="Y80" s="70" t="s">
        <v>1907</v>
      </c>
      <c r="Z80" s="70" t="s">
        <v>1908</v>
      </c>
      <c r="AA80" s="173" t="s">
        <v>1904</v>
      </c>
      <c r="AB80" s="71" t="s">
        <v>616</v>
      </c>
      <c r="AC80" s="71">
        <v>4400</v>
      </c>
      <c r="AD80" s="71">
        <v>3900</v>
      </c>
      <c r="AE80" s="71">
        <v>7040</v>
      </c>
      <c r="AF80" s="74">
        <v>0</v>
      </c>
      <c r="AG80" s="71">
        <v>0</v>
      </c>
      <c r="AH80" s="200">
        <v>0</v>
      </c>
      <c r="AI80" s="200">
        <v>0</v>
      </c>
      <c r="AJ80" s="200">
        <v>0</v>
      </c>
      <c r="AK80" s="200">
        <f>Senator14[[#This Row],[Intuit (Turbo Tax)]]+Senator14[[#This Row],[H&amp;R Block]]</f>
        <v>0</v>
      </c>
      <c r="AL80" s="109"/>
    </row>
    <row r="81" spans="1:38" x14ac:dyDescent="0.25">
      <c r="A81">
        <v>78</v>
      </c>
      <c r="B81" s="162" t="s">
        <v>64</v>
      </c>
      <c r="C81" s="162" t="s">
        <v>1311</v>
      </c>
      <c r="D81" s="162" t="s">
        <v>1549</v>
      </c>
      <c r="E81" s="162" t="s">
        <v>1066</v>
      </c>
      <c r="F81" s="162" t="s">
        <v>674</v>
      </c>
      <c r="G81" s="162" t="s">
        <v>4517</v>
      </c>
      <c r="H81" s="162" t="s">
        <v>4518</v>
      </c>
      <c r="I81" s="162"/>
      <c r="J81" s="162"/>
      <c r="K81" s="162"/>
      <c r="L81" s="162" t="s">
        <v>1649</v>
      </c>
      <c r="M81" s="162" t="str">
        <f>Senator14[[#This Row],[NAME]]&amp;""&amp;" ("&amp;""&amp;Senator14[[#This Row],[Political Affiliation (FOR PIVOT AND LINK TO MAIN)]]&amp;""&amp;"-"&amp;""&amp;Senator14[[#This Row],[Abbreviation]]&amp;""&amp;")"</f>
        <v>Mullin, Markwayne (R-OK)</v>
      </c>
      <c r="N81" s="162" t="s">
        <v>1066</v>
      </c>
      <c r="O81" s="162" t="s">
        <v>1065</v>
      </c>
      <c r="P81" s="162" t="str">
        <f>Senator14[[#This Row],[Last]]&amp;" "&amp;Senator14[[#This Row],[First]]</f>
        <v>Mullin Markwayne</v>
      </c>
      <c r="Q81" s="68" t="s">
        <v>313</v>
      </c>
      <c r="R81" s="162" t="str">
        <f>IF(Senator14[[#This Row],[Party]]="Republican","R",(IF(Senator14[[#This Row],[Party]]="Democratic","D",IF(Senator14[[#This Row],[Party]]="Independent","I","Error"))))</f>
        <v>R</v>
      </c>
      <c r="S81" s="162">
        <f>IF(Senator14[[#This Row],[Political Affiliation (FOR PIVOT AND LINK TO MAIN)]]="D",1,0)</f>
        <v>0</v>
      </c>
      <c r="T81" s="162" t="s">
        <v>1673</v>
      </c>
      <c r="U81" s="162" t="s">
        <v>1744</v>
      </c>
      <c r="V81" s="165">
        <v>28332</v>
      </c>
      <c r="W81" s="166">
        <v>45</v>
      </c>
      <c r="X81" s="162" t="s">
        <v>1999</v>
      </c>
      <c r="Y81" s="167" t="s">
        <v>335</v>
      </c>
      <c r="Z81" s="162" t="s">
        <v>2000</v>
      </c>
      <c r="AA81" s="165" t="s">
        <v>1882</v>
      </c>
      <c r="AB81" s="168" t="s">
        <v>677</v>
      </c>
      <c r="AC81" s="168">
        <v>0</v>
      </c>
      <c r="AD81" s="168">
        <v>0</v>
      </c>
      <c r="AE81" s="168">
        <v>102410</v>
      </c>
      <c r="AF81" s="171">
        <v>0</v>
      </c>
      <c r="AG81" s="168">
        <v>5000</v>
      </c>
      <c r="AH81" s="202">
        <v>0</v>
      </c>
      <c r="AI81" s="202">
        <v>0</v>
      </c>
      <c r="AJ81" s="202">
        <v>0</v>
      </c>
      <c r="AK81" s="202">
        <f>Senator14[[#This Row],[Intuit (Turbo Tax)]]+Senator14[[#This Row],[H&amp;R Block]]</f>
        <v>0</v>
      </c>
      <c r="AL81" s="109"/>
    </row>
    <row r="82" spans="1:38" x14ac:dyDescent="0.25">
      <c r="A82">
        <v>79</v>
      </c>
      <c r="B82" s="70" t="s">
        <v>35</v>
      </c>
      <c r="C82" s="70" t="s">
        <v>1281</v>
      </c>
      <c r="D82" s="70" t="s">
        <v>1491</v>
      </c>
      <c r="E82" s="70" t="s">
        <v>377</v>
      </c>
      <c r="F82" s="70" t="s">
        <v>1780</v>
      </c>
      <c r="G82" s="70" t="s">
        <v>4519</v>
      </c>
      <c r="H82" s="70"/>
      <c r="I82" s="70"/>
      <c r="J82" s="70"/>
      <c r="K82" s="70"/>
      <c r="L82" s="70" t="s">
        <v>1593</v>
      </c>
      <c r="M82" s="70" t="str">
        <f>Senator14[[#This Row],[NAME]]&amp;""&amp;" ("&amp;""&amp;Senator14[[#This Row],[Political Affiliation (FOR PIVOT AND LINK TO MAIN)]]&amp;""&amp;"-"&amp;""&amp;Senator14[[#This Row],[Abbreviation]]&amp;""&amp;")"</f>
        <v>Murphy, Christopher (D-CT)</v>
      </c>
      <c r="N82" s="70" t="s">
        <v>377</v>
      </c>
      <c r="O82" s="70" t="s">
        <v>3981</v>
      </c>
      <c r="P82" s="70" t="str">
        <f>Senator14[[#This Row],[Last]]&amp;" "&amp;Senator14[[#This Row],[First]]</f>
        <v>Murphy Christopher</v>
      </c>
      <c r="Q82" s="67" t="s">
        <v>316</v>
      </c>
      <c r="R82" s="70" t="str">
        <f>IF(Senator14[[#This Row],[Party]]="Republican","R",(IF(Senator14[[#This Row],[Party]]="Democratic","D",IF(Senator14[[#This Row],[Party]]="Independent","I","Error"))))</f>
        <v>D</v>
      </c>
      <c r="S82" s="70">
        <f>IF(Senator14[[#This Row],[Political Affiliation (FOR PIVOT AND LINK TO MAIN)]]="D",1,0)</f>
        <v>1</v>
      </c>
      <c r="T82" s="70" t="s">
        <v>304</v>
      </c>
      <c r="U82" s="70" t="s">
        <v>1686</v>
      </c>
      <c r="V82" s="173">
        <v>26879</v>
      </c>
      <c r="W82" s="174">
        <v>49</v>
      </c>
      <c r="X82" s="70" t="s">
        <v>1828</v>
      </c>
      <c r="Y82" s="70" t="s">
        <v>1829</v>
      </c>
      <c r="Z82" s="70" t="s">
        <v>1830</v>
      </c>
      <c r="AA82" s="173" t="s">
        <v>1787</v>
      </c>
      <c r="AB82" s="72" t="s">
        <v>1831</v>
      </c>
      <c r="AC82" s="72">
        <v>0</v>
      </c>
      <c r="AD82" s="72">
        <v>0</v>
      </c>
      <c r="AE82" s="72">
        <v>0</v>
      </c>
      <c r="AF82" s="74">
        <v>0</v>
      </c>
      <c r="AG82" s="72">
        <v>0</v>
      </c>
      <c r="AH82" s="202">
        <v>0</v>
      </c>
      <c r="AI82" s="202">
        <v>0</v>
      </c>
      <c r="AJ82" s="202">
        <v>0</v>
      </c>
      <c r="AK82" s="202">
        <f>Senator14[[#This Row],[Intuit (Turbo Tax)]]+Senator14[[#This Row],[H&amp;R Block]]</f>
        <v>0</v>
      </c>
      <c r="AL82" s="109"/>
    </row>
    <row r="83" spans="1:38" x14ac:dyDescent="0.25">
      <c r="A83">
        <v>80</v>
      </c>
      <c r="B83" s="70" t="s">
        <v>33</v>
      </c>
      <c r="C83" s="70" t="s">
        <v>1279</v>
      </c>
      <c r="D83" s="70" t="s">
        <v>1487</v>
      </c>
      <c r="E83" s="70" t="s">
        <v>373</v>
      </c>
      <c r="F83" s="70" t="s">
        <v>1776</v>
      </c>
      <c r="G83" s="70"/>
      <c r="H83" s="70"/>
      <c r="I83" s="70"/>
      <c r="J83" s="70"/>
      <c r="K83" s="70"/>
      <c r="L83" s="70" t="s">
        <v>1589</v>
      </c>
      <c r="M83" s="70" t="str">
        <f>Senator14[[#This Row],[NAME]]&amp;""&amp;" ("&amp;""&amp;Senator14[[#This Row],[Political Affiliation (FOR PIVOT AND LINK TO MAIN)]]&amp;""&amp;"-"&amp;""&amp;Senator14[[#This Row],[Abbreviation]]&amp;""&amp;")"</f>
        <v>Padilla, Alex (D-CA)</v>
      </c>
      <c r="N83" s="70" t="s">
        <v>373</v>
      </c>
      <c r="O83" s="70" t="s">
        <v>372</v>
      </c>
      <c r="P83" s="70" t="str">
        <f>Senator14[[#This Row],[Last]]&amp;" "&amp;Senator14[[#This Row],[First]]</f>
        <v>Padilla Alex</v>
      </c>
      <c r="Q83" s="67" t="s">
        <v>316</v>
      </c>
      <c r="R83" s="70" t="str">
        <f>IF(Senator14[[#This Row],[Party]]="Republican","R",(IF(Senator14[[#This Row],[Party]]="Democratic","D",IF(Senator14[[#This Row],[Party]]="Independent","I","Error"))))</f>
        <v>D</v>
      </c>
      <c r="S83" s="70">
        <f>IF(Senator14[[#This Row],[Political Affiliation (FOR PIVOT AND LINK TO MAIN)]]="D",1,0)</f>
        <v>1</v>
      </c>
      <c r="T83" s="70" t="s">
        <v>1668</v>
      </c>
      <c r="U83" s="70" t="s">
        <v>1682</v>
      </c>
      <c r="V83" s="173">
        <v>26745</v>
      </c>
      <c r="W83" s="174">
        <v>49</v>
      </c>
      <c r="X83" s="70" t="s">
        <v>1776</v>
      </c>
      <c r="Y83" s="70" t="s">
        <v>1777</v>
      </c>
      <c r="Z83" s="70" t="s">
        <v>1778</v>
      </c>
      <c r="AA83" s="173" t="s">
        <v>1779</v>
      </c>
      <c r="AB83" s="72" t="s">
        <v>604</v>
      </c>
      <c r="AC83" s="72">
        <v>477502</v>
      </c>
      <c r="AD83" s="72">
        <v>12900</v>
      </c>
      <c r="AE83" s="72">
        <v>120895</v>
      </c>
      <c r="AF83" s="74">
        <v>0</v>
      </c>
      <c r="AG83" s="72">
        <v>0</v>
      </c>
      <c r="AH83" s="202">
        <v>0</v>
      </c>
      <c r="AI83" s="202">
        <v>2500</v>
      </c>
      <c r="AJ83" s="202">
        <v>1000</v>
      </c>
      <c r="AK83" s="202">
        <f>Senator14[[#This Row],[Intuit (Turbo Tax)]]+Senator14[[#This Row],[H&amp;R Block]]</f>
        <v>3500</v>
      </c>
      <c r="AL83" s="110"/>
    </row>
    <row r="84" spans="1:38" x14ac:dyDescent="0.25">
      <c r="A84">
        <v>81</v>
      </c>
      <c r="B84" s="70" t="s">
        <v>50</v>
      </c>
      <c r="C84" s="70" t="s">
        <v>1297</v>
      </c>
      <c r="D84" s="70" t="s">
        <v>1520</v>
      </c>
      <c r="E84" s="70" t="s">
        <v>422</v>
      </c>
      <c r="F84" s="70" t="s">
        <v>4569</v>
      </c>
      <c r="G84" s="70" t="s">
        <v>4522</v>
      </c>
      <c r="H84" s="70" t="s">
        <v>1780</v>
      </c>
      <c r="I84" s="70" t="s">
        <v>4523</v>
      </c>
      <c r="J84" s="70"/>
      <c r="K84" s="70"/>
      <c r="L84" s="70" t="s">
        <v>1620</v>
      </c>
      <c r="M84" s="70" t="str">
        <f>Senator14[[#This Row],[NAME]]&amp;""&amp;" ("&amp;""&amp;Senator14[[#This Row],[Political Affiliation (FOR PIVOT AND LINK TO MAIN)]]&amp;""&amp;"-"&amp;""&amp;Senator14[[#This Row],[Abbreviation]]&amp;""&amp;")"</f>
        <v>Peters, Gary C. (D-MI)</v>
      </c>
      <c r="N84" s="70" t="s">
        <v>422</v>
      </c>
      <c r="O84" s="70" t="s">
        <v>4439</v>
      </c>
      <c r="P84" s="70" t="str">
        <f>Senator14[[#This Row],[Last]]&amp;" "&amp;Senator14[[#This Row],[First]]</f>
        <v>Peters Gary C</v>
      </c>
      <c r="Q84" s="67" t="s">
        <v>316</v>
      </c>
      <c r="R84" s="70" t="str">
        <f>IF(Senator14[[#This Row],[Party]]="Republican","R",(IF(Senator14[[#This Row],[Party]]="Democratic","D",IF(Senator14[[#This Row],[Party]]="Independent","I","Error"))))</f>
        <v>D</v>
      </c>
      <c r="S84" s="70">
        <f>IF(Senator14[[#This Row],[Political Affiliation (FOR PIVOT AND LINK TO MAIN)]]="D",1,0)</f>
        <v>1</v>
      </c>
      <c r="T84" s="70" t="s">
        <v>1673</v>
      </c>
      <c r="U84" s="70" t="s">
        <v>1715</v>
      </c>
      <c r="V84" s="173">
        <v>21520</v>
      </c>
      <c r="W84" s="174">
        <v>64</v>
      </c>
      <c r="X84" s="70" t="s">
        <v>1884</v>
      </c>
      <c r="Y84" s="70" t="s">
        <v>1885</v>
      </c>
      <c r="Z84" s="71" t="s">
        <v>1886</v>
      </c>
      <c r="AA84" s="173" t="s">
        <v>1799</v>
      </c>
      <c r="AB84" s="71" t="s">
        <v>1887</v>
      </c>
      <c r="AC84" s="71">
        <v>0</v>
      </c>
      <c r="AD84" s="71">
        <v>0</v>
      </c>
      <c r="AE84" s="71">
        <v>0</v>
      </c>
      <c r="AF84" s="74">
        <v>0</v>
      </c>
      <c r="AG84" s="71">
        <v>0</v>
      </c>
      <c r="AH84" s="200">
        <v>0</v>
      </c>
      <c r="AI84" s="200">
        <v>0</v>
      </c>
      <c r="AJ84" s="200">
        <v>0</v>
      </c>
      <c r="AK84" s="200">
        <f>Senator14[[#This Row],[Intuit (Turbo Tax)]]+Senator14[[#This Row],[H&amp;R Block]]</f>
        <v>0</v>
      </c>
      <c r="AL84" s="110"/>
    </row>
    <row r="85" spans="1:38" x14ac:dyDescent="0.25">
      <c r="A85">
        <v>82</v>
      </c>
      <c r="B85" s="70" t="s">
        <v>67</v>
      </c>
      <c r="C85" s="70" t="s">
        <v>1314</v>
      </c>
      <c r="D85" s="70" t="s">
        <v>1554</v>
      </c>
      <c r="E85" s="70" t="s">
        <v>466</v>
      </c>
      <c r="F85" s="70" t="s">
        <v>4570</v>
      </c>
      <c r="G85" s="70" t="s">
        <v>4524</v>
      </c>
      <c r="H85" s="70" t="s">
        <v>4525</v>
      </c>
      <c r="I85" s="70"/>
      <c r="J85" s="70"/>
      <c r="K85" s="70"/>
      <c r="L85" s="70" t="s">
        <v>1654</v>
      </c>
      <c r="M85" s="70" t="str">
        <f>Senator14[[#This Row],[NAME]]&amp;""&amp;" ("&amp;""&amp;Senator14[[#This Row],[Political Affiliation (FOR PIVOT AND LINK TO MAIN)]]&amp;""&amp;"-"&amp;""&amp;Senator14[[#This Row],[Abbreviation]]&amp;""&amp;")"</f>
        <v>Reed, Jack (D-RI)</v>
      </c>
      <c r="N85" s="70" t="s">
        <v>466</v>
      </c>
      <c r="O85" s="70" t="s">
        <v>465</v>
      </c>
      <c r="P85" s="70" t="str">
        <f>Senator14[[#This Row],[Last]]&amp;" "&amp;Senator14[[#This Row],[First]]</f>
        <v>Reed Jack</v>
      </c>
      <c r="Q85" s="67" t="s">
        <v>316</v>
      </c>
      <c r="R85" s="70" t="str">
        <f>IF(Senator14[[#This Row],[Party]]="Republican","R",(IF(Senator14[[#This Row],[Party]]="Democratic","D",IF(Senator14[[#This Row],[Party]]="Independent","I","Error"))))</f>
        <v>D</v>
      </c>
      <c r="S85" s="70">
        <f>IF(Senator14[[#This Row],[Political Affiliation (FOR PIVOT AND LINK TO MAIN)]]="D",1,0)</f>
        <v>1</v>
      </c>
      <c r="T85" s="70" t="s">
        <v>1673</v>
      </c>
      <c r="U85" s="70" t="s">
        <v>1749</v>
      </c>
      <c r="V85" s="173">
        <v>18214</v>
      </c>
      <c r="W85" s="174">
        <v>73</v>
      </c>
      <c r="X85" s="70" t="s">
        <v>1890</v>
      </c>
      <c r="Y85" s="70" t="s">
        <v>1891</v>
      </c>
      <c r="Z85" s="70" t="s">
        <v>1892</v>
      </c>
      <c r="AA85" s="173" t="s">
        <v>1870</v>
      </c>
      <c r="AB85" s="71" t="s">
        <v>1893</v>
      </c>
      <c r="AC85" s="71">
        <v>23900</v>
      </c>
      <c r="AD85" s="71">
        <v>0</v>
      </c>
      <c r="AE85" s="71">
        <v>5000</v>
      </c>
      <c r="AF85" s="74">
        <v>0</v>
      </c>
      <c r="AG85" s="71">
        <v>0</v>
      </c>
      <c r="AH85" s="200">
        <v>0</v>
      </c>
      <c r="AI85" s="200">
        <v>0</v>
      </c>
      <c r="AJ85" s="200">
        <v>0</v>
      </c>
      <c r="AK85" s="200">
        <f>Senator14[[#This Row],[Intuit (Turbo Tax)]]+Senator14[[#This Row],[H&amp;R Block]]</f>
        <v>0</v>
      </c>
      <c r="AL85" s="109"/>
    </row>
    <row r="86" spans="1:38" x14ac:dyDescent="0.25">
      <c r="A86">
        <v>83</v>
      </c>
      <c r="B86" s="162" t="s">
        <v>69</v>
      </c>
      <c r="C86" s="162" t="s">
        <v>1316</v>
      </c>
      <c r="D86" s="162" t="s">
        <v>1558</v>
      </c>
      <c r="E86" s="162" t="s">
        <v>473</v>
      </c>
      <c r="F86" s="162" t="s">
        <v>674</v>
      </c>
      <c r="G86" s="162"/>
      <c r="H86" s="162"/>
      <c r="I86" s="162"/>
      <c r="J86" s="162"/>
      <c r="K86" s="162"/>
      <c r="L86" s="162" t="s">
        <v>1602</v>
      </c>
      <c r="M86" s="162" t="str">
        <f>Senator14[[#This Row],[NAME]]&amp;""&amp;" ("&amp;""&amp;Senator14[[#This Row],[Political Affiliation (FOR PIVOT AND LINK TO MAIN)]]&amp;""&amp;"-"&amp;""&amp;Senator14[[#This Row],[Abbreviation]]&amp;""&amp;")"</f>
        <v>Rounds, Mike (R-SD)</v>
      </c>
      <c r="N86" s="162" t="s">
        <v>473</v>
      </c>
      <c r="O86" s="162" t="s">
        <v>392</v>
      </c>
      <c r="P86" s="162" t="str">
        <f>Senator14[[#This Row],[Last]]&amp;" "&amp;Senator14[[#This Row],[First]]</f>
        <v>Rounds Mike</v>
      </c>
      <c r="Q86" s="68" t="s">
        <v>313</v>
      </c>
      <c r="R86" s="162" t="str">
        <f>IF(Senator14[[#This Row],[Party]]="Republican","R",(IF(Senator14[[#This Row],[Party]]="Democratic","D",IF(Senator14[[#This Row],[Party]]="Independent","I","Error"))))</f>
        <v>R</v>
      </c>
      <c r="S86" s="162">
        <f>IF(Senator14[[#This Row],[Political Affiliation (FOR PIVOT AND LINK TO MAIN)]]="D",1,0)</f>
        <v>0</v>
      </c>
      <c r="T86" s="162" t="s">
        <v>1673</v>
      </c>
      <c r="U86" s="162" t="s">
        <v>1753</v>
      </c>
      <c r="V86" s="165">
        <v>20021</v>
      </c>
      <c r="W86" s="166">
        <v>68</v>
      </c>
      <c r="X86" s="162" t="s">
        <v>674</v>
      </c>
      <c r="Y86" s="167" t="s">
        <v>2020</v>
      </c>
      <c r="Z86" s="162" t="s">
        <v>2021</v>
      </c>
      <c r="AA86" s="165" t="s">
        <v>1799</v>
      </c>
      <c r="AB86" s="169" t="s">
        <v>2022</v>
      </c>
      <c r="AC86" s="169">
        <v>2000</v>
      </c>
      <c r="AD86" s="169">
        <v>0</v>
      </c>
      <c r="AE86" s="169">
        <v>1000</v>
      </c>
      <c r="AF86" s="171">
        <v>0</v>
      </c>
      <c r="AG86" s="169">
        <v>0</v>
      </c>
      <c r="AH86" s="200">
        <v>0</v>
      </c>
      <c r="AI86" s="200">
        <v>0</v>
      </c>
      <c r="AJ86" s="200">
        <v>0</v>
      </c>
      <c r="AK86" s="200">
        <f>Senator14[[#This Row],[Intuit (Turbo Tax)]]+Senator14[[#This Row],[H&amp;R Block]]</f>
        <v>0</v>
      </c>
      <c r="AL86" s="109"/>
    </row>
    <row r="87" spans="1:38" x14ac:dyDescent="0.25">
      <c r="A87">
        <v>84</v>
      </c>
      <c r="B87" s="69" t="s">
        <v>73</v>
      </c>
      <c r="C87" s="69" t="s">
        <v>1320</v>
      </c>
      <c r="D87" s="69" t="s">
        <v>1566</v>
      </c>
      <c r="E87" s="69" t="s">
        <v>483</v>
      </c>
      <c r="F87" s="69" t="s">
        <v>674</v>
      </c>
      <c r="G87" s="69"/>
      <c r="H87" s="69"/>
      <c r="I87" s="69"/>
      <c r="J87" s="69"/>
      <c r="K87" s="69"/>
      <c r="L87" s="69" t="s">
        <v>1660</v>
      </c>
      <c r="M87" s="69" t="str">
        <f>Senator14[[#This Row],[NAME]]&amp;""&amp;" ("&amp;""&amp;Senator14[[#This Row],[Political Affiliation (FOR PIVOT AND LINK TO MAIN)]]&amp;""&amp;"-"&amp;""&amp;Senator14[[#This Row],[Abbreviation]]&amp;""&amp;")"</f>
        <v>Sanders, Bernard (I-VT)</v>
      </c>
      <c r="N87" s="69" t="s">
        <v>483</v>
      </c>
      <c r="O87" s="69" t="s">
        <v>4421</v>
      </c>
      <c r="P87" s="69" t="str">
        <f>Senator14[[#This Row],[Last]]&amp;" "&amp;Senator14[[#This Row],[First]]</f>
        <v>Sanders Bernard</v>
      </c>
      <c r="Q87" s="69" t="s">
        <v>1669</v>
      </c>
      <c r="R87" s="69" t="str">
        <f>IF(Senator14[[#This Row],[Party]]="Republican","R",(IF(Senator14[[#This Row],[Party]]="Democratic","D",IF(Senator14[[#This Row],[Party]]="Independent","I","Error"))))</f>
        <v>I</v>
      </c>
      <c r="S87" s="69">
        <v>2</v>
      </c>
      <c r="T87" s="69" t="s">
        <v>304</v>
      </c>
      <c r="U87" s="69" t="s">
        <v>1761</v>
      </c>
      <c r="V87" s="163">
        <v>15227</v>
      </c>
      <c r="W87" s="164">
        <v>81</v>
      </c>
      <c r="X87" s="69" t="s">
        <v>1800</v>
      </c>
      <c r="Y87" s="69" t="s">
        <v>1801</v>
      </c>
      <c r="Z87" s="69" t="s">
        <v>1802</v>
      </c>
      <c r="AA87" s="163" t="s">
        <v>1783</v>
      </c>
      <c r="AB87" s="172" t="s">
        <v>1803</v>
      </c>
      <c r="AC87" s="172">
        <v>0</v>
      </c>
      <c r="AD87" s="172">
        <v>0</v>
      </c>
      <c r="AE87" s="172">
        <v>0</v>
      </c>
      <c r="AF87" s="252">
        <v>0</v>
      </c>
      <c r="AG87" s="172">
        <v>0</v>
      </c>
      <c r="AH87" s="202">
        <v>0</v>
      </c>
      <c r="AI87" s="202">
        <v>0</v>
      </c>
      <c r="AJ87" s="202">
        <v>0</v>
      </c>
      <c r="AK87" s="202">
        <f>Senator14[[#This Row],[Intuit (Turbo Tax)]]+Senator14[[#This Row],[H&amp;R Block]]</f>
        <v>0</v>
      </c>
      <c r="AL87" s="109"/>
    </row>
    <row r="88" spans="1:38" x14ac:dyDescent="0.25">
      <c r="A88">
        <v>85</v>
      </c>
      <c r="B88" s="162" t="s">
        <v>55</v>
      </c>
      <c r="C88" s="162" t="s">
        <v>1302</v>
      </c>
      <c r="D88" s="162" t="s">
        <v>1531</v>
      </c>
      <c r="E88" s="162" t="s">
        <v>437</v>
      </c>
      <c r="F88" s="162" t="s">
        <v>1780</v>
      </c>
      <c r="G88" s="162"/>
      <c r="H88" s="162"/>
      <c r="I88" s="162"/>
      <c r="J88" s="162"/>
      <c r="K88" s="162"/>
      <c r="L88" s="162" t="s">
        <v>1631</v>
      </c>
      <c r="M88" s="162" t="str">
        <f>Senator14[[#This Row],[NAME]]&amp;""&amp;" ("&amp;""&amp;Senator14[[#This Row],[Political Affiliation (FOR PIVOT AND LINK TO MAIN)]]&amp;""&amp;"-"&amp;""&amp;Senator14[[#This Row],[Abbreviation]]&amp;""&amp;")"</f>
        <v>Sasse, Ben (R-NE)</v>
      </c>
      <c r="N88" s="162" t="s">
        <v>437</v>
      </c>
      <c r="O88" s="162" t="s">
        <v>415</v>
      </c>
      <c r="P88" s="162" t="str">
        <f>Senator14[[#This Row],[Last]]&amp;" "&amp;Senator14[[#This Row],[First]]</f>
        <v>Sasse Ben</v>
      </c>
      <c r="Q88" s="68" t="s">
        <v>313</v>
      </c>
      <c r="R88" s="162" t="str">
        <f>IF(Senator14[[#This Row],[Party]]="Republican","R",(IF(Senator14[[#This Row],[Party]]="Democratic","D",IF(Senator14[[#This Row],[Party]]="Independent","I","Error"))))</f>
        <v>R</v>
      </c>
      <c r="S88" s="162">
        <f>IF(Senator14[[#This Row],[Political Affiliation (FOR PIVOT AND LINK TO MAIN)]]="D",1,0)</f>
        <v>0</v>
      </c>
      <c r="T88" s="162" t="s">
        <v>1673</v>
      </c>
      <c r="U88" s="162" t="s">
        <v>1726</v>
      </c>
      <c r="V88" s="165">
        <v>26351</v>
      </c>
      <c r="W88" s="166">
        <v>50</v>
      </c>
      <c r="X88" s="162" t="s">
        <v>1796</v>
      </c>
      <c r="Y88" s="167" t="s">
        <v>1797</v>
      </c>
      <c r="Z88" s="162" t="s">
        <v>1798</v>
      </c>
      <c r="AA88" s="165" t="s">
        <v>1799</v>
      </c>
      <c r="AB88" s="169" t="s">
        <v>695</v>
      </c>
      <c r="AC88" s="169">
        <v>26750</v>
      </c>
      <c r="AD88" s="169">
        <v>3700</v>
      </c>
      <c r="AE88" s="169">
        <v>2500</v>
      </c>
      <c r="AF88" s="171">
        <v>0</v>
      </c>
      <c r="AG88" s="169">
        <v>0</v>
      </c>
      <c r="AH88" s="200">
        <v>0</v>
      </c>
      <c r="AI88" s="200">
        <v>0</v>
      </c>
      <c r="AJ88" s="200">
        <v>0</v>
      </c>
      <c r="AK88" s="200">
        <f>Senator14[[#This Row],[Intuit (Turbo Tax)]]+Senator14[[#This Row],[H&amp;R Block]]</f>
        <v>0</v>
      </c>
      <c r="AL88" s="109"/>
    </row>
    <row r="89" spans="1:38" x14ac:dyDescent="0.25">
      <c r="A89">
        <v>86</v>
      </c>
      <c r="B89" s="70" t="s">
        <v>39</v>
      </c>
      <c r="C89" s="70" t="s">
        <v>1286</v>
      </c>
      <c r="D89" s="70" t="s">
        <v>1499</v>
      </c>
      <c r="E89" s="70" t="s">
        <v>389</v>
      </c>
      <c r="F89" s="70" t="s">
        <v>4572</v>
      </c>
      <c r="G89" s="70" t="s">
        <v>4528</v>
      </c>
      <c r="H89" s="70" t="s">
        <v>4529</v>
      </c>
      <c r="I89" s="70"/>
      <c r="J89" s="70"/>
      <c r="K89" s="70"/>
      <c r="L89" s="70" t="s">
        <v>1601</v>
      </c>
      <c r="M89" s="70" t="str">
        <f>Senator14[[#This Row],[NAME]]&amp;""&amp;" ("&amp;""&amp;Senator14[[#This Row],[Political Affiliation (FOR PIVOT AND LINK TO MAIN)]]&amp;""&amp;"-"&amp;""&amp;Senator14[[#This Row],[Abbreviation]]&amp;""&amp;")"</f>
        <v>Schatz, Brian (D-HI)</v>
      </c>
      <c r="N89" s="70" t="s">
        <v>389</v>
      </c>
      <c r="O89" s="70" t="s">
        <v>388</v>
      </c>
      <c r="P89" s="70" t="str">
        <f>Senator14[[#This Row],[Last]]&amp;" "&amp;Senator14[[#This Row],[First]]</f>
        <v>Schatz Brian</v>
      </c>
      <c r="Q89" s="67" t="s">
        <v>316</v>
      </c>
      <c r="R89" s="70" t="str">
        <f>IF(Senator14[[#This Row],[Party]]="Republican","R",(IF(Senator14[[#This Row],[Party]]="Democratic","D",IF(Senator14[[#This Row],[Party]]="Independent","I","Error"))))</f>
        <v>D</v>
      </c>
      <c r="S89" s="70">
        <f>IF(Senator14[[#This Row],[Political Affiliation (FOR PIVOT AND LINK TO MAIN)]]="D",1,0)</f>
        <v>1</v>
      </c>
      <c r="T89" s="70" t="s">
        <v>1668</v>
      </c>
      <c r="U89" s="70" t="s">
        <v>1694</v>
      </c>
      <c r="V89" s="173">
        <v>26592</v>
      </c>
      <c r="W89" s="174">
        <v>50</v>
      </c>
      <c r="X89" s="70" t="s">
        <v>1816</v>
      </c>
      <c r="Y89" s="70" t="s">
        <v>1817</v>
      </c>
      <c r="Z89" s="71" t="s">
        <v>1818</v>
      </c>
      <c r="AA89" s="173" t="s">
        <v>1819</v>
      </c>
      <c r="AB89" s="71" t="s">
        <v>1820</v>
      </c>
      <c r="AC89" s="71">
        <v>94243</v>
      </c>
      <c r="AD89" s="71">
        <v>10500</v>
      </c>
      <c r="AE89" s="71">
        <v>15025</v>
      </c>
      <c r="AF89" s="74">
        <v>0</v>
      </c>
      <c r="AG89" s="71">
        <v>0</v>
      </c>
      <c r="AH89" s="200">
        <v>0</v>
      </c>
      <c r="AI89" s="200">
        <v>0</v>
      </c>
      <c r="AJ89" s="200">
        <v>0</v>
      </c>
      <c r="AK89" s="200">
        <f>Senator14[[#This Row],[Intuit (Turbo Tax)]]+Senator14[[#This Row],[H&amp;R Block]]</f>
        <v>0</v>
      </c>
      <c r="AL89" s="110"/>
    </row>
    <row r="90" spans="1:38" x14ac:dyDescent="0.25">
      <c r="A90">
        <v>87</v>
      </c>
      <c r="B90" s="162" t="s">
        <v>53</v>
      </c>
      <c r="C90" s="162" t="s">
        <v>1300</v>
      </c>
      <c r="D90" s="162" t="s">
        <v>1527</v>
      </c>
      <c r="E90" s="162" t="s">
        <v>1627</v>
      </c>
      <c r="F90" s="162" t="s">
        <v>665</v>
      </c>
      <c r="G90" s="162" t="s">
        <v>4467</v>
      </c>
      <c r="H90" s="162"/>
      <c r="I90" s="162"/>
      <c r="J90" s="162"/>
      <c r="K90" s="162"/>
      <c r="L90" s="162" t="s">
        <v>1628</v>
      </c>
      <c r="M90" s="162" t="str">
        <f>Senator14[[#This Row],[NAME]]&amp;""&amp;" ("&amp;""&amp;Senator14[[#This Row],[Political Affiliation (FOR PIVOT AND LINK TO MAIN)]]&amp;""&amp;"-"&amp;""&amp;Senator14[[#This Row],[Abbreviation]]&amp;""&amp;")"</f>
        <v>Schmitt, Eric (R-MO)</v>
      </c>
      <c r="N90" s="162" t="s">
        <v>1627</v>
      </c>
      <c r="O90" s="162" t="s">
        <v>862</v>
      </c>
      <c r="P90" s="162" t="str">
        <f>Senator14[[#This Row],[Last]]&amp;" "&amp;Senator14[[#This Row],[First]]</f>
        <v>Schmitt Eric</v>
      </c>
      <c r="Q90" s="68" t="s">
        <v>313</v>
      </c>
      <c r="R90" s="162" t="str">
        <f>IF(Senator14[[#This Row],[Party]]="Republican","R",(IF(Senator14[[#This Row],[Party]]="Democratic","D",IF(Senator14[[#This Row],[Party]]="Independent","I","Error"))))</f>
        <v>R</v>
      </c>
      <c r="S90" s="162">
        <f>IF(Senator14[[#This Row],[Political Affiliation (FOR PIVOT AND LINK TO MAIN)]]="D",1,0)</f>
        <v>0</v>
      </c>
      <c r="T90" s="162" t="s">
        <v>1668</v>
      </c>
      <c r="U90" s="162" t="s">
        <v>1722</v>
      </c>
      <c r="V90" s="165">
        <v>27565</v>
      </c>
      <c r="W90" s="166">
        <v>47</v>
      </c>
      <c r="X90" s="162" t="s">
        <v>1879</v>
      </c>
      <c r="Y90" s="167" t="s">
        <v>1880</v>
      </c>
      <c r="Z90" s="162" t="s">
        <v>1881</v>
      </c>
      <c r="AA90" s="165" t="s">
        <v>1882</v>
      </c>
      <c r="AB90" s="169" t="s">
        <v>1883</v>
      </c>
      <c r="AC90" s="169">
        <v>0</v>
      </c>
      <c r="AD90" s="169">
        <v>0</v>
      </c>
      <c r="AE90" s="169">
        <v>44644</v>
      </c>
      <c r="AF90" s="171">
        <v>0</v>
      </c>
      <c r="AG90" s="169">
        <v>5500</v>
      </c>
      <c r="AH90" s="200">
        <v>0</v>
      </c>
      <c r="AI90" s="200">
        <v>0</v>
      </c>
      <c r="AJ90" s="200">
        <v>0</v>
      </c>
      <c r="AK90" s="200">
        <f>Senator14[[#This Row],[Intuit (Turbo Tax)]]+Senator14[[#This Row],[H&amp;R Block]]</f>
        <v>0</v>
      </c>
      <c r="AL90" s="110"/>
    </row>
    <row r="91" spans="1:38" x14ac:dyDescent="0.25">
      <c r="A91">
        <v>88</v>
      </c>
      <c r="B91" s="162" t="s">
        <v>37</v>
      </c>
      <c r="C91" s="162" t="s">
        <v>1284</v>
      </c>
      <c r="D91" s="162" t="s">
        <v>1495</v>
      </c>
      <c r="E91" s="162" t="s">
        <v>384</v>
      </c>
      <c r="F91" s="162" t="s">
        <v>4573</v>
      </c>
      <c r="G91" s="162" t="s">
        <v>4530</v>
      </c>
      <c r="H91" s="162"/>
      <c r="I91" s="162"/>
      <c r="J91" s="162"/>
      <c r="K91" s="162"/>
      <c r="L91" s="162" t="s">
        <v>1597</v>
      </c>
      <c r="M91" s="162" t="str">
        <f>Senator14[[#This Row],[NAME]]&amp;""&amp;" ("&amp;""&amp;Senator14[[#This Row],[Political Affiliation (FOR PIVOT AND LINK TO MAIN)]]&amp;""&amp;"-"&amp;""&amp;Senator14[[#This Row],[Abbreviation]]&amp;""&amp;")"</f>
        <v>Scott, Rick (R-FL)</v>
      </c>
      <c r="N91" s="162" t="s">
        <v>384</v>
      </c>
      <c r="O91" s="162" t="s">
        <v>383</v>
      </c>
      <c r="P91" s="162" t="str">
        <f>Senator14[[#This Row],[Last]]&amp;" "&amp;Senator14[[#This Row],[First]]</f>
        <v>Scott Rick</v>
      </c>
      <c r="Q91" s="68" t="s">
        <v>313</v>
      </c>
      <c r="R91" s="162" t="str">
        <f>IF(Senator14[[#This Row],[Party]]="Republican","R",(IF(Senator14[[#This Row],[Party]]="Democratic","D",IF(Senator14[[#This Row],[Party]]="Independent","I","Error"))))</f>
        <v>R</v>
      </c>
      <c r="S91" s="162">
        <f>IF(Senator14[[#This Row],[Political Affiliation (FOR PIVOT AND LINK TO MAIN)]]="D",1,0)</f>
        <v>0</v>
      </c>
      <c r="T91" s="162" t="s">
        <v>304</v>
      </c>
      <c r="U91" s="162" t="s">
        <v>1690</v>
      </c>
      <c r="V91" s="165">
        <v>19329</v>
      </c>
      <c r="W91" s="166">
        <v>70</v>
      </c>
      <c r="X91" s="162" t="s">
        <v>2044</v>
      </c>
      <c r="Y91" s="167" t="s">
        <v>2045</v>
      </c>
      <c r="Z91" s="169" t="s">
        <v>2046</v>
      </c>
      <c r="AA91" s="165" t="s">
        <v>2047</v>
      </c>
      <c r="AB91" s="169" t="s">
        <v>729</v>
      </c>
      <c r="AC91" s="169">
        <v>163893</v>
      </c>
      <c r="AD91" s="169">
        <v>49401</v>
      </c>
      <c r="AE91" s="169">
        <v>23400</v>
      </c>
      <c r="AF91" s="171">
        <v>0</v>
      </c>
      <c r="AG91" s="169">
        <v>0</v>
      </c>
      <c r="AH91" s="200">
        <v>4545</v>
      </c>
      <c r="AI91" s="200">
        <v>0</v>
      </c>
      <c r="AJ91" s="200">
        <v>0</v>
      </c>
      <c r="AK91" s="200">
        <f>Senator14[[#This Row],[Intuit (Turbo Tax)]]+Senator14[[#This Row],[H&amp;R Block]]</f>
        <v>0</v>
      </c>
      <c r="AL91" s="109"/>
    </row>
    <row r="92" spans="1:38" x14ac:dyDescent="0.25">
      <c r="A92">
        <v>89</v>
      </c>
      <c r="B92" s="70" t="s">
        <v>51</v>
      </c>
      <c r="C92" s="70" t="s">
        <v>1298</v>
      </c>
      <c r="D92" s="70" t="s">
        <v>1523</v>
      </c>
      <c r="E92" s="70" t="s">
        <v>426</v>
      </c>
      <c r="F92" s="70" t="s">
        <v>4529</v>
      </c>
      <c r="G92" s="70" t="s">
        <v>4532</v>
      </c>
      <c r="H92" s="70" t="s">
        <v>4529</v>
      </c>
      <c r="I92" s="70" t="s">
        <v>1780</v>
      </c>
      <c r="J92" s="70" t="s">
        <v>4533</v>
      </c>
      <c r="K92" s="70"/>
      <c r="L92" s="70" t="s">
        <v>1623</v>
      </c>
      <c r="M92" s="70" t="str">
        <f>Senator14[[#This Row],[NAME]]&amp;""&amp;" ("&amp;""&amp;Senator14[[#This Row],[Political Affiliation (FOR PIVOT AND LINK TO MAIN)]]&amp;""&amp;"-"&amp;""&amp;Senator14[[#This Row],[Abbreviation]]&amp;""&amp;")"</f>
        <v>Smith, Tina (D-MN)</v>
      </c>
      <c r="N92" s="70" t="s">
        <v>426</v>
      </c>
      <c r="O92" s="70" t="s">
        <v>425</v>
      </c>
      <c r="P92" s="70" t="str">
        <f>Senator14[[#This Row],[Last]]&amp;" "&amp;Senator14[[#This Row],[First]]</f>
        <v>Smith Tina</v>
      </c>
      <c r="Q92" s="67" t="s">
        <v>316</v>
      </c>
      <c r="R92" s="70" t="str">
        <f>IF(Senator14[[#This Row],[Party]]="Republican","R",(IF(Senator14[[#This Row],[Party]]="Democratic","D",IF(Senator14[[#This Row],[Party]]="Independent","I","Error"))))</f>
        <v>D</v>
      </c>
      <c r="S92" s="70">
        <f>IF(Senator14[[#This Row],[Political Affiliation (FOR PIVOT AND LINK TO MAIN)]]="D",1,0)</f>
        <v>1</v>
      </c>
      <c r="T92" s="70" t="s">
        <v>1673</v>
      </c>
      <c r="U92" s="70" t="s">
        <v>1718</v>
      </c>
      <c r="V92" s="173">
        <v>21248</v>
      </c>
      <c r="W92" s="174">
        <v>64</v>
      </c>
      <c r="X92" s="70" t="s">
        <v>2096</v>
      </c>
      <c r="Y92" s="70" t="s">
        <v>2097</v>
      </c>
      <c r="Z92" s="71" t="s">
        <v>2098</v>
      </c>
      <c r="AA92" s="173" t="s">
        <v>2099</v>
      </c>
      <c r="AB92" s="71" t="s">
        <v>715</v>
      </c>
      <c r="AC92" s="71">
        <v>23955</v>
      </c>
      <c r="AD92" s="71">
        <v>2700</v>
      </c>
      <c r="AE92" s="71">
        <v>5385</v>
      </c>
      <c r="AF92" s="74">
        <v>0</v>
      </c>
      <c r="AG92" s="71">
        <v>0</v>
      </c>
      <c r="AH92" s="200">
        <v>0</v>
      </c>
      <c r="AI92" s="200">
        <v>0</v>
      </c>
      <c r="AJ92" s="200">
        <v>0</v>
      </c>
      <c r="AK92" s="200">
        <f>Senator14[[#This Row],[Intuit (Turbo Tax)]]+Senator14[[#This Row],[H&amp;R Block]]</f>
        <v>0</v>
      </c>
      <c r="AL92" s="109"/>
    </row>
    <row r="93" spans="1:38" x14ac:dyDescent="0.25">
      <c r="A93">
        <v>90</v>
      </c>
      <c r="B93" s="70" t="s">
        <v>50</v>
      </c>
      <c r="C93" s="70" t="s">
        <v>1297</v>
      </c>
      <c r="D93" s="70" t="s">
        <v>1521</v>
      </c>
      <c r="E93" s="70" t="s">
        <v>421</v>
      </c>
      <c r="F93" s="70" t="s">
        <v>4501</v>
      </c>
      <c r="G93" s="70" t="s">
        <v>4519</v>
      </c>
      <c r="H93" s="70" t="s">
        <v>4534</v>
      </c>
      <c r="I93" s="70" t="s">
        <v>4535</v>
      </c>
      <c r="J93" s="70"/>
      <c r="K93" s="70"/>
      <c r="L93" s="70" t="s">
        <v>1621</v>
      </c>
      <c r="M93" s="70" t="str">
        <f>Senator14[[#This Row],[NAME]]&amp;""&amp;" ("&amp;""&amp;Senator14[[#This Row],[Political Affiliation (FOR PIVOT AND LINK TO MAIN)]]&amp;""&amp;"-"&amp;""&amp;Senator14[[#This Row],[Abbreviation]]&amp;""&amp;")"</f>
        <v>Stabenow, Debbie (D-MI)</v>
      </c>
      <c r="N93" s="70" t="s">
        <v>421</v>
      </c>
      <c r="O93" s="70" t="s">
        <v>420</v>
      </c>
      <c r="P93" s="70" t="str">
        <f>Senator14[[#This Row],[Last]]&amp;" "&amp;Senator14[[#This Row],[First]]</f>
        <v>Stabenow Debbie</v>
      </c>
      <c r="Q93" s="67" t="s">
        <v>316</v>
      </c>
      <c r="R93" s="70" t="str">
        <f>IF(Senator14[[#This Row],[Party]]="Republican","R",(IF(Senator14[[#This Row],[Party]]="Democratic","D",IF(Senator14[[#This Row],[Party]]="Independent","I","Error"))))</f>
        <v>D</v>
      </c>
      <c r="S93" s="70">
        <f>IF(Senator14[[#This Row],[Political Affiliation (FOR PIVOT AND LINK TO MAIN)]]="D",1,0)</f>
        <v>1</v>
      </c>
      <c r="T93" s="70" t="s">
        <v>304</v>
      </c>
      <c r="U93" s="70" t="s">
        <v>1716</v>
      </c>
      <c r="V93" s="173">
        <v>18382</v>
      </c>
      <c r="W93" s="174">
        <v>72</v>
      </c>
      <c r="X93" s="70" t="s">
        <v>1859</v>
      </c>
      <c r="Y93" s="70" t="s">
        <v>1860</v>
      </c>
      <c r="Z93" s="70" t="s">
        <v>1861</v>
      </c>
      <c r="AA93" s="173" t="s">
        <v>1862</v>
      </c>
      <c r="AB93" s="71" t="s">
        <v>1863</v>
      </c>
      <c r="AC93" s="71">
        <v>74587</v>
      </c>
      <c r="AD93" s="71">
        <v>3035</v>
      </c>
      <c r="AE93" s="71">
        <v>73600</v>
      </c>
      <c r="AF93" s="74">
        <v>0</v>
      </c>
      <c r="AG93" s="71">
        <v>0</v>
      </c>
      <c r="AH93" s="200">
        <v>0</v>
      </c>
      <c r="AI93" s="200">
        <v>0</v>
      </c>
      <c r="AJ93" s="200">
        <v>600</v>
      </c>
      <c r="AK93" s="200">
        <f>Senator14[[#This Row],[Intuit (Turbo Tax)]]+Senator14[[#This Row],[H&amp;R Block]]</f>
        <v>600</v>
      </c>
      <c r="AL93" s="110"/>
    </row>
    <row r="94" spans="1:38" x14ac:dyDescent="0.25">
      <c r="A94">
        <v>91</v>
      </c>
      <c r="B94" s="162" t="s">
        <v>30</v>
      </c>
      <c r="C94" s="162" t="s">
        <v>1276</v>
      </c>
      <c r="D94" s="162" t="s">
        <v>1481</v>
      </c>
      <c r="E94" s="162" t="s">
        <v>359</v>
      </c>
      <c r="F94" s="162" t="s">
        <v>4532</v>
      </c>
      <c r="G94" s="162" t="s">
        <v>4536</v>
      </c>
      <c r="H94" s="162"/>
      <c r="I94" s="162"/>
      <c r="J94" s="162"/>
      <c r="K94" s="162"/>
      <c r="L94" s="162" t="s">
        <v>1583</v>
      </c>
      <c r="M94" s="162" t="str">
        <f>Senator14[[#This Row],[NAME]]&amp;""&amp;" ("&amp;""&amp;Senator14[[#This Row],[Political Affiliation (FOR PIVOT AND LINK TO MAIN)]]&amp;""&amp;"-"&amp;""&amp;Senator14[[#This Row],[Abbreviation]]&amp;""&amp;")"</f>
        <v>Sullivan, Dan (R-AK)</v>
      </c>
      <c r="N94" s="162" t="s">
        <v>359</v>
      </c>
      <c r="O94" s="162" t="s">
        <v>358</v>
      </c>
      <c r="P94" s="162" t="str">
        <f>Senator14[[#This Row],[Last]]&amp;" "&amp;Senator14[[#This Row],[First]]</f>
        <v>Sullivan Dan</v>
      </c>
      <c r="Q94" s="68" t="s">
        <v>313</v>
      </c>
      <c r="R94" s="162" t="str">
        <f>IF(Senator14[[#This Row],[Party]]="Republican","R",(IF(Senator14[[#This Row],[Party]]="Democratic","D",IF(Senator14[[#This Row],[Party]]="Independent","I","Error"))))</f>
        <v>R</v>
      </c>
      <c r="S94" s="162">
        <f>IF(Senator14[[#This Row],[Political Affiliation (FOR PIVOT AND LINK TO MAIN)]]="D",1,0)</f>
        <v>0</v>
      </c>
      <c r="T94" s="162" t="s">
        <v>1673</v>
      </c>
      <c r="U94" s="162" t="s">
        <v>1676</v>
      </c>
      <c r="V94" s="165">
        <v>23694</v>
      </c>
      <c r="W94" s="166">
        <v>58</v>
      </c>
      <c r="X94" s="162" t="s">
        <v>1852</v>
      </c>
      <c r="Y94" s="162" t="s">
        <v>1853</v>
      </c>
      <c r="Z94" s="162" t="s">
        <v>1854</v>
      </c>
      <c r="AA94" s="165" t="s">
        <v>1799</v>
      </c>
      <c r="AB94" s="169" t="s">
        <v>1855</v>
      </c>
      <c r="AC94" s="169">
        <v>21233</v>
      </c>
      <c r="AD94" s="169">
        <v>5287</v>
      </c>
      <c r="AE94" s="169">
        <v>8800</v>
      </c>
      <c r="AF94" s="171">
        <v>0</v>
      </c>
      <c r="AG94" s="169">
        <v>0</v>
      </c>
      <c r="AH94" s="200">
        <v>2900</v>
      </c>
      <c r="AI94" s="200">
        <v>0</v>
      </c>
      <c r="AJ94" s="200">
        <v>0</v>
      </c>
      <c r="AK94" s="200">
        <f>Senator14[[#This Row],[Intuit (Turbo Tax)]]+Senator14[[#This Row],[H&amp;R Block]]</f>
        <v>0</v>
      </c>
      <c r="AL94" s="109"/>
    </row>
    <row r="95" spans="1:38" x14ac:dyDescent="0.25">
      <c r="A95">
        <v>92</v>
      </c>
      <c r="B95" s="162" t="s">
        <v>61</v>
      </c>
      <c r="C95" s="162" t="s">
        <v>1308</v>
      </c>
      <c r="D95" s="162" t="s">
        <v>1543</v>
      </c>
      <c r="E95" s="162" t="s">
        <v>452</v>
      </c>
      <c r="F95" s="162" t="s">
        <v>4467</v>
      </c>
      <c r="G95" s="162" t="s">
        <v>4538</v>
      </c>
      <c r="H95" s="162" t="s">
        <v>4539</v>
      </c>
      <c r="I95" s="162"/>
      <c r="J95" s="162"/>
      <c r="K95" s="162"/>
      <c r="L95" s="162" t="s">
        <v>1643</v>
      </c>
      <c r="M95" s="162" t="str">
        <f>Senator14[[#This Row],[NAME]]&amp;""&amp;" ("&amp;""&amp;Senator14[[#This Row],[Political Affiliation (FOR PIVOT AND LINK TO MAIN)]]&amp;""&amp;"-"&amp;""&amp;Senator14[[#This Row],[Abbreviation]]&amp;""&amp;")"</f>
        <v>Tillis, Thom (R-NC)</v>
      </c>
      <c r="N95" s="162" t="s">
        <v>452</v>
      </c>
      <c r="O95" s="162" t="s">
        <v>451</v>
      </c>
      <c r="P95" s="162" t="str">
        <f>Senator14[[#This Row],[Last]]&amp;" "&amp;Senator14[[#This Row],[First]]</f>
        <v>Tillis Thom</v>
      </c>
      <c r="Q95" s="68" t="s">
        <v>313</v>
      </c>
      <c r="R95" s="162" t="str">
        <f>IF(Senator14[[#This Row],[Party]]="Republican","R",(IF(Senator14[[#This Row],[Party]]="Democratic","D",IF(Senator14[[#This Row],[Party]]="Independent","I","Error"))))</f>
        <v>R</v>
      </c>
      <c r="S95" s="162">
        <f>IF(Senator14[[#This Row],[Political Affiliation (FOR PIVOT AND LINK TO MAIN)]]="D",1,0)</f>
        <v>0</v>
      </c>
      <c r="T95" s="162" t="s">
        <v>1673</v>
      </c>
      <c r="U95" s="162" t="s">
        <v>1738</v>
      </c>
      <c r="V95" s="165">
        <v>22158</v>
      </c>
      <c r="W95" s="166">
        <v>62</v>
      </c>
      <c r="X95" s="162" t="s">
        <v>2084</v>
      </c>
      <c r="Y95" s="167" t="s">
        <v>2085</v>
      </c>
      <c r="Z95" s="162" t="s">
        <v>2086</v>
      </c>
      <c r="AA95" s="165" t="s">
        <v>1799</v>
      </c>
      <c r="AB95" s="168" t="s">
        <v>2087</v>
      </c>
      <c r="AC95" s="168">
        <v>27900</v>
      </c>
      <c r="AD95" s="168">
        <v>280</v>
      </c>
      <c r="AE95" s="168">
        <v>4460</v>
      </c>
      <c r="AF95" s="171">
        <v>0</v>
      </c>
      <c r="AG95" s="168">
        <v>0</v>
      </c>
      <c r="AH95" s="202">
        <v>0</v>
      </c>
      <c r="AI95" s="202">
        <v>0</v>
      </c>
      <c r="AJ95" s="202">
        <v>0</v>
      </c>
      <c r="AK95" s="202">
        <f>Senator14[[#This Row],[Intuit (Turbo Tax)]]+Senator14[[#This Row],[H&amp;R Block]]</f>
        <v>0</v>
      </c>
      <c r="AL95" s="109"/>
    </row>
    <row r="96" spans="1:38" x14ac:dyDescent="0.25">
      <c r="A96">
        <v>93</v>
      </c>
      <c r="B96" s="162" t="s">
        <v>29</v>
      </c>
      <c r="C96" s="162" t="s">
        <v>1275</v>
      </c>
      <c r="D96" s="162" t="s">
        <v>1479</v>
      </c>
      <c r="E96" s="162" t="s">
        <v>1580</v>
      </c>
      <c r="F96" s="162" t="s">
        <v>2084</v>
      </c>
      <c r="G96" s="162"/>
      <c r="H96" s="162"/>
      <c r="I96" s="162"/>
      <c r="J96" s="162"/>
      <c r="K96" s="162"/>
      <c r="L96" s="162" t="s">
        <v>1581</v>
      </c>
      <c r="M96" s="162" t="str">
        <f>Senator14[[#This Row],[NAME]]&amp;""&amp;" ("&amp;""&amp;Senator14[[#This Row],[Political Affiliation (FOR PIVOT AND LINK TO MAIN)]]&amp;""&amp;"-"&amp;""&amp;Senator14[[#This Row],[Abbreviation]]&amp;""&amp;")"</f>
        <v>Tuberville, Tommy (R-AL)</v>
      </c>
      <c r="N96" s="162" t="s">
        <v>1580</v>
      </c>
      <c r="O96" s="162" t="s">
        <v>501</v>
      </c>
      <c r="P96" s="162" t="str">
        <f>Senator14[[#This Row],[Last]]&amp;" "&amp;Senator14[[#This Row],[First]]</f>
        <v>Tuberville Tommy</v>
      </c>
      <c r="Q96" s="68" t="s">
        <v>313</v>
      </c>
      <c r="R96" s="162" t="str">
        <f>IF(Senator14[[#This Row],[Party]]="Republican","R",(IF(Senator14[[#This Row],[Party]]="Democratic","D",IF(Senator14[[#This Row],[Party]]="Independent","I","Error"))))</f>
        <v>R</v>
      </c>
      <c r="S96" s="162">
        <f>IF(Senator14[[#This Row],[Political Affiliation (FOR PIVOT AND LINK TO MAIN)]]="D",1,0)</f>
        <v>0</v>
      </c>
      <c r="T96" s="162" t="s">
        <v>1673</v>
      </c>
      <c r="U96" s="162" t="s">
        <v>1674</v>
      </c>
      <c r="V96" s="165">
        <v>19985</v>
      </c>
      <c r="W96" s="166">
        <v>68</v>
      </c>
      <c r="X96" s="162" t="s">
        <v>2108</v>
      </c>
      <c r="Y96" s="167" t="s">
        <v>1797</v>
      </c>
      <c r="Z96" s="162" t="s">
        <v>2109</v>
      </c>
      <c r="AA96" s="165" t="s">
        <v>1794</v>
      </c>
      <c r="AB96" s="168" t="s">
        <v>2110</v>
      </c>
      <c r="AC96" s="168">
        <v>27800</v>
      </c>
      <c r="AD96" s="168">
        <v>8200</v>
      </c>
      <c r="AE96" s="168">
        <v>7600</v>
      </c>
      <c r="AF96" s="171">
        <v>0</v>
      </c>
      <c r="AG96" s="168">
        <v>0</v>
      </c>
      <c r="AH96" s="202">
        <v>11525</v>
      </c>
      <c r="AI96" s="202">
        <v>0</v>
      </c>
      <c r="AJ96" s="202">
        <v>0</v>
      </c>
      <c r="AK96" s="202">
        <f>Senator14[[#This Row],[Intuit (Turbo Tax)]]+Senator14[[#This Row],[H&amp;R Block]]</f>
        <v>0</v>
      </c>
      <c r="AL96" s="109"/>
    </row>
    <row r="97" spans="1:38" x14ac:dyDescent="0.25">
      <c r="A97">
        <v>94</v>
      </c>
      <c r="B97" s="70" t="s">
        <v>48</v>
      </c>
      <c r="C97" s="70" t="s">
        <v>1295</v>
      </c>
      <c r="D97" s="70" t="s">
        <v>1517</v>
      </c>
      <c r="E97" s="70" t="s">
        <v>502</v>
      </c>
      <c r="F97" s="70" t="s">
        <v>4577</v>
      </c>
      <c r="G97" s="70"/>
      <c r="H97" s="70"/>
      <c r="I97" s="70"/>
      <c r="J97" s="70"/>
      <c r="K97" s="70"/>
      <c r="L97" s="70" t="s">
        <v>1617</v>
      </c>
      <c r="M97" s="70" t="str">
        <f>Senator14[[#This Row],[NAME]]&amp;""&amp;" ("&amp;""&amp;Senator14[[#This Row],[Political Affiliation (FOR PIVOT AND LINK TO MAIN)]]&amp;""&amp;"-"&amp;""&amp;Senator14[[#This Row],[Abbreviation]]&amp;""&amp;")"</f>
        <v>Van Hollen, Chris (D-MD)</v>
      </c>
      <c r="N97" s="70" t="s">
        <v>502</v>
      </c>
      <c r="O97" s="70" t="s">
        <v>376</v>
      </c>
      <c r="P97" s="70" t="str">
        <f>Senator14[[#This Row],[Last]]&amp;" "&amp;Senator14[[#This Row],[First]]</f>
        <v>Van Hollen Chris</v>
      </c>
      <c r="Q97" s="67" t="s">
        <v>316</v>
      </c>
      <c r="R97" s="70" t="str">
        <f>IF(Senator14[[#This Row],[Party]]="Republican","R",(IF(Senator14[[#This Row],[Party]]="Democratic","D",IF(Senator14[[#This Row],[Party]]="Independent","I","Error"))))</f>
        <v>D</v>
      </c>
      <c r="S97" s="70">
        <f>IF(Senator14[[#This Row],[Political Affiliation (FOR PIVOT AND LINK TO MAIN)]]="D",1,0)</f>
        <v>1</v>
      </c>
      <c r="T97" s="70" t="s">
        <v>1668</v>
      </c>
      <c r="U97" s="70" t="s">
        <v>1712</v>
      </c>
      <c r="V97" s="173">
        <v>21560</v>
      </c>
      <c r="W97" s="174">
        <v>63</v>
      </c>
      <c r="X97" s="70" t="s">
        <v>1832</v>
      </c>
      <c r="Y97" s="70" t="s">
        <v>1833</v>
      </c>
      <c r="Z97" s="70" t="s">
        <v>1834</v>
      </c>
      <c r="AA97" s="173" t="s">
        <v>1823</v>
      </c>
      <c r="AB97" s="72" t="s">
        <v>1835</v>
      </c>
      <c r="AC97" s="72">
        <v>333584</v>
      </c>
      <c r="AD97" s="72">
        <v>19150</v>
      </c>
      <c r="AE97" s="72">
        <v>19432</v>
      </c>
      <c r="AF97" s="74">
        <v>0</v>
      </c>
      <c r="AG97" s="72">
        <v>0</v>
      </c>
      <c r="AH97" s="202">
        <v>0</v>
      </c>
      <c r="AI97" s="202">
        <v>0</v>
      </c>
      <c r="AJ97" s="202">
        <v>0</v>
      </c>
      <c r="AK97" s="202">
        <f>Senator14[[#This Row],[Intuit (Turbo Tax)]]+Senator14[[#This Row],[H&amp;R Block]]</f>
        <v>0</v>
      </c>
      <c r="AL97" s="110"/>
    </row>
    <row r="98" spans="1:38" x14ac:dyDescent="0.25">
      <c r="A98">
        <v>95</v>
      </c>
      <c r="B98" s="162" t="s">
        <v>63</v>
      </c>
      <c r="C98" s="162" t="s">
        <v>1310</v>
      </c>
      <c r="D98" s="162" t="s">
        <v>1547</v>
      </c>
      <c r="E98" s="162" t="s">
        <v>1646</v>
      </c>
      <c r="F98" s="162" t="s">
        <v>4513</v>
      </c>
      <c r="G98" s="162" t="s">
        <v>4540</v>
      </c>
      <c r="H98" s="162" t="s">
        <v>1780</v>
      </c>
      <c r="I98" s="162"/>
      <c r="J98" s="162"/>
      <c r="K98" s="162"/>
      <c r="L98" s="162" t="s">
        <v>1647</v>
      </c>
      <c r="M98" s="162" t="str">
        <f>Senator14[[#This Row],[NAME]]&amp;""&amp;" ("&amp;""&amp;Senator14[[#This Row],[Political Affiliation (FOR PIVOT AND LINK TO MAIN)]]&amp;""&amp;"-"&amp;""&amp;Senator14[[#This Row],[Abbreviation]]&amp;""&amp;")"</f>
        <v>Vance, J.D. (R-OH)</v>
      </c>
      <c r="N98" s="162" t="s">
        <v>1646</v>
      </c>
      <c r="O98" s="162" t="s">
        <v>4422</v>
      </c>
      <c r="P98" s="162" t="str">
        <f>Senator14[[#This Row],[Last]]&amp;" "&amp;Senator14[[#This Row],[First]]</f>
        <v>Vance J.D.</v>
      </c>
      <c r="Q98" s="68" t="s">
        <v>313</v>
      </c>
      <c r="R98" s="162" t="str">
        <f>IF(Senator14[[#This Row],[Party]]="Republican","R",(IF(Senator14[[#This Row],[Party]]="Democratic","D",IF(Senator14[[#This Row],[Party]]="Independent","I","Error"))))</f>
        <v>R</v>
      </c>
      <c r="S98" s="162">
        <f>IF(Senator14[[#This Row],[Political Affiliation (FOR PIVOT AND LINK TO MAIN)]]="D",1,0)</f>
        <v>0</v>
      </c>
      <c r="T98" s="162" t="s">
        <v>1668</v>
      </c>
      <c r="U98" s="162" t="s">
        <v>1742</v>
      </c>
      <c r="V98" s="165">
        <v>30896</v>
      </c>
      <c r="W98" s="166">
        <v>38</v>
      </c>
      <c r="X98" s="162" t="s">
        <v>1888</v>
      </c>
      <c r="Y98" s="167" t="s">
        <v>1797</v>
      </c>
      <c r="Z98" s="162" t="s">
        <v>1889</v>
      </c>
      <c r="AA98" s="165" t="s">
        <v>1882</v>
      </c>
      <c r="AB98" s="168" t="s">
        <v>657</v>
      </c>
      <c r="AC98" s="168">
        <v>0</v>
      </c>
      <c r="AD98" s="168">
        <v>0</v>
      </c>
      <c r="AE98" s="168">
        <v>0</v>
      </c>
      <c r="AF98" s="171">
        <v>0</v>
      </c>
      <c r="AG98" s="168">
        <v>0</v>
      </c>
      <c r="AH98" s="202">
        <v>0</v>
      </c>
      <c r="AI98" s="202">
        <v>0</v>
      </c>
      <c r="AJ98" s="202">
        <v>0</v>
      </c>
      <c r="AK98" s="202">
        <f>Senator14[[#This Row],[Intuit (Turbo Tax)]]+Senator14[[#This Row],[H&amp;R Block]]</f>
        <v>0</v>
      </c>
      <c r="AL98" s="109"/>
    </row>
    <row r="99" spans="1:38" x14ac:dyDescent="0.25">
      <c r="A99">
        <v>96</v>
      </c>
      <c r="B99" s="70" t="s">
        <v>74</v>
      </c>
      <c r="C99" s="70" t="s">
        <v>1321</v>
      </c>
      <c r="D99" s="70" t="s">
        <v>1569</v>
      </c>
      <c r="E99" s="70" t="s">
        <v>484</v>
      </c>
      <c r="F99" s="70" t="s">
        <v>674</v>
      </c>
      <c r="G99" s="70" t="s">
        <v>4486</v>
      </c>
      <c r="H99" s="70" t="s">
        <v>4541</v>
      </c>
      <c r="I99" s="70"/>
      <c r="J99" s="70"/>
      <c r="K99" s="70"/>
      <c r="L99" s="70" t="s">
        <v>1662</v>
      </c>
      <c r="M99" s="70" t="str">
        <f>Senator14[[#This Row],[NAME]]&amp;""&amp;" ("&amp;""&amp;Senator14[[#This Row],[Political Affiliation (FOR PIVOT AND LINK TO MAIN)]]&amp;""&amp;"-"&amp;""&amp;Senator14[[#This Row],[Abbreviation]]&amp;""&amp;")"</f>
        <v>Warner, Mark R. (D-VA)</v>
      </c>
      <c r="N99" s="70" t="s">
        <v>484</v>
      </c>
      <c r="O99" s="70" t="s">
        <v>4442</v>
      </c>
      <c r="P99" s="70" t="str">
        <f>Senator14[[#This Row],[Last]]&amp;" "&amp;Senator14[[#This Row],[First]]</f>
        <v>Warner Mark R</v>
      </c>
      <c r="Q99" s="67" t="s">
        <v>316</v>
      </c>
      <c r="R99" s="70" t="str">
        <f>IF(Senator14[[#This Row],[Party]]="Republican","R",(IF(Senator14[[#This Row],[Party]]="Democratic","D",IF(Senator14[[#This Row],[Party]]="Independent","I","Error"))))</f>
        <v>D</v>
      </c>
      <c r="S99" s="70">
        <f>IF(Senator14[[#This Row],[Political Affiliation (FOR PIVOT AND LINK TO MAIN)]]="D",1,0)</f>
        <v>1</v>
      </c>
      <c r="T99" s="70" t="s">
        <v>1673</v>
      </c>
      <c r="U99" s="70" t="s">
        <v>1764</v>
      </c>
      <c r="V99" s="173">
        <v>20073</v>
      </c>
      <c r="W99" s="174">
        <v>68</v>
      </c>
      <c r="X99" s="70" t="s">
        <v>1996</v>
      </c>
      <c r="Y99" s="70" t="s">
        <v>1997</v>
      </c>
      <c r="Z99" s="70" t="s">
        <v>1998</v>
      </c>
      <c r="AA99" s="173" t="s">
        <v>1904</v>
      </c>
      <c r="AB99" s="71" t="s">
        <v>691</v>
      </c>
      <c r="AC99" s="71">
        <v>0</v>
      </c>
      <c r="AD99" s="71">
        <v>0</v>
      </c>
      <c r="AE99" s="71">
        <v>0</v>
      </c>
      <c r="AF99" s="74">
        <v>0</v>
      </c>
      <c r="AG99" s="71">
        <v>0</v>
      </c>
      <c r="AH99" s="200">
        <v>0</v>
      </c>
      <c r="AI99" s="200">
        <v>0</v>
      </c>
      <c r="AJ99" s="200">
        <v>0</v>
      </c>
      <c r="AK99" s="200">
        <f>Senator14[[#This Row],[Intuit (Turbo Tax)]]+Senator14[[#This Row],[H&amp;R Block]]</f>
        <v>0</v>
      </c>
      <c r="AL99" s="110"/>
    </row>
    <row r="100" spans="1:38" x14ac:dyDescent="0.25">
      <c r="A100">
        <v>97</v>
      </c>
      <c r="B100" s="70" t="s">
        <v>38</v>
      </c>
      <c r="C100" s="70" t="s">
        <v>1285</v>
      </c>
      <c r="D100" s="70" t="s">
        <v>1497</v>
      </c>
      <c r="E100" s="70" t="s">
        <v>387</v>
      </c>
      <c r="F100" s="70" t="s">
        <v>2038</v>
      </c>
      <c r="G100" s="70"/>
      <c r="H100" s="70"/>
      <c r="I100" s="70"/>
      <c r="J100" s="70"/>
      <c r="K100" s="70"/>
      <c r="L100" s="70" t="s">
        <v>1599</v>
      </c>
      <c r="M100" s="70" t="str">
        <f>Senator14[[#This Row],[NAME]]&amp;""&amp;" ("&amp;""&amp;Senator14[[#This Row],[Political Affiliation (FOR PIVOT AND LINK TO MAIN)]]&amp;""&amp;"-"&amp;""&amp;Senator14[[#This Row],[Abbreviation]]&amp;""&amp;")"</f>
        <v>Warnock, Raphael G. (D-GA)</v>
      </c>
      <c r="N100" s="70" t="s">
        <v>387</v>
      </c>
      <c r="O100" s="70" t="s">
        <v>4443</v>
      </c>
      <c r="P100" s="70" t="str">
        <f>Senator14[[#This Row],[Last]]&amp;" "&amp;Senator14[[#This Row],[First]]</f>
        <v>Warnock Raphael G</v>
      </c>
      <c r="Q100" s="67" t="s">
        <v>316</v>
      </c>
      <c r="R100" s="70" t="str">
        <f>IF(Senator14[[#This Row],[Party]]="Republican","R",(IF(Senator14[[#This Row],[Party]]="Democratic","D",IF(Senator14[[#This Row],[Party]]="Independent","I","Error"))))</f>
        <v>D</v>
      </c>
      <c r="S100" s="70">
        <f>IF(Senator14[[#This Row],[Political Affiliation (FOR PIVOT AND LINK TO MAIN)]]="D",1,0)</f>
        <v>1</v>
      </c>
      <c r="T100" s="70" t="s">
        <v>1668</v>
      </c>
      <c r="U100" s="70" t="s">
        <v>1692</v>
      </c>
      <c r="V100" s="173">
        <v>25407</v>
      </c>
      <c r="W100" s="174">
        <v>53</v>
      </c>
      <c r="X100" s="70" t="s">
        <v>2038</v>
      </c>
      <c r="Y100" s="70" t="s">
        <v>1797</v>
      </c>
      <c r="Z100" s="70" t="s">
        <v>2039</v>
      </c>
      <c r="AA100" s="173" t="s">
        <v>1779</v>
      </c>
      <c r="AB100" s="71" t="s">
        <v>629</v>
      </c>
      <c r="AC100" s="71">
        <v>0</v>
      </c>
      <c r="AD100" s="71">
        <v>0</v>
      </c>
      <c r="AE100" s="71">
        <v>0</v>
      </c>
      <c r="AF100" s="74">
        <v>0</v>
      </c>
      <c r="AG100" s="71">
        <v>0</v>
      </c>
      <c r="AH100" s="200">
        <v>0</v>
      </c>
      <c r="AI100" s="200">
        <v>0</v>
      </c>
      <c r="AJ100" s="200">
        <v>0</v>
      </c>
      <c r="AK100" s="200">
        <f>Senator14[[#This Row],[Intuit (Turbo Tax)]]+Senator14[[#This Row],[H&amp;R Block]]</f>
        <v>0</v>
      </c>
      <c r="AL100" s="109"/>
    </row>
    <row r="101" spans="1:38" x14ac:dyDescent="0.25">
      <c r="A101">
        <v>98</v>
      </c>
      <c r="B101" s="70" t="s">
        <v>73</v>
      </c>
      <c r="C101" s="70" t="s">
        <v>1320</v>
      </c>
      <c r="D101" s="70" t="s">
        <v>1567</v>
      </c>
      <c r="E101" s="70" t="s">
        <v>1125</v>
      </c>
      <c r="F101" s="70" t="s">
        <v>4578</v>
      </c>
      <c r="G101" s="70" t="s">
        <v>4545</v>
      </c>
      <c r="H101" s="70" t="s">
        <v>1780</v>
      </c>
      <c r="I101" s="70"/>
      <c r="J101" s="70"/>
      <c r="K101" s="70"/>
      <c r="L101" s="70" t="s">
        <v>1661</v>
      </c>
      <c r="M101" s="70" t="str">
        <f>Senator14[[#This Row],[NAME]]&amp;""&amp;" ("&amp;""&amp;Senator14[[#This Row],[Political Affiliation (FOR PIVOT AND LINK TO MAIN)]]&amp;""&amp;"-"&amp;""&amp;Senator14[[#This Row],[Abbreviation]]&amp;""&amp;")"</f>
        <v>Welch, Peter (D-VT)</v>
      </c>
      <c r="N101" s="70" t="s">
        <v>1125</v>
      </c>
      <c r="O101" s="70" t="s">
        <v>993</v>
      </c>
      <c r="P101" s="70" t="str">
        <f>Senator14[[#This Row],[Last]]&amp;" "&amp;Senator14[[#This Row],[First]]</f>
        <v>Welch Peter</v>
      </c>
      <c r="Q101" s="69" t="s">
        <v>316</v>
      </c>
      <c r="R101" s="70" t="str">
        <f>IF(Senator14[[#This Row],[Party]]="Republican","R",(IF(Senator14[[#This Row],[Party]]="Democratic","D",IF(Senator14[[#This Row],[Party]]="Independent","I","Error"))))</f>
        <v>D</v>
      </c>
      <c r="S101" s="70">
        <f>IF(Senator14[[#This Row],[Political Affiliation (FOR PIVOT AND LINK TO MAIN)]]="D",1,0)</f>
        <v>1</v>
      </c>
      <c r="T101" s="70" t="s">
        <v>1668</v>
      </c>
      <c r="U101" s="70" t="s">
        <v>1762</v>
      </c>
      <c r="V101" s="173">
        <v>17289</v>
      </c>
      <c r="W101" s="174">
        <v>75</v>
      </c>
      <c r="X101" s="70" t="s">
        <v>2034</v>
      </c>
      <c r="Y101" s="70" t="s">
        <v>2035</v>
      </c>
      <c r="Z101" s="70" t="s">
        <v>647</v>
      </c>
      <c r="AA101" s="173" t="s">
        <v>1882</v>
      </c>
      <c r="AB101" s="71" t="s">
        <v>648</v>
      </c>
      <c r="AC101" s="71">
        <v>0</v>
      </c>
      <c r="AD101" s="71">
        <v>0</v>
      </c>
      <c r="AE101" s="71">
        <v>16650</v>
      </c>
      <c r="AF101" s="74">
        <v>0</v>
      </c>
      <c r="AG101" s="71">
        <v>0</v>
      </c>
      <c r="AH101" s="200">
        <v>0</v>
      </c>
      <c r="AI101" s="200">
        <v>0</v>
      </c>
      <c r="AJ101" s="200">
        <v>0</v>
      </c>
      <c r="AK101" s="200">
        <f>Senator14[[#This Row],[Intuit (Turbo Tax)]]+Senator14[[#This Row],[H&amp;R Block]]</f>
        <v>0</v>
      </c>
      <c r="AL101" s="110"/>
    </row>
    <row r="102" spans="1:38" x14ac:dyDescent="0.25">
      <c r="A102">
        <v>99</v>
      </c>
      <c r="B102" s="70" t="s">
        <v>67</v>
      </c>
      <c r="C102" s="70" t="s">
        <v>1314</v>
      </c>
      <c r="D102" s="70" t="s">
        <v>1555</v>
      </c>
      <c r="E102" s="70" t="s">
        <v>468</v>
      </c>
      <c r="F102" s="70" t="s">
        <v>1780</v>
      </c>
      <c r="G102" s="70" t="s">
        <v>4546</v>
      </c>
      <c r="H102" s="70"/>
      <c r="I102" s="70"/>
      <c r="J102" s="70"/>
      <c r="K102" s="70"/>
      <c r="L102" s="70" t="s">
        <v>1655</v>
      </c>
      <c r="M102" s="70" t="str">
        <f>Senator14[[#This Row],[NAME]]&amp;""&amp;" ("&amp;""&amp;Senator14[[#This Row],[Political Affiliation (FOR PIVOT AND LINK TO MAIN)]]&amp;""&amp;"-"&amp;""&amp;Senator14[[#This Row],[Abbreviation]]&amp;""&amp;")"</f>
        <v>Whitehouse, Sheldon (D-RI)</v>
      </c>
      <c r="N102" s="70" t="s">
        <v>468</v>
      </c>
      <c r="O102" s="70" t="s">
        <v>467</v>
      </c>
      <c r="P102" s="70" t="str">
        <f>Senator14[[#This Row],[Last]]&amp;" "&amp;Senator14[[#This Row],[First]]</f>
        <v>Whitehouse Sheldon</v>
      </c>
      <c r="Q102" s="67" t="s">
        <v>316</v>
      </c>
      <c r="R102" s="70" t="str">
        <f>IF(Senator14[[#This Row],[Party]]="Republican","R",(IF(Senator14[[#This Row],[Party]]="Democratic","D",IF(Senator14[[#This Row],[Party]]="Independent","I","Error"))))</f>
        <v>D</v>
      </c>
      <c r="S102" s="70">
        <f>IF(Senator14[[#This Row],[Political Affiliation (FOR PIVOT AND LINK TO MAIN)]]="D",1,0)</f>
        <v>1</v>
      </c>
      <c r="T102" s="70" t="s">
        <v>304</v>
      </c>
      <c r="U102" s="70" t="s">
        <v>1750</v>
      </c>
      <c r="V102" s="173">
        <v>20382</v>
      </c>
      <c r="W102" s="174">
        <v>67</v>
      </c>
      <c r="X102" s="70" t="s">
        <v>2061</v>
      </c>
      <c r="Y102" s="70" t="s">
        <v>2062</v>
      </c>
      <c r="Z102" s="70" t="s">
        <v>2063</v>
      </c>
      <c r="AA102" s="173" t="s">
        <v>1783</v>
      </c>
      <c r="AB102" s="72" t="s">
        <v>2064</v>
      </c>
      <c r="AC102" s="72">
        <v>46387</v>
      </c>
      <c r="AD102" s="72">
        <v>150</v>
      </c>
      <c r="AE102" s="72">
        <v>4550</v>
      </c>
      <c r="AF102" s="74">
        <v>0</v>
      </c>
      <c r="AG102" s="72">
        <v>0</v>
      </c>
      <c r="AH102" s="202">
        <v>0</v>
      </c>
      <c r="AI102" s="202">
        <v>0</v>
      </c>
      <c r="AJ102" s="202">
        <v>0</v>
      </c>
      <c r="AK102" s="202">
        <f>Senator14[[#This Row],[Intuit (Turbo Tax)]]+Senator14[[#This Row],[H&amp;R Block]]</f>
        <v>0</v>
      </c>
      <c r="AL102" s="110"/>
    </row>
    <row r="103" spans="1:38" x14ac:dyDescent="0.25">
      <c r="A103">
        <v>100</v>
      </c>
      <c r="B103" s="162" t="s">
        <v>52</v>
      </c>
      <c r="C103" s="162" t="s">
        <v>1299</v>
      </c>
      <c r="D103" s="162" t="s">
        <v>1525</v>
      </c>
      <c r="E103" s="162" t="s">
        <v>430</v>
      </c>
      <c r="F103" s="162" t="s">
        <v>4579</v>
      </c>
      <c r="G103" s="162" t="s">
        <v>4521</v>
      </c>
      <c r="H103" s="162" t="s">
        <v>1780</v>
      </c>
      <c r="I103" s="162"/>
      <c r="J103" s="162"/>
      <c r="K103" s="162"/>
      <c r="L103" s="162" t="s">
        <v>1625</v>
      </c>
      <c r="M103" s="162" t="str">
        <f>Senator14[[#This Row],[NAME]]&amp;""&amp;" ("&amp;""&amp;Senator14[[#This Row],[Political Affiliation (FOR PIVOT AND LINK TO MAIN)]]&amp;""&amp;"-"&amp;""&amp;Senator14[[#This Row],[Abbreviation]]&amp;""&amp;")"</f>
        <v>Wicker, Roger F. (R-MS)</v>
      </c>
      <c r="N103" s="162" t="s">
        <v>430</v>
      </c>
      <c r="O103" s="162" t="s">
        <v>4444</v>
      </c>
      <c r="P103" s="162" t="str">
        <f>Senator14[[#This Row],[Last]]&amp;" "&amp;Senator14[[#This Row],[First]]</f>
        <v>Wicker Roger F</v>
      </c>
      <c r="Q103" s="68" t="s">
        <v>313</v>
      </c>
      <c r="R103" s="162" t="str">
        <f>IF(Senator14[[#This Row],[Party]]="Republican","R",(IF(Senator14[[#This Row],[Party]]="Democratic","D",IF(Senator14[[#This Row],[Party]]="Independent","I","Error"))))</f>
        <v>R</v>
      </c>
      <c r="S103" s="162">
        <f>IF(Senator14[[#This Row],[Political Affiliation (FOR PIVOT AND LINK TO MAIN)]]="D",1,0)</f>
        <v>0</v>
      </c>
      <c r="T103" s="162" t="s">
        <v>304</v>
      </c>
      <c r="U103" s="162" t="s">
        <v>1720</v>
      </c>
      <c r="V103" s="165">
        <v>18814</v>
      </c>
      <c r="W103" s="166">
        <v>71</v>
      </c>
      <c r="X103" s="162" t="s">
        <v>2051</v>
      </c>
      <c r="Y103" s="167" t="s">
        <v>2052</v>
      </c>
      <c r="Z103" s="169" t="s">
        <v>2053</v>
      </c>
      <c r="AA103" s="165" t="s">
        <v>2054</v>
      </c>
      <c r="AB103" s="169" t="s">
        <v>2055</v>
      </c>
      <c r="AC103" s="169">
        <v>0</v>
      </c>
      <c r="AD103" s="169">
        <v>0</v>
      </c>
      <c r="AE103" s="169">
        <v>0</v>
      </c>
      <c r="AF103" s="171">
        <v>0</v>
      </c>
      <c r="AG103" s="169">
        <v>0</v>
      </c>
      <c r="AH103" s="200">
        <v>0</v>
      </c>
      <c r="AI103" s="200">
        <v>0</v>
      </c>
      <c r="AJ103" s="200">
        <v>0</v>
      </c>
      <c r="AK103" s="200">
        <f>Senator14[[#This Row],[Intuit (Turbo Tax)]]+Senator14[[#This Row],[H&amp;R Block]]</f>
        <v>0</v>
      </c>
      <c r="AL103" s="133"/>
    </row>
    <row r="107" spans="1:38" x14ac:dyDescent="0.25">
      <c r="Z107" s="4"/>
    </row>
  </sheetData>
  <mergeCells count="3">
    <mergeCell ref="A1:AB2"/>
    <mergeCell ref="AL1:AL2"/>
    <mergeCell ref="AC1:AK2"/>
  </mergeCells>
  <phoneticPr fontId="5" type="noConversion"/>
  <hyperlinks>
    <hyperlink ref="AI3" r:id="rId1" xr:uid="{5B1F8B72-E3E6-4AB3-BA81-FD5A088FC81A}"/>
    <hyperlink ref="AJ3" r:id="rId2" xr:uid="{CB3C9DA1-BEA0-4D03-8CE7-7C699BB078FA}"/>
    <hyperlink ref="AH3" r:id="rId3" xr:uid="{E0107FA9-265F-43CE-9A0A-0E85D21C0C12}"/>
    <hyperlink ref="AE3" r:id="rId4" xr:uid="{D6D336A8-4F80-4BC1-9779-1F11A6D2768E}"/>
    <hyperlink ref="AD3" r:id="rId5" xr:uid="{B6B1CAA0-901C-4423-BB5D-2A4DA64D004A}"/>
    <hyperlink ref="AC3" r:id="rId6" xr:uid="{2D623BA8-C241-41FB-BAEC-ECD010FC1452}"/>
  </hyperlinks>
  <pageMargins left="0.7" right="0.7" top="0.75" bottom="0.75" header="0.3" footer="0.3"/>
  <pageSetup orientation="portrait" r:id="rId7"/>
  <tableParts count="1">
    <tablePart r:id="rId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58D23-30EC-4A52-962F-817E6A5744B6}">
  <dimension ref="A1:AG437"/>
  <sheetViews>
    <sheetView zoomScale="70" zoomScaleNormal="70" workbookViewId="0">
      <selection activeCell="T26" sqref="T26"/>
    </sheetView>
  </sheetViews>
  <sheetFormatPr defaultColWidth="8.85546875" defaultRowHeight="15" x14ac:dyDescent="0.25"/>
  <cols>
    <col min="1" max="1" width="4.7109375" customWidth="1"/>
    <col min="2" max="2" width="19.7109375" customWidth="1"/>
    <col min="3" max="4" width="28.7109375" customWidth="1"/>
    <col min="5" max="7" width="21.42578125" customWidth="1"/>
    <col min="8" max="8" width="15.28515625" customWidth="1"/>
    <col min="9" max="9" width="25.140625" customWidth="1"/>
    <col min="10" max="10" width="17.42578125" customWidth="1"/>
    <col min="11" max="14" width="21" customWidth="1"/>
    <col min="15" max="22" width="31.28515625" customWidth="1"/>
    <col min="23" max="25" width="8.85546875" customWidth="1"/>
    <col min="26" max="32" width="6" bestFit="1" customWidth="1"/>
    <col min="33" max="33" width="11.28515625" customWidth="1"/>
    <col min="34" max="35" width="11.5703125" customWidth="1"/>
    <col min="36" max="46" width="7" bestFit="1" customWidth="1"/>
    <col min="47" max="60" width="8" bestFit="1" customWidth="1"/>
    <col min="61" max="61" width="9" bestFit="1" customWidth="1"/>
    <col min="62" max="62" width="11.140625" bestFit="1" customWidth="1"/>
    <col min="63" max="63" width="8.42578125" bestFit="1" customWidth="1"/>
    <col min="64" max="64" width="7.28515625" bestFit="1" customWidth="1"/>
    <col min="65" max="65" width="11.28515625" bestFit="1" customWidth="1"/>
  </cols>
  <sheetData>
    <row r="1" spans="1:30" ht="15" customHeight="1" x14ac:dyDescent="0.4">
      <c r="A1" s="309" t="s">
        <v>2133</v>
      </c>
      <c r="B1" s="309"/>
      <c r="C1" s="309"/>
      <c r="D1" s="309"/>
      <c r="E1" s="309"/>
      <c r="F1" s="309"/>
      <c r="G1" s="309"/>
      <c r="H1" s="309"/>
      <c r="I1" s="309"/>
      <c r="J1" s="309"/>
      <c r="K1" s="309"/>
      <c r="L1" s="309"/>
      <c r="M1" s="309"/>
      <c r="N1" s="309"/>
      <c r="O1" s="309"/>
      <c r="P1" s="311" t="s">
        <v>1148</v>
      </c>
      <c r="Q1" s="311"/>
      <c r="R1" s="311"/>
      <c r="S1" s="311"/>
      <c r="T1" s="207"/>
      <c r="U1" s="207"/>
      <c r="V1" s="207"/>
      <c r="W1" s="312" t="s">
        <v>1272</v>
      </c>
      <c r="X1" s="312"/>
      <c r="Y1" s="312"/>
      <c r="Z1" s="312"/>
      <c r="AA1" s="312"/>
      <c r="AB1" s="312"/>
      <c r="AC1" s="312"/>
      <c r="AD1" s="312"/>
    </row>
    <row r="2" spans="1:30" ht="15" customHeight="1" x14ac:dyDescent="0.4">
      <c r="A2" s="309"/>
      <c r="B2" s="309"/>
      <c r="C2" s="309"/>
      <c r="D2" s="309"/>
      <c r="E2" s="309"/>
      <c r="F2" s="309"/>
      <c r="G2" s="309"/>
      <c r="H2" s="309"/>
      <c r="I2" s="309"/>
      <c r="J2" s="309"/>
      <c r="K2" s="309"/>
      <c r="L2" s="309"/>
      <c r="M2" s="309"/>
      <c r="N2" s="309"/>
      <c r="O2" s="309"/>
      <c r="P2" s="311"/>
      <c r="Q2" s="311"/>
      <c r="R2" s="311"/>
      <c r="S2" s="311"/>
      <c r="T2" s="207"/>
      <c r="U2" s="207"/>
      <c r="V2" s="207"/>
      <c r="W2" s="312"/>
      <c r="X2" s="312"/>
      <c r="Y2" s="312"/>
      <c r="Z2" s="312"/>
      <c r="AA2" s="312"/>
      <c r="AB2" s="312"/>
      <c r="AC2" s="312"/>
      <c r="AD2" s="312"/>
    </row>
    <row r="3" spans="1:30" x14ac:dyDescent="0.25">
      <c r="B3" t="s">
        <v>249</v>
      </c>
      <c r="C3" t="s">
        <v>3972</v>
      </c>
      <c r="D3" t="s">
        <v>4416</v>
      </c>
      <c r="E3" t="s">
        <v>3966</v>
      </c>
      <c r="F3" t="s">
        <v>3975</v>
      </c>
      <c r="G3" t="s">
        <v>3976</v>
      </c>
      <c r="H3" t="s">
        <v>3967</v>
      </c>
      <c r="I3" t="s">
        <v>595</v>
      </c>
      <c r="J3" t="s">
        <v>0</v>
      </c>
      <c r="K3" t="s">
        <v>3974</v>
      </c>
      <c r="L3" t="s">
        <v>596</v>
      </c>
      <c r="M3" t="s">
        <v>3865</v>
      </c>
      <c r="N3" t="s">
        <v>1671</v>
      </c>
      <c r="O3" t="s">
        <v>2134</v>
      </c>
      <c r="P3" s="183" t="s">
        <v>3977</v>
      </c>
      <c r="Q3" s="183" t="s">
        <v>593</v>
      </c>
      <c r="R3" s="183" t="s">
        <v>6584</v>
      </c>
      <c r="S3" s="183" t="s">
        <v>3973</v>
      </c>
      <c r="T3" s="183" t="s">
        <v>4418</v>
      </c>
      <c r="U3" s="183" t="s">
        <v>4446</v>
      </c>
      <c r="V3" t="s">
        <v>4447</v>
      </c>
      <c r="W3" t="s">
        <v>3979</v>
      </c>
      <c r="X3" s="183" t="s">
        <v>3968</v>
      </c>
    </row>
    <row r="4" spans="1:30" x14ac:dyDescent="0.25">
      <c r="A4">
        <v>1</v>
      </c>
      <c r="B4" s="162" t="s">
        <v>2263</v>
      </c>
      <c r="C4" s="162" t="str">
        <f>_House23[[#This Row],[Name]]&amp;""&amp;" ("&amp;""&amp;_House23[[#This Row],[Party]]&amp;""&amp;"-"&amp;""&amp;_House23[[#This Row],[Abbreviation]]&amp;""&amp;")"</f>
        <v>McCarthy, Kevin (R-CA)</v>
      </c>
      <c r="D4" s="162" t="s">
        <v>4125</v>
      </c>
      <c r="E4" s="162" t="s">
        <v>872</v>
      </c>
      <c r="F4" s="162" t="s">
        <v>872</v>
      </c>
      <c r="G4" s="162" t="str">
        <f>IF(_House23[[#This Row],[Import Name from Congress.Gov]]=_House23[[#This Row],[Test]],"","FALSE")</f>
        <v/>
      </c>
      <c r="H4" s="162" t="s">
        <v>33</v>
      </c>
      <c r="I4" s="162" t="s">
        <v>2264</v>
      </c>
      <c r="J4" s="162" t="s">
        <v>33</v>
      </c>
      <c r="K4" s="162" t="s">
        <v>1279</v>
      </c>
      <c r="L4" s="162" t="s">
        <v>305</v>
      </c>
      <c r="M4" s="162">
        <f>IF(_House23[[#This Row],[Party]]="D",1,0)</f>
        <v>0</v>
      </c>
      <c r="N4" s="162" t="s">
        <v>2265</v>
      </c>
      <c r="O4" s="162" t="s">
        <v>2266</v>
      </c>
      <c r="P4" s="205">
        <v>916811</v>
      </c>
      <c r="Q4" s="205">
        <v>93443</v>
      </c>
      <c r="R4" s="205">
        <v>10002</v>
      </c>
      <c r="S4" s="47">
        <v>93096</v>
      </c>
      <c r="T4" s="47">
        <v>2500</v>
      </c>
      <c r="U4" s="47">
        <v>5500</v>
      </c>
      <c r="V4" s="47">
        <f>_House23[[#This Row],[H&amp;R Block]]+_House23[[#This Row],[Intui (Turbo Tax)]]</f>
        <v>8000</v>
      </c>
      <c r="W4" s="47" t="s">
        <v>1149</v>
      </c>
      <c r="X4" t="s">
        <v>1149</v>
      </c>
    </row>
    <row r="5" spans="1:30" x14ac:dyDescent="0.25">
      <c r="A5">
        <v>2</v>
      </c>
      <c r="B5" s="162" t="s">
        <v>3638</v>
      </c>
      <c r="C5" s="162" t="str">
        <f>_House23[[#This Row],[Name]]&amp;""&amp;" ("&amp;""&amp;_House23[[#This Row],[Party]]&amp;""&amp;"-"&amp;""&amp;_House23[[#This Row],[Abbreviation]]&amp;""&amp;")"</f>
        <v>Burgess, Michael (R-TX)</v>
      </c>
      <c r="D5" s="162" t="s">
        <v>4008</v>
      </c>
      <c r="E5" s="162" t="s">
        <v>1110</v>
      </c>
      <c r="F5" s="162" t="s">
        <v>1110</v>
      </c>
      <c r="G5" s="162" t="str">
        <f>IF(_House23[[#This Row],[Import Name from Congress.Gov]]=_House23[[#This Row],[Test]],"","FALSE")</f>
        <v/>
      </c>
      <c r="H5" s="162" t="s">
        <v>71</v>
      </c>
      <c r="I5" s="162" t="s">
        <v>3639</v>
      </c>
      <c r="J5" s="162" t="s">
        <v>71</v>
      </c>
      <c r="K5" s="162" t="s">
        <v>1318</v>
      </c>
      <c r="L5" s="162" t="s">
        <v>305</v>
      </c>
      <c r="M5" s="162">
        <f>IF(_House23[[#This Row],[Party]]="D",1,0)</f>
        <v>0</v>
      </c>
      <c r="N5" s="162" t="s">
        <v>3640</v>
      </c>
      <c r="O5" s="162" t="s">
        <v>3641</v>
      </c>
      <c r="P5" s="205">
        <v>35750</v>
      </c>
      <c r="Q5" s="205">
        <v>23000</v>
      </c>
      <c r="R5" s="205">
        <v>8500</v>
      </c>
      <c r="S5" s="47">
        <v>3250</v>
      </c>
      <c r="T5" s="47">
        <v>0</v>
      </c>
      <c r="U5" s="47">
        <v>0</v>
      </c>
      <c r="V5" s="47">
        <f>_House23[[#This Row],[H&amp;R Block]]+_House23[[#This Row],[Intui (Turbo Tax)]]</f>
        <v>0</v>
      </c>
      <c r="W5" s="47" t="s">
        <v>1149</v>
      </c>
      <c r="X5" t="s">
        <v>1149</v>
      </c>
    </row>
    <row r="6" spans="1:30" x14ac:dyDescent="0.25">
      <c r="A6">
        <v>3</v>
      </c>
      <c r="B6" s="70" t="s">
        <v>2243</v>
      </c>
      <c r="C6" s="70" t="str">
        <f>_House23[[#This Row],[Name]]&amp;""&amp;" ("&amp;""&amp;_House23[[#This Row],[Party]]&amp;""&amp;"-"&amp;""&amp;_House23[[#This Row],[Abbreviation]]&amp;""&amp;")"</f>
        <v>Eshoo, Anna (D-CA)</v>
      </c>
      <c r="D6" s="70" t="s">
        <v>4271</v>
      </c>
      <c r="E6" s="70" t="s">
        <v>867</v>
      </c>
      <c r="F6" s="70" t="s">
        <v>867</v>
      </c>
      <c r="G6" s="70" t="str">
        <f>IF(_House23[[#This Row],[Import Name from Congress.Gov]]=_House23[[#This Row],[Test]],"","FALSE")</f>
        <v/>
      </c>
      <c r="H6" s="70" t="s">
        <v>33</v>
      </c>
      <c r="I6" s="70" t="s">
        <v>2244</v>
      </c>
      <c r="J6" s="70" t="s">
        <v>33</v>
      </c>
      <c r="K6" s="70" t="s">
        <v>1279</v>
      </c>
      <c r="L6" s="70" t="s">
        <v>303</v>
      </c>
      <c r="M6" s="70">
        <f>IF(_House23[[#This Row],[Party]]="D",1,0)</f>
        <v>1</v>
      </c>
      <c r="N6" s="70" t="s">
        <v>2245</v>
      </c>
      <c r="O6" s="70" t="s">
        <v>2246</v>
      </c>
      <c r="P6" s="206">
        <v>65525</v>
      </c>
      <c r="Q6" s="206">
        <v>55900</v>
      </c>
      <c r="R6" s="206">
        <v>8500</v>
      </c>
      <c r="S6" s="47">
        <v>0</v>
      </c>
      <c r="T6" s="47">
        <v>32350</v>
      </c>
      <c r="U6" s="47">
        <v>0</v>
      </c>
      <c r="V6" s="47">
        <f>_House23[[#This Row],[H&amp;R Block]]+_House23[[#This Row],[Intui (Turbo Tax)]]</f>
        <v>32350</v>
      </c>
      <c r="W6" s="47" t="s">
        <v>1150</v>
      </c>
      <c r="X6" t="s">
        <v>1161</v>
      </c>
      <c r="Z6" s="7"/>
    </row>
    <row r="7" spans="1:30" x14ac:dyDescent="0.25">
      <c r="A7">
        <v>4</v>
      </c>
      <c r="B7" s="162" t="s">
        <v>3052</v>
      </c>
      <c r="C7" s="162" t="str">
        <f>_House23[[#This Row],[Name]]&amp;""&amp;" ("&amp;""&amp;_House23[[#This Row],[Party]]&amp;""&amp;"-"&amp;""&amp;_House23[[#This Row],[Abbreviation]]&amp;""&amp;")"</f>
        <v>Smith, Jason (R-MO)</v>
      </c>
      <c r="D7" s="162" t="s">
        <v>4176</v>
      </c>
      <c r="E7" s="162" t="s">
        <v>1235</v>
      </c>
      <c r="F7" s="162" t="s">
        <v>1235</v>
      </c>
      <c r="G7" s="162" t="str">
        <f>IF(_House23[[#This Row],[Import Name from Congress.Gov]]=_House23[[#This Row],[Test]],"","FALSE")</f>
        <v/>
      </c>
      <c r="H7" s="162" t="s">
        <v>53</v>
      </c>
      <c r="I7" s="162" t="s">
        <v>3053</v>
      </c>
      <c r="J7" s="162" t="s">
        <v>53</v>
      </c>
      <c r="K7" s="162" t="s">
        <v>1300</v>
      </c>
      <c r="L7" s="162" t="s">
        <v>305</v>
      </c>
      <c r="M7" s="162">
        <f>IF(_House23[[#This Row],[Party]]="D",1,0)</f>
        <v>0</v>
      </c>
      <c r="N7" s="162" t="s">
        <v>3054</v>
      </c>
      <c r="O7" s="162" t="s">
        <v>3055</v>
      </c>
      <c r="P7" s="205">
        <v>160350</v>
      </c>
      <c r="Q7" s="205">
        <v>49750</v>
      </c>
      <c r="R7" s="205">
        <v>8000</v>
      </c>
      <c r="S7" s="47">
        <v>8965</v>
      </c>
      <c r="T7" s="47">
        <v>0</v>
      </c>
      <c r="U7" s="47">
        <v>4000</v>
      </c>
      <c r="V7" s="47">
        <f>_House23[[#This Row],[H&amp;R Block]]+_House23[[#This Row],[Intui (Turbo Tax)]]</f>
        <v>4000</v>
      </c>
      <c r="W7" s="47" t="s">
        <v>1149</v>
      </c>
      <c r="X7" t="s">
        <v>1149</v>
      </c>
      <c r="Z7" s="7"/>
    </row>
    <row r="8" spans="1:30" x14ac:dyDescent="0.25">
      <c r="A8">
        <v>5</v>
      </c>
      <c r="B8" s="162" t="s">
        <v>3729</v>
      </c>
      <c r="C8" s="162" t="str">
        <f>_House23[[#This Row],[Name]]&amp;""&amp;" ("&amp;""&amp;_House23[[#This Row],[Party]]&amp;""&amp;"-"&amp;""&amp;_House23[[#This Row],[Abbreviation]]&amp;""&amp;")"</f>
        <v>Curtis, John (R-UT)</v>
      </c>
      <c r="D8" s="162" t="s">
        <v>4028</v>
      </c>
      <c r="E8" s="162" t="s">
        <v>1123</v>
      </c>
      <c r="F8" s="162" t="s">
        <v>1123</v>
      </c>
      <c r="G8" s="162" t="str">
        <f>IF(_House23[[#This Row],[Import Name from Congress.Gov]]=_House23[[#This Row],[Test]],"","FALSE")</f>
        <v/>
      </c>
      <c r="H8" s="162" t="s">
        <v>72</v>
      </c>
      <c r="I8" s="162" t="s">
        <v>3730</v>
      </c>
      <c r="J8" s="162" t="s">
        <v>72</v>
      </c>
      <c r="K8" s="162" t="s">
        <v>1319</v>
      </c>
      <c r="L8" s="162" t="s">
        <v>305</v>
      </c>
      <c r="M8" s="162">
        <f>IF(_House23[[#This Row],[Party]]="D",1,0)</f>
        <v>0</v>
      </c>
      <c r="N8" s="162" t="s">
        <v>3731</v>
      </c>
      <c r="O8" s="162" t="s">
        <v>3732</v>
      </c>
      <c r="P8" s="205">
        <v>78300</v>
      </c>
      <c r="Q8" s="205">
        <v>71000</v>
      </c>
      <c r="R8" s="205">
        <v>7500</v>
      </c>
      <c r="S8" s="47">
        <v>10007</v>
      </c>
      <c r="T8" s="47">
        <v>0</v>
      </c>
      <c r="U8" s="47">
        <v>0</v>
      </c>
      <c r="V8" s="47">
        <f>_House23[[#This Row],[H&amp;R Block]]+_House23[[#This Row],[Intui (Turbo Tax)]]</f>
        <v>0</v>
      </c>
      <c r="W8" s="47" t="s">
        <v>1149</v>
      </c>
      <c r="X8" t="s">
        <v>1149</v>
      </c>
      <c r="Z8" s="7"/>
    </row>
    <row r="9" spans="1:30" x14ac:dyDescent="0.25">
      <c r="A9">
        <v>6</v>
      </c>
      <c r="B9" s="70" t="s">
        <v>1537</v>
      </c>
      <c r="C9" s="70" t="str">
        <f>_House23[[#This Row],[Name]]&amp;""&amp;" ("&amp;""&amp;_House23[[#This Row],[Party]]&amp;""&amp;"-"&amp;""&amp;_House23[[#This Row],[Abbreviation]]&amp;""&amp;")"</f>
        <v>Menendez, Robert (D-NJ)</v>
      </c>
      <c r="D9" s="70" t="s">
        <v>4331</v>
      </c>
      <c r="E9" s="70" t="s">
        <v>445</v>
      </c>
      <c r="F9" s="70" t="s">
        <v>445</v>
      </c>
      <c r="G9" s="70" t="str">
        <f>IF(_House23[[#This Row],[Import Name from Congress.Gov]]=_House23[[#This Row],[Test]],"","FALSE")</f>
        <v/>
      </c>
      <c r="H9" s="70" t="s">
        <v>58</v>
      </c>
      <c r="I9" s="70" t="s">
        <v>3140</v>
      </c>
      <c r="J9" s="70" t="s">
        <v>58</v>
      </c>
      <c r="K9" s="70" t="s">
        <v>1305</v>
      </c>
      <c r="L9" s="70" t="s">
        <v>303</v>
      </c>
      <c r="M9" s="70">
        <f>IF(_House23[[#This Row],[Party]]="D",1,0)</f>
        <v>1</v>
      </c>
      <c r="N9" s="70" t="s">
        <v>3141</v>
      </c>
      <c r="O9" s="70" t="s">
        <v>3142</v>
      </c>
      <c r="P9" s="206">
        <v>0</v>
      </c>
      <c r="Q9" s="206">
        <v>0</v>
      </c>
      <c r="R9" s="206">
        <v>7500</v>
      </c>
      <c r="S9" s="47">
        <v>0</v>
      </c>
      <c r="T9" s="47">
        <v>0</v>
      </c>
      <c r="U9" s="47">
        <v>2500</v>
      </c>
      <c r="V9" s="47">
        <f>_House23[[#This Row],[H&amp;R Block]]+_House23[[#This Row],[Intui (Turbo Tax)]]</f>
        <v>2500</v>
      </c>
      <c r="W9" s="47" t="s">
        <v>1150</v>
      </c>
      <c r="X9" t="s">
        <v>1149</v>
      </c>
      <c r="Z9" s="7"/>
    </row>
    <row r="10" spans="1:30" x14ac:dyDescent="0.25">
      <c r="A10">
        <v>7</v>
      </c>
      <c r="B10" s="162" t="s">
        <v>2574</v>
      </c>
      <c r="C10" s="162" t="str">
        <f>_House23[[#This Row],[Name]]&amp;""&amp;" ("&amp;""&amp;_House23[[#This Row],[Party]]&amp;""&amp;"-"&amp;""&amp;_House23[[#This Row],[Abbreviation]]&amp;""&amp;")"</f>
        <v>Rutherford, John (R-FL)</v>
      </c>
      <c r="D10" s="162" t="s">
        <v>4165</v>
      </c>
      <c r="E10" s="162" t="s">
        <v>924</v>
      </c>
      <c r="F10" s="162" t="s">
        <v>924</v>
      </c>
      <c r="G10" s="162" t="str">
        <f>IF(_House23[[#This Row],[Import Name from Congress.Gov]]=_House23[[#This Row],[Test]],"","FALSE")</f>
        <v/>
      </c>
      <c r="H10" s="162" t="s">
        <v>37</v>
      </c>
      <c r="I10" s="162" t="s">
        <v>2575</v>
      </c>
      <c r="J10" s="162" t="s">
        <v>37</v>
      </c>
      <c r="K10" s="162" t="s">
        <v>1284</v>
      </c>
      <c r="L10" s="162" t="s">
        <v>305</v>
      </c>
      <c r="M10" s="162">
        <f>IF(_House23[[#This Row],[Party]]="D",1,0)</f>
        <v>0</v>
      </c>
      <c r="N10" s="162" t="s">
        <v>2576</v>
      </c>
      <c r="O10" s="162" t="s">
        <v>2577</v>
      </c>
      <c r="P10" s="205">
        <v>79500</v>
      </c>
      <c r="Q10" s="205">
        <v>1000</v>
      </c>
      <c r="R10" s="205">
        <v>7500</v>
      </c>
      <c r="S10" s="47">
        <v>9000</v>
      </c>
      <c r="T10" s="47">
        <v>0</v>
      </c>
      <c r="U10" s="47">
        <v>0</v>
      </c>
      <c r="V10" s="47">
        <f>_House23[[#This Row],[H&amp;R Block]]+_House23[[#This Row],[Intui (Turbo Tax)]]</f>
        <v>0</v>
      </c>
      <c r="W10" s="47" t="s">
        <v>1149</v>
      </c>
      <c r="X10" t="s">
        <v>1149</v>
      </c>
      <c r="Z10" s="7"/>
    </row>
    <row r="11" spans="1:30" x14ac:dyDescent="0.25">
      <c r="A11">
        <v>8</v>
      </c>
      <c r="B11" s="70" t="s">
        <v>2427</v>
      </c>
      <c r="C11" s="70" t="str">
        <f>_House23[[#This Row],[Name]]&amp;""&amp;" ("&amp;""&amp;_House23[[#This Row],[Party]]&amp;""&amp;"-"&amp;""&amp;_House23[[#This Row],[Abbreviation]]&amp;""&amp;")"</f>
        <v>DeGette, Diana (D-CO)</v>
      </c>
      <c r="D11" s="70" t="s">
        <v>4263</v>
      </c>
      <c r="E11" s="70" t="s">
        <v>901</v>
      </c>
      <c r="F11" s="70" t="s">
        <v>901</v>
      </c>
      <c r="G11" s="70" t="str">
        <f>IF(_House23[[#This Row],[Import Name from Congress.Gov]]=_House23[[#This Row],[Test]],"","FALSE")</f>
        <v/>
      </c>
      <c r="H11" s="70" t="s">
        <v>34</v>
      </c>
      <c r="I11" s="70" t="s">
        <v>2428</v>
      </c>
      <c r="J11" s="70" t="s">
        <v>34</v>
      </c>
      <c r="K11" s="70" t="s">
        <v>1280</v>
      </c>
      <c r="L11" s="70" t="s">
        <v>303</v>
      </c>
      <c r="M11" s="70">
        <f>IF(_House23[[#This Row],[Party]]="D",1,0)</f>
        <v>1</v>
      </c>
      <c r="N11" s="70" t="s">
        <v>2429</v>
      </c>
      <c r="O11" s="70" t="s">
        <v>2430</v>
      </c>
      <c r="P11" s="206">
        <v>41025</v>
      </c>
      <c r="Q11" s="206">
        <v>31550</v>
      </c>
      <c r="R11" s="206">
        <v>7000</v>
      </c>
      <c r="S11" s="47">
        <v>0</v>
      </c>
      <c r="T11" s="47">
        <v>0</v>
      </c>
      <c r="U11" s="47">
        <v>0</v>
      </c>
      <c r="V11" s="47">
        <f>_House23[[#This Row],[H&amp;R Block]]+_House23[[#This Row],[Intui (Turbo Tax)]]</f>
        <v>0</v>
      </c>
      <c r="W11" s="47" t="s">
        <v>1150</v>
      </c>
      <c r="X11" t="s">
        <v>1150</v>
      </c>
      <c r="Z11" s="7"/>
    </row>
    <row r="12" spans="1:30" x14ac:dyDescent="0.25">
      <c r="A12">
        <v>9</v>
      </c>
      <c r="B12" s="70" t="s">
        <v>2700</v>
      </c>
      <c r="C12" s="70" t="str">
        <f>_House23[[#This Row],[Name]]&amp;""&amp;" ("&amp;""&amp;_House23[[#This Row],[Party]]&amp;""&amp;"-"&amp;""&amp;_House23[[#This Row],[Abbreviation]]&amp;""&amp;")"</f>
        <v>Kelly, Robin (D-IL)</v>
      </c>
      <c r="D12" s="70" t="s">
        <v>4308</v>
      </c>
      <c r="E12" s="70" t="s">
        <v>1191</v>
      </c>
      <c r="F12" s="70" t="s">
        <v>1191</v>
      </c>
      <c r="G12" s="70" t="str">
        <f>IF(_House23[[#This Row],[Import Name from Congress.Gov]]=_House23[[#This Row],[Test]],"","FALSE")</f>
        <v/>
      </c>
      <c r="H12" s="70" t="s">
        <v>41</v>
      </c>
      <c r="I12" s="70" t="s">
        <v>2701</v>
      </c>
      <c r="J12" s="70" t="s">
        <v>41</v>
      </c>
      <c r="K12" s="70" t="s">
        <v>1288</v>
      </c>
      <c r="L12" s="70" t="s">
        <v>303</v>
      </c>
      <c r="M12" s="70">
        <f>IF(_House23[[#This Row],[Party]]="D",1,0)</f>
        <v>1</v>
      </c>
      <c r="N12" s="70" t="s">
        <v>2702</v>
      </c>
      <c r="O12" s="70" t="s">
        <v>2703</v>
      </c>
      <c r="P12" s="206">
        <v>47320</v>
      </c>
      <c r="Q12" s="206">
        <v>65500</v>
      </c>
      <c r="R12" s="206">
        <v>7000</v>
      </c>
      <c r="S12" s="47">
        <v>0</v>
      </c>
      <c r="T12" s="47">
        <v>0</v>
      </c>
      <c r="U12" s="47">
        <v>0</v>
      </c>
      <c r="V12" s="47">
        <f>_House23[[#This Row],[H&amp;R Block]]+_House23[[#This Row],[Intui (Turbo Tax)]]</f>
        <v>0</v>
      </c>
      <c r="W12" s="47" t="s">
        <v>1150</v>
      </c>
      <c r="X12" t="s">
        <v>1150</v>
      </c>
      <c r="Z12" s="7"/>
    </row>
    <row r="13" spans="1:30" x14ac:dyDescent="0.25">
      <c r="A13">
        <v>10</v>
      </c>
      <c r="B13" s="162" t="s">
        <v>3654</v>
      </c>
      <c r="C13" s="162" t="str">
        <f>_House23[[#This Row],[Name]]&amp;""&amp;" ("&amp;""&amp;_House23[[#This Row],[Party]]&amp;""&amp;"-"&amp;""&amp;_House23[[#This Row],[Abbreviation]]&amp;""&amp;")"</f>
        <v>Crenshaw, Dan (R-TX)</v>
      </c>
      <c r="D13" s="162" t="s">
        <v>4027</v>
      </c>
      <c r="E13" s="162" t="s">
        <v>1106</v>
      </c>
      <c r="F13" s="162" t="s">
        <v>1106</v>
      </c>
      <c r="G13" s="162" t="str">
        <f>IF(_House23[[#This Row],[Import Name from Congress.Gov]]=_House23[[#This Row],[Test]],"","FALSE")</f>
        <v/>
      </c>
      <c r="H13" s="162" t="s">
        <v>71</v>
      </c>
      <c r="I13" s="162" t="s">
        <v>3655</v>
      </c>
      <c r="J13" s="162" t="s">
        <v>71</v>
      </c>
      <c r="K13" s="162" t="s">
        <v>1318</v>
      </c>
      <c r="L13" s="162" t="s">
        <v>305</v>
      </c>
      <c r="M13" s="162">
        <f>IF(_House23[[#This Row],[Party]]="D",1,0)</f>
        <v>0</v>
      </c>
      <c r="N13" s="162" t="s">
        <v>3656</v>
      </c>
      <c r="O13" s="162" t="s">
        <v>3657</v>
      </c>
      <c r="P13" s="205">
        <v>307486</v>
      </c>
      <c r="Q13" s="205">
        <v>40251</v>
      </c>
      <c r="R13" s="205">
        <v>6502</v>
      </c>
      <c r="S13" s="47">
        <v>63418</v>
      </c>
      <c r="T13" s="47">
        <v>1000</v>
      </c>
      <c r="U13" s="47">
        <v>0</v>
      </c>
      <c r="V13" s="47">
        <f>_House23[[#This Row],[H&amp;R Block]]+_House23[[#This Row],[Intui (Turbo Tax)]]</f>
        <v>1000</v>
      </c>
      <c r="W13" s="47" t="s">
        <v>1149</v>
      </c>
      <c r="X13" t="s">
        <v>1149</v>
      </c>
      <c r="Z13" s="7"/>
    </row>
    <row r="14" spans="1:30" x14ac:dyDescent="0.25">
      <c r="A14">
        <v>11</v>
      </c>
      <c r="B14" s="70" t="s">
        <v>2395</v>
      </c>
      <c r="C14" s="70" t="str">
        <f>_House23[[#This Row],[Name]]&amp;""&amp;" ("&amp;""&amp;_House23[[#This Row],[Party]]&amp;""&amp;"-"&amp;""&amp;_House23[[#This Row],[Abbreviation]]&amp;""&amp;")"</f>
        <v>Peters, Scott (D-CA)</v>
      </c>
      <c r="D14" s="70" t="s">
        <v>4355</v>
      </c>
      <c r="E14" s="70" t="s">
        <v>422</v>
      </c>
      <c r="F14" s="70" t="s">
        <v>422</v>
      </c>
      <c r="G14" s="70" t="str">
        <f>IF(_House23[[#This Row],[Import Name from Congress.Gov]]=_House23[[#This Row],[Test]],"","FALSE")</f>
        <v/>
      </c>
      <c r="H14" s="70" t="s">
        <v>33</v>
      </c>
      <c r="I14" s="70" t="s">
        <v>2396</v>
      </c>
      <c r="J14" s="70" t="s">
        <v>33</v>
      </c>
      <c r="K14" s="70" t="s">
        <v>1279</v>
      </c>
      <c r="L14" s="70" t="s">
        <v>303</v>
      </c>
      <c r="M14" s="70">
        <f>IF(_House23[[#This Row],[Party]]="D",1,0)</f>
        <v>1</v>
      </c>
      <c r="N14" s="70" t="s">
        <v>2397</v>
      </c>
      <c r="O14" s="70" t="s">
        <v>2398</v>
      </c>
      <c r="P14" s="206">
        <v>96506</v>
      </c>
      <c r="Q14" s="206">
        <v>143800</v>
      </c>
      <c r="R14" s="206">
        <v>6500</v>
      </c>
      <c r="S14" s="47">
        <v>0</v>
      </c>
      <c r="T14" s="47">
        <v>8900</v>
      </c>
      <c r="U14" s="47">
        <v>0</v>
      </c>
      <c r="V14" s="47">
        <f>_House23[[#This Row],[H&amp;R Block]]+_House23[[#This Row],[Intui (Turbo Tax)]]</f>
        <v>8900</v>
      </c>
      <c r="W14" s="47" t="s">
        <v>1150</v>
      </c>
      <c r="X14" t="s">
        <v>1149</v>
      </c>
      <c r="Z14" s="7"/>
    </row>
    <row r="15" spans="1:30" x14ac:dyDescent="0.25">
      <c r="A15">
        <v>12</v>
      </c>
      <c r="B15" s="162" t="s">
        <v>3351</v>
      </c>
      <c r="C15" s="162" t="str">
        <f>_House23[[#This Row],[Name]]&amp;""&amp;" ("&amp;""&amp;_House23[[#This Row],[Party]]&amp;""&amp;"-"&amp;""&amp;_House23[[#This Row],[Abbreviation]]&amp;""&amp;")"</f>
        <v>Wenstrup, Brad (R-OH)</v>
      </c>
      <c r="D15" s="162" t="s">
        <v>4200</v>
      </c>
      <c r="E15" s="162" t="s">
        <v>1058</v>
      </c>
      <c r="F15" s="162" t="s">
        <v>1058</v>
      </c>
      <c r="G15" s="162" t="str">
        <f>IF(_House23[[#This Row],[Import Name from Congress.Gov]]=_House23[[#This Row],[Test]],"","FALSE")</f>
        <v/>
      </c>
      <c r="H15" s="162" t="s">
        <v>63</v>
      </c>
      <c r="I15" s="162" t="s">
        <v>3352</v>
      </c>
      <c r="J15" s="162" t="s">
        <v>63</v>
      </c>
      <c r="K15" s="162" t="s">
        <v>1310</v>
      </c>
      <c r="L15" s="162" t="s">
        <v>305</v>
      </c>
      <c r="M15" s="162">
        <f>IF(_House23[[#This Row],[Party]]="D",1,0)</f>
        <v>0</v>
      </c>
      <c r="N15" s="162" t="s">
        <v>3353</v>
      </c>
      <c r="O15" s="162" t="s">
        <v>3354</v>
      </c>
      <c r="P15" s="205">
        <v>72850</v>
      </c>
      <c r="Q15" s="205">
        <v>68000</v>
      </c>
      <c r="R15" s="205">
        <v>6500</v>
      </c>
      <c r="S15" s="47">
        <v>4745</v>
      </c>
      <c r="T15" s="47">
        <v>0</v>
      </c>
      <c r="U15" s="47">
        <v>2000</v>
      </c>
      <c r="V15" s="47">
        <f>_House23[[#This Row],[H&amp;R Block]]+_House23[[#This Row],[Intui (Turbo Tax)]]</f>
        <v>2000</v>
      </c>
      <c r="W15" s="47" t="s">
        <v>1149</v>
      </c>
      <c r="X15" t="s">
        <v>1149</v>
      </c>
    </row>
    <row r="16" spans="1:30" x14ac:dyDescent="0.25">
      <c r="A16">
        <v>13</v>
      </c>
      <c r="B16" s="70" t="s">
        <v>3355</v>
      </c>
      <c r="C16" s="70" t="str">
        <f>_House23[[#This Row],[Name]]&amp;""&amp;" ("&amp;""&amp;_House23[[#This Row],[Party]]&amp;""&amp;"-"&amp;""&amp;_House23[[#This Row],[Abbreviation]]&amp;""&amp;")"</f>
        <v>Beatty, Joyce (D-OH)</v>
      </c>
      <c r="D16" s="70" t="s">
        <v>4221</v>
      </c>
      <c r="E16" s="70" t="s">
        <v>1059</v>
      </c>
      <c r="F16" s="70" t="s">
        <v>1059</v>
      </c>
      <c r="G16" s="70" t="str">
        <f>IF(_House23[[#This Row],[Import Name from Congress.Gov]]=_House23[[#This Row],[Test]],"","FALSE")</f>
        <v/>
      </c>
      <c r="H16" s="70" t="s">
        <v>63</v>
      </c>
      <c r="I16" s="70" t="s">
        <v>3356</v>
      </c>
      <c r="J16" s="70" t="s">
        <v>63</v>
      </c>
      <c r="K16" s="70" t="s">
        <v>1310</v>
      </c>
      <c r="L16" s="70" t="s">
        <v>303</v>
      </c>
      <c r="M16" s="70">
        <f>IF(_House23[[#This Row],[Party]]="D",1,0)</f>
        <v>1</v>
      </c>
      <c r="N16" s="70" t="s">
        <v>3357</v>
      </c>
      <c r="O16" s="70" t="s">
        <v>3358</v>
      </c>
      <c r="P16" s="206">
        <v>98550</v>
      </c>
      <c r="Q16" s="206">
        <v>14500</v>
      </c>
      <c r="R16" s="206">
        <v>6000</v>
      </c>
      <c r="S16" s="47">
        <v>0</v>
      </c>
      <c r="T16" s="47">
        <v>0</v>
      </c>
      <c r="U16" s="47">
        <v>1000</v>
      </c>
      <c r="V16" s="47">
        <f>_House23[[#This Row],[H&amp;R Block]]+_House23[[#This Row],[Intui (Turbo Tax)]]</f>
        <v>1000</v>
      </c>
      <c r="W16" s="47" t="s">
        <v>1150</v>
      </c>
      <c r="X16" t="s">
        <v>1150</v>
      </c>
    </row>
    <row r="17" spans="1:33" x14ac:dyDescent="0.25">
      <c r="A17">
        <v>14</v>
      </c>
      <c r="B17" s="162" t="s">
        <v>2351</v>
      </c>
      <c r="C17" s="162" t="str">
        <f>_House23[[#This Row],[Name]]&amp;""&amp;" ("&amp;""&amp;_House23[[#This Row],[Party]]&amp;""&amp;"-"&amp;""&amp;_House23[[#This Row],[Abbreviation]]&amp;""&amp;")"</f>
        <v>Kim, Young (R-CA)</v>
      </c>
      <c r="D17" s="162" t="s">
        <v>4101</v>
      </c>
      <c r="E17" s="162" t="s">
        <v>1226</v>
      </c>
      <c r="F17" s="162" t="s">
        <v>1226</v>
      </c>
      <c r="G17" s="162" t="str">
        <f>IF(_House23[[#This Row],[Import Name from Congress.Gov]]=_House23[[#This Row],[Test]],"","FALSE")</f>
        <v/>
      </c>
      <c r="H17" s="162" t="s">
        <v>33</v>
      </c>
      <c r="I17" s="162" t="s">
        <v>2352</v>
      </c>
      <c r="J17" s="162" t="s">
        <v>33</v>
      </c>
      <c r="K17" s="162" t="s">
        <v>1279</v>
      </c>
      <c r="L17" s="162" t="s">
        <v>305</v>
      </c>
      <c r="M17" s="162">
        <f>IF(_House23[[#This Row],[Party]]="D",1,0)</f>
        <v>0</v>
      </c>
      <c r="N17" s="162" t="s">
        <v>2353</v>
      </c>
      <c r="O17" s="162" t="s">
        <v>2354</v>
      </c>
      <c r="P17" s="205">
        <v>349551</v>
      </c>
      <c r="Q17" s="205">
        <v>9200</v>
      </c>
      <c r="R17" s="205">
        <v>6000</v>
      </c>
      <c r="S17" s="47">
        <v>21966</v>
      </c>
      <c r="T17" s="47">
        <v>0</v>
      </c>
      <c r="U17" s="47">
        <v>2000</v>
      </c>
      <c r="V17" s="47">
        <f>_House23[[#This Row],[H&amp;R Block]]+_House23[[#This Row],[Intui (Turbo Tax)]]</f>
        <v>2000</v>
      </c>
      <c r="W17" s="47" t="s">
        <v>1149</v>
      </c>
      <c r="X17" t="s">
        <v>1149</v>
      </c>
    </row>
    <row r="18" spans="1:33" x14ac:dyDescent="0.25">
      <c r="A18">
        <v>15</v>
      </c>
      <c r="B18" s="70" t="s">
        <v>3243</v>
      </c>
      <c r="C18" s="70" t="str">
        <f>_House23[[#This Row],[Name]]&amp;""&amp;" ("&amp;""&amp;_House23[[#This Row],[Party]]&amp;""&amp;"-"&amp;""&amp;_House23[[#This Row],[Abbreviation]]&amp;""&amp;")"</f>
        <v>Meeks, Gregory (D-NY)</v>
      </c>
      <c r="D18" s="70" t="s">
        <v>4330</v>
      </c>
      <c r="E18" s="70" t="s">
        <v>1040</v>
      </c>
      <c r="F18" s="70" t="s">
        <v>1040</v>
      </c>
      <c r="G18" s="70" t="str">
        <f>IF(_House23[[#This Row],[Import Name from Congress.Gov]]=_House23[[#This Row],[Test]],"","FALSE")</f>
        <v/>
      </c>
      <c r="H18" s="70" t="s">
        <v>60</v>
      </c>
      <c r="I18" s="70" t="s">
        <v>3244</v>
      </c>
      <c r="J18" s="70" t="s">
        <v>60</v>
      </c>
      <c r="K18" s="70" t="s">
        <v>1307</v>
      </c>
      <c r="L18" s="70" t="s">
        <v>303</v>
      </c>
      <c r="M18" s="70">
        <f>IF(_House23[[#This Row],[Party]]="D",1,0)</f>
        <v>1</v>
      </c>
      <c r="N18" s="70" t="s">
        <v>3245</v>
      </c>
      <c r="O18" s="70" t="s">
        <v>3246</v>
      </c>
      <c r="P18" s="206">
        <v>175385</v>
      </c>
      <c r="Q18" s="206">
        <v>7500</v>
      </c>
      <c r="R18" s="206">
        <v>6000</v>
      </c>
      <c r="S18" s="47">
        <v>0</v>
      </c>
      <c r="T18" s="47">
        <v>0</v>
      </c>
      <c r="U18" s="47">
        <v>2500</v>
      </c>
      <c r="V18" s="47">
        <f>_House23[[#This Row],[H&amp;R Block]]+_House23[[#This Row],[Intui (Turbo Tax)]]</f>
        <v>2500</v>
      </c>
      <c r="W18" s="47" t="s">
        <v>1150</v>
      </c>
      <c r="X18" t="s">
        <v>1149</v>
      </c>
    </row>
    <row r="19" spans="1:33" x14ac:dyDescent="0.25">
      <c r="A19">
        <v>16</v>
      </c>
      <c r="B19" s="162" t="s">
        <v>3072</v>
      </c>
      <c r="C19" s="162" t="str">
        <f>_House23[[#This Row],[Name]]&amp;""&amp;" ("&amp;""&amp;_House23[[#This Row],[Party]]&amp;""&amp;"-"&amp;""&amp;_House23[[#This Row],[Abbreviation]]&amp;""&amp;")"</f>
        <v>Smith, Adrian (R-NE)</v>
      </c>
      <c r="D19" s="162" t="s">
        <v>4174</v>
      </c>
      <c r="E19" s="162" t="s">
        <v>1236</v>
      </c>
      <c r="F19" s="162" t="s">
        <v>1236</v>
      </c>
      <c r="G19" s="162" t="str">
        <f>IF(_House23[[#This Row],[Import Name from Congress.Gov]]=_House23[[#This Row],[Test]],"","FALSE")</f>
        <v/>
      </c>
      <c r="H19" s="162" t="s">
        <v>55</v>
      </c>
      <c r="I19" s="162" t="s">
        <v>3073</v>
      </c>
      <c r="J19" s="162" t="s">
        <v>55</v>
      </c>
      <c r="K19" s="162" t="s">
        <v>1302</v>
      </c>
      <c r="L19" s="162" t="s">
        <v>305</v>
      </c>
      <c r="M19" s="162">
        <f>IF(_House23[[#This Row],[Party]]="D",1,0)</f>
        <v>0</v>
      </c>
      <c r="N19" s="162" t="s">
        <v>3074</v>
      </c>
      <c r="O19" s="162" t="s">
        <v>3075</v>
      </c>
      <c r="P19" s="205">
        <v>69150</v>
      </c>
      <c r="Q19" s="205">
        <v>32500</v>
      </c>
      <c r="R19" s="205">
        <v>6000</v>
      </c>
      <c r="S19" s="47">
        <v>6900</v>
      </c>
      <c r="T19" s="47">
        <v>2500</v>
      </c>
      <c r="U19" s="47">
        <v>0</v>
      </c>
      <c r="V19" s="47">
        <f>_House23[[#This Row],[H&amp;R Block]]+_House23[[#This Row],[Intui (Turbo Tax)]]</f>
        <v>2500</v>
      </c>
      <c r="W19" s="47" t="s">
        <v>1149</v>
      </c>
      <c r="X19" t="s">
        <v>1149</v>
      </c>
    </row>
    <row r="20" spans="1:33" x14ac:dyDescent="0.25">
      <c r="A20">
        <v>17</v>
      </c>
      <c r="B20" s="162" t="s">
        <v>2491</v>
      </c>
      <c r="C20" s="162" t="str">
        <f>_House23[[#This Row],[Name]]&amp;""&amp;" ("&amp;""&amp;_House23[[#This Row],[Party]]&amp;""&amp;"-"&amp;""&amp;_House23[[#This Row],[Abbreviation]]&amp;""&amp;")"</f>
        <v>Bilirakis, Gus (R-FL)</v>
      </c>
      <c r="D20" s="162" t="s">
        <v>3999</v>
      </c>
      <c r="E20" s="162" t="s">
        <v>913</v>
      </c>
      <c r="F20" s="162" t="s">
        <v>913</v>
      </c>
      <c r="G20" s="162" t="str">
        <f>IF(_House23[[#This Row],[Import Name from Congress.Gov]]=_House23[[#This Row],[Test]],"","FALSE")</f>
        <v/>
      </c>
      <c r="H20" s="162" t="s">
        <v>37</v>
      </c>
      <c r="I20" s="162" t="s">
        <v>2492</v>
      </c>
      <c r="J20" s="162" t="s">
        <v>37</v>
      </c>
      <c r="K20" s="162" t="s">
        <v>1284</v>
      </c>
      <c r="L20" s="162" t="s">
        <v>305</v>
      </c>
      <c r="M20" s="162">
        <f>IF(_House23[[#This Row],[Party]]="D",1,0)</f>
        <v>0</v>
      </c>
      <c r="N20" s="162" t="s">
        <v>2493</v>
      </c>
      <c r="O20" s="162" t="s">
        <v>2494</v>
      </c>
      <c r="P20" s="205">
        <v>61523</v>
      </c>
      <c r="Q20" s="205">
        <v>42900</v>
      </c>
      <c r="R20" s="205">
        <v>5500</v>
      </c>
      <c r="S20" s="47">
        <v>2700</v>
      </c>
      <c r="T20" s="47">
        <v>0</v>
      </c>
      <c r="U20" s="47">
        <v>0</v>
      </c>
      <c r="V20" s="47">
        <f>_House23[[#This Row],[H&amp;R Block]]+_House23[[#This Row],[Intui (Turbo Tax)]]</f>
        <v>0</v>
      </c>
      <c r="W20" s="47" t="s">
        <v>1149</v>
      </c>
      <c r="X20" t="s">
        <v>1149</v>
      </c>
    </row>
    <row r="21" spans="1:33" x14ac:dyDescent="0.25">
      <c r="A21">
        <v>18</v>
      </c>
      <c r="B21" s="162" t="s">
        <v>2760</v>
      </c>
      <c r="C21" s="162" t="str">
        <f>_House23[[#This Row],[Name]]&amp;""&amp;" ("&amp;""&amp;_House23[[#This Row],[Party]]&amp;""&amp;"-"&amp;""&amp;_House23[[#This Row],[Abbreviation]]&amp;""&amp;")"</f>
        <v>Bucshon, Larry (R-IN)</v>
      </c>
      <c r="D21" s="162" t="s">
        <v>4006</v>
      </c>
      <c r="E21" s="162" t="s">
        <v>955</v>
      </c>
      <c r="F21" s="162" t="s">
        <v>955</v>
      </c>
      <c r="G21" s="162" t="str">
        <f>IF(_House23[[#This Row],[Import Name from Congress.Gov]]=_House23[[#This Row],[Test]],"","FALSE")</f>
        <v/>
      </c>
      <c r="H21" s="162" t="s">
        <v>42</v>
      </c>
      <c r="I21" s="162" t="s">
        <v>2761</v>
      </c>
      <c r="J21" s="162" t="s">
        <v>42</v>
      </c>
      <c r="K21" s="162" t="s">
        <v>1289</v>
      </c>
      <c r="L21" s="162" t="s">
        <v>305</v>
      </c>
      <c r="M21" s="162">
        <f>IF(_House23[[#This Row],[Party]]="D",1,0)</f>
        <v>0</v>
      </c>
      <c r="N21" s="162" t="s">
        <v>2762</v>
      </c>
      <c r="O21" s="162" t="s">
        <v>2763</v>
      </c>
      <c r="P21" s="205">
        <v>28450</v>
      </c>
      <c r="Q21" s="205">
        <v>101000</v>
      </c>
      <c r="R21" s="205">
        <v>5500</v>
      </c>
      <c r="S21" s="47">
        <v>3000</v>
      </c>
      <c r="T21" s="47">
        <v>0</v>
      </c>
      <c r="U21" s="47">
        <v>0</v>
      </c>
      <c r="V21" s="47">
        <f>_House23[[#This Row],[H&amp;R Block]]+_House23[[#This Row],[Intui (Turbo Tax)]]</f>
        <v>0</v>
      </c>
      <c r="W21" s="47" t="s">
        <v>1149</v>
      </c>
      <c r="X21" t="s">
        <v>1149</v>
      </c>
    </row>
    <row r="22" spans="1:33" x14ac:dyDescent="0.25">
      <c r="A22">
        <v>19</v>
      </c>
      <c r="B22" s="162" t="s">
        <v>2804</v>
      </c>
      <c r="C22" s="162" t="str">
        <f>_House23[[#This Row],[Name]]&amp;""&amp;" ("&amp;""&amp;_House23[[#This Row],[Party]]&amp;""&amp;"-"&amp;""&amp;_House23[[#This Row],[Abbreviation]]&amp;""&amp;")"</f>
        <v>Guthrie, Brett (R-KY)</v>
      </c>
      <c r="D22" s="162" t="s">
        <v>4074</v>
      </c>
      <c r="E22" s="162" t="s">
        <v>963</v>
      </c>
      <c r="F22" s="162" t="s">
        <v>963</v>
      </c>
      <c r="G22" s="162" t="str">
        <f>IF(_House23[[#This Row],[Import Name from Congress.Gov]]=_House23[[#This Row],[Test]],"","FALSE")</f>
        <v/>
      </c>
      <c r="H22" s="162" t="s">
        <v>45</v>
      </c>
      <c r="I22" s="162" t="s">
        <v>2805</v>
      </c>
      <c r="J22" s="162" t="s">
        <v>45</v>
      </c>
      <c r="K22" s="162" t="s">
        <v>1292</v>
      </c>
      <c r="L22" s="162" t="s">
        <v>305</v>
      </c>
      <c r="M22" s="162">
        <f>IF(_House23[[#This Row],[Party]]="D",1,0)</f>
        <v>0</v>
      </c>
      <c r="N22" s="162" t="s">
        <v>2806</v>
      </c>
      <c r="O22" s="162" t="s">
        <v>2807</v>
      </c>
      <c r="P22" s="205">
        <v>37750</v>
      </c>
      <c r="Q22" s="205">
        <v>133000</v>
      </c>
      <c r="R22" s="205">
        <v>5500</v>
      </c>
      <c r="S22" s="47">
        <v>3000</v>
      </c>
      <c r="T22" s="47">
        <v>0</v>
      </c>
      <c r="U22" s="47">
        <v>0</v>
      </c>
      <c r="V22" s="47">
        <f>_House23[[#This Row],[H&amp;R Block]]+_House23[[#This Row],[Intui (Turbo Tax)]]</f>
        <v>0</v>
      </c>
      <c r="W22" s="47" t="s">
        <v>1149</v>
      </c>
      <c r="X22" t="s">
        <v>1149</v>
      </c>
    </row>
    <row r="23" spans="1:33" x14ac:dyDescent="0.25">
      <c r="A23">
        <v>20</v>
      </c>
      <c r="B23" s="162" t="s">
        <v>3315</v>
      </c>
      <c r="C23" s="162" t="str">
        <f>_House23[[#This Row],[Name]]&amp;""&amp;" ("&amp;""&amp;_House23[[#This Row],[Party]]&amp;""&amp;"-"&amp;""&amp;_House23[[#This Row],[Abbreviation]]&amp;""&amp;")"</f>
        <v>Hudson, Richard (R-NC)</v>
      </c>
      <c r="D23" s="162" t="s">
        <v>4085</v>
      </c>
      <c r="E23" s="162" t="s">
        <v>1052</v>
      </c>
      <c r="F23" s="162" t="s">
        <v>1052</v>
      </c>
      <c r="G23" s="162" t="str">
        <f>IF(_House23[[#This Row],[Import Name from Congress.Gov]]=_House23[[#This Row],[Test]],"","FALSE")</f>
        <v/>
      </c>
      <c r="H23" s="162" t="s">
        <v>61</v>
      </c>
      <c r="I23" s="162" t="s">
        <v>3316</v>
      </c>
      <c r="J23" s="162" t="s">
        <v>61</v>
      </c>
      <c r="K23" s="162" t="s">
        <v>1308</v>
      </c>
      <c r="L23" s="162" t="s">
        <v>305</v>
      </c>
      <c r="M23" s="162">
        <f>IF(_House23[[#This Row],[Party]]="D",1,0)</f>
        <v>0</v>
      </c>
      <c r="N23" s="162" t="s">
        <v>3317</v>
      </c>
      <c r="O23" s="162" t="s">
        <v>3318</v>
      </c>
      <c r="P23" s="205">
        <v>187796</v>
      </c>
      <c r="Q23" s="205">
        <v>90500</v>
      </c>
      <c r="R23" s="205">
        <v>5002</v>
      </c>
      <c r="S23" s="47">
        <v>30600</v>
      </c>
      <c r="T23" s="47">
        <v>0</v>
      </c>
      <c r="U23" s="47">
        <v>2000</v>
      </c>
      <c r="V23" s="47">
        <f>_House23[[#This Row],[H&amp;R Block]]+_House23[[#This Row],[Intui (Turbo Tax)]]</f>
        <v>2000</v>
      </c>
      <c r="W23" s="47" t="s">
        <v>1149</v>
      </c>
      <c r="X23" t="s">
        <v>1149</v>
      </c>
    </row>
    <row r="24" spans="1:33" x14ac:dyDescent="0.25">
      <c r="A24">
        <v>21</v>
      </c>
      <c r="B24" s="70" t="s">
        <v>2411</v>
      </c>
      <c r="C24" s="70" t="str">
        <f>_House23[[#This Row],[Name]]&amp;""&amp;" ("&amp;""&amp;_House23[[#This Row],[Party]]&amp;""&amp;"-"&amp;""&amp;_House23[[#This Row],[Abbreviation]]&amp;""&amp;")"</f>
        <v>Bera, Ami (D-CA)</v>
      </c>
      <c r="D24" s="70" t="s">
        <v>4222</v>
      </c>
      <c r="E24" s="70" t="s">
        <v>899</v>
      </c>
      <c r="F24" s="70" t="s">
        <v>899</v>
      </c>
      <c r="G24" s="70" t="str">
        <f>IF(_House23[[#This Row],[Import Name from Congress.Gov]]=_House23[[#This Row],[Test]],"","FALSE")</f>
        <v/>
      </c>
      <c r="H24" s="70" t="s">
        <v>33</v>
      </c>
      <c r="I24" s="70" t="s">
        <v>2412</v>
      </c>
      <c r="J24" s="70" t="s">
        <v>33</v>
      </c>
      <c r="K24" s="70" t="s">
        <v>1279</v>
      </c>
      <c r="L24" s="70" t="s">
        <v>303</v>
      </c>
      <c r="M24" s="70">
        <f>IF(_House23[[#This Row],[Party]]="D",1,0)</f>
        <v>1</v>
      </c>
      <c r="N24" s="70" t="s">
        <v>2413</v>
      </c>
      <c r="O24" s="70" t="s">
        <v>2414</v>
      </c>
      <c r="P24" s="206">
        <v>46750</v>
      </c>
      <c r="Q24" s="206">
        <v>40000</v>
      </c>
      <c r="R24" s="206">
        <v>5000</v>
      </c>
      <c r="S24" s="47">
        <v>0</v>
      </c>
      <c r="T24" s="47">
        <v>0</v>
      </c>
      <c r="U24" s="47">
        <v>0</v>
      </c>
      <c r="V24" s="47">
        <f>_House23[[#This Row],[H&amp;R Block]]+_House23[[#This Row],[Intui (Turbo Tax)]]</f>
        <v>0</v>
      </c>
      <c r="W24" s="47" t="s">
        <v>1150</v>
      </c>
      <c r="X24" t="s">
        <v>1149</v>
      </c>
    </row>
    <row r="25" spans="1:33" x14ac:dyDescent="0.25">
      <c r="A25">
        <v>22</v>
      </c>
      <c r="B25" s="70" t="s">
        <v>2299</v>
      </c>
      <c r="C25" s="70" t="str">
        <f>_House23[[#This Row],[Name]]&amp;""&amp;" ("&amp;""&amp;_House23[[#This Row],[Party]]&amp;""&amp;"-"&amp;""&amp;_House23[[#This Row],[Abbreviation]]&amp;""&amp;")"</f>
        <v>Cardenas, Tony (D-CA)</v>
      </c>
      <c r="D25" s="70" t="s">
        <v>4236</v>
      </c>
      <c r="E25" s="70" t="s">
        <v>877</v>
      </c>
      <c r="F25" s="70" t="s">
        <v>877</v>
      </c>
      <c r="G25" s="70" t="str">
        <f>IF(_House23[[#This Row],[Import Name from Congress.Gov]]=_House23[[#This Row],[Test]],"","FALSE")</f>
        <v/>
      </c>
      <c r="H25" s="70" t="s">
        <v>33</v>
      </c>
      <c r="I25" s="70" t="s">
        <v>2300</v>
      </c>
      <c r="J25" s="70" t="s">
        <v>33</v>
      </c>
      <c r="K25" s="70" t="s">
        <v>1279</v>
      </c>
      <c r="L25" s="70" t="s">
        <v>303</v>
      </c>
      <c r="M25" s="70">
        <f>IF(_House23[[#This Row],[Party]]="D",1,0)</f>
        <v>1</v>
      </c>
      <c r="N25" s="70" t="s">
        <v>2301</v>
      </c>
      <c r="O25" s="70" t="s">
        <v>2302</v>
      </c>
      <c r="P25" s="206">
        <v>42700</v>
      </c>
      <c r="Q25" s="206">
        <v>64000</v>
      </c>
      <c r="R25" s="206">
        <v>5000</v>
      </c>
      <c r="S25" s="47">
        <v>0</v>
      </c>
      <c r="T25" s="47">
        <v>0</v>
      </c>
      <c r="U25" s="47">
        <v>0</v>
      </c>
      <c r="V25" s="47">
        <f>_House23[[#This Row],[H&amp;R Block]]+_House23[[#This Row],[Intui (Turbo Tax)]]</f>
        <v>0</v>
      </c>
      <c r="W25" s="47" t="s">
        <v>1150</v>
      </c>
      <c r="X25" t="s">
        <v>1150</v>
      </c>
    </row>
    <row r="26" spans="1:33" x14ac:dyDescent="0.25">
      <c r="A26">
        <v>23</v>
      </c>
      <c r="B26" s="70" t="s">
        <v>3259</v>
      </c>
      <c r="C26" s="70" t="str">
        <f>_House23[[#This Row],[Name]]&amp;""&amp;" ("&amp;""&amp;_House23[[#This Row],[Party]]&amp;""&amp;"-"&amp;""&amp;_House23[[#This Row],[Abbreviation]]&amp;""&amp;")"</f>
        <v>Clarke, Yvette (D-NY)</v>
      </c>
      <c r="D26" s="70" t="s">
        <v>4249</v>
      </c>
      <c r="E26" s="70" t="s">
        <v>1181</v>
      </c>
      <c r="F26" s="70" t="s">
        <v>1181</v>
      </c>
      <c r="G26" s="70" t="str">
        <f>IF(_House23[[#This Row],[Import Name from Congress.Gov]]=_House23[[#This Row],[Test]],"","FALSE")</f>
        <v/>
      </c>
      <c r="H26" s="70" t="s">
        <v>60</v>
      </c>
      <c r="I26" s="70" t="s">
        <v>3260</v>
      </c>
      <c r="J26" s="70" t="s">
        <v>60</v>
      </c>
      <c r="K26" s="70" t="s">
        <v>1307</v>
      </c>
      <c r="L26" s="70" t="s">
        <v>303</v>
      </c>
      <c r="M26" s="70">
        <f>IF(_House23[[#This Row],[Party]]="D",1,0)</f>
        <v>1</v>
      </c>
      <c r="N26" s="70" t="s">
        <v>3261</v>
      </c>
      <c r="O26" s="70" t="s">
        <v>3262</v>
      </c>
      <c r="P26" s="206">
        <v>33750</v>
      </c>
      <c r="Q26" s="206">
        <v>16750</v>
      </c>
      <c r="R26" s="206">
        <v>5000</v>
      </c>
      <c r="S26" s="47">
        <v>0</v>
      </c>
      <c r="T26" s="47">
        <v>0</v>
      </c>
      <c r="U26" s="47">
        <v>0</v>
      </c>
      <c r="V26" s="47">
        <f>_House23[[#This Row],[H&amp;R Block]]+_House23[[#This Row],[Intui (Turbo Tax)]]</f>
        <v>0</v>
      </c>
      <c r="W26" s="47" t="s">
        <v>1150</v>
      </c>
      <c r="X26" t="s">
        <v>1150</v>
      </c>
    </row>
    <row r="27" spans="1:33" x14ac:dyDescent="0.25">
      <c r="A27">
        <v>24</v>
      </c>
      <c r="B27" s="70" t="s">
        <v>3785</v>
      </c>
      <c r="C27" s="70" t="str">
        <f>_House23[[#This Row],[Name]]&amp;""&amp;" ("&amp;""&amp;_House23[[#This Row],[Party]]&amp;""&amp;"-"&amp;""&amp;_House23[[#This Row],[Abbreviation]]&amp;""&amp;")"</f>
        <v>DelBene, Suzan (D-WA)</v>
      </c>
      <c r="D27" s="70" t="s">
        <v>4265</v>
      </c>
      <c r="E27" s="70" t="s">
        <v>1134</v>
      </c>
      <c r="F27" s="70" t="s">
        <v>1134</v>
      </c>
      <c r="G27" s="70" t="str">
        <f>IF(_House23[[#This Row],[Import Name from Congress.Gov]]=_House23[[#This Row],[Test]],"","FALSE")</f>
        <v/>
      </c>
      <c r="H27" s="70" t="s">
        <v>75</v>
      </c>
      <c r="I27" s="70" t="s">
        <v>3786</v>
      </c>
      <c r="J27" s="70" t="s">
        <v>75</v>
      </c>
      <c r="K27" s="70" t="s">
        <v>1322</v>
      </c>
      <c r="L27" s="70" t="s">
        <v>303</v>
      </c>
      <c r="M27" s="70">
        <f>IF(_House23[[#This Row],[Party]]="D",1,0)</f>
        <v>1</v>
      </c>
      <c r="N27" s="70" t="s">
        <v>3787</v>
      </c>
      <c r="O27" s="70" t="s">
        <v>3788</v>
      </c>
      <c r="P27" s="206">
        <v>119301</v>
      </c>
      <c r="Q27" s="206">
        <v>40250</v>
      </c>
      <c r="R27" s="206">
        <v>5000</v>
      </c>
      <c r="S27" s="47">
        <v>0</v>
      </c>
      <c r="T27" s="47">
        <v>0</v>
      </c>
      <c r="U27" s="47">
        <v>4000</v>
      </c>
      <c r="V27" s="47">
        <f>_House23[[#This Row],[H&amp;R Block]]+_House23[[#This Row],[Intui (Turbo Tax)]]</f>
        <v>4000</v>
      </c>
      <c r="W27" s="47" t="s">
        <v>1150</v>
      </c>
      <c r="X27" t="s">
        <v>1149</v>
      </c>
    </row>
    <row r="28" spans="1:33" x14ac:dyDescent="0.25">
      <c r="A28">
        <v>25</v>
      </c>
      <c r="B28" s="162" t="s">
        <v>3459</v>
      </c>
      <c r="C28" s="162" t="str">
        <f>_House23[[#This Row],[Name]]&amp;""&amp;" ("&amp;""&amp;_House23[[#This Row],[Party]]&amp;""&amp;"-"&amp;""&amp;_House23[[#This Row],[Abbreviation]]&amp;""&amp;")"</f>
        <v>Fitzpatrick, Brian (R-PA)</v>
      </c>
      <c r="D28" s="162" t="s">
        <v>4050</v>
      </c>
      <c r="E28" s="162" t="s">
        <v>1073</v>
      </c>
      <c r="F28" s="162" t="s">
        <v>1073</v>
      </c>
      <c r="G28" s="162" t="str">
        <f>IF(_House23[[#This Row],[Import Name from Congress.Gov]]=_House23[[#This Row],[Test]],"","FALSE")</f>
        <v/>
      </c>
      <c r="H28" s="162" t="s">
        <v>66</v>
      </c>
      <c r="I28" s="162" t="s">
        <v>3460</v>
      </c>
      <c r="J28" s="162" t="s">
        <v>66</v>
      </c>
      <c r="K28" s="162" t="s">
        <v>1313</v>
      </c>
      <c r="L28" s="162" t="s">
        <v>305</v>
      </c>
      <c r="M28" s="162">
        <f>IF(_House23[[#This Row],[Party]]="D",1,0)</f>
        <v>0</v>
      </c>
      <c r="N28" s="162" t="s">
        <v>3461</v>
      </c>
      <c r="O28" s="162" t="s">
        <v>3462</v>
      </c>
      <c r="P28" s="205">
        <v>224637</v>
      </c>
      <c r="Q28" s="205">
        <v>9750</v>
      </c>
      <c r="R28" s="205">
        <v>5000</v>
      </c>
      <c r="S28" s="47">
        <v>0</v>
      </c>
      <c r="T28" s="47">
        <v>0</v>
      </c>
      <c r="U28" s="47">
        <v>2000</v>
      </c>
      <c r="V28" s="47">
        <f>_House23[[#This Row],[H&amp;R Block]]+_House23[[#This Row],[Intui (Turbo Tax)]]</f>
        <v>2000</v>
      </c>
      <c r="W28" s="47" t="s">
        <v>1149</v>
      </c>
      <c r="X28" t="s">
        <v>1149</v>
      </c>
      <c r="AG28" t="s">
        <v>799</v>
      </c>
    </row>
    <row r="29" spans="1:33" x14ac:dyDescent="0.25">
      <c r="A29">
        <v>26</v>
      </c>
      <c r="B29" s="70" t="s">
        <v>3096</v>
      </c>
      <c r="C29" s="70" t="str">
        <f>_House23[[#This Row],[Name]]&amp;""&amp;" ("&amp;""&amp;_House23[[#This Row],[Party]]&amp;""&amp;"-"&amp;""&amp;_House23[[#This Row],[Abbreviation]]&amp;""&amp;")"</f>
        <v>Kuster, Ann (D-NH)</v>
      </c>
      <c r="D29" s="70" t="s">
        <v>4211</v>
      </c>
      <c r="E29" s="70" t="s">
        <v>1019</v>
      </c>
      <c r="F29" s="70" t="s">
        <v>1019</v>
      </c>
      <c r="G29" s="70" t="str">
        <f>IF(_House23[[#This Row],[Import Name from Congress.Gov]]=_House23[[#This Row],[Test]],"","FALSE")</f>
        <v/>
      </c>
      <c r="H29" s="70" t="s">
        <v>57</v>
      </c>
      <c r="I29" s="70" t="s">
        <v>3097</v>
      </c>
      <c r="J29" s="70" t="s">
        <v>57</v>
      </c>
      <c r="K29" s="70" t="s">
        <v>1304</v>
      </c>
      <c r="L29" s="70" t="s">
        <v>303</v>
      </c>
      <c r="M29" s="70">
        <f>IF(_House23[[#This Row],[Party]]="D",1,0)</f>
        <v>1</v>
      </c>
      <c r="N29" s="70" t="s">
        <v>3098</v>
      </c>
      <c r="O29" s="70" t="s">
        <v>3099</v>
      </c>
      <c r="P29" s="206">
        <v>105931</v>
      </c>
      <c r="Q29" s="206">
        <v>53050</v>
      </c>
      <c r="R29" s="206">
        <v>5000</v>
      </c>
      <c r="S29" s="47">
        <v>0</v>
      </c>
      <c r="T29" s="47">
        <v>0</v>
      </c>
      <c r="U29" s="47">
        <v>1500</v>
      </c>
      <c r="V29" s="47">
        <f>_House23[[#This Row],[H&amp;R Block]]+_House23[[#This Row],[Intui (Turbo Tax)]]</f>
        <v>1500</v>
      </c>
      <c r="W29" s="47" t="s">
        <v>1151</v>
      </c>
      <c r="X29" t="s">
        <v>1149</v>
      </c>
    </row>
    <row r="30" spans="1:33" x14ac:dyDescent="0.25">
      <c r="A30">
        <v>27</v>
      </c>
      <c r="B30" s="70" t="s">
        <v>2159</v>
      </c>
      <c r="C30" s="70" t="str">
        <f>_House23[[#This Row],[Name]]&amp;""&amp;" ("&amp;""&amp;_House23[[#This Row],[Party]]&amp;""&amp;"-"&amp;""&amp;_House23[[#This Row],[Abbreviation]]&amp;""&amp;")"</f>
        <v>Sewell, Terri (D-AL)</v>
      </c>
      <c r="D30" s="70" t="s">
        <v>4379</v>
      </c>
      <c r="E30" s="70" t="s">
        <v>847</v>
      </c>
      <c r="F30" s="70" t="s">
        <v>847</v>
      </c>
      <c r="G30" s="70" t="str">
        <f>IF(_House23[[#This Row],[Import Name from Congress.Gov]]=_House23[[#This Row],[Test]],"","FALSE")</f>
        <v/>
      </c>
      <c r="H30" s="70" t="s">
        <v>29</v>
      </c>
      <c r="I30" s="70" t="s">
        <v>2160</v>
      </c>
      <c r="J30" s="70" t="s">
        <v>29</v>
      </c>
      <c r="K30" s="70" t="s">
        <v>1275</v>
      </c>
      <c r="L30" s="70" t="s">
        <v>303</v>
      </c>
      <c r="M30" s="70">
        <f>IF(_House23[[#This Row],[Party]]="D",1,0)</f>
        <v>1</v>
      </c>
      <c r="N30" s="70" t="s">
        <v>2161</v>
      </c>
      <c r="O30" s="70" t="s">
        <v>2162</v>
      </c>
      <c r="P30" s="206">
        <v>56350</v>
      </c>
      <c r="Q30" s="206">
        <v>36500</v>
      </c>
      <c r="R30" s="206">
        <v>5000</v>
      </c>
      <c r="S30" s="47">
        <v>0</v>
      </c>
      <c r="T30" s="47">
        <v>0</v>
      </c>
      <c r="U30" s="47">
        <v>5000</v>
      </c>
      <c r="V30" s="47">
        <f>_House23[[#This Row],[H&amp;R Block]]+_House23[[#This Row],[Intui (Turbo Tax)]]</f>
        <v>5000</v>
      </c>
      <c r="W30" s="47" t="s">
        <v>1150</v>
      </c>
      <c r="X30" t="s">
        <v>1149</v>
      </c>
    </row>
    <row r="31" spans="1:33" x14ac:dyDescent="0.25">
      <c r="A31">
        <v>28</v>
      </c>
      <c r="B31" s="70" t="s">
        <v>3670</v>
      </c>
      <c r="C31" s="70" t="str">
        <f>_House23[[#This Row],[Name]]&amp;""&amp;" ("&amp;""&amp;_House23[[#This Row],[Party]]&amp;""&amp;"-"&amp;""&amp;_House23[[#This Row],[Abbreviation]]&amp;""&amp;")"</f>
        <v>Veasey, Marc (D-TX)</v>
      </c>
      <c r="D31" s="70" t="s">
        <v>4407</v>
      </c>
      <c r="E31" s="70" t="s">
        <v>1115</v>
      </c>
      <c r="F31" s="70" t="s">
        <v>1115</v>
      </c>
      <c r="G31" s="70" t="str">
        <f>IF(_House23[[#This Row],[Import Name from Congress.Gov]]=_House23[[#This Row],[Test]],"","FALSE")</f>
        <v/>
      </c>
      <c r="H31" s="70" t="s">
        <v>71</v>
      </c>
      <c r="I31" s="70" t="s">
        <v>3671</v>
      </c>
      <c r="J31" s="70" t="s">
        <v>71</v>
      </c>
      <c r="K31" s="70" t="s">
        <v>1318</v>
      </c>
      <c r="L31" s="70" t="s">
        <v>303</v>
      </c>
      <c r="M31" s="70">
        <f>IF(_House23[[#This Row],[Party]]="D",1,0)</f>
        <v>1</v>
      </c>
      <c r="N31" s="70" t="s">
        <v>3672</v>
      </c>
      <c r="O31" s="70" t="s">
        <v>3673</v>
      </c>
      <c r="P31" s="206">
        <v>86575</v>
      </c>
      <c r="Q31" s="206">
        <v>36000</v>
      </c>
      <c r="R31" s="206">
        <v>5000</v>
      </c>
      <c r="S31" s="47">
        <v>0</v>
      </c>
      <c r="T31" s="47">
        <v>0</v>
      </c>
      <c r="U31" s="47">
        <v>2500</v>
      </c>
      <c r="V31" s="47">
        <f>_House23[[#This Row],[H&amp;R Block]]+_House23[[#This Row],[Intui (Turbo Tax)]]</f>
        <v>2500</v>
      </c>
      <c r="W31" s="47" t="s">
        <v>1150</v>
      </c>
      <c r="X31" t="s">
        <v>1149</v>
      </c>
    </row>
    <row r="32" spans="1:33" x14ac:dyDescent="0.25">
      <c r="A32">
        <v>29</v>
      </c>
      <c r="B32" s="70" t="s">
        <v>3104</v>
      </c>
      <c r="C32" s="70" t="str">
        <f>_House23[[#This Row],[Name]]&amp;""&amp;" ("&amp;""&amp;_House23[[#This Row],[Party]]&amp;""&amp;"-"&amp;""&amp;_House23[[#This Row],[Abbreviation]]&amp;""&amp;")"</f>
        <v>Sherrill, Mikie (D-NJ)</v>
      </c>
      <c r="D32" s="70" t="s">
        <v>4381</v>
      </c>
      <c r="E32" s="70" t="s">
        <v>1022</v>
      </c>
      <c r="F32" s="70" t="s">
        <v>1022</v>
      </c>
      <c r="G32" s="70" t="str">
        <f>IF(_House23[[#This Row],[Import Name from Congress.Gov]]=_House23[[#This Row],[Test]],"","FALSE")</f>
        <v/>
      </c>
      <c r="H32" s="70" t="s">
        <v>58</v>
      </c>
      <c r="I32" s="70" t="s">
        <v>3105</v>
      </c>
      <c r="J32" s="70" t="s">
        <v>58</v>
      </c>
      <c r="K32" s="70" t="s">
        <v>1305</v>
      </c>
      <c r="L32" s="70" t="s">
        <v>303</v>
      </c>
      <c r="M32" s="70">
        <f>IF(_House23[[#This Row],[Party]]="D",1,0)</f>
        <v>1</v>
      </c>
      <c r="N32" s="70" t="s">
        <v>3106</v>
      </c>
      <c r="O32" s="70" t="s">
        <v>3107</v>
      </c>
      <c r="P32" s="206">
        <v>225223</v>
      </c>
      <c r="Q32" s="206">
        <v>60273</v>
      </c>
      <c r="R32" s="206">
        <v>4635</v>
      </c>
      <c r="S32" s="47">
        <v>0</v>
      </c>
      <c r="T32" s="47">
        <v>0</v>
      </c>
      <c r="U32" s="47">
        <v>0</v>
      </c>
      <c r="V32" s="47">
        <f>_House23[[#This Row],[H&amp;R Block]]+_House23[[#This Row],[Intui (Turbo Tax)]]</f>
        <v>0</v>
      </c>
      <c r="W32" s="47" t="s">
        <v>1150</v>
      </c>
      <c r="X32" t="s">
        <v>1149</v>
      </c>
    </row>
    <row r="33" spans="1:32" x14ac:dyDescent="0.25">
      <c r="A33">
        <v>30</v>
      </c>
      <c r="B33" s="70" t="s">
        <v>3479</v>
      </c>
      <c r="C33" s="70" t="str">
        <f>_House23[[#This Row],[Name]]&amp;""&amp;" ("&amp;""&amp;_House23[[#This Row],[Party]]&amp;""&amp;"-"&amp;""&amp;_House23[[#This Row],[Abbreviation]]&amp;""&amp;")"</f>
        <v>Houlahan, Chrissy (D-PA)</v>
      </c>
      <c r="D33" s="70" t="s">
        <v>4293</v>
      </c>
      <c r="E33" s="70" t="s">
        <v>1082</v>
      </c>
      <c r="F33" s="70" t="s">
        <v>1082</v>
      </c>
      <c r="G33" s="70" t="str">
        <f>IF(_House23[[#This Row],[Import Name from Congress.Gov]]=_House23[[#This Row],[Test]],"","FALSE")</f>
        <v/>
      </c>
      <c r="H33" s="70" t="s">
        <v>66</v>
      </c>
      <c r="I33" s="70" t="s">
        <v>3480</v>
      </c>
      <c r="J33" s="70" t="s">
        <v>66</v>
      </c>
      <c r="K33" s="70" t="s">
        <v>1313</v>
      </c>
      <c r="L33" s="70" t="s">
        <v>303</v>
      </c>
      <c r="M33" s="70">
        <f>IF(_House23[[#This Row],[Party]]="D",1,0)</f>
        <v>1</v>
      </c>
      <c r="N33" s="70" t="s">
        <v>3481</v>
      </c>
      <c r="O33" s="70" t="s">
        <v>3482</v>
      </c>
      <c r="P33" s="206">
        <v>136016</v>
      </c>
      <c r="Q33" s="206">
        <v>30246</v>
      </c>
      <c r="R33" s="206">
        <v>4596</v>
      </c>
      <c r="S33" s="47">
        <v>0</v>
      </c>
      <c r="T33" s="47">
        <v>0</v>
      </c>
      <c r="U33" s="47">
        <v>0</v>
      </c>
      <c r="V33" s="47">
        <f>_House23[[#This Row],[H&amp;R Block]]+_House23[[#This Row],[Intui (Turbo Tax)]]</f>
        <v>0</v>
      </c>
      <c r="W33" s="47" t="s">
        <v>1150</v>
      </c>
      <c r="X33" t="s">
        <v>1149</v>
      </c>
    </row>
    <row r="34" spans="1:32" x14ac:dyDescent="0.25">
      <c r="A34">
        <v>31</v>
      </c>
      <c r="B34" s="70" t="s">
        <v>3128</v>
      </c>
      <c r="C34" s="70" t="str">
        <f>_House23[[#This Row],[Name]]&amp;""&amp;" ("&amp;""&amp;_House23[[#This Row],[Party]]&amp;""&amp;"-"&amp;""&amp;_House23[[#This Row],[Abbreviation]]&amp;""&amp;")"</f>
        <v>Gottheimer, Josh (D-NJ)</v>
      </c>
      <c r="D34" s="70" t="s">
        <v>4287</v>
      </c>
      <c r="E34" s="70" t="s">
        <v>1024</v>
      </c>
      <c r="F34" s="70" t="s">
        <v>1024</v>
      </c>
      <c r="G34" s="70" t="str">
        <f>IF(_House23[[#This Row],[Import Name from Congress.Gov]]=_House23[[#This Row],[Test]],"","FALSE")</f>
        <v/>
      </c>
      <c r="H34" s="70" t="s">
        <v>58</v>
      </c>
      <c r="I34" s="70" t="s">
        <v>3129</v>
      </c>
      <c r="J34" s="70" t="s">
        <v>58</v>
      </c>
      <c r="K34" s="70" t="s">
        <v>1305</v>
      </c>
      <c r="L34" s="70" t="s">
        <v>303</v>
      </c>
      <c r="M34" s="70">
        <f>IF(_House23[[#This Row],[Party]]="D",1,0)</f>
        <v>1</v>
      </c>
      <c r="N34" s="70" t="s">
        <v>3130</v>
      </c>
      <c r="O34" s="70" t="s">
        <v>3131</v>
      </c>
      <c r="P34" s="206">
        <v>459525</v>
      </c>
      <c r="Q34" s="206">
        <v>75458</v>
      </c>
      <c r="R34" s="206">
        <v>4500</v>
      </c>
      <c r="S34" s="47">
        <v>0</v>
      </c>
      <c r="T34" s="47">
        <v>0</v>
      </c>
      <c r="U34" s="47">
        <v>1500</v>
      </c>
      <c r="V34" s="47">
        <f>_House23[[#This Row],[H&amp;R Block]]+_House23[[#This Row],[Intui (Turbo Tax)]]</f>
        <v>1500</v>
      </c>
      <c r="W34" s="47" t="s">
        <v>1150</v>
      </c>
      <c r="X34" t="s">
        <v>1149</v>
      </c>
    </row>
    <row r="35" spans="1:32" x14ac:dyDescent="0.25">
      <c r="A35">
        <v>32</v>
      </c>
      <c r="B35" s="70" t="s">
        <v>3088</v>
      </c>
      <c r="C35" s="70" t="str">
        <f>_House23[[#This Row],[Name]]&amp;""&amp;" ("&amp;""&amp;_House23[[#This Row],[Party]]&amp;""&amp;"-"&amp;""&amp;_House23[[#This Row],[Abbreviation]]&amp;""&amp;")"</f>
        <v>Horsford, Steven (D-NV)</v>
      </c>
      <c r="D35" s="70" t="s">
        <v>4083</v>
      </c>
      <c r="E35" s="70" t="s">
        <v>1017</v>
      </c>
      <c r="F35" s="70" t="s">
        <v>1017</v>
      </c>
      <c r="G35" s="70" t="str">
        <f>IF(_House23[[#This Row],[Import Name from Congress.Gov]]=_House23[[#This Row],[Test]],"","FALSE")</f>
        <v/>
      </c>
      <c r="H35" s="70" t="s">
        <v>56</v>
      </c>
      <c r="I35" s="70" t="s">
        <v>3089</v>
      </c>
      <c r="J35" s="70" t="s">
        <v>56</v>
      </c>
      <c r="K35" s="70" t="s">
        <v>1303</v>
      </c>
      <c r="L35" s="70" t="s">
        <v>303</v>
      </c>
      <c r="M35" s="70">
        <f>IF(_House23[[#This Row],[Party]]="D",1,0)</f>
        <v>1</v>
      </c>
      <c r="N35" s="70" t="s">
        <v>3090</v>
      </c>
      <c r="O35" s="70" t="s">
        <v>3091</v>
      </c>
      <c r="P35" s="206">
        <v>193412</v>
      </c>
      <c r="Q35" s="206">
        <v>16825</v>
      </c>
      <c r="R35" s="206">
        <v>4500</v>
      </c>
      <c r="S35" s="47">
        <v>0</v>
      </c>
      <c r="T35" s="47">
        <v>0</v>
      </c>
      <c r="U35" s="47">
        <v>8800</v>
      </c>
      <c r="V35" s="47">
        <f>_House23[[#This Row],[H&amp;R Block]]+_House23[[#This Row],[Intui (Turbo Tax)]]</f>
        <v>8800</v>
      </c>
      <c r="W35" s="47" t="s">
        <v>1149</v>
      </c>
      <c r="X35" t="s">
        <v>1149</v>
      </c>
    </row>
    <row r="36" spans="1:32" x14ac:dyDescent="0.25">
      <c r="A36">
        <v>33</v>
      </c>
      <c r="B36" s="70" t="s">
        <v>2283</v>
      </c>
      <c r="C36" s="70" t="str">
        <f>_House23[[#This Row],[Name]]&amp;""&amp;" ("&amp;""&amp;_House23[[#This Row],[Party]]&amp;""&amp;"-"&amp;""&amp;_House23[[#This Row],[Abbreviation]]&amp;""&amp;")"</f>
        <v>Ruiz, Raul (D-CA)</v>
      </c>
      <c r="D36" s="70" t="s">
        <v>4365</v>
      </c>
      <c r="E36" s="70" t="s">
        <v>883</v>
      </c>
      <c r="F36" s="70" t="s">
        <v>883</v>
      </c>
      <c r="G36" s="70" t="str">
        <f>IF(_House23[[#This Row],[Import Name from Congress.Gov]]=_House23[[#This Row],[Test]],"","FALSE")</f>
        <v/>
      </c>
      <c r="H36" s="70" t="s">
        <v>33</v>
      </c>
      <c r="I36" s="70" t="s">
        <v>2284</v>
      </c>
      <c r="J36" s="70" t="s">
        <v>33</v>
      </c>
      <c r="K36" s="70" t="s">
        <v>1279</v>
      </c>
      <c r="L36" s="70" t="s">
        <v>303</v>
      </c>
      <c r="M36" s="70">
        <f>IF(_House23[[#This Row],[Party]]="D",1,0)</f>
        <v>1</v>
      </c>
      <c r="N36" s="70" t="s">
        <v>2285</v>
      </c>
      <c r="O36" s="70" t="s">
        <v>2286</v>
      </c>
      <c r="P36" s="206">
        <v>40280</v>
      </c>
      <c r="Q36" s="206">
        <v>56500</v>
      </c>
      <c r="R36" s="206">
        <v>4500</v>
      </c>
      <c r="S36" s="47">
        <v>0</v>
      </c>
      <c r="T36" s="47">
        <v>0</v>
      </c>
      <c r="U36" s="47">
        <v>0</v>
      </c>
      <c r="V36" s="47">
        <f>_House23[[#This Row],[H&amp;R Block]]+_House23[[#This Row],[Intui (Turbo Tax)]]</f>
        <v>0</v>
      </c>
      <c r="W36" s="47" t="s">
        <v>1150</v>
      </c>
      <c r="X36" t="s">
        <v>1149</v>
      </c>
    </row>
    <row r="37" spans="1:32" x14ac:dyDescent="0.25">
      <c r="A37">
        <v>34</v>
      </c>
      <c r="B37" s="70" t="s">
        <v>2391</v>
      </c>
      <c r="C37" s="70" t="str">
        <f>_House23[[#This Row],[Name]]&amp;""&amp;" ("&amp;""&amp;_House23[[#This Row],[Party]]&amp;""&amp;"-"&amp;""&amp;_House23[[#This Row],[Abbreviation]]&amp;""&amp;")"</f>
        <v>Thompson, Mike (D-CA)</v>
      </c>
      <c r="D37" s="70" t="s">
        <v>4396</v>
      </c>
      <c r="E37" s="70" t="s">
        <v>1201</v>
      </c>
      <c r="F37" s="70" t="s">
        <v>1201</v>
      </c>
      <c r="G37" s="70" t="str">
        <f>IF(_House23[[#This Row],[Import Name from Congress.Gov]]=_House23[[#This Row],[Test]],"","FALSE")</f>
        <v/>
      </c>
      <c r="H37" s="70" t="s">
        <v>33</v>
      </c>
      <c r="I37" s="70" t="s">
        <v>2392</v>
      </c>
      <c r="J37" s="70" t="s">
        <v>33</v>
      </c>
      <c r="K37" s="70" t="s">
        <v>1279</v>
      </c>
      <c r="L37" s="70" t="s">
        <v>303</v>
      </c>
      <c r="M37" s="70">
        <f>IF(_House23[[#This Row],[Party]]="D",1,0)</f>
        <v>1</v>
      </c>
      <c r="N37" s="70" t="s">
        <v>2393</v>
      </c>
      <c r="O37" s="70" t="s">
        <v>2394</v>
      </c>
      <c r="P37" s="206">
        <v>95724</v>
      </c>
      <c r="Q37" s="206">
        <v>15003</v>
      </c>
      <c r="R37" s="206">
        <v>4263</v>
      </c>
      <c r="S37" s="47">
        <v>0</v>
      </c>
      <c r="T37" s="47">
        <v>0</v>
      </c>
      <c r="U37" s="47">
        <v>2500</v>
      </c>
      <c r="V37" s="47">
        <f>_House23[[#This Row],[H&amp;R Block]]+_House23[[#This Row],[Intui (Turbo Tax)]]</f>
        <v>2500</v>
      </c>
      <c r="W37" s="47" t="s">
        <v>1150</v>
      </c>
      <c r="X37" t="s">
        <v>1149</v>
      </c>
    </row>
    <row r="38" spans="1:32" x14ac:dyDescent="0.25">
      <c r="A38">
        <v>35</v>
      </c>
      <c r="B38" s="162" t="s">
        <v>2796</v>
      </c>
      <c r="C38" s="162" t="str">
        <f>_House23[[#This Row],[Name]]&amp;""&amp;" ("&amp;""&amp;_House23[[#This Row],[Party]]&amp;""&amp;"-"&amp;""&amp;_House23[[#This Row],[Abbreviation]]&amp;""&amp;")"</f>
        <v>Estes, Ron (R-KS)</v>
      </c>
      <c r="D38" s="162" t="s">
        <v>4042</v>
      </c>
      <c r="E38" s="162" t="s">
        <v>961</v>
      </c>
      <c r="F38" s="162" t="s">
        <v>961</v>
      </c>
      <c r="G38" s="162" t="str">
        <f>IF(_House23[[#This Row],[Import Name from Congress.Gov]]=_House23[[#This Row],[Test]],"","FALSE")</f>
        <v/>
      </c>
      <c r="H38" s="162" t="s">
        <v>44</v>
      </c>
      <c r="I38" s="162" t="s">
        <v>2797</v>
      </c>
      <c r="J38" s="162" t="s">
        <v>44</v>
      </c>
      <c r="K38" s="162" t="s">
        <v>1291</v>
      </c>
      <c r="L38" s="162" t="s">
        <v>305</v>
      </c>
      <c r="M38" s="162">
        <f>IF(_House23[[#This Row],[Party]]="D",1,0)</f>
        <v>0</v>
      </c>
      <c r="N38" s="162" t="s">
        <v>2798</v>
      </c>
      <c r="O38" s="162" t="s">
        <v>2799</v>
      </c>
      <c r="P38" s="205">
        <v>82154</v>
      </c>
      <c r="Q38" s="205">
        <v>17000</v>
      </c>
      <c r="R38" s="205">
        <v>4002</v>
      </c>
      <c r="S38" s="47">
        <v>3000</v>
      </c>
      <c r="T38" s="47">
        <v>0</v>
      </c>
      <c r="U38" s="47">
        <v>7500</v>
      </c>
      <c r="V38" s="47">
        <f>_House23[[#This Row],[H&amp;R Block]]+_House23[[#This Row],[Intui (Turbo Tax)]]</f>
        <v>7500</v>
      </c>
      <c r="W38" s="47" t="s">
        <v>1149</v>
      </c>
      <c r="X38" t="s">
        <v>1149</v>
      </c>
    </row>
    <row r="39" spans="1:32" x14ac:dyDescent="0.25">
      <c r="A39">
        <v>36</v>
      </c>
      <c r="B39" s="162" t="s">
        <v>2167</v>
      </c>
      <c r="C39" s="162" t="str">
        <f>_House23[[#This Row],[Name]]&amp;""&amp;" ("&amp;""&amp;_House23[[#This Row],[Party]]&amp;""&amp;"-"&amp;""&amp;_House23[[#This Row],[Abbreviation]]&amp;""&amp;")"</f>
        <v>Schweikert, David (R-AZ)</v>
      </c>
      <c r="D39" s="162" t="s">
        <v>4169</v>
      </c>
      <c r="E39" s="162" t="s">
        <v>851</v>
      </c>
      <c r="F39" s="162" t="s">
        <v>851</v>
      </c>
      <c r="G39" s="162" t="str">
        <f>IF(_House23[[#This Row],[Import Name from Congress.Gov]]=_House23[[#This Row],[Test]],"","FALSE")</f>
        <v/>
      </c>
      <c r="H39" s="162" t="s">
        <v>31</v>
      </c>
      <c r="I39" s="162" t="s">
        <v>2168</v>
      </c>
      <c r="J39" s="162" t="s">
        <v>31</v>
      </c>
      <c r="K39" s="162" t="s">
        <v>1277</v>
      </c>
      <c r="L39" s="162" t="s">
        <v>305</v>
      </c>
      <c r="M39" s="162">
        <f>IF(_House23[[#This Row],[Party]]="D",1,0)</f>
        <v>0</v>
      </c>
      <c r="N39" s="162" t="s">
        <v>2169</v>
      </c>
      <c r="O39" s="162" t="s">
        <v>2170</v>
      </c>
      <c r="P39" s="205">
        <v>194446</v>
      </c>
      <c r="Q39" s="205">
        <v>4750</v>
      </c>
      <c r="R39" s="205">
        <v>4000</v>
      </c>
      <c r="S39" s="47">
        <v>14050</v>
      </c>
      <c r="T39" s="47">
        <v>0</v>
      </c>
      <c r="U39" s="47">
        <v>0</v>
      </c>
      <c r="V39" s="47">
        <f>_House23[[#This Row],[H&amp;R Block]]+_House23[[#This Row],[Intui (Turbo Tax)]]</f>
        <v>0</v>
      </c>
      <c r="W39" s="47" t="s">
        <v>1149</v>
      </c>
      <c r="X39" t="s">
        <v>1149</v>
      </c>
    </row>
    <row r="40" spans="1:32" x14ac:dyDescent="0.25">
      <c r="A40">
        <v>37</v>
      </c>
      <c r="B40" s="162" t="s">
        <v>2824</v>
      </c>
      <c r="C40" s="162" t="str">
        <f>_House23[[#This Row],[Name]]&amp;""&amp;" ("&amp;""&amp;_House23[[#This Row],[Party]]&amp;""&amp;"-"&amp;""&amp;_House23[[#This Row],[Abbreviation]]&amp;""&amp;")"</f>
        <v>Scalise, Steve (R-LA)</v>
      </c>
      <c r="D40" s="162" t="s">
        <v>4168</v>
      </c>
      <c r="E40" s="162" t="s">
        <v>966</v>
      </c>
      <c r="F40" s="162" t="s">
        <v>966</v>
      </c>
      <c r="G40" s="162" t="str">
        <f>IF(_House23[[#This Row],[Import Name from Congress.Gov]]=_House23[[#This Row],[Test]],"","FALSE")</f>
        <v/>
      </c>
      <c r="H40" s="162" t="s">
        <v>46</v>
      </c>
      <c r="I40" s="162" t="s">
        <v>2825</v>
      </c>
      <c r="J40" s="162" t="s">
        <v>46</v>
      </c>
      <c r="K40" s="162" t="s">
        <v>1293</v>
      </c>
      <c r="L40" s="162" t="s">
        <v>305</v>
      </c>
      <c r="M40" s="162">
        <f>IF(_House23[[#This Row],[Party]]="D",1,0)</f>
        <v>0</v>
      </c>
      <c r="N40" s="162" t="s">
        <v>2826</v>
      </c>
      <c r="O40" s="162" t="s">
        <v>2827</v>
      </c>
      <c r="P40" s="205">
        <v>520959</v>
      </c>
      <c r="Q40" s="205">
        <v>63249</v>
      </c>
      <c r="R40" s="205">
        <v>3630</v>
      </c>
      <c r="S40" s="47">
        <v>79752</v>
      </c>
      <c r="T40" s="47">
        <v>0</v>
      </c>
      <c r="U40" s="47">
        <v>8218</v>
      </c>
      <c r="V40" s="47">
        <f>_House23[[#This Row],[H&amp;R Block]]+_House23[[#This Row],[Intui (Turbo Tax)]]</f>
        <v>8218</v>
      </c>
      <c r="W40" s="47" t="s">
        <v>1149</v>
      </c>
      <c r="X40" t="s">
        <v>1149</v>
      </c>
    </row>
    <row r="41" spans="1:32" x14ac:dyDescent="0.25">
      <c r="A41">
        <v>38</v>
      </c>
      <c r="B41" s="162" t="s">
        <v>3571</v>
      </c>
      <c r="C41" s="162" t="str">
        <f>_House23[[#This Row],[Name]]&amp;""&amp;" ("&amp;""&amp;_House23[[#This Row],[Party]]&amp;""&amp;"-"&amp;""&amp;_House23[[#This Row],[Abbreviation]]&amp;""&amp;")"</f>
        <v>McCaul, Michael (R-TX)</v>
      </c>
      <c r="D41" s="162" t="s">
        <v>4126</v>
      </c>
      <c r="E41" s="162" t="s">
        <v>1099</v>
      </c>
      <c r="F41" s="162" t="s">
        <v>1099</v>
      </c>
      <c r="G41" s="162" t="str">
        <f>IF(_House23[[#This Row],[Import Name from Congress.Gov]]=_House23[[#This Row],[Test]],"","FALSE")</f>
        <v/>
      </c>
      <c r="H41" s="162" t="s">
        <v>71</v>
      </c>
      <c r="I41" s="162" t="s">
        <v>3572</v>
      </c>
      <c r="J41" s="162" t="s">
        <v>71</v>
      </c>
      <c r="K41" s="162" t="s">
        <v>1318</v>
      </c>
      <c r="L41" s="162" t="s">
        <v>305</v>
      </c>
      <c r="M41" s="162">
        <f>IF(_House23[[#This Row],[Party]]="D",1,0)</f>
        <v>0</v>
      </c>
      <c r="N41" s="162" t="s">
        <v>3573</v>
      </c>
      <c r="O41" s="162" t="s">
        <v>3574</v>
      </c>
      <c r="P41" s="205">
        <v>194168</v>
      </c>
      <c r="Q41" s="205">
        <v>5966</v>
      </c>
      <c r="R41" s="205">
        <v>3502</v>
      </c>
      <c r="S41" s="47">
        <v>2100</v>
      </c>
      <c r="T41" s="47">
        <v>0</v>
      </c>
      <c r="U41" s="47">
        <v>0</v>
      </c>
      <c r="V41" s="47">
        <f>_House23[[#This Row],[H&amp;R Block]]+_House23[[#This Row],[Intui (Turbo Tax)]]</f>
        <v>0</v>
      </c>
      <c r="W41" s="47" t="s">
        <v>1149</v>
      </c>
      <c r="X41" t="s">
        <v>1149</v>
      </c>
    </row>
    <row r="42" spans="1:32" x14ac:dyDescent="0.25">
      <c r="A42">
        <v>39</v>
      </c>
      <c r="B42" s="70" t="s">
        <v>2367</v>
      </c>
      <c r="C42" s="70" t="str">
        <f>_House23[[#This Row],[Name]]&amp;""&amp;" ("&amp;""&amp;_House23[[#This Row],[Party]]&amp;""&amp;"-"&amp;""&amp;_House23[[#This Row],[Abbreviation]]&amp;""&amp;")"</f>
        <v>Barragan, Nanette (D-CA)</v>
      </c>
      <c r="D42" s="70" t="s">
        <v>4220</v>
      </c>
      <c r="E42" s="70" t="s">
        <v>889</v>
      </c>
      <c r="F42" s="70" t="s">
        <v>889</v>
      </c>
      <c r="G42" s="70" t="str">
        <f>IF(_House23[[#This Row],[Import Name from Congress.Gov]]=_House23[[#This Row],[Test]],"","FALSE")</f>
        <v/>
      </c>
      <c r="H42" s="70" t="s">
        <v>33</v>
      </c>
      <c r="I42" s="70" t="s">
        <v>2368</v>
      </c>
      <c r="J42" s="70" t="s">
        <v>33</v>
      </c>
      <c r="K42" s="70" t="s">
        <v>1279</v>
      </c>
      <c r="L42" s="70" t="s">
        <v>303</v>
      </c>
      <c r="M42" s="70">
        <f>IF(_House23[[#This Row],[Party]]="D",1,0)</f>
        <v>1</v>
      </c>
      <c r="N42" s="70" t="s">
        <v>2369</v>
      </c>
      <c r="O42" s="70" t="s">
        <v>2370</v>
      </c>
      <c r="P42" s="206">
        <v>50100</v>
      </c>
      <c r="Q42" s="206">
        <v>27500</v>
      </c>
      <c r="R42" s="206">
        <v>3500</v>
      </c>
      <c r="S42" s="47">
        <v>0</v>
      </c>
      <c r="T42" s="47">
        <v>0</v>
      </c>
      <c r="U42" s="47">
        <v>0</v>
      </c>
      <c r="V42" s="47">
        <f>_House23[[#This Row],[H&amp;R Block]]+_House23[[#This Row],[Intui (Turbo Tax)]]</f>
        <v>0</v>
      </c>
      <c r="W42" s="47" t="s">
        <v>1150</v>
      </c>
      <c r="X42" t="s">
        <v>1150</v>
      </c>
    </row>
    <row r="43" spans="1:32" x14ac:dyDescent="0.25">
      <c r="A43">
        <v>40</v>
      </c>
      <c r="B43" s="70" t="s">
        <v>3463</v>
      </c>
      <c r="C43" s="70" t="str">
        <f>_House23[[#This Row],[Name]]&amp;""&amp;" ("&amp;""&amp;_House23[[#This Row],[Party]]&amp;""&amp;"-"&amp;""&amp;_House23[[#This Row],[Abbreviation]]&amp;""&amp;")"</f>
        <v>Boyle, Brendan (D-PA)</v>
      </c>
      <c r="D43" s="70" t="s">
        <v>4229</v>
      </c>
      <c r="E43" s="70" t="s">
        <v>3948</v>
      </c>
      <c r="F43" s="70" t="s">
        <v>3948</v>
      </c>
      <c r="G43" s="70" t="str">
        <f>IF(_House23[[#This Row],[Import Name from Congress.Gov]]=_House23[[#This Row],[Test]],"","FALSE")</f>
        <v/>
      </c>
      <c r="H43" s="70" t="s">
        <v>66</v>
      </c>
      <c r="I43" s="70" t="s">
        <v>3464</v>
      </c>
      <c r="J43" s="70" t="s">
        <v>66</v>
      </c>
      <c r="K43" s="70" t="s">
        <v>1313</v>
      </c>
      <c r="L43" s="70" t="s">
        <v>303</v>
      </c>
      <c r="M43" s="70">
        <f>IF(_House23[[#This Row],[Party]]="D",1,0)</f>
        <v>1</v>
      </c>
      <c r="N43" s="70" t="s">
        <v>3465</v>
      </c>
      <c r="O43" s="70" t="s">
        <v>3466</v>
      </c>
      <c r="P43" s="206">
        <v>86700</v>
      </c>
      <c r="Q43" s="206">
        <v>27075</v>
      </c>
      <c r="R43" s="206">
        <v>3500</v>
      </c>
      <c r="S43" s="47">
        <v>0</v>
      </c>
      <c r="T43" s="47">
        <v>0</v>
      </c>
      <c r="U43" s="47">
        <v>5000</v>
      </c>
      <c r="V43" s="47">
        <f>_House23[[#This Row],[H&amp;R Block]]+_House23[[#This Row],[Intui (Turbo Tax)]]</f>
        <v>5000</v>
      </c>
      <c r="W43" s="47" t="s">
        <v>1150</v>
      </c>
      <c r="X43" t="s">
        <v>1149</v>
      </c>
      <c r="AF43" t="s">
        <v>799</v>
      </c>
    </row>
    <row r="44" spans="1:32" x14ac:dyDescent="0.25">
      <c r="A44">
        <v>41</v>
      </c>
      <c r="B44" s="162" t="s">
        <v>3451</v>
      </c>
      <c r="C44" s="162" t="str">
        <f>_House23[[#This Row],[Name]]&amp;""&amp;" ("&amp;""&amp;_House23[[#This Row],[Party]]&amp;""&amp;"-"&amp;""&amp;_House23[[#This Row],[Abbreviation]]&amp;""&amp;")"</f>
        <v>Kelly, Mike (R-PA)</v>
      </c>
      <c r="D44" s="162" t="s">
        <v>4097</v>
      </c>
      <c r="E44" s="162" t="s">
        <v>1225</v>
      </c>
      <c r="F44" s="162" t="s">
        <v>1225</v>
      </c>
      <c r="G44" s="162" t="str">
        <f>IF(_House23[[#This Row],[Import Name from Congress.Gov]]=_House23[[#This Row],[Test]],"","FALSE")</f>
        <v/>
      </c>
      <c r="H44" s="162" t="s">
        <v>66</v>
      </c>
      <c r="I44" s="162" t="s">
        <v>3452</v>
      </c>
      <c r="J44" s="162" t="s">
        <v>66</v>
      </c>
      <c r="K44" s="162" t="s">
        <v>1313</v>
      </c>
      <c r="L44" s="162" t="s">
        <v>305</v>
      </c>
      <c r="M44" s="162">
        <f>IF(_House23[[#This Row],[Party]]="D",1,0)</f>
        <v>0</v>
      </c>
      <c r="N44" s="162" t="s">
        <v>3453</v>
      </c>
      <c r="O44" s="162" t="s">
        <v>3454</v>
      </c>
      <c r="P44" s="205">
        <v>72300</v>
      </c>
      <c r="Q44" s="205">
        <v>28850</v>
      </c>
      <c r="R44" s="205">
        <v>3002</v>
      </c>
      <c r="S44" s="47">
        <v>11550</v>
      </c>
      <c r="T44" s="47">
        <v>0</v>
      </c>
      <c r="U44" s="47">
        <v>2500</v>
      </c>
      <c r="V44" s="47">
        <f>_House23[[#This Row],[H&amp;R Block]]+_House23[[#This Row],[Intui (Turbo Tax)]]</f>
        <v>2500</v>
      </c>
      <c r="W44" s="47" t="s">
        <v>1149</v>
      </c>
      <c r="X44" t="s">
        <v>1149</v>
      </c>
    </row>
    <row r="45" spans="1:32" x14ac:dyDescent="0.25">
      <c r="A45">
        <v>42</v>
      </c>
      <c r="B45" s="70" t="s">
        <v>2828</v>
      </c>
      <c r="C45" s="70" t="str">
        <f>_House23[[#This Row],[Name]]&amp;""&amp;" ("&amp;""&amp;_House23[[#This Row],[Party]]&amp;""&amp;"-"&amp;""&amp;_House23[[#This Row],[Abbreviation]]&amp;""&amp;")"</f>
        <v>Carter, Troy (D-LA)</v>
      </c>
      <c r="D45" s="70" t="s">
        <v>4238</v>
      </c>
      <c r="E45" s="70" t="s">
        <v>1177</v>
      </c>
      <c r="F45" s="70" t="s">
        <v>1177</v>
      </c>
      <c r="G45" s="70" t="str">
        <f>IF(_House23[[#This Row],[Import Name from Congress.Gov]]=_House23[[#This Row],[Test]],"","FALSE")</f>
        <v/>
      </c>
      <c r="H45" s="70" t="s">
        <v>46</v>
      </c>
      <c r="I45" s="70" t="s">
        <v>2829</v>
      </c>
      <c r="J45" s="70" t="s">
        <v>46</v>
      </c>
      <c r="K45" s="70" t="s">
        <v>1293</v>
      </c>
      <c r="L45" s="70" t="s">
        <v>303</v>
      </c>
      <c r="M45" s="70">
        <f>IF(_House23[[#This Row],[Party]]="D",1,0)</f>
        <v>1</v>
      </c>
      <c r="N45" s="70" t="s">
        <v>2830</v>
      </c>
      <c r="O45" s="70" t="s">
        <v>2831</v>
      </c>
      <c r="P45" s="206">
        <v>94654</v>
      </c>
      <c r="Q45" s="206">
        <v>5300</v>
      </c>
      <c r="R45" s="206">
        <v>3000</v>
      </c>
      <c r="S45" s="47">
        <v>0</v>
      </c>
      <c r="T45" s="47">
        <v>0</v>
      </c>
      <c r="U45" s="47">
        <v>0</v>
      </c>
      <c r="V45" s="47">
        <f>_House23[[#This Row],[H&amp;R Block]]+_House23[[#This Row],[Intui (Turbo Tax)]]</f>
        <v>0</v>
      </c>
      <c r="W45" s="47" t="s">
        <v>1150</v>
      </c>
      <c r="X45" t="s">
        <v>1149</v>
      </c>
    </row>
    <row r="46" spans="1:32" x14ac:dyDescent="0.25">
      <c r="A46">
        <v>43</v>
      </c>
      <c r="B46" s="70" t="s">
        <v>3805</v>
      </c>
      <c r="C46" s="70" t="str">
        <f>_House23[[#This Row],[Name]]&amp;""&amp;" ("&amp;""&amp;_House23[[#This Row],[Party]]&amp;""&amp;"-"&amp;""&amp;_House23[[#This Row],[Abbreviation]]&amp;""&amp;")"</f>
        <v>Kilmer, Derek (D-WA)</v>
      </c>
      <c r="D46" s="70" t="s">
        <v>4311</v>
      </c>
      <c r="E46" s="70" t="s">
        <v>1137</v>
      </c>
      <c r="F46" s="70" t="s">
        <v>1137</v>
      </c>
      <c r="G46" s="70" t="str">
        <f>IF(_House23[[#This Row],[Import Name from Congress.Gov]]=_House23[[#This Row],[Test]],"","FALSE")</f>
        <v/>
      </c>
      <c r="H46" s="70" t="s">
        <v>75</v>
      </c>
      <c r="I46" s="70" t="s">
        <v>3806</v>
      </c>
      <c r="J46" s="70" t="s">
        <v>75</v>
      </c>
      <c r="K46" s="70" t="s">
        <v>1322</v>
      </c>
      <c r="L46" s="70" t="s">
        <v>303</v>
      </c>
      <c r="M46" s="70">
        <f>IF(_House23[[#This Row],[Party]]="D",1,0)</f>
        <v>1</v>
      </c>
      <c r="N46" s="70" t="s">
        <v>3807</v>
      </c>
      <c r="O46" s="70" t="s">
        <v>3808</v>
      </c>
      <c r="P46" s="206">
        <v>94750</v>
      </c>
      <c r="Q46" s="206">
        <v>33040</v>
      </c>
      <c r="R46" s="206">
        <v>3000</v>
      </c>
      <c r="S46" s="47">
        <v>0</v>
      </c>
      <c r="T46" s="47">
        <v>0</v>
      </c>
      <c r="U46" s="47">
        <v>0</v>
      </c>
      <c r="V46" s="47">
        <f>_House23[[#This Row],[H&amp;R Block]]+_House23[[#This Row],[Intui (Turbo Tax)]]</f>
        <v>0</v>
      </c>
      <c r="W46" s="47" t="s">
        <v>1150</v>
      </c>
      <c r="X46" t="s">
        <v>1149</v>
      </c>
      <c r="AC46" t="s">
        <v>799</v>
      </c>
    </row>
    <row r="47" spans="1:32" x14ac:dyDescent="0.25">
      <c r="A47">
        <v>44</v>
      </c>
      <c r="B47" s="162" t="s">
        <v>2688</v>
      </c>
      <c r="C47" s="162" t="str">
        <f>_House23[[#This Row],[Name]]&amp;""&amp;" ("&amp;""&amp;_House23[[#This Row],[Party]]&amp;""&amp;"-"&amp;""&amp;_House23[[#This Row],[Abbreviation]]&amp;""&amp;")"</f>
        <v>LaHood, Darin (R-IL)</v>
      </c>
      <c r="D47" s="162" t="s">
        <v>4103</v>
      </c>
      <c r="E47" s="162" t="s">
        <v>944</v>
      </c>
      <c r="F47" s="162" t="s">
        <v>944</v>
      </c>
      <c r="G47" s="162" t="str">
        <f>IF(_House23[[#This Row],[Import Name from Congress.Gov]]=_House23[[#This Row],[Test]],"","FALSE")</f>
        <v/>
      </c>
      <c r="H47" s="162" t="s">
        <v>41</v>
      </c>
      <c r="I47" s="162" t="s">
        <v>2689</v>
      </c>
      <c r="J47" s="162" t="s">
        <v>41</v>
      </c>
      <c r="K47" s="162" t="s">
        <v>1288</v>
      </c>
      <c r="L47" s="162" t="s">
        <v>305</v>
      </c>
      <c r="M47" s="162">
        <f>IF(_House23[[#This Row],[Party]]="D",1,0)</f>
        <v>0</v>
      </c>
      <c r="N47" s="162" t="s">
        <v>2690</v>
      </c>
      <c r="O47" s="162" t="s">
        <v>2691</v>
      </c>
      <c r="P47" s="205">
        <v>149000</v>
      </c>
      <c r="Q47" s="205">
        <v>79000</v>
      </c>
      <c r="R47" s="205">
        <v>3000</v>
      </c>
      <c r="S47" s="47">
        <v>3530</v>
      </c>
      <c r="T47" s="47">
        <v>0</v>
      </c>
      <c r="U47" s="47">
        <v>3500</v>
      </c>
      <c r="V47" s="47">
        <f>_House23[[#This Row],[H&amp;R Block]]+_House23[[#This Row],[Intui (Turbo Tax)]]</f>
        <v>3500</v>
      </c>
      <c r="W47" s="47" t="s">
        <v>1149</v>
      </c>
      <c r="X47" t="s">
        <v>1149</v>
      </c>
    </row>
    <row r="48" spans="1:32" x14ac:dyDescent="0.25">
      <c r="A48">
        <v>45</v>
      </c>
      <c r="B48" s="162" t="s">
        <v>2740</v>
      </c>
      <c r="C48" s="162" t="str">
        <f>_House23[[#This Row],[Name]]&amp;""&amp;" ("&amp;""&amp;_House23[[#This Row],[Party]]&amp;""&amp;"-"&amp;""&amp;_House23[[#This Row],[Abbreviation]]&amp;""&amp;")"</f>
        <v>Banks, Jim (R-IN)</v>
      </c>
      <c r="D48" s="162" t="s">
        <v>3992</v>
      </c>
      <c r="E48" s="162" t="s">
        <v>950</v>
      </c>
      <c r="F48" s="162" t="s">
        <v>950</v>
      </c>
      <c r="G48" s="162" t="str">
        <f>IF(_House23[[#This Row],[Import Name from Congress.Gov]]=_House23[[#This Row],[Test]],"","FALSE")</f>
        <v/>
      </c>
      <c r="H48" s="162" t="s">
        <v>42</v>
      </c>
      <c r="I48" s="162" t="s">
        <v>2741</v>
      </c>
      <c r="J48" s="162" t="s">
        <v>42</v>
      </c>
      <c r="K48" s="162" t="s">
        <v>1289</v>
      </c>
      <c r="L48" s="162" t="s">
        <v>305</v>
      </c>
      <c r="M48" s="162">
        <f>IF(_House23[[#This Row],[Party]]="D",1,0)</f>
        <v>0</v>
      </c>
      <c r="N48" s="162" t="s">
        <v>2742</v>
      </c>
      <c r="O48" s="162" t="s">
        <v>2743</v>
      </c>
      <c r="P48" s="205">
        <v>66470</v>
      </c>
      <c r="Q48" s="205">
        <v>12000</v>
      </c>
      <c r="R48" s="205">
        <v>2502</v>
      </c>
      <c r="S48" s="47">
        <v>7750</v>
      </c>
      <c r="T48" s="47">
        <v>0</v>
      </c>
      <c r="U48" s="47">
        <v>3000</v>
      </c>
      <c r="V48" s="47">
        <f>_House23[[#This Row],[H&amp;R Block]]+_House23[[#This Row],[Intui (Turbo Tax)]]</f>
        <v>3000</v>
      </c>
      <c r="W48" s="47" t="s">
        <v>1149</v>
      </c>
      <c r="X48" t="s">
        <v>1149</v>
      </c>
    </row>
    <row r="49" spans="1:24" x14ac:dyDescent="0.25">
      <c r="A49">
        <v>46</v>
      </c>
      <c r="B49" s="162" t="s">
        <v>2820</v>
      </c>
      <c r="C49" s="162" t="str">
        <f>_House23[[#This Row],[Name]]&amp;""&amp;" ("&amp;""&amp;_House23[[#This Row],[Party]]&amp;""&amp;"-"&amp;""&amp;_House23[[#This Row],[Abbreviation]]&amp;""&amp;")"</f>
        <v>Barr, Andy (R-KY)</v>
      </c>
      <c r="D49" s="162" t="s">
        <v>3993</v>
      </c>
      <c r="E49" s="162" t="s">
        <v>965</v>
      </c>
      <c r="F49" s="162" t="s">
        <v>965</v>
      </c>
      <c r="G49" s="162" t="str">
        <f>IF(_House23[[#This Row],[Import Name from Congress.Gov]]=_House23[[#This Row],[Test]],"","FALSE")</f>
        <v/>
      </c>
      <c r="H49" s="162" t="s">
        <v>45</v>
      </c>
      <c r="I49" s="162" t="s">
        <v>2821</v>
      </c>
      <c r="J49" s="162" t="s">
        <v>45</v>
      </c>
      <c r="K49" s="162" t="s">
        <v>1292</v>
      </c>
      <c r="L49" s="162" t="s">
        <v>305</v>
      </c>
      <c r="M49" s="162">
        <f>IF(_House23[[#This Row],[Party]]="D",1,0)</f>
        <v>0</v>
      </c>
      <c r="N49" s="162" t="s">
        <v>2822</v>
      </c>
      <c r="O49" s="162" t="s">
        <v>2823</v>
      </c>
      <c r="P49" s="205">
        <v>252246</v>
      </c>
      <c r="Q49" s="205">
        <v>2900</v>
      </c>
      <c r="R49" s="205">
        <v>2500</v>
      </c>
      <c r="S49" s="47">
        <v>10575</v>
      </c>
      <c r="T49" s="47">
        <v>0</v>
      </c>
      <c r="U49" s="47">
        <v>0</v>
      </c>
      <c r="V49" s="47">
        <f>_House23[[#This Row],[H&amp;R Block]]+_House23[[#This Row],[Intui (Turbo Tax)]]</f>
        <v>0</v>
      </c>
      <c r="W49" s="47" t="s">
        <v>1149</v>
      </c>
      <c r="X49" t="s">
        <v>1149</v>
      </c>
    </row>
    <row r="50" spans="1:24" x14ac:dyDescent="0.25">
      <c r="A50">
        <v>47</v>
      </c>
      <c r="B50" s="70" t="s">
        <v>2960</v>
      </c>
      <c r="C50" s="70" t="str">
        <f>_House23[[#This Row],[Name]]&amp;""&amp;" ("&amp;""&amp;_House23[[#This Row],[Party]]&amp;""&amp;"-"&amp;""&amp;_House23[[#This Row],[Abbreviation]]&amp;""&amp;")"</f>
        <v>Dingell, Debbie (D-MI)</v>
      </c>
      <c r="D50" s="70" t="s">
        <v>4268</v>
      </c>
      <c r="E50" s="70" t="s">
        <v>989</v>
      </c>
      <c r="F50" s="70" t="s">
        <v>989</v>
      </c>
      <c r="G50" s="70" t="str">
        <f>IF(_House23[[#This Row],[Import Name from Congress.Gov]]=_House23[[#This Row],[Test]],"","FALSE")</f>
        <v/>
      </c>
      <c r="H50" s="70" t="s">
        <v>50</v>
      </c>
      <c r="I50" s="70" t="s">
        <v>2961</v>
      </c>
      <c r="J50" s="70" t="s">
        <v>50</v>
      </c>
      <c r="K50" s="70" t="s">
        <v>1297</v>
      </c>
      <c r="L50" s="70" t="s">
        <v>303</v>
      </c>
      <c r="M50" s="70">
        <f>IF(_House23[[#This Row],[Party]]="D",1,0)</f>
        <v>1</v>
      </c>
      <c r="N50" s="70" t="s">
        <v>2962</v>
      </c>
      <c r="O50" s="70" t="s">
        <v>2963</v>
      </c>
      <c r="P50" s="206">
        <v>57415</v>
      </c>
      <c r="Q50" s="206">
        <v>5375</v>
      </c>
      <c r="R50" s="206">
        <v>2500</v>
      </c>
      <c r="S50" s="47">
        <v>0</v>
      </c>
      <c r="T50" s="47">
        <v>0</v>
      </c>
      <c r="U50" s="47">
        <v>30</v>
      </c>
      <c r="V50" s="47">
        <f>_House23[[#This Row],[H&amp;R Block]]+_House23[[#This Row],[Intui (Turbo Tax)]]</f>
        <v>30</v>
      </c>
      <c r="W50" s="47" t="s">
        <v>1150</v>
      </c>
      <c r="X50" t="s">
        <v>1149</v>
      </c>
    </row>
    <row r="51" spans="1:24" x14ac:dyDescent="0.25">
      <c r="A51">
        <v>48</v>
      </c>
      <c r="B51" s="162" t="s">
        <v>3607</v>
      </c>
      <c r="C51" s="162" t="str">
        <f>_House23[[#This Row],[Name]]&amp;""&amp;" ("&amp;""&amp;_House23[[#This Row],[Party]]&amp;""&amp;"-"&amp;""&amp;_House23[[#This Row],[Abbreviation]]&amp;""&amp;")"</f>
        <v>Arrington, Jodey (R-TX)</v>
      </c>
      <c r="D51" s="162" t="s">
        <v>3987</v>
      </c>
      <c r="E51" s="162" t="s">
        <v>1105</v>
      </c>
      <c r="F51" s="162" t="s">
        <v>1105</v>
      </c>
      <c r="G51" s="162" t="str">
        <f>IF(_House23[[#This Row],[Import Name from Congress.Gov]]=_House23[[#This Row],[Test]],"","FALSE")</f>
        <v/>
      </c>
      <c r="H51" s="162" t="s">
        <v>71</v>
      </c>
      <c r="I51" s="162" t="s">
        <v>3608</v>
      </c>
      <c r="J51" s="162" t="s">
        <v>71</v>
      </c>
      <c r="K51" s="162" t="s">
        <v>1318</v>
      </c>
      <c r="L51" s="162" t="s">
        <v>305</v>
      </c>
      <c r="M51" s="162">
        <f>IF(_House23[[#This Row],[Party]]="D",1,0)</f>
        <v>0</v>
      </c>
      <c r="N51" s="162" t="s">
        <v>3609</v>
      </c>
      <c r="O51" s="162" t="s">
        <v>3610</v>
      </c>
      <c r="P51" s="205">
        <v>166650</v>
      </c>
      <c r="Q51" s="205">
        <v>30750</v>
      </c>
      <c r="R51" s="205">
        <v>2000</v>
      </c>
      <c r="S51" s="47">
        <v>9946</v>
      </c>
      <c r="T51" s="47">
        <v>0</v>
      </c>
      <c r="U51" s="47">
        <v>6000</v>
      </c>
      <c r="V51" s="47">
        <f>_House23[[#This Row],[H&amp;R Block]]+_House23[[#This Row],[Intui (Turbo Tax)]]</f>
        <v>6000</v>
      </c>
      <c r="W51" s="47" t="s">
        <v>1149</v>
      </c>
      <c r="X51" t="s">
        <v>1149</v>
      </c>
    </row>
    <row r="52" spans="1:24" x14ac:dyDescent="0.25">
      <c r="A52">
        <v>49</v>
      </c>
      <c r="B52" s="70" t="s">
        <v>2617</v>
      </c>
      <c r="C52" s="70" t="str">
        <f>_House23[[#This Row],[Name]]&amp;""&amp;" ("&amp;""&amp;_House23[[#This Row],[Party]]&amp;""&amp;"-"&amp;""&amp;_House23[[#This Row],[Abbreviation]]&amp;""&amp;")"</f>
        <v>Bishop, Sanford (D-GA)</v>
      </c>
      <c r="D52" s="70" t="s">
        <v>4224</v>
      </c>
      <c r="E52" s="70" t="s">
        <v>1176</v>
      </c>
      <c r="F52" s="70" t="s">
        <v>1176</v>
      </c>
      <c r="G52" s="70" t="str">
        <f>IF(_House23[[#This Row],[Import Name from Congress.Gov]]=_House23[[#This Row],[Test]],"","FALSE")</f>
        <v/>
      </c>
      <c r="H52" s="70" t="s">
        <v>38</v>
      </c>
      <c r="I52" s="70" t="s">
        <v>2618</v>
      </c>
      <c r="J52" s="70" t="s">
        <v>38</v>
      </c>
      <c r="K52" s="70" t="s">
        <v>1285</v>
      </c>
      <c r="L52" s="70" t="s">
        <v>303</v>
      </c>
      <c r="M52" s="70">
        <f>IF(_House23[[#This Row],[Party]]="D",1,0)</f>
        <v>1</v>
      </c>
      <c r="N52" s="70" t="s">
        <v>2619</v>
      </c>
      <c r="O52" s="70" t="s">
        <v>2620</v>
      </c>
      <c r="P52" s="206">
        <v>74545</v>
      </c>
      <c r="Q52" s="206">
        <v>14750</v>
      </c>
      <c r="R52" s="206">
        <v>2000</v>
      </c>
      <c r="S52" s="47">
        <v>0</v>
      </c>
      <c r="T52" s="47">
        <v>0</v>
      </c>
      <c r="U52" s="47">
        <v>0</v>
      </c>
      <c r="V52" s="47">
        <f>_House23[[#This Row],[H&amp;R Block]]+_House23[[#This Row],[Intui (Turbo Tax)]]</f>
        <v>0</v>
      </c>
      <c r="W52" s="47" t="s">
        <v>1150</v>
      </c>
      <c r="X52" t="s">
        <v>1149</v>
      </c>
    </row>
    <row r="53" spans="1:24" x14ac:dyDescent="0.25">
      <c r="A53">
        <v>50</v>
      </c>
      <c r="B53" s="70" t="s">
        <v>3487</v>
      </c>
      <c r="C53" s="70" t="str">
        <f>_House23[[#This Row],[Name]]&amp;""&amp;" ("&amp;""&amp;_House23[[#This Row],[Party]]&amp;""&amp;"-"&amp;""&amp;_House23[[#This Row],[Abbreviation]]&amp;""&amp;")"</f>
        <v>Cartwright, Matt (D-PA)</v>
      </c>
      <c r="D53" s="70" t="s">
        <v>4239</v>
      </c>
      <c r="E53" s="70" t="s">
        <v>1084</v>
      </c>
      <c r="F53" s="70" t="s">
        <v>1084</v>
      </c>
      <c r="G53" s="70" t="str">
        <f>IF(_House23[[#This Row],[Import Name from Congress.Gov]]=_House23[[#This Row],[Test]],"","FALSE")</f>
        <v/>
      </c>
      <c r="H53" s="70" t="s">
        <v>66</v>
      </c>
      <c r="I53" s="70" t="s">
        <v>3488</v>
      </c>
      <c r="J53" s="70" t="s">
        <v>66</v>
      </c>
      <c r="K53" s="70" t="s">
        <v>1313</v>
      </c>
      <c r="L53" s="70" t="s">
        <v>303</v>
      </c>
      <c r="M53" s="70">
        <f>IF(_House23[[#This Row],[Party]]="D",1,0)</f>
        <v>1</v>
      </c>
      <c r="N53" s="70" t="s">
        <v>3489</v>
      </c>
      <c r="O53" s="70" t="s">
        <v>3490</v>
      </c>
      <c r="P53" s="206">
        <v>120113</v>
      </c>
      <c r="Q53" s="206">
        <v>11107</v>
      </c>
      <c r="R53" s="206">
        <v>2000</v>
      </c>
      <c r="S53" s="47">
        <v>0</v>
      </c>
      <c r="T53" s="47">
        <v>1000</v>
      </c>
      <c r="U53" s="47">
        <v>0</v>
      </c>
      <c r="V53" s="47">
        <f>_House23[[#This Row],[H&amp;R Block]]+_House23[[#This Row],[Intui (Turbo Tax)]]</f>
        <v>1000</v>
      </c>
      <c r="W53" s="47" t="s">
        <v>1150</v>
      </c>
      <c r="X53" t="s">
        <v>1149</v>
      </c>
    </row>
    <row r="54" spans="1:24" x14ac:dyDescent="0.25">
      <c r="A54">
        <v>51</v>
      </c>
      <c r="B54" s="70" t="s">
        <v>2708</v>
      </c>
      <c r="C54" s="70" t="str">
        <f>_House23[[#This Row],[Name]]&amp;""&amp;" ("&amp;""&amp;_House23[[#This Row],[Party]]&amp;""&amp;"-"&amp;""&amp;_House23[[#This Row],[Abbreviation]]&amp;""&amp;")"</f>
        <v>Garcia, Jesus (D-IL)</v>
      </c>
      <c r="D54" s="70" t="s">
        <v>4209</v>
      </c>
      <c r="E54" s="70" t="s">
        <v>1185</v>
      </c>
      <c r="F54" s="70" t="s">
        <v>1185</v>
      </c>
      <c r="G54" s="70" t="str">
        <f>IF(_House23[[#This Row],[Import Name from Congress.Gov]]=_House23[[#This Row],[Test]],"","FALSE")</f>
        <v/>
      </c>
      <c r="H54" s="70" t="s">
        <v>41</v>
      </c>
      <c r="I54" s="70" t="s">
        <v>2709</v>
      </c>
      <c r="J54" s="70" t="s">
        <v>41</v>
      </c>
      <c r="K54" s="70" t="s">
        <v>1288</v>
      </c>
      <c r="L54" s="70" t="s">
        <v>303</v>
      </c>
      <c r="M54" s="70">
        <f>IF(_House23[[#This Row],[Party]]="D",1,0)</f>
        <v>1</v>
      </c>
      <c r="N54" s="70" t="s">
        <v>2710</v>
      </c>
      <c r="O54" s="70" t="s">
        <v>2711</v>
      </c>
      <c r="P54" s="206">
        <v>47250</v>
      </c>
      <c r="Q54" s="206">
        <v>500</v>
      </c>
      <c r="R54" s="206">
        <v>2000</v>
      </c>
      <c r="S54" s="47">
        <v>0</v>
      </c>
      <c r="T54" s="47">
        <v>0</v>
      </c>
      <c r="U54" s="47">
        <v>0</v>
      </c>
      <c r="V54" s="47">
        <f>_House23[[#This Row],[H&amp;R Block]]+_House23[[#This Row],[Intui (Turbo Tax)]]</f>
        <v>0</v>
      </c>
      <c r="W54" s="47" t="s">
        <v>1151</v>
      </c>
      <c r="X54" t="s">
        <v>1150</v>
      </c>
    </row>
    <row r="55" spans="1:24" x14ac:dyDescent="0.25">
      <c r="A55">
        <v>52</v>
      </c>
      <c r="B55" s="70" t="s">
        <v>2323</v>
      </c>
      <c r="C55" s="70" t="str">
        <f>_House23[[#This Row],[Name]]&amp;""&amp;" ("&amp;""&amp;_House23[[#This Row],[Party]]&amp;""&amp;"-"&amp;""&amp;_House23[[#This Row],[Abbreviation]]&amp;""&amp;")"</f>
        <v>Gomez, Jimmy (D-CA)</v>
      </c>
      <c r="D55" s="70" t="s">
        <v>4285</v>
      </c>
      <c r="E55" s="70" t="s">
        <v>882</v>
      </c>
      <c r="F55" s="70" t="s">
        <v>882</v>
      </c>
      <c r="G55" s="70" t="str">
        <f>IF(_House23[[#This Row],[Import Name from Congress.Gov]]=_House23[[#This Row],[Test]],"","FALSE")</f>
        <v/>
      </c>
      <c r="H55" s="70" t="s">
        <v>33</v>
      </c>
      <c r="I55" s="70" t="s">
        <v>2324</v>
      </c>
      <c r="J55" s="70" t="s">
        <v>33</v>
      </c>
      <c r="K55" s="70" t="s">
        <v>1279</v>
      </c>
      <c r="L55" s="70" t="s">
        <v>303</v>
      </c>
      <c r="M55" s="70">
        <f>IF(_House23[[#This Row],[Party]]="D",1,0)</f>
        <v>1</v>
      </c>
      <c r="N55" s="70" t="s">
        <v>2325</v>
      </c>
      <c r="O55" s="70" t="s">
        <v>2326</v>
      </c>
      <c r="P55" s="206">
        <v>66650</v>
      </c>
      <c r="Q55" s="206">
        <v>21000</v>
      </c>
      <c r="R55" s="206">
        <v>2000</v>
      </c>
      <c r="S55" s="47">
        <v>0</v>
      </c>
      <c r="T55" s="47">
        <v>0</v>
      </c>
      <c r="U55" s="47">
        <v>6000</v>
      </c>
      <c r="V55" s="47">
        <f>_House23[[#This Row],[H&amp;R Block]]+_House23[[#This Row],[Intui (Turbo Tax)]]</f>
        <v>6000</v>
      </c>
      <c r="W55" s="47" t="s">
        <v>1150</v>
      </c>
      <c r="X55" t="s">
        <v>1150</v>
      </c>
    </row>
    <row r="56" spans="1:24" x14ac:dyDescent="0.25">
      <c r="A56">
        <v>53</v>
      </c>
      <c r="B56" s="70" t="s">
        <v>2459</v>
      </c>
      <c r="C56" s="70" t="str">
        <f>_House23[[#This Row],[Name]]&amp;""&amp;" ("&amp;""&amp;_House23[[#This Row],[Party]]&amp;""&amp;"-"&amp;""&amp;_House23[[#This Row],[Abbreviation]]&amp;""&amp;")"</f>
        <v>Larson, John (D-CT)</v>
      </c>
      <c r="D56" s="70" t="s">
        <v>4212</v>
      </c>
      <c r="E56" s="70" t="s">
        <v>1194</v>
      </c>
      <c r="F56" s="70" t="s">
        <v>1194</v>
      </c>
      <c r="G56" s="70" t="str">
        <f>IF(_House23[[#This Row],[Import Name from Congress.Gov]]=_House23[[#This Row],[Test]],"","FALSE")</f>
        <v/>
      </c>
      <c r="H56" s="70" t="s">
        <v>35</v>
      </c>
      <c r="I56" s="70" t="s">
        <v>2460</v>
      </c>
      <c r="J56" s="70" t="s">
        <v>35</v>
      </c>
      <c r="K56" s="70" t="s">
        <v>1281</v>
      </c>
      <c r="L56" s="70" t="s">
        <v>303</v>
      </c>
      <c r="M56" s="70">
        <f>IF(_House23[[#This Row],[Party]]="D",1,0)</f>
        <v>1</v>
      </c>
      <c r="N56" s="70" t="s">
        <v>2461</v>
      </c>
      <c r="O56" s="70" t="s">
        <v>2462</v>
      </c>
      <c r="P56" s="206">
        <v>94750</v>
      </c>
      <c r="Q56" s="206">
        <v>11000</v>
      </c>
      <c r="R56" s="206">
        <v>2000</v>
      </c>
      <c r="S56" s="47">
        <v>0</v>
      </c>
      <c r="T56" s="47">
        <v>0</v>
      </c>
      <c r="U56" s="47">
        <v>2500</v>
      </c>
      <c r="V56" s="47">
        <f>_House23[[#This Row],[H&amp;R Block]]+_House23[[#This Row],[Intui (Turbo Tax)]]</f>
        <v>2500</v>
      </c>
      <c r="W56" s="47" t="s">
        <v>1151</v>
      </c>
      <c r="X56" t="s">
        <v>1150</v>
      </c>
    </row>
    <row r="57" spans="1:24" x14ac:dyDescent="0.25">
      <c r="A57">
        <v>54</v>
      </c>
      <c r="B57" s="70" t="s">
        <v>2415</v>
      </c>
      <c r="C57" s="70" t="str">
        <f>_House23[[#This Row],[Name]]&amp;""&amp;" ("&amp;""&amp;_House23[[#This Row],[Party]]&amp;""&amp;"-"&amp;""&amp;_House23[[#This Row],[Abbreviation]]&amp;""&amp;")"</f>
        <v>Matsui, Doris (D-CA)</v>
      </c>
      <c r="D57" s="70" t="s">
        <v>4325</v>
      </c>
      <c r="E57" s="70" t="s">
        <v>898</v>
      </c>
      <c r="F57" s="70" t="s">
        <v>898</v>
      </c>
      <c r="G57" s="70" t="str">
        <f>IF(_House23[[#This Row],[Import Name from Congress.Gov]]=_House23[[#This Row],[Test]],"","FALSE")</f>
        <v/>
      </c>
      <c r="H57" s="70" t="s">
        <v>33</v>
      </c>
      <c r="I57" s="70" t="s">
        <v>2416</v>
      </c>
      <c r="J57" s="70" t="s">
        <v>33</v>
      </c>
      <c r="K57" s="70" t="s">
        <v>1279</v>
      </c>
      <c r="L57" s="70" t="s">
        <v>303</v>
      </c>
      <c r="M57" s="70">
        <f>IF(_House23[[#This Row],[Party]]="D",1,0)</f>
        <v>1</v>
      </c>
      <c r="N57" s="70" t="s">
        <v>2417</v>
      </c>
      <c r="O57" s="70" t="s">
        <v>2418</v>
      </c>
      <c r="P57" s="206">
        <v>49200</v>
      </c>
      <c r="Q57" s="206">
        <v>14500</v>
      </c>
      <c r="R57" s="206">
        <v>2000</v>
      </c>
      <c r="S57" s="47">
        <v>0</v>
      </c>
      <c r="T57" s="47">
        <v>0</v>
      </c>
      <c r="U57" s="47">
        <v>0</v>
      </c>
      <c r="V57" s="47">
        <f>_House23[[#This Row],[H&amp;R Block]]+_House23[[#This Row],[Intui (Turbo Tax)]]</f>
        <v>0</v>
      </c>
      <c r="W57" s="47" t="s">
        <v>1150</v>
      </c>
      <c r="X57" t="s">
        <v>1161</v>
      </c>
    </row>
    <row r="58" spans="1:24" x14ac:dyDescent="0.25">
      <c r="A58">
        <v>55</v>
      </c>
      <c r="B58" s="162" t="s">
        <v>3575</v>
      </c>
      <c r="C58" s="162" t="str">
        <f>_House23[[#This Row],[Name]]&amp;""&amp;" ("&amp;""&amp;_House23[[#This Row],[Party]]&amp;""&amp;"-"&amp;""&amp;_House23[[#This Row],[Abbreviation]]&amp;""&amp;")"</f>
        <v>Pfluger, August (R-TX)</v>
      </c>
      <c r="D58" s="162" t="s">
        <v>4155</v>
      </c>
      <c r="E58" s="162" t="s">
        <v>1100</v>
      </c>
      <c r="F58" s="162" t="s">
        <v>1100</v>
      </c>
      <c r="G58" s="162" t="str">
        <f>IF(_House23[[#This Row],[Import Name from Congress.Gov]]=_House23[[#This Row],[Test]],"","FALSE")</f>
        <v/>
      </c>
      <c r="H58" s="162" t="s">
        <v>71</v>
      </c>
      <c r="I58" s="162" t="s">
        <v>3576</v>
      </c>
      <c r="J58" s="162" t="s">
        <v>71</v>
      </c>
      <c r="K58" s="162" t="s">
        <v>1318</v>
      </c>
      <c r="L58" s="162" t="s">
        <v>305</v>
      </c>
      <c r="M58" s="162">
        <f>IF(_House23[[#This Row],[Party]]="D",1,0)</f>
        <v>0</v>
      </c>
      <c r="N58" s="162" t="s">
        <v>3577</v>
      </c>
      <c r="O58" s="162" t="s">
        <v>3578</v>
      </c>
      <c r="P58" s="205">
        <v>62445</v>
      </c>
      <c r="Q58" s="205">
        <v>0</v>
      </c>
      <c r="R58" s="205">
        <v>2000</v>
      </c>
      <c r="S58" s="47">
        <v>29975</v>
      </c>
      <c r="T58" s="47">
        <v>0</v>
      </c>
      <c r="U58" s="47">
        <v>2000</v>
      </c>
      <c r="V58" s="47">
        <f>_House23[[#This Row],[H&amp;R Block]]+_House23[[#This Row],[Intui (Turbo Tax)]]</f>
        <v>2000</v>
      </c>
      <c r="W58" s="47" t="s">
        <v>1149</v>
      </c>
      <c r="X58" t="s">
        <v>1149</v>
      </c>
    </row>
    <row r="59" spans="1:24" x14ac:dyDescent="0.25">
      <c r="A59">
        <v>56</v>
      </c>
      <c r="B59" s="70" t="s">
        <v>2339</v>
      </c>
      <c r="C59" s="70" t="str">
        <f>_House23[[#This Row],[Name]]&amp;""&amp;" ("&amp;""&amp;_House23[[#This Row],[Party]]&amp;""&amp;"-"&amp;""&amp;_House23[[#This Row],[Abbreviation]]&amp;""&amp;")"</f>
        <v>Sanchez, Linda (D-CA)</v>
      </c>
      <c r="D59" s="70" t="s">
        <v>4369</v>
      </c>
      <c r="E59" s="70" t="s">
        <v>884</v>
      </c>
      <c r="F59" s="70" t="s">
        <v>884</v>
      </c>
      <c r="G59" s="70" t="str">
        <f>IF(_House23[[#This Row],[Import Name from Congress.Gov]]=_House23[[#This Row],[Test]],"","FALSE")</f>
        <v/>
      </c>
      <c r="H59" s="70" t="s">
        <v>33</v>
      </c>
      <c r="I59" s="70" t="s">
        <v>2340</v>
      </c>
      <c r="J59" s="70" t="s">
        <v>33</v>
      </c>
      <c r="K59" s="70" t="s">
        <v>1279</v>
      </c>
      <c r="L59" s="70" t="s">
        <v>303</v>
      </c>
      <c r="M59" s="70">
        <f>IF(_House23[[#This Row],[Party]]="D",1,0)</f>
        <v>1</v>
      </c>
      <c r="N59" s="70" t="s">
        <v>2341</v>
      </c>
      <c r="O59" s="70" t="s">
        <v>2342</v>
      </c>
      <c r="P59" s="206">
        <v>85850</v>
      </c>
      <c r="Q59" s="206">
        <v>29000</v>
      </c>
      <c r="R59" s="206">
        <v>2000</v>
      </c>
      <c r="S59" s="47">
        <v>0</v>
      </c>
      <c r="T59" s="47">
        <v>0</v>
      </c>
      <c r="U59" s="47">
        <v>5000</v>
      </c>
      <c r="V59" s="47">
        <f>_House23[[#This Row],[H&amp;R Block]]+_House23[[#This Row],[Intui (Turbo Tax)]]</f>
        <v>5000</v>
      </c>
      <c r="W59" s="47" t="s">
        <v>1150</v>
      </c>
      <c r="X59" t="s">
        <v>1150</v>
      </c>
    </row>
    <row r="60" spans="1:24" x14ac:dyDescent="0.25">
      <c r="A60">
        <v>57</v>
      </c>
      <c r="B60" s="70" t="s">
        <v>2327</v>
      </c>
      <c r="C60" s="70" t="str">
        <f>_House23[[#This Row],[Name]]&amp;""&amp;" ("&amp;""&amp;_House23[[#This Row],[Party]]&amp;""&amp;"-"&amp;""&amp;_House23[[#This Row],[Abbreviation]]&amp;""&amp;")"</f>
        <v>Torres, Norma (D-CA)</v>
      </c>
      <c r="D60" s="70" t="s">
        <v>4400</v>
      </c>
      <c r="E60" s="70" t="s">
        <v>1203</v>
      </c>
      <c r="F60" s="70" t="s">
        <v>1203</v>
      </c>
      <c r="G60" s="70" t="str">
        <f>IF(_House23[[#This Row],[Import Name from Congress.Gov]]=_House23[[#This Row],[Test]],"","FALSE")</f>
        <v/>
      </c>
      <c r="H60" s="70" t="s">
        <v>33</v>
      </c>
      <c r="I60" s="70" t="s">
        <v>2328</v>
      </c>
      <c r="J60" s="70" t="s">
        <v>33</v>
      </c>
      <c r="K60" s="70" t="s">
        <v>1279</v>
      </c>
      <c r="L60" s="70" t="s">
        <v>303</v>
      </c>
      <c r="M60" s="70">
        <f>IF(_House23[[#This Row],[Party]]="D",1,0)</f>
        <v>1</v>
      </c>
      <c r="N60" s="70" t="s">
        <v>2329</v>
      </c>
      <c r="O60" s="70" t="s">
        <v>2330</v>
      </c>
      <c r="P60" s="206">
        <v>31900</v>
      </c>
      <c r="Q60" s="206">
        <v>2300</v>
      </c>
      <c r="R60" s="206">
        <v>2000</v>
      </c>
      <c r="S60" s="47">
        <v>0</v>
      </c>
      <c r="T60" s="47">
        <v>0</v>
      </c>
      <c r="U60" s="47">
        <v>0</v>
      </c>
      <c r="V60" s="47">
        <f>_House23[[#This Row],[H&amp;R Block]]+_House23[[#This Row],[Intui (Turbo Tax)]]</f>
        <v>0</v>
      </c>
      <c r="W60" s="47" t="s">
        <v>1150</v>
      </c>
      <c r="X60" t="s">
        <v>1150</v>
      </c>
    </row>
    <row r="61" spans="1:24" x14ac:dyDescent="0.25">
      <c r="A61">
        <v>58</v>
      </c>
      <c r="B61" s="70" t="s">
        <v>3471</v>
      </c>
      <c r="C61" s="70" t="str">
        <f>_House23[[#This Row],[Name]]&amp;""&amp;" ("&amp;""&amp;_House23[[#This Row],[Party]]&amp;""&amp;"-"&amp;""&amp;_House23[[#This Row],[Abbreviation]]&amp;""&amp;")"</f>
        <v>Dean, Madeleine (D-PA)</v>
      </c>
      <c r="D61" s="70" t="s">
        <v>4262</v>
      </c>
      <c r="E61" s="70" t="s">
        <v>3951</v>
      </c>
      <c r="F61" s="70" t="s">
        <v>3951</v>
      </c>
      <c r="G61" s="70" t="str">
        <f>IF(_House23[[#This Row],[Import Name from Congress.Gov]]=_House23[[#This Row],[Test]],"","FALSE")</f>
        <v/>
      </c>
      <c r="H61" s="70" t="s">
        <v>66</v>
      </c>
      <c r="I61" s="70" t="s">
        <v>3472</v>
      </c>
      <c r="J61" s="70" t="s">
        <v>66</v>
      </c>
      <c r="K61" s="70" t="s">
        <v>1313</v>
      </c>
      <c r="L61" s="70" t="s">
        <v>303</v>
      </c>
      <c r="M61" s="70">
        <f>IF(_House23[[#This Row],[Party]]="D",1,0)</f>
        <v>1</v>
      </c>
      <c r="N61" s="70" t="s">
        <v>3473</v>
      </c>
      <c r="O61" s="70" t="s">
        <v>3474</v>
      </c>
      <c r="P61" s="206">
        <v>100737</v>
      </c>
      <c r="Q61" s="206">
        <v>18675</v>
      </c>
      <c r="R61" s="206">
        <v>1500</v>
      </c>
      <c r="S61" s="47">
        <v>0</v>
      </c>
      <c r="T61" s="47">
        <v>0</v>
      </c>
      <c r="U61" s="47">
        <v>0</v>
      </c>
      <c r="V61" s="47">
        <f>_House23[[#This Row],[H&amp;R Block]]+_House23[[#This Row],[Intui (Turbo Tax)]]</f>
        <v>0</v>
      </c>
      <c r="W61" s="47" t="s">
        <v>1150</v>
      </c>
      <c r="X61" t="s">
        <v>1149</v>
      </c>
    </row>
    <row r="62" spans="1:24" x14ac:dyDescent="0.25">
      <c r="A62">
        <v>59</v>
      </c>
      <c r="B62" s="70" t="s">
        <v>3483</v>
      </c>
      <c r="C62" s="70" t="str">
        <f>_House23[[#This Row],[Name]]&amp;""&amp;" ("&amp;""&amp;_House23[[#This Row],[Party]]&amp;""&amp;"-"&amp;""&amp;_House23[[#This Row],[Abbreviation]]&amp;""&amp;")"</f>
        <v>Wild, Susan (D-PA)</v>
      </c>
      <c r="D62" s="70" t="s">
        <v>4413</v>
      </c>
      <c r="E62" s="70" t="s">
        <v>1083</v>
      </c>
      <c r="F62" s="70" t="s">
        <v>1083</v>
      </c>
      <c r="G62" s="70" t="str">
        <f>IF(_House23[[#This Row],[Import Name from Congress.Gov]]=_House23[[#This Row],[Test]],"","FALSE")</f>
        <v/>
      </c>
      <c r="H62" s="70" t="s">
        <v>66</v>
      </c>
      <c r="I62" s="70" t="s">
        <v>3484</v>
      </c>
      <c r="J62" s="70" t="s">
        <v>66</v>
      </c>
      <c r="K62" s="70" t="s">
        <v>1313</v>
      </c>
      <c r="L62" s="70" t="s">
        <v>303</v>
      </c>
      <c r="M62" s="70">
        <f>IF(_House23[[#This Row],[Party]]="D",1,0)</f>
        <v>1</v>
      </c>
      <c r="N62" s="70" t="s">
        <v>3485</v>
      </c>
      <c r="O62" s="70" t="s">
        <v>3486</v>
      </c>
      <c r="P62" s="206">
        <v>193003</v>
      </c>
      <c r="Q62" s="206">
        <v>9720</v>
      </c>
      <c r="R62" s="206">
        <v>1300</v>
      </c>
      <c r="S62" s="47">
        <v>0</v>
      </c>
      <c r="T62" s="47">
        <v>0</v>
      </c>
      <c r="U62" s="47">
        <v>400</v>
      </c>
      <c r="V62" s="47">
        <f>_House23[[#This Row],[H&amp;R Block]]+_House23[[#This Row],[Intui (Turbo Tax)]]</f>
        <v>400</v>
      </c>
      <c r="W62" s="47" t="s">
        <v>1150</v>
      </c>
      <c r="X62" t="s">
        <v>1149</v>
      </c>
    </row>
    <row r="63" spans="1:24" x14ac:dyDescent="0.25">
      <c r="A63">
        <v>60</v>
      </c>
      <c r="B63" s="70" t="s">
        <v>3120</v>
      </c>
      <c r="C63" s="70" t="str">
        <f>_House23[[#This Row],[Name]]&amp;""&amp;" ("&amp;""&amp;_House23[[#This Row],[Party]]&amp;""&amp;"-"&amp;""&amp;_House23[[#This Row],[Abbreviation]]&amp;""&amp;")"</f>
        <v>Kim, Andy (D-NJ)</v>
      </c>
      <c r="D63" s="70" t="s">
        <v>4312</v>
      </c>
      <c r="E63" s="70" t="s">
        <v>1192</v>
      </c>
      <c r="F63" s="70" t="s">
        <v>1192</v>
      </c>
      <c r="G63" s="70" t="str">
        <f>IF(_House23[[#This Row],[Import Name from Congress.Gov]]=_House23[[#This Row],[Test]],"","FALSE")</f>
        <v/>
      </c>
      <c r="H63" s="70" t="s">
        <v>58</v>
      </c>
      <c r="I63" s="70" t="s">
        <v>3121</v>
      </c>
      <c r="J63" s="70" t="s">
        <v>58</v>
      </c>
      <c r="K63" s="70" t="s">
        <v>1305</v>
      </c>
      <c r="L63" s="70" t="s">
        <v>303</v>
      </c>
      <c r="M63" s="70">
        <f>IF(_House23[[#This Row],[Party]]="D",1,0)</f>
        <v>1</v>
      </c>
      <c r="N63" s="70" t="s">
        <v>3122</v>
      </c>
      <c r="O63" s="70" t="s">
        <v>3123</v>
      </c>
      <c r="P63" s="206">
        <v>150988</v>
      </c>
      <c r="Q63" s="206">
        <v>12694</v>
      </c>
      <c r="R63" s="206">
        <v>1063</v>
      </c>
      <c r="S63" s="47">
        <v>0</v>
      </c>
      <c r="T63" s="47">
        <v>2900</v>
      </c>
      <c r="U63" s="47">
        <v>0</v>
      </c>
      <c r="V63" s="47">
        <f>_House23[[#This Row],[H&amp;R Block]]+_House23[[#This Row],[Intui (Turbo Tax)]]</f>
        <v>2900</v>
      </c>
      <c r="W63" s="47" t="s">
        <v>1150</v>
      </c>
      <c r="X63" t="s">
        <v>1149</v>
      </c>
    </row>
    <row r="64" spans="1:24" x14ac:dyDescent="0.25">
      <c r="A64">
        <v>61</v>
      </c>
      <c r="B64" s="162" t="s">
        <v>3419</v>
      </c>
      <c r="C64" s="162" t="str">
        <f>_House23[[#This Row],[Name]]&amp;""&amp;" ("&amp;""&amp;_House23[[#This Row],[Party]]&amp;""&amp;"-"&amp;""&amp;_House23[[#This Row],[Abbreviation]]&amp;""&amp;")"</f>
        <v>Chavez-DeRemer, Lori (R-OR)</v>
      </c>
      <c r="D64" s="162" t="s">
        <v>4016</v>
      </c>
      <c r="E64" s="162" t="s">
        <v>3931</v>
      </c>
      <c r="F64" s="162" t="s">
        <v>3931</v>
      </c>
      <c r="G64" s="162" t="str">
        <f>IF(_House23[[#This Row],[Import Name from Congress.Gov]]=_House23[[#This Row],[Test]],"","FALSE")</f>
        <v/>
      </c>
      <c r="H64" s="162" t="s">
        <v>65</v>
      </c>
      <c r="I64" s="162" t="s">
        <v>3420</v>
      </c>
      <c r="J64" s="162" t="s">
        <v>65</v>
      </c>
      <c r="K64" s="162" t="s">
        <v>1312</v>
      </c>
      <c r="L64" s="162" t="s">
        <v>305</v>
      </c>
      <c r="M64" s="162">
        <f>IF(_House23[[#This Row],[Party]]="D",1,0)</f>
        <v>0</v>
      </c>
      <c r="N64" s="162" t="s">
        <v>3421</v>
      </c>
      <c r="O64" s="162" t="s">
        <v>3422</v>
      </c>
      <c r="P64" s="205">
        <v>0</v>
      </c>
      <c r="Q64" s="205">
        <v>0</v>
      </c>
      <c r="R64" s="205">
        <v>1050</v>
      </c>
      <c r="S64" s="47">
        <v>0</v>
      </c>
      <c r="T64" s="47">
        <v>0</v>
      </c>
      <c r="U64" s="47">
        <v>0</v>
      </c>
      <c r="V64" s="47">
        <f>_House23[[#This Row],[H&amp;R Block]]+_House23[[#This Row],[Intui (Turbo Tax)]]</f>
        <v>0</v>
      </c>
      <c r="W64" s="47" t="s">
        <v>1149</v>
      </c>
      <c r="X64" t="s">
        <v>1149</v>
      </c>
    </row>
    <row r="65" spans="1:24" x14ac:dyDescent="0.25">
      <c r="A65">
        <v>62</v>
      </c>
      <c r="B65" s="70" t="s">
        <v>2175</v>
      </c>
      <c r="C65" s="70" t="str">
        <f>_House23[[#This Row],[Name]]&amp;""&amp;" ("&amp;""&amp;_House23[[#This Row],[Party]]&amp;""&amp;"-"&amp;""&amp;_House23[[#This Row],[Abbreviation]]&amp;""&amp;")"</f>
        <v>Gallego, Ruben (D-AZ)</v>
      </c>
      <c r="D65" s="70" t="s">
        <v>4279</v>
      </c>
      <c r="E65" s="70" t="s">
        <v>852</v>
      </c>
      <c r="F65" s="70" t="s">
        <v>852</v>
      </c>
      <c r="G65" s="70" t="str">
        <f>IF(_House23[[#This Row],[Import Name from Congress.Gov]]=_House23[[#This Row],[Test]],"","FALSE")</f>
        <v/>
      </c>
      <c r="H65" s="70" t="s">
        <v>31</v>
      </c>
      <c r="I65" s="70" t="s">
        <v>2176</v>
      </c>
      <c r="J65" s="70" t="s">
        <v>31</v>
      </c>
      <c r="K65" s="70" t="s">
        <v>1277</v>
      </c>
      <c r="L65" s="70" t="s">
        <v>303</v>
      </c>
      <c r="M65" s="70">
        <f>IF(_House23[[#This Row],[Party]]="D",1,0)</f>
        <v>1</v>
      </c>
      <c r="N65" s="70" t="s">
        <v>2177</v>
      </c>
      <c r="O65" s="70" t="s">
        <v>2178</v>
      </c>
      <c r="P65" s="206">
        <v>70445</v>
      </c>
      <c r="Q65" s="206">
        <v>1500</v>
      </c>
      <c r="R65" s="206">
        <v>1043</v>
      </c>
      <c r="S65" s="47">
        <v>0</v>
      </c>
      <c r="T65" s="47">
        <v>0</v>
      </c>
      <c r="U65" s="47">
        <v>0</v>
      </c>
      <c r="V65" s="47">
        <f>_House23[[#This Row],[H&amp;R Block]]+_House23[[#This Row],[Intui (Turbo Tax)]]</f>
        <v>0</v>
      </c>
      <c r="W65" s="47" t="s">
        <v>1150</v>
      </c>
      <c r="X65" t="s">
        <v>1149</v>
      </c>
    </row>
    <row r="66" spans="1:24" x14ac:dyDescent="0.25">
      <c r="A66">
        <v>63</v>
      </c>
      <c r="B66" s="162" t="s">
        <v>3263</v>
      </c>
      <c r="C66" s="162" t="str">
        <f>_House23[[#This Row],[Name]]&amp;""&amp;" ("&amp;""&amp;_House23[[#This Row],[Party]]&amp;""&amp;"-"&amp;""&amp;_House23[[#This Row],[Abbreviation]]&amp;""&amp;")"</f>
        <v>McHenry, Patrick (R-NC)</v>
      </c>
      <c r="D66" s="162" t="s">
        <v>4130</v>
      </c>
      <c r="E66" s="162" t="s">
        <v>1044</v>
      </c>
      <c r="F66" s="162" t="s">
        <v>1044</v>
      </c>
      <c r="G66" s="162" t="str">
        <f>IF(_House23[[#This Row],[Import Name from Congress.Gov]]=_House23[[#This Row],[Test]],"","FALSE")</f>
        <v/>
      </c>
      <c r="H66" s="162" t="s">
        <v>61</v>
      </c>
      <c r="I66" s="162" t="s">
        <v>3264</v>
      </c>
      <c r="J66" s="162" t="s">
        <v>61</v>
      </c>
      <c r="K66" s="162" t="s">
        <v>1308</v>
      </c>
      <c r="L66" s="162" t="s">
        <v>305</v>
      </c>
      <c r="M66" s="162">
        <f>IF(_House23[[#This Row],[Party]]="D",1,0)</f>
        <v>0</v>
      </c>
      <c r="N66" s="162" t="s">
        <v>3265</v>
      </c>
      <c r="O66" s="162" t="s">
        <v>3266</v>
      </c>
      <c r="P66" s="205">
        <v>164450</v>
      </c>
      <c r="Q66" s="205">
        <v>42100</v>
      </c>
      <c r="R66" s="205">
        <v>1002</v>
      </c>
      <c r="S66" s="47">
        <v>10400</v>
      </c>
      <c r="T66" s="47">
        <v>3500</v>
      </c>
      <c r="U66" s="47">
        <v>7500</v>
      </c>
      <c r="V66" s="47">
        <f>_House23[[#This Row],[H&amp;R Block]]+_House23[[#This Row],[Intui (Turbo Tax)]]</f>
        <v>11000</v>
      </c>
      <c r="W66" s="47" t="s">
        <v>1149</v>
      </c>
      <c r="X66" t="s">
        <v>1149</v>
      </c>
    </row>
    <row r="67" spans="1:24" x14ac:dyDescent="0.25">
      <c r="A67">
        <v>64</v>
      </c>
      <c r="B67" s="162" t="s">
        <v>2271</v>
      </c>
      <c r="C67" s="162" t="str">
        <f>_House23[[#This Row],[Name]]&amp;""&amp;" ("&amp;""&amp;_House23[[#This Row],[Party]]&amp;""&amp;"-"&amp;""&amp;_House23[[#This Row],[Abbreviation]]&amp;""&amp;")"</f>
        <v>Valadao, David (R-CA)</v>
      </c>
      <c r="D67" s="162" t="s">
        <v>4191</v>
      </c>
      <c r="E67" s="162" t="s">
        <v>871</v>
      </c>
      <c r="F67" s="162" t="s">
        <v>871</v>
      </c>
      <c r="G67" s="162" t="str">
        <f>IF(_House23[[#This Row],[Import Name from Congress.Gov]]=_House23[[#This Row],[Test]],"","FALSE")</f>
        <v/>
      </c>
      <c r="H67" s="162" t="s">
        <v>33</v>
      </c>
      <c r="I67" s="162" t="s">
        <v>2272</v>
      </c>
      <c r="J67" s="162" t="s">
        <v>33</v>
      </c>
      <c r="K67" s="162" t="s">
        <v>1279</v>
      </c>
      <c r="L67" s="162" t="s">
        <v>305</v>
      </c>
      <c r="M67" s="162">
        <f>IF(_House23[[#This Row],[Party]]="D",1,0)</f>
        <v>0</v>
      </c>
      <c r="N67" s="162" t="s">
        <v>2273</v>
      </c>
      <c r="O67" s="162" t="s">
        <v>2274</v>
      </c>
      <c r="P67" s="205">
        <v>139017</v>
      </c>
      <c r="Q67" s="205">
        <v>23716</v>
      </c>
      <c r="R67" s="205">
        <v>1002</v>
      </c>
      <c r="S67" s="47">
        <v>9550</v>
      </c>
      <c r="T67" s="47">
        <v>0</v>
      </c>
      <c r="U67" s="47">
        <v>0</v>
      </c>
      <c r="V67" s="47">
        <f>_House23[[#This Row],[H&amp;R Block]]+_House23[[#This Row],[Intui (Turbo Tax)]]</f>
        <v>0</v>
      </c>
      <c r="W67" s="47" t="s">
        <v>1149</v>
      </c>
      <c r="X67" t="s">
        <v>1149</v>
      </c>
    </row>
    <row r="68" spans="1:24" x14ac:dyDescent="0.25">
      <c r="A68">
        <v>65</v>
      </c>
      <c r="B68" s="70" t="s">
        <v>2319</v>
      </c>
      <c r="C68" s="70" t="str">
        <f>_House23[[#This Row],[Name]]&amp;""&amp;" ("&amp;""&amp;_House23[[#This Row],[Party]]&amp;""&amp;"-"&amp;""&amp;_House23[[#This Row],[Abbreviation]]&amp;""&amp;")"</f>
        <v>Aguilar, Pete (D-CA)</v>
      </c>
      <c r="D68" s="70" t="s">
        <v>4216</v>
      </c>
      <c r="E68" s="70" t="s">
        <v>879</v>
      </c>
      <c r="F68" s="70" t="s">
        <v>879</v>
      </c>
      <c r="G68" s="70" t="str">
        <f>IF(_House23[[#This Row],[Import Name from Congress.Gov]]=_House23[[#This Row],[Test]],"","FALSE")</f>
        <v/>
      </c>
      <c r="H68" s="70" t="s">
        <v>33</v>
      </c>
      <c r="I68" s="70" t="s">
        <v>2320</v>
      </c>
      <c r="J68" s="70" t="s">
        <v>33</v>
      </c>
      <c r="K68" s="70" t="s">
        <v>1279</v>
      </c>
      <c r="L68" s="70" t="s">
        <v>303</v>
      </c>
      <c r="M68" s="70">
        <f>IF(_House23[[#This Row],[Party]]="D",1,0)</f>
        <v>1</v>
      </c>
      <c r="N68" s="70" t="s">
        <v>2321</v>
      </c>
      <c r="O68" s="70" t="s">
        <v>2322</v>
      </c>
      <c r="P68" s="206">
        <v>109606</v>
      </c>
      <c r="Q68" s="206">
        <v>14005</v>
      </c>
      <c r="R68" s="206">
        <v>1000</v>
      </c>
      <c r="S68" s="47">
        <v>0</v>
      </c>
      <c r="T68" s="47">
        <v>0</v>
      </c>
      <c r="U68" s="47">
        <v>0</v>
      </c>
      <c r="V68" s="47">
        <f>_House23[[#This Row],[H&amp;R Block]]+_House23[[#This Row],[Intui (Turbo Tax)]]</f>
        <v>0</v>
      </c>
      <c r="W68" s="47" t="s">
        <v>1150</v>
      </c>
      <c r="X68" t="s">
        <v>1149</v>
      </c>
    </row>
    <row r="69" spans="1:24" x14ac:dyDescent="0.25">
      <c r="A69">
        <v>66</v>
      </c>
      <c r="B69" s="162" t="s">
        <v>3319</v>
      </c>
      <c r="C69" s="162" t="str">
        <f>_House23[[#This Row],[Name]]&amp;""&amp;" ("&amp;""&amp;_House23[[#This Row],[Party]]&amp;""&amp;"-"&amp;""&amp;_House23[[#This Row],[Abbreviation]]&amp;""&amp;")"</f>
        <v>Armstrong, Kelly (R-ND)</v>
      </c>
      <c r="D69" s="162" t="s">
        <v>3986</v>
      </c>
      <c r="E69" s="162" t="s">
        <v>1053</v>
      </c>
      <c r="F69" s="162" t="s">
        <v>1053</v>
      </c>
      <c r="G69" s="162" t="str">
        <f>IF(_House23[[#This Row],[Import Name from Congress.Gov]]=_House23[[#This Row],[Test]],"","FALSE")</f>
        <v/>
      </c>
      <c r="H69" s="162" t="s">
        <v>62</v>
      </c>
      <c r="I69" s="162" t="s">
        <v>3320</v>
      </c>
      <c r="J69" s="162" t="s">
        <v>62</v>
      </c>
      <c r="K69" s="162" t="s">
        <v>1309</v>
      </c>
      <c r="L69" s="162" t="s">
        <v>305</v>
      </c>
      <c r="M69" s="162">
        <f>IF(_House23[[#This Row],[Party]]="D",1,0)</f>
        <v>0</v>
      </c>
      <c r="N69" s="162" t="s">
        <v>3321</v>
      </c>
      <c r="O69" s="162" t="s">
        <v>3322</v>
      </c>
      <c r="P69" s="205">
        <v>72425</v>
      </c>
      <c r="Q69" s="205">
        <v>30000</v>
      </c>
      <c r="R69" s="205">
        <v>1000</v>
      </c>
      <c r="S69" s="47">
        <v>16700</v>
      </c>
      <c r="T69" s="47">
        <v>0</v>
      </c>
      <c r="U69" s="47">
        <v>4000</v>
      </c>
      <c r="V69" s="47">
        <f>_House23[[#This Row],[H&amp;R Block]]+_House23[[#This Row],[Intui (Turbo Tax)]]</f>
        <v>4000</v>
      </c>
      <c r="W69" s="47" t="s">
        <v>1149</v>
      </c>
      <c r="X69" t="s">
        <v>1149</v>
      </c>
    </row>
    <row r="70" spans="1:24" x14ac:dyDescent="0.25">
      <c r="A70">
        <v>67</v>
      </c>
      <c r="B70" s="162" t="s">
        <v>2672</v>
      </c>
      <c r="C70" s="162" t="str">
        <f>_House23[[#This Row],[Name]]&amp;""&amp;" ("&amp;""&amp;_House23[[#This Row],[Party]]&amp;""&amp;"-"&amp;""&amp;_House23[[#This Row],[Abbreviation]]&amp;""&amp;")"</f>
        <v>Bost, Mike (R-IL)</v>
      </c>
      <c r="D70" s="162" t="s">
        <v>4002</v>
      </c>
      <c r="E70" s="162" t="s">
        <v>942</v>
      </c>
      <c r="F70" s="162" t="s">
        <v>942</v>
      </c>
      <c r="G70" s="162" t="str">
        <f>IF(_House23[[#This Row],[Import Name from Congress.Gov]]=_House23[[#This Row],[Test]],"","FALSE")</f>
        <v/>
      </c>
      <c r="H70" s="162" t="s">
        <v>41</v>
      </c>
      <c r="I70" s="162" t="s">
        <v>2673</v>
      </c>
      <c r="J70" s="162" t="s">
        <v>41</v>
      </c>
      <c r="K70" s="162" t="s">
        <v>1288</v>
      </c>
      <c r="L70" s="162" t="s">
        <v>305</v>
      </c>
      <c r="M70" s="162">
        <f>IF(_House23[[#This Row],[Party]]="D",1,0)</f>
        <v>0</v>
      </c>
      <c r="N70" s="162" t="s">
        <v>2674</v>
      </c>
      <c r="O70" s="162" t="s">
        <v>2675</v>
      </c>
      <c r="P70" s="205">
        <v>57700</v>
      </c>
      <c r="Q70" s="205">
        <v>13000</v>
      </c>
      <c r="R70" s="205">
        <v>1000</v>
      </c>
      <c r="S70" s="47">
        <v>2800</v>
      </c>
      <c r="T70" s="47">
        <v>0</v>
      </c>
      <c r="U70" s="47">
        <v>0</v>
      </c>
      <c r="V70" s="47">
        <f>_House23[[#This Row],[H&amp;R Block]]+_House23[[#This Row],[Intui (Turbo Tax)]]</f>
        <v>0</v>
      </c>
      <c r="W70" s="47" t="s">
        <v>1149</v>
      </c>
      <c r="X70" t="s">
        <v>1149</v>
      </c>
    </row>
    <row r="71" spans="1:24" x14ac:dyDescent="0.25">
      <c r="A71">
        <v>68</v>
      </c>
      <c r="B71" s="70" t="s">
        <v>2716</v>
      </c>
      <c r="C71" s="70" t="str">
        <f>_House23[[#This Row],[Name]]&amp;""&amp;" ("&amp;""&amp;_House23[[#This Row],[Party]]&amp;""&amp;"-"&amp;""&amp;_House23[[#This Row],[Abbreviation]]&amp;""&amp;")"</f>
        <v>Casten, Sean (D-IL)</v>
      </c>
      <c r="D71" s="70" t="s">
        <v>4242</v>
      </c>
      <c r="E71" s="70" t="s">
        <v>946</v>
      </c>
      <c r="F71" s="70" t="s">
        <v>946</v>
      </c>
      <c r="G71" s="70" t="str">
        <f>IF(_House23[[#This Row],[Import Name from Congress.Gov]]=_House23[[#This Row],[Test]],"","FALSE")</f>
        <v/>
      </c>
      <c r="H71" s="70" t="s">
        <v>41</v>
      </c>
      <c r="I71" s="70" t="s">
        <v>2717</v>
      </c>
      <c r="J71" s="70" t="s">
        <v>41</v>
      </c>
      <c r="K71" s="70" t="s">
        <v>1288</v>
      </c>
      <c r="L71" s="70" t="s">
        <v>303</v>
      </c>
      <c r="M71" s="70">
        <f>IF(_House23[[#This Row],[Party]]="D",1,0)</f>
        <v>1</v>
      </c>
      <c r="N71" s="70" t="s">
        <v>2718</v>
      </c>
      <c r="O71" s="70" t="s">
        <v>2719</v>
      </c>
      <c r="P71" s="206">
        <v>142613</v>
      </c>
      <c r="Q71" s="206">
        <v>12384</v>
      </c>
      <c r="R71" s="206">
        <v>1000</v>
      </c>
      <c r="S71" s="47">
        <v>0</v>
      </c>
      <c r="T71" s="47">
        <v>0</v>
      </c>
      <c r="U71" s="47">
        <v>678</v>
      </c>
      <c r="V71" s="47">
        <f>_House23[[#This Row],[H&amp;R Block]]+_House23[[#This Row],[Intui (Turbo Tax)]]</f>
        <v>678</v>
      </c>
      <c r="W71" s="47" t="s">
        <v>1150</v>
      </c>
      <c r="X71" t="s">
        <v>1151</v>
      </c>
    </row>
    <row r="72" spans="1:24" x14ac:dyDescent="0.25">
      <c r="A72">
        <v>69</v>
      </c>
      <c r="B72" s="70" t="s">
        <v>2499</v>
      </c>
      <c r="C72" s="70" t="str">
        <f>_House23[[#This Row],[Name]]&amp;""&amp;" ("&amp;""&amp;_House23[[#This Row],[Party]]&amp;""&amp;"-"&amp;""&amp;_House23[[#This Row],[Abbreviation]]&amp;""&amp;")"</f>
        <v>Castor, Kathy (D-FL)</v>
      </c>
      <c r="D72" s="70" t="s">
        <v>4243</v>
      </c>
      <c r="E72" s="70" t="s">
        <v>1178</v>
      </c>
      <c r="F72" s="70" t="s">
        <v>1178</v>
      </c>
      <c r="G72" s="70" t="str">
        <f>IF(_House23[[#This Row],[Import Name from Congress.Gov]]=_House23[[#This Row],[Test]],"","FALSE")</f>
        <v/>
      </c>
      <c r="H72" s="70" t="s">
        <v>37</v>
      </c>
      <c r="I72" s="70" t="s">
        <v>2500</v>
      </c>
      <c r="J72" s="70" t="s">
        <v>37</v>
      </c>
      <c r="K72" s="70" t="s">
        <v>1284</v>
      </c>
      <c r="L72" s="70" t="s">
        <v>303</v>
      </c>
      <c r="M72" s="70">
        <f>IF(_House23[[#This Row],[Party]]="D",1,0)</f>
        <v>1</v>
      </c>
      <c r="N72" s="70" t="s">
        <v>2501</v>
      </c>
      <c r="O72" s="70" t="s">
        <v>2502</v>
      </c>
      <c r="P72" s="206">
        <v>61438</v>
      </c>
      <c r="Q72" s="206">
        <v>6500</v>
      </c>
      <c r="R72" s="206">
        <v>1000</v>
      </c>
      <c r="S72" s="47">
        <v>0</v>
      </c>
      <c r="T72" s="47">
        <v>0</v>
      </c>
      <c r="U72" s="47">
        <v>0</v>
      </c>
      <c r="V72" s="47">
        <f>_House23[[#This Row],[H&amp;R Block]]+_House23[[#This Row],[Intui (Turbo Tax)]]</f>
        <v>0</v>
      </c>
      <c r="W72" s="47" t="s">
        <v>1150</v>
      </c>
      <c r="X72" t="s">
        <v>1149</v>
      </c>
    </row>
    <row r="73" spans="1:24" x14ac:dyDescent="0.25">
      <c r="A73">
        <v>70</v>
      </c>
      <c r="B73" s="70" t="s">
        <v>3650</v>
      </c>
      <c r="C73" s="70" t="str">
        <f>_House23[[#This Row],[Name]]&amp;""&amp;" ("&amp;""&amp;_House23[[#This Row],[Party]]&amp;""&amp;"-"&amp;""&amp;_House23[[#This Row],[Abbreviation]]&amp;""&amp;")"</f>
        <v>Garcia, Sylvia (D-TX)</v>
      </c>
      <c r="D73" s="70" t="s">
        <v>4282</v>
      </c>
      <c r="E73" s="70" t="s">
        <v>1184</v>
      </c>
      <c r="F73" s="70" t="s">
        <v>1184</v>
      </c>
      <c r="G73" s="70" t="str">
        <f>IF(_House23[[#This Row],[Import Name from Congress.Gov]]=_House23[[#This Row],[Test]],"","FALSE")</f>
        <v/>
      </c>
      <c r="H73" s="70" t="s">
        <v>71</v>
      </c>
      <c r="I73" s="70" t="s">
        <v>3651</v>
      </c>
      <c r="J73" s="70" t="s">
        <v>71</v>
      </c>
      <c r="K73" s="70" t="s">
        <v>1318</v>
      </c>
      <c r="L73" s="70" t="s">
        <v>303</v>
      </c>
      <c r="M73" s="70">
        <f>IF(_House23[[#This Row],[Party]]="D",1,0)</f>
        <v>1</v>
      </c>
      <c r="N73" s="70" t="s">
        <v>3652</v>
      </c>
      <c r="O73" s="70" t="s">
        <v>3653</v>
      </c>
      <c r="P73" s="206">
        <v>43400</v>
      </c>
      <c r="Q73" s="206">
        <v>2000</v>
      </c>
      <c r="R73" s="206">
        <v>1000</v>
      </c>
      <c r="S73" s="47">
        <v>0</v>
      </c>
      <c r="T73" s="47">
        <v>0</v>
      </c>
      <c r="U73" s="47">
        <v>0</v>
      </c>
      <c r="V73" s="47">
        <f>_House23[[#This Row],[H&amp;R Block]]+_House23[[#This Row],[Intui (Turbo Tax)]]</f>
        <v>0</v>
      </c>
      <c r="W73" s="47" t="s">
        <v>1150</v>
      </c>
      <c r="X73" t="s">
        <v>1150</v>
      </c>
    </row>
    <row r="74" spans="1:24" x14ac:dyDescent="0.25">
      <c r="A74">
        <v>71</v>
      </c>
      <c r="B74" s="70" t="s">
        <v>1186</v>
      </c>
      <c r="C74" s="70" t="str">
        <f>_House23[[#This Row],[Name]]&amp;""&amp;" ("&amp;""&amp;_House23[[#This Row],[Party]]&amp;""&amp;"-"&amp;""&amp;_House23[[#This Row],[Abbreviation]]&amp;""&amp;")"</f>
        <v>Gonzalez, Vicente (D-TX)</v>
      </c>
      <c r="D74" s="70" t="s">
        <v>4286</v>
      </c>
      <c r="E74" s="70" t="s">
        <v>1186</v>
      </c>
      <c r="F74" s="70" t="s">
        <v>1186</v>
      </c>
      <c r="G74" s="70" t="str">
        <f>IF(_House23[[#This Row],[Import Name from Congress.Gov]]=_House23[[#This Row],[Test]],"","FALSE")</f>
        <v/>
      </c>
      <c r="H74" s="70" t="s">
        <v>71</v>
      </c>
      <c r="I74" s="70" t="s">
        <v>3674</v>
      </c>
      <c r="J74" s="70" t="s">
        <v>71</v>
      </c>
      <c r="K74" s="70" t="s">
        <v>1318</v>
      </c>
      <c r="L74" s="70" t="s">
        <v>303</v>
      </c>
      <c r="M74" s="70">
        <f>IF(_House23[[#This Row],[Party]]="D",1,0)</f>
        <v>1</v>
      </c>
      <c r="N74" s="70" t="s">
        <v>3675</v>
      </c>
      <c r="O74" s="70" t="s">
        <v>3676</v>
      </c>
      <c r="P74" s="206">
        <v>162967</v>
      </c>
      <c r="Q74" s="206">
        <v>9750</v>
      </c>
      <c r="R74" s="206">
        <v>1000</v>
      </c>
      <c r="S74" s="47">
        <v>0</v>
      </c>
      <c r="T74" s="47">
        <v>0</v>
      </c>
      <c r="U74" s="47">
        <v>3000</v>
      </c>
      <c r="V74" s="47">
        <f>_House23[[#This Row],[H&amp;R Block]]+_House23[[#This Row],[Intui (Turbo Tax)]]</f>
        <v>3000</v>
      </c>
      <c r="W74" s="47" t="s">
        <v>1150</v>
      </c>
      <c r="X74" t="s">
        <v>1149</v>
      </c>
    </row>
    <row r="75" spans="1:24" x14ac:dyDescent="0.25">
      <c r="A75">
        <v>72</v>
      </c>
      <c r="B75" s="162" t="s">
        <v>3579</v>
      </c>
      <c r="C75" s="162" t="str">
        <f>_House23[[#This Row],[Name]]&amp;""&amp;" ("&amp;""&amp;_House23[[#This Row],[Party]]&amp;""&amp;"-"&amp;""&amp;_House23[[#This Row],[Abbreviation]]&amp;""&amp;")"</f>
        <v>Granger, Kay (R-TX)</v>
      </c>
      <c r="D75" s="162" t="s">
        <v>4066</v>
      </c>
      <c r="E75" s="162" t="s">
        <v>1101</v>
      </c>
      <c r="F75" s="162" t="s">
        <v>1101</v>
      </c>
      <c r="G75" s="162" t="str">
        <f>IF(_House23[[#This Row],[Import Name from Congress.Gov]]=_House23[[#This Row],[Test]],"","FALSE")</f>
        <v/>
      </c>
      <c r="H75" s="162" t="s">
        <v>71</v>
      </c>
      <c r="I75" s="162" t="s">
        <v>3580</v>
      </c>
      <c r="J75" s="162" t="s">
        <v>71</v>
      </c>
      <c r="K75" s="162" t="s">
        <v>1318</v>
      </c>
      <c r="L75" s="162" t="s">
        <v>305</v>
      </c>
      <c r="M75" s="162">
        <f>IF(_House23[[#This Row],[Party]]="D",1,0)</f>
        <v>0</v>
      </c>
      <c r="N75" s="162" t="s">
        <v>3581</v>
      </c>
      <c r="O75" s="162" t="s">
        <v>3582</v>
      </c>
      <c r="P75" s="205">
        <v>79050</v>
      </c>
      <c r="Q75" s="205">
        <v>12800</v>
      </c>
      <c r="R75" s="205">
        <v>1000</v>
      </c>
      <c r="S75" s="47">
        <v>7000</v>
      </c>
      <c r="T75" s="47">
        <v>0</v>
      </c>
      <c r="U75" s="47">
        <v>0</v>
      </c>
      <c r="V75" s="47">
        <f>_House23[[#This Row],[H&amp;R Block]]+_House23[[#This Row],[Intui (Turbo Tax)]]</f>
        <v>0</v>
      </c>
      <c r="W75" s="47" t="s">
        <v>1149</v>
      </c>
      <c r="X75" t="s">
        <v>1149</v>
      </c>
    </row>
    <row r="76" spans="1:24" x14ac:dyDescent="0.25">
      <c r="A76">
        <v>73</v>
      </c>
      <c r="B76" s="70" t="s">
        <v>2696</v>
      </c>
      <c r="C76" s="70" t="str">
        <f>_House23[[#This Row],[Name]]&amp;""&amp;" ("&amp;""&amp;_House23[[#This Row],[Party]]&amp;""&amp;"-"&amp;""&amp;_House23[[#This Row],[Abbreviation]]&amp;""&amp;")"</f>
        <v>Jackson, Jonathan (D-IL)</v>
      </c>
      <c r="D76" s="70" t="s">
        <v>4300</v>
      </c>
      <c r="E76" s="70" t="s">
        <v>3956</v>
      </c>
      <c r="F76" s="70" t="s">
        <v>3956</v>
      </c>
      <c r="G76" s="70" t="str">
        <f>IF(_House23[[#This Row],[Import Name from Congress.Gov]]=_House23[[#This Row],[Test]],"","FALSE")</f>
        <v/>
      </c>
      <c r="H76" s="70" t="s">
        <v>41</v>
      </c>
      <c r="I76" s="70" t="s">
        <v>2697</v>
      </c>
      <c r="J76" s="70" t="s">
        <v>41</v>
      </c>
      <c r="K76" s="70" t="s">
        <v>1288</v>
      </c>
      <c r="L76" s="70" t="s">
        <v>303</v>
      </c>
      <c r="M76" s="70">
        <f>IF(_House23[[#This Row],[Party]]="D",1,0)</f>
        <v>1</v>
      </c>
      <c r="N76" s="70" t="s">
        <v>2698</v>
      </c>
      <c r="O76" s="70" t="s">
        <v>2699</v>
      </c>
      <c r="P76" s="206">
        <v>0</v>
      </c>
      <c r="Q76" s="206">
        <v>0</v>
      </c>
      <c r="R76" s="206">
        <v>1000</v>
      </c>
      <c r="S76" s="47">
        <v>0</v>
      </c>
      <c r="T76" s="47">
        <v>40</v>
      </c>
      <c r="U76" s="47">
        <v>0</v>
      </c>
      <c r="V76" s="47">
        <f>_House23[[#This Row],[H&amp;R Block]]+_House23[[#This Row],[Intui (Turbo Tax)]]</f>
        <v>40</v>
      </c>
      <c r="W76" s="47" t="s">
        <v>1150</v>
      </c>
      <c r="X76" t="s">
        <v>1149</v>
      </c>
    </row>
    <row r="77" spans="1:24" x14ac:dyDescent="0.25">
      <c r="A77">
        <v>74</v>
      </c>
      <c r="B77" s="162" t="s">
        <v>3367</v>
      </c>
      <c r="C77" s="162" t="str">
        <f>_House23[[#This Row],[Name]]&amp;""&amp;" ("&amp;""&amp;_House23[[#This Row],[Party]]&amp;""&amp;"-"&amp;""&amp;_House23[[#This Row],[Abbreviation]]&amp;""&amp;")"</f>
        <v>Johnson, Bill (R-OH)</v>
      </c>
      <c r="D77" s="162" t="s">
        <v>4090</v>
      </c>
      <c r="E77" s="162" t="s">
        <v>1220</v>
      </c>
      <c r="F77" s="162" t="s">
        <v>1220</v>
      </c>
      <c r="G77" s="162" t="str">
        <f>IF(_House23[[#This Row],[Import Name from Congress.Gov]]=_House23[[#This Row],[Test]],"","FALSE")</f>
        <v/>
      </c>
      <c r="H77" s="162" t="s">
        <v>63</v>
      </c>
      <c r="I77" s="162" t="s">
        <v>3368</v>
      </c>
      <c r="J77" s="162" t="s">
        <v>63</v>
      </c>
      <c r="K77" s="162" t="s">
        <v>1310</v>
      </c>
      <c r="L77" s="162" t="s">
        <v>305</v>
      </c>
      <c r="M77" s="162">
        <f>IF(_House23[[#This Row],[Party]]="D",1,0)</f>
        <v>0</v>
      </c>
      <c r="N77" s="162" t="s">
        <v>3369</v>
      </c>
      <c r="O77" s="162" t="s">
        <v>3370</v>
      </c>
      <c r="P77" s="205">
        <v>44500</v>
      </c>
      <c r="Q77" s="205">
        <v>16250</v>
      </c>
      <c r="R77" s="205">
        <v>1000</v>
      </c>
      <c r="S77" s="47">
        <v>5000</v>
      </c>
      <c r="T77" s="47">
        <v>0</v>
      </c>
      <c r="U77" s="47">
        <v>0</v>
      </c>
      <c r="V77" s="47">
        <f>_House23[[#This Row],[H&amp;R Block]]+_House23[[#This Row],[Intui (Turbo Tax)]]</f>
        <v>0</v>
      </c>
      <c r="W77" s="47" t="s">
        <v>1149</v>
      </c>
      <c r="X77" t="s">
        <v>1149</v>
      </c>
    </row>
    <row r="78" spans="1:24" x14ac:dyDescent="0.25">
      <c r="A78">
        <v>75</v>
      </c>
      <c r="B78" s="162" t="s">
        <v>3439</v>
      </c>
      <c r="C78" s="162" t="str">
        <f>_House23[[#This Row],[Name]]&amp;""&amp;" ("&amp;""&amp;_House23[[#This Row],[Party]]&amp;""&amp;"-"&amp;""&amp;_House23[[#This Row],[Abbreviation]]&amp;""&amp;")"</f>
        <v>Joyce, John (R-PA)</v>
      </c>
      <c r="D78" s="162" t="s">
        <v>4095</v>
      </c>
      <c r="E78" s="162" t="s">
        <v>1223</v>
      </c>
      <c r="F78" s="162" t="s">
        <v>1223</v>
      </c>
      <c r="G78" s="162" t="str">
        <f>IF(_House23[[#This Row],[Import Name from Congress.Gov]]=_House23[[#This Row],[Test]],"","FALSE")</f>
        <v/>
      </c>
      <c r="H78" s="162" t="s">
        <v>66</v>
      </c>
      <c r="I78" s="162" t="s">
        <v>3440</v>
      </c>
      <c r="J78" s="162" t="s">
        <v>66</v>
      </c>
      <c r="K78" s="162" t="s">
        <v>1313</v>
      </c>
      <c r="L78" s="162" t="s">
        <v>305</v>
      </c>
      <c r="M78" s="162">
        <f>IF(_House23[[#This Row],[Party]]="D",1,0)</f>
        <v>0</v>
      </c>
      <c r="N78" s="162" t="s">
        <v>3441</v>
      </c>
      <c r="O78" s="162" t="s">
        <v>3442</v>
      </c>
      <c r="P78" s="205">
        <v>25500</v>
      </c>
      <c r="Q78" s="205">
        <v>49000</v>
      </c>
      <c r="R78" s="205">
        <v>1000</v>
      </c>
      <c r="S78" s="47">
        <v>16273</v>
      </c>
      <c r="T78" s="47">
        <v>0</v>
      </c>
      <c r="U78" s="47">
        <v>1000</v>
      </c>
      <c r="V78" s="47">
        <f>_House23[[#This Row],[H&amp;R Block]]+_House23[[#This Row],[Intui (Turbo Tax)]]</f>
        <v>1000</v>
      </c>
      <c r="W78" s="47" t="s">
        <v>1149</v>
      </c>
      <c r="X78" t="s">
        <v>1149</v>
      </c>
    </row>
    <row r="79" spans="1:24" x14ac:dyDescent="0.25">
      <c r="A79">
        <v>76</v>
      </c>
      <c r="B79" s="162" t="s">
        <v>3563</v>
      </c>
      <c r="C79" s="162" t="str">
        <f>_House23[[#This Row],[Name]]&amp;""&amp;" ("&amp;""&amp;_House23[[#This Row],[Party]]&amp;""&amp;"-"&amp;""&amp;_House23[[#This Row],[Abbreviation]]&amp;""&amp;")"</f>
        <v>Kustoff, David (R-TN)</v>
      </c>
      <c r="D79" s="162" t="s">
        <v>4102</v>
      </c>
      <c r="E79" s="162" t="s">
        <v>1097</v>
      </c>
      <c r="F79" s="162" t="s">
        <v>1097</v>
      </c>
      <c r="G79" s="162" t="str">
        <f>IF(_House23[[#This Row],[Import Name from Congress.Gov]]=_House23[[#This Row],[Test]],"","FALSE")</f>
        <v/>
      </c>
      <c r="H79" s="162" t="s">
        <v>70</v>
      </c>
      <c r="I79" s="162" t="s">
        <v>3564</v>
      </c>
      <c r="J79" s="162" t="s">
        <v>70</v>
      </c>
      <c r="K79" s="162" t="s">
        <v>1317</v>
      </c>
      <c r="L79" s="162" t="s">
        <v>305</v>
      </c>
      <c r="M79" s="162">
        <f>IF(_House23[[#This Row],[Party]]="D",1,0)</f>
        <v>0</v>
      </c>
      <c r="N79" s="162" t="s">
        <v>3565</v>
      </c>
      <c r="O79" s="162" t="s">
        <v>3566</v>
      </c>
      <c r="P79" s="205">
        <v>167750</v>
      </c>
      <c r="Q79" s="205">
        <v>2500</v>
      </c>
      <c r="R79" s="205">
        <v>1000</v>
      </c>
      <c r="S79" s="47">
        <v>5000</v>
      </c>
      <c r="T79" s="47">
        <v>1000</v>
      </c>
      <c r="U79" s="47">
        <v>2000</v>
      </c>
      <c r="V79" s="47">
        <f>_House23[[#This Row],[H&amp;R Block]]+_House23[[#This Row],[Intui (Turbo Tax)]]</f>
        <v>3000</v>
      </c>
      <c r="W79" s="47" t="s">
        <v>1149</v>
      </c>
      <c r="X79" t="s">
        <v>1149</v>
      </c>
    </row>
    <row r="80" spans="1:24" x14ac:dyDescent="0.25">
      <c r="A80">
        <v>77</v>
      </c>
      <c r="B80" s="70" t="s">
        <v>2227</v>
      </c>
      <c r="C80" s="70" t="str">
        <f>_House23[[#This Row],[Name]]&amp;""&amp;" ("&amp;""&amp;_House23[[#This Row],[Party]]&amp;""&amp;"-"&amp;""&amp;_House23[[#This Row],[Abbreviation]]&amp;""&amp;")"</f>
        <v>Lee, Barbara (D-CA)</v>
      </c>
      <c r="D80" s="70" t="s">
        <v>4316</v>
      </c>
      <c r="E80" s="70" t="s">
        <v>1195</v>
      </c>
      <c r="F80" s="70" t="s">
        <v>1195</v>
      </c>
      <c r="G80" s="70" t="str">
        <f>IF(_House23[[#This Row],[Import Name from Congress.Gov]]=_House23[[#This Row],[Test]],"","FALSE")</f>
        <v/>
      </c>
      <c r="H80" s="70" t="s">
        <v>33</v>
      </c>
      <c r="I80" s="70" t="s">
        <v>2228</v>
      </c>
      <c r="J80" s="70" t="s">
        <v>33</v>
      </c>
      <c r="K80" s="70" t="s">
        <v>1279</v>
      </c>
      <c r="L80" s="70" t="s">
        <v>303</v>
      </c>
      <c r="M80" s="70">
        <f>IF(_House23[[#This Row],[Party]]="D",1,0)</f>
        <v>1</v>
      </c>
      <c r="N80" s="70" t="s">
        <v>2229</v>
      </c>
      <c r="O80" s="70" t="s">
        <v>2230</v>
      </c>
      <c r="P80" s="206">
        <v>112102</v>
      </c>
      <c r="Q80" s="206">
        <v>5850</v>
      </c>
      <c r="R80" s="206">
        <v>1000</v>
      </c>
      <c r="S80" s="47">
        <v>0</v>
      </c>
      <c r="T80" s="47">
        <v>0</v>
      </c>
      <c r="U80" s="47">
        <v>0</v>
      </c>
      <c r="V80" s="47">
        <f>_House23[[#This Row],[H&amp;R Block]]+_House23[[#This Row],[Intui (Turbo Tax)]]</f>
        <v>0</v>
      </c>
      <c r="W80" s="47" t="s">
        <v>1150</v>
      </c>
      <c r="X80" t="s">
        <v>1150</v>
      </c>
    </row>
    <row r="81" spans="1:24" x14ac:dyDescent="0.25">
      <c r="A81">
        <v>78</v>
      </c>
      <c r="B81" s="162" t="s">
        <v>3503</v>
      </c>
      <c r="C81" s="162" t="str">
        <f>_House23[[#This Row],[Name]]&amp;""&amp;" ("&amp;""&amp;_House23[[#This Row],[Party]]&amp;""&amp;"-"&amp;""&amp;_House23[[#This Row],[Abbreviation]]&amp;""&amp;")"</f>
        <v>Mace, Nancy (R-SC)</v>
      </c>
      <c r="D81" s="162" t="s">
        <v>4120</v>
      </c>
      <c r="E81" s="162" t="s">
        <v>1087</v>
      </c>
      <c r="F81" s="162" t="s">
        <v>1087</v>
      </c>
      <c r="G81" s="162" t="str">
        <f>IF(_House23[[#This Row],[Import Name from Congress.Gov]]=_House23[[#This Row],[Test]],"","FALSE")</f>
        <v/>
      </c>
      <c r="H81" s="162" t="s">
        <v>68</v>
      </c>
      <c r="I81" s="162" t="s">
        <v>3504</v>
      </c>
      <c r="J81" s="162" t="s">
        <v>68</v>
      </c>
      <c r="K81" s="162" t="s">
        <v>1315</v>
      </c>
      <c r="L81" s="162" t="s">
        <v>305</v>
      </c>
      <c r="M81" s="162">
        <f>IF(_House23[[#This Row],[Party]]="D",1,0)</f>
        <v>0</v>
      </c>
      <c r="N81" s="162" t="s">
        <v>3505</v>
      </c>
      <c r="O81" s="162" t="s">
        <v>3506</v>
      </c>
      <c r="P81" s="205">
        <v>214841</v>
      </c>
      <c r="Q81" s="205">
        <v>11000</v>
      </c>
      <c r="R81" s="205">
        <v>1000</v>
      </c>
      <c r="S81" s="47">
        <v>12215</v>
      </c>
      <c r="T81" s="47">
        <v>0</v>
      </c>
      <c r="U81" s="47">
        <v>0</v>
      </c>
      <c r="V81" s="47">
        <f>_House23[[#This Row],[H&amp;R Block]]+_House23[[#This Row],[Intui (Turbo Tax)]]</f>
        <v>0</v>
      </c>
      <c r="W81" s="47" t="s">
        <v>1149</v>
      </c>
      <c r="X81" t="s">
        <v>1149</v>
      </c>
    </row>
    <row r="82" spans="1:24" x14ac:dyDescent="0.25">
      <c r="A82">
        <v>79</v>
      </c>
      <c r="B82" s="70" t="s">
        <v>3841</v>
      </c>
      <c r="C82" s="70" t="str">
        <f>_House23[[#This Row],[Name]]&amp;""&amp;" ("&amp;""&amp;_House23[[#This Row],[Party]]&amp;""&amp;"-"&amp;""&amp;_House23[[#This Row],[Abbreviation]]&amp;""&amp;")"</f>
        <v>Moore, Gwen (D-WI)</v>
      </c>
      <c r="D82" s="70" t="s">
        <v>4334</v>
      </c>
      <c r="E82" s="70" t="s">
        <v>1197</v>
      </c>
      <c r="F82" s="70" t="s">
        <v>1197</v>
      </c>
      <c r="G82" s="70" t="str">
        <f>IF(_House23[[#This Row],[Import Name from Congress.Gov]]=_House23[[#This Row],[Test]],"","FALSE")</f>
        <v/>
      </c>
      <c r="H82" s="70" t="s">
        <v>77</v>
      </c>
      <c r="I82" s="70" t="s">
        <v>3842</v>
      </c>
      <c r="J82" s="70" t="s">
        <v>77</v>
      </c>
      <c r="K82" s="70" t="s">
        <v>1324</v>
      </c>
      <c r="L82" s="70" t="s">
        <v>303</v>
      </c>
      <c r="M82" s="70">
        <f>IF(_House23[[#This Row],[Party]]="D",1,0)</f>
        <v>1</v>
      </c>
      <c r="N82" s="70" t="s">
        <v>3843</v>
      </c>
      <c r="O82" s="70" t="s">
        <v>3844</v>
      </c>
      <c r="P82" s="206">
        <v>77550</v>
      </c>
      <c r="Q82" s="206">
        <v>1000</v>
      </c>
      <c r="R82" s="206">
        <v>1000</v>
      </c>
      <c r="S82" s="47">
        <v>0</v>
      </c>
      <c r="T82" s="47">
        <v>0</v>
      </c>
      <c r="U82" s="47">
        <v>2500</v>
      </c>
      <c r="V82" s="47">
        <f>_House23[[#This Row],[H&amp;R Block]]+_House23[[#This Row],[Intui (Turbo Tax)]]</f>
        <v>2500</v>
      </c>
      <c r="W82" s="47" t="s">
        <v>1150</v>
      </c>
      <c r="X82" t="s">
        <v>1150</v>
      </c>
    </row>
    <row r="83" spans="1:24" x14ac:dyDescent="0.25">
      <c r="A83">
        <v>80</v>
      </c>
      <c r="B83" s="70" t="s">
        <v>2311</v>
      </c>
      <c r="C83" s="70" t="str">
        <f>_House23[[#This Row],[Name]]&amp;""&amp;" ("&amp;""&amp;_House23[[#This Row],[Party]]&amp;""&amp;"-"&amp;""&amp;_House23[[#This Row],[Abbreviation]]&amp;""&amp;")"</f>
        <v>Napolitano, Grace (D-CA)</v>
      </c>
      <c r="D83" s="70" t="s">
        <v>4341</v>
      </c>
      <c r="E83" s="70" t="s">
        <v>880</v>
      </c>
      <c r="F83" s="70" t="s">
        <v>880</v>
      </c>
      <c r="G83" s="70" t="str">
        <f>IF(_House23[[#This Row],[Import Name from Congress.Gov]]=_House23[[#This Row],[Test]],"","FALSE")</f>
        <v/>
      </c>
      <c r="H83" s="70" t="s">
        <v>33</v>
      </c>
      <c r="I83" s="70" t="s">
        <v>2312</v>
      </c>
      <c r="J83" s="70" t="s">
        <v>33</v>
      </c>
      <c r="K83" s="70" t="s">
        <v>1279</v>
      </c>
      <c r="L83" s="70" t="s">
        <v>303</v>
      </c>
      <c r="M83" s="70">
        <f>IF(_House23[[#This Row],[Party]]="D",1,0)</f>
        <v>1</v>
      </c>
      <c r="N83" s="70" t="s">
        <v>2313</v>
      </c>
      <c r="O83" s="70" t="s">
        <v>2314</v>
      </c>
      <c r="P83" s="206">
        <v>13000</v>
      </c>
      <c r="Q83" s="206">
        <v>5000</v>
      </c>
      <c r="R83" s="206">
        <v>1000</v>
      </c>
      <c r="S83" s="47">
        <v>0</v>
      </c>
      <c r="T83" s="47">
        <v>0</v>
      </c>
      <c r="U83" s="47">
        <v>0</v>
      </c>
      <c r="V83" s="47">
        <f>_House23[[#This Row],[H&amp;R Block]]+_House23[[#This Row],[Intui (Turbo Tax)]]</f>
        <v>0</v>
      </c>
      <c r="W83" s="47" t="s">
        <v>1150</v>
      </c>
      <c r="X83" t="s">
        <v>1150</v>
      </c>
    </row>
    <row r="84" spans="1:24" x14ac:dyDescent="0.25">
      <c r="A84">
        <v>81</v>
      </c>
      <c r="B84" s="162" t="s">
        <v>2275</v>
      </c>
      <c r="C84" s="162" t="str">
        <f>_House23[[#This Row],[Name]]&amp;""&amp;" ("&amp;""&amp;_House23[[#This Row],[Party]]&amp;""&amp;"-"&amp;""&amp;_House23[[#This Row],[Abbreviation]]&amp;""&amp;")"</f>
        <v>Obernolte, Jay (R-CA)</v>
      </c>
      <c r="D84" s="162" t="s">
        <v>4148</v>
      </c>
      <c r="E84" s="162" t="s">
        <v>900</v>
      </c>
      <c r="F84" s="162" t="s">
        <v>900</v>
      </c>
      <c r="G84" s="162" t="str">
        <f>IF(_House23[[#This Row],[Import Name from Congress.Gov]]=_House23[[#This Row],[Test]],"","FALSE")</f>
        <v/>
      </c>
      <c r="H84" s="162" t="s">
        <v>33</v>
      </c>
      <c r="I84" s="162" t="s">
        <v>2276</v>
      </c>
      <c r="J84" s="162" t="s">
        <v>33</v>
      </c>
      <c r="K84" s="162" t="s">
        <v>1279</v>
      </c>
      <c r="L84" s="162" t="s">
        <v>305</v>
      </c>
      <c r="M84" s="162">
        <f>IF(_House23[[#This Row],[Party]]="D",1,0)</f>
        <v>0</v>
      </c>
      <c r="N84" s="162" t="s">
        <v>2277</v>
      </c>
      <c r="O84" s="162" t="s">
        <v>2278</v>
      </c>
      <c r="P84" s="205">
        <v>50200</v>
      </c>
      <c r="Q84" s="205">
        <v>0</v>
      </c>
      <c r="R84" s="205">
        <v>1000</v>
      </c>
      <c r="S84" s="47">
        <v>5025</v>
      </c>
      <c r="T84" s="47">
        <v>0</v>
      </c>
      <c r="U84" s="47">
        <v>0</v>
      </c>
      <c r="V84" s="47">
        <f>_House23[[#This Row],[H&amp;R Block]]+_House23[[#This Row],[Intui (Turbo Tax)]]</f>
        <v>0</v>
      </c>
      <c r="W84" s="47" t="s">
        <v>1149</v>
      </c>
      <c r="X84" t="s">
        <v>1149</v>
      </c>
    </row>
    <row r="85" spans="1:24" x14ac:dyDescent="0.25">
      <c r="A85">
        <v>82</v>
      </c>
      <c r="B85" s="70" t="s">
        <v>1198</v>
      </c>
      <c r="C85" s="70" t="str">
        <f>_House23[[#This Row],[Name]]&amp;""&amp;" ("&amp;""&amp;_House23[[#This Row],[Party]]&amp;""&amp;"-"&amp;""&amp;_House23[[#This Row],[Abbreviation]]&amp;""&amp;")"</f>
        <v>Scott, David (D-GA)</v>
      </c>
      <c r="D85" s="70" t="s">
        <v>4377</v>
      </c>
      <c r="E85" s="70" t="s">
        <v>1198</v>
      </c>
      <c r="F85" s="70" t="s">
        <v>1198</v>
      </c>
      <c r="G85" s="70" t="str">
        <f>IF(_House23[[#This Row],[Import Name from Congress.Gov]]=_House23[[#This Row],[Test]],"","FALSE")</f>
        <v/>
      </c>
      <c r="H85" s="70" t="s">
        <v>38</v>
      </c>
      <c r="I85" s="70" t="s">
        <v>2606</v>
      </c>
      <c r="J85" s="70" t="s">
        <v>38</v>
      </c>
      <c r="K85" s="70" t="s">
        <v>1285</v>
      </c>
      <c r="L85" s="70" t="s">
        <v>303</v>
      </c>
      <c r="M85" s="70">
        <f>IF(_House23[[#This Row],[Party]]="D",1,0)</f>
        <v>1</v>
      </c>
      <c r="N85" s="70" t="s">
        <v>2607</v>
      </c>
      <c r="O85" s="70" t="s">
        <v>2608</v>
      </c>
      <c r="P85" s="206">
        <v>70750</v>
      </c>
      <c r="Q85" s="206">
        <v>2350</v>
      </c>
      <c r="R85" s="206">
        <v>1000</v>
      </c>
      <c r="S85" s="47">
        <v>0</v>
      </c>
      <c r="T85" s="47">
        <v>0</v>
      </c>
      <c r="U85" s="47">
        <v>0</v>
      </c>
      <c r="V85" s="47">
        <f>_House23[[#This Row],[H&amp;R Block]]+_House23[[#This Row],[Intui (Turbo Tax)]]</f>
        <v>0</v>
      </c>
      <c r="W85" s="47" t="s">
        <v>1150</v>
      </c>
      <c r="X85" t="s">
        <v>1150</v>
      </c>
    </row>
    <row r="86" spans="1:24" x14ac:dyDescent="0.25">
      <c r="A86">
        <v>83</v>
      </c>
      <c r="B86" s="162" t="s">
        <v>2748</v>
      </c>
      <c r="C86" s="162" t="str">
        <f>_House23[[#This Row],[Name]]&amp;""&amp;" ("&amp;""&amp;_House23[[#This Row],[Party]]&amp;""&amp;"-"&amp;""&amp;_House23[[#This Row],[Abbreviation]]&amp;""&amp;")"</f>
        <v>Spartz, Victoria (R-IN)</v>
      </c>
      <c r="D86" s="162" t="s">
        <v>4178</v>
      </c>
      <c r="E86" s="162" t="s">
        <v>952</v>
      </c>
      <c r="F86" s="162" t="s">
        <v>952</v>
      </c>
      <c r="G86" s="162" t="str">
        <f>IF(_House23[[#This Row],[Import Name from Congress.Gov]]=_House23[[#This Row],[Test]],"","FALSE")</f>
        <v/>
      </c>
      <c r="H86" s="162" t="s">
        <v>42</v>
      </c>
      <c r="I86" s="162" t="s">
        <v>2749</v>
      </c>
      <c r="J86" s="162" t="s">
        <v>42</v>
      </c>
      <c r="K86" s="162" t="s">
        <v>1289</v>
      </c>
      <c r="L86" s="162" t="s">
        <v>305</v>
      </c>
      <c r="M86" s="162">
        <f>IF(_House23[[#This Row],[Party]]="D",1,0)</f>
        <v>0</v>
      </c>
      <c r="N86" s="162" t="s">
        <v>2750</v>
      </c>
      <c r="O86" s="162" t="s">
        <v>2751</v>
      </c>
      <c r="P86" s="205">
        <v>112466</v>
      </c>
      <c r="Q86" s="205">
        <v>12105</v>
      </c>
      <c r="R86" s="205">
        <v>1000</v>
      </c>
      <c r="S86" s="47">
        <v>49736</v>
      </c>
      <c r="T86" s="47">
        <v>0</v>
      </c>
      <c r="U86" s="47">
        <v>0</v>
      </c>
      <c r="V86" s="47">
        <f>_House23[[#This Row],[H&amp;R Block]]+_House23[[#This Row],[Intui (Turbo Tax)]]</f>
        <v>0</v>
      </c>
      <c r="W86" s="47" t="s">
        <v>1149</v>
      </c>
      <c r="X86" t="s">
        <v>1149</v>
      </c>
    </row>
    <row r="87" spans="1:24" x14ac:dyDescent="0.25">
      <c r="A87">
        <v>84</v>
      </c>
      <c r="B87" s="162" t="s">
        <v>2371</v>
      </c>
      <c r="C87" s="162" t="str">
        <f>_House23[[#This Row],[Name]]&amp;""&amp;" ("&amp;""&amp;_House23[[#This Row],[Party]]&amp;""&amp;"-"&amp;""&amp;_House23[[#This Row],[Abbreviation]]&amp;""&amp;")"</f>
        <v>Steel, Michelle (R-CA)</v>
      </c>
      <c r="D87" s="162" t="s">
        <v>4180</v>
      </c>
      <c r="E87" s="162" t="s">
        <v>893</v>
      </c>
      <c r="F87" s="162" t="s">
        <v>893</v>
      </c>
      <c r="G87" s="162" t="str">
        <f>IF(_House23[[#This Row],[Import Name from Congress.Gov]]=_House23[[#This Row],[Test]],"","FALSE")</f>
        <v/>
      </c>
      <c r="H87" s="162" t="s">
        <v>33</v>
      </c>
      <c r="I87" s="162" t="s">
        <v>2372</v>
      </c>
      <c r="J87" s="162" t="s">
        <v>33</v>
      </c>
      <c r="K87" s="162" t="s">
        <v>1279</v>
      </c>
      <c r="L87" s="162" t="s">
        <v>305</v>
      </c>
      <c r="M87" s="162">
        <f>IF(_House23[[#This Row],[Party]]="D",1,0)</f>
        <v>0</v>
      </c>
      <c r="N87" s="162" t="s">
        <v>2373</v>
      </c>
      <c r="O87" s="162" t="s">
        <v>2374</v>
      </c>
      <c r="P87" s="205">
        <v>344036</v>
      </c>
      <c r="Q87" s="205">
        <v>12180</v>
      </c>
      <c r="R87" s="205">
        <v>1000</v>
      </c>
      <c r="S87" s="47">
        <v>25002</v>
      </c>
      <c r="T87" s="47">
        <v>0</v>
      </c>
      <c r="U87" s="47">
        <v>0</v>
      </c>
      <c r="V87" s="47">
        <f>_House23[[#This Row],[H&amp;R Block]]+_House23[[#This Row],[Intui (Turbo Tax)]]</f>
        <v>0</v>
      </c>
      <c r="W87" s="47" t="s">
        <v>1149</v>
      </c>
      <c r="X87" t="s">
        <v>1149</v>
      </c>
    </row>
    <row r="88" spans="1:24" x14ac:dyDescent="0.25">
      <c r="A88">
        <v>85</v>
      </c>
      <c r="B88" s="162" t="s">
        <v>3028</v>
      </c>
      <c r="C88" s="162" t="str">
        <f>_House23[[#This Row],[Name]]&amp;""&amp;" ("&amp;""&amp;_House23[[#This Row],[Party]]&amp;""&amp;"-"&amp;""&amp;_House23[[#This Row],[Abbreviation]]&amp;""&amp;")"</f>
        <v>Wagner, Ann (R-MO)</v>
      </c>
      <c r="D88" s="162" t="s">
        <v>4195</v>
      </c>
      <c r="E88" s="162" t="s">
        <v>1008</v>
      </c>
      <c r="F88" s="162" t="s">
        <v>1008</v>
      </c>
      <c r="G88" s="162" t="str">
        <f>IF(_House23[[#This Row],[Import Name from Congress.Gov]]=_House23[[#This Row],[Test]],"","FALSE")</f>
        <v/>
      </c>
      <c r="H88" s="162" t="s">
        <v>53</v>
      </c>
      <c r="I88" s="162" t="s">
        <v>3029</v>
      </c>
      <c r="J88" s="162" t="s">
        <v>53</v>
      </c>
      <c r="K88" s="162" t="s">
        <v>1300</v>
      </c>
      <c r="L88" s="162" t="s">
        <v>305</v>
      </c>
      <c r="M88" s="162">
        <f>IF(_House23[[#This Row],[Party]]="D",1,0)</f>
        <v>0</v>
      </c>
      <c r="N88" s="162" t="s">
        <v>3030</v>
      </c>
      <c r="O88" s="162" t="s">
        <v>3031</v>
      </c>
      <c r="P88" s="205">
        <v>202319</v>
      </c>
      <c r="Q88" s="205">
        <v>21100</v>
      </c>
      <c r="R88" s="205">
        <v>1000</v>
      </c>
      <c r="S88" s="47">
        <v>8373</v>
      </c>
      <c r="T88" s="47">
        <v>0</v>
      </c>
      <c r="U88" s="47">
        <v>9500</v>
      </c>
      <c r="V88" s="47">
        <f>_House23[[#This Row],[H&amp;R Block]]+_House23[[#This Row],[Intui (Turbo Tax)]]</f>
        <v>9500</v>
      </c>
      <c r="W88" s="47" t="s">
        <v>1149</v>
      </c>
      <c r="X88" t="s">
        <v>1149</v>
      </c>
    </row>
    <row r="89" spans="1:24" x14ac:dyDescent="0.25">
      <c r="A89">
        <v>86</v>
      </c>
      <c r="B89" s="70" t="s">
        <v>3175</v>
      </c>
      <c r="C89" s="70" t="str">
        <f>_House23[[#This Row],[Name]]&amp;""&amp;" ("&amp;""&amp;_House23[[#This Row],[Party]]&amp;""&amp;"-"&amp;""&amp;_House23[[#This Row],[Abbreviation]]&amp;""&amp;")"</f>
        <v>Ocasio-Cortez, Alexandria (D-NY)</v>
      </c>
      <c r="D89" s="70" t="s">
        <v>4346</v>
      </c>
      <c r="E89" s="70" t="s">
        <v>1031</v>
      </c>
      <c r="F89" s="70" t="s">
        <v>1031</v>
      </c>
      <c r="G89" s="70" t="str">
        <f>IF(_House23[[#This Row],[Import Name from Congress.Gov]]=_House23[[#This Row],[Test]],"","FALSE")</f>
        <v/>
      </c>
      <c r="H89" s="70" t="s">
        <v>60</v>
      </c>
      <c r="I89" s="70" t="s">
        <v>3176</v>
      </c>
      <c r="J89" s="70" t="s">
        <v>60</v>
      </c>
      <c r="K89" s="70" t="s">
        <v>1307</v>
      </c>
      <c r="L89" s="70" t="s">
        <v>303</v>
      </c>
      <c r="M89" s="70">
        <f>IF(_House23[[#This Row],[Party]]="D",1,0)</f>
        <v>1</v>
      </c>
      <c r="N89" s="70" t="s">
        <v>3177</v>
      </c>
      <c r="O89" s="70" t="s">
        <v>3178</v>
      </c>
      <c r="P89" s="206">
        <v>44786</v>
      </c>
      <c r="Q89" s="206">
        <v>6609</v>
      </c>
      <c r="R89" s="206">
        <v>710</v>
      </c>
      <c r="S89" s="47">
        <v>0</v>
      </c>
      <c r="T89" s="47">
        <v>2972</v>
      </c>
      <c r="U89" s="47">
        <v>320</v>
      </c>
      <c r="V89" s="47">
        <f>_House23[[#This Row],[H&amp;R Block]]+_House23[[#This Row],[Intui (Turbo Tax)]]</f>
        <v>3292</v>
      </c>
      <c r="W89" s="47" t="s">
        <v>1150</v>
      </c>
      <c r="X89" t="s">
        <v>1150</v>
      </c>
    </row>
    <row r="90" spans="1:24" x14ac:dyDescent="0.25">
      <c r="A90">
        <v>87</v>
      </c>
      <c r="B90" s="70" t="s">
        <v>3455</v>
      </c>
      <c r="C90" s="70" t="str">
        <f>_House23[[#This Row],[Name]]&amp;""&amp;" ("&amp;""&amp;_House23[[#This Row],[Party]]&amp;""&amp;"-"&amp;""&amp;_House23[[#This Row],[Abbreviation]]&amp;""&amp;")"</f>
        <v>Deluzio, Christopher (D-PA)</v>
      </c>
      <c r="D90" s="70" t="s">
        <v>4266</v>
      </c>
      <c r="E90" s="70" t="s">
        <v>3933</v>
      </c>
      <c r="F90" s="70" t="s">
        <v>3933</v>
      </c>
      <c r="G90" s="70" t="str">
        <f>IF(_House23[[#This Row],[Import Name from Congress.Gov]]=_House23[[#This Row],[Test]],"","FALSE")</f>
        <v/>
      </c>
      <c r="H90" s="70" t="s">
        <v>66</v>
      </c>
      <c r="I90" s="70" t="s">
        <v>3456</v>
      </c>
      <c r="J90" s="70" t="s">
        <v>66</v>
      </c>
      <c r="K90" s="70" t="s">
        <v>1313</v>
      </c>
      <c r="L90" s="70" t="s">
        <v>303</v>
      </c>
      <c r="M90" s="70">
        <f>IF(_House23[[#This Row],[Party]]="D",1,0)</f>
        <v>1</v>
      </c>
      <c r="N90" s="70" t="s">
        <v>3457</v>
      </c>
      <c r="O90" s="70" t="s">
        <v>3458</v>
      </c>
      <c r="P90" s="206">
        <v>0</v>
      </c>
      <c r="Q90" s="206">
        <v>0</v>
      </c>
      <c r="R90" s="206">
        <v>650</v>
      </c>
      <c r="S90" s="47">
        <v>0</v>
      </c>
      <c r="T90" s="47">
        <v>0</v>
      </c>
      <c r="U90" s="47">
        <v>0</v>
      </c>
      <c r="V90" s="47">
        <f>_House23[[#This Row],[H&amp;R Block]]+_House23[[#This Row],[Intui (Turbo Tax)]]</f>
        <v>0</v>
      </c>
      <c r="W90" s="47" t="s">
        <v>1150</v>
      </c>
      <c r="X90" t="s">
        <v>1149</v>
      </c>
    </row>
    <row r="91" spans="1:24" x14ac:dyDescent="0.25">
      <c r="A91">
        <v>88</v>
      </c>
      <c r="B91" s="70" t="s">
        <v>3275</v>
      </c>
      <c r="C91" s="70" t="str">
        <f>_House23[[#This Row],[Name]]&amp;""&amp;" ("&amp;""&amp;_House23[[#This Row],[Party]]&amp;""&amp;"-"&amp;""&amp;_House23[[#This Row],[Abbreviation]]&amp;""&amp;")"</f>
        <v>Nickel, Wiley (D-NC)</v>
      </c>
      <c r="D91" s="70" t="s">
        <v>4344</v>
      </c>
      <c r="E91" s="70" t="s">
        <v>3926</v>
      </c>
      <c r="F91" s="70" t="s">
        <v>3926</v>
      </c>
      <c r="G91" s="70" t="str">
        <f>IF(_House23[[#This Row],[Import Name from Congress.Gov]]=_House23[[#This Row],[Test]],"","FALSE")</f>
        <v/>
      </c>
      <c r="H91" s="70" t="s">
        <v>61</v>
      </c>
      <c r="I91" s="70" t="s">
        <v>3276</v>
      </c>
      <c r="J91" s="70" t="s">
        <v>61</v>
      </c>
      <c r="K91" s="70" t="s">
        <v>1308</v>
      </c>
      <c r="L91" s="70" t="s">
        <v>303</v>
      </c>
      <c r="M91" s="70">
        <f>IF(_House23[[#This Row],[Party]]="D",1,0)</f>
        <v>1</v>
      </c>
      <c r="N91" s="70" t="s">
        <v>3277</v>
      </c>
      <c r="O91" s="70" t="s">
        <v>3278</v>
      </c>
      <c r="P91" s="206">
        <v>0</v>
      </c>
      <c r="Q91" s="206">
        <v>0</v>
      </c>
      <c r="R91" s="206">
        <v>625</v>
      </c>
      <c r="S91" s="47">
        <v>0</v>
      </c>
      <c r="T91" s="47">
        <v>0</v>
      </c>
      <c r="U91" s="47">
        <v>0</v>
      </c>
      <c r="V91" s="47">
        <f>_House23[[#This Row],[H&amp;R Block]]+_House23[[#This Row],[Intui (Turbo Tax)]]</f>
        <v>0</v>
      </c>
      <c r="W91" s="47" t="s">
        <v>1150</v>
      </c>
      <c r="X91" t="s">
        <v>1149</v>
      </c>
    </row>
    <row r="92" spans="1:24" x14ac:dyDescent="0.25">
      <c r="A92">
        <v>89</v>
      </c>
      <c r="B92" s="70" t="s">
        <v>2900</v>
      </c>
      <c r="C92" s="70" t="str">
        <f>_House23[[#This Row],[Name]]&amp;""&amp;" ("&amp;""&amp;_House23[[#This Row],[Party]]&amp;""&amp;"-"&amp;""&amp;_House23[[#This Row],[Abbreviation]]&amp;""&amp;")"</f>
        <v>Auchincloss, Jake (D-MA)</v>
      </c>
      <c r="D92" s="70" t="s">
        <v>4218</v>
      </c>
      <c r="E92" s="70" t="s">
        <v>980</v>
      </c>
      <c r="F92" s="70" t="s">
        <v>980</v>
      </c>
      <c r="G92" s="70" t="str">
        <f>IF(_House23[[#This Row],[Import Name from Congress.Gov]]=_House23[[#This Row],[Test]],"","FALSE")</f>
        <v/>
      </c>
      <c r="H92" s="70" t="s">
        <v>49</v>
      </c>
      <c r="I92" s="70" t="s">
        <v>2901</v>
      </c>
      <c r="J92" s="70" t="s">
        <v>49</v>
      </c>
      <c r="K92" s="70" t="s">
        <v>1296</v>
      </c>
      <c r="L92" s="70" t="s">
        <v>303</v>
      </c>
      <c r="M92" s="70">
        <f>IF(_House23[[#This Row],[Party]]="D",1,0)</f>
        <v>1</v>
      </c>
      <c r="N92" s="70" t="s">
        <v>2902</v>
      </c>
      <c r="O92" s="70" t="s">
        <v>2903</v>
      </c>
      <c r="P92" s="206">
        <v>264725</v>
      </c>
      <c r="Q92" s="206">
        <v>14550</v>
      </c>
      <c r="R92" s="206">
        <v>500</v>
      </c>
      <c r="S92" s="47">
        <v>0</v>
      </c>
      <c r="T92" s="47">
        <v>0</v>
      </c>
      <c r="U92" s="47">
        <v>0</v>
      </c>
      <c r="V92" s="47">
        <f>_House23[[#This Row],[H&amp;R Block]]+_House23[[#This Row],[Intui (Turbo Tax)]]</f>
        <v>0</v>
      </c>
      <c r="W92" s="47" t="s">
        <v>1150</v>
      </c>
      <c r="X92" t="s">
        <v>1149</v>
      </c>
    </row>
    <row r="93" spans="1:24" x14ac:dyDescent="0.25">
      <c r="A93">
        <v>90</v>
      </c>
      <c r="B93" s="162" t="s">
        <v>2570</v>
      </c>
      <c r="C93" s="162" t="str">
        <f>_House23[[#This Row],[Name]]&amp;""&amp;" ("&amp;""&amp;_House23[[#This Row],[Party]]&amp;""&amp;"-"&amp;""&amp;_House23[[#This Row],[Abbreviation]]&amp;""&amp;")"</f>
        <v>Bean, Aaron (R-FL)</v>
      </c>
      <c r="D93" s="162" t="s">
        <v>3994</v>
      </c>
      <c r="E93" s="162" t="s">
        <v>3947</v>
      </c>
      <c r="F93" s="162" t="s">
        <v>3947</v>
      </c>
      <c r="G93" s="162" t="str">
        <f>IF(_House23[[#This Row],[Import Name from Congress.Gov]]=_House23[[#This Row],[Test]],"","FALSE")</f>
        <v/>
      </c>
      <c r="H93" s="162" t="s">
        <v>37</v>
      </c>
      <c r="I93" s="162" t="s">
        <v>2571</v>
      </c>
      <c r="J93" s="162" t="s">
        <v>37</v>
      </c>
      <c r="K93" s="162" t="s">
        <v>1284</v>
      </c>
      <c r="L93" s="162" t="s">
        <v>305</v>
      </c>
      <c r="M93" s="162">
        <f>IF(_House23[[#This Row],[Party]]="D",1,0)</f>
        <v>0</v>
      </c>
      <c r="N93" s="162" t="s">
        <v>2572</v>
      </c>
      <c r="O93" s="162" t="s">
        <v>2573</v>
      </c>
      <c r="P93" s="205">
        <v>0</v>
      </c>
      <c r="Q93" s="205">
        <v>0</v>
      </c>
      <c r="R93" s="205">
        <v>500</v>
      </c>
      <c r="S93" s="47">
        <v>0</v>
      </c>
      <c r="T93" s="47">
        <v>0</v>
      </c>
      <c r="U93" s="47">
        <v>0</v>
      </c>
      <c r="V93" s="47">
        <f>_House23[[#This Row],[H&amp;R Block]]+_House23[[#This Row],[Intui (Turbo Tax)]]</f>
        <v>0</v>
      </c>
      <c r="W93" s="47" t="s">
        <v>1149</v>
      </c>
      <c r="X93" t="s">
        <v>1149</v>
      </c>
    </row>
    <row r="94" spans="1:24" x14ac:dyDescent="0.25">
      <c r="A94">
        <v>91</v>
      </c>
      <c r="B94" s="162" t="s">
        <v>2972</v>
      </c>
      <c r="C94" s="162" t="str">
        <f>_House23[[#This Row],[Name]]&amp;""&amp;" ("&amp;""&amp;_House23[[#This Row],[Party]]&amp;""&amp;"-"&amp;""&amp;_House23[[#This Row],[Abbreviation]]&amp;""&amp;")"</f>
        <v>McClain, Lisa (R-MI)</v>
      </c>
      <c r="D94" s="162" t="s">
        <v>4127</v>
      </c>
      <c r="E94" s="162" t="s">
        <v>987</v>
      </c>
      <c r="F94" s="162" t="s">
        <v>987</v>
      </c>
      <c r="G94" s="162" t="str">
        <f>IF(_House23[[#This Row],[Import Name from Congress.Gov]]=_House23[[#This Row],[Test]],"","FALSE")</f>
        <v/>
      </c>
      <c r="H94" s="162" t="s">
        <v>50</v>
      </c>
      <c r="I94" s="162" t="s">
        <v>2973</v>
      </c>
      <c r="J94" s="162" t="s">
        <v>50</v>
      </c>
      <c r="K94" s="162" t="s">
        <v>1297</v>
      </c>
      <c r="L94" s="162" t="s">
        <v>305</v>
      </c>
      <c r="M94" s="162">
        <f>IF(_House23[[#This Row],[Party]]="D",1,0)</f>
        <v>0</v>
      </c>
      <c r="N94" s="162" t="s">
        <v>2974</v>
      </c>
      <c r="O94" s="162" t="s">
        <v>2975</v>
      </c>
      <c r="P94" s="205">
        <v>71500</v>
      </c>
      <c r="Q94" s="205">
        <v>0</v>
      </c>
      <c r="R94" s="205">
        <v>500</v>
      </c>
      <c r="S94" s="47">
        <v>6200</v>
      </c>
      <c r="T94" s="47">
        <v>0</v>
      </c>
      <c r="U94" s="47">
        <v>0</v>
      </c>
      <c r="V94" s="47">
        <f>_House23[[#This Row],[H&amp;R Block]]+_House23[[#This Row],[Intui (Turbo Tax)]]</f>
        <v>0</v>
      </c>
      <c r="W94" s="47" t="s">
        <v>1149</v>
      </c>
      <c r="X94" t="s">
        <v>1149</v>
      </c>
    </row>
    <row r="95" spans="1:24" x14ac:dyDescent="0.25">
      <c r="A95">
        <v>92</v>
      </c>
      <c r="B95" s="70" t="s">
        <v>3092</v>
      </c>
      <c r="C95" s="70" t="str">
        <f>_House23[[#This Row],[Name]]&amp;""&amp;" ("&amp;""&amp;_House23[[#This Row],[Party]]&amp;""&amp;"-"&amp;""&amp;_House23[[#This Row],[Abbreviation]]&amp;""&amp;")"</f>
        <v>Pappas, Chris (D-NH)</v>
      </c>
      <c r="D95" s="70" t="s">
        <v>4152</v>
      </c>
      <c r="E95" s="70" t="s">
        <v>1018</v>
      </c>
      <c r="F95" s="70" t="s">
        <v>1018</v>
      </c>
      <c r="G95" s="70" t="str">
        <f>IF(_House23[[#This Row],[Import Name from Congress.Gov]]=_House23[[#This Row],[Test]],"","FALSE")</f>
        <v/>
      </c>
      <c r="H95" s="70" t="s">
        <v>57</v>
      </c>
      <c r="I95" s="70" t="s">
        <v>3093</v>
      </c>
      <c r="J95" s="70" t="s">
        <v>57</v>
      </c>
      <c r="K95" s="70" t="s">
        <v>1304</v>
      </c>
      <c r="L95" s="70" t="s">
        <v>303</v>
      </c>
      <c r="M95" s="70">
        <f>IF(_House23[[#This Row],[Party]]="D",1,0)</f>
        <v>1</v>
      </c>
      <c r="N95" s="70" t="s">
        <v>3094</v>
      </c>
      <c r="O95" s="70" t="s">
        <v>3095</v>
      </c>
      <c r="P95" s="206">
        <v>173471</v>
      </c>
      <c r="Q95" s="206">
        <v>6690</v>
      </c>
      <c r="R95" s="206">
        <v>500</v>
      </c>
      <c r="S95" s="47">
        <v>0</v>
      </c>
      <c r="T95" s="47">
        <v>0</v>
      </c>
      <c r="U95" s="47">
        <v>0</v>
      </c>
      <c r="V95" s="47">
        <f>_House23[[#This Row],[H&amp;R Block]]+_House23[[#This Row],[Intui (Turbo Tax)]]</f>
        <v>0</v>
      </c>
      <c r="W95" s="47" t="s">
        <v>1149</v>
      </c>
      <c r="X95" t="s">
        <v>1149</v>
      </c>
    </row>
    <row r="96" spans="1:24" x14ac:dyDescent="0.25">
      <c r="A96">
        <v>93</v>
      </c>
      <c r="B96" s="70" t="s">
        <v>2984</v>
      </c>
      <c r="C96" s="70" t="str">
        <f>_House23[[#This Row],[Name]]&amp;""&amp;" ("&amp;""&amp;_House23[[#This Row],[Party]]&amp;""&amp;"-"&amp;""&amp;_House23[[#This Row],[Abbreviation]]&amp;""&amp;")"</f>
        <v>Phillips, Dean (D-MN)</v>
      </c>
      <c r="D96" s="70" t="s">
        <v>4357</v>
      </c>
      <c r="E96" s="70" t="s">
        <v>1000</v>
      </c>
      <c r="F96" s="70" t="s">
        <v>1000</v>
      </c>
      <c r="G96" s="70" t="str">
        <f>IF(_House23[[#This Row],[Import Name from Congress.Gov]]=_House23[[#This Row],[Test]],"","FALSE")</f>
        <v/>
      </c>
      <c r="H96" s="70" t="s">
        <v>51</v>
      </c>
      <c r="I96" s="70" t="s">
        <v>2985</v>
      </c>
      <c r="J96" s="70" t="s">
        <v>51</v>
      </c>
      <c r="K96" s="70" t="s">
        <v>1298</v>
      </c>
      <c r="L96" s="70" t="s">
        <v>303</v>
      </c>
      <c r="M96" s="70">
        <f>IF(_House23[[#This Row],[Party]]="D",1,0)</f>
        <v>1</v>
      </c>
      <c r="N96" s="70" t="s">
        <v>2986</v>
      </c>
      <c r="O96" s="70" t="s">
        <v>2987</v>
      </c>
      <c r="P96" s="206">
        <v>94284</v>
      </c>
      <c r="Q96" s="206">
        <v>7325</v>
      </c>
      <c r="R96" s="206">
        <v>500</v>
      </c>
      <c r="S96" s="47">
        <v>0</v>
      </c>
      <c r="T96" s="47">
        <v>0</v>
      </c>
      <c r="U96" s="47">
        <v>0</v>
      </c>
      <c r="V96" s="47">
        <f>_House23[[#This Row],[H&amp;R Block]]+_House23[[#This Row],[Intui (Turbo Tax)]]</f>
        <v>0</v>
      </c>
      <c r="W96" s="47" t="s">
        <v>1150</v>
      </c>
      <c r="X96" t="s">
        <v>1149</v>
      </c>
    </row>
    <row r="97" spans="1:24" x14ac:dyDescent="0.25">
      <c r="A97">
        <v>94</v>
      </c>
      <c r="B97" s="70" t="s">
        <v>3769</v>
      </c>
      <c r="C97" s="70" t="str">
        <f>_House23[[#This Row],[Name]]&amp;""&amp;" ("&amp;""&amp;_House23[[#This Row],[Party]]&amp;""&amp;"-"&amp;""&amp;_House23[[#This Row],[Abbreviation]]&amp;""&amp;")"</f>
        <v>Spanberger, Abigail (D-VA)</v>
      </c>
      <c r="D97" s="70" t="s">
        <v>4386</v>
      </c>
      <c r="E97" s="70" t="s">
        <v>1130</v>
      </c>
      <c r="F97" s="70" t="s">
        <v>1130</v>
      </c>
      <c r="G97" s="70" t="str">
        <f>IF(_House23[[#This Row],[Import Name from Congress.Gov]]=_House23[[#This Row],[Test]],"","FALSE")</f>
        <v/>
      </c>
      <c r="H97" s="70" t="s">
        <v>74</v>
      </c>
      <c r="I97" s="70" t="s">
        <v>3770</v>
      </c>
      <c r="J97" s="70" t="s">
        <v>74</v>
      </c>
      <c r="K97" s="70" t="s">
        <v>1321</v>
      </c>
      <c r="L97" s="70" t="s">
        <v>303</v>
      </c>
      <c r="M97" s="70">
        <f>IF(_House23[[#This Row],[Party]]="D",1,0)</f>
        <v>1</v>
      </c>
      <c r="N97" s="70" t="s">
        <v>3771</v>
      </c>
      <c r="O97" s="70" t="s">
        <v>3772</v>
      </c>
      <c r="P97" s="206">
        <v>318332</v>
      </c>
      <c r="Q97" s="206">
        <v>6047</v>
      </c>
      <c r="R97" s="206">
        <v>500</v>
      </c>
      <c r="S97" s="47">
        <v>0</v>
      </c>
      <c r="T97" s="47">
        <v>0</v>
      </c>
      <c r="U97" s="47">
        <v>0</v>
      </c>
      <c r="V97" s="47">
        <f>_House23[[#This Row],[H&amp;R Block]]+_House23[[#This Row],[Intui (Turbo Tax)]]</f>
        <v>0</v>
      </c>
      <c r="W97" s="47" t="s">
        <v>1150</v>
      </c>
      <c r="X97" t="s">
        <v>1149</v>
      </c>
    </row>
    <row r="98" spans="1:24" x14ac:dyDescent="0.25">
      <c r="A98">
        <v>95</v>
      </c>
      <c r="B98" s="70" t="s">
        <v>2223</v>
      </c>
      <c r="C98" s="70" t="str">
        <f>_House23[[#This Row],[Name]]&amp;""&amp;" ("&amp;""&amp;_House23[[#This Row],[Party]]&amp;""&amp;"-"&amp;""&amp;_House23[[#This Row],[Abbreviation]]&amp;""&amp;")"</f>
        <v>Pelosi, Nancy (D-CA)</v>
      </c>
      <c r="D98" s="70" t="s">
        <v>4352</v>
      </c>
      <c r="E98" s="70" t="s">
        <v>861</v>
      </c>
      <c r="F98" s="70" t="s">
        <v>861</v>
      </c>
      <c r="G98" s="70" t="str">
        <f>IF(_House23[[#This Row],[Import Name from Congress.Gov]]=_House23[[#This Row],[Test]],"","FALSE")</f>
        <v/>
      </c>
      <c r="H98" s="70" t="s">
        <v>33</v>
      </c>
      <c r="I98" s="70" t="s">
        <v>2224</v>
      </c>
      <c r="J98" s="70" t="s">
        <v>33</v>
      </c>
      <c r="K98" s="70" t="s">
        <v>1279</v>
      </c>
      <c r="L98" s="70" t="s">
        <v>303</v>
      </c>
      <c r="M98" s="70">
        <f>IF(_House23[[#This Row],[Party]]="D",1,0)</f>
        <v>1</v>
      </c>
      <c r="N98" s="70" t="s">
        <v>2225</v>
      </c>
      <c r="O98" s="70" t="s">
        <v>2226</v>
      </c>
      <c r="P98" s="206">
        <v>357253</v>
      </c>
      <c r="Q98" s="206">
        <v>22427</v>
      </c>
      <c r="R98" s="206">
        <v>385</v>
      </c>
      <c r="S98" s="47">
        <v>0</v>
      </c>
      <c r="T98" s="47">
        <v>550</v>
      </c>
      <c r="U98" s="47">
        <v>500</v>
      </c>
      <c r="V98" s="47">
        <f>_House23[[#This Row],[H&amp;R Block]]+_House23[[#This Row],[Intui (Turbo Tax)]]</f>
        <v>1050</v>
      </c>
      <c r="W98" s="47" t="s">
        <v>1150</v>
      </c>
      <c r="X98" t="s">
        <v>1149</v>
      </c>
    </row>
    <row r="99" spans="1:24" x14ac:dyDescent="0.25">
      <c r="A99">
        <v>96</v>
      </c>
      <c r="B99" s="70" t="s">
        <v>2379</v>
      </c>
      <c r="C99" s="70" t="str">
        <f>_House23[[#This Row],[Name]]&amp;""&amp;" ("&amp;""&amp;_House23[[#This Row],[Party]]&amp;""&amp;"-"&amp;""&amp;_House23[[#This Row],[Abbreviation]]&amp;""&amp;")"</f>
        <v>Porter, Katie (D-CA)</v>
      </c>
      <c r="D99" s="70" t="s">
        <v>4359</v>
      </c>
      <c r="E99" s="70" t="s">
        <v>891</v>
      </c>
      <c r="F99" s="70" t="s">
        <v>891</v>
      </c>
      <c r="G99" s="70" t="str">
        <f>IF(_House23[[#This Row],[Import Name from Congress.Gov]]=_House23[[#This Row],[Test]],"","FALSE")</f>
        <v/>
      </c>
      <c r="H99" s="70" t="s">
        <v>33</v>
      </c>
      <c r="I99" s="70" t="s">
        <v>2380</v>
      </c>
      <c r="J99" s="70" t="s">
        <v>33</v>
      </c>
      <c r="K99" s="70" t="s">
        <v>1279</v>
      </c>
      <c r="L99" s="70" t="s">
        <v>303</v>
      </c>
      <c r="M99" s="70">
        <f>IF(_House23[[#This Row],[Party]]="D",1,0)</f>
        <v>1</v>
      </c>
      <c r="N99" s="70" t="s">
        <v>2381</v>
      </c>
      <c r="O99" s="70" t="s">
        <v>2382</v>
      </c>
      <c r="P99" s="206">
        <v>258605</v>
      </c>
      <c r="Q99" s="206">
        <v>7074</v>
      </c>
      <c r="R99" s="206">
        <v>339</v>
      </c>
      <c r="S99" s="47">
        <v>0</v>
      </c>
      <c r="T99" s="47">
        <v>200</v>
      </c>
      <c r="U99" s="47">
        <v>939</v>
      </c>
      <c r="V99" s="47">
        <f>_House23[[#This Row],[H&amp;R Block]]+_House23[[#This Row],[Intui (Turbo Tax)]]</f>
        <v>1139</v>
      </c>
      <c r="W99" s="47" t="s">
        <v>1150</v>
      </c>
      <c r="X99" t="s">
        <v>1150</v>
      </c>
    </row>
    <row r="100" spans="1:24" x14ac:dyDescent="0.25">
      <c r="A100">
        <v>97</v>
      </c>
      <c r="B100" s="162" t="s">
        <v>2736</v>
      </c>
      <c r="C100" s="162" t="str">
        <f>_House23[[#This Row],[Name]]&amp;""&amp;" ("&amp;""&amp;_House23[[#This Row],[Party]]&amp;""&amp;"-"&amp;""&amp;_House23[[#This Row],[Abbreviation]]&amp;""&amp;")"</f>
        <v>Yakym, Rudy (R-IN)</v>
      </c>
      <c r="D100" s="162" t="s">
        <v>4207</v>
      </c>
      <c r="E100" s="162" t="s">
        <v>3907</v>
      </c>
      <c r="F100" s="162" t="s">
        <v>3907</v>
      </c>
      <c r="G100" s="162" t="str">
        <f>IF(_House23[[#This Row],[Import Name from Congress.Gov]]=_House23[[#This Row],[Test]],"","FALSE")</f>
        <v/>
      </c>
      <c r="H100" s="162" t="s">
        <v>42</v>
      </c>
      <c r="I100" s="162" t="s">
        <v>2737</v>
      </c>
      <c r="J100" s="162" t="s">
        <v>42</v>
      </c>
      <c r="K100" s="162" t="s">
        <v>1289</v>
      </c>
      <c r="L100" s="162" t="s">
        <v>305</v>
      </c>
      <c r="M100" s="162">
        <f>IF(_House23[[#This Row],[Party]]="D",1,0)</f>
        <v>0</v>
      </c>
      <c r="N100" s="162" t="s">
        <v>2738</v>
      </c>
      <c r="O100" s="162" t="s">
        <v>2739</v>
      </c>
      <c r="P100" s="205">
        <v>54750</v>
      </c>
      <c r="Q100" s="205">
        <v>0</v>
      </c>
      <c r="R100" s="205">
        <v>310</v>
      </c>
      <c r="S100" s="47">
        <v>0</v>
      </c>
      <c r="T100" s="47">
        <v>0</v>
      </c>
      <c r="U100" s="47">
        <v>0</v>
      </c>
      <c r="V100" s="47">
        <f>_House23[[#This Row],[H&amp;R Block]]+_House23[[#This Row],[Intui (Turbo Tax)]]</f>
        <v>0</v>
      </c>
      <c r="W100" s="47" t="s">
        <v>1149</v>
      </c>
      <c r="X100" t="s">
        <v>1149</v>
      </c>
    </row>
    <row r="101" spans="1:24" x14ac:dyDescent="0.25">
      <c r="A101">
        <v>98</v>
      </c>
      <c r="B101" s="162" t="s">
        <v>3705</v>
      </c>
      <c r="C101" s="162" t="str">
        <f>_House23[[#This Row],[Name]]&amp;""&amp;" ("&amp;""&amp;_House23[[#This Row],[Party]]&amp;""&amp;"-"&amp;""&amp;_House23[[#This Row],[Abbreviation]]&amp;""&amp;")"</f>
        <v>Ellzey, Jake (R-TX)</v>
      </c>
      <c r="D101" s="162" t="s">
        <v>4040</v>
      </c>
      <c r="E101" s="162" t="s">
        <v>1119</v>
      </c>
      <c r="F101" s="162" t="s">
        <v>1119</v>
      </c>
      <c r="G101" s="162" t="str">
        <f>IF(_House23[[#This Row],[Import Name from Congress.Gov]]=_House23[[#This Row],[Test]],"","FALSE")</f>
        <v/>
      </c>
      <c r="H101" s="162" t="s">
        <v>71</v>
      </c>
      <c r="I101" s="162" t="s">
        <v>3706</v>
      </c>
      <c r="J101" s="162" t="s">
        <v>71</v>
      </c>
      <c r="K101" s="162" t="s">
        <v>1318</v>
      </c>
      <c r="L101" s="162" t="s">
        <v>305</v>
      </c>
      <c r="M101" s="162">
        <f>IF(_House23[[#This Row],[Party]]="D",1,0)</f>
        <v>0</v>
      </c>
      <c r="N101" s="162" t="s">
        <v>3707</v>
      </c>
      <c r="O101" s="162" t="s">
        <v>3708</v>
      </c>
      <c r="P101" s="205">
        <v>145172</v>
      </c>
      <c r="Q101" s="205">
        <v>1270</v>
      </c>
      <c r="R101" s="205">
        <v>260</v>
      </c>
      <c r="S101" s="47">
        <v>17255</v>
      </c>
      <c r="T101" s="47">
        <v>0</v>
      </c>
      <c r="U101" s="47">
        <v>0</v>
      </c>
      <c r="V101" s="47">
        <f>_House23[[#This Row],[H&amp;R Block]]+_House23[[#This Row],[Intui (Turbo Tax)]]</f>
        <v>0</v>
      </c>
      <c r="W101" s="47" t="s">
        <v>1149</v>
      </c>
      <c r="X101" t="s">
        <v>1149</v>
      </c>
    </row>
    <row r="102" spans="1:24" x14ac:dyDescent="0.25">
      <c r="A102">
        <v>99</v>
      </c>
      <c r="B102" s="162" t="s">
        <v>3163</v>
      </c>
      <c r="C102" s="162" t="str">
        <f>_House23[[#This Row],[Name]]&amp;""&amp;" ("&amp;""&amp;_House23[[#This Row],[Party]]&amp;""&amp;"-"&amp;""&amp;_House23[[#This Row],[Abbreviation]]&amp;""&amp;")"</f>
        <v>Malliotakis, Nicole (R-NY)</v>
      </c>
      <c r="D102" s="162" t="s">
        <v>4121</v>
      </c>
      <c r="E102" s="162" t="s">
        <v>1029</v>
      </c>
      <c r="F102" s="162" t="s">
        <v>1029</v>
      </c>
      <c r="G102" s="162" t="str">
        <f>IF(_House23[[#This Row],[Import Name from Congress.Gov]]=_House23[[#This Row],[Test]],"","FALSE")</f>
        <v/>
      </c>
      <c r="H102" s="162" t="s">
        <v>60</v>
      </c>
      <c r="I102" s="162" t="s">
        <v>3164</v>
      </c>
      <c r="J102" s="162" t="s">
        <v>60</v>
      </c>
      <c r="K102" s="162" t="s">
        <v>1307</v>
      </c>
      <c r="L102" s="162" t="s">
        <v>305</v>
      </c>
      <c r="M102" s="162">
        <f>IF(_House23[[#This Row],[Party]]="D",1,0)</f>
        <v>0</v>
      </c>
      <c r="N102" s="162" t="s">
        <v>3165</v>
      </c>
      <c r="O102" s="162" t="s">
        <v>3166</v>
      </c>
      <c r="P102" s="205">
        <v>364040</v>
      </c>
      <c r="Q102" s="205">
        <v>1750</v>
      </c>
      <c r="R102" s="205">
        <v>252</v>
      </c>
      <c r="S102" s="47">
        <v>0</v>
      </c>
      <c r="T102" s="47">
        <v>0</v>
      </c>
      <c r="U102" s="47">
        <v>0</v>
      </c>
      <c r="V102" s="47">
        <f>_House23[[#This Row],[H&amp;R Block]]+_House23[[#This Row],[Intui (Turbo Tax)]]</f>
        <v>0</v>
      </c>
      <c r="W102" s="47" t="s">
        <v>1149</v>
      </c>
      <c r="X102" t="s">
        <v>1149</v>
      </c>
    </row>
    <row r="103" spans="1:24" x14ac:dyDescent="0.25">
      <c r="A103">
        <v>100</v>
      </c>
      <c r="B103" s="70" t="s">
        <v>3737</v>
      </c>
      <c r="C103" s="70" t="str">
        <f>_House23[[#This Row],[Name]]&amp;""&amp;" ("&amp;""&amp;_House23[[#This Row],[Party]]&amp;""&amp;"-"&amp;""&amp;_House23[[#This Row],[Abbreviation]]&amp;""&amp;")"</f>
        <v>Balint, Becca (D-VT)</v>
      </c>
      <c r="D103" s="70" t="s">
        <v>4219</v>
      </c>
      <c r="E103" s="70" t="s">
        <v>3943</v>
      </c>
      <c r="F103" s="70" t="s">
        <v>3943</v>
      </c>
      <c r="G103" s="70" t="str">
        <f>IF(_House23[[#This Row],[Import Name from Congress.Gov]]=_House23[[#This Row],[Test]],"","FALSE")</f>
        <v/>
      </c>
      <c r="H103" s="70" t="s">
        <v>73</v>
      </c>
      <c r="I103" s="70" t="s">
        <v>3738</v>
      </c>
      <c r="J103" s="70" t="s">
        <v>73</v>
      </c>
      <c r="K103" s="70" t="s">
        <v>1320</v>
      </c>
      <c r="L103" s="70" t="s">
        <v>303</v>
      </c>
      <c r="M103" s="70">
        <f>IF(_House23[[#This Row],[Party]]="D",1,0)</f>
        <v>1</v>
      </c>
      <c r="N103" s="70" t="s">
        <v>3739</v>
      </c>
      <c r="O103" s="70" t="s">
        <v>3740</v>
      </c>
      <c r="P103" s="206">
        <v>0</v>
      </c>
      <c r="Q103" s="206">
        <v>0</v>
      </c>
      <c r="R103" s="206">
        <v>250</v>
      </c>
      <c r="S103" s="47">
        <v>0</v>
      </c>
      <c r="T103" s="47">
        <v>0</v>
      </c>
      <c r="U103" s="47">
        <v>0</v>
      </c>
      <c r="V103" s="47">
        <f>_House23[[#This Row],[H&amp;R Block]]+_House23[[#This Row],[Intui (Turbo Tax)]]</f>
        <v>0</v>
      </c>
      <c r="W103" s="47" t="s">
        <v>1150</v>
      </c>
      <c r="X103" t="s">
        <v>1150</v>
      </c>
    </row>
    <row r="104" spans="1:24" x14ac:dyDescent="0.25">
      <c r="B104" s="70" t="s">
        <v>2455</v>
      </c>
      <c r="C104" s="70" t="str">
        <f>_House23[[#This Row],[Name]]&amp;""&amp;" ("&amp;""&amp;_House23[[#This Row],[Party]]&amp;""&amp;"-"&amp;""&amp;_House23[[#This Row],[Abbreviation]]&amp;""&amp;")"</f>
        <v>Caraveo, Yadira (D-CO)</v>
      </c>
      <c r="D104" s="70" t="s">
        <v>4234</v>
      </c>
      <c r="E104" s="70" t="s">
        <v>3897</v>
      </c>
      <c r="F104" s="70" t="s">
        <v>3897</v>
      </c>
      <c r="G104" s="70" t="str">
        <f>IF(_House23[[#This Row],[Import Name from Congress.Gov]]=_House23[[#This Row],[Test]],"","FALSE")</f>
        <v/>
      </c>
      <c r="H104" s="70" t="s">
        <v>34</v>
      </c>
      <c r="I104" s="70" t="s">
        <v>2456</v>
      </c>
      <c r="J104" s="70" t="s">
        <v>34</v>
      </c>
      <c r="K104" s="70" t="s">
        <v>1280</v>
      </c>
      <c r="L104" s="70" t="s">
        <v>303</v>
      </c>
      <c r="M104" s="70">
        <f>IF(_House23[[#This Row],[Party]]="D",1,0)</f>
        <v>1</v>
      </c>
      <c r="N104" s="70" t="s">
        <v>2457</v>
      </c>
      <c r="O104" s="70" t="s">
        <v>2458</v>
      </c>
      <c r="P104" s="206">
        <v>0</v>
      </c>
      <c r="Q104" s="206">
        <v>0</v>
      </c>
      <c r="R104" s="206">
        <v>250</v>
      </c>
      <c r="S104" s="47">
        <v>0</v>
      </c>
      <c r="T104" s="47">
        <v>500</v>
      </c>
      <c r="U104" s="47">
        <v>0</v>
      </c>
      <c r="V104" s="47">
        <f>_House23[[#This Row],[H&amp;R Block]]+_House23[[#This Row],[Intui (Turbo Tax)]]</f>
        <v>500</v>
      </c>
      <c r="W104" s="47" t="s">
        <v>1150</v>
      </c>
      <c r="X104" t="s">
        <v>1149</v>
      </c>
    </row>
    <row r="105" spans="1:24" x14ac:dyDescent="0.25">
      <c r="B105" s="70" t="s">
        <v>2668</v>
      </c>
      <c r="C105" s="70" t="str">
        <f>_House23[[#This Row],[Name]]&amp;""&amp;" ("&amp;""&amp;_House23[[#This Row],[Party]]&amp;""&amp;"-"&amp;""&amp;_House23[[#This Row],[Abbreviation]]&amp;""&amp;")"</f>
        <v>Foster, Bill (D-IL)</v>
      </c>
      <c r="D105" s="70" t="s">
        <v>4275</v>
      </c>
      <c r="E105" s="70" t="s">
        <v>941</v>
      </c>
      <c r="F105" s="70" t="s">
        <v>941</v>
      </c>
      <c r="G105" s="70" t="str">
        <f>IF(_House23[[#This Row],[Import Name from Congress.Gov]]=_House23[[#This Row],[Test]],"","FALSE")</f>
        <v/>
      </c>
      <c r="H105" s="70" t="s">
        <v>41</v>
      </c>
      <c r="I105" s="70" t="s">
        <v>2669</v>
      </c>
      <c r="J105" s="70" t="s">
        <v>41</v>
      </c>
      <c r="K105" s="70" t="s">
        <v>1288</v>
      </c>
      <c r="L105" s="70" t="s">
        <v>303</v>
      </c>
      <c r="M105" s="70">
        <f>IF(_House23[[#This Row],[Party]]="D",1,0)</f>
        <v>1</v>
      </c>
      <c r="N105" s="70" t="s">
        <v>2670</v>
      </c>
      <c r="O105" s="70" t="s">
        <v>2671</v>
      </c>
      <c r="P105" s="206">
        <v>95078</v>
      </c>
      <c r="Q105" s="206">
        <v>9500</v>
      </c>
      <c r="R105" s="206">
        <v>250</v>
      </c>
      <c r="S105" s="47">
        <v>0</v>
      </c>
      <c r="T105" s="47">
        <v>0</v>
      </c>
      <c r="U105" s="47">
        <v>0</v>
      </c>
      <c r="V105" s="47">
        <f>_House23[[#This Row],[H&amp;R Block]]+_House23[[#This Row],[Intui (Turbo Tax)]]</f>
        <v>0</v>
      </c>
      <c r="W105" s="47" t="s">
        <v>1150</v>
      </c>
      <c r="X105" t="s">
        <v>1149</v>
      </c>
    </row>
    <row r="106" spans="1:24" x14ac:dyDescent="0.25">
      <c r="B106" s="70" t="s">
        <v>2724</v>
      </c>
      <c r="C106" s="70" t="str">
        <f>_House23[[#This Row],[Name]]&amp;""&amp;" ("&amp;""&amp;_House23[[#This Row],[Party]]&amp;""&amp;"-"&amp;""&amp;_House23[[#This Row],[Abbreviation]]&amp;""&amp;")"</f>
        <v>Krishnamoorthi, Raja (D-IL)</v>
      </c>
      <c r="D106" s="70" t="s">
        <v>4313</v>
      </c>
      <c r="E106" s="70" t="s">
        <v>947</v>
      </c>
      <c r="F106" s="70" t="s">
        <v>947</v>
      </c>
      <c r="G106" s="70" t="str">
        <f>IF(_House23[[#This Row],[Import Name from Congress.Gov]]=_House23[[#This Row],[Test]],"","FALSE")</f>
        <v/>
      </c>
      <c r="H106" s="70" t="s">
        <v>41</v>
      </c>
      <c r="I106" s="70" t="s">
        <v>2725</v>
      </c>
      <c r="J106" s="70" t="s">
        <v>41</v>
      </c>
      <c r="K106" s="70" t="s">
        <v>1288</v>
      </c>
      <c r="L106" s="70" t="s">
        <v>303</v>
      </c>
      <c r="M106" s="70">
        <f>IF(_House23[[#This Row],[Party]]="D",1,0)</f>
        <v>1</v>
      </c>
      <c r="N106" s="70" t="s">
        <v>2726</v>
      </c>
      <c r="O106" s="70" t="s">
        <v>2727</v>
      </c>
      <c r="P106" s="206">
        <v>207420</v>
      </c>
      <c r="Q106" s="206">
        <v>29952</v>
      </c>
      <c r="R106" s="206">
        <v>250</v>
      </c>
      <c r="S106" s="47">
        <v>0</v>
      </c>
      <c r="T106" s="47">
        <v>0</v>
      </c>
      <c r="U106" s="47">
        <v>1000</v>
      </c>
      <c r="V106" s="47">
        <f>_House23[[#This Row],[H&amp;R Block]]+_House23[[#This Row],[Intui (Turbo Tax)]]</f>
        <v>1000</v>
      </c>
      <c r="W106" s="47" t="s">
        <v>1150</v>
      </c>
      <c r="X106" t="s">
        <v>1149</v>
      </c>
    </row>
    <row r="107" spans="1:24" x14ac:dyDescent="0.25">
      <c r="B107" s="70" t="s">
        <v>2912</v>
      </c>
      <c r="C107" s="70" t="str">
        <f>_House23[[#This Row],[Name]]&amp;""&amp;" ("&amp;""&amp;_House23[[#This Row],[Party]]&amp;""&amp;"-"&amp;""&amp;_House23[[#This Row],[Abbreviation]]&amp;""&amp;")"</f>
        <v>Pressley, Ayanna (D-MA)</v>
      </c>
      <c r="D107" s="70" t="s">
        <v>4360</v>
      </c>
      <c r="E107" s="70" t="s">
        <v>983</v>
      </c>
      <c r="F107" s="70" t="s">
        <v>983</v>
      </c>
      <c r="G107" s="70" t="str">
        <f>IF(_House23[[#This Row],[Import Name from Congress.Gov]]=_House23[[#This Row],[Test]],"","FALSE")</f>
        <v/>
      </c>
      <c r="H107" s="70" t="s">
        <v>49</v>
      </c>
      <c r="I107" s="70" t="s">
        <v>2913</v>
      </c>
      <c r="J107" s="70" t="s">
        <v>49</v>
      </c>
      <c r="K107" s="70" t="s">
        <v>1296</v>
      </c>
      <c r="L107" s="70" t="s">
        <v>303</v>
      </c>
      <c r="M107" s="70">
        <f>IF(_House23[[#This Row],[Party]]="D",1,0)</f>
        <v>1</v>
      </c>
      <c r="N107" s="70" t="s">
        <v>2914</v>
      </c>
      <c r="O107" s="70" t="s">
        <v>2915</v>
      </c>
      <c r="P107" s="206">
        <v>32556</v>
      </c>
      <c r="Q107" s="206">
        <v>1247</v>
      </c>
      <c r="R107" s="206">
        <v>250</v>
      </c>
      <c r="S107" s="47">
        <v>0</v>
      </c>
      <c r="T107" s="47">
        <v>0</v>
      </c>
      <c r="U107" s="47">
        <v>0</v>
      </c>
      <c r="V107" s="47">
        <f>_House23[[#This Row],[H&amp;R Block]]+_House23[[#This Row],[Intui (Turbo Tax)]]</f>
        <v>0</v>
      </c>
      <c r="W107" s="47" t="s">
        <v>1150</v>
      </c>
      <c r="X107" t="s">
        <v>1150</v>
      </c>
    </row>
    <row r="108" spans="1:24" x14ac:dyDescent="0.25">
      <c r="B108" s="70" t="s">
        <v>2307</v>
      </c>
      <c r="C108" s="70" t="str">
        <f>_House23[[#This Row],[Name]]&amp;""&amp;" ("&amp;""&amp;_House23[[#This Row],[Party]]&amp;""&amp;"-"&amp;""&amp;_House23[[#This Row],[Abbreviation]]&amp;""&amp;")"</f>
        <v>Schiff, Adam (D-CA)</v>
      </c>
      <c r="D108" s="70" t="s">
        <v>4373</v>
      </c>
      <c r="E108" s="196" t="s">
        <v>876</v>
      </c>
      <c r="F108" s="70" t="s">
        <v>876</v>
      </c>
      <c r="G108" s="70" t="str">
        <f>IF(_House23[[#This Row],[Import Name from Congress.Gov]]=_House23[[#This Row],[Test]],"","FALSE")</f>
        <v/>
      </c>
      <c r="H108" s="70" t="s">
        <v>33</v>
      </c>
      <c r="I108" s="70" t="s">
        <v>2308</v>
      </c>
      <c r="J108" s="70" t="s">
        <v>33</v>
      </c>
      <c r="K108" s="70" t="s">
        <v>1279</v>
      </c>
      <c r="L108" s="70" t="s">
        <v>303</v>
      </c>
      <c r="M108" s="70">
        <f>IF(_House23[[#This Row],[Party]]="D",1,0)</f>
        <v>1</v>
      </c>
      <c r="N108" s="70" t="s">
        <v>2309</v>
      </c>
      <c r="O108" s="70" t="s">
        <v>2310</v>
      </c>
      <c r="P108" s="206">
        <v>285779</v>
      </c>
      <c r="Q108" s="206">
        <v>10269</v>
      </c>
      <c r="R108" s="206">
        <v>250</v>
      </c>
      <c r="S108" s="47">
        <v>0</v>
      </c>
      <c r="T108" s="47">
        <v>0</v>
      </c>
      <c r="U108" s="47">
        <v>30</v>
      </c>
      <c r="V108" s="47">
        <f>_House23[[#This Row],[H&amp;R Block]]+_House23[[#This Row],[Intui (Turbo Tax)]]</f>
        <v>30</v>
      </c>
      <c r="W108" s="47" t="s">
        <v>1150</v>
      </c>
      <c r="X108" t="s">
        <v>1149</v>
      </c>
    </row>
    <row r="109" spans="1:24" x14ac:dyDescent="0.25">
      <c r="B109" s="70" t="s">
        <v>3203</v>
      </c>
      <c r="C109" s="70" t="str">
        <f>_House23[[#This Row],[Name]]&amp;""&amp;" ("&amp;""&amp;_House23[[#This Row],[Party]]&amp;""&amp;"-"&amp;""&amp;_House23[[#This Row],[Abbreviation]]&amp;""&amp;")"</f>
        <v>Tonko, Paul (D-NY)</v>
      </c>
      <c r="D109" s="70" t="s">
        <v>4399</v>
      </c>
      <c r="E109" s="70" t="s">
        <v>1035</v>
      </c>
      <c r="F109" s="70" t="s">
        <v>1035</v>
      </c>
      <c r="G109" s="70" t="str">
        <f>IF(_House23[[#This Row],[Import Name from Congress.Gov]]=_House23[[#This Row],[Test]],"","FALSE")</f>
        <v/>
      </c>
      <c r="H109" s="70" t="s">
        <v>60</v>
      </c>
      <c r="I109" s="70" t="s">
        <v>3204</v>
      </c>
      <c r="J109" s="70" t="s">
        <v>60</v>
      </c>
      <c r="K109" s="70" t="s">
        <v>1307</v>
      </c>
      <c r="L109" s="70" t="s">
        <v>303</v>
      </c>
      <c r="M109" s="70">
        <f>IF(_House23[[#This Row],[Party]]="D",1,0)</f>
        <v>1</v>
      </c>
      <c r="N109" s="70" t="s">
        <v>3205</v>
      </c>
      <c r="O109" s="70" t="s">
        <v>3206</v>
      </c>
      <c r="P109" s="206">
        <v>34582</v>
      </c>
      <c r="Q109" s="206">
        <v>1000</v>
      </c>
      <c r="R109" s="206">
        <v>250</v>
      </c>
      <c r="S109" s="47">
        <v>0</v>
      </c>
      <c r="T109" s="47">
        <v>0</v>
      </c>
      <c r="U109" s="47">
        <v>0</v>
      </c>
      <c r="V109" s="47">
        <f>_House23[[#This Row],[H&amp;R Block]]+_House23[[#This Row],[Intui (Turbo Tax)]]</f>
        <v>0</v>
      </c>
      <c r="W109" s="47" t="s">
        <v>1150</v>
      </c>
      <c r="X109" t="s">
        <v>1150</v>
      </c>
    </row>
    <row r="110" spans="1:24" x14ac:dyDescent="0.25">
      <c r="B110" s="70" t="s">
        <v>2637</v>
      </c>
      <c r="C110" s="70" t="str">
        <f>_House23[[#This Row],[Name]]&amp;""&amp;" ("&amp;""&amp;_House23[[#This Row],[Party]]&amp;""&amp;"-"&amp;""&amp;_House23[[#This Row],[Abbreviation]]&amp;""&amp;")"</f>
        <v>McBath, Lucy (D-GA)</v>
      </c>
      <c r="D110" s="70" t="s">
        <v>4326</v>
      </c>
      <c r="E110" s="70" t="s">
        <v>935</v>
      </c>
      <c r="F110" s="70" t="s">
        <v>935</v>
      </c>
      <c r="G110" s="70" t="str">
        <f>IF(_House23[[#This Row],[Import Name from Congress.Gov]]=_House23[[#This Row],[Test]],"","FALSE")</f>
        <v/>
      </c>
      <c r="H110" s="70" t="s">
        <v>38</v>
      </c>
      <c r="I110" s="70" t="s">
        <v>2638</v>
      </c>
      <c r="J110" s="70" t="s">
        <v>38</v>
      </c>
      <c r="K110" s="70" t="s">
        <v>1285</v>
      </c>
      <c r="L110" s="70" t="s">
        <v>303</v>
      </c>
      <c r="M110" s="70">
        <f>IF(_House23[[#This Row],[Party]]="D",1,0)</f>
        <v>1</v>
      </c>
      <c r="N110" s="70" t="s">
        <v>2639</v>
      </c>
      <c r="O110" s="70" t="s">
        <v>2640</v>
      </c>
      <c r="P110" s="206">
        <v>145757</v>
      </c>
      <c r="Q110" s="206">
        <v>4642</v>
      </c>
      <c r="R110" s="206">
        <v>150</v>
      </c>
      <c r="S110" s="47">
        <v>0</v>
      </c>
      <c r="T110" s="47">
        <v>0</v>
      </c>
      <c r="U110" s="47">
        <v>0</v>
      </c>
      <c r="V110" s="47">
        <f>_House23[[#This Row],[H&amp;R Block]]+_House23[[#This Row],[Intui (Turbo Tax)]]</f>
        <v>0</v>
      </c>
      <c r="W110" s="47" t="s">
        <v>1150</v>
      </c>
      <c r="X110" t="s">
        <v>1149</v>
      </c>
    </row>
    <row r="111" spans="1:24" x14ac:dyDescent="0.25">
      <c r="B111" s="70" t="s">
        <v>2483</v>
      </c>
      <c r="C111" s="70" t="str">
        <f>_House23[[#This Row],[Name]]&amp;""&amp;" ("&amp;""&amp;_House23[[#This Row],[Party]]&amp;""&amp;"-"&amp;""&amp;_House23[[#This Row],[Abbreviation]]&amp;""&amp;")"</f>
        <v>Frost, Maxwell (D-FL)</v>
      </c>
      <c r="D111" s="70" t="s">
        <v>4278</v>
      </c>
      <c r="E111" s="70" t="s">
        <v>3898</v>
      </c>
      <c r="F111" s="70" t="s">
        <v>3898</v>
      </c>
      <c r="G111" s="70" t="str">
        <f>IF(_House23[[#This Row],[Import Name from Congress.Gov]]=_House23[[#This Row],[Test]],"","FALSE")</f>
        <v/>
      </c>
      <c r="H111" s="70" t="s">
        <v>37</v>
      </c>
      <c r="I111" s="70" t="s">
        <v>2484</v>
      </c>
      <c r="J111" s="70" t="s">
        <v>37</v>
      </c>
      <c r="K111" s="70" t="s">
        <v>1284</v>
      </c>
      <c r="L111" s="70" t="s">
        <v>303</v>
      </c>
      <c r="M111" s="70">
        <f>IF(_House23[[#This Row],[Party]]="D",1,0)</f>
        <v>1</v>
      </c>
      <c r="N111" s="70" t="s">
        <v>2485</v>
      </c>
      <c r="O111" s="70" t="s">
        <v>2486</v>
      </c>
      <c r="P111" s="206">
        <v>0</v>
      </c>
      <c r="Q111" s="206">
        <v>0</v>
      </c>
      <c r="R111" s="206">
        <v>142</v>
      </c>
      <c r="S111" s="47">
        <v>0</v>
      </c>
      <c r="T111" s="47">
        <v>0</v>
      </c>
      <c r="U111" s="47">
        <v>0</v>
      </c>
      <c r="V111" s="47">
        <f>_House23[[#This Row],[H&amp;R Block]]+_House23[[#This Row],[Intui (Turbo Tax)]]</f>
        <v>0</v>
      </c>
      <c r="W111" s="47" t="s">
        <v>1150</v>
      </c>
      <c r="X111" t="s">
        <v>1150</v>
      </c>
    </row>
    <row r="112" spans="1:24" x14ac:dyDescent="0.25">
      <c r="B112" s="70" t="s">
        <v>2387</v>
      </c>
      <c r="C112" s="70" t="str">
        <f>_House23[[#This Row],[Name]]&amp;""&amp;" ("&amp;""&amp;_House23[[#This Row],[Party]]&amp;""&amp;"-"&amp;""&amp;_House23[[#This Row],[Abbreviation]]&amp;""&amp;")"</f>
        <v>Levin, Mike (D-CA)</v>
      </c>
      <c r="D112" s="70" t="s">
        <v>4319</v>
      </c>
      <c r="E112" s="70" t="s">
        <v>894</v>
      </c>
      <c r="F112" s="70" t="s">
        <v>894</v>
      </c>
      <c r="G112" s="70" t="str">
        <f>IF(_House23[[#This Row],[Import Name from Congress.Gov]]=_House23[[#This Row],[Test]],"","FALSE")</f>
        <v/>
      </c>
      <c r="H112" s="70" t="s">
        <v>33</v>
      </c>
      <c r="I112" s="70" t="s">
        <v>2388</v>
      </c>
      <c r="J112" s="70" t="s">
        <v>33</v>
      </c>
      <c r="K112" s="70" t="s">
        <v>1279</v>
      </c>
      <c r="L112" s="70" t="s">
        <v>303</v>
      </c>
      <c r="M112" s="70">
        <f>IF(_House23[[#This Row],[Party]]="D",1,0)</f>
        <v>1</v>
      </c>
      <c r="N112" s="70" t="s">
        <v>2389</v>
      </c>
      <c r="O112" s="70" t="s">
        <v>2390</v>
      </c>
      <c r="P112" s="206">
        <v>195006</v>
      </c>
      <c r="Q112" s="206">
        <v>4950</v>
      </c>
      <c r="R112" s="206">
        <v>100</v>
      </c>
      <c r="S112" s="47">
        <v>0</v>
      </c>
      <c r="T112" s="47">
        <v>1250</v>
      </c>
      <c r="U112" s="47">
        <v>0</v>
      </c>
      <c r="V112" s="47">
        <f>_House23[[#This Row],[H&amp;R Block]]+_House23[[#This Row],[Intui (Turbo Tax)]]</f>
        <v>1250</v>
      </c>
      <c r="W112" s="47" t="s">
        <v>1150</v>
      </c>
      <c r="X112" t="s">
        <v>1149</v>
      </c>
    </row>
    <row r="113" spans="2:24" x14ac:dyDescent="0.25">
      <c r="B113" s="162" t="s">
        <v>3219</v>
      </c>
      <c r="C113" s="162" t="str">
        <f>_House23[[#This Row],[Name]]&amp;""&amp;" ("&amp;""&amp;_House23[[#This Row],[Party]]&amp;""&amp;"-"&amp;""&amp;_House23[[#This Row],[Abbreviation]]&amp;""&amp;")"</f>
        <v>Tenney, Claudia (R-NY)</v>
      </c>
      <c r="D113" s="162" t="s">
        <v>4185</v>
      </c>
      <c r="E113" s="162" t="s">
        <v>1037</v>
      </c>
      <c r="F113" s="162" t="s">
        <v>1037</v>
      </c>
      <c r="G113" s="162" t="str">
        <f>IF(_House23[[#This Row],[Import Name from Congress.Gov]]=_House23[[#This Row],[Test]],"","FALSE")</f>
        <v/>
      </c>
      <c r="H113" s="162" t="s">
        <v>60</v>
      </c>
      <c r="I113" s="162" t="s">
        <v>3220</v>
      </c>
      <c r="J113" s="162" t="s">
        <v>60</v>
      </c>
      <c r="K113" s="162" t="s">
        <v>1307</v>
      </c>
      <c r="L113" s="162" t="s">
        <v>305</v>
      </c>
      <c r="M113" s="162">
        <f>IF(_House23[[#This Row],[Party]]="D",1,0)</f>
        <v>0</v>
      </c>
      <c r="N113" s="162" t="s">
        <v>3221</v>
      </c>
      <c r="O113" s="162" t="s">
        <v>3222</v>
      </c>
      <c r="P113" s="205">
        <v>176902</v>
      </c>
      <c r="Q113" s="205">
        <v>100</v>
      </c>
      <c r="R113" s="205">
        <v>52</v>
      </c>
      <c r="S113" s="47">
        <v>11405</v>
      </c>
      <c r="T113" s="47">
        <v>0</v>
      </c>
      <c r="U113" s="47">
        <v>1000</v>
      </c>
      <c r="V113" s="47">
        <f>_House23[[#This Row],[H&amp;R Block]]+_House23[[#This Row],[Intui (Turbo Tax)]]</f>
        <v>1000</v>
      </c>
      <c r="W113" s="47" t="s">
        <v>1149</v>
      </c>
      <c r="X113" t="s">
        <v>1149</v>
      </c>
    </row>
    <row r="114" spans="2:24" x14ac:dyDescent="0.25">
      <c r="B114" s="162" t="s">
        <v>1211</v>
      </c>
      <c r="C114" s="162" t="str">
        <f>_House23[[#This Row],[Name]]&amp;""&amp;" ("&amp;""&amp;_House23[[#This Row],[Party]]&amp;""&amp;"-"&amp;""&amp;_House23[[#This Row],[Abbreviation]]&amp;""&amp;")"</f>
        <v>Gonzales, Tony (R-TX)</v>
      </c>
      <c r="D114" s="162" t="s">
        <v>4062</v>
      </c>
      <c r="E114" s="162" t="s">
        <v>1211</v>
      </c>
      <c r="F114" s="162" t="s">
        <v>1211</v>
      </c>
      <c r="G114" s="162" t="str">
        <f>IF(_House23[[#This Row],[Import Name from Congress.Gov]]=_House23[[#This Row],[Test]],"","FALSE")</f>
        <v/>
      </c>
      <c r="H114" s="162" t="s">
        <v>71</v>
      </c>
      <c r="I114" s="162" t="s">
        <v>3627</v>
      </c>
      <c r="J114" s="162" t="s">
        <v>71</v>
      </c>
      <c r="K114" s="162" t="s">
        <v>1318</v>
      </c>
      <c r="L114" s="162" t="s">
        <v>305</v>
      </c>
      <c r="M114" s="162">
        <f>IF(_House23[[#This Row],[Party]]="D",1,0)</f>
        <v>0</v>
      </c>
      <c r="N114" s="162" t="s">
        <v>3628</v>
      </c>
      <c r="O114" s="162" t="s">
        <v>3629</v>
      </c>
      <c r="P114" s="205">
        <v>178899</v>
      </c>
      <c r="Q114" s="205">
        <v>466</v>
      </c>
      <c r="R114" s="205">
        <v>15</v>
      </c>
      <c r="S114" s="47">
        <v>21030</v>
      </c>
      <c r="T114" s="47">
        <v>0</v>
      </c>
      <c r="U114" s="47">
        <v>0</v>
      </c>
      <c r="V114" s="47">
        <f>_House23[[#This Row],[H&amp;R Block]]+_House23[[#This Row],[Intui (Turbo Tax)]]</f>
        <v>0</v>
      </c>
      <c r="W114" s="47" t="s">
        <v>1149</v>
      </c>
      <c r="X114" t="s">
        <v>1149</v>
      </c>
    </row>
    <row r="115" spans="2:24" x14ac:dyDescent="0.25">
      <c r="B115" s="70" t="s">
        <v>3499</v>
      </c>
      <c r="C115" s="70" t="str">
        <f>_House23[[#This Row],[Name]]&amp;""&amp;" ("&amp;""&amp;_House23[[#This Row],[Party]]&amp;""&amp;"-"&amp;""&amp;_House23[[#This Row],[Abbreviation]]&amp;""&amp;")"</f>
        <v>Magaziner, Seth (D-RI)</v>
      </c>
      <c r="D115" s="70" t="s">
        <v>4323</v>
      </c>
      <c r="E115" s="70" t="s">
        <v>3934</v>
      </c>
      <c r="F115" s="70" t="s">
        <v>3934</v>
      </c>
      <c r="G115" s="70" t="str">
        <f>IF(_House23[[#This Row],[Import Name from Congress.Gov]]=_House23[[#This Row],[Test]],"","FALSE")</f>
        <v/>
      </c>
      <c r="H115" s="70" t="s">
        <v>67</v>
      </c>
      <c r="I115" s="70" t="s">
        <v>3500</v>
      </c>
      <c r="J115" s="70" t="s">
        <v>67</v>
      </c>
      <c r="K115" s="70" t="s">
        <v>1314</v>
      </c>
      <c r="L115" s="70" t="s">
        <v>303</v>
      </c>
      <c r="M115" s="70">
        <f>IF(_House23[[#This Row],[Party]]="D",1,0)</f>
        <v>1</v>
      </c>
      <c r="N115" s="70" t="s">
        <v>3501</v>
      </c>
      <c r="O115" s="70" t="s">
        <v>3502</v>
      </c>
      <c r="P115" s="206">
        <v>0</v>
      </c>
      <c r="Q115" s="206">
        <v>0</v>
      </c>
      <c r="R115" s="206">
        <v>5</v>
      </c>
      <c r="S115" s="47">
        <v>0</v>
      </c>
      <c r="T115" s="47">
        <v>3800</v>
      </c>
      <c r="U115" s="47">
        <v>0</v>
      </c>
      <c r="V115" s="47">
        <f>_House23[[#This Row],[H&amp;R Block]]+_House23[[#This Row],[Intui (Turbo Tax)]]</f>
        <v>3800</v>
      </c>
      <c r="W115" s="47" t="s">
        <v>1150</v>
      </c>
      <c r="X115" t="s">
        <v>1149</v>
      </c>
    </row>
    <row r="116" spans="2:24" x14ac:dyDescent="0.25">
      <c r="B116" s="162" t="s">
        <v>3311</v>
      </c>
      <c r="C116" s="162" t="str">
        <f>_House23[[#This Row],[Name]]&amp;""&amp;" ("&amp;""&amp;_House23[[#This Row],[Party]]&amp;""&amp;"-"&amp;""&amp;_House23[[#This Row],[Abbreviation]]&amp;""&amp;")"</f>
        <v>Bishop, Dan (R-NC)</v>
      </c>
      <c r="D116" s="162" t="s">
        <v>4000</v>
      </c>
      <c r="E116" s="162" t="s">
        <v>1207</v>
      </c>
      <c r="F116" s="162" t="s">
        <v>1207</v>
      </c>
      <c r="G116" s="162" t="str">
        <f>IF(_House23[[#This Row],[Import Name from Congress.Gov]]=_House23[[#This Row],[Test]],"","FALSE")</f>
        <v/>
      </c>
      <c r="H116" s="162" t="s">
        <v>61</v>
      </c>
      <c r="I116" s="162" t="s">
        <v>3312</v>
      </c>
      <c r="J116" s="162" t="s">
        <v>61</v>
      </c>
      <c r="K116" s="162" t="s">
        <v>1308</v>
      </c>
      <c r="L116" s="162" t="s">
        <v>305</v>
      </c>
      <c r="M116" s="162">
        <f>IF(_House23[[#This Row],[Party]]="D",1,0)</f>
        <v>0</v>
      </c>
      <c r="N116" s="162" t="s">
        <v>3313</v>
      </c>
      <c r="O116" s="162" t="s">
        <v>3314</v>
      </c>
      <c r="P116" s="205">
        <v>161646</v>
      </c>
      <c r="Q116" s="205">
        <v>5000</v>
      </c>
      <c r="R116" s="205">
        <v>2</v>
      </c>
      <c r="S116" s="47">
        <v>6770</v>
      </c>
      <c r="T116" s="47">
        <v>0</v>
      </c>
      <c r="U116" s="47">
        <v>0</v>
      </c>
      <c r="V116" s="47">
        <f>_House23[[#This Row],[H&amp;R Block]]+_House23[[#This Row],[Intui (Turbo Tax)]]</f>
        <v>0</v>
      </c>
      <c r="W116" s="47" t="s">
        <v>1149</v>
      </c>
      <c r="X116" t="s">
        <v>1149</v>
      </c>
    </row>
    <row r="117" spans="2:24" x14ac:dyDescent="0.25">
      <c r="B117" s="162" t="s">
        <v>3662</v>
      </c>
      <c r="C117" s="162" t="str">
        <f>_House23[[#This Row],[Name]]&amp;""&amp;" ("&amp;""&amp;_House23[[#This Row],[Party]]&amp;""&amp;"-"&amp;""&amp;_House23[[#This Row],[Abbreviation]]&amp;""&amp;")"</f>
        <v>Carter, John (R-TX)</v>
      </c>
      <c r="D117" s="162" t="s">
        <v>4015</v>
      </c>
      <c r="E117" s="162" t="s">
        <v>1209</v>
      </c>
      <c r="F117" s="162" t="s">
        <v>1209</v>
      </c>
      <c r="G117" s="162" t="str">
        <f>IF(_House23[[#This Row],[Import Name from Congress.Gov]]=_House23[[#This Row],[Test]],"","FALSE")</f>
        <v/>
      </c>
      <c r="H117" s="162" t="s">
        <v>71</v>
      </c>
      <c r="I117" s="162" t="s">
        <v>3663</v>
      </c>
      <c r="J117" s="162" t="s">
        <v>71</v>
      </c>
      <c r="K117" s="162" t="s">
        <v>1318</v>
      </c>
      <c r="L117" s="162" t="s">
        <v>305</v>
      </c>
      <c r="M117" s="162">
        <f>IF(_House23[[#This Row],[Party]]="D",1,0)</f>
        <v>0</v>
      </c>
      <c r="N117" s="162" t="s">
        <v>3664</v>
      </c>
      <c r="O117" s="162" t="s">
        <v>3665</v>
      </c>
      <c r="P117" s="205">
        <v>112897</v>
      </c>
      <c r="Q117" s="205">
        <v>466</v>
      </c>
      <c r="R117" s="205">
        <v>2</v>
      </c>
      <c r="S117" s="47">
        <v>4490</v>
      </c>
      <c r="T117" s="47">
        <v>0</v>
      </c>
      <c r="U117" s="47">
        <v>2500</v>
      </c>
      <c r="V117" s="47">
        <f>_House23[[#This Row],[H&amp;R Block]]+_House23[[#This Row],[Intui (Turbo Tax)]]</f>
        <v>2500</v>
      </c>
      <c r="W117" s="47" t="s">
        <v>1149</v>
      </c>
      <c r="X117" t="s">
        <v>1149</v>
      </c>
    </row>
    <row r="118" spans="2:24" x14ac:dyDescent="0.25">
      <c r="B118" s="162" t="s">
        <v>2800</v>
      </c>
      <c r="C118" s="162" t="str">
        <f>_House23[[#This Row],[Name]]&amp;""&amp;" ("&amp;""&amp;_House23[[#This Row],[Party]]&amp;""&amp;"-"&amp;""&amp;_House23[[#This Row],[Abbreviation]]&amp;""&amp;")"</f>
        <v>Comer, James (R-KY)</v>
      </c>
      <c r="D118" s="162" t="s">
        <v>4023</v>
      </c>
      <c r="E118" s="162" t="s">
        <v>962</v>
      </c>
      <c r="F118" s="162" t="s">
        <v>962</v>
      </c>
      <c r="G118" s="162" t="str">
        <f>IF(_House23[[#This Row],[Import Name from Congress.Gov]]=_House23[[#This Row],[Test]],"","FALSE")</f>
        <v/>
      </c>
      <c r="H118" s="162" t="s">
        <v>45</v>
      </c>
      <c r="I118" s="162" t="s">
        <v>2801</v>
      </c>
      <c r="J118" s="162" t="s">
        <v>45</v>
      </c>
      <c r="K118" s="162" t="s">
        <v>1292</v>
      </c>
      <c r="L118" s="162" t="s">
        <v>305</v>
      </c>
      <c r="M118" s="162">
        <f>IF(_House23[[#This Row],[Party]]="D",1,0)</f>
        <v>0</v>
      </c>
      <c r="N118" s="162" t="s">
        <v>2802</v>
      </c>
      <c r="O118" s="162" t="s">
        <v>2803</v>
      </c>
      <c r="P118" s="205">
        <v>19500</v>
      </c>
      <c r="Q118" s="205">
        <v>20500</v>
      </c>
      <c r="R118" s="205">
        <v>2</v>
      </c>
      <c r="S118" s="47">
        <v>3500</v>
      </c>
      <c r="T118" s="47">
        <v>0</v>
      </c>
      <c r="U118" s="47">
        <v>0</v>
      </c>
      <c r="V118" s="47">
        <f>_House23[[#This Row],[H&amp;R Block]]+_House23[[#This Row],[Intui (Turbo Tax)]]</f>
        <v>0</v>
      </c>
      <c r="W118" s="47" t="s">
        <v>1149</v>
      </c>
      <c r="X118" t="s">
        <v>1149</v>
      </c>
    </row>
    <row r="119" spans="2:24" x14ac:dyDescent="0.25">
      <c r="B119" s="162" t="s">
        <v>2996</v>
      </c>
      <c r="C119" s="162" t="str">
        <f>_House23[[#This Row],[Name]]&amp;""&amp;" ("&amp;""&amp;_House23[[#This Row],[Party]]&amp;""&amp;"-"&amp;""&amp;_House23[[#This Row],[Abbreviation]]&amp;""&amp;")"</f>
        <v>Emmer, Tom (R-MN)</v>
      </c>
      <c r="D119" s="162" t="s">
        <v>4041</v>
      </c>
      <c r="E119" s="162" t="s">
        <v>1003</v>
      </c>
      <c r="F119" s="162" t="s">
        <v>1003</v>
      </c>
      <c r="G119" s="162" t="str">
        <f>IF(_House23[[#This Row],[Import Name from Congress.Gov]]=_House23[[#This Row],[Test]],"","FALSE")</f>
        <v/>
      </c>
      <c r="H119" s="162" t="s">
        <v>51</v>
      </c>
      <c r="I119" s="162" t="s">
        <v>2997</v>
      </c>
      <c r="J119" s="162" t="s">
        <v>51</v>
      </c>
      <c r="K119" s="162" t="s">
        <v>1298</v>
      </c>
      <c r="L119" s="162" t="s">
        <v>305</v>
      </c>
      <c r="M119" s="162">
        <f>IF(_House23[[#This Row],[Party]]="D",1,0)</f>
        <v>0</v>
      </c>
      <c r="N119" s="162" t="s">
        <v>2998</v>
      </c>
      <c r="O119" s="162" t="s">
        <v>2999</v>
      </c>
      <c r="P119" s="205">
        <v>121599</v>
      </c>
      <c r="Q119" s="205">
        <v>22650</v>
      </c>
      <c r="R119" s="205">
        <v>2</v>
      </c>
      <c r="S119" s="47">
        <v>34360</v>
      </c>
      <c r="T119" s="47">
        <v>0</v>
      </c>
      <c r="U119" s="47">
        <v>2750</v>
      </c>
      <c r="V119" s="47">
        <f>_House23[[#This Row],[H&amp;R Block]]+_House23[[#This Row],[Intui (Turbo Tax)]]</f>
        <v>2750</v>
      </c>
      <c r="W119" s="47" t="s">
        <v>1149</v>
      </c>
      <c r="X119" t="s">
        <v>1149</v>
      </c>
    </row>
    <row r="120" spans="2:24" x14ac:dyDescent="0.25">
      <c r="B120" s="162" t="s">
        <v>2780</v>
      </c>
      <c r="C120" s="162" t="str">
        <f>_House23[[#This Row],[Name]]&amp;""&amp;" ("&amp;""&amp;_House23[[#This Row],[Party]]&amp;""&amp;"-"&amp;""&amp;_House23[[#This Row],[Abbreviation]]&amp;""&amp;")"</f>
        <v>Feenstra, Randy (R-IA)</v>
      </c>
      <c r="D120" s="162" t="s">
        <v>4045</v>
      </c>
      <c r="E120" s="162" t="s">
        <v>958</v>
      </c>
      <c r="F120" s="162" t="s">
        <v>958</v>
      </c>
      <c r="G120" s="162" t="str">
        <f>IF(_House23[[#This Row],[Import Name from Congress.Gov]]=_House23[[#This Row],[Test]],"","FALSE")</f>
        <v/>
      </c>
      <c r="H120" s="162" t="s">
        <v>43</v>
      </c>
      <c r="I120" s="162" t="s">
        <v>2781</v>
      </c>
      <c r="J120" s="162" t="s">
        <v>43</v>
      </c>
      <c r="K120" s="162" t="s">
        <v>1290</v>
      </c>
      <c r="L120" s="162" t="s">
        <v>305</v>
      </c>
      <c r="M120" s="162">
        <f>IF(_House23[[#This Row],[Party]]="D",1,0)</f>
        <v>0</v>
      </c>
      <c r="N120" s="162" t="s">
        <v>2782</v>
      </c>
      <c r="O120" s="162" t="s">
        <v>2783</v>
      </c>
      <c r="P120" s="205">
        <v>72651</v>
      </c>
      <c r="Q120" s="205">
        <v>9000</v>
      </c>
      <c r="R120" s="205">
        <v>2</v>
      </c>
      <c r="S120" s="47">
        <v>16515</v>
      </c>
      <c r="T120" s="47">
        <v>0</v>
      </c>
      <c r="U120" s="47">
        <v>0</v>
      </c>
      <c r="V120" s="47">
        <f>_House23[[#This Row],[H&amp;R Block]]+_House23[[#This Row],[Intui (Turbo Tax)]]</f>
        <v>0</v>
      </c>
      <c r="W120" s="47" t="s">
        <v>1149</v>
      </c>
      <c r="X120" t="s">
        <v>1149</v>
      </c>
    </row>
    <row r="121" spans="2:24" x14ac:dyDescent="0.25">
      <c r="B121" s="162" t="s">
        <v>3231</v>
      </c>
      <c r="C121" s="162" t="str">
        <f>_House23[[#This Row],[Name]]&amp;""&amp;" ("&amp;""&amp;_House23[[#This Row],[Party]]&amp;""&amp;"-"&amp;""&amp;_House23[[#This Row],[Abbreviation]]&amp;""&amp;")"</f>
        <v>Garbarino, Andrew (R-NY)</v>
      </c>
      <c r="D121" s="162" t="s">
        <v>4059</v>
      </c>
      <c r="E121" s="162" t="s">
        <v>1034</v>
      </c>
      <c r="F121" s="162" t="s">
        <v>1034</v>
      </c>
      <c r="G121" s="162" t="str">
        <f>IF(_House23[[#This Row],[Import Name from Congress.Gov]]=_House23[[#This Row],[Test]],"","FALSE")</f>
        <v/>
      </c>
      <c r="H121" s="162" t="s">
        <v>60</v>
      </c>
      <c r="I121" s="162" t="s">
        <v>3232</v>
      </c>
      <c r="J121" s="162" t="s">
        <v>60</v>
      </c>
      <c r="K121" s="162" t="s">
        <v>1307</v>
      </c>
      <c r="L121" s="162" t="s">
        <v>305</v>
      </c>
      <c r="M121" s="162">
        <f>IF(_House23[[#This Row],[Party]]="D",1,0)</f>
        <v>0</v>
      </c>
      <c r="N121" s="162" t="s">
        <v>3233</v>
      </c>
      <c r="O121" s="162" t="s">
        <v>3234</v>
      </c>
      <c r="P121" s="205">
        <v>214196</v>
      </c>
      <c r="Q121" s="205">
        <v>8850</v>
      </c>
      <c r="R121" s="205">
        <v>2</v>
      </c>
      <c r="S121" s="47">
        <v>0</v>
      </c>
      <c r="T121" s="47">
        <v>0</v>
      </c>
      <c r="U121" s="47">
        <v>3000</v>
      </c>
      <c r="V121" s="47">
        <f>_House23[[#This Row],[H&amp;R Block]]+_House23[[#This Row],[Intui (Turbo Tax)]]</f>
        <v>3000</v>
      </c>
      <c r="W121" s="47" t="s">
        <v>1149</v>
      </c>
      <c r="X121" t="s">
        <v>1149</v>
      </c>
    </row>
    <row r="122" spans="2:24" x14ac:dyDescent="0.25">
      <c r="B122" s="162" t="s">
        <v>2558</v>
      </c>
      <c r="C122" s="162" t="str">
        <f>_House23[[#This Row],[Name]]&amp;""&amp;" ("&amp;""&amp;_House23[[#This Row],[Party]]&amp;""&amp;"-"&amp;""&amp;_House23[[#This Row],[Abbreviation]]&amp;""&amp;")"</f>
        <v>Gimenez, Carlos (R-FL)</v>
      </c>
      <c r="D122" s="162" t="s">
        <v>4061</v>
      </c>
      <c r="E122" s="162" t="s">
        <v>1175</v>
      </c>
      <c r="F122" s="162" t="s">
        <v>1175</v>
      </c>
      <c r="G122" s="162" t="str">
        <f>IF(_House23[[#This Row],[Import Name from Congress.Gov]]=_House23[[#This Row],[Test]],"","FALSE")</f>
        <v/>
      </c>
      <c r="H122" s="162" t="s">
        <v>37</v>
      </c>
      <c r="I122" s="162" t="s">
        <v>2559</v>
      </c>
      <c r="J122" s="162" t="s">
        <v>37</v>
      </c>
      <c r="K122" s="162" t="s">
        <v>1284</v>
      </c>
      <c r="L122" s="162" t="s">
        <v>305</v>
      </c>
      <c r="M122" s="162">
        <f>IF(_House23[[#This Row],[Party]]="D",1,0)</f>
        <v>0</v>
      </c>
      <c r="N122" s="162" t="s">
        <v>2560</v>
      </c>
      <c r="O122" s="162" t="s">
        <v>2561</v>
      </c>
      <c r="P122" s="205">
        <v>216096</v>
      </c>
      <c r="Q122" s="205">
        <v>2500</v>
      </c>
      <c r="R122" s="205">
        <v>2</v>
      </c>
      <c r="S122" s="47">
        <v>0</v>
      </c>
      <c r="T122" s="47">
        <v>0</v>
      </c>
      <c r="U122" s="47">
        <v>0</v>
      </c>
      <c r="V122" s="47">
        <f>_House23[[#This Row],[H&amp;R Block]]+_House23[[#This Row],[Intui (Turbo Tax)]]</f>
        <v>0</v>
      </c>
      <c r="W122" s="47" t="s">
        <v>1149</v>
      </c>
      <c r="X122" t="s">
        <v>1149</v>
      </c>
    </row>
    <row r="123" spans="2:24" x14ac:dyDescent="0.25">
      <c r="B123" s="162" t="s">
        <v>2772</v>
      </c>
      <c r="C123" s="162" t="str">
        <f>_House23[[#This Row],[Name]]&amp;""&amp;" ("&amp;""&amp;_House23[[#This Row],[Party]]&amp;""&amp;"-"&amp;""&amp;_House23[[#This Row],[Abbreviation]]&amp;""&amp;")"</f>
        <v>Hinson, Ashley (R-IA)</v>
      </c>
      <c r="D123" s="162" t="s">
        <v>4082</v>
      </c>
      <c r="E123" s="162" t="s">
        <v>956</v>
      </c>
      <c r="F123" s="162" t="s">
        <v>956</v>
      </c>
      <c r="G123" s="162" t="str">
        <f>IF(_House23[[#This Row],[Import Name from Congress.Gov]]=_House23[[#This Row],[Test]],"","FALSE")</f>
        <v/>
      </c>
      <c r="H123" s="162" t="s">
        <v>43</v>
      </c>
      <c r="I123" s="162" t="s">
        <v>2773</v>
      </c>
      <c r="J123" s="162" t="s">
        <v>43</v>
      </c>
      <c r="K123" s="162" t="s">
        <v>1290</v>
      </c>
      <c r="L123" s="162" t="s">
        <v>305</v>
      </c>
      <c r="M123" s="162">
        <f>IF(_House23[[#This Row],[Party]]="D",1,0)</f>
        <v>0</v>
      </c>
      <c r="N123" s="162" t="s">
        <v>2774</v>
      </c>
      <c r="O123" s="162" t="s">
        <v>2775</v>
      </c>
      <c r="P123" s="205">
        <v>272709</v>
      </c>
      <c r="Q123" s="205">
        <v>8570</v>
      </c>
      <c r="R123" s="205">
        <v>2</v>
      </c>
      <c r="S123" s="47">
        <v>13865</v>
      </c>
      <c r="T123" s="47">
        <v>0</v>
      </c>
      <c r="U123" s="47">
        <v>2000</v>
      </c>
      <c r="V123" s="47">
        <f>_House23[[#This Row],[H&amp;R Block]]+_House23[[#This Row],[Intui (Turbo Tax)]]</f>
        <v>2000</v>
      </c>
      <c r="W123" s="47" t="s">
        <v>1149</v>
      </c>
      <c r="X123" t="s">
        <v>1149</v>
      </c>
    </row>
    <row r="124" spans="2:24" x14ac:dyDescent="0.25">
      <c r="B124" s="162" t="s">
        <v>2952</v>
      </c>
      <c r="C124" s="162" t="str">
        <f>_House23[[#This Row],[Name]]&amp;""&amp;" ("&amp;""&amp;_House23[[#This Row],[Party]]&amp;""&amp;"-"&amp;""&amp;_House23[[#This Row],[Abbreviation]]&amp;""&amp;")"</f>
        <v>Huizenga, Bill (R-MI)</v>
      </c>
      <c r="D124" s="162" t="s">
        <v>4086</v>
      </c>
      <c r="E124" s="162" t="s">
        <v>992</v>
      </c>
      <c r="F124" s="162" t="s">
        <v>992</v>
      </c>
      <c r="G124" s="162" t="str">
        <f>IF(_House23[[#This Row],[Import Name from Congress.Gov]]=_House23[[#This Row],[Test]],"","FALSE")</f>
        <v/>
      </c>
      <c r="H124" s="162" t="s">
        <v>50</v>
      </c>
      <c r="I124" s="162" t="s">
        <v>2953</v>
      </c>
      <c r="J124" s="162" t="s">
        <v>50</v>
      </c>
      <c r="K124" s="162" t="s">
        <v>1297</v>
      </c>
      <c r="L124" s="162" t="s">
        <v>305</v>
      </c>
      <c r="M124" s="162">
        <f>IF(_House23[[#This Row],[Party]]="D",1,0)</f>
        <v>0</v>
      </c>
      <c r="N124" s="162" t="s">
        <v>2954</v>
      </c>
      <c r="O124" s="162" t="s">
        <v>2955</v>
      </c>
      <c r="P124" s="205">
        <v>196883</v>
      </c>
      <c r="Q124" s="205">
        <v>1775</v>
      </c>
      <c r="R124" s="205">
        <v>2</v>
      </c>
      <c r="S124" s="47">
        <v>18736</v>
      </c>
      <c r="T124" s="47">
        <v>0</v>
      </c>
      <c r="U124" s="47">
        <v>1000</v>
      </c>
      <c r="V124" s="47">
        <f>_House23[[#This Row],[H&amp;R Block]]+_House23[[#This Row],[Intui (Turbo Tax)]]</f>
        <v>1000</v>
      </c>
      <c r="W124" s="47" t="s">
        <v>1149</v>
      </c>
      <c r="X124" t="s">
        <v>1149</v>
      </c>
    </row>
    <row r="125" spans="2:24" x14ac:dyDescent="0.25">
      <c r="B125" s="162" t="s">
        <v>2383</v>
      </c>
      <c r="C125" s="162" t="str">
        <f>_House23[[#This Row],[Name]]&amp;""&amp;" ("&amp;""&amp;_House23[[#This Row],[Party]]&amp;""&amp;"-"&amp;""&amp;_House23[[#This Row],[Abbreviation]]&amp;""&amp;")"</f>
        <v>Issa, Darrell (R-CA)</v>
      </c>
      <c r="D125" s="162" t="s">
        <v>4087</v>
      </c>
      <c r="E125" s="162" t="s">
        <v>895</v>
      </c>
      <c r="F125" s="162" t="s">
        <v>895</v>
      </c>
      <c r="G125" s="162" t="str">
        <f>IF(_House23[[#This Row],[Import Name from Congress.Gov]]=_House23[[#This Row],[Test]],"","FALSE")</f>
        <v/>
      </c>
      <c r="H125" s="162" t="s">
        <v>33</v>
      </c>
      <c r="I125" s="162" t="s">
        <v>2384</v>
      </c>
      <c r="J125" s="162" t="s">
        <v>33</v>
      </c>
      <c r="K125" s="162" t="s">
        <v>1279</v>
      </c>
      <c r="L125" s="162" t="s">
        <v>305</v>
      </c>
      <c r="M125" s="162">
        <f>IF(_House23[[#This Row],[Party]]="D",1,0)</f>
        <v>0</v>
      </c>
      <c r="N125" s="162" t="s">
        <v>2385</v>
      </c>
      <c r="O125" s="162" t="s">
        <v>2386</v>
      </c>
      <c r="P125" s="205">
        <v>114784</v>
      </c>
      <c r="Q125" s="205">
        <v>9000</v>
      </c>
      <c r="R125" s="205">
        <v>2</v>
      </c>
      <c r="S125" s="47">
        <v>10914</v>
      </c>
      <c r="T125" s="47">
        <v>0</v>
      </c>
      <c r="U125" s="47">
        <v>0</v>
      </c>
      <c r="V125" s="47">
        <f>_House23[[#This Row],[H&amp;R Block]]+_House23[[#This Row],[Intui (Turbo Tax)]]</f>
        <v>0</v>
      </c>
      <c r="W125" s="47" t="s">
        <v>1149</v>
      </c>
      <c r="X125" t="s">
        <v>1149</v>
      </c>
    </row>
    <row r="126" spans="2:24" x14ac:dyDescent="0.25">
      <c r="B126" s="162" t="s">
        <v>3531</v>
      </c>
      <c r="C126" s="162" t="str">
        <f>_House23[[#This Row],[Name]]&amp;""&amp;" ("&amp;""&amp;_House23[[#This Row],[Party]]&amp;""&amp;"-"&amp;""&amp;_House23[[#This Row],[Abbreviation]]&amp;""&amp;")"</f>
        <v>Johnson, Dusty (R-SD)</v>
      </c>
      <c r="D126" s="162" t="s">
        <v>4091</v>
      </c>
      <c r="E126" s="162" t="s">
        <v>1221</v>
      </c>
      <c r="F126" s="162" t="s">
        <v>1221</v>
      </c>
      <c r="G126" s="162" t="str">
        <f>IF(_House23[[#This Row],[Import Name from Congress.Gov]]=_House23[[#This Row],[Test]],"","FALSE")</f>
        <v/>
      </c>
      <c r="H126" s="162" t="s">
        <v>69</v>
      </c>
      <c r="I126" s="162" t="s">
        <v>3532</v>
      </c>
      <c r="J126" s="162" t="s">
        <v>69</v>
      </c>
      <c r="K126" s="162" t="s">
        <v>1316</v>
      </c>
      <c r="L126" s="162" t="s">
        <v>305</v>
      </c>
      <c r="M126" s="162">
        <f>IF(_House23[[#This Row],[Party]]="D",1,0)</f>
        <v>0</v>
      </c>
      <c r="N126" s="162" t="s">
        <v>3533</v>
      </c>
      <c r="O126" s="162" t="s">
        <v>3534</v>
      </c>
      <c r="P126" s="205">
        <v>81199</v>
      </c>
      <c r="Q126" s="205">
        <v>0</v>
      </c>
      <c r="R126" s="205">
        <v>2</v>
      </c>
      <c r="S126" s="47">
        <v>10000</v>
      </c>
      <c r="T126" s="47">
        <v>0</v>
      </c>
      <c r="U126" s="47">
        <v>0</v>
      </c>
      <c r="V126" s="47">
        <f>_House23[[#This Row],[H&amp;R Block]]+_House23[[#This Row],[Intui (Turbo Tax)]]</f>
        <v>0</v>
      </c>
      <c r="W126" s="47" t="s">
        <v>1149</v>
      </c>
      <c r="X126" t="s">
        <v>1149</v>
      </c>
    </row>
    <row r="127" spans="2:24" x14ac:dyDescent="0.25">
      <c r="B127" s="162" t="s">
        <v>3008</v>
      </c>
      <c r="C127" s="162" t="str">
        <f>_House23[[#This Row],[Name]]&amp;""&amp;" ("&amp;""&amp;_House23[[#This Row],[Party]]&amp;""&amp;"-"&amp;""&amp;_House23[[#This Row],[Abbreviation]]&amp;""&amp;")"</f>
        <v>Kelly, Trent (R-MS)</v>
      </c>
      <c r="D127" s="162" t="s">
        <v>4098</v>
      </c>
      <c r="E127" s="162" t="s">
        <v>1224</v>
      </c>
      <c r="F127" s="162" t="s">
        <v>1224</v>
      </c>
      <c r="G127" s="162" t="str">
        <f>IF(_House23[[#This Row],[Import Name from Congress.Gov]]=_House23[[#This Row],[Test]],"","FALSE")</f>
        <v/>
      </c>
      <c r="H127" s="162" t="s">
        <v>52</v>
      </c>
      <c r="I127" s="162" t="s">
        <v>3009</v>
      </c>
      <c r="J127" s="162" t="s">
        <v>52</v>
      </c>
      <c r="K127" s="162" t="s">
        <v>1299</v>
      </c>
      <c r="L127" s="162" t="s">
        <v>305</v>
      </c>
      <c r="M127" s="162">
        <f>IF(_House23[[#This Row],[Party]]="D",1,0)</f>
        <v>0</v>
      </c>
      <c r="N127" s="162" t="s">
        <v>3010</v>
      </c>
      <c r="O127" s="162" t="s">
        <v>3011</v>
      </c>
      <c r="P127" s="205">
        <v>12800</v>
      </c>
      <c r="Q127" s="205">
        <v>0</v>
      </c>
      <c r="R127" s="205">
        <v>2</v>
      </c>
      <c r="S127" s="47">
        <v>6100</v>
      </c>
      <c r="T127" s="47">
        <v>0</v>
      </c>
      <c r="U127" s="47">
        <v>0</v>
      </c>
      <c r="V127" s="47">
        <f>_House23[[#This Row],[H&amp;R Block]]+_House23[[#This Row],[Intui (Turbo Tax)]]</f>
        <v>0</v>
      </c>
      <c r="W127" s="47" t="s">
        <v>1149</v>
      </c>
      <c r="X127" t="s">
        <v>1149</v>
      </c>
    </row>
    <row r="128" spans="2:24" x14ac:dyDescent="0.25">
      <c r="B128" s="162" t="s">
        <v>2788</v>
      </c>
      <c r="C128" s="162" t="str">
        <f>_House23[[#This Row],[Name]]&amp;""&amp;" ("&amp;""&amp;_House23[[#This Row],[Party]]&amp;""&amp;"-"&amp;""&amp;_House23[[#This Row],[Abbreviation]]&amp;""&amp;")"</f>
        <v>LaTurner, Jake (R-KS)</v>
      </c>
      <c r="D128" s="162" t="s">
        <v>4109</v>
      </c>
      <c r="E128" s="162" t="s">
        <v>960</v>
      </c>
      <c r="F128" s="162" t="s">
        <v>960</v>
      </c>
      <c r="G128" s="162" t="str">
        <f>IF(_House23[[#This Row],[Import Name from Congress.Gov]]=_House23[[#This Row],[Test]],"","FALSE")</f>
        <v/>
      </c>
      <c r="H128" s="162" t="s">
        <v>44</v>
      </c>
      <c r="I128" s="162" t="s">
        <v>2789</v>
      </c>
      <c r="J128" s="162" t="s">
        <v>44</v>
      </c>
      <c r="K128" s="162" t="s">
        <v>1291</v>
      </c>
      <c r="L128" s="162" t="s">
        <v>305</v>
      </c>
      <c r="M128" s="162">
        <f>IF(_House23[[#This Row],[Party]]="D",1,0)</f>
        <v>0</v>
      </c>
      <c r="N128" s="162" t="s">
        <v>2790</v>
      </c>
      <c r="O128" s="162" t="s">
        <v>2791</v>
      </c>
      <c r="P128" s="205">
        <v>85056</v>
      </c>
      <c r="Q128" s="205">
        <v>1500</v>
      </c>
      <c r="R128" s="205">
        <v>2</v>
      </c>
      <c r="S128" s="47">
        <v>5500</v>
      </c>
      <c r="T128" s="47">
        <v>0</v>
      </c>
      <c r="U128" s="47">
        <v>2500</v>
      </c>
      <c r="V128" s="47">
        <f>_House23[[#This Row],[H&amp;R Block]]+_House23[[#This Row],[Intui (Turbo Tax)]]</f>
        <v>2500</v>
      </c>
      <c r="W128" s="47" t="s">
        <v>1149</v>
      </c>
      <c r="X128" t="s">
        <v>1149</v>
      </c>
    </row>
    <row r="129" spans="2:24" x14ac:dyDescent="0.25">
      <c r="B129" s="162" t="s">
        <v>3032</v>
      </c>
      <c r="C129" s="162" t="str">
        <f>_House23[[#This Row],[Name]]&amp;""&amp;" ("&amp;""&amp;_House23[[#This Row],[Party]]&amp;""&amp;"-"&amp;""&amp;_House23[[#This Row],[Abbreviation]]&amp;""&amp;")"</f>
        <v>Luetkemeyer, Blaine (R-MO)</v>
      </c>
      <c r="D129" s="162" t="s">
        <v>4117</v>
      </c>
      <c r="E129" s="162" t="s">
        <v>1010</v>
      </c>
      <c r="F129" s="162" t="s">
        <v>1010</v>
      </c>
      <c r="G129" s="162" t="str">
        <f>IF(_House23[[#This Row],[Import Name from Congress.Gov]]=_House23[[#This Row],[Test]],"","FALSE")</f>
        <v/>
      </c>
      <c r="H129" s="162" t="s">
        <v>53</v>
      </c>
      <c r="I129" s="162" t="s">
        <v>3033</v>
      </c>
      <c r="J129" s="162" t="s">
        <v>53</v>
      </c>
      <c r="K129" s="162" t="s">
        <v>1300</v>
      </c>
      <c r="L129" s="162" t="s">
        <v>305</v>
      </c>
      <c r="M129" s="162">
        <f>IF(_House23[[#This Row],[Party]]="D",1,0)</f>
        <v>0</v>
      </c>
      <c r="N129" s="162" t="s">
        <v>3034</v>
      </c>
      <c r="O129" s="162" t="s">
        <v>3035</v>
      </c>
      <c r="P129" s="205">
        <v>157395</v>
      </c>
      <c r="Q129" s="205">
        <v>0</v>
      </c>
      <c r="R129" s="205">
        <v>2</v>
      </c>
      <c r="S129" s="47">
        <v>2000</v>
      </c>
      <c r="T129" s="47">
        <v>0</v>
      </c>
      <c r="U129" s="47">
        <v>8000</v>
      </c>
      <c r="V129" s="47">
        <f>_House23[[#This Row],[H&amp;R Block]]+_House23[[#This Row],[Intui (Turbo Tax)]]</f>
        <v>8000</v>
      </c>
      <c r="W129" s="47" t="s">
        <v>1149</v>
      </c>
      <c r="X129" t="s">
        <v>1149</v>
      </c>
    </row>
    <row r="130" spans="2:24" x14ac:dyDescent="0.25">
      <c r="B130" s="162" t="s">
        <v>2531</v>
      </c>
      <c r="C130" s="162" t="str">
        <f>_House23[[#This Row],[Name]]&amp;""&amp;" ("&amp;""&amp;_House23[[#This Row],[Party]]&amp;""&amp;"-"&amp;""&amp;_House23[[#This Row],[Abbreviation]]&amp;""&amp;")"</f>
        <v>Mast, Brian (R-FL)</v>
      </c>
      <c r="D130" s="162" t="s">
        <v>4124</v>
      </c>
      <c r="E130" s="162" t="s">
        <v>917</v>
      </c>
      <c r="F130" s="162" t="s">
        <v>917</v>
      </c>
      <c r="G130" s="162" t="str">
        <f>IF(_House23[[#This Row],[Import Name from Congress.Gov]]=_House23[[#This Row],[Test]],"","FALSE")</f>
        <v/>
      </c>
      <c r="H130" s="162" t="s">
        <v>37</v>
      </c>
      <c r="I130" s="162" t="s">
        <v>2532</v>
      </c>
      <c r="J130" s="162" t="s">
        <v>37</v>
      </c>
      <c r="K130" s="162" t="s">
        <v>1284</v>
      </c>
      <c r="L130" s="162" t="s">
        <v>305</v>
      </c>
      <c r="M130" s="162">
        <f>IF(_House23[[#This Row],[Party]]="D",1,0)</f>
        <v>0</v>
      </c>
      <c r="N130" s="162" t="s">
        <v>2533</v>
      </c>
      <c r="O130" s="162" t="s">
        <v>2534</v>
      </c>
      <c r="P130" s="205">
        <v>149734</v>
      </c>
      <c r="Q130" s="205">
        <v>1442</v>
      </c>
      <c r="R130" s="205">
        <v>2</v>
      </c>
      <c r="S130" s="47">
        <v>0</v>
      </c>
      <c r="T130" s="47">
        <v>0</v>
      </c>
      <c r="U130" s="47">
        <v>0</v>
      </c>
      <c r="V130" s="47">
        <f>_House23[[#This Row],[H&amp;R Block]]+_House23[[#This Row],[Intui (Turbo Tax)]]</f>
        <v>0</v>
      </c>
      <c r="W130" s="47" t="s">
        <v>1149</v>
      </c>
      <c r="X130" t="s">
        <v>1149</v>
      </c>
    </row>
    <row r="131" spans="2:24" x14ac:dyDescent="0.25">
      <c r="B131" s="162" t="s">
        <v>2944</v>
      </c>
      <c r="C131" s="162" t="str">
        <f>_House23[[#This Row],[Name]]&amp;""&amp;" ("&amp;""&amp;_House23[[#This Row],[Party]]&amp;""&amp;"-"&amp;""&amp;_House23[[#This Row],[Abbreviation]]&amp;""&amp;")"</f>
        <v>Moolenaar, John (R-MI)</v>
      </c>
      <c r="D131" s="162" t="s">
        <v>4138</v>
      </c>
      <c r="E131" s="162" t="s">
        <v>994</v>
      </c>
      <c r="F131" s="162" t="s">
        <v>994</v>
      </c>
      <c r="G131" s="162" t="str">
        <f>IF(_House23[[#This Row],[Import Name from Congress.Gov]]=_House23[[#This Row],[Test]],"","FALSE")</f>
        <v/>
      </c>
      <c r="H131" s="162" t="s">
        <v>50</v>
      </c>
      <c r="I131" s="162" t="s">
        <v>2945</v>
      </c>
      <c r="J131" s="162" t="s">
        <v>50</v>
      </c>
      <c r="K131" s="162" t="s">
        <v>1297</v>
      </c>
      <c r="L131" s="162" t="s">
        <v>305</v>
      </c>
      <c r="M131" s="162">
        <f>IF(_House23[[#This Row],[Party]]="D",1,0)</f>
        <v>0</v>
      </c>
      <c r="N131" s="162" t="s">
        <v>2946</v>
      </c>
      <c r="O131" s="162" t="s">
        <v>2947</v>
      </c>
      <c r="P131" s="205">
        <v>130600</v>
      </c>
      <c r="Q131" s="205">
        <v>11000</v>
      </c>
      <c r="R131" s="205">
        <v>2</v>
      </c>
      <c r="S131" s="47">
        <v>8450</v>
      </c>
      <c r="T131" s="47">
        <v>0</v>
      </c>
      <c r="U131" s="47">
        <v>0</v>
      </c>
      <c r="V131" s="47">
        <f>_House23[[#This Row],[H&amp;R Block]]+_House23[[#This Row],[Intui (Turbo Tax)]]</f>
        <v>0</v>
      </c>
      <c r="W131" s="47" t="s">
        <v>1149</v>
      </c>
      <c r="X131" t="s">
        <v>1149</v>
      </c>
    </row>
    <row r="132" spans="2:24" x14ac:dyDescent="0.25">
      <c r="B132" s="162" t="s">
        <v>3623</v>
      </c>
      <c r="C132" s="162" t="str">
        <f>_House23[[#This Row],[Name]]&amp;""&amp;" ("&amp;""&amp;_House23[[#This Row],[Party]]&amp;""&amp;"-"&amp;""&amp;_House23[[#This Row],[Abbreviation]]&amp;""&amp;")"</f>
        <v>Nehls, Troy (R-TX)</v>
      </c>
      <c r="D132" s="162" t="s">
        <v>4144</v>
      </c>
      <c r="E132" s="162" t="s">
        <v>1108</v>
      </c>
      <c r="F132" s="162" t="s">
        <v>1108</v>
      </c>
      <c r="G132" s="162" t="str">
        <f>IF(_House23[[#This Row],[Import Name from Congress.Gov]]=_House23[[#This Row],[Test]],"","FALSE")</f>
        <v/>
      </c>
      <c r="H132" s="162" t="s">
        <v>71</v>
      </c>
      <c r="I132" s="162" t="s">
        <v>3624</v>
      </c>
      <c r="J132" s="162" t="s">
        <v>71</v>
      </c>
      <c r="K132" s="162" t="s">
        <v>1318</v>
      </c>
      <c r="L132" s="162" t="s">
        <v>305</v>
      </c>
      <c r="M132" s="162">
        <f>IF(_House23[[#This Row],[Party]]="D",1,0)</f>
        <v>0</v>
      </c>
      <c r="N132" s="162" t="s">
        <v>3625</v>
      </c>
      <c r="O132" s="162" t="s">
        <v>3626</v>
      </c>
      <c r="P132" s="205">
        <v>91398</v>
      </c>
      <c r="Q132" s="205">
        <v>466</v>
      </c>
      <c r="R132" s="205">
        <v>2</v>
      </c>
      <c r="S132" s="47">
        <v>4150</v>
      </c>
      <c r="T132" s="47">
        <v>0</v>
      </c>
      <c r="U132" s="47">
        <v>0</v>
      </c>
      <c r="V132" s="47">
        <f>_House23[[#This Row],[H&amp;R Block]]+_House23[[#This Row],[Intui (Turbo Tax)]]</f>
        <v>0</v>
      </c>
      <c r="W132" s="47" t="s">
        <v>1149</v>
      </c>
      <c r="X132" t="s">
        <v>1149</v>
      </c>
    </row>
    <row r="133" spans="2:24" x14ac:dyDescent="0.25">
      <c r="B133" s="162" t="s">
        <v>3797</v>
      </c>
      <c r="C133" s="162" t="str">
        <f>_House23[[#This Row],[Name]]&amp;""&amp;" ("&amp;""&amp;_House23[[#This Row],[Party]]&amp;""&amp;"-"&amp;""&amp;_House23[[#This Row],[Abbreviation]]&amp;""&amp;")"</f>
        <v>Newhouse, Dan (R-WA)</v>
      </c>
      <c r="D133" s="162" t="s">
        <v>4145</v>
      </c>
      <c r="E133" s="162" t="s">
        <v>1136</v>
      </c>
      <c r="F133" s="162" t="s">
        <v>1136</v>
      </c>
      <c r="G133" s="162" t="str">
        <f>IF(_House23[[#This Row],[Import Name from Congress.Gov]]=_House23[[#This Row],[Test]],"","FALSE")</f>
        <v/>
      </c>
      <c r="H133" s="162" t="s">
        <v>75</v>
      </c>
      <c r="I133" s="162" t="s">
        <v>3798</v>
      </c>
      <c r="J133" s="162" t="s">
        <v>75</v>
      </c>
      <c r="K133" s="162" t="s">
        <v>1322</v>
      </c>
      <c r="L133" s="162" t="s">
        <v>305</v>
      </c>
      <c r="M133" s="162">
        <f>IF(_House23[[#This Row],[Party]]="D",1,0)</f>
        <v>0</v>
      </c>
      <c r="N133" s="162" t="s">
        <v>3799</v>
      </c>
      <c r="O133" s="162" t="s">
        <v>3800</v>
      </c>
      <c r="P133" s="205">
        <v>55604</v>
      </c>
      <c r="Q133" s="205">
        <v>10500</v>
      </c>
      <c r="R133" s="205">
        <v>2</v>
      </c>
      <c r="S133" s="47">
        <v>14474</v>
      </c>
      <c r="T133" s="47">
        <v>0</v>
      </c>
      <c r="U133" s="47">
        <v>0</v>
      </c>
      <c r="V133" s="47">
        <f>_House23[[#This Row],[H&amp;R Block]]+_House23[[#This Row],[Intui (Turbo Tax)]]</f>
        <v>0</v>
      </c>
      <c r="W133" s="47" t="s">
        <v>1149</v>
      </c>
      <c r="X133" t="s">
        <v>1149</v>
      </c>
    </row>
    <row r="134" spans="2:24" x14ac:dyDescent="0.25">
      <c r="B134" s="162" t="s">
        <v>3733</v>
      </c>
      <c r="C134" s="162" t="str">
        <f>_House23[[#This Row],[Name]]&amp;""&amp;" ("&amp;""&amp;_House23[[#This Row],[Party]]&amp;""&amp;"-"&amp;""&amp;_House23[[#This Row],[Abbreviation]]&amp;""&amp;")"</f>
        <v>Owens, Burgess (R-UT)</v>
      </c>
      <c r="D134" s="162" t="s">
        <v>4150</v>
      </c>
      <c r="E134" s="162" t="s">
        <v>1124</v>
      </c>
      <c r="F134" s="162" t="s">
        <v>1124</v>
      </c>
      <c r="G134" s="162" t="str">
        <f>IF(_House23[[#This Row],[Import Name from Congress.Gov]]=_House23[[#This Row],[Test]],"","FALSE")</f>
        <v/>
      </c>
      <c r="H134" s="162" t="s">
        <v>72</v>
      </c>
      <c r="I134" s="162" t="s">
        <v>3734</v>
      </c>
      <c r="J134" s="162" t="s">
        <v>72</v>
      </c>
      <c r="K134" s="162" t="s">
        <v>1319</v>
      </c>
      <c r="L134" s="162" t="s">
        <v>305</v>
      </c>
      <c r="M134" s="162">
        <f>IF(_House23[[#This Row],[Party]]="D",1,0)</f>
        <v>0</v>
      </c>
      <c r="N134" s="162" t="s">
        <v>3735</v>
      </c>
      <c r="O134" s="162" t="s">
        <v>3736</v>
      </c>
      <c r="P134" s="205">
        <v>125161</v>
      </c>
      <c r="Q134" s="205">
        <v>1900</v>
      </c>
      <c r="R134" s="205">
        <v>2</v>
      </c>
      <c r="S134" s="47">
        <v>21124</v>
      </c>
      <c r="T134" s="47">
        <v>0</v>
      </c>
      <c r="U134" s="47">
        <v>0</v>
      </c>
      <c r="V134" s="47">
        <f>_House23[[#This Row],[H&amp;R Block]]+_House23[[#This Row],[Intui (Turbo Tax)]]</f>
        <v>0</v>
      </c>
      <c r="W134" s="47" t="s">
        <v>1149</v>
      </c>
      <c r="X134" t="s">
        <v>1149</v>
      </c>
    </row>
    <row r="135" spans="2:24" x14ac:dyDescent="0.25">
      <c r="B135" s="162" t="s">
        <v>2752</v>
      </c>
      <c r="C135" s="162" t="str">
        <f>_House23[[#This Row],[Name]]&amp;""&amp;" ("&amp;""&amp;_House23[[#This Row],[Party]]&amp;""&amp;"-"&amp;""&amp;_House23[[#This Row],[Abbreviation]]&amp;""&amp;")"</f>
        <v>Pence, Greg (R-IN)</v>
      </c>
      <c r="D135" s="162" t="s">
        <v>4153</v>
      </c>
      <c r="E135" s="162" t="s">
        <v>953</v>
      </c>
      <c r="F135" s="162" t="s">
        <v>953</v>
      </c>
      <c r="G135" s="162" t="str">
        <f>IF(_House23[[#This Row],[Import Name from Congress.Gov]]=_House23[[#This Row],[Test]],"","FALSE")</f>
        <v/>
      </c>
      <c r="H135" s="162" t="s">
        <v>42</v>
      </c>
      <c r="I135" s="162" t="s">
        <v>2753</v>
      </c>
      <c r="J135" s="162" t="s">
        <v>42</v>
      </c>
      <c r="K135" s="162" t="s">
        <v>1289</v>
      </c>
      <c r="L135" s="162" t="s">
        <v>305</v>
      </c>
      <c r="M135" s="162">
        <f>IF(_House23[[#This Row],[Party]]="D",1,0)</f>
        <v>0</v>
      </c>
      <c r="N135" s="162" t="s">
        <v>2754</v>
      </c>
      <c r="O135" s="162" t="s">
        <v>2755</v>
      </c>
      <c r="P135" s="205">
        <v>63717</v>
      </c>
      <c r="Q135" s="205">
        <v>22691</v>
      </c>
      <c r="R135" s="205">
        <v>2</v>
      </c>
      <c r="S135" s="47">
        <v>21961</v>
      </c>
      <c r="T135" s="47">
        <v>0</v>
      </c>
      <c r="U135" s="47">
        <v>0</v>
      </c>
      <c r="V135" s="47">
        <f>_House23[[#This Row],[H&amp;R Block]]+_House23[[#This Row],[Intui (Turbo Tax)]]</f>
        <v>0</v>
      </c>
      <c r="W135" s="47" t="s">
        <v>1149</v>
      </c>
      <c r="X135" t="s">
        <v>1151</v>
      </c>
    </row>
    <row r="136" spans="2:24" x14ac:dyDescent="0.25">
      <c r="B136" s="162" t="s">
        <v>3443</v>
      </c>
      <c r="C136" s="162" t="str">
        <f>_House23[[#This Row],[Name]]&amp;""&amp;" ("&amp;""&amp;_House23[[#This Row],[Party]]&amp;""&amp;"-"&amp;""&amp;_House23[[#This Row],[Abbreviation]]&amp;""&amp;")"</f>
        <v>Reschenthaler, Guy (R-PA)</v>
      </c>
      <c r="D136" s="162" t="s">
        <v>4157</v>
      </c>
      <c r="E136" s="162" t="s">
        <v>1077</v>
      </c>
      <c r="F136" s="162" t="s">
        <v>1077</v>
      </c>
      <c r="G136" s="162" t="str">
        <f>IF(_House23[[#This Row],[Import Name from Congress.Gov]]=_House23[[#This Row],[Test]],"","FALSE")</f>
        <v/>
      </c>
      <c r="H136" s="162" t="s">
        <v>66</v>
      </c>
      <c r="I136" s="162" t="s">
        <v>3444</v>
      </c>
      <c r="J136" s="162" t="s">
        <v>66</v>
      </c>
      <c r="K136" s="162" t="s">
        <v>1313</v>
      </c>
      <c r="L136" s="162" t="s">
        <v>305</v>
      </c>
      <c r="M136" s="162">
        <f>IF(_House23[[#This Row],[Party]]="D",1,0)</f>
        <v>0</v>
      </c>
      <c r="N136" s="162" t="s">
        <v>3445</v>
      </c>
      <c r="O136" s="162" t="s">
        <v>3446</v>
      </c>
      <c r="P136" s="205">
        <v>62542</v>
      </c>
      <c r="Q136" s="205">
        <v>20250</v>
      </c>
      <c r="R136" s="205">
        <v>2</v>
      </c>
      <c r="S136" s="47">
        <v>24904</v>
      </c>
      <c r="T136" s="47">
        <v>0</v>
      </c>
      <c r="U136" s="47">
        <v>0</v>
      </c>
      <c r="V136" s="47">
        <f>_House23[[#This Row],[H&amp;R Block]]+_House23[[#This Row],[Intui (Turbo Tax)]]</f>
        <v>0</v>
      </c>
      <c r="W136" s="47" t="s">
        <v>1149</v>
      </c>
      <c r="X136" t="s">
        <v>1149</v>
      </c>
    </row>
    <row r="137" spans="2:24" x14ac:dyDescent="0.25">
      <c r="B137" s="162" t="s">
        <v>3447</v>
      </c>
      <c r="C137" s="162" t="str">
        <f>_House23[[#This Row],[Name]]&amp;""&amp;" ("&amp;""&amp;_House23[[#This Row],[Party]]&amp;""&amp;"-"&amp;""&amp;_House23[[#This Row],[Abbreviation]]&amp;""&amp;")"</f>
        <v>Thompson, Glenn (R-PA)</v>
      </c>
      <c r="D137" s="162" t="s">
        <v>4186</v>
      </c>
      <c r="E137" s="162" t="s">
        <v>1238</v>
      </c>
      <c r="F137" s="162" t="s">
        <v>1238</v>
      </c>
      <c r="G137" s="162" t="str">
        <f>IF(_House23[[#This Row],[Import Name from Congress.Gov]]=_House23[[#This Row],[Test]],"","FALSE")</f>
        <v/>
      </c>
      <c r="H137" s="162" t="s">
        <v>66</v>
      </c>
      <c r="I137" s="162" t="s">
        <v>3448</v>
      </c>
      <c r="J137" s="162" t="s">
        <v>66</v>
      </c>
      <c r="K137" s="162" t="s">
        <v>1313</v>
      </c>
      <c r="L137" s="162" t="s">
        <v>305</v>
      </c>
      <c r="M137" s="162">
        <f>IF(_House23[[#This Row],[Party]]="D",1,0)</f>
        <v>0</v>
      </c>
      <c r="N137" s="162" t="s">
        <v>3449</v>
      </c>
      <c r="O137" s="162" t="s">
        <v>3450</v>
      </c>
      <c r="P137" s="205">
        <v>24320</v>
      </c>
      <c r="Q137" s="205">
        <v>0</v>
      </c>
      <c r="R137" s="205">
        <v>2</v>
      </c>
      <c r="S137" s="47">
        <v>22681</v>
      </c>
      <c r="T137" s="47">
        <v>0</v>
      </c>
      <c r="U137" s="47">
        <v>0</v>
      </c>
      <c r="V137" s="47">
        <f>_House23[[#This Row],[H&amp;R Block]]+_House23[[#This Row],[Intui (Turbo Tax)]]</f>
        <v>0</v>
      </c>
      <c r="W137" s="47" t="s">
        <v>1149</v>
      </c>
      <c r="X137" t="s">
        <v>1149</v>
      </c>
    </row>
    <row r="138" spans="2:24" x14ac:dyDescent="0.25">
      <c r="B138" s="162" t="s">
        <v>3630</v>
      </c>
      <c r="C138" s="162" t="str">
        <f>_House23[[#This Row],[Name]]&amp;""&amp;" ("&amp;""&amp;_House23[[#This Row],[Party]]&amp;""&amp;"-"&amp;""&amp;_House23[[#This Row],[Abbreviation]]&amp;""&amp;")"</f>
        <v>Van Duyne, Beth (R-TX)</v>
      </c>
      <c r="D138" s="162" t="s">
        <v>4193</v>
      </c>
      <c r="E138" s="162" t="s">
        <v>1155</v>
      </c>
      <c r="F138" s="162" t="s">
        <v>1155</v>
      </c>
      <c r="G138" s="162" t="str">
        <f>IF(_House23[[#This Row],[Import Name from Congress.Gov]]=_House23[[#This Row],[Test]],"","FALSE")</f>
        <v/>
      </c>
      <c r="H138" s="162" t="s">
        <v>71</v>
      </c>
      <c r="I138" s="162" t="s">
        <v>3631</v>
      </c>
      <c r="J138" s="162" t="s">
        <v>71</v>
      </c>
      <c r="K138" s="162" t="s">
        <v>1318</v>
      </c>
      <c r="L138" s="162" t="s">
        <v>305</v>
      </c>
      <c r="M138" s="162">
        <f>IF(_House23[[#This Row],[Party]]="D",1,0)</f>
        <v>0</v>
      </c>
      <c r="N138" s="162" t="s">
        <v>3632</v>
      </c>
      <c r="O138" s="162" t="s">
        <v>3633</v>
      </c>
      <c r="P138" s="205">
        <v>234487</v>
      </c>
      <c r="Q138" s="205">
        <v>15566</v>
      </c>
      <c r="R138" s="205">
        <v>2</v>
      </c>
      <c r="S138" s="47">
        <v>5450</v>
      </c>
      <c r="T138" s="47">
        <v>0</v>
      </c>
      <c r="U138" s="47">
        <v>4306</v>
      </c>
      <c r="V138" s="47">
        <f>_House23[[#This Row],[H&amp;R Block]]+_House23[[#This Row],[Intui (Turbo Tax)]]</f>
        <v>4306</v>
      </c>
      <c r="W138" s="47" t="s">
        <v>1149</v>
      </c>
      <c r="X138" t="s">
        <v>1149</v>
      </c>
    </row>
    <row r="139" spans="2:24" x14ac:dyDescent="0.25">
      <c r="B139" s="162" t="s">
        <v>2956</v>
      </c>
      <c r="C139" s="162" t="str">
        <f>_House23[[#This Row],[Name]]&amp;""&amp;" ("&amp;""&amp;_House23[[#This Row],[Party]]&amp;""&amp;"-"&amp;""&amp;_House23[[#This Row],[Abbreviation]]&amp;""&amp;")"</f>
        <v>Walberg, Tim (R-MI)</v>
      </c>
      <c r="D139" s="162" t="s">
        <v>4196</v>
      </c>
      <c r="E139" s="162" t="s">
        <v>997</v>
      </c>
      <c r="F139" s="162" t="s">
        <v>997</v>
      </c>
      <c r="G139" s="162" t="str">
        <f>IF(_House23[[#This Row],[Import Name from Congress.Gov]]=_House23[[#This Row],[Test]],"","FALSE")</f>
        <v/>
      </c>
      <c r="H139" s="162" t="s">
        <v>50</v>
      </c>
      <c r="I139" s="162" t="s">
        <v>2957</v>
      </c>
      <c r="J139" s="162" t="s">
        <v>50</v>
      </c>
      <c r="K139" s="162" t="s">
        <v>1297</v>
      </c>
      <c r="L139" s="162" t="s">
        <v>305</v>
      </c>
      <c r="M139" s="162">
        <f>IF(_House23[[#This Row],[Party]]="D",1,0)</f>
        <v>0</v>
      </c>
      <c r="N139" s="162" t="s">
        <v>2958</v>
      </c>
      <c r="O139" s="162" t="s">
        <v>2959</v>
      </c>
      <c r="P139" s="205">
        <v>64475</v>
      </c>
      <c r="Q139" s="205">
        <v>1500</v>
      </c>
      <c r="R139" s="205">
        <v>2</v>
      </c>
      <c r="S139" s="47">
        <v>16434</v>
      </c>
      <c r="T139" s="47">
        <v>0</v>
      </c>
      <c r="U139" s="47">
        <v>0</v>
      </c>
      <c r="V139" s="47">
        <f>_House23[[#This Row],[H&amp;R Block]]+_House23[[#This Row],[Intui (Turbo Tax)]]</f>
        <v>0</v>
      </c>
      <c r="W139" s="47" t="s">
        <v>1149</v>
      </c>
      <c r="X139" t="s">
        <v>1149</v>
      </c>
    </row>
    <row r="140" spans="2:24" x14ac:dyDescent="0.25">
      <c r="B140" s="162" t="s">
        <v>2487</v>
      </c>
      <c r="C140" s="162" t="str">
        <f>_House23[[#This Row],[Name]]&amp;""&amp;" ("&amp;""&amp;_House23[[#This Row],[Party]]&amp;""&amp;"-"&amp;""&amp;_House23[[#This Row],[Abbreviation]]&amp;""&amp;")"</f>
        <v>Webster, Daniel (R-FL)</v>
      </c>
      <c r="D140" s="162" t="s">
        <v>4199</v>
      </c>
      <c r="E140" s="162" t="s">
        <v>1240</v>
      </c>
      <c r="F140" s="162" t="s">
        <v>1240</v>
      </c>
      <c r="G140" s="162" t="str">
        <f>IF(_House23[[#This Row],[Import Name from Congress.Gov]]=_House23[[#This Row],[Test]],"","FALSE")</f>
        <v/>
      </c>
      <c r="H140" s="162" t="s">
        <v>37</v>
      </c>
      <c r="I140" s="162" t="s">
        <v>2488</v>
      </c>
      <c r="J140" s="162" t="s">
        <v>37</v>
      </c>
      <c r="K140" s="162" t="s">
        <v>1284</v>
      </c>
      <c r="L140" s="162" t="s">
        <v>305</v>
      </c>
      <c r="M140" s="162">
        <f>IF(_House23[[#This Row],[Party]]="D",1,0)</f>
        <v>0</v>
      </c>
      <c r="N140" s="162" t="s">
        <v>2489</v>
      </c>
      <c r="O140" s="162" t="s">
        <v>2490</v>
      </c>
      <c r="P140" s="205">
        <v>39940</v>
      </c>
      <c r="Q140" s="205">
        <v>0</v>
      </c>
      <c r="R140" s="205">
        <v>2</v>
      </c>
      <c r="S140" s="47">
        <v>2000</v>
      </c>
      <c r="T140" s="47">
        <v>0</v>
      </c>
      <c r="U140" s="47">
        <v>0</v>
      </c>
      <c r="V140" s="47">
        <f>_House23[[#This Row],[H&amp;R Block]]+_House23[[#This Row],[Intui (Turbo Tax)]]</f>
        <v>0</v>
      </c>
      <c r="W140" s="47" t="s">
        <v>1149</v>
      </c>
      <c r="X140" t="s">
        <v>1149</v>
      </c>
    </row>
    <row r="141" spans="2:24" x14ac:dyDescent="0.25">
      <c r="B141" s="70" t="s">
        <v>3271</v>
      </c>
      <c r="C141" s="70" t="str">
        <f>_House23[[#This Row],[Name]]&amp;""&amp;" ("&amp;""&amp;_House23[[#This Row],[Party]]&amp;""&amp;"-"&amp;""&amp;_House23[[#This Row],[Abbreviation]]&amp;""&amp;")"</f>
        <v>Adams, Alma (D-NC)</v>
      </c>
      <c r="D141" s="70" t="s">
        <v>4215</v>
      </c>
      <c r="E141" s="70" t="s">
        <v>1046</v>
      </c>
      <c r="F141" s="70" t="s">
        <v>1046</v>
      </c>
      <c r="G141" s="70" t="str">
        <f>IF(_House23[[#This Row],[Import Name from Congress.Gov]]=_House23[[#This Row],[Test]],"","FALSE")</f>
        <v/>
      </c>
      <c r="H141" s="70" t="s">
        <v>61</v>
      </c>
      <c r="I141" s="70" t="s">
        <v>3272</v>
      </c>
      <c r="J141" s="70" t="s">
        <v>61</v>
      </c>
      <c r="K141" s="70" t="s">
        <v>1308</v>
      </c>
      <c r="L141" s="70" t="s">
        <v>303</v>
      </c>
      <c r="M141" s="70">
        <f>IF(_House23[[#This Row],[Party]]="D",1,0)</f>
        <v>1</v>
      </c>
      <c r="N141" s="70" t="s">
        <v>3273</v>
      </c>
      <c r="O141" s="70" t="s">
        <v>3274</v>
      </c>
      <c r="P141" s="206">
        <v>37500</v>
      </c>
      <c r="Q141" s="206">
        <v>3000</v>
      </c>
      <c r="R141" s="206">
        <v>0</v>
      </c>
      <c r="S141" s="47">
        <v>0</v>
      </c>
      <c r="T141" s="47">
        <v>0</v>
      </c>
      <c r="U141" s="47">
        <v>0</v>
      </c>
      <c r="V141" s="47">
        <f>_House23[[#This Row],[H&amp;R Block]]+_House23[[#This Row],[Intui (Turbo Tax)]]</f>
        <v>0</v>
      </c>
      <c r="W141" s="47" t="s">
        <v>1150</v>
      </c>
      <c r="X141" t="s">
        <v>1150</v>
      </c>
    </row>
    <row r="142" spans="2:24" x14ac:dyDescent="0.25">
      <c r="B142" s="162" t="s">
        <v>2147</v>
      </c>
      <c r="C142" s="162" t="str">
        <f>_House23[[#This Row],[Name]]&amp;""&amp;" ("&amp;""&amp;_House23[[#This Row],[Party]]&amp;""&amp;"-"&amp;""&amp;_House23[[#This Row],[Abbreviation]]&amp;""&amp;")"</f>
        <v>Aderholt, Robert (R-AL)</v>
      </c>
      <c r="D142" s="162" t="s">
        <v>3982</v>
      </c>
      <c r="E142" s="162" t="s">
        <v>844</v>
      </c>
      <c r="F142" s="162" t="s">
        <v>844</v>
      </c>
      <c r="G142" s="162" t="str">
        <f>IF(_House23[[#This Row],[Import Name from Congress.Gov]]=_House23[[#This Row],[Test]],"","FALSE")</f>
        <v/>
      </c>
      <c r="H142" s="162" t="s">
        <v>29</v>
      </c>
      <c r="I142" s="162" t="s">
        <v>2148</v>
      </c>
      <c r="J142" s="162" t="s">
        <v>29</v>
      </c>
      <c r="K142" s="162" t="s">
        <v>1275</v>
      </c>
      <c r="L142" s="162" t="s">
        <v>305</v>
      </c>
      <c r="M142" s="162">
        <f>IF(_House23[[#This Row],[Party]]="D",1,0)</f>
        <v>0</v>
      </c>
      <c r="N142" s="162" t="s">
        <v>2149</v>
      </c>
      <c r="O142" s="162" t="s">
        <v>2150</v>
      </c>
      <c r="P142" s="205">
        <v>0</v>
      </c>
      <c r="Q142" s="205">
        <v>0</v>
      </c>
      <c r="R142" s="205">
        <v>0</v>
      </c>
      <c r="S142" s="47">
        <v>0</v>
      </c>
      <c r="T142" s="47">
        <v>0</v>
      </c>
      <c r="U142" s="47">
        <v>0</v>
      </c>
      <c r="V142" s="47">
        <f>_House23[[#This Row],[H&amp;R Block]]+_House23[[#This Row],[Intui (Turbo Tax)]]</f>
        <v>0</v>
      </c>
      <c r="W142" s="47" t="s">
        <v>1149</v>
      </c>
      <c r="X142" t="s">
        <v>1149</v>
      </c>
    </row>
    <row r="143" spans="2:24" x14ac:dyDescent="0.25">
      <c r="B143" s="162" t="s">
        <v>3036</v>
      </c>
      <c r="C143" s="162" t="str">
        <f>_House23[[#This Row],[Name]]&amp;""&amp;" ("&amp;""&amp;_House23[[#This Row],[Party]]&amp;""&amp;"-"&amp;""&amp;_House23[[#This Row],[Abbreviation]]&amp;""&amp;")"</f>
        <v>Alford, Mark (R-MO)</v>
      </c>
      <c r="D143" s="162" t="s">
        <v>3983</v>
      </c>
      <c r="E143" s="162" t="s">
        <v>3915</v>
      </c>
      <c r="F143" s="162" t="s">
        <v>3915</v>
      </c>
      <c r="G143" s="162" t="str">
        <f>IF(_House23[[#This Row],[Import Name from Congress.Gov]]=_House23[[#This Row],[Test]],"","FALSE")</f>
        <v/>
      </c>
      <c r="H143" s="162" t="s">
        <v>53</v>
      </c>
      <c r="I143" s="162" t="s">
        <v>3037</v>
      </c>
      <c r="J143" s="162" t="s">
        <v>53</v>
      </c>
      <c r="K143" s="162" t="s">
        <v>1300</v>
      </c>
      <c r="L143" s="162" t="s">
        <v>305</v>
      </c>
      <c r="M143" s="162">
        <f>IF(_House23[[#This Row],[Party]]="D",1,0)</f>
        <v>0</v>
      </c>
      <c r="N143" s="162" t="s">
        <v>3038</v>
      </c>
      <c r="O143" s="162" t="s">
        <v>3039</v>
      </c>
      <c r="P143" s="205">
        <v>0</v>
      </c>
      <c r="Q143" s="205">
        <v>0</v>
      </c>
      <c r="R143" s="205">
        <v>0</v>
      </c>
      <c r="S143" s="47">
        <v>0</v>
      </c>
      <c r="T143" s="47">
        <v>0</v>
      </c>
      <c r="U143" s="47">
        <v>0</v>
      </c>
      <c r="V143" s="47">
        <f>_House23[[#This Row],[H&amp;R Block]]+_House23[[#This Row],[Intui (Turbo Tax)]]</f>
        <v>0</v>
      </c>
      <c r="W143" s="47" t="s">
        <v>1149</v>
      </c>
      <c r="X143" t="s">
        <v>1149</v>
      </c>
    </row>
    <row r="144" spans="2:24" x14ac:dyDescent="0.25">
      <c r="B144" s="162" t="s">
        <v>2602</v>
      </c>
      <c r="C144" s="162" t="str">
        <f>_House23[[#This Row],[Name]]&amp;""&amp;" ("&amp;""&amp;_House23[[#This Row],[Party]]&amp;""&amp;"-"&amp;""&amp;_House23[[#This Row],[Abbreviation]]&amp;""&amp;")"</f>
        <v>Allen, Rick (R-GA)</v>
      </c>
      <c r="D144" s="162" t="s">
        <v>3984</v>
      </c>
      <c r="E144" s="162" t="s">
        <v>930</v>
      </c>
      <c r="F144" s="162" t="s">
        <v>930</v>
      </c>
      <c r="G144" s="162" t="str">
        <f>IF(_House23[[#This Row],[Import Name from Congress.Gov]]=_House23[[#This Row],[Test]],"","FALSE")</f>
        <v/>
      </c>
      <c r="H144" s="162" t="s">
        <v>38</v>
      </c>
      <c r="I144" s="162" t="s">
        <v>2603</v>
      </c>
      <c r="J144" s="162" t="s">
        <v>38</v>
      </c>
      <c r="K144" s="162" t="s">
        <v>1285</v>
      </c>
      <c r="L144" s="162" t="s">
        <v>305</v>
      </c>
      <c r="M144" s="162">
        <f>IF(_House23[[#This Row],[Party]]="D",1,0)</f>
        <v>0</v>
      </c>
      <c r="N144" s="162" t="s">
        <v>2604</v>
      </c>
      <c r="O144" s="162" t="s">
        <v>2605</v>
      </c>
      <c r="P144" s="205">
        <v>0</v>
      </c>
      <c r="Q144" s="205">
        <v>0</v>
      </c>
      <c r="R144" s="205">
        <v>0</v>
      </c>
      <c r="S144" s="47">
        <v>0</v>
      </c>
      <c r="T144" s="47">
        <v>0</v>
      </c>
      <c r="U144" s="47">
        <v>0</v>
      </c>
      <c r="V144" s="47">
        <f>_House23[[#This Row],[H&amp;R Block]]+_House23[[#This Row],[Intui (Turbo Tax)]]</f>
        <v>0</v>
      </c>
      <c r="W144" s="47" t="s">
        <v>1149</v>
      </c>
      <c r="X144" t="s">
        <v>1149</v>
      </c>
    </row>
    <row r="145" spans="2:24" x14ac:dyDescent="0.25">
      <c r="B145" s="70" t="s">
        <v>3666</v>
      </c>
      <c r="C145" s="70" t="str">
        <f>_House23[[#This Row],[Name]]&amp;""&amp;" ("&amp;""&amp;_House23[[#This Row],[Party]]&amp;""&amp;"-"&amp;""&amp;_House23[[#This Row],[Abbreviation]]&amp;""&amp;")"</f>
        <v>Allred, Colin (D-TX)</v>
      </c>
      <c r="D145" s="70" t="s">
        <v>4217</v>
      </c>
      <c r="E145" s="70" t="s">
        <v>1114</v>
      </c>
      <c r="F145" s="70" t="s">
        <v>1114</v>
      </c>
      <c r="G145" s="70" t="str">
        <f>IF(_House23[[#This Row],[Import Name from Congress.Gov]]=_House23[[#This Row],[Test]],"","FALSE")</f>
        <v/>
      </c>
      <c r="H145" s="70" t="s">
        <v>71</v>
      </c>
      <c r="I145" s="70" t="s">
        <v>3667</v>
      </c>
      <c r="J145" s="70" t="s">
        <v>71</v>
      </c>
      <c r="K145" s="70" t="s">
        <v>1318</v>
      </c>
      <c r="L145" s="70" t="s">
        <v>303</v>
      </c>
      <c r="M145" s="70">
        <f>IF(_House23[[#This Row],[Party]]="D",1,0)</f>
        <v>1</v>
      </c>
      <c r="N145" s="70" t="s">
        <v>3668</v>
      </c>
      <c r="O145" s="70" t="s">
        <v>3669</v>
      </c>
      <c r="P145" s="206">
        <v>169974</v>
      </c>
      <c r="Q145" s="206">
        <v>1560</v>
      </c>
      <c r="R145" s="206">
        <v>0</v>
      </c>
      <c r="S145" s="47">
        <v>0</v>
      </c>
      <c r="T145" s="47">
        <v>0</v>
      </c>
      <c r="U145" s="47">
        <v>2000</v>
      </c>
      <c r="V145" s="47">
        <f>_House23[[#This Row],[H&amp;R Block]]+_House23[[#This Row],[Intui (Turbo Tax)]]</f>
        <v>2000</v>
      </c>
      <c r="W145" s="47" t="s">
        <v>1150</v>
      </c>
      <c r="X145" t="s">
        <v>1149</v>
      </c>
    </row>
    <row r="146" spans="2:24" x14ac:dyDescent="0.25">
      <c r="B146" s="162" t="s">
        <v>3080</v>
      </c>
      <c r="C146" s="162" t="str">
        <f>_House23[[#This Row],[Name]]&amp;""&amp;" ("&amp;""&amp;_House23[[#This Row],[Party]]&amp;""&amp;"-"&amp;""&amp;_House23[[#This Row],[Abbreviation]]&amp;""&amp;")"</f>
        <v>Amodei, Mark (R-NV)</v>
      </c>
      <c r="D146" s="162" t="s">
        <v>3985</v>
      </c>
      <c r="E146" s="162" t="s">
        <v>1016</v>
      </c>
      <c r="F146" s="162" t="s">
        <v>1016</v>
      </c>
      <c r="G146" s="162" t="str">
        <f>IF(_House23[[#This Row],[Import Name from Congress.Gov]]=_House23[[#This Row],[Test]],"","FALSE")</f>
        <v/>
      </c>
      <c r="H146" s="162" t="s">
        <v>56</v>
      </c>
      <c r="I146" s="162" t="s">
        <v>3081</v>
      </c>
      <c r="J146" s="162" t="s">
        <v>56</v>
      </c>
      <c r="K146" s="162" t="s">
        <v>1303</v>
      </c>
      <c r="L146" s="162" t="s">
        <v>305</v>
      </c>
      <c r="M146" s="162">
        <f>IF(_House23[[#This Row],[Party]]="D",1,0)</f>
        <v>0</v>
      </c>
      <c r="N146" s="162" t="s">
        <v>3082</v>
      </c>
      <c r="O146" s="162" t="s">
        <v>3083</v>
      </c>
      <c r="P146" s="205">
        <v>46650</v>
      </c>
      <c r="Q146" s="205">
        <v>0</v>
      </c>
      <c r="R146" s="205">
        <v>0</v>
      </c>
      <c r="S146" s="47">
        <v>9750</v>
      </c>
      <c r="T146" s="47">
        <v>0</v>
      </c>
      <c r="U146" s="47">
        <v>0</v>
      </c>
      <c r="V146" s="47">
        <f>_House23[[#This Row],[H&amp;R Block]]+_House23[[#This Row],[Intui (Turbo Tax)]]</f>
        <v>0</v>
      </c>
      <c r="W146" s="47" t="s">
        <v>1149</v>
      </c>
      <c r="X146" t="s">
        <v>1149</v>
      </c>
    </row>
    <row r="147" spans="2:24" x14ac:dyDescent="0.25">
      <c r="B147" s="162" t="s">
        <v>3681</v>
      </c>
      <c r="C147" s="162" t="str">
        <f>_House23[[#This Row],[Name]]&amp;""&amp;" ("&amp;""&amp;_House23[[#This Row],[Party]]&amp;""&amp;"-"&amp;""&amp;_House23[[#This Row],[Abbreviation]]&amp;""&amp;")"</f>
        <v>Babin, Brian (R-TX)</v>
      </c>
      <c r="D147" s="162" t="s">
        <v>3988</v>
      </c>
      <c r="E147" s="162" t="s">
        <v>1117</v>
      </c>
      <c r="F147" s="162" t="s">
        <v>1117</v>
      </c>
      <c r="G147" s="162" t="str">
        <f>IF(_House23[[#This Row],[Import Name from Congress.Gov]]=_House23[[#This Row],[Test]],"","FALSE")</f>
        <v/>
      </c>
      <c r="H147" s="162" t="s">
        <v>71</v>
      </c>
      <c r="I147" s="162" t="s">
        <v>3682</v>
      </c>
      <c r="J147" s="162" t="s">
        <v>71</v>
      </c>
      <c r="K147" s="162" t="s">
        <v>1318</v>
      </c>
      <c r="L147" s="162" t="s">
        <v>305</v>
      </c>
      <c r="M147" s="162">
        <f>IF(_House23[[#This Row],[Party]]="D",1,0)</f>
        <v>0</v>
      </c>
      <c r="N147" s="162" t="s">
        <v>3683</v>
      </c>
      <c r="O147" s="162" t="s">
        <v>3684</v>
      </c>
      <c r="P147" s="205">
        <v>40500</v>
      </c>
      <c r="Q147" s="205">
        <v>250</v>
      </c>
      <c r="R147" s="205">
        <v>0</v>
      </c>
      <c r="S147" s="47">
        <v>5337</v>
      </c>
      <c r="T147" s="47">
        <v>0</v>
      </c>
      <c r="U147" s="47">
        <v>0</v>
      </c>
      <c r="V147" s="47">
        <f>_House23[[#This Row],[H&amp;R Block]]+_House23[[#This Row],[Intui (Turbo Tax)]]</f>
        <v>0</v>
      </c>
      <c r="W147" s="47" t="s">
        <v>1149</v>
      </c>
      <c r="X147" t="s">
        <v>1149</v>
      </c>
    </row>
    <row r="148" spans="2:24" x14ac:dyDescent="0.25">
      <c r="B148" s="162" t="s">
        <v>3068</v>
      </c>
      <c r="C148" s="162" t="str">
        <f>_House23[[#This Row],[Name]]&amp;""&amp;" ("&amp;""&amp;_House23[[#This Row],[Party]]&amp;""&amp;"-"&amp;""&amp;_House23[[#This Row],[Abbreviation]]&amp;""&amp;")"</f>
        <v>Bacon, Don (R-NE)</v>
      </c>
      <c r="D148" s="162" t="s">
        <v>3989</v>
      </c>
      <c r="E148" s="197" t="s">
        <v>1014</v>
      </c>
      <c r="F148" s="197" t="s">
        <v>1014</v>
      </c>
      <c r="G148" s="197" t="str">
        <f>IF(_House23[[#This Row],[Import Name from Congress.Gov]]=_House23[[#This Row],[Test]],"","FALSE")</f>
        <v/>
      </c>
      <c r="H148" s="197" t="s">
        <v>55</v>
      </c>
      <c r="I148" s="162" t="s">
        <v>3069</v>
      </c>
      <c r="J148" s="162" t="s">
        <v>55</v>
      </c>
      <c r="K148" s="162" t="s">
        <v>1302</v>
      </c>
      <c r="L148" s="162" t="s">
        <v>305</v>
      </c>
      <c r="M148" s="162">
        <f>IF(_House23[[#This Row],[Party]]="D",1,0)</f>
        <v>0</v>
      </c>
      <c r="N148" s="162" t="s">
        <v>3070</v>
      </c>
      <c r="O148" s="162" t="s">
        <v>3071</v>
      </c>
      <c r="P148" s="205">
        <v>0</v>
      </c>
      <c r="Q148" s="205">
        <v>0</v>
      </c>
      <c r="R148" s="205">
        <v>0</v>
      </c>
      <c r="S148" s="47">
        <v>0</v>
      </c>
      <c r="T148" s="47">
        <v>0</v>
      </c>
      <c r="U148" s="47">
        <v>0</v>
      </c>
      <c r="V148" s="47">
        <f>_House23[[#This Row],[H&amp;R Block]]+_House23[[#This Row],[Intui (Turbo Tax)]]</f>
        <v>0</v>
      </c>
      <c r="W148" s="47" t="s">
        <v>1149</v>
      </c>
      <c r="X148" t="s">
        <v>1149</v>
      </c>
    </row>
    <row r="149" spans="2:24" x14ac:dyDescent="0.25">
      <c r="B149" s="162" t="s">
        <v>2744</v>
      </c>
      <c r="C149" s="162" t="str">
        <f>_House23[[#This Row],[Name]]&amp;""&amp;" ("&amp;""&amp;_House23[[#This Row],[Party]]&amp;""&amp;"-"&amp;""&amp;_House23[[#This Row],[Abbreviation]]&amp;""&amp;")"</f>
        <v>Baird, James (R-IN)</v>
      </c>
      <c r="D149" s="162" t="s">
        <v>3990</v>
      </c>
      <c r="E149" s="197" t="s">
        <v>951</v>
      </c>
      <c r="F149" s="197" t="s">
        <v>951</v>
      </c>
      <c r="G149" s="197" t="str">
        <f>IF(_House23[[#This Row],[Import Name from Congress.Gov]]=_House23[[#This Row],[Test]],"","FALSE")</f>
        <v/>
      </c>
      <c r="H149" s="197" t="s">
        <v>42</v>
      </c>
      <c r="I149" s="162" t="s">
        <v>2745</v>
      </c>
      <c r="J149" s="162" t="s">
        <v>42</v>
      </c>
      <c r="K149" s="162" t="s">
        <v>1289</v>
      </c>
      <c r="L149" s="162" t="s">
        <v>305</v>
      </c>
      <c r="M149" s="162">
        <f>IF(_House23[[#This Row],[Party]]="D",1,0)</f>
        <v>0</v>
      </c>
      <c r="N149" s="162" t="s">
        <v>2746</v>
      </c>
      <c r="O149" s="162" t="s">
        <v>2747</v>
      </c>
      <c r="P149" s="205">
        <v>0</v>
      </c>
      <c r="Q149" s="205">
        <v>0</v>
      </c>
      <c r="R149" s="205">
        <v>0</v>
      </c>
      <c r="S149" s="47">
        <v>0</v>
      </c>
      <c r="T149" s="47">
        <v>0</v>
      </c>
      <c r="U149" s="47">
        <v>0</v>
      </c>
      <c r="V149" s="47">
        <f>_House23[[#This Row],[H&amp;R Block]]+_House23[[#This Row],[Intui (Turbo Tax)]]</f>
        <v>0</v>
      </c>
      <c r="W149" s="47" t="s">
        <v>1149</v>
      </c>
      <c r="X149" t="s">
        <v>1149</v>
      </c>
    </row>
    <row r="150" spans="2:24" x14ac:dyDescent="0.25">
      <c r="B150" s="162" t="s">
        <v>3331</v>
      </c>
      <c r="C150" s="162" t="str">
        <f>_House23[[#This Row],[Name]]&amp;""&amp;" ("&amp;""&amp;_House23[[#This Row],[Party]]&amp;""&amp;"-"&amp;""&amp;_House23[[#This Row],[Abbreviation]]&amp;""&amp;")"</f>
        <v>Balderson, Troy (R-OH)</v>
      </c>
      <c r="D150" s="162" t="s">
        <v>3991</v>
      </c>
      <c r="E150" s="197" t="s">
        <v>1055</v>
      </c>
      <c r="F150" s="197" t="s">
        <v>1055</v>
      </c>
      <c r="G150" s="197" t="str">
        <f>IF(_House23[[#This Row],[Import Name from Congress.Gov]]=_House23[[#This Row],[Test]],"","FALSE")</f>
        <v/>
      </c>
      <c r="H150" s="197" t="s">
        <v>63</v>
      </c>
      <c r="I150" s="162" t="s">
        <v>3332</v>
      </c>
      <c r="J150" s="162" t="s">
        <v>63</v>
      </c>
      <c r="K150" s="162" t="s">
        <v>1310</v>
      </c>
      <c r="L150" s="162" t="s">
        <v>305</v>
      </c>
      <c r="M150" s="162">
        <f>IF(_House23[[#This Row],[Party]]="D",1,0)</f>
        <v>0</v>
      </c>
      <c r="N150" s="162" t="s">
        <v>3333</v>
      </c>
      <c r="O150" s="162" t="s">
        <v>3334</v>
      </c>
      <c r="P150" s="205">
        <v>95433</v>
      </c>
      <c r="Q150" s="205">
        <v>7500</v>
      </c>
      <c r="R150" s="205">
        <v>0</v>
      </c>
      <c r="S150" s="47">
        <v>2600</v>
      </c>
      <c r="T150" s="47">
        <v>0</v>
      </c>
      <c r="U150" s="47">
        <v>0</v>
      </c>
      <c r="V150" s="47">
        <f>_House23[[#This Row],[H&amp;R Block]]+_House23[[#This Row],[Intui (Turbo Tax)]]</f>
        <v>0</v>
      </c>
      <c r="W150" s="47" t="s">
        <v>1149</v>
      </c>
      <c r="X150" t="s">
        <v>1149</v>
      </c>
    </row>
    <row r="151" spans="2:24" x14ac:dyDescent="0.25">
      <c r="B151" s="162" t="s">
        <v>3407</v>
      </c>
      <c r="C151" s="162" t="str">
        <f>_House23[[#This Row],[Name]]&amp;""&amp;" ("&amp;""&amp;_House23[[#This Row],[Party]]&amp;""&amp;"-"&amp;""&amp;_House23[[#This Row],[Abbreviation]]&amp;""&amp;")"</f>
        <v>Bentz, Cliff (R-OR)</v>
      </c>
      <c r="D151" s="162" t="s">
        <v>3995</v>
      </c>
      <c r="E151" s="197" t="s">
        <v>1071</v>
      </c>
      <c r="F151" s="197" t="s">
        <v>1071</v>
      </c>
      <c r="G151" s="197" t="str">
        <f>IF(_House23[[#This Row],[Import Name from Congress.Gov]]=_House23[[#This Row],[Test]],"","FALSE")</f>
        <v/>
      </c>
      <c r="H151" s="197" t="s">
        <v>65</v>
      </c>
      <c r="I151" s="162" t="s">
        <v>3408</v>
      </c>
      <c r="J151" s="162" t="s">
        <v>65</v>
      </c>
      <c r="K151" s="162" t="s">
        <v>1312</v>
      </c>
      <c r="L151" s="162" t="s">
        <v>305</v>
      </c>
      <c r="M151" s="162">
        <f>IF(_House23[[#This Row],[Party]]="D",1,0)</f>
        <v>0</v>
      </c>
      <c r="N151" s="162" t="s">
        <v>3409</v>
      </c>
      <c r="O151" s="162" t="s">
        <v>3410</v>
      </c>
      <c r="P151" s="205">
        <v>24650</v>
      </c>
      <c r="Q151" s="205">
        <v>3000</v>
      </c>
      <c r="R151" s="205">
        <v>0</v>
      </c>
      <c r="S151" s="47">
        <v>11517</v>
      </c>
      <c r="T151" s="47">
        <v>0</v>
      </c>
      <c r="U151" s="47">
        <v>0</v>
      </c>
      <c r="V151" s="47">
        <f>_House23[[#This Row],[H&amp;R Block]]+_House23[[#This Row],[Intui (Turbo Tax)]]</f>
        <v>0</v>
      </c>
      <c r="W151" s="47" t="s">
        <v>1149</v>
      </c>
      <c r="X151" t="s">
        <v>1149</v>
      </c>
    </row>
    <row r="152" spans="2:24" x14ac:dyDescent="0.25">
      <c r="B152" s="162" t="s">
        <v>2940</v>
      </c>
      <c r="C152" s="162" t="str">
        <f>_House23[[#This Row],[Name]]&amp;""&amp;" ("&amp;""&amp;_House23[[#This Row],[Party]]&amp;""&amp;"-"&amp;""&amp;_House23[[#This Row],[Abbreviation]]&amp;""&amp;")"</f>
        <v>Bergman, Jack (R-MI)</v>
      </c>
      <c r="D152" s="162" t="s">
        <v>3996</v>
      </c>
      <c r="E152" s="162" t="s">
        <v>986</v>
      </c>
      <c r="F152" s="162" t="s">
        <v>986</v>
      </c>
      <c r="G152" s="162" t="str">
        <f>IF(_House23[[#This Row],[Import Name from Congress.Gov]]=_House23[[#This Row],[Test]],"","FALSE")</f>
        <v/>
      </c>
      <c r="H152" s="162" t="s">
        <v>50</v>
      </c>
      <c r="I152" s="162" t="s">
        <v>2941</v>
      </c>
      <c r="J152" s="162" t="s">
        <v>50</v>
      </c>
      <c r="K152" s="162" t="s">
        <v>1297</v>
      </c>
      <c r="L152" s="162" t="s">
        <v>305</v>
      </c>
      <c r="M152" s="162">
        <f>IF(_House23[[#This Row],[Party]]="D",1,0)</f>
        <v>0</v>
      </c>
      <c r="N152" s="162" t="s">
        <v>2942</v>
      </c>
      <c r="O152" s="162" t="s">
        <v>2943</v>
      </c>
      <c r="P152" s="205">
        <v>0</v>
      </c>
      <c r="Q152" s="205">
        <v>0</v>
      </c>
      <c r="R152" s="205">
        <v>0</v>
      </c>
      <c r="S152" s="47">
        <v>0</v>
      </c>
      <c r="T152" s="47">
        <v>0</v>
      </c>
      <c r="U152" s="47">
        <v>0</v>
      </c>
      <c r="V152" s="47">
        <f>_House23[[#This Row],[H&amp;R Block]]+_House23[[#This Row],[Intui (Turbo Tax)]]</f>
        <v>0</v>
      </c>
      <c r="W152" s="47" t="s">
        <v>1149</v>
      </c>
      <c r="X152" t="s">
        <v>1149</v>
      </c>
    </row>
    <row r="153" spans="2:24" x14ac:dyDescent="0.25">
      <c r="B153" s="70" t="s">
        <v>3773</v>
      </c>
      <c r="C153" s="70" t="str">
        <f>_House23[[#This Row],[Name]]&amp;""&amp;" ("&amp;""&amp;_House23[[#This Row],[Party]]&amp;""&amp;"-"&amp;""&amp;_House23[[#This Row],[Abbreviation]]&amp;""&amp;")"</f>
        <v>Beyer, Donald (D-VA)</v>
      </c>
      <c r="D153" s="70" t="s">
        <v>4223</v>
      </c>
      <c r="E153" s="70" t="s">
        <v>1131</v>
      </c>
      <c r="F153" s="70" t="s">
        <v>1131</v>
      </c>
      <c r="G153" s="70" t="str">
        <f>IF(_House23[[#This Row],[Import Name from Congress.Gov]]=_House23[[#This Row],[Test]],"","FALSE")</f>
        <v/>
      </c>
      <c r="H153" s="70" t="s">
        <v>74</v>
      </c>
      <c r="I153" s="70" t="s">
        <v>3774</v>
      </c>
      <c r="J153" s="70" t="s">
        <v>74</v>
      </c>
      <c r="K153" s="70" t="s">
        <v>1321</v>
      </c>
      <c r="L153" s="70" t="s">
        <v>303</v>
      </c>
      <c r="M153" s="70">
        <f>IF(_House23[[#This Row],[Party]]="D",1,0)</f>
        <v>1</v>
      </c>
      <c r="N153" s="70" t="s">
        <v>3775</v>
      </c>
      <c r="O153" s="70" t="s">
        <v>3776</v>
      </c>
      <c r="P153" s="206">
        <v>0</v>
      </c>
      <c r="Q153" s="206">
        <v>0</v>
      </c>
      <c r="R153" s="206">
        <v>0</v>
      </c>
      <c r="S153" s="47">
        <v>0</v>
      </c>
      <c r="T153" s="47">
        <v>0</v>
      </c>
      <c r="U153" s="47">
        <v>0</v>
      </c>
      <c r="V153" s="47">
        <f>_House23[[#This Row],[H&amp;R Block]]+_House23[[#This Row],[Intui (Turbo Tax)]]</f>
        <v>0</v>
      </c>
      <c r="W153" s="47" t="s">
        <v>1150</v>
      </c>
      <c r="X153" t="s">
        <v>1150</v>
      </c>
    </row>
    <row r="154" spans="2:24" x14ac:dyDescent="0.25">
      <c r="B154" s="162" t="s">
        <v>3399</v>
      </c>
      <c r="C154" s="162" t="str">
        <f>_House23[[#This Row],[Name]]&amp;""&amp;" ("&amp;""&amp;_House23[[#This Row],[Party]]&amp;""&amp;"-"&amp;""&amp;_House23[[#This Row],[Abbreviation]]&amp;""&amp;")"</f>
        <v>Bice, Stephanie (R-OK)</v>
      </c>
      <c r="D154" s="162" t="s">
        <v>3997</v>
      </c>
      <c r="E154" s="162" t="s">
        <v>1069</v>
      </c>
      <c r="F154" s="162" t="s">
        <v>1069</v>
      </c>
      <c r="G154" s="162" t="str">
        <f>IF(_House23[[#This Row],[Import Name from Congress.Gov]]=_House23[[#This Row],[Test]],"","FALSE")</f>
        <v/>
      </c>
      <c r="H154" s="162" t="s">
        <v>64</v>
      </c>
      <c r="I154" s="162" t="s">
        <v>3400</v>
      </c>
      <c r="J154" s="162" t="s">
        <v>64</v>
      </c>
      <c r="K154" s="162" t="s">
        <v>1311</v>
      </c>
      <c r="L154" s="162" t="s">
        <v>305</v>
      </c>
      <c r="M154" s="162">
        <f>IF(_House23[[#This Row],[Party]]="D",1,0)</f>
        <v>0</v>
      </c>
      <c r="N154" s="162" t="s">
        <v>3401</v>
      </c>
      <c r="O154" s="162" t="s">
        <v>3402</v>
      </c>
      <c r="P154" s="205">
        <v>106421</v>
      </c>
      <c r="Q154" s="205">
        <v>1000</v>
      </c>
      <c r="R154" s="205">
        <v>0</v>
      </c>
      <c r="S154" s="47">
        <v>7367</v>
      </c>
      <c r="T154" s="47">
        <v>0</v>
      </c>
      <c r="U154" s="47">
        <v>0</v>
      </c>
      <c r="V154" s="47">
        <f>_House23[[#This Row],[H&amp;R Block]]+_House23[[#This Row],[Intui (Turbo Tax)]]</f>
        <v>0</v>
      </c>
      <c r="W154" s="47" t="s">
        <v>1149</v>
      </c>
      <c r="X154" t="s">
        <v>1149</v>
      </c>
    </row>
    <row r="155" spans="2:24" x14ac:dyDescent="0.25">
      <c r="B155" s="162" t="s">
        <v>2183</v>
      </c>
      <c r="C155" s="162" t="str">
        <f>_House23[[#This Row],[Name]]&amp;""&amp;" ("&amp;""&amp;_House23[[#This Row],[Party]]&amp;""&amp;"-"&amp;""&amp;_House23[[#This Row],[Abbreviation]]&amp;""&amp;")"</f>
        <v>Biggs, Andy (R-AZ)</v>
      </c>
      <c r="D155" s="162" t="s">
        <v>3998</v>
      </c>
      <c r="E155" s="162" t="s">
        <v>850</v>
      </c>
      <c r="F155" s="162" t="s">
        <v>850</v>
      </c>
      <c r="G155" s="162" t="str">
        <f>IF(_House23[[#This Row],[Import Name from Congress.Gov]]=_House23[[#This Row],[Test]],"","FALSE")</f>
        <v/>
      </c>
      <c r="H155" s="162" t="s">
        <v>31</v>
      </c>
      <c r="I155" s="162" t="s">
        <v>2184</v>
      </c>
      <c r="J155" s="162" t="s">
        <v>31</v>
      </c>
      <c r="K155" s="162" t="s">
        <v>1277</v>
      </c>
      <c r="L155" s="162" t="s">
        <v>305</v>
      </c>
      <c r="M155" s="162">
        <f>IF(_House23[[#This Row],[Party]]="D",1,0)</f>
        <v>0</v>
      </c>
      <c r="N155" s="162" t="s">
        <v>2185</v>
      </c>
      <c r="O155" s="162" t="s">
        <v>2186</v>
      </c>
      <c r="P155" s="205">
        <v>46187</v>
      </c>
      <c r="Q155" s="205">
        <v>0</v>
      </c>
      <c r="R155" s="205">
        <v>0</v>
      </c>
      <c r="S155" s="47">
        <v>18483</v>
      </c>
      <c r="T155" s="47">
        <v>0</v>
      </c>
      <c r="U155" s="47">
        <v>50</v>
      </c>
      <c r="V155" s="47">
        <f>_House23[[#This Row],[H&amp;R Block]]+_House23[[#This Row],[Intui (Turbo Tax)]]</f>
        <v>50</v>
      </c>
      <c r="W155" s="47" t="s">
        <v>1149</v>
      </c>
      <c r="X155" t="s">
        <v>1149</v>
      </c>
    </row>
    <row r="156" spans="2:24" x14ac:dyDescent="0.25">
      <c r="B156" s="70" t="s">
        <v>3411</v>
      </c>
      <c r="C156" s="70" t="str">
        <f>_House23[[#This Row],[Name]]&amp;""&amp;" ("&amp;""&amp;_House23[[#This Row],[Party]]&amp;""&amp;"-"&amp;""&amp;_House23[[#This Row],[Abbreviation]]&amp;""&amp;")"</f>
        <v>Blumenauer, Earl (D-OR)</v>
      </c>
      <c r="D156" s="70" t="s">
        <v>4225</v>
      </c>
      <c r="E156" s="70" t="s">
        <v>1072</v>
      </c>
      <c r="F156" s="70" t="s">
        <v>1072</v>
      </c>
      <c r="G156" s="70" t="str">
        <f>IF(_House23[[#This Row],[Import Name from Congress.Gov]]=_House23[[#This Row],[Test]],"","FALSE")</f>
        <v/>
      </c>
      <c r="H156" s="70" t="s">
        <v>65</v>
      </c>
      <c r="I156" s="70" t="s">
        <v>3412</v>
      </c>
      <c r="J156" s="70" t="s">
        <v>65</v>
      </c>
      <c r="K156" s="70" t="s">
        <v>1312</v>
      </c>
      <c r="L156" s="70" t="s">
        <v>303</v>
      </c>
      <c r="M156" s="70">
        <f>IF(_House23[[#This Row],[Party]]="D",1,0)</f>
        <v>1</v>
      </c>
      <c r="N156" s="70" t="s">
        <v>3413</v>
      </c>
      <c r="O156" s="70" t="s">
        <v>3414</v>
      </c>
      <c r="P156" s="206">
        <v>69575</v>
      </c>
      <c r="Q156" s="206">
        <v>0</v>
      </c>
      <c r="R156" s="206">
        <v>0</v>
      </c>
      <c r="S156" s="47">
        <v>0</v>
      </c>
      <c r="T156" s="47">
        <v>0</v>
      </c>
      <c r="U156" s="47">
        <v>2500</v>
      </c>
      <c r="V156" s="47">
        <f>_House23[[#This Row],[H&amp;R Block]]+_House23[[#This Row],[Intui (Turbo Tax)]]</f>
        <v>2500</v>
      </c>
      <c r="W156" s="47" t="s">
        <v>1150</v>
      </c>
      <c r="X156" t="s">
        <v>1150</v>
      </c>
    </row>
    <row r="157" spans="2:24" x14ac:dyDescent="0.25">
      <c r="B157" s="70" t="s">
        <v>2479</v>
      </c>
      <c r="C157" s="70" t="str">
        <f>_House23[[#This Row],[Name]]&amp;""&amp;" ("&amp;""&amp;_House23[[#This Row],[Party]]&amp;""&amp;"-"&amp;""&amp;_House23[[#This Row],[Abbreviation]]&amp;""&amp;")"</f>
        <v>Blunt Rochester, Lisa (D-DE)</v>
      </c>
      <c r="D157" s="70" t="s">
        <v>4226</v>
      </c>
      <c r="E157" s="70" t="s">
        <v>1156</v>
      </c>
      <c r="F157" s="70" t="s">
        <v>1156</v>
      </c>
      <c r="G157" s="70" t="str">
        <f>IF(_House23[[#This Row],[Import Name from Congress.Gov]]=_House23[[#This Row],[Test]],"","FALSE")</f>
        <v/>
      </c>
      <c r="H157" s="70" t="s">
        <v>36</v>
      </c>
      <c r="I157" s="70" t="s">
        <v>2480</v>
      </c>
      <c r="J157" s="70" t="s">
        <v>36</v>
      </c>
      <c r="K157" s="70" t="s">
        <v>1282</v>
      </c>
      <c r="L157" s="70" t="s">
        <v>303</v>
      </c>
      <c r="M157" s="70">
        <f>IF(_House23[[#This Row],[Party]]="D",1,0)</f>
        <v>1</v>
      </c>
      <c r="N157" s="70" t="s">
        <v>2481</v>
      </c>
      <c r="O157" s="70" t="s">
        <v>2482</v>
      </c>
      <c r="P157" s="206">
        <v>0</v>
      </c>
      <c r="Q157" s="206">
        <v>0</v>
      </c>
      <c r="R157" s="206">
        <v>0</v>
      </c>
      <c r="S157" s="47">
        <v>0</v>
      </c>
      <c r="T157" s="47">
        <v>0</v>
      </c>
      <c r="U157" s="47">
        <v>0</v>
      </c>
      <c r="V157" s="47">
        <f>_House23[[#This Row],[H&amp;R Block]]+_House23[[#This Row],[Intui (Turbo Tax)]]</f>
        <v>0</v>
      </c>
      <c r="W157" s="47" t="s">
        <v>1150</v>
      </c>
      <c r="X157" t="s">
        <v>1161</v>
      </c>
    </row>
    <row r="158" spans="2:24" x14ac:dyDescent="0.25">
      <c r="B158" s="162" t="s">
        <v>2435</v>
      </c>
      <c r="C158" s="162" t="str">
        <f>_House23[[#This Row],[Name]]&amp;""&amp;" ("&amp;""&amp;_House23[[#This Row],[Party]]&amp;""&amp;"-"&amp;""&amp;_House23[[#This Row],[Abbreviation]]&amp;""&amp;")"</f>
        <v>Boebert, Lauren (R-CO)</v>
      </c>
      <c r="D158" s="162" t="s">
        <v>4001</v>
      </c>
      <c r="E158" s="162" t="s">
        <v>903</v>
      </c>
      <c r="F158" s="162" t="s">
        <v>903</v>
      </c>
      <c r="G158" s="162" t="str">
        <f>IF(_House23[[#This Row],[Import Name from Congress.Gov]]=_House23[[#This Row],[Test]],"","FALSE")</f>
        <v/>
      </c>
      <c r="H158" s="162" t="s">
        <v>34</v>
      </c>
      <c r="I158" s="162" t="s">
        <v>2436</v>
      </c>
      <c r="J158" s="162" t="s">
        <v>34</v>
      </c>
      <c r="K158" s="162" t="s">
        <v>1280</v>
      </c>
      <c r="L158" s="162" t="s">
        <v>305</v>
      </c>
      <c r="M158" s="162">
        <f>IF(_House23[[#This Row],[Party]]="D",1,0)</f>
        <v>0</v>
      </c>
      <c r="N158" s="162" t="s">
        <v>2437</v>
      </c>
      <c r="O158" s="162" t="s">
        <v>2438</v>
      </c>
      <c r="P158" s="205">
        <v>208467</v>
      </c>
      <c r="Q158" s="205">
        <v>400</v>
      </c>
      <c r="R158" s="205">
        <v>0</v>
      </c>
      <c r="S158" s="47">
        <v>63373</v>
      </c>
      <c r="T158" s="47">
        <v>505</v>
      </c>
      <c r="U158" s="47">
        <v>0</v>
      </c>
      <c r="V158" s="47">
        <f>_House23[[#This Row],[H&amp;R Block]]+_House23[[#This Row],[Intui (Turbo Tax)]]</f>
        <v>505</v>
      </c>
      <c r="W158" s="47" t="s">
        <v>1149</v>
      </c>
      <c r="X158" t="s">
        <v>1149</v>
      </c>
    </row>
    <row r="159" spans="2:24" x14ac:dyDescent="0.25">
      <c r="B159" s="70" t="s">
        <v>3403</v>
      </c>
      <c r="C159" s="70" t="str">
        <f>_House23[[#This Row],[Name]]&amp;""&amp;" ("&amp;""&amp;_House23[[#This Row],[Party]]&amp;""&amp;"-"&amp;""&amp;_House23[[#This Row],[Abbreviation]]&amp;""&amp;")"</f>
        <v>Bonamici, Suzanne (D-OR)</v>
      </c>
      <c r="D159" s="70" t="s">
        <v>4227</v>
      </c>
      <c r="E159" s="199" t="s">
        <v>1070</v>
      </c>
      <c r="F159" s="204" t="s">
        <v>1070</v>
      </c>
      <c r="G159" s="204" t="str">
        <f>IF(_House23[[#This Row],[Import Name from Congress.Gov]]=_House23[[#This Row],[Test]],"","FALSE")</f>
        <v/>
      </c>
      <c r="H159" s="184" t="s">
        <v>65</v>
      </c>
      <c r="I159" s="70" t="s">
        <v>3404</v>
      </c>
      <c r="J159" s="70" t="s">
        <v>65</v>
      </c>
      <c r="K159" s="70" t="s">
        <v>1312</v>
      </c>
      <c r="L159" s="70" t="s">
        <v>303</v>
      </c>
      <c r="M159" s="70">
        <f>IF(_House23[[#This Row],[Party]]="D",1,0)</f>
        <v>1</v>
      </c>
      <c r="N159" s="70" t="s">
        <v>3405</v>
      </c>
      <c r="O159" s="70" t="s">
        <v>3406</v>
      </c>
      <c r="P159" s="206">
        <v>23000</v>
      </c>
      <c r="Q159" s="206">
        <v>1500</v>
      </c>
      <c r="R159" s="206">
        <v>0</v>
      </c>
      <c r="S159" s="47">
        <v>0</v>
      </c>
      <c r="T159" s="47">
        <v>0</v>
      </c>
      <c r="U159" s="47">
        <v>0</v>
      </c>
      <c r="V159" s="47">
        <f>_House23[[#This Row],[H&amp;R Block]]+_House23[[#This Row],[Intui (Turbo Tax)]]</f>
        <v>0</v>
      </c>
      <c r="W159" s="47" t="s">
        <v>1150</v>
      </c>
      <c r="X159" t="s">
        <v>1150</v>
      </c>
    </row>
    <row r="160" spans="2:24" x14ac:dyDescent="0.25">
      <c r="B160" s="70" t="s">
        <v>3183</v>
      </c>
      <c r="C160" s="70" t="str">
        <f>_House23[[#This Row],[Name]]&amp;""&amp;" ("&amp;""&amp;_House23[[#This Row],[Party]]&amp;""&amp;"-"&amp;""&amp;_House23[[#This Row],[Abbreviation]]&amp;""&amp;")"</f>
        <v>Bowman, Jamaal (D-NY)</v>
      </c>
      <c r="D160" s="70" t="s">
        <v>4228</v>
      </c>
      <c r="E160" s="199" t="s">
        <v>1032</v>
      </c>
      <c r="F160" s="204" t="s">
        <v>1032</v>
      </c>
      <c r="G160" s="204" t="str">
        <f>IF(_House23[[#This Row],[Import Name from Congress.Gov]]=_House23[[#This Row],[Test]],"","FALSE")</f>
        <v/>
      </c>
      <c r="H160" s="184" t="s">
        <v>60</v>
      </c>
      <c r="I160" s="70" t="s">
        <v>3184</v>
      </c>
      <c r="J160" s="70" t="s">
        <v>60</v>
      </c>
      <c r="K160" s="70" t="s">
        <v>1307</v>
      </c>
      <c r="L160" s="70" t="s">
        <v>303</v>
      </c>
      <c r="M160" s="70">
        <f>IF(_House23[[#This Row],[Party]]="D",1,0)</f>
        <v>1</v>
      </c>
      <c r="N160" s="70" t="s">
        <v>3185</v>
      </c>
      <c r="O160" s="70" t="s">
        <v>3186</v>
      </c>
      <c r="P160" s="206">
        <v>47998</v>
      </c>
      <c r="Q160" s="206">
        <v>1050</v>
      </c>
      <c r="R160" s="206">
        <v>0</v>
      </c>
      <c r="S160" s="47">
        <v>0</v>
      </c>
      <c r="T160" s="47">
        <v>250</v>
      </c>
      <c r="U160" s="47">
        <v>0</v>
      </c>
      <c r="V160" s="47">
        <f>_House23[[#This Row],[H&amp;R Block]]+_House23[[#This Row],[Intui (Turbo Tax)]]</f>
        <v>250</v>
      </c>
      <c r="W160" s="47" t="s">
        <v>1150</v>
      </c>
      <c r="X160" t="s">
        <v>1150</v>
      </c>
    </row>
    <row r="161" spans="2:24" x14ac:dyDescent="0.25">
      <c r="B161" s="162" t="s">
        <v>3387</v>
      </c>
      <c r="C161" s="162" t="str">
        <f>_House23[[#This Row],[Name]]&amp;""&amp;" ("&amp;""&amp;_House23[[#This Row],[Party]]&amp;""&amp;"-"&amp;""&amp;_House23[[#This Row],[Abbreviation]]&amp;""&amp;")"</f>
        <v>Brecheen, Josh (R-OK)</v>
      </c>
      <c r="D161" s="162" t="s">
        <v>4003</v>
      </c>
      <c r="E161" s="198" t="s">
        <v>3930</v>
      </c>
      <c r="F161" s="203" t="s">
        <v>3930</v>
      </c>
      <c r="G161" s="203" t="str">
        <f>IF(_House23[[#This Row],[Import Name from Congress.Gov]]=_House23[[#This Row],[Test]],"","FALSE")</f>
        <v/>
      </c>
      <c r="H161" s="185" t="s">
        <v>64</v>
      </c>
      <c r="I161" s="162" t="s">
        <v>3388</v>
      </c>
      <c r="J161" s="162" t="s">
        <v>64</v>
      </c>
      <c r="K161" s="162" t="s">
        <v>1311</v>
      </c>
      <c r="L161" s="162" t="s">
        <v>305</v>
      </c>
      <c r="M161" s="162">
        <f>IF(_House23[[#This Row],[Party]]="D",1,0)</f>
        <v>0</v>
      </c>
      <c r="N161" s="162" t="s">
        <v>3389</v>
      </c>
      <c r="O161" s="162" t="s">
        <v>3390</v>
      </c>
      <c r="P161" s="205">
        <v>0</v>
      </c>
      <c r="Q161" s="205">
        <v>0</v>
      </c>
      <c r="R161" s="205">
        <v>0</v>
      </c>
      <c r="S161" s="47">
        <v>0</v>
      </c>
      <c r="T161" s="47">
        <v>0</v>
      </c>
      <c r="U161" s="47">
        <v>0</v>
      </c>
      <c r="V161" s="47">
        <f>_House23[[#This Row],[H&amp;R Block]]+_House23[[#This Row],[Intui (Turbo Tax)]]</f>
        <v>0</v>
      </c>
      <c r="W161" s="47" t="s">
        <v>1149</v>
      </c>
      <c r="X161" t="s">
        <v>1149</v>
      </c>
    </row>
    <row r="162" spans="2:24" x14ac:dyDescent="0.25">
      <c r="B162" s="70" t="s">
        <v>3327</v>
      </c>
      <c r="C162" s="70" t="str">
        <f>_House23[[#This Row],[Name]]&amp;""&amp;" ("&amp;""&amp;_House23[[#This Row],[Party]]&amp;""&amp;"-"&amp;""&amp;_House23[[#This Row],[Abbreviation]]&amp;""&amp;")"</f>
        <v>Brown, Shontel (D-OH)</v>
      </c>
      <c r="D162" s="70" t="s">
        <v>4230</v>
      </c>
      <c r="E162" s="199" t="s">
        <v>457</v>
      </c>
      <c r="F162" s="204" t="s">
        <v>457</v>
      </c>
      <c r="G162" s="204" t="str">
        <f>IF(_House23[[#This Row],[Import Name from Congress.Gov]]=_House23[[#This Row],[Test]],"","FALSE")</f>
        <v/>
      </c>
      <c r="H162" s="184" t="s">
        <v>63</v>
      </c>
      <c r="I162" s="70" t="s">
        <v>3328</v>
      </c>
      <c r="J162" s="70" t="s">
        <v>63</v>
      </c>
      <c r="K162" s="70" t="s">
        <v>1310</v>
      </c>
      <c r="L162" s="70" t="s">
        <v>303</v>
      </c>
      <c r="M162" s="70">
        <f>IF(_House23[[#This Row],[Party]]="D",1,0)</f>
        <v>1</v>
      </c>
      <c r="N162" s="70" t="s">
        <v>3329</v>
      </c>
      <c r="O162" s="70" t="s">
        <v>3330</v>
      </c>
      <c r="P162" s="206">
        <v>261410</v>
      </c>
      <c r="Q162" s="206">
        <v>1550</v>
      </c>
      <c r="R162" s="206">
        <v>0</v>
      </c>
      <c r="S162" s="47">
        <v>0</v>
      </c>
      <c r="T162" s="47">
        <v>0</v>
      </c>
      <c r="U162" s="47">
        <v>0</v>
      </c>
      <c r="V162" s="47">
        <f>_House23[[#This Row],[H&amp;R Block]]+_House23[[#This Row],[Intui (Turbo Tax)]]</f>
        <v>0</v>
      </c>
      <c r="W162" s="47" t="s">
        <v>1150</v>
      </c>
      <c r="X162" t="s">
        <v>1161</v>
      </c>
    </row>
    <row r="163" spans="2:24" x14ac:dyDescent="0.25">
      <c r="B163" s="70" t="s">
        <v>2287</v>
      </c>
      <c r="C163" s="70" t="str">
        <f>_House23[[#This Row],[Name]]&amp;""&amp;" ("&amp;""&amp;_House23[[#This Row],[Party]]&amp;""&amp;"-"&amp;""&amp;_House23[[#This Row],[Abbreviation]]&amp;""&amp;")"</f>
        <v>Brownley, Julia (D-CA)</v>
      </c>
      <c r="D163" s="70" t="s">
        <v>4231</v>
      </c>
      <c r="E163" s="199" t="s">
        <v>874</v>
      </c>
      <c r="F163" s="204" t="s">
        <v>874</v>
      </c>
      <c r="G163" s="204" t="str">
        <f>IF(_House23[[#This Row],[Import Name from Congress.Gov]]=_House23[[#This Row],[Test]],"","FALSE")</f>
        <v/>
      </c>
      <c r="H163" s="184" t="s">
        <v>33</v>
      </c>
      <c r="I163" s="70" t="s">
        <v>2288</v>
      </c>
      <c r="J163" s="70" t="s">
        <v>33</v>
      </c>
      <c r="K163" s="70" t="s">
        <v>1279</v>
      </c>
      <c r="L163" s="70" t="s">
        <v>303</v>
      </c>
      <c r="M163" s="70">
        <f>IF(_House23[[#This Row],[Party]]="D",1,0)</f>
        <v>1</v>
      </c>
      <c r="N163" s="70" t="s">
        <v>2289</v>
      </c>
      <c r="O163" s="70" t="s">
        <v>2290</v>
      </c>
      <c r="P163" s="206">
        <v>69785</v>
      </c>
      <c r="Q163" s="206">
        <v>5000</v>
      </c>
      <c r="R163" s="206">
        <v>0</v>
      </c>
      <c r="S163" s="47">
        <v>0</v>
      </c>
      <c r="T163" s="47">
        <v>0</v>
      </c>
      <c r="U163" s="47">
        <v>0</v>
      </c>
      <c r="V163" s="47">
        <f>_House23[[#This Row],[H&amp;R Block]]+_House23[[#This Row],[Intui (Turbo Tax)]]</f>
        <v>0</v>
      </c>
      <c r="W163" s="47" t="s">
        <v>1150</v>
      </c>
      <c r="X163" t="s">
        <v>1149</v>
      </c>
    </row>
    <row r="164" spans="2:24" x14ac:dyDescent="0.25">
      <c r="B164" s="162" t="s">
        <v>2507</v>
      </c>
      <c r="C164" s="162" t="str">
        <f>_House23[[#This Row],[Name]]&amp;""&amp;" ("&amp;""&amp;_House23[[#This Row],[Party]]&amp;""&amp;"-"&amp;""&amp;_House23[[#This Row],[Abbreviation]]&amp;""&amp;")"</f>
        <v>Buchanan, Vern (R-FL)</v>
      </c>
      <c r="D164" s="162" t="s">
        <v>4004</v>
      </c>
      <c r="E164" s="198" t="s">
        <v>915</v>
      </c>
      <c r="F164" s="203" t="s">
        <v>915</v>
      </c>
      <c r="G164" s="203" t="str">
        <f>IF(_House23[[#This Row],[Import Name from Congress.Gov]]=_House23[[#This Row],[Test]],"","FALSE")</f>
        <v/>
      </c>
      <c r="H164" s="185" t="s">
        <v>37</v>
      </c>
      <c r="I164" s="162" t="s">
        <v>2508</v>
      </c>
      <c r="J164" s="162" t="s">
        <v>37</v>
      </c>
      <c r="K164" s="162" t="s">
        <v>1284</v>
      </c>
      <c r="L164" s="162" t="s">
        <v>305</v>
      </c>
      <c r="M164" s="162">
        <f>IF(_House23[[#This Row],[Party]]="D",1,0)</f>
        <v>0</v>
      </c>
      <c r="N164" s="162" t="s">
        <v>2509</v>
      </c>
      <c r="O164" s="162" t="s">
        <v>2510</v>
      </c>
      <c r="P164" s="205">
        <v>0</v>
      </c>
      <c r="Q164" s="205">
        <v>0</v>
      </c>
      <c r="R164" s="205">
        <v>0</v>
      </c>
      <c r="S164" s="47">
        <v>0</v>
      </c>
      <c r="T164" s="47">
        <v>0</v>
      </c>
      <c r="U164" s="47">
        <v>0</v>
      </c>
      <c r="V164" s="47">
        <f>_House23[[#This Row],[H&amp;R Block]]+_House23[[#This Row],[Intui (Turbo Tax)]]</f>
        <v>0</v>
      </c>
      <c r="W164" s="47" t="s">
        <v>1149</v>
      </c>
      <c r="X164" t="s">
        <v>1149</v>
      </c>
    </row>
    <row r="165" spans="2:24" x14ac:dyDescent="0.25">
      <c r="B165" s="162" t="s">
        <v>2439</v>
      </c>
      <c r="C165" s="162" t="str">
        <f>_House23[[#This Row],[Name]]&amp;""&amp;" ("&amp;""&amp;_House23[[#This Row],[Party]]&amp;""&amp;"-"&amp;""&amp;_House23[[#This Row],[Abbreviation]]&amp;""&amp;")"</f>
        <v>Buck, Ken (R-CO)</v>
      </c>
      <c r="D165" s="162" t="s">
        <v>4005</v>
      </c>
      <c r="E165" s="198" t="s">
        <v>904</v>
      </c>
      <c r="F165" s="203" t="s">
        <v>904</v>
      </c>
      <c r="G165" s="203" t="str">
        <f>IF(_House23[[#This Row],[Import Name from Congress.Gov]]=_House23[[#This Row],[Test]],"","FALSE")</f>
        <v/>
      </c>
      <c r="H165" s="185" t="s">
        <v>34</v>
      </c>
      <c r="I165" s="162" t="s">
        <v>2440</v>
      </c>
      <c r="J165" s="162" t="s">
        <v>34</v>
      </c>
      <c r="K165" s="162" t="s">
        <v>1280</v>
      </c>
      <c r="L165" s="162" t="s">
        <v>305</v>
      </c>
      <c r="M165" s="162">
        <f>IF(_House23[[#This Row],[Party]]="D",1,0)</f>
        <v>0</v>
      </c>
      <c r="N165" s="162" t="s">
        <v>2441</v>
      </c>
      <c r="O165" s="162" t="s">
        <v>2442</v>
      </c>
      <c r="P165" s="205">
        <v>27175</v>
      </c>
      <c r="Q165" s="205">
        <v>10500</v>
      </c>
      <c r="R165" s="205">
        <v>0</v>
      </c>
      <c r="S165" s="47">
        <v>17244</v>
      </c>
      <c r="T165" s="47">
        <v>0</v>
      </c>
      <c r="U165" s="47">
        <v>0</v>
      </c>
      <c r="V165" s="47">
        <f>_House23[[#This Row],[H&amp;R Block]]+_House23[[#This Row],[Intui (Turbo Tax)]]</f>
        <v>0</v>
      </c>
      <c r="W165" s="47" t="s">
        <v>1149</v>
      </c>
      <c r="X165" t="s">
        <v>1149</v>
      </c>
    </row>
    <row r="166" spans="2:24" x14ac:dyDescent="0.25">
      <c r="B166" s="70" t="s">
        <v>2676</v>
      </c>
      <c r="C166" s="70" t="str">
        <f>_House23[[#This Row],[Name]]&amp;""&amp;" ("&amp;""&amp;_House23[[#This Row],[Party]]&amp;""&amp;"-"&amp;""&amp;_House23[[#This Row],[Abbreviation]]&amp;""&amp;")"</f>
        <v>Budzinski, Nikki (D-IL)</v>
      </c>
      <c r="D166" s="70" t="s">
        <v>4232</v>
      </c>
      <c r="E166" s="199" t="s">
        <v>3904</v>
      </c>
      <c r="F166" s="204" t="s">
        <v>3904</v>
      </c>
      <c r="G166" s="204" t="str">
        <f>IF(_House23[[#This Row],[Import Name from Congress.Gov]]=_House23[[#This Row],[Test]],"","FALSE")</f>
        <v/>
      </c>
      <c r="H166" s="184" t="s">
        <v>41</v>
      </c>
      <c r="I166" s="70" t="s">
        <v>2677</v>
      </c>
      <c r="J166" s="70" t="s">
        <v>41</v>
      </c>
      <c r="K166" s="70" t="s">
        <v>1288</v>
      </c>
      <c r="L166" s="70" t="s">
        <v>303</v>
      </c>
      <c r="M166" s="70">
        <f>IF(_House23[[#This Row],[Party]]="D",1,0)</f>
        <v>1</v>
      </c>
      <c r="N166" s="70" t="s">
        <v>2678</v>
      </c>
      <c r="O166" s="70" t="s">
        <v>2679</v>
      </c>
      <c r="P166" s="206">
        <v>0</v>
      </c>
      <c r="Q166" s="206">
        <v>0</v>
      </c>
      <c r="R166" s="206">
        <v>0</v>
      </c>
      <c r="S166" s="47">
        <v>0</v>
      </c>
      <c r="T166" s="47">
        <v>0</v>
      </c>
      <c r="U166" s="47">
        <v>0</v>
      </c>
      <c r="V166" s="47">
        <f>_House23[[#This Row],[H&amp;R Block]]+_House23[[#This Row],[Intui (Turbo Tax)]]</f>
        <v>0</v>
      </c>
      <c r="W166" s="47" t="s">
        <v>1150</v>
      </c>
      <c r="X166" t="s">
        <v>1149</v>
      </c>
    </row>
    <row r="167" spans="2:24" x14ac:dyDescent="0.25">
      <c r="B167" s="162" t="s">
        <v>3539</v>
      </c>
      <c r="C167" s="162" t="str">
        <f>_House23[[#This Row],[Name]]&amp;""&amp;" ("&amp;""&amp;_House23[[#This Row],[Party]]&amp;""&amp;"-"&amp;""&amp;_House23[[#This Row],[Abbreviation]]&amp;""&amp;")"</f>
        <v>Burchett, Tim (R-TN)</v>
      </c>
      <c r="D167" s="162" t="s">
        <v>4007</v>
      </c>
      <c r="E167" s="198" t="s">
        <v>1093</v>
      </c>
      <c r="F167" s="203" t="s">
        <v>1093</v>
      </c>
      <c r="G167" s="203" t="str">
        <f>IF(_House23[[#This Row],[Import Name from Congress.Gov]]=_House23[[#This Row],[Test]],"","FALSE")</f>
        <v/>
      </c>
      <c r="H167" s="185" t="s">
        <v>70</v>
      </c>
      <c r="I167" s="162" t="s">
        <v>3540</v>
      </c>
      <c r="J167" s="162" t="s">
        <v>70</v>
      </c>
      <c r="K167" s="162" t="s">
        <v>1317</v>
      </c>
      <c r="L167" s="162" t="s">
        <v>305</v>
      </c>
      <c r="M167" s="162">
        <f>IF(_House23[[#This Row],[Party]]="D",1,0)</f>
        <v>0</v>
      </c>
      <c r="N167" s="162" t="s">
        <v>3541</v>
      </c>
      <c r="O167" s="162" t="s">
        <v>3542</v>
      </c>
      <c r="P167" s="205">
        <v>70530</v>
      </c>
      <c r="Q167" s="205">
        <v>0</v>
      </c>
      <c r="R167" s="205">
        <v>0</v>
      </c>
      <c r="S167" s="47">
        <v>15750</v>
      </c>
      <c r="T167" s="47">
        <v>0</v>
      </c>
      <c r="U167" s="47">
        <v>0</v>
      </c>
      <c r="V167" s="47">
        <f>_House23[[#This Row],[H&amp;R Block]]+_House23[[#This Row],[Intui (Turbo Tax)]]</f>
        <v>0</v>
      </c>
      <c r="W167" s="47" t="s">
        <v>1149</v>
      </c>
      <c r="X167" t="s">
        <v>1149</v>
      </c>
    </row>
    <row r="168" spans="2:24" x14ac:dyDescent="0.25">
      <c r="B168" s="162" t="s">
        <v>3048</v>
      </c>
      <c r="C168" s="162" t="str">
        <f>_House23[[#This Row],[Name]]&amp;""&amp;" ("&amp;""&amp;_House23[[#This Row],[Party]]&amp;""&amp;"-"&amp;""&amp;_House23[[#This Row],[Abbreviation]]&amp;""&amp;")"</f>
        <v>Burlison, Eric (R-MO)</v>
      </c>
      <c r="D168" s="162" t="s">
        <v>4009</v>
      </c>
      <c r="E168" s="198" t="s">
        <v>3916</v>
      </c>
      <c r="F168" s="203" t="s">
        <v>3916</v>
      </c>
      <c r="G168" s="203" t="str">
        <f>IF(_House23[[#This Row],[Import Name from Congress.Gov]]=_House23[[#This Row],[Test]],"","FALSE")</f>
        <v/>
      </c>
      <c r="H168" s="185" t="s">
        <v>53</v>
      </c>
      <c r="I168" s="162" t="s">
        <v>3049</v>
      </c>
      <c r="J168" s="162" t="s">
        <v>53</v>
      </c>
      <c r="K168" s="162" t="s">
        <v>1300</v>
      </c>
      <c r="L168" s="162" t="s">
        <v>305</v>
      </c>
      <c r="M168" s="162">
        <f>IF(_House23[[#This Row],[Party]]="D",1,0)</f>
        <v>0</v>
      </c>
      <c r="N168" s="162" t="s">
        <v>3050</v>
      </c>
      <c r="O168" s="162" t="s">
        <v>3051</v>
      </c>
      <c r="P168" s="205">
        <v>0</v>
      </c>
      <c r="Q168" s="205">
        <v>0</v>
      </c>
      <c r="R168" s="205">
        <v>0</v>
      </c>
      <c r="S168" s="47">
        <v>0</v>
      </c>
      <c r="T168" s="47">
        <v>0</v>
      </c>
      <c r="U168" s="47">
        <v>0</v>
      </c>
      <c r="V168" s="47">
        <f>_House23[[#This Row],[H&amp;R Block]]+_House23[[#This Row],[Intui (Turbo Tax)]]</f>
        <v>0</v>
      </c>
      <c r="W168" s="47" t="s">
        <v>1149</v>
      </c>
      <c r="X168" t="s">
        <v>1149</v>
      </c>
    </row>
    <row r="169" spans="2:24" x14ac:dyDescent="0.25">
      <c r="B169" s="70" t="s">
        <v>3024</v>
      </c>
      <c r="C169" s="70" t="str">
        <f>_House23[[#This Row],[Name]]&amp;""&amp;" ("&amp;""&amp;_House23[[#This Row],[Party]]&amp;""&amp;"-"&amp;""&amp;_House23[[#This Row],[Abbreviation]]&amp;""&amp;")"</f>
        <v>Bush, Cori (D-MO)</v>
      </c>
      <c r="D169" s="70" t="s">
        <v>4233</v>
      </c>
      <c r="E169" s="199" t="s">
        <v>1007</v>
      </c>
      <c r="F169" s="204" t="s">
        <v>1007</v>
      </c>
      <c r="G169" s="204" t="str">
        <f>IF(_House23[[#This Row],[Import Name from Congress.Gov]]=_House23[[#This Row],[Test]],"","FALSE")</f>
        <v/>
      </c>
      <c r="H169" s="184" t="s">
        <v>53</v>
      </c>
      <c r="I169" s="70" t="s">
        <v>3025</v>
      </c>
      <c r="J169" s="70" t="s">
        <v>53</v>
      </c>
      <c r="K169" s="70" t="s">
        <v>1300</v>
      </c>
      <c r="L169" s="70" t="s">
        <v>303</v>
      </c>
      <c r="M169" s="70">
        <f>IF(_House23[[#This Row],[Party]]="D",1,0)</f>
        <v>1</v>
      </c>
      <c r="N169" s="70" t="s">
        <v>3026</v>
      </c>
      <c r="O169" s="70" t="s">
        <v>3027</v>
      </c>
      <c r="P169" s="206">
        <v>18140</v>
      </c>
      <c r="Q169" s="206">
        <v>500</v>
      </c>
      <c r="R169" s="206">
        <v>0</v>
      </c>
      <c r="S169" s="47">
        <v>0</v>
      </c>
      <c r="T169" s="47">
        <v>0</v>
      </c>
      <c r="U169" s="47">
        <v>0</v>
      </c>
      <c r="V169" s="47">
        <f>_House23[[#This Row],[H&amp;R Block]]+_House23[[#This Row],[Intui (Turbo Tax)]]</f>
        <v>0</v>
      </c>
      <c r="W169" s="47" t="s">
        <v>1150</v>
      </c>
      <c r="X169" t="s">
        <v>1150</v>
      </c>
    </row>
    <row r="170" spans="2:24" x14ac:dyDescent="0.25">
      <c r="B170" s="162" t="s">
        <v>2355</v>
      </c>
      <c r="C170" s="162" t="str">
        <f>_House23[[#This Row],[Name]]&amp;""&amp;" ("&amp;""&amp;_House23[[#This Row],[Party]]&amp;""&amp;"-"&amp;""&amp;_House23[[#This Row],[Abbreviation]]&amp;""&amp;")"</f>
        <v>Calvert, Ken (R-CA)</v>
      </c>
      <c r="D170" s="162" t="s">
        <v>4010</v>
      </c>
      <c r="E170" s="198" t="s">
        <v>887</v>
      </c>
      <c r="F170" s="203" t="s">
        <v>887</v>
      </c>
      <c r="G170" s="203" t="str">
        <f>IF(_House23[[#This Row],[Import Name from Congress.Gov]]=_House23[[#This Row],[Test]],"","FALSE")</f>
        <v/>
      </c>
      <c r="H170" s="185" t="s">
        <v>33</v>
      </c>
      <c r="I170" s="162" t="s">
        <v>2356</v>
      </c>
      <c r="J170" s="162" t="s">
        <v>33</v>
      </c>
      <c r="K170" s="162" t="s">
        <v>1279</v>
      </c>
      <c r="L170" s="162" t="s">
        <v>305</v>
      </c>
      <c r="M170" s="162">
        <f>IF(_House23[[#This Row],[Party]]="D",1,0)</f>
        <v>0</v>
      </c>
      <c r="N170" s="162" t="s">
        <v>2357</v>
      </c>
      <c r="O170" s="162" t="s">
        <v>2358</v>
      </c>
      <c r="P170" s="205">
        <v>254141</v>
      </c>
      <c r="Q170" s="205">
        <v>1000</v>
      </c>
      <c r="R170" s="205">
        <v>0</v>
      </c>
      <c r="S170" s="47">
        <v>21760</v>
      </c>
      <c r="T170" s="47">
        <v>0</v>
      </c>
      <c r="U170" s="47">
        <v>2000</v>
      </c>
      <c r="V170" s="47">
        <f>_House23[[#This Row],[H&amp;R Block]]+_House23[[#This Row],[Intui (Turbo Tax)]]</f>
        <v>2000</v>
      </c>
      <c r="W170" s="47" t="s">
        <v>1149</v>
      </c>
      <c r="X170" t="s">
        <v>1149</v>
      </c>
    </row>
    <row r="171" spans="2:24" x14ac:dyDescent="0.25">
      <c r="B171" s="162" t="s">
        <v>2566</v>
      </c>
      <c r="C171" s="162" t="str">
        <f>_House23[[#This Row],[Name]]&amp;""&amp;" ("&amp;""&amp;_House23[[#This Row],[Party]]&amp;""&amp;"-"&amp;""&amp;_House23[[#This Row],[Abbreviation]]&amp;""&amp;")"</f>
        <v>Cammack, Kat (R-FL)</v>
      </c>
      <c r="D171" s="162" t="s">
        <v>4011</v>
      </c>
      <c r="E171" s="198" t="s">
        <v>923</v>
      </c>
      <c r="F171" s="203" t="s">
        <v>923</v>
      </c>
      <c r="G171" s="203" t="str">
        <f>IF(_House23[[#This Row],[Import Name from Congress.Gov]]=_House23[[#This Row],[Test]],"","FALSE")</f>
        <v/>
      </c>
      <c r="H171" s="185" t="s">
        <v>37</v>
      </c>
      <c r="I171" s="162" t="s">
        <v>2567</v>
      </c>
      <c r="J171" s="162" t="s">
        <v>37</v>
      </c>
      <c r="K171" s="162" t="s">
        <v>1284</v>
      </c>
      <c r="L171" s="162" t="s">
        <v>305</v>
      </c>
      <c r="M171" s="162">
        <f>IF(_House23[[#This Row],[Party]]="D",1,0)</f>
        <v>0</v>
      </c>
      <c r="N171" s="162" t="s">
        <v>2568</v>
      </c>
      <c r="O171" s="162" t="s">
        <v>2569</v>
      </c>
      <c r="P171" s="205">
        <v>65315</v>
      </c>
      <c r="Q171" s="205">
        <v>2500</v>
      </c>
      <c r="R171" s="205">
        <v>0</v>
      </c>
      <c r="S171" s="47">
        <v>10650</v>
      </c>
      <c r="T171" s="47">
        <v>0</v>
      </c>
      <c r="U171" s="47">
        <v>0</v>
      </c>
      <c r="V171" s="47">
        <f>_House23[[#This Row],[H&amp;R Block]]+_House23[[#This Row],[Intui (Turbo Tax)]]</f>
        <v>0</v>
      </c>
      <c r="W171" s="47" t="s">
        <v>1149</v>
      </c>
      <c r="X171" t="s">
        <v>1149</v>
      </c>
    </row>
    <row r="172" spans="2:24" x14ac:dyDescent="0.25">
      <c r="B172" s="70" t="s">
        <v>2279</v>
      </c>
      <c r="C172" s="70" t="str">
        <f>_House23[[#This Row],[Name]]&amp;""&amp;" ("&amp;""&amp;_House23[[#This Row],[Party]]&amp;""&amp;"-"&amp;""&amp;_House23[[#This Row],[Abbreviation]]&amp;""&amp;")"</f>
        <v>Carbajal, Salud (D-CA)</v>
      </c>
      <c r="D172" s="70" t="s">
        <v>4235</v>
      </c>
      <c r="E172" s="199" t="s">
        <v>873</v>
      </c>
      <c r="F172" s="204" t="s">
        <v>873</v>
      </c>
      <c r="G172" s="204" t="str">
        <f>IF(_House23[[#This Row],[Import Name from Congress.Gov]]=_House23[[#This Row],[Test]],"","FALSE")</f>
        <v/>
      </c>
      <c r="H172" s="184" t="s">
        <v>33</v>
      </c>
      <c r="I172" s="70" t="s">
        <v>2280</v>
      </c>
      <c r="J172" s="70" t="s">
        <v>33</v>
      </c>
      <c r="K172" s="70" t="s">
        <v>1279</v>
      </c>
      <c r="L172" s="70" t="s">
        <v>303</v>
      </c>
      <c r="M172" s="70">
        <f>IF(_House23[[#This Row],[Party]]="D",1,0)</f>
        <v>1</v>
      </c>
      <c r="N172" s="70" t="s">
        <v>2281</v>
      </c>
      <c r="O172" s="70" t="s">
        <v>2282</v>
      </c>
      <c r="P172" s="206">
        <v>76160</v>
      </c>
      <c r="Q172" s="206">
        <v>4000</v>
      </c>
      <c r="R172" s="206">
        <v>0</v>
      </c>
      <c r="S172" s="47">
        <v>0</v>
      </c>
      <c r="T172" s="47">
        <v>0</v>
      </c>
      <c r="U172" s="47">
        <v>0</v>
      </c>
      <c r="V172" s="47">
        <f>_House23[[#This Row],[H&amp;R Block]]+_House23[[#This Row],[Intui (Turbo Tax)]]</f>
        <v>0</v>
      </c>
      <c r="W172" s="47" t="s">
        <v>1150</v>
      </c>
      <c r="X172" t="s">
        <v>1149</v>
      </c>
    </row>
    <row r="173" spans="2:24" x14ac:dyDescent="0.25">
      <c r="B173" s="162" t="s">
        <v>3343</v>
      </c>
      <c r="C173" s="162" t="str">
        <f>_House23[[#This Row],[Name]]&amp;""&amp;" ("&amp;""&amp;_House23[[#This Row],[Party]]&amp;""&amp;"-"&amp;""&amp;_House23[[#This Row],[Abbreviation]]&amp;""&amp;")"</f>
        <v>Carey, Mike (R-OH)</v>
      </c>
      <c r="D173" s="162" t="s">
        <v>4012</v>
      </c>
      <c r="E173" s="198" t="s">
        <v>1057</v>
      </c>
      <c r="F173" s="203" t="s">
        <v>1057</v>
      </c>
      <c r="G173" s="203" t="str">
        <f>IF(_House23[[#This Row],[Import Name from Congress.Gov]]=_House23[[#This Row],[Test]],"","FALSE")</f>
        <v/>
      </c>
      <c r="H173" s="185" t="s">
        <v>63</v>
      </c>
      <c r="I173" s="162" t="s">
        <v>3344</v>
      </c>
      <c r="J173" s="162" t="s">
        <v>63</v>
      </c>
      <c r="K173" s="162" t="s">
        <v>1310</v>
      </c>
      <c r="L173" s="162" t="s">
        <v>305</v>
      </c>
      <c r="M173" s="162">
        <f>IF(_House23[[#This Row],[Party]]="D",1,0)</f>
        <v>0</v>
      </c>
      <c r="N173" s="162" t="s">
        <v>3345</v>
      </c>
      <c r="O173" s="162" t="s">
        <v>3346</v>
      </c>
      <c r="P173" s="205">
        <v>150507</v>
      </c>
      <c r="Q173" s="205">
        <v>1750</v>
      </c>
      <c r="R173" s="205">
        <v>0</v>
      </c>
      <c r="S173" s="47">
        <v>7050</v>
      </c>
      <c r="T173" s="47">
        <v>1000</v>
      </c>
      <c r="U173" s="47">
        <v>0</v>
      </c>
      <c r="V173" s="47">
        <f>_House23[[#This Row],[H&amp;R Block]]+_House23[[#This Row],[Intui (Turbo Tax)]]</f>
        <v>1000</v>
      </c>
      <c r="W173" s="47" t="s">
        <v>1149</v>
      </c>
      <c r="X173" t="s">
        <v>1149</v>
      </c>
    </row>
    <row r="174" spans="2:24" x14ac:dyDescent="0.25">
      <c r="B174" s="162" t="s">
        <v>2135</v>
      </c>
      <c r="C174" s="162" t="str">
        <f>_House23[[#This Row],[Name]]&amp;""&amp;" ("&amp;""&amp;_House23[[#This Row],[Party]]&amp;""&amp;"-"&amp;""&amp;_House23[[#This Row],[Abbreviation]]&amp;""&amp;")"</f>
        <v>Carl, Jerry (R-AL)</v>
      </c>
      <c r="D174" s="162" t="s">
        <v>4013</v>
      </c>
      <c r="E174" s="198" t="s">
        <v>841</v>
      </c>
      <c r="F174" s="203" t="s">
        <v>841</v>
      </c>
      <c r="G174" s="203" t="str">
        <f>IF(_House23[[#This Row],[Import Name from Congress.Gov]]=_House23[[#This Row],[Test]],"","FALSE")</f>
        <v/>
      </c>
      <c r="H174" s="185" t="s">
        <v>29</v>
      </c>
      <c r="I174" s="162" t="s">
        <v>2136</v>
      </c>
      <c r="J174" s="162" t="s">
        <v>29</v>
      </c>
      <c r="K174" s="162" t="s">
        <v>1275</v>
      </c>
      <c r="L174" s="162" t="s">
        <v>305</v>
      </c>
      <c r="M174" s="162">
        <f>IF(_House23[[#This Row],[Party]]="D",1,0)</f>
        <v>0</v>
      </c>
      <c r="N174" s="162" t="s">
        <v>2137</v>
      </c>
      <c r="O174" s="162" t="s">
        <v>2138</v>
      </c>
      <c r="P174" s="205">
        <v>78410</v>
      </c>
      <c r="Q174" s="205">
        <v>0</v>
      </c>
      <c r="R174" s="205">
        <v>0</v>
      </c>
      <c r="S174" s="47">
        <v>3000</v>
      </c>
      <c r="T174" s="47">
        <v>0</v>
      </c>
      <c r="U174" s="47">
        <v>0</v>
      </c>
      <c r="V174" s="47">
        <f>_House23[[#This Row],[H&amp;R Block]]+_House23[[#This Row],[Intui (Turbo Tax)]]</f>
        <v>0</v>
      </c>
      <c r="W174" s="47" t="s">
        <v>1149</v>
      </c>
      <c r="X174" t="s">
        <v>1149</v>
      </c>
    </row>
    <row r="175" spans="2:24" x14ac:dyDescent="0.25">
      <c r="B175" s="70" t="s">
        <v>2756</v>
      </c>
      <c r="C175" s="70" t="str">
        <f>_House23[[#This Row],[Name]]&amp;""&amp;" ("&amp;""&amp;_House23[[#This Row],[Party]]&amp;""&amp;"-"&amp;""&amp;_House23[[#This Row],[Abbreviation]]&amp;""&amp;")"</f>
        <v>Carson, Andre (D-IN)</v>
      </c>
      <c r="D175" s="70" t="s">
        <v>4237</v>
      </c>
      <c r="E175" s="199" t="s">
        <v>954</v>
      </c>
      <c r="F175" s="204" t="s">
        <v>954</v>
      </c>
      <c r="G175" s="204" t="str">
        <f>IF(_House23[[#This Row],[Import Name from Congress.Gov]]=_House23[[#This Row],[Test]],"","FALSE")</f>
        <v/>
      </c>
      <c r="H175" s="184" t="s">
        <v>42</v>
      </c>
      <c r="I175" s="70" t="s">
        <v>2757</v>
      </c>
      <c r="J175" s="70" t="s">
        <v>42</v>
      </c>
      <c r="K175" s="70" t="s">
        <v>1289</v>
      </c>
      <c r="L175" s="70" t="s">
        <v>303</v>
      </c>
      <c r="M175" s="70">
        <f>IF(_House23[[#This Row],[Party]]="D",1,0)</f>
        <v>1</v>
      </c>
      <c r="N175" s="70" t="s">
        <v>2758</v>
      </c>
      <c r="O175" s="70" t="s">
        <v>2759</v>
      </c>
      <c r="P175" s="206">
        <v>25555</v>
      </c>
      <c r="Q175" s="206">
        <v>18450</v>
      </c>
      <c r="R175" s="206">
        <v>0</v>
      </c>
      <c r="S175" s="47">
        <v>0</v>
      </c>
      <c r="T175" s="47">
        <v>0</v>
      </c>
      <c r="U175" s="47">
        <v>0</v>
      </c>
      <c r="V175" s="47">
        <f>_House23[[#This Row],[H&amp;R Block]]+_House23[[#This Row],[Intui (Turbo Tax)]]</f>
        <v>0</v>
      </c>
      <c r="W175" s="47" t="s">
        <v>1150</v>
      </c>
      <c r="X175" t="s">
        <v>1150</v>
      </c>
    </row>
    <row r="176" spans="2:24" x14ac:dyDescent="0.25">
      <c r="B176" s="162" t="s">
        <v>2613</v>
      </c>
      <c r="C176" s="162" t="str">
        <f>_House23[[#This Row],[Name]]&amp;""&amp;" ("&amp;""&amp;_House23[[#This Row],[Party]]&amp;""&amp;"-"&amp;""&amp;_House23[[#This Row],[Abbreviation]]&amp;""&amp;")"</f>
        <v>Carter, Earl (R-GA)</v>
      </c>
      <c r="D176" s="162" t="s">
        <v>4014</v>
      </c>
      <c r="E176" s="198" t="s">
        <v>1208</v>
      </c>
      <c r="F176" s="203" t="s">
        <v>1208</v>
      </c>
      <c r="G176" s="203" t="str">
        <f>IF(_House23[[#This Row],[Import Name from Congress.Gov]]=_House23[[#This Row],[Test]],"","FALSE")</f>
        <v/>
      </c>
      <c r="H176" s="185" t="s">
        <v>38</v>
      </c>
      <c r="I176" s="162" t="s">
        <v>2614</v>
      </c>
      <c r="J176" s="162" t="s">
        <v>38</v>
      </c>
      <c r="K176" s="162" t="s">
        <v>1285</v>
      </c>
      <c r="L176" s="162" t="s">
        <v>305</v>
      </c>
      <c r="M176" s="162">
        <f>IF(_House23[[#This Row],[Party]]="D",1,0)</f>
        <v>0</v>
      </c>
      <c r="N176" s="162" t="s">
        <v>2615</v>
      </c>
      <c r="O176" s="162" t="s">
        <v>2616</v>
      </c>
      <c r="P176" s="205">
        <v>0</v>
      </c>
      <c r="Q176" s="205">
        <v>0</v>
      </c>
      <c r="R176" s="205">
        <v>0</v>
      </c>
      <c r="S176" s="47">
        <v>0</v>
      </c>
      <c r="T176" s="47">
        <v>0</v>
      </c>
      <c r="U176" s="47">
        <v>0</v>
      </c>
      <c r="V176" s="47">
        <f>_House23[[#This Row],[H&amp;R Block]]+_House23[[#This Row],[Intui (Turbo Tax)]]</f>
        <v>0</v>
      </c>
      <c r="W176" s="47" t="s">
        <v>1149</v>
      </c>
      <c r="X176" t="s">
        <v>1149</v>
      </c>
    </row>
    <row r="177" spans="2:24" x14ac:dyDescent="0.25">
      <c r="B177" s="70" t="s">
        <v>3677</v>
      </c>
      <c r="C177" s="70" t="str">
        <f>_House23[[#This Row],[Name]]&amp;""&amp;" ("&amp;""&amp;_House23[[#This Row],[Party]]&amp;""&amp;"-"&amp;""&amp;_House23[[#This Row],[Abbreviation]]&amp;""&amp;")"</f>
        <v>Casar, Greg (D-TX)</v>
      </c>
      <c r="D177" s="70" t="s">
        <v>4240</v>
      </c>
      <c r="E177" s="199" t="s">
        <v>3939</v>
      </c>
      <c r="F177" s="204" t="s">
        <v>3939</v>
      </c>
      <c r="G177" s="204" t="str">
        <f>IF(_House23[[#This Row],[Import Name from Congress.Gov]]=_House23[[#This Row],[Test]],"","FALSE")</f>
        <v/>
      </c>
      <c r="H177" s="184" t="s">
        <v>71</v>
      </c>
      <c r="I177" s="70" t="s">
        <v>3678</v>
      </c>
      <c r="J177" s="70" t="s">
        <v>71</v>
      </c>
      <c r="K177" s="70" t="s">
        <v>1318</v>
      </c>
      <c r="L177" s="70" t="s">
        <v>303</v>
      </c>
      <c r="M177" s="70">
        <f>IF(_House23[[#This Row],[Party]]="D",1,0)</f>
        <v>1</v>
      </c>
      <c r="N177" s="70" t="s">
        <v>3679</v>
      </c>
      <c r="O177" s="70" t="s">
        <v>3680</v>
      </c>
      <c r="P177" s="206">
        <v>0</v>
      </c>
      <c r="Q177" s="206">
        <v>0</v>
      </c>
      <c r="R177" s="206">
        <v>0</v>
      </c>
      <c r="S177" s="47">
        <v>0</v>
      </c>
      <c r="T177" s="47">
        <v>0</v>
      </c>
      <c r="U177" s="47">
        <v>0</v>
      </c>
      <c r="V177" s="47">
        <f>_House23[[#This Row],[H&amp;R Block]]+_House23[[#This Row],[Intui (Turbo Tax)]]</f>
        <v>0</v>
      </c>
      <c r="W177" s="47" t="s">
        <v>1150</v>
      </c>
      <c r="X177" t="s">
        <v>1150</v>
      </c>
    </row>
    <row r="178" spans="2:24" x14ac:dyDescent="0.25">
      <c r="B178" s="70" t="s">
        <v>2648</v>
      </c>
      <c r="C178" s="70" t="str">
        <f>_House23[[#This Row],[Name]]&amp;""&amp;" ("&amp;""&amp;_House23[[#This Row],[Party]]&amp;""&amp;"-"&amp;""&amp;_House23[[#This Row],[Abbreviation]]&amp;""&amp;")"</f>
        <v>Case, Ed (D-HI)</v>
      </c>
      <c r="D178" s="70" t="s">
        <v>4241</v>
      </c>
      <c r="E178" s="199" t="s">
        <v>937</v>
      </c>
      <c r="F178" s="204" t="s">
        <v>937</v>
      </c>
      <c r="G178" s="204" t="str">
        <f>IF(_House23[[#This Row],[Import Name from Congress.Gov]]=_House23[[#This Row],[Test]],"","FALSE")</f>
        <v/>
      </c>
      <c r="H178" s="184" t="s">
        <v>39</v>
      </c>
      <c r="I178" s="70" t="s">
        <v>2649</v>
      </c>
      <c r="J178" s="70" t="s">
        <v>39</v>
      </c>
      <c r="K178" s="70" t="s">
        <v>1286</v>
      </c>
      <c r="L178" s="70" t="s">
        <v>303</v>
      </c>
      <c r="M178" s="70">
        <f>IF(_House23[[#This Row],[Party]]="D",1,0)</f>
        <v>1</v>
      </c>
      <c r="N178" s="70" t="s">
        <v>2650</v>
      </c>
      <c r="O178" s="70" t="s">
        <v>2651</v>
      </c>
      <c r="P178" s="206">
        <v>72850</v>
      </c>
      <c r="Q178" s="206">
        <v>0</v>
      </c>
      <c r="R178" s="206">
        <v>0</v>
      </c>
      <c r="S178" s="47">
        <v>0</v>
      </c>
      <c r="T178" s="47">
        <v>0</v>
      </c>
      <c r="U178" s="47">
        <v>0</v>
      </c>
      <c r="V178" s="47">
        <f>_House23[[#This Row],[H&amp;R Block]]+_House23[[#This Row],[Intui (Turbo Tax)]]</f>
        <v>0</v>
      </c>
      <c r="W178" s="47" t="s">
        <v>1150</v>
      </c>
      <c r="X178" t="s">
        <v>1149</v>
      </c>
    </row>
    <row r="179" spans="2:24" x14ac:dyDescent="0.25">
      <c r="B179" s="70" t="s">
        <v>3615</v>
      </c>
      <c r="C179" s="70" t="str">
        <f>_House23[[#This Row],[Name]]&amp;""&amp;" ("&amp;""&amp;_House23[[#This Row],[Party]]&amp;""&amp;"-"&amp;""&amp;_House23[[#This Row],[Abbreviation]]&amp;""&amp;")"</f>
        <v>Castro, Joaquin (D-TX)</v>
      </c>
      <c r="D179" s="70" t="s">
        <v>4244</v>
      </c>
      <c r="E179" s="199" t="s">
        <v>1179</v>
      </c>
      <c r="F179" s="204" t="s">
        <v>1179</v>
      </c>
      <c r="G179" s="204" t="str">
        <f>IF(_House23[[#This Row],[Import Name from Congress.Gov]]=_House23[[#This Row],[Test]],"","FALSE")</f>
        <v/>
      </c>
      <c r="H179" s="184" t="s">
        <v>71</v>
      </c>
      <c r="I179" s="70" t="s">
        <v>3616</v>
      </c>
      <c r="J179" s="70" t="s">
        <v>71</v>
      </c>
      <c r="K179" s="70" t="s">
        <v>1318</v>
      </c>
      <c r="L179" s="70" t="s">
        <v>303</v>
      </c>
      <c r="M179" s="70">
        <f>IF(_House23[[#This Row],[Party]]="D",1,0)</f>
        <v>1</v>
      </c>
      <c r="N179" s="70" t="s">
        <v>3617</v>
      </c>
      <c r="O179" s="70" t="s">
        <v>3618</v>
      </c>
      <c r="P179" s="206">
        <v>23326</v>
      </c>
      <c r="Q179" s="206">
        <v>0</v>
      </c>
      <c r="R179" s="206">
        <v>0</v>
      </c>
      <c r="S179" s="47">
        <v>0</v>
      </c>
      <c r="T179" s="47">
        <v>0</v>
      </c>
      <c r="U179" s="47">
        <v>0</v>
      </c>
      <c r="V179" s="47">
        <f>_House23[[#This Row],[H&amp;R Block]]+_House23[[#This Row],[Intui (Turbo Tax)]]</f>
        <v>0</v>
      </c>
      <c r="W179" s="47" t="s">
        <v>1150</v>
      </c>
      <c r="X179" t="s">
        <v>1150</v>
      </c>
    </row>
    <row r="180" spans="2:24" x14ac:dyDescent="0.25">
      <c r="B180" s="70" t="s">
        <v>2527</v>
      </c>
      <c r="C180" s="70" t="str">
        <f>_House23[[#This Row],[Name]]&amp;""&amp;" ("&amp;""&amp;_House23[[#This Row],[Party]]&amp;""&amp;"-"&amp;""&amp;_House23[[#This Row],[Abbreviation]]&amp;""&amp;")"</f>
        <v>Cherfilus-McCormick, Sheila (D-FL)</v>
      </c>
      <c r="D180" s="70" t="s">
        <v>4245</v>
      </c>
      <c r="E180" s="199" t="s">
        <v>921</v>
      </c>
      <c r="F180" s="204" t="s">
        <v>921</v>
      </c>
      <c r="G180" s="204" t="str">
        <f>IF(_House23[[#This Row],[Import Name from Congress.Gov]]=_House23[[#This Row],[Test]],"","FALSE")</f>
        <v/>
      </c>
      <c r="H180" s="184" t="s">
        <v>37</v>
      </c>
      <c r="I180" s="70" t="s">
        <v>2528</v>
      </c>
      <c r="J180" s="70" t="s">
        <v>37</v>
      </c>
      <c r="K180" s="70" t="s">
        <v>1284</v>
      </c>
      <c r="L180" s="70" t="s">
        <v>303</v>
      </c>
      <c r="M180" s="70">
        <f>IF(_House23[[#This Row],[Party]]="D",1,0)</f>
        <v>1</v>
      </c>
      <c r="N180" s="70" t="s">
        <v>2529</v>
      </c>
      <c r="O180" s="70" t="s">
        <v>2530</v>
      </c>
      <c r="P180" s="206">
        <v>25750</v>
      </c>
      <c r="Q180" s="206">
        <v>0</v>
      </c>
      <c r="R180" s="206">
        <v>0</v>
      </c>
      <c r="S180" s="47">
        <v>0</v>
      </c>
      <c r="T180" s="47">
        <v>0</v>
      </c>
      <c r="U180" s="47">
        <v>0</v>
      </c>
      <c r="V180" s="47">
        <f>_House23[[#This Row],[H&amp;R Block]]+_House23[[#This Row],[Intui (Turbo Tax)]]</f>
        <v>0</v>
      </c>
      <c r="W180" s="47" t="s">
        <v>1150</v>
      </c>
      <c r="X180" t="s">
        <v>1149</v>
      </c>
    </row>
    <row r="181" spans="2:24" x14ac:dyDescent="0.25">
      <c r="B181" s="70" t="s">
        <v>2295</v>
      </c>
      <c r="C181" s="70" t="str">
        <f>_House23[[#This Row],[Name]]&amp;""&amp;" ("&amp;""&amp;_House23[[#This Row],[Party]]&amp;""&amp;"-"&amp;""&amp;_House23[[#This Row],[Abbreviation]]&amp;""&amp;")"</f>
        <v>Chu, Judy (D-CA)</v>
      </c>
      <c r="D181" s="70" t="s">
        <v>4246</v>
      </c>
      <c r="E181" s="199" t="s">
        <v>875</v>
      </c>
      <c r="F181" s="204" t="s">
        <v>875</v>
      </c>
      <c r="G181" s="204" t="str">
        <f>IF(_House23[[#This Row],[Import Name from Congress.Gov]]=_House23[[#This Row],[Test]],"","FALSE")</f>
        <v/>
      </c>
      <c r="H181" s="184" t="s">
        <v>33</v>
      </c>
      <c r="I181" s="70" t="s">
        <v>2296</v>
      </c>
      <c r="J181" s="70" t="s">
        <v>33</v>
      </c>
      <c r="K181" s="70" t="s">
        <v>1279</v>
      </c>
      <c r="L181" s="70" t="s">
        <v>303</v>
      </c>
      <c r="M181" s="70">
        <f>IF(_House23[[#This Row],[Party]]="D",1,0)</f>
        <v>1</v>
      </c>
      <c r="N181" s="70" t="s">
        <v>2297</v>
      </c>
      <c r="O181" s="70" t="s">
        <v>2298</v>
      </c>
      <c r="P181" s="206">
        <v>78426</v>
      </c>
      <c r="Q181" s="206">
        <v>1750</v>
      </c>
      <c r="R181" s="206">
        <v>0</v>
      </c>
      <c r="S181" s="47">
        <v>0</v>
      </c>
      <c r="T181" s="47">
        <v>0</v>
      </c>
      <c r="U181" s="47">
        <v>2500</v>
      </c>
      <c r="V181" s="47">
        <f>_House23[[#This Row],[H&amp;R Block]]+_House23[[#This Row],[Intui (Turbo Tax)]]</f>
        <v>2500</v>
      </c>
      <c r="W181" s="47" t="s">
        <v>1150</v>
      </c>
      <c r="X181" t="s">
        <v>1150</v>
      </c>
    </row>
    <row r="182" spans="2:24" x14ac:dyDescent="0.25">
      <c r="B182" s="70" t="s">
        <v>3495</v>
      </c>
      <c r="C182" s="70" t="str">
        <f>_House23[[#This Row],[Name]]&amp;""&amp;" ("&amp;""&amp;_House23[[#This Row],[Party]]&amp;""&amp;"-"&amp;""&amp;_House23[[#This Row],[Abbreviation]]&amp;""&amp;")"</f>
        <v>Cicilline, David (D-RI)</v>
      </c>
      <c r="D182" s="70" t="s">
        <v>4247</v>
      </c>
      <c r="E182" s="199" t="s">
        <v>1086</v>
      </c>
      <c r="F182" s="204" t="s">
        <v>1086</v>
      </c>
      <c r="G182" s="204" t="str">
        <f>IF(_House23[[#This Row],[Import Name from Congress.Gov]]=_House23[[#This Row],[Test]],"","FALSE")</f>
        <v/>
      </c>
      <c r="H182" s="184" t="s">
        <v>67</v>
      </c>
      <c r="I182" s="70" t="s">
        <v>3496</v>
      </c>
      <c r="J182" s="70" t="s">
        <v>67</v>
      </c>
      <c r="K182" s="70" t="s">
        <v>1314</v>
      </c>
      <c r="L182" s="70" t="s">
        <v>303</v>
      </c>
      <c r="M182" s="70">
        <f>IF(_House23[[#This Row],[Party]]="D",1,0)</f>
        <v>1</v>
      </c>
      <c r="N182" s="70" t="s">
        <v>3497</v>
      </c>
      <c r="O182" s="70" t="s">
        <v>3498</v>
      </c>
      <c r="P182" s="206">
        <v>124975</v>
      </c>
      <c r="Q182" s="206">
        <v>6000</v>
      </c>
      <c r="R182" s="206">
        <v>0</v>
      </c>
      <c r="S182" s="47">
        <v>0</v>
      </c>
      <c r="T182" s="47">
        <v>0</v>
      </c>
      <c r="U182" s="47">
        <v>0</v>
      </c>
      <c r="V182" s="47">
        <f>_House23[[#This Row],[H&amp;R Block]]+_House23[[#This Row],[Intui (Turbo Tax)]]</f>
        <v>0</v>
      </c>
      <c r="W182" s="47" t="s">
        <v>1150</v>
      </c>
      <c r="X182" t="s">
        <v>1161</v>
      </c>
    </row>
    <row r="183" spans="2:24" x14ac:dyDescent="0.25">
      <c r="B183" s="162" t="s">
        <v>2187</v>
      </c>
      <c r="C183" s="162" t="str">
        <f>_House23[[#This Row],[Name]]&amp;""&amp;" ("&amp;""&amp;_House23[[#This Row],[Party]]&amp;""&amp;"-"&amp;""&amp;_House23[[#This Row],[Abbreviation]]&amp;""&amp;")"</f>
        <v>Ciscomani, Juan (R-AZ)</v>
      </c>
      <c r="D183" s="162" t="s">
        <v>4017</v>
      </c>
      <c r="E183" s="198" t="s">
        <v>3892</v>
      </c>
      <c r="F183" s="203" t="s">
        <v>3892</v>
      </c>
      <c r="G183" s="203" t="str">
        <f>IF(_House23[[#This Row],[Import Name from Congress.Gov]]=_House23[[#This Row],[Test]],"","FALSE")</f>
        <v/>
      </c>
      <c r="H183" s="185" t="s">
        <v>31</v>
      </c>
      <c r="I183" s="162" t="s">
        <v>2188</v>
      </c>
      <c r="J183" s="162" t="s">
        <v>31</v>
      </c>
      <c r="K183" s="162" t="s">
        <v>1277</v>
      </c>
      <c r="L183" s="162" t="s">
        <v>305</v>
      </c>
      <c r="M183" s="162">
        <f>IF(_House23[[#This Row],[Party]]="D",1,0)</f>
        <v>0</v>
      </c>
      <c r="N183" s="162" t="s">
        <v>2189</v>
      </c>
      <c r="O183" s="162" t="s">
        <v>2190</v>
      </c>
      <c r="P183" s="205">
        <v>0</v>
      </c>
      <c r="Q183" s="205">
        <v>0</v>
      </c>
      <c r="R183" s="205">
        <v>0</v>
      </c>
      <c r="S183" s="47">
        <v>0</v>
      </c>
      <c r="T183" s="47">
        <v>0</v>
      </c>
      <c r="U183" s="47">
        <v>0</v>
      </c>
      <c r="V183" s="47">
        <f>_House23[[#This Row],[H&amp;R Block]]+_House23[[#This Row],[Intui (Turbo Tax)]]</f>
        <v>0</v>
      </c>
      <c r="W183" s="47" t="s">
        <v>1149</v>
      </c>
      <c r="X183" t="s">
        <v>1149</v>
      </c>
    </row>
    <row r="184" spans="2:24" x14ac:dyDescent="0.25">
      <c r="B184" s="70" t="s">
        <v>2904</v>
      </c>
      <c r="C184" s="70" t="str">
        <f>_House23[[#This Row],[Name]]&amp;""&amp;" ("&amp;""&amp;_House23[[#This Row],[Party]]&amp;""&amp;"-"&amp;""&amp;_House23[[#This Row],[Abbreviation]]&amp;""&amp;")"</f>
        <v>Clark, Katherine (D-MA)</v>
      </c>
      <c r="D184" s="70" t="s">
        <v>4248</v>
      </c>
      <c r="E184" s="199" t="s">
        <v>1180</v>
      </c>
      <c r="F184" s="204" t="s">
        <v>1180</v>
      </c>
      <c r="G184" s="204" t="str">
        <f>IF(_House23[[#This Row],[Import Name from Congress.Gov]]=_House23[[#This Row],[Test]],"","FALSE")</f>
        <v/>
      </c>
      <c r="H184" s="184" t="s">
        <v>49</v>
      </c>
      <c r="I184" s="70" t="s">
        <v>2905</v>
      </c>
      <c r="J184" s="70" t="s">
        <v>49</v>
      </c>
      <c r="K184" s="70" t="s">
        <v>1296</v>
      </c>
      <c r="L184" s="70" t="s">
        <v>303</v>
      </c>
      <c r="M184" s="70">
        <f>IF(_House23[[#This Row],[Party]]="D",1,0)</f>
        <v>1</v>
      </c>
      <c r="N184" s="70" t="s">
        <v>2906</v>
      </c>
      <c r="O184" s="70" t="s">
        <v>2907</v>
      </c>
      <c r="P184" s="206">
        <v>94282</v>
      </c>
      <c r="Q184" s="206">
        <v>65500</v>
      </c>
      <c r="R184" s="206">
        <v>0</v>
      </c>
      <c r="S184" s="47">
        <v>0</v>
      </c>
      <c r="T184" s="47">
        <v>0</v>
      </c>
      <c r="U184" s="47">
        <v>0</v>
      </c>
      <c r="V184" s="47">
        <f>_House23[[#This Row],[H&amp;R Block]]+_House23[[#This Row],[Intui (Turbo Tax)]]</f>
        <v>0</v>
      </c>
      <c r="W184" s="47" t="s">
        <v>1150</v>
      </c>
      <c r="X184" t="s">
        <v>1149</v>
      </c>
    </row>
    <row r="185" spans="2:24" x14ac:dyDescent="0.25">
      <c r="B185" s="70" t="s">
        <v>3040</v>
      </c>
      <c r="C185" s="70" t="str">
        <f>_House23[[#This Row],[Name]]&amp;""&amp;" ("&amp;""&amp;_House23[[#This Row],[Party]]&amp;""&amp;"-"&amp;""&amp;_House23[[#This Row],[Abbreviation]]&amp;""&amp;")"</f>
        <v>Cleaver, Emanuel (D-MO)</v>
      </c>
      <c r="D185" s="70" t="s">
        <v>4250</v>
      </c>
      <c r="E185" s="199" t="s">
        <v>1011</v>
      </c>
      <c r="F185" s="204" t="s">
        <v>1011</v>
      </c>
      <c r="G185" s="204" t="str">
        <f>IF(_House23[[#This Row],[Import Name from Congress.Gov]]=_House23[[#This Row],[Test]],"","FALSE")</f>
        <v/>
      </c>
      <c r="H185" s="184" t="s">
        <v>53</v>
      </c>
      <c r="I185" s="70" t="s">
        <v>3041</v>
      </c>
      <c r="J185" s="70" t="s">
        <v>53</v>
      </c>
      <c r="K185" s="70" t="s">
        <v>1300</v>
      </c>
      <c r="L185" s="70" t="s">
        <v>303</v>
      </c>
      <c r="M185" s="70">
        <f>IF(_House23[[#This Row],[Party]]="D",1,0)</f>
        <v>1</v>
      </c>
      <c r="N185" s="70" t="s">
        <v>3042</v>
      </c>
      <c r="O185" s="70" t="s">
        <v>3043</v>
      </c>
      <c r="P185" s="206">
        <v>132775</v>
      </c>
      <c r="Q185" s="206">
        <v>4000</v>
      </c>
      <c r="R185" s="206">
        <v>0</v>
      </c>
      <c r="S185" s="47">
        <v>0</v>
      </c>
      <c r="T185" s="47">
        <v>0</v>
      </c>
      <c r="U185" s="47">
        <v>9500</v>
      </c>
      <c r="V185" s="47">
        <f>_House23[[#This Row],[H&amp;R Block]]+_House23[[#This Row],[Intui (Turbo Tax)]]</f>
        <v>9500</v>
      </c>
      <c r="W185" s="47" t="s">
        <v>1150</v>
      </c>
      <c r="X185" t="s">
        <v>1150</v>
      </c>
    </row>
    <row r="186" spans="2:24" x14ac:dyDescent="0.25">
      <c r="B186" s="162" t="s">
        <v>3765</v>
      </c>
      <c r="C186" s="162" t="str">
        <f>_House23[[#This Row],[Name]]&amp;""&amp;" ("&amp;""&amp;_House23[[#This Row],[Party]]&amp;""&amp;"-"&amp;""&amp;_House23[[#This Row],[Abbreviation]]&amp;""&amp;")"</f>
        <v>Cline, Ben (R-VA)</v>
      </c>
      <c r="D186" s="162" t="s">
        <v>4018</v>
      </c>
      <c r="E186" s="198" t="s">
        <v>1129</v>
      </c>
      <c r="F186" s="203" t="s">
        <v>1129</v>
      </c>
      <c r="G186" s="203" t="str">
        <f>IF(_House23[[#This Row],[Import Name from Congress.Gov]]=_House23[[#This Row],[Test]],"","FALSE")</f>
        <v/>
      </c>
      <c r="H186" s="185" t="s">
        <v>74</v>
      </c>
      <c r="I186" s="162" t="s">
        <v>3766</v>
      </c>
      <c r="J186" s="162" t="s">
        <v>74</v>
      </c>
      <c r="K186" s="162" t="s">
        <v>1321</v>
      </c>
      <c r="L186" s="162" t="s">
        <v>305</v>
      </c>
      <c r="M186" s="162">
        <f>IF(_House23[[#This Row],[Party]]="D",1,0)</f>
        <v>0</v>
      </c>
      <c r="N186" s="162" t="s">
        <v>3767</v>
      </c>
      <c r="O186" s="162" t="s">
        <v>3768</v>
      </c>
      <c r="P186" s="205">
        <v>46295</v>
      </c>
      <c r="Q186" s="205">
        <v>500</v>
      </c>
      <c r="R186" s="205">
        <v>0</v>
      </c>
      <c r="S186" s="47">
        <v>10450</v>
      </c>
      <c r="T186" s="47">
        <v>0</v>
      </c>
      <c r="U186" s="47">
        <v>0</v>
      </c>
      <c r="V186" s="47">
        <f>_House23[[#This Row],[H&amp;R Block]]+_House23[[#This Row],[Intui (Turbo Tax)]]</f>
        <v>0</v>
      </c>
      <c r="W186" s="47" t="s">
        <v>1149</v>
      </c>
      <c r="X186" t="s">
        <v>1149</v>
      </c>
    </row>
    <row r="187" spans="2:24" x14ac:dyDescent="0.25">
      <c r="B187" s="162" t="s">
        <v>3642</v>
      </c>
      <c r="C187" s="162" t="str">
        <f>_House23[[#This Row],[Name]]&amp;""&amp;" ("&amp;""&amp;_House23[[#This Row],[Party]]&amp;""&amp;"-"&amp;""&amp;_House23[[#This Row],[Abbreviation]]&amp;""&amp;")"</f>
        <v>Cloud, Michael (R-TX)</v>
      </c>
      <c r="D187" s="162" t="s">
        <v>4019</v>
      </c>
      <c r="E187" s="198" t="s">
        <v>1111</v>
      </c>
      <c r="F187" s="203" t="s">
        <v>1111</v>
      </c>
      <c r="G187" s="203" t="str">
        <f>IF(_House23[[#This Row],[Import Name from Congress.Gov]]=_House23[[#This Row],[Test]],"","FALSE")</f>
        <v/>
      </c>
      <c r="H187" s="185" t="s">
        <v>71</v>
      </c>
      <c r="I187" s="162" t="s">
        <v>3643</v>
      </c>
      <c r="J187" s="162" t="s">
        <v>71</v>
      </c>
      <c r="K187" s="162" t="s">
        <v>1318</v>
      </c>
      <c r="L187" s="162" t="s">
        <v>305</v>
      </c>
      <c r="M187" s="162">
        <f>IF(_House23[[#This Row],[Party]]="D",1,0)</f>
        <v>0</v>
      </c>
      <c r="N187" s="162" t="s">
        <v>3644</v>
      </c>
      <c r="O187" s="162" t="s">
        <v>3645</v>
      </c>
      <c r="P187" s="205">
        <v>36688</v>
      </c>
      <c r="Q187" s="205">
        <v>0</v>
      </c>
      <c r="R187" s="205">
        <v>0</v>
      </c>
      <c r="S187" s="47">
        <v>15409</v>
      </c>
      <c r="T187" s="47">
        <v>0</v>
      </c>
      <c r="U187" s="47">
        <v>0</v>
      </c>
      <c r="V187" s="47">
        <f>_House23[[#This Row],[H&amp;R Block]]+_House23[[#This Row],[Intui (Turbo Tax)]]</f>
        <v>0</v>
      </c>
      <c r="W187" s="47" t="s">
        <v>1149</v>
      </c>
      <c r="X187" t="s">
        <v>1149</v>
      </c>
    </row>
    <row r="188" spans="2:24" x14ac:dyDescent="0.25">
      <c r="B188" s="70" t="s">
        <v>3523</v>
      </c>
      <c r="C188" s="70" t="str">
        <f>_House23[[#This Row],[Name]]&amp;""&amp;" ("&amp;""&amp;_House23[[#This Row],[Party]]&amp;""&amp;"-"&amp;""&amp;_House23[[#This Row],[Abbreviation]]&amp;""&amp;")"</f>
        <v>Clyburn, James (D-SC)</v>
      </c>
      <c r="D188" s="70" t="s">
        <v>4251</v>
      </c>
      <c r="E188" s="199" t="s">
        <v>1091</v>
      </c>
      <c r="F188" s="204" t="s">
        <v>1091</v>
      </c>
      <c r="G188" s="204" t="str">
        <f>IF(_House23[[#This Row],[Import Name from Congress.Gov]]=_House23[[#This Row],[Test]],"","FALSE")</f>
        <v/>
      </c>
      <c r="H188" s="184" t="s">
        <v>68</v>
      </c>
      <c r="I188" s="70" t="s">
        <v>3524</v>
      </c>
      <c r="J188" s="70" t="s">
        <v>68</v>
      </c>
      <c r="K188" s="70" t="s">
        <v>1315</v>
      </c>
      <c r="L188" s="70" t="s">
        <v>303</v>
      </c>
      <c r="M188" s="70">
        <f>IF(_House23[[#This Row],[Party]]="D",1,0)</f>
        <v>1</v>
      </c>
      <c r="N188" s="70" t="s">
        <v>3525</v>
      </c>
      <c r="O188" s="70" t="s">
        <v>3526</v>
      </c>
      <c r="P188" s="206">
        <v>0</v>
      </c>
      <c r="Q188" s="206">
        <v>0</v>
      </c>
      <c r="R188" s="206">
        <v>0</v>
      </c>
      <c r="S188" s="47">
        <v>0</v>
      </c>
      <c r="T188" s="47">
        <v>0</v>
      </c>
      <c r="U188" s="47">
        <v>0</v>
      </c>
      <c r="V188" s="47">
        <f>_House23[[#This Row],[H&amp;R Block]]+_House23[[#This Row],[Intui (Turbo Tax)]]</f>
        <v>0</v>
      </c>
      <c r="W188" s="47" t="s">
        <v>1150</v>
      </c>
      <c r="X188" t="s">
        <v>1149</v>
      </c>
    </row>
    <row r="189" spans="2:24" x14ac:dyDescent="0.25">
      <c r="B189" s="162" t="s">
        <v>2644</v>
      </c>
      <c r="C189" s="162" t="str">
        <f>_House23[[#This Row],[Name]]&amp;""&amp;" ("&amp;""&amp;_House23[[#This Row],[Party]]&amp;""&amp;"-"&amp;""&amp;_House23[[#This Row],[Abbreviation]]&amp;""&amp;")"</f>
        <v>Clyde, Andrew (R-GA)</v>
      </c>
      <c r="D189" s="162" t="s">
        <v>4020</v>
      </c>
      <c r="E189" s="198" t="s">
        <v>936</v>
      </c>
      <c r="F189" s="203" t="s">
        <v>936</v>
      </c>
      <c r="G189" s="203" t="str">
        <f>IF(_House23[[#This Row],[Import Name from Congress.Gov]]=_House23[[#This Row],[Test]],"","FALSE")</f>
        <v/>
      </c>
      <c r="H189" s="185" t="s">
        <v>38</v>
      </c>
      <c r="I189" s="162" t="s">
        <v>2645</v>
      </c>
      <c r="J189" s="162" t="s">
        <v>38</v>
      </c>
      <c r="K189" s="162" t="s">
        <v>1285</v>
      </c>
      <c r="L189" s="162" t="s">
        <v>305</v>
      </c>
      <c r="M189" s="162">
        <f>IF(_House23[[#This Row],[Party]]="D",1,0)</f>
        <v>0</v>
      </c>
      <c r="N189" s="162" t="s">
        <v>2646</v>
      </c>
      <c r="O189" s="162" t="s">
        <v>2647</v>
      </c>
      <c r="P189" s="205">
        <v>36250</v>
      </c>
      <c r="Q189" s="205">
        <v>0</v>
      </c>
      <c r="R189" s="205">
        <v>0</v>
      </c>
      <c r="S189" s="47">
        <v>19100</v>
      </c>
      <c r="T189" s="47">
        <v>0</v>
      </c>
      <c r="U189" s="47">
        <v>0</v>
      </c>
      <c r="V189" s="47">
        <f>_House23[[#This Row],[H&amp;R Block]]+_House23[[#This Row],[Intui (Turbo Tax)]]</f>
        <v>0</v>
      </c>
      <c r="W189" s="47" t="s">
        <v>1149</v>
      </c>
      <c r="X189" t="s">
        <v>1149</v>
      </c>
    </row>
    <row r="190" spans="2:24" x14ac:dyDescent="0.25">
      <c r="B190" s="70" t="s">
        <v>3567</v>
      </c>
      <c r="C190" s="70" t="str">
        <f>_House23[[#This Row],[Name]]&amp;""&amp;" ("&amp;""&amp;_House23[[#This Row],[Party]]&amp;""&amp;"-"&amp;""&amp;_House23[[#This Row],[Abbreviation]]&amp;""&amp;")"</f>
        <v>Cohen, Steve (D-TN)</v>
      </c>
      <c r="D190" s="70" t="s">
        <v>4252</v>
      </c>
      <c r="E190" s="199" t="s">
        <v>1098</v>
      </c>
      <c r="F190" s="204" t="s">
        <v>1098</v>
      </c>
      <c r="G190" s="204" t="str">
        <f>IF(_House23[[#This Row],[Import Name from Congress.Gov]]=_House23[[#This Row],[Test]],"","FALSE")</f>
        <v/>
      </c>
      <c r="H190" s="184" t="s">
        <v>70</v>
      </c>
      <c r="I190" s="70" t="s">
        <v>3568</v>
      </c>
      <c r="J190" s="70" t="s">
        <v>70</v>
      </c>
      <c r="K190" s="70" t="s">
        <v>1317</v>
      </c>
      <c r="L190" s="70" t="s">
        <v>303</v>
      </c>
      <c r="M190" s="70">
        <f>IF(_House23[[#This Row],[Party]]="D",1,0)</f>
        <v>1</v>
      </c>
      <c r="N190" s="70" t="s">
        <v>3569</v>
      </c>
      <c r="O190" s="70" t="s">
        <v>3570</v>
      </c>
      <c r="P190" s="206">
        <v>19300</v>
      </c>
      <c r="Q190" s="206">
        <v>0</v>
      </c>
      <c r="R190" s="206">
        <v>0</v>
      </c>
      <c r="S190" s="47">
        <v>0</v>
      </c>
      <c r="T190" s="47">
        <v>0</v>
      </c>
      <c r="U190" s="47">
        <v>0</v>
      </c>
      <c r="V190" s="47">
        <f>_House23[[#This Row],[H&amp;R Block]]+_House23[[#This Row],[Intui (Turbo Tax)]]</f>
        <v>0</v>
      </c>
      <c r="W190" s="47" t="s">
        <v>1150</v>
      </c>
      <c r="X190" t="s">
        <v>1151</v>
      </c>
    </row>
    <row r="191" spans="2:24" x14ac:dyDescent="0.25">
      <c r="B191" s="162" t="s">
        <v>3395</v>
      </c>
      <c r="C191" s="162" t="str">
        <f>_House23[[#This Row],[Name]]&amp;""&amp;" ("&amp;""&amp;_House23[[#This Row],[Party]]&amp;""&amp;"-"&amp;""&amp;_House23[[#This Row],[Abbreviation]]&amp;""&amp;")"</f>
        <v>Cole, Tom (R-OK)</v>
      </c>
      <c r="D191" s="162" t="s">
        <v>4021</v>
      </c>
      <c r="E191" s="198" t="s">
        <v>1068</v>
      </c>
      <c r="F191" s="203" t="s">
        <v>1068</v>
      </c>
      <c r="G191" s="203" t="str">
        <f>IF(_House23[[#This Row],[Import Name from Congress.Gov]]=_House23[[#This Row],[Test]],"","FALSE")</f>
        <v/>
      </c>
      <c r="H191" s="185" t="s">
        <v>64</v>
      </c>
      <c r="I191" s="162" t="s">
        <v>3396</v>
      </c>
      <c r="J191" s="162" t="s">
        <v>64</v>
      </c>
      <c r="K191" s="162" t="s">
        <v>1311</v>
      </c>
      <c r="L191" s="162" t="s">
        <v>305</v>
      </c>
      <c r="M191" s="162">
        <f>IF(_House23[[#This Row],[Party]]="D",1,0)</f>
        <v>0</v>
      </c>
      <c r="N191" s="162" t="s">
        <v>3397</v>
      </c>
      <c r="O191" s="162" t="s">
        <v>3398</v>
      </c>
      <c r="P191" s="205">
        <v>55900</v>
      </c>
      <c r="Q191" s="205">
        <v>7500</v>
      </c>
      <c r="R191" s="205">
        <v>0</v>
      </c>
      <c r="S191" s="47">
        <v>12325</v>
      </c>
      <c r="T191" s="47">
        <v>0</v>
      </c>
      <c r="U191" s="47">
        <v>0</v>
      </c>
      <c r="V191" s="47">
        <f>_House23[[#This Row],[H&amp;R Block]]+_House23[[#This Row],[Intui (Turbo Tax)]]</f>
        <v>0</v>
      </c>
      <c r="W191" s="47" t="s">
        <v>1149</v>
      </c>
      <c r="X191" t="s">
        <v>1149</v>
      </c>
    </row>
    <row r="192" spans="2:24" x14ac:dyDescent="0.25">
      <c r="B192" s="162" t="s">
        <v>2594</v>
      </c>
      <c r="C192" s="162" t="str">
        <f>_House23[[#This Row],[Name]]&amp;""&amp;" ("&amp;""&amp;_House23[[#This Row],[Party]]&amp;""&amp;"-"&amp;""&amp;_House23[[#This Row],[Abbreviation]]&amp;""&amp;")"</f>
        <v>Collins, Mike (R-GA)</v>
      </c>
      <c r="D192" s="162" t="s">
        <v>4022</v>
      </c>
      <c r="E192" s="198" t="s">
        <v>414</v>
      </c>
      <c r="F192" s="203" t="s">
        <v>414</v>
      </c>
      <c r="G192" s="203" t="str">
        <f>IF(_House23[[#This Row],[Import Name from Congress.Gov]]=_House23[[#This Row],[Test]],"","FALSE")</f>
        <v/>
      </c>
      <c r="H192" s="185" t="s">
        <v>38</v>
      </c>
      <c r="I192" s="162" t="s">
        <v>2595</v>
      </c>
      <c r="J192" s="162" t="s">
        <v>38</v>
      </c>
      <c r="K192" s="162" t="s">
        <v>1285</v>
      </c>
      <c r="L192" s="162" t="s">
        <v>305</v>
      </c>
      <c r="M192" s="162">
        <f>IF(_House23[[#This Row],[Party]]="D",1,0)</f>
        <v>0</v>
      </c>
      <c r="N192" s="162" t="s">
        <v>2596</v>
      </c>
      <c r="O192" s="162" t="s">
        <v>2597</v>
      </c>
      <c r="P192" s="205">
        <v>0</v>
      </c>
      <c r="Q192" s="205">
        <v>0</v>
      </c>
      <c r="R192" s="205">
        <v>0</v>
      </c>
      <c r="S192" s="47">
        <v>0</v>
      </c>
      <c r="T192" s="47">
        <v>0</v>
      </c>
      <c r="U192" s="47">
        <v>0</v>
      </c>
      <c r="V192" s="47">
        <f>_House23[[#This Row],[H&amp;R Block]]+_House23[[#This Row],[Intui (Turbo Tax)]]</f>
        <v>0</v>
      </c>
      <c r="W192" s="47" t="s">
        <v>1149</v>
      </c>
      <c r="X192" t="s">
        <v>1149</v>
      </c>
    </row>
    <row r="193" spans="2:24" x14ac:dyDescent="0.25">
      <c r="B193" s="70" t="s">
        <v>3745</v>
      </c>
      <c r="C193" s="70" t="str">
        <f>_House23[[#This Row],[Name]]&amp;""&amp;" ("&amp;""&amp;_House23[[#This Row],[Party]]&amp;""&amp;"-"&amp;""&amp;_House23[[#This Row],[Abbreviation]]&amp;""&amp;")"</f>
        <v>Connolly, Gerald (D-VA)</v>
      </c>
      <c r="D193" s="70" t="s">
        <v>4253</v>
      </c>
      <c r="E193" s="199" t="s">
        <v>1128</v>
      </c>
      <c r="F193" s="204" t="s">
        <v>1128</v>
      </c>
      <c r="G193" s="204" t="str">
        <f>IF(_House23[[#This Row],[Import Name from Congress.Gov]]=_House23[[#This Row],[Test]],"","FALSE")</f>
        <v/>
      </c>
      <c r="H193" s="184" t="s">
        <v>74</v>
      </c>
      <c r="I193" s="70" t="s">
        <v>3746</v>
      </c>
      <c r="J193" s="70" t="s">
        <v>74</v>
      </c>
      <c r="K193" s="70" t="s">
        <v>1321</v>
      </c>
      <c r="L193" s="70" t="s">
        <v>303</v>
      </c>
      <c r="M193" s="70">
        <f>IF(_House23[[#This Row],[Party]]="D",1,0)</f>
        <v>1</v>
      </c>
      <c r="N193" s="70" t="s">
        <v>3747</v>
      </c>
      <c r="O193" s="70" t="s">
        <v>3748</v>
      </c>
      <c r="P193" s="206">
        <v>0</v>
      </c>
      <c r="Q193" s="206">
        <v>0</v>
      </c>
      <c r="R193" s="206">
        <v>0</v>
      </c>
      <c r="S193" s="47">
        <v>0</v>
      </c>
      <c r="T193" s="47">
        <v>0</v>
      </c>
      <c r="U193" s="47">
        <v>0</v>
      </c>
      <c r="V193" s="47">
        <f>_House23[[#This Row],[H&amp;R Block]]+_House23[[#This Row],[Intui (Turbo Tax)]]</f>
        <v>0</v>
      </c>
      <c r="W193" s="47" t="s">
        <v>1150</v>
      </c>
      <c r="X193" t="s">
        <v>1150</v>
      </c>
    </row>
    <row r="194" spans="2:24" x14ac:dyDescent="0.25">
      <c r="B194" s="70" t="s">
        <v>2375</v>
      </c>
      <c r="C194" s="70" t="str">
        <f>_House23[[#This Row],[Name]]&amp;""&amp;" ("&amp;""&amp;_House23[[#This Row],[Party]]&amp;""&amp;"-"&amp;""&amp;_House23[[#This Row],[Abbreviation]]&amp;""&amp;")"</f>
        <v>Correa, J. (D-CA)</v>
      </c>
      <c r="D194" s="70" t="s">
        <v>4254</v>
      </c>
      <c r="E194" s="199" t="s">
        <v>892</v>
      </c>
      <c r="F194" s="204" t="s">
        <v>892</v>
      </c>
      <c r="G194" s="204" t="str">
        <f>IF(_House23[[#This Row],[Import Name from Congress.Gov]]=_House23[[#This Row],[Test]],"","FALSE")</f>
        <v/>
      </c>
      <c r="H194" s="184" t="s">
        <v>33</v>
      </c>
      <c r="I194" s="70" t="s">
        <v>2376</v>
      </c>
      <c r="J194" s="70" t="s">
        <v>33</v>
      </c>
      <c r="K194" s="70" t="s">
        <v>1279</v>
      </c>
      <c r="L194" s="70" t="s">
        <v>303</v>
      </c>
      <c r="M194" s="70">
        <f>IF(_House23[[#This Row],[Party]]="D",1,0)</f>
        <v>1</v>
      </c>
      <c r="N194" s="70" t="s">
        <v>2377</v>
      </c>
      <c r="O194" s="70" t="s">
        <v>2378</v>
      </c>
      <c r="P194" s="206">
        <v>0</v>
      </c>
      <c r="Q194" s="206">
        <v>0</v>
      </c>
      <c r="R194" s="206">
        <v>0</v>
      </c>
      <c r="S194" s="47">
        <v>0</v>
      </c>
      <c r="T194" s="47">
        <v>0</v>
      </c>
      <c r="U194" s="47">
        <v>0</v>
      </c>
      <c r="V194" s="47">
        <f>_House23[[#This Row],[H&amp;R Block]]+_House23[[#This Row],[Intui (Turbo Tax)]]</f>
        <v>0</v>
      </c>
      <c r="W194" s="47" t="s">
        <v>1150</v>
      </c>
      <c r="X194" t="s">
        <v>1149</v>
      </c>
    </row>
    <row r="195" spans="2:24" x14ac:dyDescent="0.25">
      <c r="B195" s="70" t="s">
        <v>2267</v>
      </c>
      <c r="C195" s="70" t="str">
        <f>_House23[[#This Row],[Name]]&amp;""&amp;" ("&amp;""&amp;_House23[[#This Row],[Party]]&amp;""&amp;"-"&amp;""&amp;_House23[[#This Row],[Abbreviation]]&amp;""&amp;")"</f>
        <v>Costa, Jim (D-CA)</v>
      </c>
      <c r="D195" s="70" t="s">
        <v>4255</v>
      </c>
      <c r="E195" s="199" t="s">
        <v>864</v>
      </c>
      <c r="F195" s="204" t="s">
        <v>864</v>
      </c>
      <c r="G195" s="204" t="str">
        <f>IF(_House23[[#This Row],[Import Name from Congress.Gov]]=_House23[[#This Row],[Test]],"","FALSE")</f>
        <v/>
      </c>
      <c r="H195" s="184" t="s">
        <v>33</v>
      </c>
      <c r="I195" s="70" t="s">
        <v>2268</v>
      </c>
      <c r="J195" s="70" t="s">
        <v>33</v>
      </c>
      <c r="K195" s="70" t="s">
        <v>1279</v>
      </c>
      <c r="L195" s="70" t="s">
        <v>303</v>
      </c>
      <c r="M195" s="70">
        <f>IF(_House23[[#This Row],[Party]]="D",1,0)</f>
        <v>1</v>
      </c>
      <c r="N195" s="70" t="s">
        <v>2269</v>
      </c>
      <c r="O195" s="70" t="s">
        <v>2270</v>
      </c>
      <c r="P195" s="206">
        <v>119116</v>
      </c>
      <c r="Q195" s="206">
        <v>0</v>
      </c>
      <c r="R195" s="206">
        <v>0</v>
      </c>
      <c r="S195" s="47">
        <v>0</v>
      </c>
      <c r="T195" s="47">
        <v>0</v>
      </c>
      <c r="U195" s="47">
        <v>0</v>
      </c>
      <c r="V195" s="47">
        <f>_House23[[#This Row],[H&amp;R Block]]+_House23[[#This Row],[Intui (Turbo Tax)]]</f>
        <v>0</v>
      </c>
      <c r="W195" s="47" t="s">
        <v>1150</v>
      </c>
      <c r="X195" t="s">
        <v>1151</v>
      </c>
    </row>
    <row r="196" spans="2:24" x14ac:dyDescent="0.25">
      <c r="B196" s="70" t="s">
        <v>2463</v>
      </c>
      <c r="C196" s="70" t="str">
        <f>_House23[[#This Row],[Name]]&amp;""&amp;" ("&amp;""&amp;_House23[[#This Row],[Party]]&amp;""&amp;"-"&amp;""&amp;_House23[[#This Row],[Abbreviation]]&amp;""&amp;")"</f>
        <v>Courtney, Joe (D-CT)</v>
      </c>
      <c r="D196" s="70" t="s">
        <v>4256</v>
      </c>
      <c r="E196" s="199" t="s">
        <v>907</v>
      </c>
      <c r="F196" s="204" t="s">
        <v>907</v>
      </c>
      <c r="G196" s="204" t="str">
        <f>IF(_House23[[#This Row],[Import Name from Congress.Gov]]=_House23[[#This Row],[Test]],"","FALSE")</f>
        <v/>
      </c>
      <c r="H196" s="184" t="s">
        <v>35</v>
      </c>
      <c r="I196" s="70" t="s">
        <v>2464</v>
      </c>
      <c r="J196" s="70" t="s">
        <v>35</v>
      </c>
      <c r="K196" s="70" t="s">
        <v>1281</v>
      </c>
      <c r="L196" s="70" t="s">
        <v>303</v>
      </c>
      <c r="M196" s="70">
        <f>IF(_House23[[#This Row],[Party]]="D",1,0)</f>
        <v>1</v>
      </c>
      <c r="N196" s="70" t="s">
        <v>2465</v>
      </c>
      <c r="O196" s="70" t="s">
        <v>2466</v>
      </c>
      <c r="P196" s="206">
        <v>43863</v>
      </c>
      <c r="Q196" s="206">
        <v>2080</v>
      </c>
      <c r="R196" s="206">
        <v>0</v>
      </c>
      <c r="S196" s="47">
        <v>0</v>
      </c>
      <c r="T196" s="47">
        <v>0</v>
      </c>
      <c r="U196" s="47">
        <v>0</v>
      </c>
      <c r="V196" s="47">
        <f>_House23[[#This Row],[H&amp;R Block]]+_House23[[#This Row],[Intui (Turbo Tax)]]</f>
        <v>0</v>
      </c>
      <c r="W196" s="47" t="s">
        <v>1150</v>
      </c>
      <c r="X196" t="s">
        <v>1150</v>
      </c>
    </row>
    <row r="197" spans="2:24" x14ac:dyDescent="0.25">
      <c r="B197" s="70" t="s">
        <v>2980</v>
      </c>
      <c r="C197" s="70" t="str">
        <f>_House23[[#This Row],[Name]]&amp;""&amp;" ("&amp;""&amp;_House23[[#This Row],[Party]]&amp;""&amp;"-"&amp;""&amp;_House23[[#This Row],[Abbreviation]]&amp;""&amp;")"</f>
        <v>Craig, Angie (D-MN)</v>
      </c>
      <c r="D197" s="70" t="s">
        <v>4024</v>
      </c>
      <c r="E197" s="199" t="s">
        <v>999</v>
      </c>
      <c r="F197" s="204" t="s">
        <v>999</v>
      </c>
      <c r="G197" s="204" t="str">
        <f>IF(_House23[[#This Row],[Import Name from Congress.Gov]]=_House23[[#This Row],[Test]],"","FALSE")</f>
        <v/>
      </c>
      <c r="H197" s="184" t="s">
        <v>51</v>
      </c>
      <c r="I197" s="70" t="s">
        <v>2981</v>
      </c>
      <c r="J197" s="70" t="s">
        <v>51</v>
      </c>
      <c r="K197" s="70" t="s">
        <v>1298</v>
      </c>
      <c r="L197" s="70" t="s">
        <v>303</v>
      </c>
      <c r="M197" s="70">
        <f>IF(_House23[[#This Row],[Party]]="D",1,0)</f>
        <v>1</v>
      </c>
      <c r="N197" s="70" t="s">
        <v>2982</v>
      </c>
      <c r="O197" s="70" t="s">
        <v>2983</v>
      </c>
      <c r="P197" s="206">
        <v>213428</v>
      </c>
      <c r="Q197" s="206">
        <v>14650</v>
      </c>
      <c r="R197" s="206">
        <v>0</v>
      </c>
      <c r="S197" s="47">
        <v>0</v>
      </c>
      <c r="T197" s="47">
        <v>0</v>
      </c>
      <c r="U197" s="47">
        <v>0</v>
      </c>
      <c r="V197" s="47">
        <f>_House23[[#This Row],[H&amp;R Block]]+_House23[[#This Row],[Intui (Turbo Tax)]]</f>
        <v>0</v>
      </c>
      <c r="W197" s="47" t="s">
        <v>1149</v>
      </c>
      <c r="X197" t="s">
        <v>1149</v>
      </c>
    </row>
    <row r="198" spans="2:24" x14ac:dyDescent="0.25">
      <c r="B198" s="162" t="s">
        <v>2171</v>
      </c>
      <c r="C198" s="162" t="str">
        <f>_House23[[#This Row],[Name]]&amp;""&amp;" ("&amp;""&amp;_House23[[#This Row],[Party]]&amp;""&amp;"-"&amp;""&amp;_House23[[#This Row],[Abbreviation]]&amp;""&amp;")"</f>
        <v>Crane, Elijah (R-AZ)</v>
      </c>
      <c r="D198" s="162" t="s">
        <v>4025</v>
      </c>
      <c r="E198" s="198" t="s">
        <v>3891</v>
      </c>
      <c r="F198" s="203" t="s">
        <v>3891</v>
      </c>
      <c r="G198" s="203" t="str">
        <f>IF(_House23[[#This Row],[Import Name from Congress.Gov]]=_House23[[#This Row],[Test]],"","FALSE")</f>
        <v/>
      </c>
      <c r="H198" s="185" t="s">
        <v>31</v>
      </c>
      <c r="I198" s="162" t="s">
        <v>2172</v>
      </c>
      <c r="J198" s="162" t="s">
        <v>31</v>
      </c>
      <c r="K198" s="162" t="s">
        <v>1277</v>
      </c>
      <c r="L198" s="162" t="s">
        <v>305</v>
      </c>
      <c r="M198" s="162">
        <f>IF(_House23[[#This Row],[Party]]="D",1,0)</f>
        <v>0</v>
      </c>
      <c r="N198" s="162" t="s">
        <v>2173</v>
      </c>
      <c r="O198" s="162" t="s">
        <v>2174</v>
      </c>
      <c r="P198" s="205">
        <v>0</v>
      </c>
      <c r="Q198" s="205">
        <v>0</v>
      </c>
      <c r="R198" s="205">
        <v>0</v>
      </c>
      <c r="S198" s="47">
        <v>0</v>
      </c>
      <c r="T198" s="47">
        <v>0</v>
      </c>
      <c r="U198" s="47">
        <v>0</v>
      </c>
      <c r="V198" s="47">
        <f>_House23[[#This Row],[H&amp;R Block]]+_House23[[#This Row],[Intui (Turbo Tax)]]</f>
        <v>0</v>
      </c>
      <c r="W198" s="47" t="s">
        <v>1149</v>
      </c>
      <c r="X198" t="s">
        <v>1149</v>
      </c>
    </row>
    <row r="199" spans="2:24" x14ac:dyDescent="0.25">
      <c r="B199" s="162" t="s">
        <v>2203</v>
      </c>
      <c r="C199" s="162" t="str">
        <f>_House23[[#This Row],[Name]]&amp;""&amp;" ("&amp;""&amp;_House23[[#This Row],[Party]]&amp;""&amp;"-"&amp;""&amp;_House23[[#This Row],[Abbreviation]]&amp;""&amp;")"</f>
        <v>Crawford, Eric (R-AR)</v>
      </c>
      <c r="D199" s="162" t="s">
        <v>4026</v>
      </c>
      <c r="E199" s="198" t="s">
        <v>855</v>
      </c>
      <c r="F199" s="203" t="s">
        <v>855</v>
      </c>
      <c r="G199" s="203" t="str">
        <f>IF(_House23[[#This Row],[Import Name from Congress.Gov]]=_House23[[#This Row],[Test]],"","FALSE")</f>
        <v/>
      </c>
      <c r="H199" s="185" t="s">
        <v>32</v>
      </c>
      <c r="I199" s="162" t="s">
        <v>2204</v>
      </c>
      <c r="J199" s="162" t="s">
        <v>32</v>
      </c>
      <c r="K199" s="162" t="s">
        <v>1278</v>
      </c>
      <c r="L199" s="162" t="s">
        <v>305</v>
      </c>
      <c r="M199" s="162">
        <f>IF(_House23[[#This Row],[Party]]="D",1,0)</f>
        <v>0</v>
      </c>
      <c r="N199" s="162" t="s">
        <v>2205</v>
      </c>
      <c r="O199" s="162" t="s">
        <v>2206</v>
      </c>
      <c r="P199" s="205">
        <v>0</v>
      </c>
      <c r="Q199" s="205">
        <v>0</v>
      </c>
      <c r="R199" s="205">
        <v>0</v>
      </c>
      <c r="S199" s="47">
        <v>0</v>
      </c>
      <c r="T199" s="47">
        <v>0</v>
      </c>
      <c r="U199" s="47">
        <v>0</v>
      </c>
      <c r="V199" s="47">
        <f>_House23[[#This Row],[H&amp;R Block]]+_House23[[#This Row],[Intui (Turbo Tax)]]</f>
        <v>0</v>
      </c>
      <c r="W199" s="47" t="s">
        <v>1149</v>
      </c>
      <c r="X199" t="s">
        <v>1149</v>
      </c>
    </row>
    <row r="200" spans="2:24" x14ac:dyDescent="0.25">
      <c r="B200" s="70" t="s">
        <v>3658</v>
      </c>
      <c r="C200" s="70" t="str">
        <f>_House23[[#This Row],[Name]]&amp;""&amp;" ("&amp;""&amp;_House23[[#This Row],[Party]]&amp;""&amp;"-"&amp;""&amp;_House23[[#This Row],[Abbreviation]]&amp;""&amp;")"</f>
        <v>Crockett, Jasmine (D-TX)</v>
      </c>
      <c r="D200" s="70" t="s">
        <v>4257</v>
      </c>
      <c r="E200" s="199" t="s">
        <v>3938</v>
      </c>
      <c r="F200" s="204" t="s">
        <v>3938</v>
      </c>
      <c r="G200" s="204" t="str">
        <f>IF(_House23[[#This Row],[Import Name from Congress.Gov]]=_House23[[#This Row],[Test]],"","FALSE")</f>
        <v/>
      </c>
      <c r="H200" s="184" t="s">
        <v>71</v>
      </c>
      <c r="I200" s="70" t="s">
        <v>3659</v>
      </c>
      <c r="J200" s="70" t="s">
        <v>71</v>
      </c>
      <c r="K200" s="70" t="s">
        <v>1318</v>
      </c>
      <c r="L200" s="70" t="s">
        <v>303</v>
      </c>
      <c r="M200" s="70">
        <f>IF(_House23[[#This Row],[Party]]="D",1,0)</f>
        <v>1</v>
      </c>
      <c r="N200" s="70" t="s">
        <v>3660</v>
      </c>
      <c r="O200" s="70" t="s">
        <v>3661</v>
      </c>
      <c r="P200" s="206">
        <v>0</v>
      </c>
      <c r="Q200" s="206">
        <v>0</v>
      </c>
      <c r="R200" s="206">
        <v>0</v>
      </c>
      <c r="S200" s="47">
        <v>0</v>
      </c>
      <c r="T200" s="47">
        <v>0</v>
      </c>
      <c r="U200" s="47">
        <v>0</v>
      </c>
      <c r="V200" s="47">
        <f>_House23[[#This Row],[H&amp;R Block]]+_House23[[#This Row],[Intui (Turbo Tax)]]</f>
        <v>0</v>
      </c>
      <c r="W200" s="47" t="s">
        <v>1150</v>
      </c>
      <c r="X200" t="s">
        <v>1161</v>
      </c>
    </row>
    <row r="201" spans="2:24" x14ac:dyDescent="0.25">
      <c r="B201" s="70" t="s">
        <v>2447</v>
      </c>
      <c r="C201" s="70" t="str">
        <f>_House23[[#This Row],[Name]]&amp;""&amp;" ("&amp;""&amp;_House23[[#This Row],[Party]]&amp;""&amp;"-"&amp;""&amp;_House23[[#This Row],[Abbreviation]]&amp;""&amp;")"</f>
        <v>Crow, Jason (D-CO)</v>
      </c>
      <c r="D201" s="70" t="s">
        <v>4258</v>
      </c>
      <c r="E201" s="199" t="s">
        <v>906</v>
      </c>
      <c r="F201" s="204" t="s">
        <v>906</v>
      </c>
      <c r="G201" s="204" t="str">
        <f>IF(_House23[[#This Row],[Import Name from Congress.Gov]]=_House23[[#This Row],[Test]],"","FALSE")</f>
        <v/>
      </c>
      <c r="H201" s="184" t="s">
        <v>34</v>
      </c>
      <c r="I201" s="70" t="s">
        <v>2448</v>
      </c>
      <c r="J201" s="70" t="s">
        <v>34</v>
      </c>
      <c r="K201" s="70" t="s">
        <v>1280</v>
      </c>
      <c r="L201" s="70" t="s">
        <v>303</v>
      </c>
      <c r="M201" s="70">
        <f>IF(_House23[[#This Row],[Party]]="D",1,0)</f>
        <v>1</v>
      </c>
      <c r="N201" s="70" t="s">
        <v>2449</v>
      </c>
      <c r="O201" s="70" t="s">
        <v>2450</v>
      </c>
      <c r="P201" s="206">
        <v>115853</v>
      </c>
      <c r="Q201" s="206">
        <v>500</v>
      </c>
      <c r="R201" s="206">
        <v>0</v>
      </c>
      <c r="S201" s="47">
        <v>0</v>
      </c>
      <c r="T201" s="47">
        <v>0</v>
      </c>
      <c r="U201" s="47">
        <v>0</v>
      </c>
      <c r="V201" s="47">
        <f>_House23[[#This Row],[H&amp;R Block]]+_House23[[#This Row],[Intui (Turbo Tax)]]</f>
        <v>0</v>
      </c>
      <c r="W201" s="47" t="s">
        <v>1150</v>
      </c>
      <c r="X201" t="s">
        <v>1149</v>
      </c>
    </row>
    <row r="202" spans="2:24" x14ac:dyDescent="0.25">
      <c r="B202" s="70" t="s">
        <v>3646</v>
      </c>
      <c r="C202" s="70" t="str">
        <f>_House23[[#This Row],[Name]]&amp;""&amp;" ("&amp;""&amp;_House23[[#This Row],[Party]]&amp;""&amp;"-"&amp;""&amp;_House23[[#This Row],[Abbreviation]]&amp;""&amp;")"</f>
        <v>Cuellar, Henry (D-TX)</v>
      </c>
      <c r="D202" s="70" t="s">
        <v>4259</v>
      </c>
      <c r="E202" s="199" t="s">
        <v>1113</v>
      </c>
      <c r="F202" s="204" t="s">
        <v>1113</v>
      </c>
      <c r="G202" s="204" t="str">
        <f>IF(_House23[[#This Row],[Import Name from Congress.Gov]]=_House23[[#This Row],[Test]],"","FALSE")</f>
        <v/>
      </c>
      <c r="H202" s="184" t="s">
        <v>71</v>
      </c>
      <c r="I202" s="70" t="s">
        <v>3647</v>
      </c>
      <c r="J202" s="70" t="s">
        <v>71</v>
      </c>
      <c r="K202" s="70" t="s">
        <v>1318</v>
      </c>
      <c r="L202" s="70" t="s">
        <v>303</v>
      </c>
      <c r="M202" s="70">
        <f>IF(_House23[[#This Row],[Party]]="D",1,0)</f>
        <v>1</v>
      </c>
      <c r="N202" s="70" t="s">
        <v>3648</v>
      </c>
      <c r="O202" s="70" t="s">
        <v>3649</v>
      </c>
      <c r="P202" s="206">
        <v>108225</v>
      </c>
      <c r="Q202" s="206">
        <v>11500</v>
      </c>
      <c r="R202" s="206">
        <v>0</v>
      </c>
      <c r="S202" s="47">
        <v>3500</v>
      </c>
      <c r="T202" s="47">
        <v>0</v>
      </c>
      <c r="U202" s="47">
        <v>0</v>
      </c>
      <c r="V202" s="47">
        <f>_House23[[#This Row],[H&amp;R Block]]+_House23[[#This Row],[Intui (Turbo Tax)]]</f>
        <v>0</v>
      </c>
      <c r="W202" s="47" t="s">
        <v>1150</v>
      </c>
      <c r="X202" t="s">
        <v>1149</v>
      </c>
    </row>
    <row r="203" spans="2:24" x14ac:dyDescent="0.25">
      <c r="B203" s="70" t="s">
        <v>2792</v>
      </c>
      <c r="C203" s="70" t="str">
        <f>_House23[[#This Row],[Name]]&amp;""&amp;" ("&amp;""&amp;_House23[[#This Row],[Party]]&amp;""&amp;"-"&amp;""&amp;_House23[[#This Row],[Abbreviation]]&amp;""&amp;")"</f>
        <v>Davids, Sharice (D-KS)</v>
      </c>
      <c r="D203" s="70" t="s">
        <v>4260</v>
      </c>
      <c r="E203" s="199" t="s">
        <v>1182</v>
      </c>
      <c r="F203" s="204" t="s">
        <v>1182</v>
      </c>
      <c r="G203" s="204" t="str">
        <f>IF(_House23[[#This Row],[Import Name from Congress.Gov]]=_House23[[#This Row],[Test]],"","FALSE")</f>
        <v/>
      </c>
      <c r="H203" s="184" t="s">
        <v>44</v>
      </c>
      <c r="I203" s="70" t="s">
        <v>2793</v>
      </c>
      <c r="J203" s="70" t="s">
        <v>44</v>
      </c>
      <c r="K203" s="70" t="s">
        <v>1291</v>
      </c>
      <c r="L203" s="70" t="s">
        <v>303</v>
      </c>
      <c r="M203" s="70">
        <f>IF(_House23[[#This Row],[Party]]="D",1,0)</f>
        <v>1</v>
      </c>
      <c r="N203" s="70" t="s">
        <v>2794</v>
      </c>
      <c r="O203" s="70" t="s">
        <v>2795</v>
      </c>
      <c r="P203" s="206">
        <v>196229</v>
      </c>
      <c r="Q203" s="206">
        <v>6050</v>
      </c>
      <c r="R203" s="206">
        <v>0</v>
      </c>
      <c r="S203" s="47">
        <v>0</v>
      </c>
      <c r="T203" s="47">
        <v>0</v>
      </c>
      <c r="U203" s="47">
        <v>7880</v>
      </c>
      <c r="V203" s="47">
        <f>_House23[[#This Row],[H&amp;R Block]]+_House23[[#This Row],[Intui (Turbo Tax)]]</f>
        <v>7880</v>
      </c>
      <c r="W203" s="47" t="s">
        <v>1150</v>
      </c>
      <c r="X203" t="s">
        <v>1149</v>
      </c>
    </row>
    <row r="204" spans="2:24" x14ac:dyDescent="0.25">
      <c r="B204" s="162" t="s">
        <v>3375</v>
      </c>
      <c r="C204" s="162" t="str">
        <f>_House23[[#This Row],[Name]]&amp;""&amp;" ("&amp;""&amp;_House23[[#This Row],[Party]]&amp;""&amp;"-"&amp;""&amp;_House23[[#This Row],[Abbreviation]]&amp;""&amp;")"</f>
        <v>Davidson, Warren (R-OH)</v>
      </c>
      <c r="D204" s="162" t="s">
        <v>4029</v>
      </c>
      <c r="E204" s="198" t="s">
        <v>1062</v>
      </c>
      <c r="F204" s="203" t="s">
        <v>1062</v>
      </c>
      <c r="G204" s="203" t="str">
        <f>IF(_House23[[#This Row],[Import Name from Congress.Gov]]=_House23[[#This Row],[Test]],"","FALSE")</f>
        <v/>
      </c>
      <c r="H204" s="185" t="s">
        <v>63</v>
      </c>
      <c r="I204" s="162" t="s">
        <v>3376</v>
      </c>
      <c r="J204" s="162" t="s">
        <v>63</v>
      </c>
      <c r="K204" s="162" t="s">
        <v>1310</v>
      </c>
      <c r="L204" s="162" t="s">
        <v>305</v>
      </c>
      <c r="M204" s="162">
        <f>IF(_House23[[#This Row],[Party]]="D",1,0)</f>
        <v>0</v>
      </c>
      <c r="N204" s="162" t="s">
        <v>3377</v>
      </c>
      <c r="O204" s="162" t="s">
        <v>3378</v>
      </c>
      <c r="P204" s="205">
        <v>55300</v>
      </c>
      <c r="Q204" s="205">
        <v>900</v>
      </c>
      <c r="R204" s="205">
        <v>0</v>
      </c>
      <c r="S204" s="47">
        <v>4600</v>
      </c>
      <c r="T204" s="47">
        <v>0</v>
      </c>
      <c r="U204" s="47">
        <v>0</v>
      </c>
      <c r="V204" s="47">
        <f>_House23[[#This Row],[H&amp;R Block]]+_House23[[#This Row],[Intui (Turbo Tax)]]</f>
        <v>0</v>
      </c>
      <c r="W204" s="47" t="s">
        <v>1149</v>
      </c>
      <c r="X204" t="s">
        <v>1149</v>
      </c>
    </row>
    <row r="205" spans="2:24" x14ac:dyDescent="0.25">
      <c r="B205" s="70" t="s">
        <v>2720</v>
      </c>
      <c r="C205" s="70" t="str">
        <f>_House23[[#This Row],[Name]]&amp;""&amp;" ("&amp;""&amp;_House23[[#This Row],[Party]]&amp;""&amp;"-"&amp;""&amp;_House23[[#This Row],[Abbreviation]]&amp;""&amp;")"</f>
        <v>Davis, Danny (D-IL)</v>
      </c>
      <c r="D205" s="70" t="s">
        <v>4261</v>
      </c>
      <c r="E205" s="199" t="s">
        <v>3949</v>
      </c>
      <c r="F205" s="204" t="s">
        <v>3949</v>
      </c>
      <c r="G205" s="204" t="str">
        <f>IF(_House23[[#This Row],[Import Name from Congress.Gov]]=_House23[[#This Row],[Test]],"","FALSE")</f>
        <v/>
      </c>
      <c r="H205" s="184" t="s">
        <v>41</v>
      </c>
      <c r="I205" s="70" t="s">
        <v>2721</v>
      </c>
      <c r="J205" s="70" t="s">
        <v>41</v>
      </c>
      <c r="K205" s="70" t="s">
        <v>1288</v>
      </c>
      <c r="L205" s="70" t="s">
        <v>303</v>
      </c>
      <c r="M205" s="70">
        <f>IF(_House23[[#This Row],[Party]]="D",1,0)</f>
        <v>1</v>
      </c>
      <c r="N205" s="70" t="s">
        <v>2722</v>
      </c>
      <c r="O205" s="70" t="s">
        <v>2723</v>
      </c>
      <c r="P205" s="206">
        <v>0</v>
      </c>
      <c r="Q205" s="206">
        <v>0</v>
      </c>
      <c r="R205" s="206">
        <v>0</v>
      </c>
      <c r="S205" s="47">
        <v>0</v>
      </c>
      <c r="T205" s="47">
        <v>0</v>
      </c>
      <c r="U205" s="47">
        <v>0</v>
      </c>
      <c r="V205" s="47">
        <f>_House23[[#This Row],[H&amp;R Block]]+_House23[[#This Row],[Intui (Turbo Tax)]]</f>
        <v>0</v>
      </c>
      <c r="W205" s="47" t="s">
        <v>1150</v>
      </c>
      <c r="X205" t="s">
        <v>1150</v>
      </c>
    </row>
    <row r="206" spans="2:24" x14ac:dyDescent="0.25">
      <c r="B206" s="70" t="s">
        <v>3283</v>
      </c>
      <c r="C206" s="70" t="str">
        <f>_House23[[#This Row],[Name]]&amp;""&amp;" ("&amp;""&amp;_House23[[#This Row],[Party]]&amp;""&amp;"-"&amp;""&amp;_House23[[#This Row],[Abbreviation]]&amp;""&amp;")"</f>
        <v>Davis, Donald (D-NC)</v>
      </c>
      <c r="D206" s="70" t="s">
        <v>4030</v>
      </c>
      <c r="E206" s="199" t="s">
        <v>3950</v>
      </c>
      <c r="F206" s="204" t="s">
        <v>3950</v>
      </c>
      <c r="G206" s="204" t="str">
        <f>IF(_House23[[#This Row],[Import Name from Congress.Gov]]=_House23[[#This Row],[Test]],"","FALSE")</f>
        <v/>
      </c>
      <c r="H206" s="184" t="s">
        <v>61</v>
      </c>
      <c r="I206" s="70" t="s">
        <v>3284</v>
      </c>
      <c r="J206" s="70" t="s">
        <v>61</v>
      </c>
      <c r="K206" s="70" t="s">
        <v>1308</v>
      </c>
      <c r="L206" s="70" t="s">
        <v>303</v>
      </c>
      <c r="M206" s="70">
        <f>IF(_House23[[#This Row],[Party]]="D",1,0)</f>
        <v>1</v>
      </c>
      <c r="N206" s="70" t="s">
        <v>3285</v>
      </c>
      <c r="O206" s="70" t="s">
        <v>3286</v>
      </c>
      <c r="P206" s="206">
        <v>0</v>
      </c>
      <c r="Q206" s="206">
        <v>0</v>
      </c>
      <c r="R206" s="206">
        <v>0</v>
      </c>
      <c r="S206" s="47">
        <v>0</v>
      </c>
      <c r="T206" s="47">
        <v>0</v>
      </c>
      <c r="U206" s="47">
        <v>0</v>
      </c>
      <c r="V206" s="47">
        <f>_House23[[#This Row],[H&amp;R Block]]+_House23[[#This Row],[Intui (Turbo Tax)]]</f>
        <v>0</v>
      </c>
      <c r="W206" s="47" t="s">
        <v>1149</v>
      </c>
      <c r="X206" t="s">
        <v>1149</v>
      </c>
    </row>
    <row r="207" spans="2:24" x14ac:dyDescent="0.25">
      <c r="B207" s="162" t="s">
        <v>3591</v>
      </c>
      <c r="C207" s="162" t="str">
        <f>_House23[[#This Row],[Name]]&amp;""&amp;" ("&amp;""&amp;_House23[[#This Row],[Party]]&amp;""&amp;"-"&amp;""&amp;_House23[[#This Row],[Abbreviation]]&amp;""&amp;")"</f>
        <v>De La Cruz, Monica (R-TX)</v>
      </c>
      <c r="D207" s="162" t="s">
        <v>4031</v>
      </c>
      <c r="E207" s="198" t="s">
        <v>3937</v>
      </c>
      <c r="F207" s="203" t="s">
        <v>3937</v>
      </c>
      <c r="G207" s="203" t="str">
        <f>IF(_House23[[#This Row],[Import Name from Congress.Gov]]=_House23[[#This Row],[Test]],"","FALSE")</f>
        <v/>
      </c>
      <c r="H207" s="185" t="s">
        <v>71</v>
      </c>
      <c r="I207" s="162" t="s">
        <v>3592</v>
      </c>
      <c r="J207" s="162" t="s">
        <v>71</v>
      </c>
      <c r="K207" s="162" t="s">
        <v>1318</v>
      </c>
      <c r="L207" s="162" t="s">
        <v>305</v>
      </c>
      <c r="M207" s="162">
        <f>IF(_House23[[#This Row],[Party]]="D",1,0)</f>
        <v>0</v>
      </c>
      <c r="N207" s="162" t="s">
        <v>3593</v>
      </c>
      <c r="O207" s="162" t="s">
        <v>3594</v>
      </c>
      <c r="P207" s="205">
        <v>0</v>
      </c>
      <c r="Q207" s="205">
        <v>0</v>
      </c>
      <c r="R207" s="205">
        <v>0</v>
      </c>
      <c r="S207" s="47">
        <v>0</v>
      </c>
      <c r="T207" s="47">
        <v>0</v>
      </c>
      <c r="U207" s="47">
        <v>0</v>
      </c>
      <c r="V207" s="47">
        <f>_House23[[#This Row],[H&amp;R Block]]+_House23[[#This Row],[Intui (Turbo Tax)]]</f>
        <v>0</v>
      </c>
      <c r="W207" s="47" t="s">
        <v>1149</v>
      </c>
      <c r="X207" t="s">
        <v>1149</v>
      </c>
    </row>
    <row r="208" spans="2:24" x14ac:dyDescent="0.25">
      <c r="B208" s="70" t="s">
        <v>2467</v>
      </c>
      <c r="C208" s="70" t="str">
        <f>_House23[[#This Row],[Name]]&amp;""&amp;" ("&amp;""&amp;_House23[[#This Row],[Party]]&amp;""&amp;"-"&amp;""&amp;_House23[[#This Row],[Abbreviation]]&amp;""&amp;")"</f>
        <v>DeLauro, Rosa (D-CT)</v>
      </c>
      <c r="D208" s="70" t="s">
        <v>4264</v>
      </c>
      <c r="E208" s="199" t="s">
        <v>908</v>
      </c>
      <c r="F208" s="204" t="s">
        <v>908</v>
      </c>
      <c r="G208" s="204" t="str">
        <f>IF(_House23[[#This Row],[Import Name from Congress.Gov]]=_House23[[#This Row],[Test]],"","FALSE")</f>
        <v/>
      </c>
      <c r="H208" s="184" t="s">
        <v>35</v>
      </c>
      <c r="I208" s="70" t="s">
        <v>2468</v>
      </c>
      <c r="J208" s="70" t="s">
        <v>35</v>
      </c>
      <c r="K208" s="70" t="s">
        <v>1281</v>
      </c>
      <c r="L208" s="70" t="s">
        <v>303</v>
      </c>
      <c r="M208" s="70">
        <f>IF(_House23[[#This Row],[Party]]="D",1,0)</f>
        <v>1</v>
      </c>
      <c r="N208" s="70" t="s">
        <v>2469</v>
      </c>
      <c r="O208" s="70" t="s">
        <v>2470</v>
      </c>
      <c r="P208" s="206">
        <v>100425</v>
      </c>
      <c r="Q208" s="206">
        <v>5800</v>
      </c>
      <c r="R208" s="206">
        <v>0</v>
      </c>
      <c r="S208" s="47">
        <v>0</v>
      </c>
      <c r="T208" s="47">
        <v>0</v>
      </c>
      <c r="U208" s="47">
        <v>0</v>
      </c>
      <c r="V208" s="47">
        <f>_House23[[#This Row],[H&amp;R Block]]+_House23[[#This Row],[Intui (Turbo Tax)]]</f>
        <v>0</v>
      </c>
      <c r="W208" s="47" t="s">
        <v>1150</v>
      </c>
      <c r="X208" t="s">
        <v>1150</v>
      </c>
    </row>
    <row r="209" spans="2:24" x14ac:dyDescent="0.25">
      <c r="B209" s="70" t="s">
        <v>2219</v>
      </c>
      <c r="C209" s="70" t="str">
        <f>_House23[[#This Row],[Name]]&amp;""&amp;" ("&amp;""&amp;_House23[[#This Row],[Party]]&amp;""&amp;"-"&amp;""&amp;_House23[[#This Row],[Abbreviation]]&amp;""&amp;")"</f>
        <v>DeSaulnier, Mark (D-CA)</v>
      </c>
      <c r="D209" s="70" t="s">
        <v>4267</v>
      </c>
      <c r="E209" s="199" t="s">
        <v>860</v>
      </c>
      <c r="F209" s="204" t="s">
        <v>860</v>
      </c>
      <c r="G209" s="204" t="str">
        <f>IF(_House23[[#This Row],[Import Name from Congress.Gov]]=_House23[[#This Row],[Test]],"","FALSE")</f>
        <v/>
      </c>
      <c r="H209" s="184" t="s">
        <v>33</v>
      </c>
      <c r="I209" s="70" t="s">
        <v>2220</v>
      </c>
      <c r="J209" s="70" t="s">
        <v>33</v>
      </c>
      <c r="K209" s="70" t="s">
        <v>1279</v>
      </c>
      <c r="L209" s="70" t="s">
        <v>303</v>
      </c>
      <c r="M209" s="70">
        <f>IF(_House23[[#This Row],[Party]]="D",1,0)</f>
        <v>1</v>
      </c>
      <c r="N209" s="70" t="s">
        <v>2221</v>
      </c>
      <c r="O209" s="70" t="s">
        <v>2222</v>
      </c>
      <c r="P209" s="206">
        <v>24725</v>
      </c>
      <c r="Q209" s="206">
        <v>0</v>
      </c>
      <c r="R209" s="206">
        <v>0</v>
      </c>
      <c r="S209" s="47">
        <v>0</v>
      </c>
      <c r="T209" s="47">
        <v>0</v>
      </c>
      <c r="U209" s="47">
        <v>0</v>
      </c>
      <c r="V209" s="47">
        <f>_House23[[#This Row],[H&amp;R Block]]+_House23[[#This Row],[Intui (Turbo Tax)]]</f>
        <v>0</v>
      </c>
      <c r="W209" s="47" t="s">
        <v>1150</v>
      </c>
      <c r="X209" t="s">
        <v>1150</v>
      </c>
    </row>
    <row r="210" spans="2:24" x14ac:dyDescent="0.25">
      <c r="B210" s="162" t="s">
        <v>3547</v>
      </c>
      <c r="C210" s="162" t="str">
        <f>_House23[[#This Row],[Name]]&amp;""&amp;" ("&amp;""&amp;_House23[[#This Row],[Party]]&amp;""&amp;"-"&amp;""&amp;_House23[[#This Row],[Abbreviation]]&amp;""&amp;")"</f>
        <v>DesJarlais, Scott (R-TN)</v>
      </c>
      <c r="D210" s="162" t="s">
        <v>4032</v>
      </c>
      <c r="E210" s="198" t="s">
        <v>1095</v>
      </c>
      <c r="F210" s="203" t="s">
        <v>1095</v>
      </c>
      <c r="G210" s="203" t="str">
        <f>IF(_House23[[#This Row],[Import Name from Congress.Gov]]=_House23[[#This Row],[Test]],"","FALSE")</f>
        <v/>
      </c>
      <c r="H210" s="185" t="s">
        <v>70</v>
      </c>
      <c r="I210" s="162" t="s">
        <v>3548</v>
      </c>
      <c r="J210" s="162" t="s">
        <v>70</v>
      </c>
      <c r="K210" s="162" t="s">
        <v>1317</v>
      </c>
      <c r="L210" s="162" t="s">
        <v>305</v>
      </c>
      <c r="M210" s="162">
        <f>IF(_House23[[#This Row],[Party]]="D",1,0)</f>
        <v>0</v>
      </c>
      <c r="N210" s="162" t="s">
        <v>3549</v>
      </c>
      <c r="O210" s="162" t="s">
        <v>3550</v>
      </c>
      <c r="P210" s="205">
        <v>6000</v>
      </c>
      <c r="Q210" s="205">
        <v>0</v>
      </c>
      <c r="R210" s="205">
        <v>0</v>
      </c>
      <c r="S210" s="47">
        <v>4000</v>
      </c>
      <c r="T210" s="47">
        <v>0</v>
      </c>
      <c r="U210" s="47">
        <v>0</v>
      </c>
      <c r="V210" s="47">
        <f>_House23[[#This Row],[H&amp;R Block]]+_House23[[#This Row],[Intui (Turbo Tax)]]</f>
        <v>0</v>
      </c>
      <c r="W210" s="47" t="s">
        <v>1149</v>
      </c>
      <c r="X210" t="s">
        <v>1149</v>
      </c>
    </row>
    <row r="211" spans="2:24" x14ac:dyDescent="0.25">
      <c r="B211" s="162" t="s">
        <v>3239</v>
      </c>
      <c r="C211" s="162" t="str">
        <f>_House23[[#This Row],[Name]]&amp;""&amp;" ("&amp;""&amp;_House23[[#This Row],[Party]]&amp;""&amp;"-"&amp;""&amp;_House23[[#This Row],[Abbreviation]]&amp;""&amp;")"</f>
        <v>D'Esposito, Anthony (R-NY)</v>
      </c>
      <c r="D211" s="162" t="s">
        <v>4033</v>
      </c>
      <c r="E211" s="198" t="s">
        <v>3924</v>
      </c>
      <c r="F211" s="203" t="s">
        <v>3924</v>
      </c>
      <c r="G211" s="203" t="str">
        <f>IF(_House23[[#This Row],[Import Name from Congress.Gov]]=_House23[[#This Row],[Test]],"","FALSE")</f>
        <v/>
      </c>
      <c r="H211" s="185" t="s">
        <v>60</v>
      </c>
      <c r="I211" s="162" t="s">
        <v>3240</v>
      </c>
      <c r="J211" s="162" t="s">
        <v>60</v>
      </c>
      <c r="K211" s="162" t="s">
        <v>1307</v>
      </c>
      <c r="L211" s="162" t="s">
        <v>305</v>
      </c>
      <c r="M211" s="162">
        <f>IF(_House23[[#This Row],[Party]]="D",1,0)</f>
        <v>0</v>
      </c>
      <c r="N211" s="162" t="s">
        <v>3241</v>
      </c>
      <c r="O211" s="162" t="s">
        <v>3242</v>
      </c>
      <c r="P211" s="205">
        <v>0</v>
      </c>
      <c r="Q211" s="205">
        <v>0</v>
      </c>
      <c r="R211" s="205">
        <v>0</v>
      </c>
      <c r="S211" s="47">
        <v>0</v>
      </c>
      <c r="T211" s="47">
        <v>0</v>
      </c>
      <c r="U211" s="47">
        <v>0</v>
      </c>
      <c r="V211" s="47">
        <f>_House23[[#This Row],[H&amp;R Block]]+_House23[[#This Row],[Intui (Turbo Tax)]]</f>
        <v>0</v>
      </c>
      <c r="W211" s="47" t="s">
        <v>1149</v>
      </c>
      <c r="X211" t="s">
        <v>1149</v>
      </c>
    </row>
    <row r="212" spans="2:24" x14ac:dyDescent="0.25">
      <c r="B212" s="162" t="s">
        <v>2550</v>
      </c>
      <c r="C212" s="162" t="str">
        <f>_House23[[#This Row],[Name]]&amp;""&amp;" ("&amp;""&amp;_House23[[#This Row],[Party]]&amp;""&amp;"-"&amp;""&amp;_House23[[#This Row],[Abbreviation]]&amp;""&amp;")"</f>
        <v>Diaz-Balart, Mario (R-FL)</v>
      </c>
      <c r="D212" s="162" t="s">
        <v>4034</v>
      </c>
      <c r="E212" s="198" t="s">
        <v>1174</v>
      </c>
      <c r="F212" s="203" t="s">
        <v>1174</v>
      </c>
      <c r="G212" s="203" t="str">
        <f>IF(_House23[[#This Row],[Import Name from Congress.Gov]]=_House23[[#This Row],[Test]],"","FALSE")</f>
        <v/>
      </c>
      <c r="H212" s="185" t="s">
        <v>37</v>
      </c>
      <c r="I212" s="162" t="s">
        <v>2551</v>
      </c>
      <c r="J212" s="162" t="s">
        <v>37</v>
      </c>
      <c r="K212" s="162" t="s">
        <v>1284</v>
      </c>
      <c r="L212" s="162" t="s">
        <v>305</v>
      </c>
      <c r="M212" s="162">
        <f>IF(_House23[[#This Row],[Party]]="D",1,0)</f>
        <v>0</v>
      </c>
      <c r="N212" s="162" t="s">
        <v>2552</v>
      </c>
      <c r="O212" s="162" t="s">
        <v>2553</v>
      </c>
      <c r="P212" s="205">
        <v>99600</v>
      </c>
      <c r="Q212" s="205">
        <v>2000</v>
      </c>
      <c r="R212" s="205">
        <v>0</v>
      </c>
      <c r="S212" s="47">
        <v>0</v>
      </c>
      <c r="T212" s="47">
        <v>0</v>
      </c>
      <c r="U212" s="47">
        <v>0</v>
      </c>
      <c r="V212" s="47">
        <f>_House23[[#This Row],[H&amp;R Block]]+_House23[[#This Row],[Intui (Turbo Tax)]]</f>
        <v>0</v>
      </c>
      <c r="W212" s="47" t="s">
        <v>1149</v>
      </c>
      <c r="X212" t="s">
        <v>1149</v>
      </c>
    </row>
    <row r="213" spans="2:24" x14ac:dyDescent="0.25">
      <c r="B213" s="70" t="s">
        <v>3685</v>
      </c>
      <c r="C213" s="70" t="str">
        <f>_House23[[#This Row],[Name]]&amp;""&amp;" ("&amp;""&amp;_House23[[#This Row],[Party]]&amp;""&amp;"-"&amp;""&amp;_House23[[#This Row],[Abbreviation]]&amp;""&amp;")"</f>
        <v>Doggett, Lloyd (D-TX)</v>
      </c>
      <c r="D213" s="70" t="s">
        <v>4269</v>
      </c>
      <c r="E213" s="199" t="s">
        <v>1116</v>
      </c>
      <c r="F213" s="204" t="s">
        <v>1116</v>
      </c>
      <c r="G213" s="204" t="str">
        <f>IF(_House23[[#This Row],[Import Name from Congress.Gov]]=_House23[[#This Row],[Test]],"","FALSE")</f>
        <v/>
      </c>
      <c r="H213" s="184" t="s">
        <v>71</v>
      </c>
      <c r="I213" s="70" t="s">
        <v>3686</v>
      </c>
      <c r="J213" s="70" t="s">
        <v>71</v>
      </c>
      <c r="K213" s="70" t="s">
        <v>1318</v>
      </c>
      <c r="L213" s="70" t="s">
        <v>303</v>
      </c>
      <c r="M213" s="70">
        <f>IF(_House23[[#This Row],[Party]]="D",1,0)</f>
        <v>1</v>
      </c>
      <c r="N213" s="70" t="s">
        <v>3687</v>
      </c>
      <c r="O213" s="70" t="s">
        <v>3688</v>
      </c>
      <c r="P213" s="206">
        <v>77150</v>
      </c>
      <c r="Q213" s="206">
        <v>0</v>
      </c>
      <c r="R213" s="206">
        <v>0</v>
      </c>
      <c r="S213" s="47">
        <v>0</v>
      </c>
      <c r="T213" s="47">
        <v>0</v>
      </c>
      <c r="U213" s="47">
        <v>0</v>
      </c>
      <c r="V213" s="47">
        <f>_House23[[#This Row],[H&amp;R Block]]+_House23[[#This Row],[Intui (Turbo Tax)]]</f>
        <v>0</v>
      </c>
      <c r="W213" s="47" t="s">
        <v>1150</v>
      </c>
      <c r="X213" t="s">
        <v>1150</v>
      </c>
    </row>
    <row r="214" spans="2:24" x14ac:dyDescent="0.25">
      <c r="B214" s="162" t="s">
        <v>2519</v>
      </c>
      <c r="C214" s="162" t="str">
        <f>_House23[[#This Row],[Name]]&amp;""&amp;" ("&amp;""&amp;_House23[[#This Row],[Party]]&amp;""&amp;"-"&amp;""&amp;_House23[[#This Row],[Abbreviation]]&amp;""&amp;")"</f>
        <v>Donalds, Byron (R-FL)</v>
      </c>
      <c r="D214" s="162" t="s">
        <v>4035</v>
      </c>
      <c r="E214" s="198" t="s">
        <v>919</v>
      </c>
      <c r="F214" s="203" t="s">
        <v>919</v>
      </c>
      <c r="G214" s="203" t="str">
        <f>IF(_House23[[#This Row],[Import Name from Congress.Gov]]=_House23[[#This Row],[Test]],"","FALSE")</f>
        <v/>
      </c>
      <c r="H214" s="185" t="s">
        <v>37</v>
      </c>
      <c r="I214" s="162" t="s">
        <v>2520</v>
      </c>
      <c r="J214" s="162" t="s">
        <v>37</v>
      </c>
      <c r="K214" s="162" t="s">
        <v>1284</v>
      </c>
      <c r="L214" s="162" t="s">
        <v>305</v>
      </c>
      <c r="M214" s="162">
        <f>IF(_House23[[#This Row],[Party]]="D",1,0)</f>
        <v>0</v>
      </c>
      <c r="N214" s="162" t="s">
        <v>2521</v>
      </c>
      <c r="O214" s="162" t="s">
        <v>2522</v>
      </c>
      <c r="P214" s="205">
        <v>138977</v>
      </c>
      <c r="Q214" s="205">
        <v>50</v>
      </c>
      <c r="R214" s="205">
        <v>0</v>
      </c>
      <c r="S214" s="47">
        <v>17315</v>
      </c>
      <c r="T214" s="47">
        <v>0</v>
      </c>
      <c r="U214" s="47">
        <v>1200</v>
      </c>
      <c r="V214" s="47">
        <f>_House23[[#This Row],[H&amp;R Block]]+_House23[[#This Row],[Intui (Turbo Tax)]]</f>
        <v>1200</v>
      </c>
      <c r="W214" s="47" t="s">
        <v>1149</v>
      </c>
      <c r="X214" t="s">
        <v>1149</v>
      </c>
    </row>
    <row r="215" spans="2:24" x14ac:dyDescent="0.25">
      <c r="B215" s="162" t="s">
        <v>2231</v>
      </c>
      <c r="C215" s="162" t="str">
        <f>_House23[[#This Row],[Name]]&amp;""&amp;" ("&amp;""&amp;_House23[[#This Row],[Party]]&amp;""&amp;"-"&amp;""&amp;_House23[[#This Row],[Abbreviation]]&amp;""&amp;")"</f>
        <v>Duarte, John (R-CA)</v>
      </c>
      <c r="D215" s="162" t="s">
        <v>4036</v>
      </c>
      <c r="E215" s="198" t="s">
        <v>3893</v>
      </c>
      <c r="F215" s="203" t="s">
        <v>3893</v>
      </c>
      <c r="G215" s="203" t="str">
        <f>IF(_House23[[#This Row],[Import Name from Congress.Gov]]=_House23[[#This Row],[Test]],"","FALSE")</f>
        <v/>
      </c>
      <c r="H215" s="185" t="s">
        <v>33</v>
      </c>
      <c r="I215" s="162" t="s">
        <v>2232</v>
      </c>
      <c r="J215" s="162" t="s">
        <v>33</v>
      </c>
      <c r="K215" s="162" t="s">
        <v>1279</v>
      </c>
      <c r="L215" s="162" t="s">
        <v>305</v>
      </c>
      <c r="M215" s="162">
        <f>IF(_House23[[#This Row],[Party]]="D",1,0)</f>
        <v>0</v>
      </c>
      <c r="N215" s="162" t="s">
        <v>2233</v>
      </c>
      <c r="O215" s="162" t="s">
        <v>2234</v>
      </c>
      <c r="P215" s="205">
        <v>0</v>
      </c>
      <c r="Q215" s="205">
        <v>0</v>
      </c>
      <c r="R215" s="205">
        <v>0</v>
      </c>
      <c r="S215" s="47">
        <v>0</v>
      </c>
      <c r="T215" s="47">
        <v>0</v>
      </c>
      <c r="U215" s="47">
        <v>0</v>
      </c>
      <c r="V215" s="47">
        <f>_House23[[#This Row],[H&amp;R Block]]+_House23[[#This Row],[Intui (Turbo Tax)]]</f>
        <v>0</v>
      </c>
      <c r="W215" s="47" t="s">
        <v>1149</v>
      </c>
      <c r="X215" t="s">
        <v>1149</v>
      </c>
    </row>
    <row r="216" spans="2:24" x14ac:dyDescent="0.25">
      <c r="B216" s="162" t="s">
        <v>3511</v>
      </c>
      <c r="C216" s="162" t="str">
        <f>_House23[[#This Row],[Name]]&amp;""&amp;" ("&amp;""&amp;_House23[[#This Row],[Party]]&amp;""&amp;"-"&amp;""&amp;_House23[[#This Row],[Abbreviation]]&amp;""&amp;")"</f>
        <v>Duncan, Jeff (R-SC)</v>
      </c>
      <c r="D216" s="162" t="s">
        <v>4037</v>
      </c>
      <c r="E216" s="198" t="s">
        <v>1088</v>
      </c>
      <c r="F216" s="203" t="s">
        <v>1088</v>
      </c>
      <c r="G216" s="203" t="str">
        <f>IF(_House23[[#This Row],[Import Name from Congress.Gov]]=_House23[[#This Row],[Test]],"","FALSE")</f>
        <v/>
      </c>
      <c r="H216" s="185" t="s">
        <v>68</v>
      </c>
      <c r="I216" s="162" t="s">
        <v>3512</v>
      </c>
      <c r="J216" s="162" t="s">
        <v>68</v>
      </c>
      <c r="K216" s="162" t="s">
        <v>1315</v>
      </c>
      <c r="L216" s="162" t="s">
        <v>305</v>
      </c>
      <c r="M216" s="162">
        <f>IF(_House23[[#This Row],[Party]]="D",1,0)</f>
        <v>0</v>
      </c>
      <c r="N216" s="162" t="s">
        <v>3513</v>
      </c>
      <c r="O216" s="162" t="s">
        <v>3514</v>
      </c>
      <c r="P216" s="205">
        <v>33074</v>
      </c>
      <c r="Q216" s="205">
        <v>16800</v>
      </c>
      <c r="R216" s="205">
        <v>0</v>
      </c>
      <c r="S216" s="47">
        <v>20273</v>
      </c>
      <c r="T216" s="47">
        <v>0</v>
      </c>
      <c r="U216" s="47">
        <v>0</v>
      </c>
      <c r="V216" s="47">
        <f>_House23[[#This Row],[H&amp;R Block]]+_House23[[#This Row],[Intui (Turbo Tax)]]</f>
        <v>0</v>
      </c>
      <c r="W216" s="47" t="s">
        <v>1149</v>
      </c>
      <c r="X216" t="s">
        <v>1149</v>
      </c>
    </row>
    <row r="217" spans="2:24" x14ac:dyDescent="0.25">
      <c r="B217" s="162" t="s">
        <v>2562</v>
      </c>
      <c r="C217" s="162" t="str">
        <f>_House23[[#This Row],[Name]]&amp;""&amp;" ("&amp;""&amp;_House23[[#This Row],[Party]]&amp;""&amp;"-"&amp;""&amp;_House23[[#This Row],[Abbreviation]]&amp;""&amp;")"</f>
        <v>Dunn, Neal (R-FL)</v>
      </c>
      <c r="D217" s="162" t="s">
        <v>4038</v>
      </c>
      <c r="E217" s="198" t="s">
        <v>3952</v>
      </c>
      <c r="F217" s="203" t="s">
        <v>3952</v>
      </c>
      <c r="G217" s="203" t="str">
        <f>IF(_House23[[#This Row],[Import Name from Congress.Gov]]=_House23[[#This Row],[Test]],"","FALSE")</f>
        <v/>
      </c>
      <c r="H217" s="185" t="s">
        <v>37</v>
      </c>
      <c r="I217" s="162" t="s">
        <v>2563</v>
      </c>
      <c r="J217" s="162" t="s">
        <v>37</v>
      </c>
      <c r="K217" s="162" t="s">
        <v>1284</v>
      </c>
      <c r="L217" s="162" t="s">
        <v>305</v>
      </c>
      <c r="M217" s="162">
        <f>IF(_House23[[#This Row],[Party]]="D",1,0)</f>
        <v>0</v>
      </c>
      <c r="N217" s="162" t="s">
        <v>2564</v>
      </c>
      <c r="O217" s="162" t="s">
        <v>2565</v>
      </c>
      <c r="P217" s="205">
        <v>59826</v>
      </c>
      <c r="Q217" s="205">
        <v>15500</v>
      </c>
      <c r="R217" s="205">
        <v>0</v>
      </c>
      <c r="S217" s="47">
        <v>4241</v>
      </c>
      <c r="T217" s="47">
        <v>0</v>
      </c>
      <c r="U217" s="47">
        <v>0</v>
      </c>
      <c r="V217" s="47">
        <f>_House23[[#This Row],[H&amp;R Block]]+_House23[[#This Row],[Intui (Turbo Tax)]]</f>
        <v>0</v>
      </c>
      <c r="W217" s="47" t="s">
        <v>1149</v>
      </c>
      <c r="X217" t="s">
        <v>1149</v>
      </c>
    </row>
    <row r="218" spans="2:24" x14ac:dyDescent="0.25">
      <c r="B218" s="162" t="s">
        <v>3267</v>
      </c>
      <c r="C218" s="162" t="str">
        <f>_House23[[#This Row],[Name]]&amp;""&amp;" ("&amp;""&amp;_House23[[#This Row],[Party]]&amp;""&amp;"-"&amp;""&amp;_House23[[#This Row],[Abbreviation]]&amp;""&amp;")"</f>
        <v>Edwards, Chuck (R-NC)</v>
      </c>
      <c r="D218" s="162" t="s">
        <v>4039</v>
      </c>
      <c r="E218" s="198" t="s">
        <v>3925</v>
      </c>
      <c r="F218" s="203" t="s">
        <v>3925</v>
      </c>
      <c r="G218" s="203" t="str">
        <f>IF(_House23[[#This Row],[Import Name from Congress.Gov]]=_House23[[#This Row],[Test]],"","FALSE")</f>
        <v/>
      </c>
      <c r="H218" s="185" t="s">
        <v>61</v>
      </c>
      <c r="I218" s="162" t="s">
        <v>3268</v>
      </c>
      <c r="J218" s="162" t="s">
        <v>61</v>
      </c>
      <c r="K218" s="162" t="s">
        <v>1308</v>
      </c>
      <c r="L218" s="162" t="s">
        <v>305</v>
      </c>
      <c r="M218" s="162">
        <f>IF(_House23[[#This Row],[Party]]="D",1,0)</f>
        <v>0</v>
      </c>
      <c r="N218" s="162" t="s">
        <v>3269</v>
      </c>
      <c r="O218" s="162" t="s">
        <v>3270</v>
      </c>
      <c r="P218" s="205">
        <v>0</v>
      </c>
      <c r="Q218" s="205">
        <v>0</v>
      </c>
      <c r="R218" s="205">
        <v>0</v>
      </c>
      <c r="S218" s="47">
        <v>0</v>
      </c>
      <c r="T218" s="47">
        <v>0</v>
      </c>
      <c r="U218" s="47">
        <v>0</v>
      </c>
      <c r="V218" s="47">
        <f>_House23[[#This Row],[H&amp;R Block]]+_House23[[#This Row],[Intui (Turbo Tax)]]</f>
        <v>0</v>
      </c>
      <c r="W218" s="47" t="s">
        <v>1149</v>
      </c>
      <c r="X218" t="s">
        <v>1149</v>
      </c>
    </row>
    <row r="219" spans="2:24" x14ac:dyDescent="0.25">
      <c r="B219" s="70" t="s">
        <v>3595</v>
      </c>
      <c r="C219" s="70" t="str">
        <f>_House23[[#This Row],[Name]]&amp;""&amp;" ("&amp;""&amp;_House23[[#This Row],[Party]]&amp;""&amp;"-"&amp;""&amp;_House23[[#This Row],[Abbreviation]]&amp;""&amp;")"</f>
        <v>Escobar, Veronica (D-TX)</v>
      </c>
      <c r="D219" s="70" t="s">
        <v>4270</v>
      </c>
      <c r="E219" s="199" t="s">
        <v>1103</v>
      </c>
      <c r="F219" s="204" t="s">
        <v>1103</v>
      </c>
      <c r="G219" s="204" t="str">
        <f>IF(_House23[[#This Row],[Import Name from Congress.Gov]]=_House23[[#This Row],[Test]],"","FALSE")</f>
        <v/>
      </c>
      <c r="H219" s="184" t="s">
        <v>71</v>
      </c>
      <c r="I219" s="70" t="s">
        <v>3596</v>
      </c>
      <c r="J219" s="70" t="s">
        <v>71</v>
      </c>
      <c r="K219" s="70" t="s">
        <v>1318</v>
      </c>
      <c r="L219" s="70" t="s">
        <v>303</v>
      </c>
      <c r="M219" s="70">
        <f>IF(_House23[[#This Row],[Party]]="D",1,0)</f>
        <v>1</v>
      </c>
      <c r="N219" s="70" t="s">
        <v>3597</v>
      </c>
      <c r="O219" s="70" t="s">
        <v>3598</v>
      </c>
      <c r="P219" s="206">
        <v>62000</v>
      </c>
      <c r="Q219" s="206">
        <v>2000</v>
      </c>
      <c r="R219" s="206">
        <v>0</v>
      </c>
      <c r="S219" s="47">
        <v>0</v>
      </c>
      <c r="T219" s="47">
        <v>0</v>
      </c>
      <c r="U219" s="47">
        <v>0</v>
      </c>
      <c r="V219" s="47">
        <f>_House23[[#This Row],[H&amp;R Block]]+_House23[[#This Row],[Intui (Turbo Tax)]]</f>
        <v>0</v>
      </c>
      <c r="W219" s="47" t="s">
        <v>1150</v>
      </c>
      <c r="X219" t="s">
        <v>1161</v>
      </c>
    </row>
    <row r="220" spans="2:24" x14ac:dyDescent="0.25">
      <c r="B220" s="70" t="s">
        <v>3171</v>
      </c>
      <c r="C220" s="70" t="str">
        <f>_House23[[#This Row],[Name]]&amp;""&amp;" ("&amp;""&amp;_House23[[#This Row],[Party]]&amp;""&amp;"-"&amp;""&amp;_House23[[#This Row],[Abbreviation]]&amp;""&amp;")"</f>
        <v>Espaillat, Adriano (D-NY)</v>
      </c>
      <c r="D220" s="70" t="s">
        <v>4272</v>
      </c>
      <c r="E220" s="199" t="s">
        <v>1030</v>
      </c>
      <c r="F220" s="204" t="s">
        <v>1030</v>
      </c>
      <c r="G220" s="204" t="str">
        <f>IF(_House23[[#This Row],[Import Name from Congress.Gov]]=_House23[[#This Row],[Test]],"","FALSE")</f>
        <v/>
      </c>
      <c r="H220" s="184" t="s">
        <v>60</v>
      </c>
      <c r="I220" s="70" t="s">
        <v>3172</v>
      </c>
      <c r="J220" s="70" t="s">
        <v>60</v>
      </c>
      <c r="K220" s="70" t="s">
        <v>1307</v>
      </c>
      <c r="L220" s="70" t="s">
        <v>303</v>
      </c>
      <c r="M220" s="70">
        <f>IF(_House23[[#This Row],[Party]]="D",1,0)</f>
        <v>1</v>
      </c>
      <c r="N220" s="70" t="s">
        <v>3173</v>
      </c>
      <c r="O220" s="70" t="s">
        <v>3174</v>
      </c>
      <c r="P220" s="206">
        <v>59000</v>
      </c>
      <c r="Q220" s="206">
        <v>0</v>
      </c>
      <c r="R220" s="206">
        <v>0</v>
      </c>
      <c r="S220" s="47">
        <v>0</v>
      </c>
      <c r="T220" s="47">
        <v>0</v>
      </c>
      <c r="U220" s="47">
        <v>0</v>
      </c>
      <c r="V220" s="47">
        <f>_House23[[#This Row],[H&amp;R Block]]+_House23[[#This Row],[Intui (Turbo Tax)]]</f>
        <v>0</v>
      </c>
      <c r="W220" s="47" t="s">
        <v>1150</v>
      </c>
      <c r="X220" t="s">
        <v>1150</v>
      </c>
    </row>
    <row r="221" spans="2:24" x14ac:dyDescent="0.25">
      <c r="B221" s="70" t="s">
        <v>3467</v>
      </c>
      <c r="C221" s="70" t="str">
        <f>_House23[[#This Row],[Name]]&amp;""&amp;" ("&amp;""&amp;_House23[[#This Row],[Party]]&amp;""&amp;"-"&amp;""&amp;_House23[[#This Row],[Abbreviation]]&amp;""&amp;")"</f>
        <v>Evans, Dwight (D-PA)</v>
      </c>
      <c r="D221" s="70" t="s">
        <v>4273</v>
      </c>
      <c r="E221" s="199" t="s">
        <v>1080</v>
      </c>
      <c r="F221" s="204" t="s">
        <v>1080</v>
      </c>
      <c r="G221" s="204" t="str">
        <f>IF(_House23[[#This Row],[Import Name from Congress.Gov]]=_House23[[#This Row],[Test]],"","FALSE")</f>
        <v/>
      </c>
      <c r="H221" s="184" t="s">
        <v>66</v>
      </c>
      <c r="I221" s="70" t="s">
        <v>3468</v>
      </c>
      <c r="J221" s="70" t="s">
        <v>66</v>
      </c>
      <c r="K221" s="70" t="s">
        <v>1313</v>
      </c>
      <c r="L221" s="70" t="s">
        <v>303</v>
      </c>
      <c r="M221" s="70">
        <f>IF(_House23[[#This Row],[Party]]="D",1,0)</f>
        <v>1</v>
      </c>
      <c r="N221" s="70" t="s">
        <v>3469</v>
      </c>
      <c r="O221" s="70" t="s">
        <v>3470</v>
      </c>
      <c r="P221" s="206">
        <v>51150</v>
      </c>
      <c r="Q221" s="206">
        <v>4540</v>
      </c>
      <c r="R221" s="206">
        <v>0</v>
      </c>
      <c r="S221" s="47">
        <v>0</v>
      </c>
      <c r="T221" s="47">
        <v>0</v>
      </c>
      <c r="U221" s="47">
        <v>2500</v>
      </c>
      <c r="V221" s="47">
        <f>_House23[[#This Row],[H&amp;R Block]]+_House23[[#This Row],[Intui (Turbo Tax)]]</f>
        <v>2500</v>
      </c>
      <c r="W221" s="47" t="s">
        <v>1150</v>
      </c>
      <c r="X221" t="s">
        <v>1150</v>
      </c>
    </row>
    <row r="222" spans="2:24" x14ac:dyDescent="0.25">
      <c r="B222" s="162" t="s">
        <v>3020</v>
      </c>
      <c r="C222" s="162" t="str">
        <f>_House23[[#This Row],[Name]]&amp;""&amp;" ("&amp;""&amp;_House23[[#This Row],[Party]]&amp;""&amp;"-"&amp;""&amp;_House23[[#This Row],[Abbreviation]]&amp;""&amp;")"</f>
        <v>Ezell, Mike (R-MS)</v>
      </c>
      <c r="D222" s="162" t="s">
        <v>4043</v>
      </c>
      <c r="E222" s="198" t="s">
        <v>3914</v>
      </c>
      <c r="F222" s="203" t="s">
        <v>3914</v>
      </c>
      <c r="G222" s="203" t="str">
        <f>IF(_House23[[#This Row],[Import Name from Congress.Gov]]=_House23[[#This Row],[Test]],"","FALSE")</f>
        <v/>
      </c>
      <c r="H222" s="185" t="s">
        <v>52</v>
      </c>
      <c r="I222" s="162" t="s">
        <v>3021</v>
      </c>
      <c r="J222" s="162" t="s">
        <v>52</v>
      </c>
      <c r="K222" s="162" t="s">
        <v>1299</v>
      </c>
      <c r="L222" s="162" t="s">
        <v>305</v>
      </c>
      <c r="M222" s="162">
        <f>IF(_House23[[#This Row],[Party]]="D",1,0)</f>
        <v>0</v>
      </c>
      <c r="N222" s="162" t="s">
        <v>3022</v>
      </c>
      <c r="O222" s="162" t="s">
        <v>3023</v>
      </c>
      <c r="P222" s="205">
        <v>0</v>
      </c>
      <c r="Q222" s="205">
        <v>0</v>
      </c>
      <c r="R222" s="205">
        <v>0</v>
      </c>
      <c r="S222" s="47">
        <v>0</v>
      </c>
      <c r="T222" s="47">
        <v>0</v>
      </c>
      <c r="U222" s="47">
        <v>0</v>
      </c>
      <c r="V222" s="47">
        <f>_House23[[#This Row],[H&amp;R Block]]+_House23[[#This Row],[Intui (Turbo Tax)]]</f>
        <v>0</v>
      </c>
      <c r="W222" s="47" t="s">
        <v>1149</v>
      </c>
      <c r="X222" t="s">
        <v>1149</v>
      </c>
    </row>
    <row r="223" spans="2:24" x14ac:dyDescent="0.25">
      <c r="B223" s="162" t="s">
        <v>3697</v>
      </c>
      <c r="C223" s="162" t="str">
        <f>_House23[[#This Row],[Name]]&amp;""&amp;" ("&amp;""&amp;_House23[[#This Row],[Party]]&amp;""&amp;"-"&amp;""&amp;_House23[[#This Row],[Abbreviation]]&amp;""&amp;")"</f>
        <v>Fallon, Pat (R-TX)</v>
      </c>
      <c r="D223" s="162" t="s">
        <v>4044</v>
      </c>
      <c r="E223" s="198" t="s">
        <v>1118</v>
      </c>
      <c r="F223" s="203" t="s">
        <v>1118</v>
      </c>
      <c r="G223" s="203" t="str">
        <f>IF(_House23[[#This Row],[Import Name from Congress.Gov]]=_House23[[#This Row],[Test]],"","FALSE")</f>
        <v/>
      </c>
      <c r="H223" s="185" t="s">
        <v>71</v>
      </c>
      <c r="I223" s="162" t="s">
        <v>3698</v>
      </c>
      <c r="J223" s="162" t="s">
        <v>71</v>
      </c>
      <c r="K223" s="162" t="s">
        <v>1318</v>
      </c>
      <c r="L223" s="162" t="s">
        <v>305</v>
      </c>
      <c r="M223" s="162">
        <f>IF(_House23[[#This Row],[Party]]="D",1,0)</f>
        <v>0</v>
      </c>
      <c r="N223" s="162" t="s">
        <v>3699</v>
      </c>
      <c r="O223" s="162" t="s">
        <v>3700</v>
      </c>
      <c r="P223" s="205">
        <v>0</v>
      </c>
      <c r="Q223" s="205">
        <v>0</v>
      </c>
      <c r="R223" s="205">
        <v>0</v>
      </c>
      <c r="S223" s="47">
        <v>0</v>
      </c>
      <c r="T223" s="47">
        <v>0</v>
      </c>
      <c r="U223" s="47">
        <v>0</v>
      </c>
      <c r="V223" s="47">
        <f>_House23[[#This Row],[H&amp;R Block]]+_House23[[#This Row],[Intui (Turbo Tax)]]</f>
        <v>0</v>
      </c>
      <c r="W223" s="47" t="s">
        <v>1149</v>
      </c>
      <c r="X223" t="s">
        <v>1149</v>
      </c>
    </row>
    <row r="224" spans="2:24" x14ac:dyDescent="0.25">
      <c r="B224" s="162" t="s">
        <v>2621</v>
      </c>
      <c r="C224" s="162" t="str">
        <f>_House23[[#This Row],[Name]]&amp;""&amp;" ("&amp;""&amp;_House23[[#This Row],[Party]]&amp;""&amp;"-"&amp;""&amp;_House23[[#This Row],[Abbreviation]]&amp;""&amp;")"</f>
        <v>Ferguson, A. (R-GA)</v>
      </c>
      <c r="D224" s="162" t="s">
        <v>4046</v>
      </c>
      <c r="E224" s="198" t="s">
        <v>934</v>
      </c>
      <c r="F224" s="203" t="s">
        <v>934</v>
      </c>
      <c r="G224" s="203" t="str">
        <f>IF(_House23[[#This Row],[Import Name from Congress.Gov]]=_House23[[#This Row],[Test]],"","FALSE")</f>
        <v/>
      </c>
      <c r="H224" s="185" t="s">
        <v>38</v>
      </c>
      <c r="I224" s="162" t="s">
        <v>2622</v>
      </c>
      <c r="J224" s="162" t="s">
        <v>38</v>
      </c>
      <c r="K224" s="162" t="s">
        <v>1285</v>
      </c>
      <c r="L224" s="162" t="s">
        <v>305</v>
      </c>
      <c r="M224" s="162">
        <f>IF(_House23[[#This Row],[Party]]="D",1,0)</f>
        <v>0</v>
      </c>
      <c r="N224" s="162" t="s">
        <v>2623</v>
      </c>
      <c r="O224" s="162" t="s">
        <v>2624</v>
      </c>
      <c r="P224" s="205">
        <v>0</v>
      </c>
      <c r="Q224" s="205">
        <v>0</v>
      </c>
      <c r="R224" s="205">
        <v>0</v>
      </c>
      <c r="S224" s="47">
        <v>0</v>
      </c>
      <c r="T224" s="47">
        <v>0</v>
      </c>
      <c r="U224" s="47">
        <v>0</v>
      </c>
      <c r="V224" s="47">
        <f>_House23[[#This Row],[H&amp;R Block]]+_House23[[#This Row],[Intui (Turbo Tax)]]</f>
        <v>0</v>
      </c>
      <c r="W224" s="47" t="s">
        <v>1149</v>
      </c>
      <c r="X224" t="s">
        <v>1149</v>
      </c>
    </row>
    <row r="225" spans="2:24" x14ac:dyDescent="0.25">
      <c r="B225" s="162" t="s">
        <v>2976</v>
      </c>
      <c r="C225" s="162" t="str">
        <f>_House23[[#This Row],[Name]]&amp;""&amp;" ("&amp;""&amp;_House23[[#This Row],[Party]]&amp;""&amp;"-"&amp;""&amp;_House23[[#This Row],[Abbreviation]]&amp;""&amp;")"</f>
        <v>Finstad, Brad (R-MN)</v>
      </c>
      <c r="D225" s="162" t="s">
        <v>4047</v>
      </c>
      <c r="E225" s="198" t="s">
        <v>3913</v>
      </c>
      <c r="F225" s="203" t="s">
        <v>3913</v>
      </c>
      <c r="G225" s="203" t="str">
        <f>IF(_House23[[#This Row],[Import Name from Congress.Gov]]=_House23[[#This Row],[Test]],"","FALSE")</f>
        <v/>
      </c>
      <c r="H225" s="185" t="s">
        <v>51</v>
      </c>
      <c r="I225" s="162" t="s">
        <v>2977</v>
      </c>
      <c r="J225" s="162" t="s">
        <v>51</v>
      </c>
      <c r="K225" s="162" t="s">
        <v>1298</v>
      </c>
      <c r="L225" s="162" t="s">
        <v>305</v>
      </c>
      <c r="M225" s="162">
        <f>IF(_House23[[#This Row],[Party]]="D",1,0)</f>
        <v>0</v>
      </c>
      <c r="N225" s="162" t="s">
        <v>2978</v>
      </c>
      <c r="O225" s="162" t="s">
        <v>2979</v>
      </c>
      <c r="P225" s="205">
        <v>34550</v>
      </c>
      <c r="Q225" s="205">
        <v>250</v>
      </c>
      <c r="R225" s="205">
        <v>0</v>
      </c>
      <c r="S225" s="47">
        <v>11650</v>
      </c>
      <c r="T225" s="47">
        <v>0</v>
      </c>
      <c r="U225" s="47">
        <v>0</v>
      </c>
      <c r="V225" s="47">
        <f>_House23[[#This Row],[H&amp;R Block]]+_House23[[#This Row],[Intui (Turbo Tax)]]</f>
        <v>0</v>
      </c>
      <c r="W225" s="47" t="s">
        <v>1149</v>
      </c>
      <c r="X225" t="s">
        <v>1149</v>
      </c>
    </row>
    <row r="226" spans="2:24" x14ac:dyDescent="0.25">
      <c r="B226" s="162" t="s">
        <v>3000</v>
      </c>
      <c r="C226" s="162" t="str">
        <f>_House23[[#This Row],[Name]]&amp;""&amp;" ("&amp;""&amp;_House23[[#This Row],[Party]]&amp;""&amp;"-"&amp;""&amp;_House23[[#This Row],[Abbreviation]]&amp;""&amp;")"</f>
        <v>Fischbach, Michelle (R-MN)</v>
      </c>
      <c r="D226" s="162" t="s">
        <v>4048</v>
      </c>
      <c r="E226" s="198" t="s">
        <v>1004</v>
      </c>
      <c r="F226" s="203" t="s">
        <v>1004</v>
      </c>
      <c r="G226" s="203" t="str">
        <f>IF(_House23[[#This Row],[Import Name from Congress.Gov]]=_House23[[#This Row],[Test]],"","FALSE")</f>
        <v/>
      </c>
      <c r="H226" s="185" t="s">
        <v>51</v>
      </c>
      <c r="I226" s="162" t="s">
        <v>3001</v>
      </c>
      <c r="J226" s="162" t="s">
        <v>51</v>
      </c>
      <c r="K226" s="162" t="s">
        <v>1298</v>
      </c>
      <c r="L226" s="162" t="s">
        <v>305</v>
      </c>
      <c r="M226" s="162">
        <f>IF(_House23[[#This Row],[Party]]="D",1,0)</f>
        <v>0</v>
      </c>
      <c r="N226" s="162" t="s">
        <v>3002</v>
      </c>
      <c r="O226" s="162" t="s">
        <v>3003</v>
      </c>
      <c r="P226" s="205">
        <v>75106</v>
      </c>
      <c r="Q226" s="205">
        <v>0</v>
      </c>
      <c r="R226" s="205">
        <v>0</v>
      </c>
      <c r="S226" s="47">
        <v>13090</v>
      </c>
      <c r="T226" s="47">
        <v>0</v>
      </c>
      <c r="U226" s="47">
        <v>0</v>
      </c>
      <c r="V226" s="47">
        <f>_House23[[#This Row],[H&amp;R Block]]+_House23[[#This Row],[Intui (Turbo Tax)]]</f>
        <v>0</v>
      </c>
      <c r="W226" s="47" t="s">
        <v>1149</v>
      </c>
      <c r="X226" t="s">
        <v>1149</v>
      </c>
    </row>
    <row r="227" spans="2:24" x14ac:dyDescent="0.25">
      <c r="B227" s="162" t="s">
        <v>3845</v>
      </c>
      <c r="C227" s="162" t="str">
        <f>_House23[[#This Row],[Name]]&amp;""&amp;" ("&amp;""&amp;_House23[[#This Row],[Party]]&amp;""&amp;"-"&amp;""&amp;_House23[[#This Row],[Abbreviation]]&amp;""&amp;")"</f>
        <v>Fitzgerald, Scott (R-WI)</v>
      </c>
      <c r="D227" s="162" t="s">
        <v>4049</v>
      </c>
      <c r="E227" s="198" t="s">
        <v>1144</v>
      </c>
      <c r="F227" s="203" t="s">
        <v>1144</v>
      </c>
      <c r="G227" s="203" t="str">
        <f>IF(_House23[[#This Row],[Import Name from Congress.Gov]]=_House23[[#This Row],[Test]],"","FALSE")</f>
        <v/>
      </c>
      <c r="H227" s="185" t="s">
        <v>77</v>
      </c>
      <c r="I227" s="162" t="s">
        <v>3846</v>
      </c>
      <c r="J227" s="162" t="s">
        <v>77</v>
      </c>
      <c r="K227" s="162" t="s">
        <v>1324</v>
      </c>
      <c r="L227" s="162" t="s">
        <v>305</v>
      </c>
      <c r="M227" s="162">
        <f>IF(_House23[[#This Row],[Party]]="D",1,0)</f>
        <v>0</v>
      </c>
      <c r="N227" s="162" t="s">
        <v>3847</v>
      </c>
      <c r="O227" s="162" t="s">
        <v>3848</v>
      </c>
      <c r="P227" s="205">
        <v>53010</v>
      </c>
      <c r="Q227" s="205">
        <v>1500</v>
      </c>
      <c r="R227" s="205">
        <v>0</v>
      </c>
      <c r="S227" s="47">
        <v>16850</v>
      </c>
      <c r="T227" s="47">
        <v>0</v>
      </c>
      <c r="U227" s="47">
        <v>0</v>
      </c>
      <c r="V227" s="47">
        <f>_House23[[#This Row],[H&amp;R Block]]+_House23[[#This Row],[Intui (Turbo Tax)]]</f>
        <v>0</v>
      </c>
      <c r="W227" s="47" t="s">
        <v>1149</v>
      </c>
      <c r="X227" t="s">
        <v>1149</v>
      </c>
    </row>
    <row r="228" spans="2:24" x14ac:dyDescent="0.25">
      <c r="B228" s="162" t="s">
        <v>3543</v>
      </c>
      <c r="C228" s="162" t="str">
        <f>_House23[[#This Row],[Name]]&amp;""&amp;" ("&amp;""&amp;_House23[[#This Row],[Party]]&amp;""&amp;"-"&amp;""&amp;_House23[[#This Row],[Abbreviation]]&amp;""&amp;")"</f>
        <v>Fleischmann, Charles (R-TN)</v>
      </c>
      <c r="D228" s="162" t="s">
        <v>4051</v>
      </c>
      <c r="E228" s="198" t="s">
        <v>1094</v>
      </c>
      <c r="F228" s="203" t="s">
        <v>1094</v>
      </c>
      <c r="G228" s="203" t="str">
        <f>IF(_House23[[#This Row],[Import Name from Congress.Gov]]=_House23[[#This Row],[Test]],"","FALSE")</f>
        <v/>
      </c>
      <c r="H228" s="185" t="s">
        <v>70</v>
      </c>
      <c r="I228" s="162" t="s">
        <v>3544</v>
      </c>
      <c r="J228" s="162" t="s">
        <v>70</v>
      </c>
      <c r="K228" s="162" t="s">
        <v>1317</v>
      </c>
      <c r="L228" s="162" t="s">
        <v>305</v>
      </c>
      <c r="M228" s="162">
        <f>IF(_House23[[#This Row],[Party]]="D",1,0)</f>
        <v>0</v>
      </c>
      <c r="N228" s="162" t="s">
        <v>3545</v>
      </c>
      <c r="O228" s="162" t="s">
        <v>3546</v>
      </c>
      <c r="P228" s="205">
        <v>0</v>
      </c>
      <c r="Q228" s="205">
        <v>0</v>
      </c>
      <c r="R228" s="205">
        <v>0</v>
      </c>
      <c r="S228" s="47">
        <v>0</v>
      </c>
      <c r="T228" s="47">
        <v>0</v>
      </c>
      <c r="U228" s="47">
        <v>0</v>
      </c>
      <c r="V228" s="47">
        <f>_House23[[#This Row],[H&amp;R Block]]+_House23[[#This Row],[Intui (Turbo Tax)]]</f>
        <v>0</v>
      </c>
      <c r="W228" s="47" t="s">
        <v>1149</v>
      </c>
      <c r="X228" t="s">
        <v>1149</v>
      </c>
    </row>
    <row r="229" spans="2:24" x14ac:dyDescent="0.25">
      <c r="B229" s="70" t="s">
        <v>3709</v>
      </c>
      <c r="C229" s="70" t="str">
        <f>_House23[[#This Row],[Name]]&amp;""&amp;" ("&amp;""&amp;_House23[[#This Row],[Party]]&amp;""&amp;"-"&amp;""&amp;_House23[[#This Row],[Abbreviation]]&amp;""&amp;")"</f>
        <v>Fletcher, Lizzie (D-TX)</v>
      </c>
      <c r="D229" s="70" t="s">
        <v>4274</v>
      </c>
      <c r="E229" s="199" t="s">
        <v>1120</v>
      </c>
      <c r="F229" s="204" t="s">
        <v>1120</v>
      </c>
      <c r="G229" s="204" t="str">
        <f>IF(_House23[[#This Row],[Import Name from Congress.Gov]]=_House23[[#This Row],[Test]],"","FALSE")</f>
        <v/>
      </c>
      <c r="H229" s="184" t="s">
        <v>71</v>
      </c>
      <c r="I229" s="70" t="s">
        <v>3710</v>
      </c>
      <c r="J229" s="70" t="s">
        <v>71</v>
      </c>
      <c r="K229" s="70" t="s">
        <v>1318</v>
      </c>
      <c r="L229" s="70" t="s">
        <v>303</v>
      </c>
      <c r="M229" s="70">
        <f>IF(_House23[[#This Row],[Party]]="D",1,0)</f>
        <v>1</v>
      </c>
      <c r="N229" s="70" t="s">
        <v>3711</v>
      </c>
      <c r="O229" s="70" t="s">
        <v>3712</v>
      </c>
      <c r="P229" s="206">
        <v>154049</v>
      </c>
      <c r="Q229" s="206">
        <v>0</v>
      </c>
      <c r="R229" s="206">
        <v>0</v>
      </c>
      <c r="S229" s="47">
        <v>0</v>
      </c>
      <c r="T229" s="47">
        <v>0</v>
      </c>
      <c r="U229" s="47">
        <v>0</v>
      </c>
      <c r="V229" s="47">
        <f>_House23[[#This Row],[H&amp;R Block]]+_House23[[#This Row],[Intui (Turbo Tax)]]</f>
        <v>0</v>
      </c>
      <c r="W229" s="47" t="s">
        <v>1150</v>
      </c>
      <c r="X229" t="s">
        <v>1150</v>
      </c>
    </row>
    <row r="230" spans="2:24" x14ac:dyDescent="0.25">
      <c r="B230" s="162" t="s">
        <v>3064</v>
      </c>
      <c r="C230" s="162" t="str">
        <f>_House23[[#This Row],[Name]]&amp;""&amp;" ("&amp;""&amp;_House23[[#This Row],[Party]]&amp;""&amp;"-"&amp;""&amp;_House23[[#This Row],[Abbreviation]]&amp;""&amp;")"</f>
        <v>Flood, Mike (R-NE)</v>
      </c>
      <c r="D230" s="162" t="s">
        <v>4052</v>
      </c>
      <c r="E230" s="198" t="s">
        <v>1013</v>
      </c>
      <c r="F230" s="203" t="s">
        <v>1013</v>
      </c>
      <c r="G230" s="203" t="str">
        <f>IF(_House23[[#This Row],[Import Name from Congress.Gov]]=_House23[[#This Row],[Test]],"","FALSE")</f>
        <v/>
      </c>
      <c r="H230" s="185" t="s">
        <v>55</v>
      </c>
      <c r="I230" s="162" t="s">
        <v>3065</v>
      </c>
      <c r="J230" s="162" t="s">
        <v>55</v>
      </c>
      <c r="K230" s="162" t="s">
        <v>1302</v>
      </c>
      <c r="L230" s="162" t="s">
        <v>305</v>
      </c>
      <c r="M230" s="162">
        <f>IF(_House23[[#This Row],[Party]]="D",1,0)</f>
        <v>0</v>
      </c>
      <c r="N230" s="162" t="s">
        <v>3066</v>
      </c>
      <c r="O230" s="162" t="s">
        <v>3067</v>
      </c>
      <c r="P230" s="205">
        <v>0</v>
      </c>
      <c r="Q230" s="205">
        <v>0</v>
      </c>
      <c r="R230" s="205">
        <v>0</v>
      </c>
      <c r="S230" s="47">
        <v>0</v>
      </c>
      <c r="T230" s="47">
        <v>0</v>
      </c>
      <c r="U230" s="47">
        <v>0</v>
      </c>
      <c r="V230" s="47">
        <f>_House23[[#This Row],[H&amp;R Block]]+_House23[[#This Row],[Intui (Turbo Tax)]]</f>
        <v>0</v>
      </c>
      <c r="W230" s="47" t="s">
        <v>1149</v>
      </c>
      <c r="X230" t="s">
        <v>1149</v>
      </c>
    </row>
    <row r="231" spans="2:24" x14ac:dyDescent="0.25">
      <c r="B231" s="70" t="s">
        <v>3295</v>
      </c>
      <c r="C231" s="70" t="str">
        <f>_House23[[#This Row],[Name]]&amp;""&amp;" ("&amp;""&amp;_House23[[#This Row],[Party]]&amp;""&amp;"-"&amp;""&amp;_House23[[#This Row],[Abbreviation]]&amp;""&amp;")"</f>
        <v>Foushee, Valerie (D-NC)</v>
      </c>
      <c r="D231" s="70" t="s">
        <v>4276</v>
      </c>
      <c r="E231" s="199" t="s">
        <v>3927</v>
      </c>
      <c r="F231" s="204" t="s">
        <v>3927</v>
      </c>
      <c r="G231" s="204" t="str">
        <f>IF(_House23[[#This Row],[Import Name from Congress.Gov]]=_House23[[#This Row],[Test]],"","FALSE")</f>
        <v/>
      </c>
      <c r="H231" s="184" t="s">
        <v>61</v>
      </c>
      <c r="I231" s="70" t="s">
        <v>3296</v>
      </c>
      <c r="J231" s="70" t="s">
        <v>61</v>
      </c>
      <c r="K231" s="70" t="s">
        <v>1308</v>
      </c>
      <c r="L231" s="70" t="s">
        <v>303</v>
      </c>
      <c r="M231" s="70">
        <f>IF(_House23[[#This Row],[Party]]="D",1,0)</f>
        <v>1</v>
      </c>
      <c r="N231" s="70" t="s">
        <v>3297</v>
      </c>
      <c r="O231" s="70" t="s">
        <v>3298</v>
      </c>
      <c r="P231" s="206">
        <v>0</v>
      </c>
      <c r="Q231" s="206">
        <v>0</v>
      </c>
      <c r="R231" s="206">
        <v>0</v>
      </c>
      <c r="S231" s="47">
        <v>0</v>
      </c>
      <c r="T231" s="47">
        <v>0</v>
      </c>
      <c r="U231" s="47">
        <v>0</v>
      </c>
      <c r="V231" s="47">
        <f>_House23[[#This Row],[H&amp;R Block]]+_House23[[#This Row],[Intui (Turbo Tax)]]</f>
        <v>0</v>
      </c>
      <c r="W231" s="47" t="s">
        <v>1150</v>
      </c>
      <c r="X231" t="s">
        <v>1150</v>
      </c>
    </row>
    <row r="232" spans="2:24" x14ac:dyDescent="0.25">
      <c r="B232" s="162" t="s">
        <v>3299</v>
      </c>
      <c r="C232" s="162" t="str">
        <f>_House23[[#This Row],[Name]]&amp;""&amp;" ("&amp;""&amp;_House23[[#This Row],[Party]]&amp;""&amp;"-"&amp;""&amp;_House23[[#This Row],[Abbreviation]]&amp;""&amp;")"</f>
        <v>Foxx, Virginia (R-NC)</v>
      </c>
      <c r="D232" s="162" t="s">
        <v>4053</v>
      </c>
      <c r="E232" s="198" t="s">
        <v>1049</v>
      </c>
      <c r="F232" s="203" t="s">
        <v>1049</v>
      </c>
      <c r="G232" s="203" t="str">
        <f>IF(_House23[[#This Row],[Import Name from Congress.Gov]]=_House23[[#This Row],[Test]],"","FALSE")</f>
        <v/>
      </c>
      <c r="H232" s="185" t="s">
        <v>61</v>
      </c>
      <c r="I232" s="162" t="s">
        <v>3300</v>
      </c>
      <c r="J232" s="162" t="s">
        <v>61</v>
      </c>
      <c r="K232" s="162" t="s">
        <v>1308</v>
      </c>
      <c r="L232" s="162" t="s">
        <v>305</v>
      </c>
      <c r="M232" s="162">
        <f>IF(_House23[[#This Row],[Party]]="D",1,0)</f>
        <v>0</v>
      </c>
      <c r="N232" s="162" t="s">
        <v>3301</v>
      </c>
      <c r="O232" s="162" t="s">
        <v>3302</v>
      </c>
      <c r="P232" s="205">
        <v>44390</v>
      </c>
      <c r="Q232" s="205">
        <v>6000</v>
      </c>
      <c r="R232" s="205">
        <v>0</v>
      </c>
      <c r="S232" s="47">
        <v>16880</v>
      </c>
      <c r="T232" s="47">
        <v>0</v>
      </c>
      <c r="U232" s="47">
        <v>0</v>
      </c>
      <c r="V232" s="47">
        <f>_House23[[#This Row],[H&amp;R Block]]+_House23[[#This Row],[Intui (Turbo Tax)]]</f>
        <v>0</v>
      </c>
      <c r="W232" s="47" t="s">
        <v>1149</v>
      </c>
      <c r="X232" t="s">
        <v>1149</v>
      </c>
    </row>
    <row r="233" spans="2:24" x14ac:dyDescent="0.25">
      <c r="B233" s="70" t="s">
        <v>1183</v>
      </c>
      <c r="C233" s="70" t="str">
        <f>_House23[[#This Row],[Name]]&amp;""&amp;" ("&amp;""&amp;_House23[[#This Row],[Party]]&amp;""&amp;"-"&amp;""&amp;_House23[[#This Row],[Abbreviation]]&amp;""&amp;")"</f>
        <v>Frankel, Lois (D-FL)</v>
      </c>
      <c r="D233" s="70" t="s">
        <v>4277</v>
      </c>
      <c r="E233" s="199" t="s">
        <v>1183</v>
      </c>
      <c r="F233" s="204" t="s">
        <v>1183</v>
      </c>
      <c r="G233" s="204" t="str">
        <f>IF(_House23[[#This Row],[Import Name from Congress.Gov]]=_House23[[#This Row],[Test]],"","FALSE")</f>
        <v/>
      </c>
      <c r="H233" s="184" t="s">
        <v>37</v>
      </c>
      <c r="I233" s="70" t="s">
        <v>2535</v>
      </c>
      <c r="J233" s="70" t="s">
        <v>37</v>
      </c>
      <c r="K233" s="70" t="s">
        <v>1284</v>
      </c>
      <c r="L233" s="70" t="s">
        <v>303</v>
      </c>
      <c r="M233" s="70">
        <f>IF(_House23[[#This Row],[Party]]="D",1,0)</f>
        <v>1</v>
      </c>
      <c r="N233" s="70" t="s">
        <v>2536</v>
      </c>
      <c r="O233" s="70" t="s">
        <v>2537</v>
      </c>
      <c r="P233" s="206">
        <v>94969</v>
      </c>
      <c r="Q233" s="206">
        <v>5900</v>
      </c>
      <c r="R233" s="206">
        <v>0</v>
      </c>
      <c r="S233" s="47">
        <v>0</v>
      </c>
      <c r="T233" s="47">
        <v>0</v>
      </c>
      <c r="U233" s="47">
        <v>0</v>
      </c>
      <c r="V233" s="47">
        <f>_House23[[#This Row],[H&amp;R Block]]+_House23[[#This Row],[Intui (Turbo Tax)]]</f>
        <v>0</v>
      </c>
      <c r="W233" s="47" t="s">
        <v>1150</v>
      </c>
      <c r="X233" t="s">
        <v>1149</v>
      </c>
    </row>
    <row r="234" spans="2:24" x14ac:dyDescent="0.25">
      <c r="B234" s="162" t="s">
        <v>2515</v>
      </c>
      <c r="C234" s="162" t="str">
        <f>_House23[[#This Row],[Name]]&amp;""&amp;" ("&amp;""&amp;_House23[[#This Row],[Party]]&amp;""&amp;"-"&amp;""&amp;_House23[[#This Row],[Abbreviation]]&amp;""&amp;")"</f>
        <v>Franklin, C. (R-FL)</v>
      </c>
      <c r="D234" s="162" t="s">
        <v>4054</v>
      </c>
      <c r="E234" s="198" t="s">
        <v>1210</v>
      </c>
      <c r="F234" s="203" t="s">
        <v>1210</v>
      </c>
      <c r="G234" s="203" t="str">
        <f>IF(_House23[[#This Row],[Import Name from Congress.Gov]]=_House23[[#This Row],[Test]],"","FALSE")</f>
        <v/>
      </c>
      <c r="H234" s="185" t="s">
        <v>37</v>
      </c>
      <c r="I234" s="162" t="s">
        <v>2516</v>
      </c>
      <c r="J234" s="162" t="s">
        <v>37</v>
      </c>
      <c r="K234" s="162" t="s">
        <v>1284</v>
      </c>
      <c r="L234" s="162" t="s">
        <v>305</v>
      </c>
      <c r="M234" s="162">
        <f>IF(_House23[[#This Row],[Party]]="D",1,0)</f>
        <v>0</v>
      </c>
      <c r="N234" s="162" t="s">
        <v>2517</v>
      </c>
      <c r="O234" s="162" t="s">
        <v>2518</v>
      </c>
      <c r="P234" s="205">
        <v>0</v>
      </c>
      <c r="Q234" s="205">
        <v>0</v>
      </c>
      <c r="R234" s="205">
        <v>0</v>
      </c>
      <c r="S234" s="47">
        <v>0</v>
      </c>
      <c r="T234" s="47">
        <v>0</v>
      </c>
      <c r="U234" s="47">
        <v>0</v>
      </c>
      <c r="V234" s="47">
        <f>_House23[[#This Row],[H&amp;R Block]]+_House23[[#This Row],[Intui (Turbo Tax)]]</f>
        <v>0</v>
      </c>
      <c r="W234" s="47" t="s">
        <v>1149</v>
      </c>
      <c r="X234" t="s">
        <v>1149</v>
      </c>
    </row>
    <row r="235" spans="2:24" x14ac:dyDescent="0.25">
      <c r="B235" s="162" t="s">
        <v>3527</v>
      </c>
      <c r="C235" s="162" t="str">
        <f>_House23[[#This Row],[Name]]&amp;""&amp;" ("&amp;""&amp;_House23[[#This Row],[Party]]&amp;""&amp;"-"&amp;""&amp;_House23[[#This Row],[Abbreviation]]&amp;""&amp;")"</f>
        <v>Fry, Russell (R-SC)</v>
      </c>
      <c r="D235" s="162" t="s">
        <v>4055</v>
      </c>
      <c r="E235" s="198" t="s">
        <v>3935</v>
      </c>
      <c r="F235" s="203" t="s">
        <v>3935</v>
      </c>
      <c r="G235" s="203" t="str">
        <f>IF(_House23[[#This Row],[Import Name from Congress.Gov]]=_House23[[#This Row],[Test]],"","FALSE")</f>
        <v/>
      </c>
      <c r="H235" s="185" t="s">
        <v>68</v>
      </c>
      <c r="I235" s="162" t="s">
        <v>3528</v>
      </c>
      <c r="J235" s="162" t="s">
        <v>68</v>
      </c>
      <c r="K235" s="162" t="s">
        <v>1315</v>
      </c>
      <c r="L235" s="162" t="s">
        <v>305</v>
      </c>
      <c r="M235" s="162">
        <f>IF(_House23[[#This Row],[Party]]="D",1,0)</f>
        <v>0</v>
      </c>
      <c r="N235" s="162" t="s">
        <v>3529</v>
      </c>
      <c r="O235" s="162" t="s">
        <v>3530</v>
      </c>
      <c r="P235" s="205">
        <v>0</v>
      </c>
      <c r="Q235" s="205">
        <v>0</v>
      </c>
      <c r="R235" s="205">
        <v>0</v>
      </c>
      <c r="S235" s="47">
        <v>0</v>
      </c>
      <c r="T235" s="47">
        <v>0</v>
      </c>
      <c r="U235" s="47">
        <v>0</v>
      </c>
      <c r="V235" s="47">
        <f>_House23[[#This Row],[H&amp;R Block]]+_House23[[#This Row],[Intui (Turbo Tax)]]</f>
        <v>0</v>
      </c>
      <c r="W235" s="47" t="s">
        <v>1149</v>
      </c>
      <c r="X235" t="s">
        <v>1149</v>
      </c>
    </row>
    <row r="236" spans="2:24" x14ac:dyDescent="0.25">
      <c r="B236" s="162" t="s">
        <v>2656</v>
      </c>
      <c r="C236" s="162" t="str">
        <f>_House23[[#This Row],[Name]]&amp;""&amp;" ("&amp;""&amp;_House23[[#This Row],[Party]]&amp;""&amp;"-"&amp;""&amp;_House23[[#This Row],[Abbreviation]]&amp;""&amp;")"</f>
        <v>Fulcher, Russ (R-ID)</v>
      </c>
      <c r="D236" s="162" t="s">
        <v>4056</v>
      </c>
      <c r="E236" s="198" t="s">
        <v>938</v>
      </c>
      <c r="F236" s="203" t="s">
        <v>938</v>
      </c>
      <c r="G236" s="203" t="str">
        <f>IF(_House23[[#This Row],[Import Name from Congress.Gov]]=_House23[[#This Row],[Test]],"","FALSE")</f>
        <v/>
      </c>
      <c r="H236" s="185" t="s">
        <v>40</v>
      </c>
      <c r="I236" s="162" t="s">
        <v>2657</v>
      </c>
      <c r="J236" s="162" t="s">
        <v>40</v>
      </c>
      <c r="K236" s="162" t="s">
        <v>1287</v>
      </c>
      <c r="L236" s="162" t="s">
        <v>305</v>
      </c>
      <c r="M236" s="162">
        <f>IF(_House23[[#This Row],[Party]]="D",1,0)</f>
        <v>0</v>
      </c>
      <c r="N236" s="162" t="s">
        <v>2658</v>
      </c>
      <c r="O236" s="162" t="s">
        <v>2659</v>
      </c>
      <c r="P236" s="205">
        <v>28100</v>
      </c>
      <c r="Q236" s="205">
        <v>250</v>
      </c>
      <c r="R236" s="205">
        <v>0</v>
      </c>
      <c r="S236" s="47">
        <v>5500</v>
      </c>
      <c r="T236" s="47">
        <v>0</v>
      </c>
      <c r="U236" s="47">
        <v>0</v>
      </c>
      <c r="V236" s="47">
        <f>_House23[[#This Row],[H&amp;R Block]]+_House23[[#This Row],[Intui (Turbo Tax)]]</f>
        <v>0</v>
      </c>
      <c r="W236" s="47" t="s">
        <v>1149</v>
      </c>
      <c r="X236" t="s">
        <v>1149</v>
      </c>
    </row>
    <row r="237" spans="2:24" x14ac:dyDescent="0.25">
      <c r="B237" s="162" t="s">
        <v>2523</v>
      </c>
      <c r="C237" s="162" t="str">
        <f>_House23[[#This Row],[Name]]&amp;""&amp;" ("&amp;""&amp;_House23[[#This Row],[Party]]&amp;""&amp;"-"&amp;""&amp;_House23[[#This Row],[Abbreviation]]&amp;""&amp;")"</f>
        <v>Gaetz, Matt (R-FL)</v>
      </c>
      <c r="D237" s="162" t="s">
        <v>4057</v>
      </c>
      <c r="E237" s="198" t="s">
        <v>911</v>
      </c>
      <c r="F237" s="203" t="s">
        <v>911</v>
      </c>
      <c r="G237" s="203" t="str">
        <f>IF(_House23[[#This Row],[Import Name from Congress.Gov]]=_House23[[#This Row],[Test]],"","FALSE")</f>
        <v/>
      </c>
      <c r="H237" s="185" t="s">
        <v>37</v>
      </c>
      <c r="I237" s="162" t="s">
        <v>2524</v>
      </c>
      <c r="J237" s="162" t="s">
        <v>37</v>
      </c>
      <c r="K237" s="162" t="s">
        <v>1284</v>
      </c>
      <c r="L237" s="162" t="s">
        <v>305</v>
      </c>
      <c r="M237" s="162">
        <f>IF(_House23[[#This Row],[Party]]="D",1,0)</f>
        <v>0</v>
      </c>
      <c r="N237" s="162" t="s">
        <v>2525</v>
      </c>
      <c r="O237" s="162" t="s">
        <v>2526</v>
      </c>
      <c r="P237" s="205">
        <v>74695</v>
      </c>
      <c r="Q237" s="205">
        <v>1875</v>
      </c>
      <c r="R237" s="205">
        <v>0</v>
      </c>
      <c r="S237" s="47">
        <v>0</v>
      </c>
      <c r="T237" s="47">
        <v>75</v>
      </c>
      <c r="U237" s="47">
        <v>0</v>
      </c>
      <c r="V237" s="47">
        <f>_House23[[#This Row],[H&amp;R Block]]+_House23[[#This Row],[Intui (Turbo Tax)]]</f>
        <v>75</v>
      </c>
      <c r="W237" s="47" t="s">
        <v>1149</v>
      </c>
      <c r="X237" t="s">
        <v>1149</v>
      </c>
    </row>
    <row r="238" spans="2:24" x14ac:dyDescent="0.25">
      <c r="B238" s="162" t="s">
        <v>3857</v>
      </c>
      <c r="C238" s="162" t="str">
        <f>_House23[[#This Row],[Name]]&amp;""&amp;" ("&amp;""&amp;_House23[[#This Row],[Party]]&amp;""&amp;"-"&amp;""&amp;_House23[[#This Row],[Abbreviation]]&amp;""&amp;")"</f>
        <v>Gallagher, Mike (R-WI)</v>
      </c>
      <c r="D238" s="162" t="s">
        <v>4058</v>
      </c>
      <c r="E238" s="198" t="s">
        <v>1147</v>
      </c>
      <c r="F238" s="203" t="s">
        <v>1147</v>
      </c>
      <c r="G238" s="203" t="str">
        <f>IF(_House23[[#This Row],[Import Name from Congress.Gov]]=_House23[[#This Row],[Test]],"","FALSE")</f>
        <v/>
      </c>
      <c r="H238" s="185" t="s">
        <v>77</v>
      </c>
      <c r="I238" s="162" t="s">
        <v>3858</v>
      </c>
      <c r="J238" s="162" t="s">
        <v>77</v>
      </c>
      <c r="K238" s="162" t="s">
        <v>1324</v>
      </c>
      <c r="L238" s="162" t="s">
        <v>305</v>
      </c>
      <c r="M238" s="162">
        <f>IF(_House23[[#This Row],[Party]]="D",1,0)</f>
        <v>0</v>
      </c>
      <c r="N238" s="162" t="s">
        <v>3859</v>
      </c>
      <c r="O238" s="162" t="s">
        <v>3860</v>
      </c>
      <c r="P238" s="205">
        <v>116850</v>
      </c>
      <c r="Q238" s="205">
        <v>0</v>
      </c>
      <c r="R238" s="205">
        <v>0</v>
      </c>
      <c r="S238" s="47">
        <v>4540</v>
      </c>
      <c r="T238" s="47">
        <v>0</v>
      </c>
      <c r="U238" s="47">
        <v>0</v>
      </c>
      <c r="V238" s="47">
        <f>_House23[[#This Row],[H&amp;R Block]]+_House23[[#This Row],[Intui (Turbo Tax)]]</f>
        <v>0</v>
      </c>
      <c r="W238" s="47" t="s">
        <v>1149</v>
      </c>
      <c r="X238" t="s">
        <v>1149</v>
      </c>
    </row>
    <row r="239" spans="2:24" x14ac:dyDescent="0.25">
      <c r="B239" s="70" t="s">
        <v>2419</v>
      </c>
      <c r="C239" s="70" t="str">
        <f>_House23[[#This Row],[Name]]&amp;""&amp;" ("&amp;""&amp;_House23[[#This Row],[Party]]&amp;""&amp;"-"&amp;""&amp;_House23[[#This Row],[Abbreviation]]&amp;""&amp;")"</f>
        <v>Garamendi, John (D-CA)</v>
      </c>
      <c r="D239" s="70" t="s">
        <v>4280</v>
      </c>
      <c r="E239" s="199" t="s">
        <v>878</v>
      </c>
      <c r="F239" s="204" t="s">
        <v>878</v>
      </c>
      <c r="G239" s="204" t="str">
        <f>IF(_House23[[#This Row],[Import Name from Congress.Gov]]=_House23[[#This Row],[Test]],"","FALSE")</f>
        <v/>
      </c>
      <c r="H239" s="184" t="s">
        <v>33</v>
      </c>
      <c r="I239" s="70" t="s">
        <v>2420</v>
      </c>
      <c r="J239" s="70" t="s">
        <v>33</v>
      </c>
      <c r="K239" s="70" t="s">
        <v>1279</v>
      </c>
      <c r="L239" s="70" t="s">
        <v>303</v>
      </c>
      <c r="M239" s="70">
        <f>IF(_House23[[#This Row],[Party]]="D",1,0)</f>
        <v>1</v>
      </c>
      <c r="N239" s="70" t="s">
        <v>2421</v>
      </c>
      <c r="O239" s="70" t="s">
        <v>2422</v>
      </c>
      <c r="P239" s="206">
        <v>60250</v>
      </c>
      <c r="Q239" s="206">
        <v>2750</v>
      </c>
      <c r="R239" s="206">
        <v>0</v>
      </c>
      <c r="S239" s="47">
        <v>0</v>
      </c>
      <c r="T239" s="47">
        <v>0</v>
      </c>
      <c r="U239" s="47">
        <v>0</v>
      </c>
      <c r="V239" s="47">
        <f>_House23[[#This Row],[H&amp;R Block]]+_House23[[#This Row],[Intui (Turbo Tax)]]</f>
        <v>0</v>
      </c>
      <c r="W239" s="47" t="s">
        <v>1150</v>
      </c>
      <c r="X239" t="s">
        <v>1150</v>
      </c>
    </row>
    <row r="240" spans="2:24" x14ac:dyDescent="0.25">
      <c r="B240" s="162" t="s">
        <v>2291</v>
      </c>
      <c r="C240" s="162" t="str">
        <f>_House23[[#This Row],[Name]]&amp;""&amp;" ("&amp;""&amp;_House23[[#This Row],[Party]]&amp;""&amp;"-"&amp;""&amp;_House23[[#This Row],[Abbreviation]]&amp;""&amp;")"</f>
        <v>Garcia, Mike (R-CA)</v>
      </c>
      <c r="D240" s="162" t="s">
        <v>4060</v>
      </c>
      <c r="E240" s="198" t="s">
        <v>2291</v>
      </c>
      <c r="F240" s="203" t="s">
        <v>2291</v>
      </c>
      <c r="G240" s="203" t="str">
        <f>IF(_House23[[#This Row],[Import Name from Congress.Gov]]=_House23[[#This Row],[Test]],"","FALSE")</f>
        <v/>
      </c>
      <c r="H240" s="185" t="s">
        <v>33</v>
      </c>
      <c r="I240" s="162" t="s">
        <v>2292</v>
      </c>
      <c r="J240" s="162" t="s">
        <v>33</v>
      </c>
      <c r="K240" s="162" t="s">
        <v>1279</v>
      </c>
      <c r="L240" s="162" t="s">
        <v>305</v>
      </c>
      <c r="M240" s="162">
        <f>IF(_House23[[#This Row],[Party]]="D",1,0)</f>
        <v>0</v>
      </c>
      <c r="N240" s="162" t="s">
        <v>2293</v>
      </c>
      <c r="O240" s="162" t="s">
        <v>2294</v>
      </c>
      <c r="P240" s="205">
        <v>358552</v>
      </c>
      <c r="Q240" s="205">
        <v>3765</v>
      </c>
      <c r="R240" s="205">
        <v>0</v>
      </c>
      <c r="S240" s="47">
        <v>43590</v>
      </c>
      <c r="T240" s="47">
        <v>0</v>
      </c>
      <c r="U240" s="47">
        <v>0</v>
      </c>
      <c r="V240" s="47">
        <f>_House23[[#This Row],[H&amp;R Block]]+_House23[[#This Row],[Intui (Turbo Tax)]]</f>
        <v>0</v>
      </c>
      <c r="W240" s="47" t="s">
        <v>1149</v>
      </c>
      <c r="X240" t="s">
        <v>1149</v>
      </c>
    </row>
    <row r="241" spans="2:24" x14ac:dyDescent="0.25">
      <c r="B241" s="70" t="s">
        <v>2359</v>
      </c>
      <c r="C241" s="70" t="str">
        <f>_House23[[#This Row],[Name]]&amp;""&amp;" ("&amp;""&amp;_House23[[#This Row],[Party]]&amp;""&amp;"-"&amp;""&amp;_House23[[#This Row],[Abbreviation]]&amp;""&amp;")"</f>
        <v>Garcia, Robert (D-CA)</v>
      </c>
      <c r="D241" s="70" t="s">
        <v>4281</v>
      </c>
      <c r="E241" s="199" t="s">
        <v>2359</v>
      </c>
      <c r="F241" s="204" t="s">
        <v>2359</v>
      </c>
      <c r="G241" s="204" t="str">
        <f>IF(_House23[[#This Row],[Import Name from Congress.Gov]]=_House23[[#This Row],[Test]],"","FALSE")</f>
        <v/>
      </c>
      <c r="H241" s="184" t="s">
        <v>33</v>
      </c>
      <c r="I241" s="70" t="s">
        <v>2360</v>
      </c>
      <c r="J241" s="70" t="s">
        <v>33</v>
      </c>
      <c r="K241" s="70" t="s">
        <v>1279</v>
      </c>
      <c r="L241" s="70" t="s">
        <v>303</v>
      </c>
      <c r="M241" s="70">
        <f>IF(_House23[[#This Row],[Party]]="D",1,0)</f>
        <v>1</v>
      </c>
      <c r="N241" s="70" t="s">
        <v>2361</v>
      </c>
      <c r="O241" s="70" t="s">
        <v>2362</v>
      </c>
      <c r="P241" s="206">
        <v>0</v>
      </c>
      <c r="Q241" s="206">
        <v>0</v>
      </c>
      <c r="R241" s="206">
        <v>0</v>
      </c>
      <c r="S241" s="47">
        <v>0</v>
      </c>
      <c r="T241" s="47">
        <v>0</v>
      </c>
      <c r="U241" s="47">
        <v>0</v>
      </c>
      <c r="V241" s="47">
        <f>_House23[[#This Row],[H&amp;R Block]]+_House23[[#This Row],[Intui (Turbo Tax)]]</f>
        <v>0</v>
      </c>
      <c r="W241" s="47" t="s">
        <v>1150</v>
      </c>
      <c r="X241" t="s">
        <v>1150</v>
      </c>
    </row>
    <row r="242" spans="2:24" x14ac:dyDescent="0.25">
      <c r="B242" s="70" t="s">
        <v>2852</v>
      </c>
      <c r="C242" s="70" t="str">
        <f>_House23[[#This Row],[Name]]&amp;""&amp;" ("&amp;""&amp;_House23[[#This Row],[Party]]&amp;""&amp;"-"&amp;""&amp;_House23[[#This Row],[Abbreviation]]&amp;""&amp;")"</f>
        <v>Golden, Jared (D-ME)</v>
      </c>
      <c r="D242" s="70" t="s">
        <v>4283</v>
      </c>
      <c r="E242" s="199" t="s">
        <v>3953</v>
      </c>
      <c r="F242" s="204" t="s">
        <v>3953</v>
      </c>
      <c r="G242" s="204" t="str">
        <f>IF(_House23[[#This Row],[Import Name from Congress.Gov]]=_House23[[#This Row],[Test]],"","FALSE")</f>
        <v/>
      </c>
      <c r="H242" s="184" t="s">
        <v>47</v>
      </c>
      <c r="I242" s="70" t="s">
        <v>2853</v>
      </c>
      <c r="J242" s="70" t="s">
        <v>47</v>
      </c>
      <c r="K242" s="70" t="s">
        <v>1294</v>
      </c>
      <c r="L242" s="70" t="s">
        <v>303</v>
      </c>
      <c r="M242" s="70">
        <f>IF(_House23[[#This Row],[Party]]="D",1,0)</f>
        <v>1</v>
      </c>
      <c r="N242" s="70" t="s">
        <v>2854</v>
      </c>
      <c r="O242" s="70" t="s">
        <v>2855</v>
      </c>
      <c r="P242" s="206">
        <v>206492</v>
      </c>
      <c r="Q242" s="206">
        <v>11269</v>
      </c>
      <c r="R242" s="206">
        <v>0</v>
      </c>
      <c r="S242" s="47">
        <v>10000</v>
      </c>
      <c r="T242" s="47">
        <v>0</v>
      </c>
      <c r="U242" s="47">
        <v>0</v>
      </c>
      <c r="V242" s="47">
        <f>_House23[[#This Row],[H&amp;R Block]]+_House23[[#This Row],[Intui (Turbo Tax)]]</f>
        <v>0</v>
      </c>
      <c r="W242" s="47" t="s">
        <v>1150</v>
      </c>
      <c r="X242" t="s">
        <v>1149</v>
      </c>
    </row>
    <row r="243" spans="2:24" x14ac:dyDescent="0.25">
      <c r="B243" s="70" t="s">
        <v>3159</v>
      </c>
      <c r="C243" s="70" t="str">
        <f>_House23[[#This Row],[Name]]&amp;""&amp;" ("&amp;""&amp;_House23[[#This Row],[Party]]&amp;""&amp;"-"&amp;""&amp;_House23[[#This Row],[Abbreviation]]&amp;""&amp;")"</f>
        <v>Goldman, Daniel (D-NY)</v>
      </c>
      <c r="D243" s="70" t="s">
        <v>4284</v>
      </c>
      <c r="E243" s="199" t="s">
        <v>3954</v>
      </c>
      <c r="F243" s="204" t="s">
        <v>3954</v>
      </c>
      <c r="G243" s="204" t="str">
        <f>IF(_House23[[#This Row],[Import Name from Congress.Gov]]=_House23[[#This Row],[Test]],"","FALSE")</f>
        <v/>
      </c>
      <c r="H243" s="184" t="s">
        <v>60</v>
      </c>
      <c r="I243" s="70" t="s">
        <v>3160</v>
      </c>
      <c r="J243" s="70" t="s">
        <v>60</v>
      </c>
      <c r="K243" s="70" t="s">
        <v>1307</v>
      </c>
      <c r="L243" s="70" t="s">
        <v>303</v>
      </c>
      <c r="M243" s="70">
        <f>IF(_House23[[#This Row],[Party]]="D",1,0)</f>
        <v>1</v>
      </c>
      <c r="N243" s="70" t="s">
        <v>3161</v>
      </c>
      <c r="O243" s="70" t="s">
        <v>3162</v>
      </c>
      <c r="P243" s="206">
        <v>0</v>
      </c>
      <c r="Q243" s="206">
        <v>0</v>
      </c>
      <c r="R243" s="206">
        <v>0</v>
      </c>
      <c r="S243" s="47">
        <v>0</v>
      </c>
      <c r="T243" s="47">
        <v>0</v>
      </c>
      <c r="U243" s="47">
        <v>0</v>
      </c>
      <c r="V243" s="47">
        <f>_House23[[#This Row],[H&amp;R Block]]+_House23[[#This Row],[Intui (Turbo Tax)]]</f>
        <v>0</v>
      </c>
      <c r="W243" s="47" t="s">
        <v>1150</v>
      </c>
      <c r="X243" t="s">
        <v>1150</v>
      </c>
    </row>
    <row r="244" spans="2:24" x14ac:dyDescent="0.25">
      <c r="B244" s="162" t="s">
        <v>3761</v>
      </c>
      <c r="C244" s="162" t="str">
        <f>_House23[[#This Row],[Name]]&amp;""&amp;" ("&amp;""&amp;_House23[[#This Row],[Party]]&amp;""&amp;"-"&amp;""&amp;_House23[[#This Row],[Abbreviation]]&amp;""&amp;")"</f>
        <v>Good, Bob (R-VA)</v>
      </c>
      <c r="D244" s="162" t="s">
        <v>4063</v>
      </c>
      <c r="E244" s="198" t="s">
        <v>1212</v>
      </c>
      <c r="F244" s="203" t="s">
        <v>1212</v>
      </c>
      <c r="G244" s="203" t="str">
        <f>IF(_House23[[#This Row],[Import Name from Congress.Gov]]=_House23[[#This Row],[Test]],"","FALSE")</f>
        <v/>
      </c>
      <c r="H244" s="185" t="s">
        <v>74</v>
      </c>
      <c r="I244" s="162" t="s">
        <v>3762</v>
      </c>
      <c r="J244" s="162" t="s">
        <v>74</v>
      </c>
      <c r="K244" s="162" t="s">
        <v>1321</v>
      </c>
      <c r="L244" s="162" t="s">
        <v>305</v>
      </c>
      <c r="M244" s="162">
        <f>IF(_House23[[#This Row],[Party]]="D",1,0)</f>
        <v>0</v>
      </c>
      <c r="N244" s="162" t="s">
        <v>3763</v>
      </c>
      <c r="O244" s="162" t="s">
        <v>3764</v>
      </c>
      <c r="P244" s="205">
        <v>90371</v>
      </c>
      <c r="Q244" s="205">
        <v>0</v>
      </c>
      <c r="R244" s="205">
        <v>0</v>
      </c>
      <c r="S244" s="47">
        <v>15300</v>
      </c>
      <c r="T244" s="47">
        <v>0</v>
      </c>
      <c r="U244" s="47">
        <v>0</v>
      </c>
      <c r="V244" s="47">
        <f>_House23[[#This Row],[H&amp;R Block]]+_House23[[#This Row],[Intui (Turbo Tax)]]</f>
        <v>0</v>
      </c>
      <c r="W244" s="47" t="s">
        <v>1149</v>
      </c>
      <c r="X244" t="s">
        <v>1149</v>
      </c>
    </row>
    <row r="245" spans="2:24" x14ac:dyDescent="0.25">
      <c r="B245" s="162" t="s">
        <v>3701</v>
      </c>
      <c r="C245" s="162" t="str">
        <f>_House23[[#This Row],[Name]]&amp;""&amp;" ("&amp;""&amp;_House23[[#This Row],[Party]]&amp;""&amp;"-"&amp;""&amp;_House23[[#This Row],[Abbreviation]]&amp;""&amp;")"</f>
        <v>Gooden, Lance (R-TX)</v>
      </c>
      <c r="D245" s="162" t="s">
        <v>4064</v>
      </c>
      <c r="E245" s="198" t="s">
        <v>1213</v>
      </c>
      <c r="F245" s="203" t="s">
        <v>1213</v>
      </c>
      <c r="G245" s="203" t="str">
        <f>IF(_House23[[#This Row],[Import Name from Congress.Gov]]=_House23[[#This Row],[Test]],"","FALSE")</f>
        <v/>
      </c>
      <c r="H245" s="185" t="s">
        <v>71</v>
      </c>
      <c r="I245" s="162" t="s">
        <v>3702</v>
      </c>
      <c r="J245" s="162" t="s">
        <v>71</v>
      </c>
      <c r="K245" s="162" t="s">
        <v>1318</v>
      </c>
      <c r="L245" s="162" t="s">
        <v>305</v>
      </c>
      <c r="M245" s="162">
        <f>IF(_House23[[#This Row],[Party]]="D",1,0)</f>
        <v>0</v>
      </c>
      <c r="N245" s="162" t="s">
        <v>3703</v>
      </c>
      <c r="O245" s="162" t="s">
        <v>3704</v>
      </c>
      <c r="P245" s="205">
        <v>99300</v>
      </c>
      <c r="Q245" s="205">
        <v>0</v>
      </c>
      <c r="R245" s="205">
        <v>0</v>
      </c>
      <c r="S245" s="47">
        <v>6900</v>
      </c>
      <c r="T245" s="47">
        <v>0</v>
      </c>
      <c r="U245" s="47">
        <v>1000</v>
      </c>
      <c r="V245" s="47">
        <f>_House23[[#This Row],[H&amp;R Block]]+_House23[[#This Row],[Intui (Turbo Tax)]]</f>
        <v>1000</v>
      </c>
      <c r="W245" s="47" t="s">
        <v>1149</v>
      </c>
      <c r="X245" t="s">
        <v>1149</v>
      </c>
    </row>
    <row r="246" spans="2:24" x14ac:dyDescent="0.25">
      <c r="B246" s="162" t="s">
        <v>2199</v>
      </c>
      <c r="C246" s="162" t="str">
        <f>_House23[[#This Row],[Name]]&amp;""&amp;" ("&amp;""&amp;_House23[[#This Row],[Party]]&amp;""&amp;"-"&amp;""&amp;_House23[[#This Row],[Abbreviation]]&amp;""&amp;")"</f>
        <v>Gosar, Paul (R-AZ)</v>
      </c>
      <c r="D246" s="162" t="s">
        <v>4065</v>
      </c>
      <c r="E246" s="198" t="s">
        <v>849</v>
      </c>
      <c r="F246" s="203" t="s">
        <v>849</v>
      </c>
      <c r="G246" s="203" t="str">
        <f>IF(_House23[[#This Row],[Import Name from Congress.Gov]]=_House23[[#This Row],[Test]],"","FALSE")</f>
        <v/>
      </c>
      <c r="H246" s="185" t="s">
        <v>31</v>
      </c>
      <c r="I246" s="162" t="s">
        <v>2200</v>
      </c>
      <c r="J246" s="162" t="s">
        <v>31</v>
      </c>
      <c r="K246" s="162" t="s">
        <v>1277</v>
      </c>
      <c r="L246" s="162" t="s">
        <v>305</v>
      </c>
      <c r="M246" s="162">
        <f>IF(_House23[[#This Row],[Party]]="D",1,0)</f>
        <v>0</v>
      </c>
      <c r="N246" s="162" t="s">
        <v>2201</v>
      </c>
      <c r="O246" s="162" t="s">
        <v>2202</v>
      </c>
      <c r="P246" s="205">
        <v>10211</v>
      </c>
      <c r="Q246" s="205">
        <v>0</v>
      </c>
      <c r="R246" s="205">
        <v>0</v>
      </c>
      <c r="S246" s="47">
        <v>18350</v>
      </c>
      <c r="T246" s="47">
        <v>0</v>
      </c>
      <c r="U246" s="47">
        <v>0</v>
      </c>
      <c r="V246" s="47">
        <f>_House23[[#This Row],[H&amp;R Block]]+_House23[[#This Row],[Intui (Turbo Tax)]]</f>
        <v>0</v>
      </c>
      <c r="W246" s="47" t="s">
        <v>1149</v>
      </c>
      <c r="X246" t="s">
        <v>1149</v>
      </c>
    </row>
    <row r="247" spans="2:24" x14ac:dyDescent="0.25">
      <c r="B247" s="162" t="s">
        <v>2844</v>
      </c>
      <c r="C247" s="162" t="str">
        <f>_House23[[#This Row],[Name]]&amp;""&amp;" ("&amp;""&amp;_House23[[#This Row],[Party]]&amp;""&amp;"-"&amp;""&amp;_House23[[#This Row],[Abbreviation]]&amp;""&amp;")"</f>
        <v>Graves, Garret (R-LA)</v>
      </c>
      <c r="D247" s="162" t="s">
        <v>4067</v>
      </c>
      <c r="E247" s="198" t="s">
        <v>1214</v>
      </c>
      <c r="F247" s="203" t="s">
        <v>1214</v>
      </c>
      <c r="G247" s="203" t="str">
        <f>IF(_House23[[#This Row],[Import Name from Congress.Gov]]=_House23[[#This Row],[Test]],"","FALSE")</f>
        <v/>
      </c>
      <c r="H247" s="185" t="s">
        <v>46</v>
      </c>
      <c r="I247" s="162" t="s">
        <v>2845</v>
      </c>
      <c r="J247" s="162" t="s">
        <v>46</v>
      </c>
      <c r="K247" s="162" t="s">
        <v>1293</v>
      </c>
      <c r="L247" s="162" t="s">
        <v>305</v>
      </c>
      <c r="M247" s="162">
        <f>IF(_House23[[#This Row],[Party]]="D",1,0)</f>
        <v>0</v>
      </c>
      <c r="N247" s="162" t="s">
        <v>2846</v>
      </c>
      <c r="O247" s="162" t="s">
        <v>2847</v>
      </c>
      <c r="P247" s="205">
        <v>63150</v>
      </c>
      <c r="Q247" s="205">
        <v>0</v>
      </c>
      <c r="R247" s="205">
        <v>0</v>
      </c>
      <c r="S247" s="47">
        <v>4800</v>
      </c>
      <c r="T247" s="47">
        <v>0</v>
      </c>
      <c r="U247" s="47">
        <v>0</v>
      </c>
      <c r="V247" s="47">
        <f>_House23[[#This Row],[H&amp;R Block]]+_House23[[#This Row],[Intui (Turbo Tax)]]</f>
        <v>0</v>
      </c>
      <c r="W247" s="47" t="s">
        <v>1149</v>
      </c>
      <c r="X247" t="s">
        <v>1149</v>
      </c>
    </row>
    <row r="248" spans="2:24" x14ac:dyDescent="0.25">
      <c r="B248" s="162" t="s">
        <v>3044</v>
      </c>
      <c r="C248" s="162" t="str">
        <f>_House23[[#This Row],[Name]]&amp;""&amp;" ("&amp;""&amp;_House23[[#This Row],[Party]]&amp;""&amp;"-"&amp;""&amp;_House23[[#This Row],[Abbreviation]]&amp;""&amp;")"</f>
        <v>Graves, Sam (R-MO)</v>
      </c>
      <c r="D248" s="162" t="s">
        <v>4068</v>
      </c>
      <c r="E248" s="198" t="s">
        <v>1215</v>
      </c>
      <c r="F248" s="203" t="s">
        <v>1215</v>
      </c>
      <c r="G248" s="203" t="str">
        <f>IF(_House23[[#This Row],[Import Name from Congress.Gov]]=_House23[[#This Row],[Test]],"","FALSE")</f>
        <v/>
      </c>
      <c r="H248" s="185" t="s">
        <v>53</v>
      </c>
      <c r="I248" s="162" t="s">
        <v>3045</v>
      </c>
      <c r="J248" s="162" t="s">
        <v>53</v>
      </c>
      <c r="K248" s="162" t="s">
        <v>1300</v>
      </c>
      <c r="L248" s="162" t="s">
        <v>305</v>
      </c>
      <c r="M248" s="162">
        <f>IF(_House23[[#This Row],[Party]]="D",1,0)</f>
        <v>0</v>
      </c>
      <c r="N248" s="162" t="s">
        <v>3046</v>
      </c>
      <c r="O248" s="162" t="s">
        <v>3047</v>
      </c>
      <c r="P248" s="205">
        <v>51200</v>
      </c>
      <c r="Q248" s="205">
        <v>2250</v>
      </c>
      <c r="R248" s="205">
        <v>0</v>
      </c>
      <c r="S248" s="47">
        <v>4800</v>
      </c>
      <c r="T248" s="47">
        <v>0</v>
      </c>
      <c r="U248" s="47">
        <v>2000</v>
      </c>
      <c r="V248" s="47">
        <f>_House23[[#This Row],[H&amp;R Block]]+_House23[[#This Row],[Intui (Turbo Tax)]]</f>
        <v>2000</v>
      </c>
      <c r="W248" s="47" t="s">
        <v>1149</v>
      </c>
      <c r="X248" t="s">
        <v>1149</v>
      </c>
    </row>
    <row r="249" spans="2:24" x14ac:dyDescent="0.25">
      <c r="B249" s="70" t="s">
        <v>3717</v>
      </c>
      <c r="C249" s="70" t="str">
        <f>_House23[[#This Row],[Name]]&amp;""&amp;" ("&amp;""&amp;_House23[[#This Row],[Party]]&amp;""&amp;"-"&amp;""&amp;_House23[[#This Row],[Abbreviation]]&amp;""&amp;")"</f>
        <v>Green, Al (D-TX)</v>
      </c>
      <c r="D249" s="70" t="s">
        <v>4288</v>
      </c>
      <c r="E249" s="199" t="s">
        <v>1187</v>
      </c>
      <c r="F249" s="204" t="s">
        <v>1187</v>
      </c>
      <c r="G249" s="204" t="str">
        <f>IF(_House23[[#This Row],[Import Name from Congress.Gov]]=_House23[[#This Row],[Test]],"","FALSE")</f>
        <v/>
      </c>
      <c r="H249" s="184" t="s">
        <v>71</v>
      </c>
      <c r="I249" s="70" t="s">
        <v>3718</v>
      </c>
      <c r="J249" s="70" t="s">
        <v>71</v>
      </c>
      <c r="K249" s="70" t="s">
        <v>1318</v>
      </c>
      <c r="L249" s="70" t="s">
        <v>303</v>
      </c>
      <c r="M249" s="70">
        <f>IF(_House23[[#This Row],[Party]]="D",1,0)</f>
        <v>1</v>
      </c>
      <c r="N249" s="70" t="s">
        <v>3719</v>
      </c>
      <c r="O249" s="70" t="s">
        <v>3720</v>
      </c>
      <c r="P249" s="206">
        <v>40750</v>
      </c>
      <c r="Q249" s="206">
        <v>0</v>
      </c>
      <c r="R249" s="206">
        <v>0</v>
      </c>
      <c r="S249" s="47">
        <v>0</v>
      </c>
      <c r="T249" s="47">
        <v>0</v>
      </c>
      <c r="U249" s="47">
        <v>0</v>
      </c>
      <c r="V249" s="47">
        <f>_House23[[#This Row],[H&amp;R Block]]+_House23[[#This Row],[Intui (Turbo Tax)]]</f>
        <v>0</v>
      </c>
      <c r="W249" s="47" t="s">
        <v>1150</v>
      </c>
      <c r="X249" t="s">
        <v>1150</v>
      </c>
    </row>
    <row r="250" spans="2:24" x14ac:dyDescent="0.25">
      <c r="B250" s="162" t="s">
        <v>3559</v>
      </c>
      <c r="C250" s="162" t="str">
        <f>_House23[[#This Row],[Name]]&amp;""&amp;" ("&amp;""&amp;_House23[[#This Row],[Party]]&amp;""&amp;"-"&amp;""&amp;_House23[[#This Row],[Abbreviation]]&amp;""&amp;")"</f>
        <v>Green, Mark (R-TN)</v>
      </c>
      <c r="D250" s="162" t="s">
        <v>4069</v>
      </c>
      <c r="E250" s="198" t="s">
        <v>1216</v>
      </c>
      <c r="F250" s="203" t="s">
        <v>1216</v>
      </c>
      <c r="G250" s="203" t="str">
        <f>IF(_House23[[#This Row],[Import Name from Congress.Gov]]=_House23[[#This Row],[Test]],"","FALSE")</f>
        <v/>
      </c>
      <c r="H250" s="185" t="s">
        <v>70</v>
      </c>
      <c r="I250" s="162" t="s">
        <v>3560</v>
      </c>
      <c r="J250" s="162" t="s">
        <v>70</v>
      </c>
      <c r="K250" s="162" t="s">
        <v>1317</v>
      </c>
      <c r="L250" s="162" t="s">
        <v>305</v>
      </c>
      <c r="M250" s="162">
        <f>IF(_House23[[#This Row],[Party]]="D",1,0)</f>
        <v>0</v>
      </c>
      <c r="N250" s="162" t="s">
        <v>3561</v>
      </c>
      <c r="O250" s="162" t="s">
        <v>3562</v>
      </c>
      <c r="P250" s="205">
        <v>79825</v>
      </c>
      <c r="Q250" s="205">
        <v>1000</v>
      </c>
      <c r="R250" s="205">
        <v>0</v>
      </c>
      <c r="S250" s="47">
        <v>23404</v>
      </c>
      <c r="T250" s="47">
        <v>0</v>
      </c>
      <c r="U250" s="47">
        <v>0</v>
      </c>
      <c r="V250" s="47">
        <f>_House23[[#This Row],[H&amp;R Block]]+_House23[[#This Row],[Intui (Turbo Tax)]]</f>
        <v>0</v>
      </c>
      <c r="W250" s="47" t="s">
        <v>1149</v>
      </c>
      <c r="X250" t="s">
        <v>1149</v>
      </c>
    </row>
    <row r="251" spans="2:24" x14ac:dyDescent="0.25">
      <c r="B251" s="162" t="s">
        <v>2609</v>
      </c>
      <c r="C251" s="162" t="str">
        <f>_House23[[#This Row],[Name]]&amp;""&amp;" ("&amp;""&amp;_House23[[#This Row],[Party]]&amp;""&amp;"-"&amp;""&amp;_House23[[#This Row],[Abbreviation]]&amp;""&amp;")"</f>
        <v>Greene, Marjorie (R-GA)</v>
      </c>
      <c r="D251" s="162" t="s">
        <v>4070</v>
      </c>
      <c r="E251" s="198" t="s">
        <v>1217</v>
      </c>
      <c r="F251" s="203" t="s">
        <v>1217</v>
      </c>
      <c r="G251" s="203" t="str">
        <f>IF(_House23[[#This Row],[Import Name from Congress.Gov]]=_House23[[#This Row],[Test]],"","FALSE")</f>
        <v/>
      </c>
      <c r="H251" s="185" t="s">
        <v>38</v>
      </c>
      <c r="I251" s="162" t="s">
        <v>2610</v>
      </c>
      <c r="J251" s="162" t="s">
        <v>38</v>
      </c>
      <c r="K251" s="162" t="s">
        <v>1285</v>
      </c>
      <c r="L251" s="162" t="s">
        <v>305</v>
      </c>
      <c r="M251" s="162">
        <f>IF(_House23[[#This Row],[Party]]="D",1,0)</f>
        <v>0</v>
      </c>
      <c r="N251" s="162" t="s">
        <v>2611</v>
      </c>
      <c r="O251" s="162" t="s">
        <v>2612</v>
      </c>
      <c r="P251" s="205">
        <v>0</v>
      </c>
      <c r="Q251" s="205">
        <v>0</v>
      </c>
      <c r="R251" s="205">
        <v>0</v>
      </c>
      <c r="S251" s="47">
        <v>0</v>
      </c>
      <c r="T251" s="47">
        <v>0</v>
      </c>
      <c r="U251" s="47">
        <v>0</v>
      </c>
      <c r="V251" s="47">
        <f>_House23[[#This Row],[H&amp;R Block]]+_House23[[#This Row],[Intui (Turbo Tax)]]</f>
        <v>0</v>
      </c>
      <c r="W251" s="47" t="s">
        <v>1149</v>
      </c>
      <c r="X251" t="s">
        <v>1149</v>
      </c>
    </row>
    <row r="252" spans="2:24" x14ac:dyDescent="0.25">
      <c r="B252" s="162" t="s">
        <v>3777</v>
      </c>
      <c r="C252" s="162" t="str">
        <f>_House23[[#This Row],[Name]]&amp;""&amp;" ("&amp;""&amp;_House23[[#This Row],[Party]]&amp;""&amp;"-"&amp;""&amp;_House23[[#This Row],[Abbreviation]]&amp;""&amp;")"</f>
        <v>Griffith, H. (R-VA)</v>
      </c>
      <c r="D252" s="162" t="s">
        <v>4071</v>
      </c>
      <c r="E252" s="198" t="s">
        <v>1133</v>
      </c>
      <c r="F252" s="203" t="s">
        <v>1133</v>
      </c>
      <c r="G252" s="203" t="str">
        <f>IF(_House23[[#This Row],[Import Name from Congress.Gov]]=_House23[[#This Row],[Test]],"","FALSE")</f>
        <v/>
      </c>
      <c r="H252" s="185" t="s">
        <v>74</v>
      </c>
      <c r="I252" s="162" t="s">
        <v>3778</v>
      </c>
      <c r="J252" s="162" t="s">
        <v>74</v>
      </c>
      <c r="K252" s="162" t="s">
        <v>1321</v>
      </c>
      <c r="L252" s="162" t="s">
        <v>305</v>
      </c>
      <c r="M252" s="162">
        <f>IF(_House23[[#This Row],[Party]]="D",1,0)</f>
        <v>0</v>
      </c>
      <c r="N252" s="162" t="s">
        <v>3779</v>
      </c>
      <c r="O252" s="162" t="s">
        <v>3780</v>
      </c>
      <c r="P252" s="205">
        <v>0</v>
      </c>
      <c r="Q252" s="205">
        <v>0</v>
      </c>
      <c r="R252" s="205">
        <v>0</v>
      </c>
      <c r="S252" s="47">
        <v>0</v>
      </c>
      <c r="T252" s="47">
        <v>0</v>
      </c>
      <c r="U252" s="47">
        <v>0</v>
      </c>
      <c r="V252" s="47">
        <f>_House23[[#This Row],[H&amp;R Block]]+_House23[[#This Row],[Intui (Turbo Tax)]]</f>
        <v>0</v>
      </c>
      <c r="W252" s="47" t="s">
        <v>1149</v>
      </c>
      <c r="X252" t="s">
        <v>1149</v>
      </c>
    </row>
    <row r="253" spans="2:24" x14ac:dyDescent="0.25">
      <c r="B253" s="70" t="s">
        <v>2191</v>
      </c>
      <c r="C253" s="70" t="str">
        <f>_House23[[#This Row],[Name]]&amp;""&amp;" ("&amp;""&amp;_House23[[#This Row],[Party]]&amp;""&amp;"-"&amp;""&amp;_House23[[#This Row],[Abbreviation]]&amp;""&amp;")"</f>
        <v>Grijalva, Raul (D-AZ)</v>
      </c>
      <c r="D253" s="70" t="s">
        <v>4289</v>
      </c>
      <c r="E253" s="199" t="s">
        <v>848</v>
      </c>
      <c r="F253" s="204" t="s">
        <v>848</v>
      </c>
      <c r="G253" s="204" t="str">
        <f>IF(_House23[[#This Row],[Import Name from Congress.Gov]]=_House23[[#This Row],[Test]],"","FALSE")</f>
        <v/>
      </c>
      <c r="H253" s="184" t="s">
        <v>31</v>
      </c>
      <c r="I253" s="70" t="s">
        <v>2192</v>
      </c>
      <c r="J253" s="70" t="s">
        <v>31</v>
      </c>
      <c r="K253" s="70" t="s">
        <v>1277</v>
      </c>
      <c r="L253" s="70" t="s">
        <v>303</v>
      </c>
      <c r="M253" s="70">
        <f>IF(_House23[[#This Row],[Party]]="D",1,0)</f>
        <v>1</v>
      </c>
      <c r="N253" s="70" t="s">
        <v>2193</v>
      </c>
      <c r="O253" s="70" t="s">
        <v>2194</v>
      </c>
      <c r="P253" s="206">
        <v>0</v>
      </c>
      <c r="Q253" s="206">
        <v>0</v>
      </c>
      <c r="R253" s="206">
        <v>0</v>
      </c>
      <c r="S253" s="47">
        <v>0</v>
      </c>
      <c r="T253" s="47">
        <v>0</v>
      </c>
      <c r="U253" s="47">
        <v>0</v>
      </c>
      <c r="V253" s="47">
        <f>_House23[[#This Row],[H&amp;R Block]]+_House23[[#This Row],[Intui (Turbo Tax)]]</f>
        <v>0</v>
      </c>
      <c r="W253" s="47" t="s">
        <v>1150</v>
      </c>
      <c r="X253" t="s">
        <v>1150</v>
      </c>
    </row>
    <row r="254" spans="2:24" x14ac:dyDescent="0.25">
      <c r="B254" s="162" t="s">
        <v>3849</v>
      </c>
      <c r="C254" s="162" t="str">
        <f>_House23[[#This Row],[Name]]&amp;""&amp;" ("&amp;""&amp;_House23[[#This Row],[Party]]&amp;""&amp;"-"&amp;""&amp;_House23[[#This Row],[Abbreviation]]&amp;""&amp;")"</f>
        <v>Grothman, Glenn (R-WI)</v>
      </c>
      <c r="D254" s="162" t="s">
        <v>4072</v>
      </c>
      <c r="E254" s="198" t="s">
        <v>1145</v>
      </c>
      <c r="F254" s="203" t="s">
        <v>1145</v>
      </c>
      <c r="G254" s="203" t="str">
        <f>IF(_House23[[#This Row],[Import Name from Congress.Gov]]=_House23[[#This Row],[Test]],"","FALSE")</f>
        <v/>
      </c>
      <c r="H254" s="185" t="s">
        <v>77</v>
      </c>
      <c r="I254" s="162" t="s">
        <v>3850</v>
      </c>
      <c r="J254" s="162" t="s">
        <v>77</v>
      </c>
      <c r="K254" s="162" t="s">
        <v>1324</v>
      </c>
      <c r="L254" s="162" t="s">
        <v>305</v>
      </c>
      <c r="M254" s="162">
        <f>IF(_House23[[#This Row],[Party]]="D",1,0)</f>
        <v>0</v>
      </c>
      <c r="N254" s="162" t="s">
        <v>3851</v>
      </c>
      <c r="O254" s="162" t="s">
        <v>3852</v>
      </c>
      <c r="P254" s="205">
        <v>0</v>
      </c>
      <c r="Q254" s="205">
        <v>0</v>
      </c>
      <c r="R254" s="205">
        <v>0</v>
      </c>
      <c r="S254" s="47">
        <v>0</v>
      </c>
      <c r="T254" s="47">
        <v>0</v>
      </c>
      <c r="U254" s="47">
        <v>0</v>
      </c>
      <c r="V254" s="47">
        <f>_House23[[#This Row],[H&amp;R Block]]+_House23[[#This Row],[Intui (Turbo Tax)]]</f>
        <v>0</v>
      </c>
      <c r="W254" s="47" t="s">
        <v>1149</v>
      </c>
      <c r="X254" t="s">
        <v>1149</v>
      </c>
    </row>
    <row r="255" spans="2:24" x14ac:dyDescent="0.25">
      <c r="B255" s="162" t="s">
        <v>3016</v>
      </c>
      <c r="C255" s="162" t="str">
        <f>_House23[[#This Row],[Name]]&amp;""&amp;" ("&amp;""&amp;_House23[[#This Row],[Party]]&amp;""&amp;"-"&amp;""&amp;_House23[[#This Row],[Abbreviation]]&amp;""&amp;")"</f>
        <v>Guest, Michael (R-MS)</v>
      </c>
      <c r="D255" s="162" t="s">
        <v>4073</v>
      </c>
      <c r="E255" s="198" t="s">
        <v>1006</v>
      </c>
      <c r="F255" s="203" t="s">
        <v>1006</v>
      </c>
      <c r="G255" s="203" t="str">
        <f>IF(_House23[[#This Row],[Import Name from Congress.Gov]]=_House23[[#This Row],[Test]],"","FALSE")</f>
        <v/>
      </c>
      <c r="H255" s="185" t="s">
        <v>52</v>
      </c>
      <c r="I255" s="162" t="s">
        <v>3017</v>
      </c>
      <c r="J255" s="162" t="s">
        <v>52</v>
      </c>
      <c r="K255" s="162" t="s">
        <v>1299</v>
      </c>
      <c r="L255" s="162" t="s">
        <v>305</v>
      </c>
      <c r="M255" s="162">
        <f>IF(_House23[[#This Row],[Party]]="D",1,0)</f>
        <v>0</v>
      </c>
      <c r="N255" s="162" t="s">
        <v>3018</v>
      </c>
      <c r="O255" s="162" t="s">
        <v>3019</v>
      </c>
      <c r="P255" s="205">
        <v>21750</v>
      </c>
      <c r="Q255" s="205">
        <v>0</v>
      </c>
      <c r="R255" s="205">
        <v>0</v>
      </c>
      <c r="S255" s="47">
        <v>5500</v>
      </c>
      <c r="T255" s="47">
        <v>0</v>
      </c>
      <c r="U255" s="47">
        <v>0</v>
      </c>
      <c r="V255" s="47">
        <f>_House23[[#This Row],[H&amp;R Block]]+_House23[[#This Row],[Intui (Turbo Tax)]]</f>
        <v>0</v>
      </c>
      <c r="W255" s="47" t="s">
        <v>1149</v>
      </c>
      <c r="X255" t="s">
        <v>1149</v>
      </c>
    </row>
    <row r="256" spans="2:24" x14ac:dyDescent="0.25">
      <c r="B256" s="162" t="s">
        <v>3861</v>
      </c>
      <c r="C256" s="162" t="str">
        <f>_House23[[#This Row],[Name]]&amp;""&amp;" ("&amp;""&amp;_House23[[#This Row],[Party]]&amp;""&amp;"-"&amp;""&amp;_House23[[#This Row],[Abbreviation]]&amp;""&amp;")"</f>
        <v>Hageman, Harriet (R-WY)</v>
      </c>
      <c r="D256" s="162" t="s">
        <v>4075</v>
      </c>
      <c r="E256" s="198" t="s">
        <v>3946</v>
      </c>
      <c r="F256" s="203" t="s">
        <v>3946</v>
      </c>
      <c r="G256" s="203" t="str">
        <f>IF(_House23[[#This Row],[Import Name from Congress.Gov]]=_House23[[#This Row],[Test]],"","FALSE")</f>
        <v/>
      </c>
      <c r="H256" s="185" t="s">
        <v>78</v>
      </c>
      <c r="I256" s="162" t="s">
        <v>3862</v>
      </c>
      <c r="J256" s="162" t="s">
        <v>78</v>
      </c>
      <c r="K256" s="162" t="s">
        <v>1325</v>
      </c>
      <c r="L256" s="162" t="s">
        <v>305</v>
      </c>
      <c r="M256" s="162">
        <f>IF(_House23[[#This Row],[Party]]="D",1,0)</f>
        <v>0</v>
      </c>
      <c r="N256" s="162" t="s">
        <v>3863</v>
      </c>
      <c r="O256" s="162" t="s">
        <v>3864</v>
      </c>
      <c r="P256" s="205">
        <v>0</v>
      </c>
      <c r="Q256" s="205">
        <v>0</v>
      </c>
      <c r="R256" s="205">
        <v>0</v>
      </c>
      <c r="S256" s="47">
        <v>0</v>
      </c>
      <c r="T256" s="47">
        <v>0</v>
      </c>
      <c r="U256" s="47">
        <v>0</v>
      </c>
      <c r="V256" s="47">
        <f>_House23[[#This Row],[H&amp;R Block]]+_House23[[#This Row],[Intui (Turbo Tax)]]</f>
        <v>0</v>
      </c>
      <c r="W256" s="47" t="s">
        <v>1149</v>
      </c>
      <c r="X256" t="s">
        <v>1149</v>
      </c>
    </row>
    <row r="257" spans="2:24" x14ac:dyDescent="0.25">
      <c r="B257" s="70" t="s">
        <v>2423</v>
      </c>
      <c r="C257" s="70" t="str">
        <f>_House23[[#This Row],[Name]]&amp;""&amp;" ("&amp;""&amp;_House23[[#This Row],[Party]]&amp;""&amp;"-"&amp;""&amp;_House23[[#This Row],[Abbreviation]]&amp;""&amp;")"</f>
        <v>Harder, Josh (D-CA)</v>
      </c>
      <c r="D257" s="70" t="s">
        <v>4290</v>
      </c>
      <c r="E257" s="199" t="s">
        <v>1188</v>
      </c>
      <c r="F257" s="204" t="s">
        <v>1188</v>
      </c>
      <c r="G257" s="204" t="str">
        <f>IF(_House23[[#This Row],[Import Name from Congress.Gov]]=_House23[[#This Row],[Test]],"","FALSE")</f>
        <v/>
      </c>
      <c r="H257" s="184" t="s">
        <v>33</v>
      </c>
      <c r="I257" s="70" t="s">
        <v>2424</v>
      </c>
      <c r="J257" s="70" t="s">
        <v>33</v>
      </c>
      <c r="K257" s="70" t="s">
        <v>1279</v>
      </c>
      <c r="L257" s="70" t="s">
        <v>303</v>
      </c>
      <c r="M257" s="70">
        <f>IF(_House23[[#This Row],[Party]]="D",1,0)</f>
        <v>1</v>
      </c>
      <c r="N257" s="70" t="s">
        <v>2425</v>
      </c>
      <c r="O257" s="70" t="s">
        <v>2426</v>
      </c>
      <c r="P257" s="206">
        <v>222953</v>
      </c>
      <c r="Q257" s="206">
        <v>6642</v>
      </c>
      <c r="R257" s="206">
        <v>0</v>
      </c>
      <c r="S257" s="47">
        <v>0</v>
      </c>
      <c r="T257" s="47">
        <v>0</v>
      </c>
      <c r="U257" s="47">
        <v>0</v>
      </c>
      <c r="V257" s="47">
        <f>_House23[[#This Row],[H&amp;R Block]]+_House23[[#This Row],[Intui (Turbo Tax)]]</f>
        <v>0</v>
      </c>
      <c r="W257" s="47" t="s">
        <v>1150</v>
      </c>
      <c r="X257" t="s">
        <v>1149</v>
      </c>
    </row>
    <row r="258" spans="2:24" x14ac:dyDescent="0.25">
      <c r="B258" s="162" t="s">
        <v>2856</v>
      </c>
      <c r="C258" s="162" t="str">
        <f>_House23[[#This Row],[Name]]&amp;""&amp;" ("&amp;""&amp;_House23[[#This Row],[Party]]&amp;""&amp;"-"&amp;""&amp;_House23[[#This Row],[Abbreviation]]&amp;""&amp;")"</f>
        <v>Harris, Andy (R-MD)</v>
      </c>
      <c r="D258" s="162" t="s">
        <v>4076</v>
      </c>
      <c r="E258" s="198" t="s">
        <v>970</v>
      </c>
      <c r="F258" s="203" t="s">
        <v>970</v>
      </c>
      <c r="G258" s="203" t="str">
        <f>IF(_House23[[#This Row],[Import Name from Congress.Gov]]=_House23[[#This Row],[Test]],"","FALSE")</f>
        <v/>
      </c>
      <c r="H258" s="185" t="s">
        <v>48</v>
      </c>
      <c r="I258" s="162" t="s">
        <v>2857</v>
      </c>
      <c r="J258" s="162" t="s">
        <v>48</v>
      </c>
      <c r="K258" s="162" t="s">
        <v>1295</v>
      </c>
      <c r="L258" s="162" t="s">
        <v>305</v>
      </c>
      <c r="M258" s="162">
        <f>IF(_House23[[#This Row],[Party]]="D",1,0)</f>
        <v>0</v>
      </c>
      <c r="N258" s="162" t="s">
        <v>2858</v>
      </c>
      <c r="O258" s="162" t="s">
        <v>2859</v>
      </c>
      <c r="P258" s="205">
        <v>130680</v>
      </c>
      <c r="Q258" s="205">
        <v>2000</v>
      </c>
      <c r="R258" s="205">
        <v>0</v>
      </c>
      <c r="S258" s="47">
        <v>11240</v>
      </c>
      <c r="T258" s="47">
        <v>0</v>
      </c>
      <c r="U258" s="47">
        <v>0</v>
      </c>
      <c r="V258" s="47">
        <f>_House23[[#This Row],[H&amp;R Block]]+_House23[[#This Row],[Intui (Turbo Tax)]]</f>
        <v>0</v>
      </c>
      <c r="W258" s="47" t="s">
        <v>1149</v>
      </c>
      <c r="X258" t="s">
        <v>1149</v>
      </c>
    </row>
    <row r="259" spans="2:24" x14ac:dyDescent="0.25">
      <c r="B259" s="162" t="s">
        <v>3535</v>
      </c>
      <c r="C259" s="162" t="str">
        <f>_House23[[#This Row],[Name]]&amp;""&amp;" ("&amp;""&amp;_House23[[#This Row],[Party]]&amp;""&amp;"-"&amp;""&amp;_House23[[#This Row],[Abbreviation]]&amp;""&amp;")"</f>
        <v>Harshbarger, Diana (R-TN)</v>
      </c>
      <c r="D259" s="162" t="s">
        <v>4077</v>
      </c>
      <c r="E259" s="198" t="s">
        <v>1092</v>
      </c>
      <c r="F259" s="203" t="s">
        <v>1092</v>
      </c>
      <c r="G259" s="203" t="str">
        <f>IF(_House23[[#This Row],[Import Name from Congress.Gov]]=_House23[[#This Row],[Test]],"","FALSE")</f>
        <v/>
      </c>
      <c r="H259" s="185" t="s">
        <v>70</v>
      </c>
      <c r="I259" s="162" t="s">
        <v>3536</v>
      </c>
      <c r="J259" s="162" t="s">
        <v>70</v>
      </c>
      <c r="K259" s="162" t="s">
        <v>1317</v>
      </c>
      <c r="L259" s="162" t="s">
        <v>305</v>
      </c>
      <c r="M259" s="162">
        <f>IF(_House23[[#This Row],[Party]]="D",1,0)</f>
        <v>0</v>
      </c>
      <c r="N259" s="162" t="s">
        <v>3537</v>
      </c>
      <c r="O259" s="162" t="s">
        <v>3538</v>
      </c>
      <c r="P259" s="205">
        <v>30250</v>
      </c>
      <c r="Q259" s="205">
        <v>17450</v>
      </c>
      <c r="R259" s="205">
        <v>0</v>
      </c>
      <c r="S259" s="47">
        <v>3075</v>
      </c>
      <c r="T259" s="47">
        <v>0</v>
      </c>
      <c r="U259" s="47">
        <v>0</v>
      </c>
      <c r="V259" s="47">
        <f>_House23[[#This Row],[H&amp;R Block]]+_House23[[#This Row],[Intui (Turbo Tax)]]</f>
        <v>0</v>
      </c>
      <c r="W259" s="47" t="s">
        <v>1149</v>
      </c>
      <c r="X259" t="s">
        <v>1149</v>
      </c>
    </row>
    <row r="260" spans="2:24" x14ac:dyDescent="0.25">
      <c r="B260" s="70" t="s">
        <v>2475</v>
      </c>
      <c r="C260" s="70" t="str">
        <f>_House23[[#This Row],[Name]]&amp;""&amp;" ("&amp;""&amp;_House23[[#This Row],[Party]]&amp;""&amp;"-"&amp;""&amp;_House23[[#This Row],[Abbreviation]]&amp;""&amp;")"</f>
        <v>Hayes, Jahana (D-CT)</v>
      </c>
      <c r="D260" s="70" t="s">
        <v>4291</v>
      </c>
      <c r="E260" s="199" t="s">
        <v>910</v>
      </c>
      <c r="F260" s="204" t="s">
        <v>910</v>
      </c>
      <c r="G260" s="204" t="str">
        <f>IF(_House23[[#This Row],[Import Name from Congress.Gov]]=_House23[[#This Row],[Test]],"","FALSE")</f>
        <v/>
      </c>
      <c r="H260" s="184" t="s">
        <v>35</v>
      </c>
      <c r="I260" s="70" t="s">
        <v>2476</v>
      </c>
      <c r="J260" s="70" t="s">
        <v>35</v>
      </c>
      <c r="K260" s="70" t="s">
        <v>1281</v>
      </c>
      <c r="L260" s="70" t="s">
        <v>303</v>
      </c>
      <c r="M260" s="70">
        <f>IF(_House23[[#This Row],[Party]]="D",1,0)</f>
        <v>1</v>
      </c>
      <c r="N260" s="70" t="s">
        <v>2477</v>
      </c>
      <c r="O260" s="70" t="s">
        <v>2478</v>
      </c>
      <c r="P260" s="206">
        <v>46540</v>
      </c>
      <c r="Q260" s="206">
        <v>368</v>
      </c>
      <c r="R260" s="206">
        <v>0</v>
      </c>
      <c r="S260" s="47">
        <v>0</v>
      </c>
      <c r="T260" s="47">
        <v>0</v>
      </c>
      <c r="U260" s="47">
        <v>0</v>
      </c>
      <c r="V260" s="47">
        <f>_House23[[#This Row],[H&amp;R Block]]+_House23[[#This Row],[Intui (Turbo Tax)]]</f>
        <v>0</v>
      </c>
      <c r="W260" s="47" t="s">
        <v>1150</v>
      </c>
      <c r="X260" t="s">
        <v>1150</v>
      </c>
    </row>
    <row r="261" spans="2:24" x14ac:dyDescent="0.25">
      <c r="B261" s="162" t="s">
        <v>3383</v>
      </c>
      <c r="C261" s="162" t="str">
        <f>_House23[[#This Row],[Name]]&amp;""&amp;" ("&amp;""&amp;_House23[[#This Row],[Party]]&amp;""&amp;"-"&amp;""&amp;_House23[[#This Row],[Abbreviation]]&amp;""&amp;")"</f>
        <v>Hern, Kevin (R-OK)</v>
      </c>
      <c r="D261" s="162" t="s">
        <v>4078</v>
      </c>
      <c r="E261" s="198" t="s">
        <v>1064</v>
      </c>
      <c r="F261" s="203" t="s">
        <v>1064</v>
      </c>
      <c r="G261" s="203" t="str">
        <f>IF(_House23[[#This Row],[Import Name from Congress.Gov]]=_House23[[#This Row],[Test]],"","FALSE")</f>
        <v/>
      </c>
      <c r="H261" s="185" t="s">
        <v>64</v>
      </c>
      <c r="I261" s="162" t="s">
        <v>3384</v>
      </c>
      <c r="J261" s="162" t="s">
        <v>64</v>
      </c>
      <c r="K261" s="162" t="s">
        <v>1311</v>
      </c>
      <c r="L261" s="162" t="s">
        <v>305</v>
      </c>
      <c r="M261" s="162">
        <f>IF(_House23[[#This Row],[Party]]="D",1,0)</f>
        <v>0</v>
      </c>
      <c r="N261" s="162" t="s">
        <v>3385</v>
      </c>
      <c r="O261" s="162" t="s">
        <v>3386</v>
      </c>
      <c r="P261" s="205">
        <v>76550</v>
      </c>
      <c r="Q261" s="205">
        <v>14500</v>
      </c>
      <c r="R261" s="205">
        <v>0</v>
      </c>
      <c r="S261" s="47">
        <v>5000</v>
      </c>
      <c r="T261" s="47">
        <v>0</v>
      </c>
      <c r="U261" s="47">
        <v>0</v>
      </c>
      <c r="V261" s="47">
        <f>_House23[[#This Row],[H&amp;R Block]]+_House23[[#This Row],[Intui (Turbo Tax)]]</f>
        <v>0</v>
      </c>
      <c r="W261" s="47" t="s">
        <v>1149</v>
      </c>
      <c r="X261" t="s">
        <v>1149</v>
      </c>
    </row>
    <row r="262" spans="2:24" x14ac:dyDescent="0.25">
      <c r="B262" s="70" t="s">
        <v>3227</v>
      </c>
      <c r="C262" s="70" t="str">
        <f>_House23[[#This Row],[Name]]&amp;""&amp;" ("&amp;""&amp;_House23[[#This Row],[Party]]&amp;""&amp;"-"&amp;""&amp;_House23[[#This Row],[Abbreviation]]&amp;""&amp;")"</f>
        <v>Higgins, Brian (D-NY)</v>
      </c>
      <c r="D262" s="70" t="s">
        <v>4079</v>
      </c>
      <c r="E262" s="199" t="s">
        <v>1189</v>
      </c>
      <c r="F262" s="204" t="s">
        <v>1189</v>
      </c>
      <c r="G262" s="204" t="str">
        <f>IF(_House23[[#This Row],[Import Name from Congress.Gov]]=_House23[[#This Row],[Test]],"","FALSE")</f>
        <v/>
      </c>
      <c r="H262" s="184" t="s">
        <v>60</v>
      </c>
      <c r="I262" s="70" t="s">
        <v>3228</v>
      </c>
      <c r="J262" s="70" t="s">
        <v>60</v>
      </c>
      <c r="K262" s="70" t="s">
        <v>1307</v>
      </c>
      <c r="L262" s="70" t="s">
        <v>303</v>
      </c>
      <c r="M262" s="70">
        <f>IF(_House23[[#This Row],[Party]]="D",1,0)</f>
        <v>1</v>
      </c>
      <c r="N262" s="70" t="s">
        <v>3229</v>
      </c>
      <c r="O262" s="70" t="s">
        <v>3230</v>
      </c>
      <c r="P262" s="206">
        <v>0</v>
      </c>
      <c r="Q262" s="206">
        <v>0</v>
      </c>
      <c r="R262" s="206">
        <v>0</v>
      </c>
      <c r="S262" s="47">
        <v>0</v>
      </c>
      <c r="T262" s="47">
        <v>0</v>
      </c>
      <c r="U262" s="47">
        <v>0</v>
      </c>
      <c r="V262" s="47">
        <f>_House23[[#This Row],[H&amp;R Block]]+_House23[[#This Row],[Intui (Turbo Tax)]]</f>
        <v>0</v>
      </c>
      <c r="W262" s="47" t="s">
        <v>1149</v>
      </c>
      <c r="X262" t="s">
        <v>1150</v>
      </c>
    </row>
    <row r="263" spans="2:24" x14ac:dyDescent="0.25">
      <c r="B263" s="162" t="s">
        <v>2832</v>
      </c>
      <c r="C263" s="162" t="str">
        <f>_House23[[#This Row],[Name]]&amp;""&amp;" ("&amp;""&amp;_House23[[#This Row],[Party]]&amp;""&amp;"-"&amp;""&amp;_House23[[#This Row],[Abbreviation]]&amp;""&amp;")"</f>
        <v>Higgins, Clay (R-LA)</v>
      </c>
      <c r="D263" s="162" t="s">
        <v>4080</v>
      </c>
      <c r="E263" s="198" t="s">
        <v>1218</v>
      </c>
      <c r="F263" s="203" t="s">
        <v>1218</v>
      </c>
      <c r="G263" s="203" t="str">
        <f>IF(_House23[[#This Row],[Import Name from Congress.Gov]]=_House23[[#This Row],[Test]],"","FALSE")</f>
        <v/>
      </c>
      <c r="H263" s="185" t="s">
        <v>46</v>
      </c>
      <c r="I263" s="162" t="s">
        <v>2833</v>
      </c>
      <c r="J263" s="162" t="s">
        <v>46</v>
      </c>
      <c r="K263" s="162" t="s">
        <v>1293</v>
      </c>
      <c r="L263" s="162" t="s">
        <v>305</v>
      </c>
      <c r="M263" s="162">
        <f>IF(_House23[[#This Row],[Party]]="D",1,0)</f>
        <v>0</v>
      </c>
      <c r="N263" s="162" t="s">
        <v>2834</v>
      </c>
      <c r="O263" s="162" t="s">
        <v>2835</v>
      </c>
      <c r="P263" s="205">
        <v>26900</v>
      </c>
      <c r="Q263" s="205">
        <v>0</v>
      </c>
      <c r="R263" s="205">
        <v>0</v>
      </c>
      <c r="S263" s="47">
        <v>5330</v>
      </c>
      <c r="T263" s="47">
        <v>0</v>
      </c>
      <c r="U263" s="47">
        <v>0</v>
      </c>
      <c r="V263" s="47">
        <f>_House23[[#This Row],[H&amp;R Block]]+_House23[[#This Row],[Intui (Turbo Tax)]]</f>
        <v>0</v>
      </c>
      <c r="W263" s="47" t="s">
        <v>1149</v>
      </c>
      <c r="X263" t="s">
        <v>1149</v>
      </c>
    </row>
    <row r="264" spans="2:24" x14ac:dyDescent="0.25">
      <c r="B264" s="162" t="s">
        <v>2207</v>
      </c>
      <c r="C264" s="162" t="str">
        <f>_House23[[#This Row],[Name]]&amp;""&amp;" ("&amp;""&amp;_House23[[#This Row],[Party]]&amp;""&amp;"-"&amp;""&amp;_House23[[#This Row],[Abbreviation]]&amp;""&amp;")"</f>
        <v>Hill, J. (R-AR)</v>
      </c>
      <c r="D264" s="162" t="s">
        <v>4081</v>
      </c>
      <c r="E264" s="198" t="s">
        <v>856</v>
      </c>
      <c r="F264" s="203" t="s">
        <v>856</v>
      </c>
      <c r="G264" s="203" t="str">
        <f>IF(_House23[[#This Row],[Import Name from Congress.Gov]]=_House23[[#This Row],[Test]],"","FALSE")</f>
        <v/>
      </c>
      <c r="H264" s="185" t="s">
        <v>32</v>
      </c>
      <c r="I264" s="162" t="s">
        <v>2208</v>
      </c>
      <c r="J264" s="162" t="s">
        <v>32</v>
      </c>
      <c r="K264" s="162" t="s">
        <v>1278</v>
      </c>
      <c r="L264" s="162" t="s">
        <v>305</v>
      </c>
      <c r="M264" s="162">
        <f>IF(_House23[[#This Row],[Party]]="D",1,0)</f>
        <v>0</v>
      </c>
      <c r="N264" s="162" t="s">
        <v>2209</v>
      </c>
      <c r="O264" s="162" t="s">
        <v>2210</v>
      </c>
      <c r="P264" s="205">
        <v>0</v>
      </c>
      <c r="Q264" s="205">
        <v>0</v>
      </c>
      <c r="R264" s="205">
        <v>0</v>
      </c>
      <c r="S264" s="47">
        <v>0</v>
      </c>
      <c r="T264" s="47">
        <v>0</v>
      </c>
      <c r="U264" s="47">
        <v>0</v>
      </c>
      <c r="V264" s="47">
        <f>_House23[[#This Row],[H&amp;R Block]]+_House23[[#This Row],[Intui (Turbo Tax)]]</f>
        <v>0</v>
      </c>
      <c r="W264" s="47" t="s">
        <v>1149</v>
      </c>
      <c r="X264" t="s">
        <v>1149</v>
      </c>
    </row>
    <row r="265" spans="2:24" x14ac:dyDescent="0.25">
      <c r="B265" s="70" t="s">
        <v>2471</v>
      </c>
      <c r="C265" s="70" t="str">
        <f>_House23[[#This Row],[Name]]&amp;""&amp;" ("&amp;""&amp;_House23[[#This Row],[Party]]&amp;""&amp;"-"&amp;""&amp;_House23[[#This Row],[Abbreviation]]&amp;""&amp;")"</f>
        <v>Himes, James (D-CT)</v>
      </c>
      <c r="D265" s="70" t="s">
        <v>4292</v>
      </c>
      <c r="E265" s="199" t="s">
        <v>909</v>
      </c>
      <c r="F265" s="204" t="s">
        <v>909</v>
      </c>
      <c r="G265" s="204" t="str">
        <f>IF(_House23[[#This Row],[Import Name from Congress.Gov]]=_House23[[#This Row],[Test]],"","FALSE")</f>
        <v/>
      </c>
      <c r="H265" s="184" t="s">
        <v>35</v>
      </c>
      <c r="I265" s="70" t="s">
        <v>2472</v>
      </c>
      <c r="J265" s="70" t="s">
        <v>35</v>
      </c>
      <c r="K265" s="70" t="s">
        <v>1281</v>
      </c>
      <c r="L265" s="70" t="s">
        <v>303</v>
      </c>
      <c r="M265" s="70">
        <f>IF(_House23[[#This Row],[Party]]="D",1,0)</f>
        <v>1</v>
      </c>
      <c r="N265" s="70" t="s">
        <v>2473</v>
      </c>
      <c r="O265" s="70" t="s">
        <v>2474</v>
      </c>
      <c r="P265" s="206">
        <v>0</v>
      </c>
      <c r="Q265" s="206">
        <v>0</v>
      </c>
      <c r="R265" s="206">
        <v>0</v>
      </c>
      <c r="S265" s="47">
        <v>0</v>
      </c>
      <c r="T265" s="47">
        <v>0</v>
      </c>
      <c r="U265" s="47">
        <v>0</v>
      </c>
      <c r="V265" s="47">
        <f>_House23[[#This Row],[H&amp;R Block]]+_House23[[#This Row],[Intui (Turbo Tax)]]</f>
        <v>0</v>
      </c>
      <c r="W265" s="47" t="s">
        <v>1150</v>
      </c>
      <c r="X265" t="s">
        <v>1150</v>
      </c>
    </row>
    <row r="266" spans="2:24" x14ac:dyDescent="0.25">
      <c r="B266" s="162" t="s">
        <v>2764</v>
      </c>
      <c r="C266" s="162" t="str">
        <f>_House23[[#This Row],[Name]]&amp;""&amp;" ("&amp;""&amp;_House23[[#This Row],[Party]]&amp;""&amp;"-"&amp;""&amp;_House23[[#This Row],[Abbreviation]]&amp;""&amp;")"</f>
        <v>Houchin, Erin (R-IN)</v>
      </c>
      <c r="D266" s="162" t="s">
        <v>4084</v>
      </c>
      <c r="E266" s="198" t="s">
        <v>3908</v>
      </c>
      <c r="F266" s="203" t="s">
        <v>3908</v>
      </c>
      <c r="G266" s="203" t="str">
        <f>IF(_House23[[#This Row],[Import Name from Congress.Gov]]=_House23[[#This Row],[Test]],"","FALSE")</f>
        <v/>
      </c>
      <c r="H266" s="185" t="s">
        <v>42</v>
      </c>
      <c r="I266" s="162" t="s">
        <v>2765</v>
      </c>
      <c r="J266" s="162" t="s">
        <v>42</v>
      </c>
      <c r="K266" s="162" t="s">
        <v>1289</v>
      </c>
      <c r="L266" s="162" t="s">
        <v>305</v>
      </c>
      <c r="M266" s="162">
        <f>IF(_House23[[#This Row],[Party]]="D",1,0)</f>
        <v>0</v>
      </c>
      <c r="N266" s="162" t="s">
        <v>2766</v>
      </c>
      <c r="O266" s="162" t="s">
        <v>2767</v>
      </c>
      <c r="P266" s="205">
        <v>0</v>
      </c>
      <c r="Q266" s="205">
        <v>0</v>
      </c>
      <c r="R266" s="205">
        <v>0</v>
      </c>
      <c r="S266" s="47">
        <v>0</v>
      </c>
      <c r="T266" s="47">
        <v>0</v>
      </c>
      <c r="U266" s="47">
        <v>0</v>
      </c>
      <c r="V266" s="47">
        <f>_House23[[#This Row],[H&amp;R Block]]+_House23[[#This Row],[Intui (Turbo Tax)]]</f>
        <v>0</v>
      </c>
      <c r="W266" s="47" t="s">
        <v>1149</v>
      </c>
      <c r="X266" t="s">
        <v>1149</v>
      </c>
    </row>
    <row r="267" spans="2:24" x14ac:dyDescent="0.25">
      <c r="B267" s="70" t="s">
        <v>2872</v>
      </c>
      <c r="C267" s="70" t="str">
        <f>_House23[[#This Row],[Name]]&amp;""&amp;" ("&amp;""&amp;_House23[[#This Row],[Party]]&amp;""&amp;"-"&amp;""&amp;_House23[[#This Row],[Abbreviation]]&amp;""&amp;")"</f>
        <v>Hoyer, Steny (D-MD)</v>
      </c>
      <c r="D267" s="70" t="s">
        <v>4294</v>
      </c>
      <c r="E267" s="199" t="s">
        <v>974</v>
      </c>
      <c r="F267" s="204" t="s">
        <v>974</v>
      </c>
      <c r="G267" s="204" t="str">
        <f>IF(_House23[[#This Row],[Import Name from Congress.Gov]]=_House23[[#This Row],[Test]],"","FALSE")</f>
        <v/>
      </c>
      <c r="H267" s="184" t="s">
        <v>48</v>
      </c>
      <c r="I267" s="70" t="s">
        <v>2873</v>
      </c>
      <c r="J267" s="70" t="s">
        <v>48</v>
      </c>
      <c r="K267" s="70" t="s">
        <v>1295</v>
      </c>
      <c r="L267" s="70" t="s">
        <v>303</v>
      </c>
      <c r="M267" s="70">
        <f>IF(_House23[[#This Row],[Party]]="D",1,0)</f>
        <v>1</v>
      </c>
      <c r="N267" s="70" t="s">
        <v>2874</v>
      </c>
      <c r="O267" s="70" t="s">
        <v>2875</v>
      </c>
      <c r="P267" s="206">
        <v>0</v>
      </c>
      <c r="Q267" s="206">
        <v>0</v>
      </c>
      <c r="R267" s="206">
        <v>0</v>
      </c>
      <c r="S267" s="47">
        <v>0</v>
      </c>
      <c r="T267" s="47">
        <v>0</v>
      </c>
      <c r="U267" s="47">
        <v>0</v>
      </c>
      <c r="V267" s="47">
        <f>_House23[[#This Row],[H&amp;R Block]]+_House23[[#This Row],[Intui (Turbo Tax)]]</f>
        <v>0</v>
      </c>
      <c r="W267" s="47" t="s">
        <v>1150</v>
      </c>
      <c r="X267" t="s">
        <v>1150</v>
      </c>
    </row>
    <row r="268" spans="2:24" x14ac:dyDescent="0.25">
      <c r="B268" s="70" t="s">
        <v>3415</v>
      </c>
      <c r="C268" s="70" t="str">
        <f>_House23[[#This Row],[Name]]&amp;""&amp;" ("&amp;""&amp;_House23[[#This Row],[Party]]&amp;""&amp;"-"&amp;""&amp;_House23[[#This Row],[Abbreviation]]&amp;""&amp;")"</f>
        <v>Hoyle, Val (D-OR)</v>
      </c>
      <c r="D268" s="70" t="s">
        <v>4295</v>
      </c>
      <c r="E268" s="199" t="s">
        <v>3955</v>
      </c>
      <c r="F268" s="204" t="s">
        <v>3955</v>
      </c>
      <c r="G268" s="204" t="str">
        <f>IF(_House23[[#This Row],[Import Name from Congress.Gov]]=_House23[[#This Row],[Test]],"","FALSE")</f>
        <v/>
      </c>
      <c r="H268" s="184" t="s">
        <v>65</v>
      </c>
      <c r="I268" s="70" t="s">
        <v>3416</v>
      </c>
      <c r="J268" s="70" t="s">
        <v>65</v>
      </c>
      <c r="K268" s="70" t="s">
        <v>1312</v>
      </c>
      <c r="L268" s="70" t="s">
        <v>303</v>
      </c>
      <c r="M268" s="70">
        <f>IF(_House23[[#This Row],[Party]]="D",1,0)</f>
        <v>1</v>
      </c>
      <c r="N268" s="70" t="s">
        <v>3417</v>
      </c>
      <c r="O268" s="70" t="s">
        <v>3418</v>
      </c>
      <c r="P268" s="206">
        <v>0</v>
      </c>
      <c r="Q268" s="206">
        <v>0</v>
      </c>
      <c r="R268" s="206">
        <v>0</v>
      </c>
      <c r="S268" s="47">
        <v>0</v>
      </c>
      <c r="T268" s="47">
        <v>0</v>
      </c>
      <c r="U268" s="47">
        <v>0</v>
      </c>
      <c r="V268" s="47">
        <f>_House23[[#This Row],[H&amp;R Block]]+_House23[[#This Row],[Intui (Turbo Tax)]]</f>
        <v>0</v>
      </c>
      <c r="W268" s="47" t="s">
        <v>1150</v>
      </c>
      <c r="X268" t="s">
        <v>1161</v>
      </c>
    </row>
    <row r="269" spans="2:24" x14ac:dyDescent="0.25">
      <c r="B269" s="70" t="s">
        <v>2303</v>
      </c>
      <c r="C269" s="70" t="str">
        <f>_House23[[#This Row],[Name]]&amp;""&amp;" ("&amp;""&amp;_House23[[#This Row],[Party]]&amp;""&amp;"-"&amp;""&amp;_House23[[#This Row],[Abbreviation]]&amp;""&amp;")"</f>
        <v>Huffman, Jared (D-CA)</v>
      </c>
      <c r="D269" s="70" t="s">
        <v>4296</v>
      </c>
      <c r="E269" s="199" t="s">
        <v>869</v>
      </c>
      <c r="F269" s="204" t="s">
        <v>869</v>
      </c>
      <c r="G269" s="204" t="str">
        <f>IF(_House23[[#This Row],[Import Name from Congress.Gov]]=_House23[[#This Row],[Test]],"","FALSE")</f>
        <v/>
      </c>
      <c r="H269" s="184" t="s">
        <v>33</v>
      </c>
      <c r="I269" s="70" t="s">
        <v>2304</v>
      </c>
      <c r="J269" s="70" t="s">
        <v>33</v>
      </c>
      <c r="K269" s="70" t="s">
        <v>1279</v>
      </c>
      <c r="L269" s="70" t="s">
        <v>303</v>
      </c>
      <c r="M269" s="70">
        <f>IF(_House23[[#This Row],[Party]]="D",1,0)</f>
        <v>1</v>
      </c>
      <c r="N269" s="70" t="s">
        <v>2305</v>
      </c>
      <c r="O269" s="70" t="s">
        <v>2306</v>
      </c>
      <c r="P269" s="206">
        <v>27200</v>
      </c>
      <c r="Q269" s="206">
        <v>1500</v>
      </c>
      <c r="R269" s="206">
        <v>0</v>
      </c>
      <c r="S269" s="47">
        <v>0</v>
      </c>
      <c r="T269" s="47">
        <v>700</v>
      </c>
      <c r="U269" s="47">
        <v>0</v>
      </c>
      <c r="V269" s="47">
        <f>_House23[[#This Row],[H&amp;R Block]]+_House23[[#This Row],[Intui (Turbo Tax)]]</f>
        <v>700</v>
      </c>
      <c r="W269" s="47" t="s">
        <v>1150</v>
      </c>
      <c r="X269" t="s">
        <v>1150</v>
      </c>
    </row>
    <row r="270" spans="2:24" x14ac:dyDescent="0.25">
      <c r="B270" s="162" t="s">
        <v>3689</v>
      </c>
      <c r="C270" s="162" t="str">
        <f>_House23[[#This Row],[Name]]&amp;""&amp;" ("&amp;""&amp;_House23[[#This Row],[Party]]&amp;""&amp;"-"&amp;""&amp;_House23[[#This Row],[Abbreviation]]&amp;""&amp;")"</f>
        <v>Hunt, Wesley (R-TX)</v>
      </c>
      <c r="D270" s="162" t="s">
        <v>4210</v>
      </c>
      <c r="E270" s="198" t="s">
        <v>3940</v>
      </c>
      <c r="F270" s="203" t="s">
        <v>3940</v>
      </c>
      <c r="G270" s="203" t="str">
        <f>IF(_House23[[#This Row],[Import Name from Congress.Gov]]=_House23[[#This Row],[Test]],"","FALSE")</f>
        <v/>
      </c>
      <c r="H270" s="185" t="s">
        <v>71</v>
      </c>
      <c r="I270" s="162" t="s">
        <v>3690</v>
      </c>
      <c r="J270" s="162" t="s">
        <v>71</v>
      </c>
      <c r="K270" s="162" t="s">
        <v>1318</v>
      </c>
      <c r="L270" s="162" t="s">
        <v>305</v>
      </c>
      <c r="M270" s="162">
        <f>IF(_House23[[#This Row],[Party]]="D",1,0)</f>
        <v>0</v>
      </c>
      <c r="N270" s="162" t="s">
        <v>3691</v>
      </c>
      <c r="O270" s="162" t="s">
        <v>3692</v>
      </c>
      <c r="P270" s="205">
        <v>0</v>
      </c>
      <c r="Q270" s="205">
        <v>0</v>
      </c>
      <c r="R270" s="205">
        <v>0</v>
      </c>
      <c r="S270" s="47">
        <v>0</v>
      </c>
      <c r="T270" s="47">
        <v>0</v>
      </c>
      <c r="U270" s="47">
        <v>0</v>
      </c>
      <c r="V270" s="47">
        <f>_House23[[#This Row],[H&amp;R Block]]+_House23[[#This Row],[Intui (Turbo Tax)]]</f>
        <v>0</v>
      </c>
      <c r="W270" s="47" t="s">
        <v>1151</v>
      </c>
      <c r="X270" t="s">
        <v>1151</v>
      </c>
    </row>
    <row r="271" spans="2:24" x14ac:dyDescent="0.25">
      <c r="B271" s="70" t="s">
        <v>2868</v>
      </c>
      <c r="C271" s="70" t="str">
        <f>_House23[[#This Row],[Name]]&amp;""&amp;" ("&amp;""&amp;_House23[[#This Row],[Party]]&amp;""&amp;"-"&amp;""&amp;_House23[[#This Row],[Abbreviation]]&amp;""&amp;")"</f>
        <v>Ivey, Glenn (D-MD)</v>
      </c>
      <c r="D271" s="70" t="s">
        <v>4297</v>
      </c>
      <c r="E271" s="199" t="s">
        <v>3910</v>
      </c>
      <c r="F271" s="204" t="s">
        <v>3910</v>
      </c>
      <c r="G271" s="204" t="str">
        <f>IF(_House23[[#This Row],[Import Name from Congress.Gov]]=_House23[[#This Row],[Test]],"","FALSE")</f>
        <v/>
      </c>
      <c r="H271" s="184" t="s">
        <v>48</v>
      </c>
      <c r="I271" s="70" t="s">
        <v>2869</v>
      </c>
      <c r="J271" s="70" t="s">
        <v>48</v>
      </c>
      <c r="K271" s="70" t="s">
        <v>1295</v>
      </c>
      <c r="L271" s="70" t="s">
        <v>303</v>
      </c>
      <c r="M271" s="70">
        <f>IF(_House23[[#This Row],[Party]]="D",1,0)</f>
        <v>1</v>
      </c>
      <c r="N271" s="70" t="s">
        <v>2870</v>
      </c>
      <c r="O271" s="70" t="s">
        <v>2871</v>
      </c>
      <c r="P271" s="206">
        <v>0</v>
      </c>
      <c r="Q271" s="206">
        <v>0</v>
      </c>
      <c r="R271" s="206">
        <v>0</v>
      </c>
      <c r="S271" s="47">
        <v>0</v>
      </c>
      <c r="T271" s="47">
        <v>0</v>
      </c>
      <c r="U271" s="47">
        <v>0</v>
      </c>
      <c r="V271" s="47">
        <f>_House23[[#This Row],[H&amp;R Block]]+_House23[[#This Row],[Intui (Turbo Tax)]]</f>
        <v>0</v>
      </c>
      <c r="W271" s="47" t="s">
        <v>1150</v>
      </c>
      <c r="X271" t="s">
        <v>1149</v>
      </c>
    </row>
    <row r="272" spans="2:24" x14ac:dyDescent="0.25">
      <c r="B272" s="70" t="s">
        <v>3279</v>
      </c>
      <c r="C272" s="70" t="str">
        <f>_House23[[#This Row],[Name]]&amp;""&amp;" ("&amp;""&amp;_House23[[#This Row],[Party]]&amp;""&amp;"-"&amp;""&amp;_House23[[#This Row],[Abbreviation]]&amp;""&amp;")"</f>
        <v>Jackson, Jeff (D-NC)</v>
      </c>
      <c r="D272" s="70" t="s">
        <v>4299</v>
      </c>
      <c r="E272" s="199" t="s">
        <v>3957</v>
      </c>
      <c r="F272" s="204" t="s">
        <v>3957</v>
      </c>
      <c r="G272" s="204" t="str">
        <f>IF(_House23[[#This Row],[Import Name from Congress.Gov]]=_House23[[#This Row],[Test]],"","FALSE")</f>
        <v/>
      </c>
      <c r="H272" s="184" t="s">
        <v>61</v>
      </c>
      <c r="I272" s="70" t="s">
        <v>3280</v>
      </c>
      <c r="J272" s="70" t="s">
        <v>61</v>
      </c>
      <c r="K272" s="70" t="s">
        <v>1308</v>
      </c>
      <c r="L272" s="70" t="s">
        <v>303</v>
      </c>
      <c r="M272" s="70">
        <f>IF(_House23[[#This Row],[Party]]="D",1,0)</f>
        <v>1</v>
      </c>
      <c r="N272" s="70" t="s">
        <v>3281</v>
      </c>
      <c r="O272" s="70" t="s">
        <v>3282</v>
      </c>
      <c r="P272" s="206">
        <v>0</v>
      </c>
      <c r="Q272" s="206">
        <v>0</v>
      </c>
      <c r="R272" s="206">
        <v>0</v>
      </c>
      <c r="S272" s="47">
        <v>0</v>
      </c>
      <c r="T272" s="47">
        <v>0</v>
      </c>
      <c r="U272" s="47">
        <v>0</v>
      </c>
      <c r="V272" s="47">
        <f>_House23[[#This Row],[H&amp;R Block]]+_House23[[#This Row],[Intui (Turbo Tax)]]</f>
        <v>0</v>
      </c>
      <c r="W272" s="47" t="s">
        <v>1150</v>
      </c>
      <c r="X272" t="s">
        <v>1149</v>
      </c>
    </row>
    <row r="273" spans="2:24" x14ac:dyDescent="0.25">
      <c r="B273" s="70" t="s">
        <v>3603</v>
      </c>
      <c r="C273" s="70" t="str">
        <f>_House23[[#This Row],[Name]]&amp;""&amp;" ("&amp;""&amp;_House23[[#This Row],[Party]]&amp;""&amp;"-"&amp;""&amp;_House23[[#This Row],[Abbreviation]]&amp;""&amp;")"</f>
        <v>Jackson Lee, Sheila (D-TX)</v>
      </c>
      <c r="D273" s="70" t="s">
        <v>4298</v>
      </c>
      <c r="E273" s="199" t="s">
        <v>1157</v>
      </c>
      <c r="F273" s="204" t="s">
        <v>1157</v>
      </c>
      <c r="G273" s="204" t="str">
        <f>IF(_House23[[#This Row],[Import Name from Congress.Gov]]=_House23[[#This Row],[Test]],"","FALSE")</f>
        <v/>
      </c>
      <c r="H273" s="184" t="s">
        <v>71</v>
      </c>
      <c r="I273" s="70" t="s">
        <v>3604</v>
      </c>
      <c r="J273" s="70" t="s">
        <v>71</v>
      </c>
      <c r="K273" s="70" t="s">
        <v>1318</v>
      </c>
      <c r="L273" s="70" t="s">
        <v>303</v>
      </c>
      <c r="M273" s="70">
        <f>IF(_House23[[#This Row],[Party]]="D",1,0)</f>
        <v>1</v>
      </c>
      <c r="N273" s="70" t="s">
        <v>3605</v>
      </c>
      <c r="O273" s="70" t="s">
        <v>3606</v>
      </c>
      <c r="P273" s="206">
        <v>16600</v>
      </c>
      <c r="Q273" s="206">
        <v>0</v>
      </c>
      <c r="R273" s="206">
        <v>0</v>
      </c>
      <c r="S273" s="47">
        <v>0</v>
      </c>
      <c r="T273" s="47">
        <v>0</v>
      </c>
      <c r="U273" s="47">
        <v>0</v>
      </c>
      <c r="V273" s="47">
        <f>_House23[[#This Row],[H&amp;R Block]]+_House23[[#This Row],[Intui (Turbo Tax)]]</f>
        <v>0</v>
      </c>
      <c r="W273" s="47" t="s">
        <v>1150</v>
      </c>
      <c r="X273" t="s">
        <v>1161</v>
      </c>
    </row>
    <row r="274" spans="2:24" x14ac:dyDescent="0.25">
      <c r="B274" s="162" t="s">
        <v>3583</v>
      </c>
      <c r="C274" s="162" t="str">
        <f>_House23[[#This Row],[Name]]&amp;""&amp;" ("&amp;""&amp;_House23[[#This Row],[Party]]&amp;""&amp;"-"&amp;""&amp;_House23[[#This Row],[Abbreviation]]&amp;""&amp;")"</f>
        <v>Jackson, Ronny (R-TX)</v>
      </c>
      <c r="D274" s="162" t="s">
        <v>4088</v>
      </c>
      <c r="E274" s="198" t="s">
        <v>3958</v>
      </c>
      <c r="F274" s="203" t="s">
        <v>3958</v>
      </c>
      <c r="G274" s="203" t="str">
        <f>IF(_House23[[#This Row],[Import Name from Congress.Gov]]=_House23[[#This Row],[Test]],"","FALSE")</f>
        <v/>
      </c>
      <c r="H274" s="185" t="s">
        <v>71</v>
      </c>
      <c r="I274" s="162" t="s">
        <v>3584</v>
      </c>
      <c r="J274" s="162" t="s">
        <v>71</v>
      </c>
      <c r="K274" s="162" t="s">
        <v>1318</v>
      </c>
      <c r="L274" s="162" t="s">
        <v>305</v>
      </c>
      <c r="M274" s="162">
        <f>IF(_House23[[#This Row],[Party]]="D",1,0)</f>
        <v>0</v>
      </c>
      <c r="N274" s="162" t="s">
        <v>3585</v>
      </c>
      <c r="O274" s="162" t="s">
        <v>3586</v>
      </c>
      <c r="P274" s="205">
        <v>88564</v>
      </c>
      <c r="Q274" s="205">
        <v>3100</v>
      </c>
      <c r="R274" s="205">
        <v>0</v>
      </c>
      <c r="S274" s="47">
        <v>11650</v>
      </c>
      <c r="T274" s="47">
        <v>0</v>
      </c>
      <c r="U274" s="47">
        <v>0</v>
      </c>
      <c r="V274" s="47">
        <f>_House23[[#This Row],[H&amp;R Block]]+_House23[[#This Row],[Intui (Turbo Tax)]]</f>
        <v>0</v>
      </c>
      <c r="W274" s="47" t="s">
        <v>1149</v>
      </c>
      <c r="X274" t="s">
        <v>1149</v>
      </c>
    </row>
    <row r="275" spans="2:24" x14ac:dyDescent="0.25">
      <c r="B275" s="70" t="s">
        <v>2399</v>
      </c>
      <c r="C275" s="70" t="str">
        <f>_House23[[#This Row],[Name]]&amp;""&amp;" ("&amp;""&amp;_House23[[#This Row],[Party]]&amp;""&amp;"-"&amp;""&amp;_House23[[#This Row],[Abbreviation]]&amp;""&amp;")"</f>
        <v>Jacobs, Sara (D-CA)</v>
      </c>
      <c r="D275" s="70" t="s">
        <v>4301</v>
      </c>
      <c r="E275" s="199" t="s">
        <v>897</v>
      </c>
      <c r="F275" s="204" t="s">
        <v>897</v>
      </c>
      <c r="G275" s="204" t="str">
        <f>IF(_House23[[#This Row],[Import Name from Congress.Gov]]=_House23[[#This Row],[Test]],"","FALSE")</f>
        <v/>
      </c>
      <c r="H275" s="184" t="s">
        <v>33</v>
      </c>
      <c r="I275" s="70" t="s">
        <v>2400</v>
      </c>
      <c r="J275" s="70" t="s">
        <v>33</v>
      </c>
      <c r="K275" s="70" t="s">
        <v>1279</v>
      </c>
      <c r="L275" s="70" t="s">
        <v>303</v>
      </c>
      <c r="M275" s="70">
        <f>IF(_House23[[#This Row],[Party]]="D",1,0)</f>
        <v>1</v>
      </c>
      <c r="N275" s="70" t="s">
        <v>2401</v>
      </c>
      <c r="O275" s="70" t="s">
        <v>2402</v>
      </c>
      <c r="P275" s="206">
        <v>49750</v>
      </c>
      <c r="Q275" s="206">
        <v>1500</v>
      </c>
      <c r="R275" s="206">
        <v>0</v>
      </c>
      <c r="S275" s="47">
        <v>0</v>
      </c>
      <c r="T275" s="47">
        <v>0</v>
      </c>
      <c r="U275" s="47">
        <v>0</v>
      </c>
      <c r="V275" s="47">
        <f>_House23[[#This Row],[H&amp;R Block]]+_House23[[#This Row],[Intui (Turbo Tax)]]</f>
        <v>0</v>
      </c>
      <c r="W275" s="47" t="s">
        <v>1150</v>
      </c>
      <c r="X275" t="s">
        <v>1161</v>
      </c>
    </row>
    <row r="276" spans="2:24" x14ac:dyDescent="0.25">
      <c r="B276" s="162" t="s">
        <v>2924</v>
      </c>
      <c r="C276" s="162" t="str">
        <f>_House23[[#This Row],[Name]]&amp;""&amp;" ("&amp;""&amp;_House23[[#This Row],[Party]]&amp;""&amp;"-"&amp;""&amp;_House23[[#This Row],[Abbreviation]]&amp;""&amp;")"</f>
        <v>James, John (R-MI)</v>
      </c>
      <c r="D276" s="162" t="s">
        <v>4089</v>
      </c>
      <c r="E276" s="198" t="s">
        <v>458</v>
      </c>
      <c r="F276" s="203" t="s">
        <v>458</v>
      </c>
      <c r="G276" s="203" t="str">
        <f>IF(_House23[[#This Row],[Import Name from Congress.Gov]]=_House23[[#This Row],[Test]],"","FALSE")</f>
        <v/>
      </c>
      <c r="H276" s="185" t="s">
        <v>50</v>
      </c>
      <c r="I276" s="162" t="s">
        <v>2925</v>
      </c>
      <c r="J276" s="162" t="s">
        <v>50</v>
      </c>
      <c r="K276" s="162" t="s">
        <v>1297</v>
      </c>
      <c r="L276" s="162" t="s">
        <v>305</v>
      </c>
      <c r="M276" s="162">
        <f>IF(_House23[[#This Row],[Party]]="D",1,0)</f>
        <v>0</v>
      </c>
      <c r="N276" s="162" t="s">
        <v>2926</v>
      </c>
      <c r="O276" s="162" t="s">
        <v>2927</v>
      </c>
      <c r="P276" s="205">
        <v>0</v>
      </c>
      <c r="Q276" s="205">
        <v>0</v>
      </c>
      <c r="R276" s="205">
        <v>0</v>
      </c>
      <c r="S276" s="47">
        <v>0</v>
      </c>
      <c r="T276" s="47">
        <v>2900</v>
      </c>
      <c r="U276" s="47">
        <v>390</v>
      </c>
      <c r="V276" s="47">
        <f>_House23[[#This Row],[H&amp;R Block]]+_House23[[#This Row],[Intui (Turbo Tax)]]</f>
        <v>3290</v>
      </c>
      <c r="W276" s="47" t="s">
        <v>1149</v>
      </c>
      <c r="X276" t="s">
        <v>1149</v>
      </c>
    </row>
    <row r="277" spans="2:24" x14ac:dyDescent="0.25">
      <c r="B277" s="70" t="s">
        <v>3809</v>
      </c>
      <c r="C277" s="70" t="str">
        <f>_House23[[#This Row],[Name]]&amp;""&amp;" ("&amp;""&amp;_House23[[#This Row],[Party]]&amp;""&amp;"-"&amp;""&amp;_House23[[#This Row],[Abbreviation]]&amp;""&amp;")"</f>
        <v>Jayapal, Pramila (D-WA)</v>
      </c>
      <c r="D277" s="70" t="s">
        <v>4302</v>
      </c>
      <c r="E277" s="199" t="s">
        <v>1138</v>
      </c>
      <c r="F277" s="204" t="s">
        <v>1138</v>
      </c>
      <c r="G277" s="204" t="str">
        <f>IF(_House23[[#This Row],[Import Name from Congress.Gov]]=_House23[[#This Row],[Test]],"","FALSE")</f>
        <v/>
      </c>
      <c r="H277" s="184" t="s">
        <v>75</v>
      </c>
      <c r="I277" s="70" t="s">
        <v>3810</v>
      </c>
      <c r="J277" s="70" t="s">
        <v>75</v>
      </c>
      <c r="K277" s="70" t="s">
        <v>1322</v>
      </c>
      <c r="L277" s="70" t="s">
        <v>303</v>
      </c>
      <c r="M277" s="70">
        <f>IF(_House23[[#This Row],[Party]]="D",1,0)</f>
        <v>1</v>
      </c>
      <c r="N277" s="70" t="s">
        <v>3811</v>
      </c>
      <c r="O277" s="70" t="s">
        <v>3812</v>
      </c>
      <c r="P277" s="206">
        <v>47741</v>
      </c>
      <c r="Q277" s="206">
        <v>1191</v>
      </c>
      <c r="R277" s="206">
        <v>0</v>
      </c>
      <c r="S277" s="47">
        <v>0</v>
      </c>
      <c r="T277" s="47">
        <v>0</v>
      </c>
      <c r="U277" s="47">
        <v>0</v>
      </c>
      <c r="V277" s="47">
        <f>_House23[[#This Row],[H&amp;R Block]]+_House23[[#This Row],[Intui (Turbo Tax)]]</f>
        <v>0</v>
      </c>
      <c r="W277" s="47" t="s">
        <v>1150</v>
      </c>
      <c r="X277" t="s">
        <v>1150</v>
      </c>
    </row>
    <row r="278" spans="2:24" x14ac:dyDescent="0.25">
      <c r="B278" s="70" t="s">
        <v>3255</v>
      </c>
      <c r="C278" s="70" t="str">
        <f>_House23[[#This Row],[Name]]&amp;""&amp;" ("&amp;""&amp;_House23[[#This Row],[Party]]&amp;""&amp;"-"&amp;""&amp;_House23[[#This Row],[Abbreviation]]&amp;""&amp;")"</f>
        <v>Jeffries, Hakeem (D-NY)</v>
      </c>
      <c r="D278" s="70" t="s">
        <v>4303</v>
      </c>
      <c r="E278" s="199" t="s">
        <v>1043</v>
      </c>
      <c r="F278" s="204" t="s">
        <v>1043</v>
      </c>
      <c r="G278" s="204" t="str">
        <f>IF(_House23[[#This Row],[Import Name from Congress.Gov]]=_House23[[#This Row],[Test]],"","FALSE")</f>
        <v/>
      </c>
      <c r="H278" s="184" t="s">
        <v>60</v>
      </c>
      <c r="I278" s="70" t="s">
        <v>3256</v>
      </c>
      <c r="J278" s="70" t="s">
        <v>60</v>
      </c>
      <c r="K278" s="70" t="s">
        <v>1307</v>
      </c>
      <c r="L278" s="70" t="s">
        <v>303</v>
      </c>
      <c r="M278" s="70">
        <f>IF(_House23[[#This Row],[Party]]="D",1,0)</f>
        <v>1</v>
      </c>
      <c r="N278" s="70" t="s">
        <v>3257</v>
      </c>
      <c r="O278" s="70" t="s">
        <v>3258</v>
      </c>
      <c r="P278" s="206">
        <v>356922</v>
      </c>
      <c r="Q278" s="206">
        <v>0</v>
      </c>
      <c r="R278" s="206">
        <v>0</v>
      </c>
      <c r="S278" s="47">
        <v>0</v>
      </c>
      <c r="T278" s="47">
        <v>0</v>
      </c>
      <c r="U278" s="47">
        <v>1000</v>
      </c>
      <c r="V278" s="47">
        <f>_House23[[#This Row],[H&amp;R Block]]+_House23[[#This Row],[Intui (Turbo Tax)]]</f>
        <v>1000</v>
      </c>
      <c r="W278" s="47" t="s">
        <v>1150</v>
      </c>
      <c r="X278" t="s">
        <v>1149</v>
      </c>
    </row>
    <row r="279" spans="2:24" x14ac:dyDescent="0.25">
      <c r="B279" s="70" t="s">
        <v>2625</v>
      </c>
      <c r="C279" s="70" t="str">
        <f>_House23[[#This Row],[Name]]&amp;""&amp;" ("&amp;""&amp;_House23[[#This Row],[Party]]&amp;""&amp;"-"&amp;""&amp;_House23[[#This Row],[Abbreviation]]&amp;""&amp;")"</f>
        <v>Johnson, Henry (D-GA)</v>
      </c>
      <c r="D279" s="70" t="s">
        <v>4304</v>
      </c>
      <c r="E279" s="199" t="s">
        <v>1190</v>
      </c>
      <c r="F279" s="204" t="s">
        <v>1190</v>
      </c>
      <c r="G279" s="204" t="str">
        <f>IF(_House23[[#This Row],[Import Name from Congress.Gov]]=_House23[[#This Row],[Test]],"","FALSE")</f>
        <v/>
      </c>
      <c r="H279" s="184" t="s">
        <v>38</v>
      </c>
      <c r="I279" s="70" t="s">
        <v>2626</v>
      </c>
      <c r="J279" s="70" t="s">
        <v>38</v>
      </c>
      <c r="K279" s="70" t="s">
        <v>1285</v>
      </c>
      <c r="L279" s="70" t="s">
        <v>303</v>
      </c>
      <c r="M279" s="70">
        <f>IF(_House23[[#This Row],[Party]]="D",1,0)</f>
        <v>1</v>
      </c>
      <c r="N279" s="70" t="s">
        <v>2627</v>
      </c>
      <c r="O279" s="70" t="s">
        <v>2628</v>
      </c>
      <c r="P279" s="206">
        <v>0</v>
      </c>
      <c r="Q279" s="206">
        <v>0</v>
      </c>
      <c r="R279" s="206">
        <v>0</v>
      </c>
      <c r="S279" s="47">
        <v>0</v>
      </c>
      <c r="T279" s="47">
        <v>0</v>
      </c>
      <c r="U279" s="47">
        <v>0</v>
      </c>
      <c r="V279" s="47">
        <f>_House23[[#This Row],[H&amp;R Block]]+_House23[[#This Row],[Intui (Turbo Tax)]]</f>
        <v>0</v>
      </c>
      <c r="W279" s="47" t="s">
        <v>1150</v>
      </c>
      <c r="X279" t="s">
        <v>1150</v>
      </c>
    </row>
    <row r="280" spans="2:24" x14ac:dyDescent="0.25">
      <c r="B280" s="162" t="s">
        <v>2836</v>
      </c>
      <c r="C280" s="162" t="str">
        <f>_House23[[#This Row],[Name]]&amp;""&amp;" ("&amp;""&amp;_House23[[#This Row],[Party]]&amp;""&amp;"-"&amp;""&amp;_House23[[#This Row],[Abbreviation]]&amp;""&amp;")"</f>
        <v>Johnson, Mike (R-LA)</v>
      </c>
      <c r="D280" s="162" t="s">
        <v>4092</v>
      </c>
      <c r="E280" s="198" t="s">
        <v>1219</v>
      </c>
      <c r="F280" s="203" t="s">
        <v>1219</v>
      </c>
      <c r="G280" s="203" t="str">
        <f>IF(_House23[[#This Row],[Import Name from Congress.Gov]]=_House23[[#This Row],[Test]],"","FALSE")</f>
        <v/>
      </c>
      <c r="H280" s="185" t="s">
        <v>46</v>
      </c>
      <c r="I280" s="162" t="s">
        <v>2837</v>
      </c>
      <c r="J280" s="162" t="s">
        <v>46</v>
      </c>
      <c r="K280" s="162" t="s">
        <v>1293</v>
      </c>
      <c r="L280" s="162" t="s">
        <v>305</v>
      </c>
      <c r="M280" s="162">
        <f>IF(_House23[[#This Row],[Party]]="D",1,0)</f>
        <v>0</v>
      </c>
      <c r="N280" s="162" t="s">
        <v>2838</v>
      </c>
      <c r="O280" s="162" t="s">
        <v>2839</v>
      </c>
      <c r="P280" s="205">
        <v>52550</v>
      </c>
      <c r="Q280" s="205">
        <v>2000</v>
      </c>
      <c r="R280" s="205">
        <v>0</v>
      </c>
      <c r="S280" s="47">
        <v>8950</v>
      </c>
      <c r="T280" s="47">
        <v>0</v>
      </c>
      <c r="U280" s="47">
        <v>2000</v>
      </c>
      <c r="V280" s="47">
        <f>_House23[[#This Row],[H&amp;R Block]]+_House23[[#This Row],[Intui (Turbo Tax)]]</f>
        <v>2000</v>
      </c>
      <c r="W280" s="47" t="s">
        <v>1149</v>
      </c>
      <c r="X280" t="s">
        <v>1149</v>
      </c>
    </row>
    <row r="281" spans="2:24" x14ac:dyDescent="0.25">
      <c r="B281" s="162" t="s">
        <v>3359</v>
      </c>
      <c r="C281" s="162" t="str">
        <f>_House23[[#This Row],[Name]]&amp;""&amp;" ("&amp;""&amp;_House23[[#This Row],[Party]]&amp;""&amp;"-"&amp;""&amp;_House23[[#This Row],[Abbreviation]]&amp;""&amp;")"</f>
        <v>Jordan, Jim (R-OH)</v>
      </c>
      <c r="D281" s="162" t="s">
        <v>4093</v>
      </c>
      <c r="E281" s="198" t="s">
        <v>1060</v>
      </c>
      <c r="F281" s="203" t="s">
        <v>1060</v>
      </c>
      <c r="G281" s="203" t="str">
        <f>IF(_House23[[#This Row],[Import Name from Congress.Gov]]=_House23[[#This Row],[Test]],"","FALSE")</f>
        <v/>
      </c>
      <c r="H281" s="185" t="s">
        <v>63</v>
      </c>
      <c r="I281" s="162" t="s">
        <v>3360</v>
      </c>
      <c r="J281" s="162" t="s">
        <v>63</v>
      </c>
      <c r="K281" s="162" t="s">
        <v>1310</v>
      </c>
      <c r="L281" s="162" t="s">
        <v>305</v>
      </c>
      <c r="M281" s="162">
        <f>IF(_House23[[#This Row],[Party]]="D",1,0)</f>
        <v>0</v>
      </c>
      <c r="N281" s="162" t="s">
        <v>3361</v>
      </c>
      <c r="O281" s="162" t="s">
        <v>3362</v>
      </c>
      <c r="P281" s="205">
        <v>130708</v>
      </c>
      <c r="Q281" s="205">
        <v>9365</v>
      </c>
      <c r="R281" s="205">
        <v>0</v>
      </c>
      <c r="S281" s="47">
        <v>42042</v>
      </c>
      <c r="T281" s="47">
        <v>0</v>
      </c>
      <c r="U281" s="47">
        <v>355</v>
      </c>
      <c r="V281" s="47">
        <f>_House23[[#This Row],[H&amp;R Block]]+_House23[[#This Row],[Intui (Turbo Tax)]]</f>
        <v>355</v>
      </c>
      <c r="W281" s="47" t="s">
        <v>1149</v>
      </c>
      <c r="X281" t="s">
        <v>1149</v>
      </c>
    </row>
    <row r="282" spans="2:24" x14ac:dyDescent="0.25">
      <c r="B282" s="162" t="s">
        <v>3339</v>
      </c>
      <c r="C282" s="162" t="str">
        <f>_House23[[#This Row],[Name]]&amp;""&amp;" ("&amp;""&amp;_House23[[#This Row],[Party]]&amp;""&amp;"-"&amp;""&amp;_House23[[#This Row],[Abbreviation]]&amp;""&amp;")"</f>
        <v>Joyce, David (R-OH)</v>
      </c>
      <c r="D282" s="162" t="s">
        <v>4094</v>
      </c>
      <c r="E282" s="198" t="s">
        <v>1222</v>
      </c>
      <c r="F282" s="203" t="s">
        <v>1222</v>
      </c>
      <c r="G282" s="203" t="str">
        <f>IF(_House23[[#This Row],[Import Name from Congress.Gov]]=_House23[[#This Row],[Test]],"","FALSE")</f>
        <v/>
      </c>
      <c r="H282" s="185" t="s">
        <v>63</v>
      </c>
      <c r="I282" s="162" t="s">
        <v>3340</v>
      </c>
      <c r="J282" s="162" t="s">
        <v>63</v>
      </c>
      <c r="K282" s="162" t="s">
        <v>1310</v>
      </c>
      <c r="L282" s="162" t="s">
        <v>305</v>
      </c>
      <c r="M282" s="162">
        <f>IF(_House23[[#This Row],[Party]]="D",1,0)</f>
        <v>0</v>
      </c>
      <c r="N282" s="162" t="s">
        <v>3341</v>
      </c>
      <c r="O282" s="162" t="s">
        <v>3342</v>
      </c>
      <c r="P282" s="205">
        <v>0</v>
      </c>
      <c r="Q282" s="205">
        <v>0</v>
      </c>
      <c r="R282" s="205">
        <v>0</v>
      </c>
      <c r="S282" s="47">
        <v>0</v>
      </c>
      <c r="T282" s="47">
        <v>0</v>
      </c>
      <c r="U282" s="47">
        <v>0</v>
      </c>
      <c r="V282" s="47">
        <f>_House23[[#This Row],[H&amp;R Block]]+_House23[[#This Row],[Intui (Turbo Tax)]]</f>
        <v>0</v>
      </c>
      <c r="W282" s="47" t="s">
        <v>1149</v>
      </c>
      <c r="X282" t="s">
        <v>1149</v>
      </c>
    </row>
    <row r="283" spans="2:24" x14ac:dyDescent="0.25">
      <c r="B283" s="70" t="s">
        <v>2335</v>
      </c>
      <c r="C283" s="70" t="str">
        <f>_House23[[#This Row],[Name]]&amp;""&amp;" ("&amp;""&amp;_House23[[#This Row],[Party]]&amp;""&amp;"-"&amp;""&amp;_House23[[#This Row],[Abbreviation]]&amp;""&amp;")"</f>
        <v>Kamlager-Dove, Sydney (D-CA)</v>
      </c>
      <c r="D283" s="70" t="s">
        <v>4305</v>
      </c>
      <c r="E283" s="199" t="s">
        <v>3894</v>
      </c>
      <c r="F283" s="204" t="s">
        <v>3894</v>
      </c>
      <c r="G283" s="204" t="str">
        <f>IF(_House23[[#This Row],[Import Name from Congress.Gov]]=_House23[[#This Row],[Test]],"","FALSE")</f>
        <v/>
      </c>
      <c r="H283" s="184" t="s">
        <v>33</v>
      </c>
      <c r="I283" s="70" t="s">
        <v>2336</v>
      </c>
      <c r="J283" s="70" t="s">
        <v>33</v>
      </c>
      <c r="K283" s="70" t="s">
        <v>1279</v>
      </c>
      <c r="L283" s="70" t="s">
        <v>303</v>
      </c>
      <c r="M283" s="70">
        <f>IF(_House23[[#This Row],[Party]]="D",1,0)</f>
        <v>1</v>
      </c>
      <c r="N283" s="70" t="s">
        <v>2337</v>
      </c>
      <c r="O283" s="70" t="s">
        <v>2338</v>
      </c>
      <c r="P283" s="206">
        <v>0</v>
      </c>
      <c r="Q283" s="206">
        <v>0</v>
      </c>
      <c r="R283" s="206">
        <v>0</v>
      </c>
      <c r="S283" s="47">
        <v>0</v>
      </c>
      <c r="T283" s="47">
        <v>0</v>
      </c>
      <c r="U283" s="47">
        <v>0</v>
      </c>
      <c r="V283" s="47">
        <f>_House23[[#This Row],[H&amp;R Block]]+_House23[[#This Row],[Intui (Turbo Tax)]]</f>
        <v>0</v>
      </c>
      <c r="W283" s="47" t="s">
        <v>1150</v>
      </c>
      <c r="X283" t="s">
        <v>1150</v>
      </c>
    </row>
    <row r="284" spans="2:24" x14ac:dyDescent="0.25">
      <c r="B284" s="70" t="s">
        <v>3379</v>
      </c>
      <c r="C284" s="70" t="str">
        <f>_House23[[#This Row],[Name]]&amp;""&amp;" ("&amp;""&amp;_House23[[#This Row],[Party]]&amp;""&amp;"-"&amp;""&amp;_House23[[#This Row],[Abbreviation]]&amp;""&amp;")"</f>
        <v>Kaptur, Marcy (D-OH)</v>
      </c>
      <c r="D284" s="70" t="s">
        <v>4306</v>
      </c>
      <c r="E284" s="199" t="s">
        <v>1063</v>
      </c>
      <c r="F284" s="204" t="s">
        <v>1063</v>
      </c>
      <c r="G284" s="204" t="str">
        <f>IF(_House23[[#This Row],[Import Name from Congress.Gov]]=_House23[[#This Row],[Test]],"","FALSE")</f>
        <v/>
      </c>
      <c r="H284" s="184" t="s">
        <v>63</v>
      </c>
      <c r="I284" s="70" t="s">
        <v>3380</v>
      </c>
      <c r="J284" s="70" t="s">
        <v>63</v>
      </c>
      <c r="K284" s="70" t="s">
        <v>1310</v>
      </c>
      <c r="L284" s="70" t="s">
        <v>303</v>
      </c>
      <c r="M284" s="70">
        <f>IF(_House23[[#This Row],[Party]]="D",1,0)</f>
        <v>1</v>
      </c>
      <c r="N284" s="70" t="s">
        <v>3381</v>
      </c>
      <c r="O284" s="70" t="s">
        <v>3382</v>
      </c>
      <c r="P284" s="206">
        <v>84653</v>
      </c>
      <c r="Q284" s="206">
        <v>0</v>
      </c>
      <c r="R284" s="206">
        <v>0</v>
      </c>
      <c r="S284" s="47">
        <v>0</v>
      </c>
      <c r="T284" s="47">
        <v>0</v>
      </c>
      <c r="U284" s="47">
        <v>0</v>
      </c>
      <c r="V284" s="47">
        <f>_House23[[#This Row],[H&amp;R Block]]+_House23[[#This Row],[Intui (Turbo Tax)]]</f>
        <v>0</v>
      </c>
      <c r="W284" s="47" t="s">
        <v>1150</v>
      </c>
      <c r="X284" t="s">
        <v>1149</v>
      </c>
    </row>
    <row r="285" spans="2:24" x14ac:dyDescent="0.25">
      <c r="B285" s="162" t="s">
        <v>3136</v>
      </c>
      <c r="C285" s="162" t="str">
        <f>_House23[[#This Row],[Name]]&amp;""&amp;" ("&amp;""&amp;_House23[[#This Row],[Party]]&amp;""&amp;"-"&amp;""&amp;_House23[[#This Row],[Abbreviation]]&amp;""&amp;")"</f>
        <v>Kean, Thomas (R-NJ)</v>
      </c>
      <c r="D285" s="162" t="s">
        <v>4096</v>
      </c>
      <c r="E285" s="198" t="s">
        <v>3959</v>
      </c>
      <c r="F285" s="203" t="s">
        <v>3959</v>
      </c>
      <c r="G285" s="203" t="str">
        <f>IF(_House23[[#This Row],[Import Name from Congress.Gov]]=_House23[[#This Row],[Test]],"","FALSE")</f>
        <v/>
      </c>
      <c r="H285" s="185" t="s">
        <v>58</v>
      </c>
      <c r="I285" s="162" t="s">
        <v>3137</v>
      </c>
      <c r="J285" s="162" t="s">
        <v>58</v>
      </c>
      <c r="K285" s="162" t="s">
        <v>1305</v>
      </c>
      <c r="L285" s="162" t="s">
        <v>305</v>
      </c>
      <c r="M285" s="162">
        <f>IF(_House23[[#This Row],[Party]]="D",1,0)</f>
        <v>0</v>
      </c>
      <c r="N285" s="162" t="s">
        <v>3138</v>
      </c>
      <c r="O285" s="162" t="s">
        <v>3139</v>
      </c>
      <c r="P285" s="205">
        <v>0</v>
      </c>
      <c r="Q285" s="205">
        <v>0</v>
      </c>
      <c r="R285" s="205">
        <v>0</v>
      </c>
      <c r="S285" s="47">
        <v>0</v>
      </c>
      <c r="T285" s="47">
        <v>0</v>
      </c>
      <c r="U285" s="47">
        <v>0</v>
      </c>
      <c r="V285" s="47">
        <f>_House23[[#This Row],[H&amp;R Block]]+_House23[[#This Row],[Intui (Turbo Tax)]]</f>
        <v>0</v>
      </c>
      <c r="W285" s="47" t="s">
        <v>1149</v>
      </c>
      <c r="X285" t="s">
        <v>1149</v>
      </c>
    </row>
    <row r="286" spans="2:24" x14ac:dyDescent="0.25">
      <c r="B286" s="70" t="s">
        <v>2920</v>
      </c>
      <c r="C286" s="70" t="str">
        <f>_House23[[#This Row],[Name]]&amp;""&amp;" ("&amp;""&amp;_House23[[#This Row],[Party]]&amp;""&amp;"-"&amp;""&amp;_House23[[#This Row],[Abbreviation]]&amp;""&amp;")"</f>
        <v>Keating, William (D-MA)</v>
      </c>
      <c r="D286" s="70" t="s">
        <v>4307</v>
      </c>
      <c r="E286" s="199" t="s">
        <v>985</v>
      </c>
      <c r="F286" s="204" t="s">
        <v>985</v>
      </c>
      <c r="G286" s="204" t="str">
        <f>IF(_House23[[#This Row],[Import Name from Congress.Gov]]=_House23[[#This Row],[Test]],"","FALSE")</f>
        <v/>
      </c>
      <c r="H286" s="184" t="s">
        <v>49</v>
      </c>
      <c r="I286" s="70" t="s">
        <v>2921</v>
      </c>
      <c r="J286" s="70" t="s">
        <v>49</v>
      </c>
      <c r="K286" s="70" t="s">
        <v>1296</v>
      </c>
      <c r="L286" s="70" t="s">
        <v>303</v>
      </c>
      <c r="M286" s="70">
        <f>IF(_House23[[#This Row],[Party]]="D",1,0)</f>
        <v>1</v>
      </c>
      <c r="N286" s="70" t="s">
        <v>2922</v>
      </c>
      <c r="O286" s="70" t="s">
        <v>2923</v>
      </c>
      <c r="P286" s="206">
        <v>0</v>
      </c>
      <c r="Q286" s="206">
        <v>0</v>
      </c>
      <c r="R286" s="206">
        <v>0</v>
      </c>
      <c r="S286" s="47">
        <v>0</v>
      </c>
      <c r="T286" s="47">
        <v>0</v>
      </c>
      <c r="U286" s="47">
        <v>0</v>
      </c>
      <c r="V286" s="47">
        <f>_House23[[#This Row],[H&amp;R Block]]+_House23[[#This Row],[Intui (Turbo Tax)]]</f>
        <v>0</v>
      </c>
      <c r="W286" s="47" t="s">
        <v>1150</v>
      </c>
      <c r="X286" t="s">
        <v>1149</v>
      </c>
    </row>
    <row r="287" spans="2:24" x14ac:dyDescent="0.25">
      <c r="B287" s="70" t="s">
        <v>2247</v>
      </c>
      <c r="C287" s="70" t="str">
        <f>_House23[[#This Row],[Name]]&amp;""&amp;" ("&amp;""&amp;_House23[[#This Row],[Party]]&amp;""&amp;"-"&amp;""&amp;_House23[[#This Row],[Abbreviation]]&amp;""&amp;")"</f>
        <v>Khanna, Ro (D-CA)</v>
      </c>
      <c r="D287" s="70" t="s">
        <v>4309</v>
      </c>
      <c r="E287" s="199" t="s">
        <v>865</v>
      </c>
      <c r="F287" s="204" t="s">
        <v>865</v>
      </c>
      <c r="G287" s="204" t="str">
        <f>IF(_House23[[#This Row],[Import Name from Congress.Gov]]=_House23[[#This Row],[Test]],"","FALSE")</f>
        <v/>
      </c>
      <c r="H287" s="184" t="s">
        <v>33</v>
      </c>
      <c r="I287" s="70" t="s">
        <v>2248</v>
      </c>
      <c r="J287" s="70" t="s">
        <v>33</v>
      </c>
      <c r="K287" s="70" t="s">
        <v>1279</v>
      </c>
      <c r="L287" s="70" t="s">
        <v>303</v>
      </c>
      <c r="M287" s="70">
        <f>IF(_House23[[#This Row],[Party]]="D",1,0)</f>
        <v>1</v>
      </c>
      <c r="N287" s="70" t="s">
        <v>2249</v>
      </c>
      <c r="O287" s="70" t="s">
        <v>2250</v>
      </c>
      <c r="P287" s="206">
        <v>172198</v>
      </c>
      <c r="Q287" s="206">
        <v>9100</v>
      </c>
      <c r="R287" s="206">
        <v>0</v>
      </c>
      <c r="S287" s="47">
        <v>0</v>
      </c>
      <c r="T287" s="47">
        <v>5800</v>
      </c>
      <c r="U287" s="47">
        <v>0</v>
      </c>
      <c r="V287" s="47">
        <f>_House23[[#This Row],[H&amp;R Block]]+_House23[[#This Row],[Intui (Turbo Tax)]]</f>
        <v>5800</v>
      </c>
      <c r="W287" s="47" t="s">
        <v>1150</v>
      </c>
      <c r="X287" t="s">
        <v>1149</v>
      </c>
    </row>
    <row r="288" spans="2:24" x14ac:dyDescent="0.25">
      <c r="B288" s="162" t="s">
        <v>3753</v>
      </c>
      <c r="C288" s="162" t="str">
        <f>_House23[[#This Row],[Name]]&amp;""&amp;" ("&amp;""&amp;_House23[[#This Row],[Party]]&amp;""&amp;"-"&amp;""&amp;_House23[[#This Row],[Abbreviation]]&amp;""&amp;")"</f>
        <v>Kiggans, Jennifer (R-VA)</v>
      </c>
      <c r="D288" s="162" t="s">
        <v>4099</v>
      </c>
      <c r="E288" s="198" t="s">
        <v>3960</v>
      </c>
      <c r="F288" s="203" t="s">
        <v>3960</v>
      </c>
      <c r="G288" s="203" t="str">
        <f>IF(_House23[[#This Row],[Import Name from Congress.Gov]]=_House23[[#This Row],[Test]],"","FALSE")</f>
        <v/>
      </c>
      <c r="H288" s="185" t="s">
        <v>74</v>
      </c>
      <c r="I288" s="162" t="s">
        <v>3754</v>
      </c>
      <c r="J288" s="162" t="s">
        <v>74</v>
      </c>
      <c r="K288" s="162" t="s">
        <v>1321</v>
      </c>
      <c r="L288" s="162" t="s">
        <v>305</v>
      </c>
      <c r="M288" s="162">
        <f>IF(_House23[[#This Row],[Party]]="D",1,0)</f>
        <v>0</v>
      </c>
      <c r="N288" s="162" t="s">
        <v>3755</v>
      </c>
      <c r="O288" s="162" t="s">
        <v>3756</v>
      </c>
      <c r="P288" s="205">
        <v>0</v>
      </c>
      <c r="Q288" s="205">
        <v>0</v>
      </c>
      <c r="R288" s="205">
        <v>0</v>
      </c>
      <c r="S288" s="47">
        <v>0</v>
      </c>
      <c r="T288" s="47">
        <v>0</v>
      </c>
      <c r="U288" s="47">
        <v>0</v>
      </c>
      <c r="V288" s="47">
        <f>_House23[[#This Row],[H&amp;R Block]]+_House23[[#This Row],[Intui (Turbo Tax)]]</f>
        <v>0</v>
      </c>
      <c r="W288" s="47" t="s">
        <v>1149</v>
      </c>
      <c r="X288" t="s">
        <v>1149</v>
      </c>
    </row>
    <row r="289" spans="2:24" x14ac:dyDescent="0.25">
      <c r="B289" s="70" t="s">
        <v>2968</v>
      </c>
      <c r="C289" s="70" t="str">
        <f>_House23[[#This Row],[Name]]&amp;""&amp;" ("&amp;""&amp;_House23[[#This Row],[Party]]&amp;""&amp;"-"&amp;""&amp;_House23[[#This Row],[Abbreviation]]&amp;""&amp;")"</f>
        <v>Kildee, Daniel (D-MI)</v>
      </c>
      <c r="D289" s="70" t="s">
        <v>4310</v>
      </c>
      <c r="E289" s="199" t="s">
        <v>995</v>
      </c>
      <c r="F289" s="204" t="s">
        <v>995</v>
      </c>
      <c r="G289" s="204" t="str">
        <f>IF(_House23[[#This Row],[Import Name from Congress.Gov]]=_House23[[#This Row],[Test]],"","FALSE")</f>
        <v/>
      </c>
      <c r="H289" s="184" t="s">
        <v>50</v>
      </c>
      <c r="I289" s="70" t="s">
        <v>2969</v>
      </c>
      <c r="J289" s="70" t="s">
        <v>50</v>
      </c>
      <c r="K289" s="70" t="s">
        <v>1297</v>
      </c>
      <c r="L289" s="70" t="s">
        <v>303</v>
      </c>
      <c r="M289" s="70">
        <f>IF(_House23[[#This Row],[Party]]="D",1,0)</f>
        <v>1</v>
      </c>
      <c r="N289" s="70" t="s">
        <v>2970</v>
      </c>
      <c r="O289" s="70" t="s">
        <v>2971</v>
      </c>
      <c r="P289" s="206">
        <v>0</v>
      </c>
      <c r="Q289" s="206">
        <v>0</v>
      </c>
      <c r="R289" s="206">
        <v>0</v>
      </c>
      <c r="S289" s="47">
        <v>0</v>
      </c>
      <c r="T289" s="47">
        <v>0</v>
      </c>
      <c r="U289" s="47">
        <v>0</v>
      </c>
      <c r="V289" s="47">
        <f>_House23[[#This Row],[H&amp;R Block]]+_House23[[#This Row],[Intui (Turbo Tax)]]</f>
        <v>0</v>
      </c>
      <c r="W289" s="47" t="s">
        <v>1150</v>
      </c>
      <c r="X289" t="s">
        <v>1149</v>
      </c>
    </row>
    <row r="290" spans="2:24" x14ac:dyDescent="0.25">
      <c r="B290" s="162" t="s">
        <v>2347</v>
      </c>
      <c r="C290" s="162" t="str">
        <f>_House23[[#This Row],[Name]]&amp;""&amp;" ("&amp;""&amp;_House23[[#This Row],[Party]]&amp;""&amp;"-"&amp;""&amp;_House23[[#This Row],[Abbreviation]]&amp;""&amp;")"</f>
        <v>Kiley, Kevin (R-CA)</v>
      </c>
      <c r="D290" s="162" t="s">
        <v>4100</v>
      </c>
      <c r="E290" s="198" t="s">
        <v>3895</v>
      </c>
      <c r="F290" s="203" t="s">
        <v>3895</v>
      </c>
      <c r="G290" s="203" t="str">
        <f>IF(_House23[[#This Row],[Import Name from Congress.Gov]]=_House23[[#This Row],[Test]],"","FALSE")</f>
        <v/>
      </c>
      <c r="H290" s="185" t="s">
        <v>33</v>
      </c>
      <c r="I290" s="162" t="s">
        <v>2348</v>
      </c>
      <c r="J290" s="162" t="s">
        <v>33</v>
      </c>
      <c r="K290" s="162" t="s">
        <v>1279</v>
      </c>
      <c r="L290" s="162" t="s">
        <v>305</v>
      </c>
      <c r="M290" s="162">
        <f>IF(_House23[[#This Row],[Party]]="D",1,0)</f>
        <v>0</v>
      </c>
      <c r="N290" s="162" t="s">
        <v>2349</v>
      </c>
      <c r="O290" s="162" t="s">
        <v>2350</v>
      </c>
      <c r="P290" s="205">
        <v>0</v>
      </c>
      <c r="Q290" s="205">
        <v>0</v>
      </c>
      <c r="R290" s="205">
        <v>0</v>
      </c>
      <c r="S290" s="47">
        <v>0</v>
      </c>
      <c r="T290" s="47">
        <v>0</v>
      </c>
      <c r="U290" s="47">
        <v>250</v>
      </c>
      <c r="V290" s="47">
        <f>_House23[[#This Row],[H&amp;R Block]]+_House23[[#This Row],[Intui (Turbo Tax)]]</f>
        <v>250</v>
      </c>
      <c r="W290" s="47" t="s">
        <v>1149</v>
      </c>
      <c r="X290" t="s">
        <v>1149</v>
      </c>
    </row>
    <row r="291" spans="2:24" x14ac:dyDescent="0.25">
      <c r="B291" s="162" t="s">
        <v>3199</v>
      </c>
      <c r="C291" s="162" t="str">
        <f>_House23[[#This Row],[Name]]&amp;""&amp;" ("&amp;""&amp;_House23[[#This Row],[Party]]&amp;""&amp;"-"&amp;""&amp;_House23[[#This Row],[Abbreviation]]&amp;""&amp;")"</f>
        <v>LaLota, Nick (R-NY)</v>
      </c>
      <c r="D291" s="162" t="s">
        <v>4104</v>
      </c>
      <c r="E291" s="198" t="s">
        <v>3921</v>
      </c>
      <c r="F291" s="203" t="s">
        <v>3921</v>
      </c>
      <c r="G291" s="203" t="str">
        <f>IF(_House23[[#This Row],[Import Name from Congress.Gov]]=_House23[[#This Row],[Test]],"","FALSE")</f>
        <v/>
      </c>
      <c r="H291" s="185" t="s">
        <v>60</v>
      </c>
      <c r="I291" s="162" t="s">
        <v>3200</v>
      </c>
      <c r="J291" s="162" t="s">
        <v>60</v>
      </c>
      <c r="K291" s="162" t="s">
        <v>1307</v>
      </c>
      <c r="L291" s="162" t="s">
        <v>305</v>
      </c>
      <c r="M291" s="162">
        <f>IF(_House23[[#This Row],[Party]]="D",1,0)</f>
        <v>0</v>
      </c>
      <c r="N291" s="162" t="s">
        <v>3201</v>
      </c>
      <c r="O291" s="162" t="s">
        <v>3202</v>
      </c>
      <c r="P291" s="205">
        <v>0</v>
      </c>
      <c r="Q291" s="205">
        <v>0</v>
      </c>
      <c r="R291" s="205">
        <v>0</v>
      </c>
      <c r="S291" s="47">
        <v>0</v>
      </c>
      <c r="T291" s="47">
        <v>0</v>
      </c>
      <c r="U291" s="47">
        <v>0</v>
      </c>
      <c r="V291" s="47">
        <f>_House23[[#This Row],[H&amp;R Block]]+_House23[[#This Row],[Intui (Turbo Tax)]]</f>
        <v>0</v>
      </c>
      <c r="W291" s="47" t="s">
        <v>1149</v>
      </c>
      <c r="X291" t="s">
        <v>1149</v>
      </c>
    </row>
    <row r="292" spans="2:24" x14ac:dyDescent="0.25">
      <c r="B292" s="162" t="s">
        <v>2259</v>
      </c>
      <c r="C292" s="162" t="str">
        <f>_House23[[#This Row],[Name]]&amp;""&amp;" ("&amp;""&amp;_House23[[#This Row],[Party]]&amp;""&amp;"-"&amp;""&amp;_House23[[#This Row],[Abbreviation]]&amp;""&amp;")"</f>
        <v>LaMalfa, Doug (R-CA)</v>
      </c>
      <c r="D292" s="162" t="s">
        <v>4105</v>
      </c>
      <c r="E292" s="198" t="s">
        <v>859</v>
      </c>
      <c r="F292" s="203" t="s">
        <v>859</v>
      </c>
      <c r="G292" s="203" t="str">
        <f>IF(_House23[[#This Row],[Import Name from Congress.Gov]]=_House23[[#This Row],[Test]],"","FALSE")</f>
        <v/>
      </c>
      <c r="H292" s="185" t="s">
        <v>33</v>
      </c>
      <c r="I292" s="162" t="s">
        <v>2260</v>
      </c>
      <c r="J292" s="162" t="s">
        <v>33</v>
      </c>
      <c r="K292" s="162" t="s">
        <v>1279</v>
      </c>
      <c r="L292" s="162" t="s">
        <v>305</v>
      </c>
      <c r="M292" s="162">
        <f>IF(_House23[[#This Row],[Party]]="D",1,0)</f>
        <v>0</v>
      </c>
      <c r="N292" s="162" t="s">
        <v>2261</v>
      </c>
      <c r="O292" s="162" t="s">
        <v>2262</v>
      </c>
      <c r="P292" s="205">
        <v>51896</v>
      </c>
      <c r="Q292" s="205">
        <v>0</v>
      </c>
      <c r="R292" s="205">
        <v>0</v>
      </c>
      <c r="S292" s="47">
        <v>2000</v>
      </c>
      <c r="T292" s="47">
        <v>0</v>
      </c>
      <c r="U292" s="47">
        <v>0</v>
      </c>
      <c r="V292" s="47">
        <f>_House23[[#This Row],[H&amp;R Block]]+_House23[[#This Row],[Intui (Turbo Tax)]]</f>
        <v>0</v>
      </c>
      <c r="W292" s="47" t="s">
        <v>1149</v>
      </c>
      <c r="X292" t="s">
        <v>1149</v>
      </c>
    </row>
    <row r="293" spans="2:24" x14ac:dyDescent="0.25">
      <c r="B293" s="162" t="s">
        <v>2443</v>
      </c>
      <c r="C293" s="162" t="str">
        <f>_House23[[#This Row],[Name]]&amp;""&amp;" ("&amp;""&amp;_House23[[#This Row],[Party]]&amp;""&amp;"-"&amp;""&amp;_House23[[#This Row],[Abbreviation]]&amp;""&amp;")"</f>
        <v>Lamborn, Doug (R-CO)</v>
      </c>
      <c r="D293" s="162" t="s">
        <v>4106</v>
      </c>
      <c r="E293" s="162" t="s">
        <v>905</v>
      </c>
      <c r="F293" s="162" t="s">
        <v>905</v>
      </c>
      <c r="G293" s="162" t="str">
        <f>IF(_House23[[#This Row],[Import Name from Congress.Gov]]=_House23[[#This Row],[Test]],"","FALSE")</f>
        <v/>
      </c>
      <c r="H293" s="162" t="s">
        <v>34</v>
      </c>
      <c r="I293" s="162" t="s">
        <v>2444</v>
      </c>
      <c r="J293" s="162" t="s">
        <v>34</v>
      </c>
      <c r="K293" s="162" t="s">
        <v>1280</v>
      </c>
      <c r="L293" s="162" t="s">
        <v>305</v>
      </c>
      <c r="M293" s="162">
        <f>IF(_House23[[#This Row],[Party]]="D",1,0)</f>
        <v>0</v>
      </c>
      <c r="N293" s="162" t="s">
        <v>2445</v>
      </c>
      <c r="O293" s="162" t="s">
        <v>2446</v>
      </c>
      <c r="P293" s="205">
        <v>15700</v>
      </c>
      <c r="Q293" s="205">
        <v>0</v>
      </c>
      <c r="R293" s="205">
        <v>0</v>
      </c>
      <c r="S293" s="47">
        <v>4950</v>
      </c>
      <c r="T293" s="47">
        <v>0</v>
      </c>
      <c r="U293" s="47">
        <v>0</v>
      </c>
      <c r="V293" s="47">
        <f>_House23[[#This Row],[H&amp;R Block]]+_House23[[#This Row],[Intui (Turbo Tax)]]</f>
        <v>0</v>
      </c>
      <c r="W293" s="47" t="s">
        <v>1149</v>
      </c>
      <c r="X293" t="s">
        <v>1149</v>
      </c>
    </row>
    <row r="294" spans="2:24" x14ac:dyDescent="0.25">
      <c r="B294" s="70" t="s">
        <v>3347</v>
      </c>
      <c r="C294" s="70" t="str">
        <f>_House23[[#This Row],[Name]]&amp;""&amp;" ("&amp;""&amp;_House23[[#This Row],[Party]]&amp;""&amp;"-"&amp;""&amp;_House23[[#This Row],[Abbreviation]]&amp;""&amp;")"</f>
        <v>Landsman, Greg (D-OH)</v>
      </c>
      <c r="D294" s="70" t="s">
        <v>4314</v>
      </c>
      <c r="E294" s="199" t="s">
        <v>3929</v>
      </c>
      <c r="F294" s="204" t="s">
        <v>3929</v>
      </c>
      <c r="G294" s="204" t="str">
        <f>IF(_House23[[#This Row],[Import Name from Congress.Gov]]=_House23[[#This Row],[Test]],"","FALSE")</f>
        <v/>
      </c>
      <c r="H294" s="184" t="s">
        <v>63</v>
      </c>
      <c r="I294" s="70" t="s">
        <v>3348</v>
      </c>
      <c r="J294" s="70" t="s">
        <v>63</v>
      </c>
      <c r="K294" s="70" t="s">
        <v>1310</v>
      </c>
      <c r="L294" s="70" t="s">
        <v>303</v>
      </c>
      <c r="M294" s="70">
        <f>IF(_House23[[#This Row],[Party]]="D",1,0)</f>
        <v>1</v>
      </c>
      <c r="N294" s="70" t="s">
        <v>3349</v>
      </c>
      <c r="O294" s="70" t="s">
        <v>3350</v>
      </c>
      <c r="P294" s="206">
        <v>0</v>
      </c>
      <c r="Q294" s="206">
        <v>0</v>
      </c>
      <c r="R294" s="206">
        <v>0</v>
      </c>
      <c r="S294" s="47">
        <v>0</v>
      </c>
      <c r="T294" s="47">
        <v>0</v>
      </c>
      <c r="U294" s="47">
        <v>0</v>
      </c>
      <c r="V294" s="47">
        <f>_House23[[#This Row],[H&amp;R Block]]+_House23[[#This Row],[Intui (Turbo Tax)]]</f>
        <v>0</v>
      </c>
      <c r="W294" s="47" t="s">
        <v>1150</v>
      </c>
      <c r="X294" t="s">
        <v>1149</v>
      </c>
    </row>
    <row r="295" spans="2:24" x14ac:dyDescent="0.25">
      <c r="B295" s="162" t="s">
        <v>3215</v>
      </c>
      <c r="C295" s="162" t="str">
        <f>_House23[[#This Row],[Name]]&amp;""&amp;" ("&amp;""&amp;_House23[[#This Row],[Party]]&amp;""&amp;"-"&amp;""&amp;_House23[[#This Row],[Abbreviation]]&amp;""&amp;")"</f>
        <v>Langworthy, Nicholas (R-NY)</v>
      </c>
      <c r="D295" s="162" t="s">
        <v>4107</v>
      </c>
      <c r="E295" s="198" t="s">
        <v>3922</v>
      </c>
      <c r="F295" s="203" t="s">
        <v>3922</v>
      </c>
      <c r="G295" s="203" t="str">
        <f>IF(_House23[[#This Row],[Import Name from Congress.Gov]]=_House23[[#This Row],[Test]],"","FALSE")</f>
        <v/>
      </c>
      <c r="H295" s="185" t="s">
        <v>60</v>
      </c>
      <c r="I295" s="162" t="s">
        <v>3216</v>
      </c>
      <c r="J295" s="162" t="s">
        <v>60</v>
      </c>
      <c r="K295" s="162" t="s">
        <v>1307</v>
      </c>
      <c r="L295" s="162" t="s">
        <v>305</v>
      </c>
      <c r="M295" s="162">
        <f>IF(_House23[[#This Row],[Party]]="D",1,0)</f>
        <v>0</v>
      </c>
      <c r="N295" s="162" t="s">
        <v>3217</v>
      </c>
      <c r="O295" s="162" t="s">
        <v>3218</v>
      </c>
      <c r="P295" s="205">
        <v>0</v>
      </c>
      <c r="Q295" s="205">
        <v>0</v>
      </c>
      <c r="R295" s="205">
        <v>0</v>
      </c>
      <c r="S295" s="47">
        <v>0</v>
      </c>
      <c r="T295" s="47">
        <v>0</v>
      </c>
      <c r="U295" s="47">
        <v>0</v>
      </c>
      <c r="V295" s="47">
        <f>_House23[[#This Row],[H&amp;R Block]]+_House23[[#This Row],[Intui (Turbo Tax)]]</f>
        <v>0</v>
      </c>
      <c r="W295" s="47" t="s">
        <v>1149</v>
      </c>
      <c r="X295" t="s">
        <v>1149</v>
      </c>
    </row>
    <row r="296" spans="2:24" x14ac:dyDescent="0.25">
      <c r="B296" s="70" t="s">
        <v>3789</v>
      </c>
      <c r="C296" s="70" t="str">
        <f>_House23[[#This Row],[Name]]&amp;""&amp;" ("&amp;""&amp;_House23[[#This Row],[Party]]&amp;""&amp;"-"&amp;""&amp;_House23[[#This Row],[Abbreviation]]&amp;""&amp;")"</f>
        <v>Larsen, Rick (D-WA)</v>
      </c>
      <c r="D296" s="70" t="s">
        <v>4315</v>
      </c>
      <c r="E296" s="199" t="s">
        <v>1193</v>
      </c>
      <c r="F296" s="204" t="s">
        <v>1193</v>
      </c>
      <c r="G296" s="204" t="str">
        <f>IF(_House23[[#This Row],[Import Name from Congress.Gov]]=_House23[[#This Row],[Test]],"","FALSE")</f>
        <v/>
      </c>
      <c r="H296" s="184" t="s">
        <v>75</v>
      </c>
      <c r="I296" s="70" t="s">
        <v>3790</v>
      </c>
      <c r="J296" s="70" t="s">
        <v>75</v>
      </c>
      <c r="K296" s="70" t="s">
        <v>1322</v>
      </c>
      <c r="L296" s="70" t="s">
        <v>303</v>
      </c>
      <c r="M296" s="70">
        <f>IF(_House23[[#This Row],[Party]]="D",1,0)</f>
        <v>1</v>
      </c>
      <c r="N296" s="70" t="s">
        <v>3791</v>
      </c>
      <c r="O296" s="70" t="s">
        <v>3792</v>
      </c>
      <c r="P296" s="206">
        <v>21830</v>
      </c>
      <c r="Q296" s="206">
        <v>3000</v>
      </c>
      <c r="R296" s="206">
        <v>0</v>
      </c>
      <c r="S296" s="47">
        <v>0</v>
      </c>
      <c r="T296" s="47">
        <v>0</v>
      </c>
      <c r="U296" s="47">
        <v>0</v>
      </c>
      <c r="V296" s="47">
        <f>_House23[[#This Row],[H&amp;R Block]]+_House23[[#This Row],[Intui (Turbo Tax)]]</f>
        <v>0</v>
      </c>
      <c r="W296" s="47" t="s">
        <v>1150</v>
      </c>
      <c r="X296" t="s">
        <v>1149</v>
      </c>
    </row>
    <row r="297" spans="2:24" x14ac:dyDescent="0.25">
      <c r="B297" s="162" t="s">
        <v>3363</v>
      </c>
      <c r="C297" s="162" t="str">
        <f>_House23[[#This Row],[Name]]&amp;""&amp;" ("&amp;""&amp;_House23[[#This Row],[Party]]&amp;""&amp;"-"&amp;""&amp;_House23[[#This Row],[Abbreviation]]&amp;""&amp;")"</f>
        <v>Latta, Robert (R-OH)</v>
      </c>
      <c r="D297" s="162" t="s">
        <v>4108</v>
      </c>
      <c r="E297" s="198" t="s">
        <v>1061</v>
      </c>
      <c r="F297" s="203" t="s">
        <v>1061</v>
      </c>
      <c r="G297" s="203" t="str">
        <f>IF(_House23[[#This Row],[Import Name from Congress.Gov]]=_House23[[#This Row],[Test]],"","FALSE")</f>
        <v/>
      </c>
      <c r="H297" s="185" t="s">
        <v>63</v>
      </c>
      <c r="I297" s="162" t="s">
        <v>3364</v>
      </c>
      <c r="J297" s="162" t="s">
        <v>63</v>
      </c>
      <c r="K297" s="162" t="s">
        <v>1310</v>
      </c>
      <c r="L297" s="162" t="s">
        <v>305</v>
      </c>
      <c r="M297" s="162">
        <f>IF(_House23[[#This Row],[Party]]="D",1,0)</f>
        <v>0</v>
      </c>
      <c r="N297" s="162" t="s">
        <v>3365</v>
      </c>
      <c r="O297" s="162" t="s">
        <v>3366</v>
      </c>
      <c r="P297" s="205">
        <v>0</v>
      </c>
      <c r="Q297" s="205">
        <v>0</v>
      </c>
      <c r="R297" s="205">
        <v>0</v>
      </c>
      <c r="S297" s="47">
        <v>0</v>
      </c>
      <c r="T297" s="47">
        <v>0</v>
      </c>
      <c r="U297" s="47">
        <v>0</v>
      </c>
      <c r="V297" s="47">
        <f>_House23[[#This Row],[H&amp;R Block]]+_House23[[#This Row],[Intui (Turbo Tax)]]</f>
        <v>0</v>
      </c>
      <c r="W297" s="47" t="s">
        <v>1149</v>
      </c>
      <c r="X297" t="s">
        <v>1149</v>
      </c>
    </row>
    <row r="298" spans="2:24" x14ac:dyDescent="0.25">
      <c r="B298" s="162" t="s">
        <v>3187</v>
      </c>
      <c r="C298" s="162" t="str">
        <f>_House23[[#This Row],[Name]]&amp;""&amp;" ("&amp;""&amp;_House23[[#This Row],[Party]]&amp;""&amp;"-"&amp;""&amp;_House23[[#This Row],[Abbreviation]]&amp;""&amp;")"</f>
        <v>Lawler, Michael (R-NY)</v>
      </c>
      <c r="D298" s="162" t="s">
        <v>4110</v>
      </c>
      <c r="E298" s="198" t="s">
        <v>3919</v>
      </c>
      <c r="F298" s="203" t="s">
        <v>3919</v>
      </c>
      <c r="G298" s="203" t="str">
        <f>IF(_House23[[#This Row],[Import Name from Congress.Gov]]=_House23[[#This Row],[Test]],"","FALSE")</f>
        <v/>
      </c>
      <c r="H298" s="185" t="s">
        <v>60</v>
      </c>
      <c r="I298" s="162" t="s">
        <v>3188</v>
      </c>
      <c r="J298" s="162" t="s">
        <v>60</v>
      </c>
      <c r="K298" s="162" t="s">
        <v>1307</v>
      </c>
      <c r="L298" s="162" t="s">
        <v>305</v>
      </c>
      <c r="M298" s="162">
        <f>IF(_House23[[#This Row],[Party]]="D",1,0)</f>
        <v>0</v>
      </c>
      <c r="N298" s="162" t="s">
        <v>3189</v>
      </c>
      <c r="O298" s="162" t="s">
        <v>3190</v>
      </c>
      <c r="P298" s="205">
        <v>0</v>
      </c>
      <c r="Q298" s="205">
        <v>0</v>
      </c>
      <c r="R298" s="205">
        <v>0</v>
      </c>
      <c r="S298" s="47">
        <v>0</v>
      </c>
      <c r="T298" s="47">
        <v>0</v>
      </c>
      <c r="U298" s="47">
        <v>0</v>
      </c>
      <c r="V298" s="47">
        <f>_House23[[#This Row],[H&amp;R Block]]+_House23[[#This Row],[Intui (Turbo Tax)]]</f>
        <v>0</v>
      </c>
      <c r="W298" s="47" t="s">
        <v>1149</v>
      </c>
      <c r="X298" t="s">
        <v>1149</v>
      </c>
    </row>
    <row r="299" spans="2:24" x14ac:dyDescent="0.25">
      <c r="B299" s="162" t="s">
        <v>2503</v>
      </c>
      <c r="C299" s="162" t="str">
        <f>_House23[[#This Row],[Name]]&amp;""&amp;" ("&amp;""&amp;_House23[[#This Row],[Party]]&amp;""&amp;"-"&amp;""&amp;_House23[[#This Row],[Abbreviation]]&amp;""&amp;")"</f>
        <v>Lee, Laurel (R-FL)</v>
      </c>
      <c r="D299" s="162" t="s">
        <v>4111</v>
      </c>
      <c r="E299" s="198" t="s">
        <v>3961</v>
      </c>
      <c r="F299" s="203" t="s">
        <v>3961</v>
      </c>
      <c r="G299" s="203" t="str">
        <f>IF(_House23[[#This Row],[Import Name from Congress.Gov]]=_House23[[#This Row],[Test]],"","FALSE")</f>
        <v/>
      </c>
      <c r="H299" s="185" t="s">
        <v>37</v>
      </c>
      <c r="I299" s="162" t="s">
        <v>2504</v>
      </c>
      <c r="J299" s="162" t="s">
        <v>37</v>
      </c>
      <c r="K299" s="162" t="s">
        <v>1284</v>
      </c>
      <c r="L299" s="162" t="s">
        <v>305</v>
      </c>
      <c r="M299" s="162">
        <f>IF(_House23[[#This Row],[Party]]="D",1,0)</f>
        <v>0</v>
      </c>
      <c r="N299" s="162" t="s">
        <v>2505</v>
      </c>
      <c r="O299" s="162" t="s">
        <v>2506</v>
      </c>
      <c r="P299" s="205">
        <v>0</v>
      </c>
      <c r="Q299" s="205">
        <v>0</v>
      </c>
      <c r="R299" s="205">
        <v>0</v>
      </c>
      <c r="S299" s="47">
        <v>0</v>
      </c>
      <c r="T299" s="47">
        <v>0</v>
      </c>
      <c r="U299" s="47">
        <v>0</v>
      </c>
      <c r="V299" s="47">
        <f>_House23[[#This Row],[H&amp;R Block]]+_House23[[#This Row],[Intui (Turbo Tax)]]</f>
        <v>0</v>
      </c>
      <c r="W299" s="47" t="s">
        <v>1149</v>
      </c>
      <c r="X299" t="s">
        <v>1149</v>
      </c>
    </row>
    <row r="300" spans="2:24" x14ac:dyDescent="0.25">
      <c r="B300" s="70" t="s">
        <v>3435</v>
      </c>
      <c r="C300" s="70" t="str">
        <f>_House23[[#This Row],[Name]]&amp;""&amp;" ("&amp;""&amp;_House23[[#This Row],[Party]]&amp;""&amp;"-"&amp;""&amp;_House23[[#This Row],[Abbreviation]]&amp;""&amp;")"</f>
        <v>Lee, Summer (D-PA)</v>
      </c>
      <c r="D300" s="70" t="s">
        <v>4317</v>
      </c>
      <c r="E300" s="199" t="s">
        <v>3962</v>
      </c>
      <c r="F300" s="204" t="s">
        <v>3962</v>
      </c>
      <c r="G300" s="204" t="str">
        <f>IF(_House23[[#This Row],[Import Name from Congress.Gov]]=_House23[[#This Row],[Test]],"","FALSE")</f>
        <v/>
      </c>
      <c r="H300" s="184" t="s">
        <v>66</v>
      </c>
      <c r="I300" s="70" t="s">
        <v>3436</v>
      </c>
      <c r="J300" s="70" t="s">
        <v>66</v>
      </c>
      <c r="K300" s="70" t="s">
        <v>1313</v>
      </c>
      <c r="L300" s="70" t="s">
        <v>303</v>
      </c>
      <c r="M300" s="70">
        <f>IF(_House23[[#This Row],[Party]]="D",1,0)</f>
        <v>1</v>
      </c>
      <c r="N300" s="70" t="s">
        <v>3437</v>
      </c>
      <c r="O300" s="70" t="s">
        <v>3438</v>
      </c>
      <c r="P300" s="206">
        <v>0</v>
      </c>
      <c r="Q300" s="206">
        <v>0</v>
      </c>
      <c r="R300" s="206">
        <v>0</v>
      </c>
      <c r="S300" s="47">
        <v>0</v>
      </c>
      <c r="T300" s="47">
        <v>0</v>
      </c>
      <c r="U300" s="47">
        <v>0</v>
      </c>
      <c r="V300" s="47">
        <f>_House23[[#This Row],[H&amp;R Block]]+_House23[[#This Row],[Intui (Turbo Tax)]]</f>
        <v>0</v>
      </c>
      <c r="W300" s="47" t="s">
        <v>1150</v>
      </c>
      <c r="X300" t="s">
        <v>1150</v>
      </c>
    </row>
    <row r="301" spans="2:24" x14ac:dyDescent="0.25">
      <c r="B301" s="70" t="s">
        <v>3084</v>
      </c>
      <c r="C301" s="70" t="str">
        <f>_House23[[#This Row],[Name]]&amp;""&amp;" ("&amp;""&amp;_House23[[#This Row],[Party]]&amp;""&amp;"-"&amp;""&amp;_House23[[#This Row],[Abbreviation]]&amp;""&amp;")"</f>
        <v>Lee, Susie (D-NV)</v>
      </c>
      <c r="D301" s="70" t="s">
        <v>4112</v>
      </c>
      <c r="E301" s="199" t="s">
        <v>1196</v>
      </c>
      <c r="F301" s="204" t="s">
        <v>1196</v>
      </c>
      <c r="G301" s="204" t="str">
        <f>IF(_House23[[#This Row],[Import Name from Congress.Gov]]=_House23[[#This Row],[Test]],"","FALSE")</f>
        <v/>
      </c>
      <c r="H301" s="184" t="s">
        <v>56</v>
      </c>
      <c r="I301" s="70" t="s">
        <v>3085</v>
      </c>
      <c r="J301" s="70" t="s">
        <v>56</v>
      </c>
      <c r="K301" s="70" t="s">
        <v>1303</v>
      </c>
      <c r="L301" s="70" t="s">
        <v>303</v>
      </c>
      <c r="M301" s="70">
        <f>IF(_House23[[#This Row],[Party]]="D",1,0)</f>
        <v>1</v>
      </c>
      <c r="N301" s="70" t="s">
        <v>3086</v>
      </c>
      <c r="O301" s="70" t="s">
        <v>3087</v>
      </c>
      <c r="P301" s="206">
        <v>227085</v>
      </c>
      <c r="Q301" s="206">
        <v>3250</v>
      </c>
      <c r="R301" s="206">
        <v>0</v>
      </c>
      <c r="S301" s="47">
        <v>0</v>
      </c>
      <c r="T301" s="47">
        <v>0</v>
      </c>
      <c r="U301" s="47">
        <v>0</v>
      </c>
      <c r="V301" s="47">
        <f>_House23[[#This Row],[H&amp;R Block]]+_House23[[#This Row],[Intui (Turbo Tax)]]</f>
        <v>0</v>
      </c>
      <c r="W301" s="47" t="s">
        <v>1149</v>
      </c>
      <c r="X301" t="s">
        <v>1149</v>
      </c>
    </row>
    <row r="302" spans="2:24" x14ac:dyDescent="0.25">
      <c r="B302" s="70" t="s">
        <v>3155</v>
      </c>
      <c r="C302" s="70" t="str">
        <f>_House23[[#This Row],[Name]]&amp;""&amp;" ("&amp;""&amp;_House23[[#This Row],[Party]]&amp;""&amp;"-"&amp;""&amp;_House23[[#This Row],[Abbreviation]]&amp;""&amp;")"</f>
        <v>Leger Fernandez, Teresa (D-NM)</v>
      </c>
      <c r="D302" s="70" t="s">
        <v>4318</v>
      </c>
      <c r="E302" s="199" t="s">
        <v>1158</v>
      </c>
      <c r="F302" s="204" t="s">
        <v>1158</v>
      </c>
      <c r="G302" s="204" t="str">
        <f>IF(_House23[[#This Row],[Import Name from Congress.Gov]]=_House23[[#This Row],[Test]],"","FALSE")</f>
        <v/>
      </c>
      <c r="H302" s="184" t="s">
        <v>59</v>
      </c>
      <c r="I302" s="70" t="s">
        <v>3156</v>
      </c>
      <c r="J302" s="70" t="s">
        <v>59</v>
      </c>
      <c r="K302" s="70" t="s">
        <v>1306</v>
      </c>
      <c r="L302" s="70" t="s">
        <v>303</v>
      </c>
      <c r="M302" s="70">
        <f>IF(_House23[[#This Row],[Party]]="D",1,0)</f>
        <v>1</v>
      </c>
      <c r="N302" s="70" t="s">
        <v>3157</v>
      </c>
      <c r="O302" s="70" t="s">
        <v>3158</v>
      </c>
      <c r="P302" s="206">
        <v>0</v>
      </c>
      <c r="Q302" s="206">
        <v>0</v>
      </c>
      <c r="R302" s="206">
        <v>0</v>
      </c>
      <c r="S302" s="47">
        <v>0</v>
      </c>
      <c r="T302" s="47">
        <v>0</v>
      </c>
      <c r="U302" s="47">
        <v>0</v>
      </c>
      <c r="V302" s="47">
        <f>_House23[[#This Row],[H&amp;R Block]]+_House23[[#This Row],[Intui (Turbo Tax)]]</f>
        <v>0</v>
      </c>
      <c r="W302" s="47" t="s">
        <v>1150</v>
      </c>
      <c r="X302" t="s">
        <v>1161</v>
      </c>
    </row>
    <row r="303" spans="2:24" x14ac:dyDescent="0.25">
      <c r="B303" s="162" t="s">
        <v>2195</v>
      </c>
      <c r="C303" s="162" t="str">
        <f>_House23[[#This Row],[Name]]&amp;""&amp;" ("&amp;""&amp;_House23[[#This Row],[Party]]&amp;""&amp;"-"&amp;""&amp;_House23[[#This Row],[Abbreviation]]&amp;""&amp;")"</f>
        <v>Lesko, Debbie (R-AZ)</v>
      </c>
      <c r="D303" s="162" t="s">
        <v>4113</v>
      </c>
      <c r="E303" s="198" t="s">
        <v>853</v>
      </c>
      <c r="F303" s="203" t="s">
        <v>853</v>
      </c>
      <c r="G303" s="203" t="str">
        <f>IF(_House23[[#This Row],[Import Name from Congress.Gov]]=_House23[[#This Row],[Test]],"","FALSE")</f>
        <v/>
      </c>
      <c r="H303" s="185" t="s">
        <v>31</v>
      </c>
      <c r="I303" s="162" t="s">
        <v>2196</v>
      </c>
      <c r="J303" s="162" t="s">
        <v>31</v>
      </c>
      <c r="K303" s="162" t="s">
        <v>1277</v>
      </c>
      <c r="L303" s="162" t="s">
        <v>305</v>
      </c>
      <c r="M303" s="162">
        <f>IF(_House23[[#This Row],[Party]]="D",1,0)</f>
        <v>0</v>
      </c>
      <c r="N303" s="162" t="s">
        <v>2197</v>
      </c>
      <c r="O303" s="162" t="s">
        <v>2198</v>
      </c>
      <c r="P303" s="205">
        <v>37200</v>
      </c>
      <c r="Q303" s="205">
        <v>3000</v>
      </c>
      <c r="R303" s="205">
        <v>0</v>
      </c>
      <c r="S303" s="47">
        <v>16568</v>
      </c>
      <c r="T303" s="47">
        <v>0</v>
      </c>
      <c r="U303" s="47">
        <v>0</v>
      </c>
      <c r="V303" s="47">
        <f>_House23[[#This Row],[H&amp;R Block]]+_House23[[#This Row],[Intui (Turbo Tax)]]</f>
        <v>0</v>
      </c>
      <c r="W303" s="47" t="s">
        <v>1149</v>
      </c>
      <c r="X303" t="s">
        <v>1149</v>
      </c>
    </row>
    <row r="304" spans="2:24" x14ac:dyDescent="0.25">
      <c r="B304" s="162" t="s">
        <v>2840</v>
      </c>
      <c r="C304" s="162" t="str">
        <f>_House23[[#This Row],[Name]]&amp;""&amp;" ("&amp;""&amp;_House23[[#This Row],[Party]]&amp;""&amp;"-"&amp;""&amp;_House23[[#This Row],[Abbreviation]]&amp;""&amp;")"</f>
        <v>Letlow, Julia (R-LA)</v>
      </c>
      <c r="D304" s="162" t="s">
        <v>4114</v>
      </c>
      <c r="E304" s="198" t="s">
        <v>968</v>
      </c>
      <c r="F304" s="203" t="s">
        <v>968</v>
      </c>
      <c r="G304" s="203" t="str">
        <f>IF(_House23[[#This Row],[Import Name from Congress.Gov]]=_House23[[#This Row],[Test]],"","FALSE")</f>
        <v/>
      </c>
      <c r="H304" s="185" t="s">
        <v>46</v>
      </c>
      <c r="I304" s="162" t="s">
        <v>2841</v>
      </c>
      <c r="J304" s="162" t="s">
        <v>46</v>
      </c>
      <c r="K304" s="162" t="s">
        <v>1293</v>
      </c>
      <c r="L304" s="162" t="s">
        <v>305</v>
      </c>
      <c r="M304" s="162">
        <f>IF(_House23[[#This Row],[Party]]="D",1,0)</f>
        <v>0</v>
      </c>
      <c r="N304" s="162" t="s">
        <v>2842</v>
      </c>
      <c r="O304" s="162" t="s">
        <v>2843</v>
      </c>
      <c r="P304" s="205">
        <v>71950</v>
      </c>
      <c r="Q304" s="205">
        <v>2000</v>
      </c>
      <c r="R304" s="205">
        <v>0</v>
      </c>
      <c r="S304" s="47">
        <v>6100</v>
      </c>
      <c r="T304" s="47">
        <v>0</v>
      </c>
      <c r="U304" s="47">
        <v>0</v>
      </c>
      <c r="V304" s="47">
        <f>_House23[[#This Row],[H&amp;R Block]]+_House23[[#This Row],[Intui (Turbo Tax)]]</f>
        <v>0</v>
      </c>
      <c r="W304" s="47" t="s">
        <v>1149</v>
      </c>
      <c r="X304" t="s">
        <v>1149</v>
      </c>
    </row>
    <row r="305" spans="2:24" x14ac:dyDescent="0.25">
      <c r="B305" s="70" t="s">
        <v>2331</v>
      </c>
      <c r="C305" s="70" t="str">
        <f>_House23[[#This Row],[Name]]&amp;""&amp;" ("&amp;""&amp;_House23[[#This Row],[Party]]&amp;""&amp;"-"&amp;""&amp;_House23[[#This Row],[Abbreviation]]&amp;""&amp;")"</f>
        <v>Lieu, Ted (D-CA)</v>
      </c>
      <c r="D305" s="70" t="s">
        <v>4320</v>
      </c>
      <c r="E305" s="199" t="s">
        <v>881</v>
      </c>
      <c r="F305" s="204" t="s">
        <v>881</v>
      </c>
      <c r="G305" s="204" t="str">
        <f>IF(_House23[[#This Row],[Import Name from Congress.Gov]]=_House23[[#This Row],[Test]],"","FALSE")</f>
        <v/>
      </c>
      <c r="H305" s="184" t="s">
        <v>33</v>
      </c>
      <c r="I305" s="70" t="s">
        <v>2332</v>
      </c>
      <c r="J305" s="70" t="s">
        <v>33</v>
      </c>
      <c r="K305" s="70" t="s">
        <v>1279</v>
      </c>
      <c r="L305" s="70" t="s">
        <v>303</v>
      </c>
      <c r="M305" s="70">
        <f>IF(_House23[[#This Row],[Party]]="D",1,0)</f>
        <v>1</v>
      </c>
      <c r="N305" s="70" t="s">
        <v>2333</v>
      </c>
      <c r="O305" s="70" t="s">
        <v>2334</v>
      </c>
      <c r="P305" s="206">
        <v>64759</v>
      </c>
      <c r="Q305" s="206">
        <v>2500</v>
      </c>
      <c r="R305" s="206">
        <v>0</v>
      </c>
      <c r="S305" s="47">
        <v>0</v>
      </c>
      <c r="T305" s="47">
        <v>0</v>
      </c>
      <c r="U305" s="47">
        <v>0</v>
      </c>
      <c r="V305" s="47">
        <f>_House23[[#This Row],[H&amp;R Block]]+_House23[[#This Row],[Intui (Turbo Tax)]]</f>
        <v>0</v>
      </c>
      <c r="W305" s="47" t="s">
        <v>1150</v>
      </c>
      <c r="X305" t="s">
        <v>1149</v>
      </c>
    </row>
    <row r="306" spans="2:24" x14ac:dyDescent="0.25">
      <c r="B306" s="70" t="s">
        <v>2251</v>
      </c>
      <c r="C306" s="70" t="str">
        <f>_House23[[#This Row],[Name]]&amp;""&amp;" ("&amp;""&amp;_House23[[#This Row],[Party]]&amp;""&amp;"-"&amp;""&amp;_House23[[#This Row],[Abbreviation]]&amp;""&amp;")"</f>
        <v>Lofgren, Zoe (D-CA)</v>
      </c>
      <c r="D306" s="70" t="s">
        <v>4321</v>
      </c>
      <c r="E306" s="70" t="s">
        <v>868</v>
      </c>
      <c r="F306" s="70" t="s">
        <v>868</v>
      </c>
      <c r="G306" s="70" t="str">
        <f>IF(_House23[[#This Row],[Import Name from Congress.Gov]]=_House23[[#This Row],[Test]],"","FALSE")</f>
        <v/>
      </c>
      <c r="H306" s="70" t="s">
        <v>33</v>
      </c>
      <c r="I306" s="70" t="s">
        <v>2252</v>
      </c>
      <c r="J306" s="70" t="s">
        <v>33</v>
      </c>
      <c r="K306" s="70" t="s">
        <v>1279</v>
      </c>
      <c r="L306" s="70" t="s">
        <v>303</v>
      </c>
      <c r="M306" s="70">
        <f>IF(_House23[[#This Row],[Party]]="D",1,0)</f>
        <v>1</v>
      </c>
      <c r="N306" s="70" t="s">
        <v>2253</v>
      </c>
      <c r="O306" s="70" t="s">
        <v>2254</v>
      </c>
      <c r="P306" s="206">
        <v>37422</v>
      </c>
      <c r="Q306" s="206">
        <v>2200</v>
      </c>
      <c r="R306" s="206">
        <v>0</v>
      </c>
      <c r="S306" s="47">
        <v>0</v>
      </c>
      <c r="T306" s="47">
        <v>16900</v>
      </c>
      <c r="U306" s="47">
        <v>0</v>
      </c>
      <c r="V306" s="47">
        <f>_House23[[#This Row],[H&amp;R Block]]+_House23[[#This Row],[Intui (Turbo Tax)]]</f>
        <v>16900</v>
      </c>
      <c r="W306" s="47" t="s">
        <v>1150</v>
      </c>
      <c r="X306" t="s">
        <v>1149</v>
      </c>
    </row>
    <row r="307" spans="2:24" x14ac:dyDescent="0.25">
      <c r="B307" s="162" t="s">
        <v>2598</v>
      </c>
      <c r="C307" s="162" t="str">
        <f>_House23[[#This Row],[Name]]&amp;""&amp;" ("&amp;""&amp;_House23[[#This Row],[Party]]&amp;""&amp;"-"&amp;""&amp;_House23[[#This Row],[Abbreviation]]&amp;""&amp;")"</f>
        <v>Loudermilk, Barry (R-GA)</v>
      </c>
      <c r="D307" s="162" t="s">
        <v>4115</v>
      </c>
      <c r="E307" s="198" t="s">
        <v>929</v>
      </c>
      <c r="F307" s="203" t="s">
        <v>929</v>
      </c>
      <c r="G307" s="203" t="str">
        <f>IF(_House23[[#This Row],[Import Name from Congress.Gov]]=_House23[[#This Row],[Test]],"","FALSE")</f>
        <v/>
      </c>
      <c r="H307" s="185" t="s">
        <v>38</v>
      </c>
      <c r="I307" s="162" t="s">
        <v>2599</v>
      </c>
      <c r="J307" s="162" t="s">
        <v>38</v>
      </c>
      <c r="K307" s="162" t="s">
        <v>1285</v>
      </c>
      <c r="L307" s="162" t="s">
        <v>305</v>
      </c>
      <c r="M307" s="162">
        <f>IF(_House23[[#This Row],[Party]]="D",1,0)</f>
        <v>0</v>
      </c>
      <c r="N307" s="162" t="s">
        <v>2600</v>
      </c>
      <c r="O307" s="162" t="s">
        <v>2601</v>
      </c>
      <c r="P307" s="205">
        <v>58495</v>
      </c>
      <c r="Q307" s="205">
        <v>0</v>
      </c>
      <c r="R307" s="205">
        <v>0</v>
      </c>
      <c r="S307" s="47">
        <v>4000</v>
      </c>
      <c r="T307" s="47">
        <v>0</v>
      </c>
      <c r="U307" s="47">
        <v>2000</v>
      </c>
      <c r="V307" s="47">
        <f>_House23[[#This Row],[H&amp;R Block]]+_House23[[#This Row],[Intui (Turbo Tax)]]</f>
        <v>2000</v>
      </c>
      <c r="W307" s="47" t="s">
        <v>1149</v>
      </c>
      <c r="X307" t="s">
        <v>1149</v>
      </c>
    </row>
    <row r="308" spans="2:24" x14ac:dyDescent="0.25">
      <c r="B308" s="162" t="s">
        <v>3391</v>
      </c>
      <c r="C308" s="162" t="str">
        <f>_House23[[#This Row],[Name]]&amp;""&amp;" ("&amp;""&amp;_House23[[#This Row],[Party]]&amp;""&amp;"-"&amp;""&amp;_House23[[#This Row],[Abbreviation]]&amp;""&amp;")"</f>
        <v>Lucas, Frank (R-OK)</v>
      </c>
      <c r="D308" s="162" t="s">
        <v>4116</v>
      </c>
      <c r="E308" s="198" t="s">
        <v>1067</v>
      </c>
      <c r="F308" s="203" t="s">
        <v>1067</v>
      </c>
      <c r="G308" s="203" t="str">
        <f>IF(_House23[[#This Row],[Import Name from Congress.Gov]]=_House23[[#This Row],[Test]],"","FALSE")</f>
        <v/>
      </c>
      <c r="H308" s="185" t="s">
        <v>64</v>
      </c>
      <c r="I308" s="162" t="s">
        <v>3392</v>
      </c>
      <c r="J308" s="162" t="s">
        <v>64</v>
      </c>
      <c r="K308" s="162" t="s">
        <v>1311</v>
      </c>
      <c r="L308" s="162" t="s">
        <v>305</v>
      </c>
      <c r="M308" s="162">
        <f>IF(_House23[[#This Row],[Party]]="D",1,0)</f>
        <v>0</v>
      </c>
      <c r="N308" s="162" t="s">
        <v>3393</v>
      </c>
      <c r="O308" s="162" t="s">
        <v>3394</v>
      </c>
      <c r="P308" s="205">
        <v>0</v>
      </c>
      <c r="Q308" s="205">
        <v>0</v>
      </c>
      <c r="R308" s="205">
        <v>0</v>
      </c>
      <c r="S308" s="47">
        <v>0</v>
      </c>
      <c r="T308" s="47">
        <v>0</v>
      </c>
      <c r="U308" s="47">
        <v>0</v>
      </c>
      <c r="V308" s="47">
        <f>_House23[[#This Row],[H&amp;R Block]]+_House23[[#This Row],[Intui (Turbo Tax)]]</f>
        <v>0</v>
      </c>
      <c r="W308" s="47" t="s">
        <v>1149</v>
      </c>
      <c r="X308" t="s">
        <v>1149</v>
      </c>
    </row>
    <row r="309" spans="2:24" x14ac:dyDescent="0.25">
      <c r="B309" s="162" t="s">
        <v>2495</v>
      </c>
      <c r="C309" s="162" t="str">
        <f>_House23[[#This Row],[Name]]&amp;""&amp;" ("&amp;""&amp;_House23[[#This Row],[Party]]&amp;""&amp;"-"&amp;""&amp;_House23[[#This Row],[Abbreviation]]&amp;""&amp;")"</f>
        <v>Luna, Anna Paulina (R-FL)</v>
      </c>
      <c r="D309" s="162" t="s">
        <v>4118</v>
      </c>
      <c r="E309" s="198" t="s">
        <v>3899</v>
      </c>
      <c r="F309" s="203" t="s">
        <v>3899</v>
      </c>
      <c r="G309" s="203" t="str">
        <f>IF(_House23[[#This Row],[Import Name from Congress.Gov]]=_House23[[#This Row],[Test]],"","FALSE")</f>
        <v/>
      </c>
      <c r="H309" s="185" t="s">
        <v>37</v>
      </c>
      <c r="I309" s="162" t="s">
        <v>2496</v>
      </c>
      <c r="J309" s="162" t="s">
        <v>37</v>
      </c>
      <c r="K309" s="162" t="s">
        <v>1284</v>
      </c>
      <c r="L309" s="162" t="s">
        <v>305</v>
      </c>
      <c r="M309" s="162">
        <f>IF(_House23[[#This Row],[Party]]="D",1,0)</f>
        <v>0</v>
      </c>
      <c r="N309" s="162" t="s">
        <v>2497</v>
      </c>
      <c r="O309" s="162" t="s">
        <v>2498</v>
      </c>
      <c r="P309" s="205">
        <v>0</v>
      </c>
      <c r="Q309" s="205">
        <v>0</v>
      </c>
      <c r="R309" s="205">
        <v>0</v>
      </c>
      <c r="S309" s="47">
        <v>0</v>
      </c>
      <c r="T309" s="47">
        <v>0</v>
      </c>
      <c r="U309" s="47">
        <v>0</v>
      </c>
      <c r="V309" s="47">
        <f>_House23[[#This Row],[H&amp;R Block]]+_House23[[#This Row],[Intui (Turbo Tax)]]</f>
        <v>0</v>
      </c>
      <c r="W309" s="47" t="s">
        <v>1149</v>
      </c>
      <c r="X309" t="s">
        <v>1149</v>
      </c>
    </row>
    <row r="310" spans="2:24" x14ac:dyDescent="0.25">
      <c r="B310" s="162" t="s">
        <v>3713</v>
      </c>
      <c r="C310" s="162" t="str">
        <f>_House23[[#This Row],[Name]]&amp;""&amp;" ("&amp;""&amp;_House23[[#This Row],[Party]]&amp;""&amp;"-"&amp;""&amp;_House23[[#This Row],[Abbreviation]]&amp;""&amp;")"</f>
        <v>Luttrell, Morgan (R-TX)</v>
      </c>
      <c r="D310" s="162" t="s">
        <v>4119</v>
      </c>
      <c r="E310" s="198" t="s">
        <v>3942</v>
      </c>
      <c r="F310" s="203" t="s">
        <v>3942</v>
      </c>
      <c r="G310" s="203" t="str">
        <f>IF(_House23[[#This Row],[Import Name from Congress.Gov]]=_House23[[#This Row],[Test]],"","FALSE")</f>
        <v/>
      </c>
      <c r="H310" s="185" t="s">
        <v>71</v>
      </c>
      <c r="I310" s="162" t="s">
        <v>3714</v>
      </c>
      <c r="J310" s="162" t="s">
        <v>71</v>
      </c>
      <c r="K310" s="162" t="s">
        <v>1318</v>
      </c>
      <c r="L310" s="162" t="s">
        <v>305</v>
      </c>
      <c r="M310" s="162">
        <f>IF(_House23[[#This Row],[Party]]="D",1,0)</f>
        <v>0</v>
      </c>
      <c r="N310" s="162" t="s">
        <v>3715</v>
      </c>
      <c r="O310" s="162" t="s">
        <v>3716</v>
      </c>
      <c r="P310" s="205">
        <v>0</v>
      </c>
      <c r="Q310" s="205">
        <v>0</v>
      </c>
      <c r="R310" s="205">
        <v>0</v>
      </c>
      <c r="S310" s="47">
        <v>0</v>
      </c>
      <c r="T310" s="47">
        <v>0</v>
      </c>
      <c r="U310" s="47">
        <v>0</v>
      </c>
      <c r="V310" s="47">
        <f>_House23[[#This Row],[H&amp;R Block]]+_House23[[#This Row],[Intui (Turbo Tax)]]</f>
        <v>0</v>
      </c>
      <c r="W310" s="47" t="s">
        <v>1149</v>
      </c>
      <c r="X310" t="s">
        <v>1149</v>
      </c>
    </row>
    <row r="311" spans="2:24" x14ac:dyDescent="0.25">
      <c r="B311" s="70" t="s">
        <v>2916</v>
      </c>
      <c r="C311" s="70" t="str">
        <f>_House23[[#This Row],[Name]]&amp;""&amp;" ("&amp;""&amp;_House23[[#This Row],[Party]]&amp;""&amp;"-"&amp;""&amp;_House23[[#This Row],[Abbreviation]]&amp;""&amp;")"</f>
        <v>Lynch, Stephen (D-MA)</v>
      </c>
      <c r="D311" s="70" t="s">
        <v>4322</v>
      </c>
      <c r="E311" s="199" t="s">
        <v>984</v>
      </c>
      <c r="F311" s="204" t="s">
        <v>984</v>
      </c>
      <c r="G311" s="204" t="str">
        <f>IF(_House23[[#This Row],[Import Name from Congress.Gov]]=_House23[[#This Row],[Test]],"","FALSE")</f>
        <v/>
      </c>
      <c r="H311" s="184" t="s">
        <v>49</v>
      </c>
      <c r="I311" s="70" t="s">
        <v>2917</v>
      </c>
      <c r="J311" s="70" t="s">
        <v>49</v>
      </c>
      <c r="K311" s="70" t="s">
        <v>1296</v>
      </c>
      <c r="L311" s="70" t="s">
        <v>303</v>
      </c>
      <c r="M311" s="70">
        <f>IF(_House23[[#This Row],[Party]]="D",1,0)</f>
        <v>1</v>
      </c>
      <c r="N311" s="70" t="s">
        <v>2918</v>
      </c>
      <c r="O311" s="70" t="s">
        <v>2919</v>
      </c>
      <c r="P311" s="206">
        <v>126200</v>
      </c>
      <c r="Q311" s="206">
        <v>0</v>
      </c>
      <c r="R311" s="206">
        <v>0</v>
      </c>
      <c r="S311" s="47">
        <v>0</v>
      </c>
      <c r="T311" s="47">
        <v>0</v>
      </c>
      <c r="U311" s="47">
        <v>0</v>
      </c>
      <c r="V311" s="47">
        <f>_House23[[#This Row],[H&amp;R Block]]+_House23[[#This Row],[Intui (Turbo Tax)]]</f>
        <v>0</v>
      </c>
      <c r="W311" s="47" t="s">
        <v>1150</v>
      </c>
      <c r="X311" t="s">
        <v>1149</v>
      </c>
    </row>
    <row r="312" spans="2:24" x14ac:dyDescent="0.25">
      <c r="B312" s="162" t="s">
        <v>2784</v>
      </c>
      <c r="C312" s="162" t="str">
        <f>_House23[[#This Row],[Name]]&amp;""&amp;" ("&amp;""&amp;_House23[[#This Row],[Party]]&amp;""&amp;"-"&amp;""&amp;_House23[[#This Row],[Abbreviation]]&amp;""&amp;")"</f>
        <v>Mann, Tracey (R-KS)</v>
      </c>
      <c r="D312" s="162" t="s">
        <v>4122</v>
      </c>
      <c r="E312" s="198" t="s">
        <v>959</v>
      </c>
      <c r="F312" s="203" t="s">
        <v>959</v>
      </c>
      <c r="G312" s="203" t="str">
        <f>IF(_House23[[#This Row],[Import Name from Congress.Gov]]=_House23[[#This Row],[Test]],"","FALSE")</f>
        <v/>
      </c>
      <c r="H312" s="185" t="s">
        <v>44</v>
      </c>
      <c r="I312" s="162" t="s">
        <v>2785</v>
      </c>
      <c r="J312" s="162" t="s">
        <v>44</v>
      </c>
      <c r="K312" s="162" t="s">
        <v>1291</v>
      </c>
      <c r="L312" s="162" t="s">
        <v>305</v>
      </c>
      <c r="M312" s="162">
        <f>IF(_House23[[#This Row],[Party]]="D",1,0)</f>
        <v>0</v>
      </c>
      <c r="N312" s="162" t="s">
        <v>2786</v>
      </c>
      <c r="O312" s="162" t="s">
        <v>2787</v>
      </c>
      <c r="P312" s="205">
        <v>69300</v>
      </c>
      <c r="Q312" s="205">
        <v>3000</v>
      </c>
      <c r="R312" s="205">
        <v>0</v>
      </c>
      <c r="S312" s="47">
        <v>3450</v>
      </c>
      <c r="T312" s="47">
        <v>0</v>
      </c>
      <c r="U312" s="47">
        <v>0</v>
      </c>
      <c r="V312" s="47">
        <f>_House23[[#This Row],[H&amp;R Block]]+_House23[[#This Row],[Intui (Turbo Tax)]]</f>
        <v>0</v>
      </c>
      <c r="W312" s="47" t="s">
        <v>1149</v>
      </c>
      <c r="X312" t="s">
        <v>1149</v>
      </c>
    </row>
    <row r="313" spans="2:24" x14ac:dyDescent="0.25">
      <c r="B313" s="70" t="s">
        <v>3303</v>
      </c>
      <c r="C313" s="70" t="str">
        <f>_House23[[#This Row],[Name]]&amp;""&amp;" ("&amp;""&amp;_House23[[#This Row],[Party]]&amp;""&amp;"-"&amp;""&amp;_House23[[#This Row],[Abbreviation]]&amp;""&amp;")"</f>
        <v>Manning, Kathy (D-NC)</v>
      </c>
      <c r="D313" s="70" t="s">
        <v>4324</v>
      </c>
      <c r="E313" s="199" t="s">
        <v>1050</v>
      </c>
      <c r="F313" s="204" t="s">
        <v>1050</v>
      </c>
      <c r="G313" s="204" t="str">
        <f>IF(_House23[[#This Row],[Import Name from Congress.Gov]]=_House23[[#This Row],[Test]],"","FALSE")</f>
        <v/>
      </c>
      <c r="H313" s="184" t="s">
        <v>61</v>
      </c>
      <c r="I313" s="70" t="s">
        <v>3304</v>
      </c>
      <c r="J313" s="70" t="s">
        <v>61</v>
      </c>
      <c r="K313" s="70" t="s">
        <v>1308</v>
      </c>
      <c r="L313" s="70" t="s">
        <v>303</v>
      </c>
      <c r="M313" s="70">
        <f>IF(_House23[[#This Row],[Party]]="D",1,0)</f>
        <v>1</v>
      </c>
      <c r="N313" s="70" t="s">
        <v>3305</v>
      </c>
      <c r="O313" s="70" t="s">
        <v>3306</v>
      </c>
      <c r="P313" s="206">
        <v>149256</v>
      </c>
      <c r="Q313" s="206">
        <v>0</v>
      </c>
      <c r="R313" s="206">
        <v>0</v>
      </c>
      <c r="S313" s="47">
        <v>0</v>
      </c>
      <c r="T313" s="47">
        <v>0</v>
      </c>
      <c r="U313" s="47">
        <v>0</v>
      </c>
      <c r="V313" s="47">
        <f>_House23[[#This Row],[H&amp;R Block]]+_House23[[#This Row],[Intui (Turbo Tax)]]</f>
        <v>0</v>
      </c>
      <c r="W313" s="47" t="s">
        <v>1150</v>
      </c>
      <c r="X313" t="s">
        <v>1149</v>
      </c>
    </row>
    <row r="314" spans="2:24" x14ac:dyDescent="0.25">
      <c r="B314" s="162" t="s">
        <v>2812</v>
      </c>
      <c r="C314" s="162" t="str">
        <f>_House23[[#This Row],[Name]]&amp;""&amp;" ("&amp;""&amp;_House23[[#This Row],[Party]]&amp;""&amp;"-"&amp;""&amp;_House23[[#This Row],[Abbreviation]]&amp;""&amp;")"</f>
        <v>Massie, Thomas (R-KY)</v>
      </c>
      <c r="D314" s="162" t="s">
        <v>4123</v>
      </c>
      <c r="E314" s="198" t="s">
        <v>964</v>
      </c>
      <c r="F314" s="203" t="s">
        <v>964</v>
      </c>
      <c r="G314" s="203" t="str">
        <f>IF(_House23[[#This Row],[Import Name from Congress.Gov]]=_House23[[#This Row],[Test]],"","FALSE")</f>
        <v/>
      </c>
      <c r="H314" s="185" t="s">
        <v>45</v>
      </c>
      <c r="I314" s="162" t="s">
        <v>2813</v>
      </c>
      <c r="J314" s="162" t="s">
        <v>45</v>
      </c>
      <c r="K314" s="162" t="s">
        <v>1292</v>
      </c>
      <c r="L314" s="162" t="s">
        <v>305</v>
      </c>
      <c r="M314" s="162">
        <f>IF(_House23[[#This Row],[Party]]="D",1,0)</f>
        <v>0</v>
      </c>
      <c r="N314" s="162" t="s">
        <v>2814</v>
      </c>
      <c r="O314" s="162" t="s">
        <v>2815</v>
      </c>
      <c r="P314" s="205">
        <v>31225</v>
      </c>
      <c r="Q314" s="205">
        <v>1250</v>
      </c>
      <c r="R314" s="205">
        <v>0</v>
      </c>
      <c r="S314" s="47">
        <v>7450</v>
      </c>
      <c r="T314" s="47">
        <v>0</v>
      </c>
      <c r="U314" s="47">
        <v>0</v>
      </c>
      <c r="V314" s="47">
        <f>_House23[[#This Row],[H&amp;R Block]]+_House23[[#This Row],[Intui (Turbo Tax)]]</f>
        <v>0</v>
      </c>
      <c r="W314" s="47" t="s">
        <v>1149</v>
      </c>
      <c r="X314" t="s">
        <v>1149</v>
      </c>
    </row>
    <row r="315" spans="2:24" x14ac:dyDescent="0.25">
      <c r="B315" s="162" t="s">
        <v>2407</v>
      </c>
      <c r="C315" s="162" t="str">
        <f>_House23[[#This Row],[Name]]&amp;""&amp;" ("&amp;""&amp;_House23[[#This Row],[Party]]&amp;""&amp;"-"&amp;""&amp;_House23[[#This Row],[Abbreviation]]&amp;""&amp;")"</f>
        <v>McClintock, Tom (R-CA)</v>
      </c>
      <c r="D315" s="162" t="s">
        <v>4128</v>
      </c>
      <c r="E315" s="198" t="s">
        <v>885</v>
      </c>
      <c r="F315" s="203" t="s">
        <v>885</v>
      </c>
      <c r="G315" s="203" t="str">
        <f>IF(_House23[[#This Row],[Import Name from Congress.Gov]]=_House23[[#This Row],[Test]],"","FALSE")</f>
        <v/>
      </c>
      <c r="H315" s="185" t="s">
        <v>33</v>
      </c>
      <c r="I315" s="162" t="s">
        <v>2408</v>
      </c>
      <c r="J315" s="162" t="s">
        <v>33</v>
      </c>
      <c r="K315" s="162" t="s">
        <v>1279</v>
      </c>
      <c r="L315" s="162" t="s">
        <v>305</v>
      </c>
      <c r="M315" s="162">
        <f>IF(_House23[[#This Row],[Party]]="D",1,0)</f>
        <v>0</v>
      </c>
      <c r="N315" s="162" t="s">
        <v>2409</v>
      </c>
      <c r="O315" s="162" t="s">
        <v>2410</v>
      </c>
      <c r="P315" s="205">
        <v>98596</v>
      </c>
      <c r="Q315" s="205">
        <v>1000</v>
      </c>
      <c r="R315" s="205">
        <v>0</v>
      </c>
      <c r="S315" s="47">
        <v>12190</v>
      </c>
      <c r="T315" s="47">
        <v>0</v>
      </c>
      <c r="U315" s="47">
        <v>2500</v>
      </c>
      <c r="V315" s="47">
        <f>_House23[[#This Row],[H&amp;R Block]]+_House23[[#This Row],[Intui (Turbo Tax)]]</f>
        <v>2500</v>
      </c>
      <c r="W315" s="47" t="s">
        <v>1149</v>
      </c>
      <c r="X315" t="s">
        <v>1149</v>
      </c>
    </row>
    <row r="316" spans="2:24" x14ac:dyDescent="0.25">
      <c r="B316" s="70" t="s">
        <v>2988</v>
      </c>
      <c r="C316" s="70" t="str">
        <f>_House23[[#This Row],[Name]]&amp;""&amp;" ("&amp;""&amp;_House23[[#This Row],[Party]]&amp;""&amp;"-"&amp;""&amp;_House23[[#This Row],[Abbreviation]]&amp;""&amp;")"</f>
        <v>McCollum, Betty (D-MN)</v>
      </c>
      <c r="D316" s="70" t="s">
        <v>4327</v>
      </c>
      <c r="E316" s="199" t="s">
        <v>1001</v>
      </c>
      <c r="F316" s="204" t="s">
        <v>1001</v>
      </c>
      <c r="G316" s="204" t="str">
        <f>IF(_House23[[#This Row],[Import Name from Congress.Gov]]=_House23[[#This Row],[Test]],"","FALSE")</f>
        <v/>
      </c>
      <c r="H316" s="184" t="s">
        <v>51</v>
      </c>
      <c r="I316" s="70" t="s">
        <v>2989</v>
      </c>
      <c r="J316" s="70" t="s">
        <v>51</v>
      </c>
      <c r="K316" s="70" t="s">
        <v>1298</v>
      </c>
      <c r="L316" s="70" t="s">
        <v>303</v>
      </c>
      <c r="M316" s="70">
        <f>IF(_House23[[#This Row],[Party]]="D",1,0)</f>
        <v>1</v>
      </c>
      <c r="N316" s="70" t="s">
        <v>2990</v>
      </c>
      <c r="O316" s="70" t="s">
        <v>2991</v>
      </c>
      <c r="P316" s="206">
        <v>68210</v>
      </c>
      <c r="Q316" s="206">
        <v>1000</v>
      </c>
      <c r="R316" s="206">
        <v>0</v>
      </c>
      <c r="S316" s="47">
        <v>0</v>
      </c>
      <c r="T316" s="47">
        <v>0</v>
      </c>
      <c r="U316" s="47">
        <v>0</v>
      </c>
      <c r="V316" s="47">
        <f>_House23[[#This Row],[H&amp;R Block]]+_House23[[#This Row],[Intui (Turbo Tax)]]</f>
        <v>0</v>
      </c>
      <c r="W316" s="47" t="s">
        <v>1150</v>
      </c>
      <c r="X316" t="s">
        <v>1150</v>
      </c>
    </row>
    <row r="317" spans="2:24" x14ac:dyDescent="0.25">
      <c r="B317" s="162" t="s">
        <v>2633</v>
      </c>
      <c r="C317" s="162" t="str">
        <f>_House23[[#This Row],[Name]]&amp;""&amp;" ("&amp;""&amp;_House23[[#This Row],[Party]]&amp;""&amp;"-"&amp;""&amp;_House23[[#This Row],[Abbreviation]]&amp;""&amp;")"</f>
        <v>McCormick, Richard (R-GA)</v>
      </c>
      <c r="D317" s="162" t="s">
        <v>4129</v>
      </c>
      <c r="E317" s="198" t="s">
        <v>3902</v>
      </c>
      <c r="F317" s="203" t="s">
        <v>3902</v>
      </c>
      <c r="G317" s="203" t="str">
        <f>IF(_House23[[#This Row],[Import Name from Congress.Gov]]=_House23[[#This Row],[Test]],"","FALSE")</f>
        <v/>
      </c>
      <c r="H317" s="185" t="s">
        <v>38</v>
      </c>
      <c r="I317" s="162" t="s">
        <v>2634</v>
      </c>
      <c r="J317" s="162" t="s">
        <v>38</v>
      </c>
      <c r="K317" s="162" t="s">
        <v>1285</v>
      </c>
      <c r="L317" s="162" t="s">
        <v>305</v>
      </c>
      <c r="M317" s="162">
        <f>IF(_House23[[#This Row],[Party]]="D",1,0)</f>
        <v>0</v>
      </c>
      <c r="N317" s="162" t="s">
        <v>2635</v>
      </c>
      <c r="O317" s="162" t="s">
        <v>2636</v>
      </c>
      <c r="P317" s="205">
        <v>0</v>
      </c>
      <c r="Q317" s="205">
        <v>0</v>
      </c>
      <c r="R317" s="205">
        <v>0</v>
      </c>
      <c r="S317" s="47">
        <v>0</v>
      </c>
      <c r="T317" s="47">
        <v>0</v>
      </c>
      <c r="U317" s="47">
        <v>0</v>
      </c>
      <c r="V317" s="47">
        <f>_House23[[#This Row],[H&amp;R Block]]+_House23[[#This Row],[Intui (Turbo Tax)]]</f>
        <v>0</v>
      </c>
      <c r="W317" s="47" t="s">
        <v>1149</v>
      </c>
      <c r="X317" t="s">
        <v>1149</v>
      </c>
    </row>
    <row r="318" spans="2:24" x14ac:dyDescent="0.25">
      <c r="B318" s="70" t="s">
        <v>2808</v>
      </c>
      <c r="C318" s="70" t="str">
        <f>_House23[[#This Row],[Name]]&amp;""&amp;" ("&amp;""&amp;_House23[[#This Row],[Party]]&amp;""&amp;"-"&amp;""&amp;_House23[[#This Row],[Abbreviation]]&amp;""&amp;")"</f>
        <v>McGarvey, Morgan (D-KY)</v>
      </c>
      <c r="D318" s="70" t="s">
        <v>4328</v>
      </c>
      <c r="E318" s="199" t="s">
        <v>3909</v>
      </c>
      <c r="F318" s="204" t="s">
        <v>3909</v>
      </c>
      <c r="G318" s="204" t="str">
        <f>IF(_House23[[#This Row],[Import Name from Congress.Gov]]=_House23[[#This Row],[Test]],"","FALSE")</f>
        <v/>
      </c>
      <c r="H318" s="184" t="s">
        <v>45</v>
      </c>
      <c r="I318" s="70" t="s">
        <v>2809</v>
      </c>
      <c r="J318" s="70" t="s">
        <v>45</v>
      </c>
      <c r="K318" s="70" t="s">
        <v>1292</v>
      </c>
      <c r="L318" s="70" t="s">
        <v>303</v>
      </c>
      <c r="M318" s="70">
        <f>IF(_House23[[#This Row],[Party]]="D",1,0)</f>
        <v>1</v>
      </c>
      <c r="N318" s="70" t="s">
        <v>2810</v>
      </c>
      <c r="O318" s="70" t="s">
        <v>2811</v>
      </c>
      <c r="P318" s="206">
        <v>0</v>
      </c>
      <c r="Q318" s="206">
        <v>0</v>
      </c>
      <c r="R318" s="206">
        <v>0</v>
      </c>
      <c r="S318" s="47">
        <v>0</v>
      </c>
      <c r="T318" s="47">
        <v>250</v>
      </c>
      <c r="U318" s="47">
        <v>0</v>
      </c>
      <c r="V318" s="47">
        <f>_House23[[#This Row],[H&amp;R Block]]+_House23[[#This Row],[Intui (Turbo Tax)]]</f>
        <v>250</v>
      </c>
      <c r="W318" s="47" t="s">
        <v>1150</v>
      </c>
      <c r="X318" t="s">
        <v>1150</v>
      </c>
    </row>
    <row r="319" spans="2:24" x14ac:dyDescent="0.25">
      <c r="B319" s="70" t="s">
        <v>2892</v>
      </c>
      <c r="C319" s="70" t="str">
        <f>_House23[[#This Row],[Name]]&amp;""&amp;" ("&amp;""&amp;_House23[[#This Row],[Party]]&amp;""&amp;"-"&amp;""&amp;_House23[[#This Row],[Abbreviation]]&amp;""&amp;")"</f>
        <v>McGovern, James (D-MA)</v>
      </c>
      <c r="D319" s="70" t="s">
        <v>4329</v>
      </c>
      <c r="E319" s="199" t="s">
        <v>978</v>
      </c>
      <c r="F319" s="204" t="s">
        <v>978</v>
      </c>
      <c r="G319" s="204" t="str">
        <f>IF(_House23[[#This Row],[Import Name from Congress.Gov]]=_House23[[#This Row],[Test]],"","FALSE")</f>
        <v/>
      </c>
      <c r="H319" s="184" t="s">
        <v>49</v>
      </c>
      <c r="I319" s="70" t="s">
        <v>2893</v>
      </c>
      <c r="J319" s="70" t="s">
        <v>49</v>
      </c>
      <c r="K319" s="70" t="s">
        <v>1296</v>
      </c>
      <c r="L319" s="70" t="s">
        <v>303</v>
      </c>
      <c r="M319" s="70">
        <f>IF(_House23[[#This Row],[Party]]="D",1,0)</f>
        <v>1</v>
      </c>
      <c r="N319" s="70" t="s">
        <v>2894</v>
      </c>
      <c r="O319" s="70" t="s">
        <v>2895</v>
      </c>
      <c r="P319" s="206">
        <v>0</v>
      </c>
      <c r="Q319" s="206">
        <v>0</v>
      </c>
      <c r="R319" s="206">
        <v>0</v>
      </c>
      <c r="S319" s="47">
        <v>0</v>
      </c>
      <c r="T319" s="47">
        <v>0</v>
      </c>
      <c r="U319" s="47">
        <v>0</v>
      </c>
      <c r="V319" s="47">
        <f>_House23[[#This Row],[H&amp;R Block]]+_House23[[#This Row],[Intui (Turbo Tax)]]</f>
        <v>0</v>
      </c>
      <c r="W319" s="47" t="s">
        <v>1150</v>
      </c>
      <c r="X319" t="s">
        <v>1150</v>
      </c>
    </row>
    <row r="320" spans="2:24" x14ac:dyDescent="0.25">
      <c r="B320" s="70" t="s">
        <v>3247</v>
      </c>
      <c r="C320" s="70" t="str">
        <f>_House23[[#This Row],[Name]]&amp;""&amp;" ("&amp;""&amp;_House23[[#This Row],[Party]]&amp;""&amp;"-"&amp;""&amp;_House23[[#This Row],[Abbreviation]]&amp;""&amp;")"</f>
        <v>Meng, Grace (D-NY)</v>
      </c>
      <c r="D320" s="70" t="s">
        <v>4332</v>
      </c>
      <c r="E320" s="199" t="s">
        <v>1041</v>
      </c>
      <c r="F320" s="204" t="s">
        <v>1041</v>
      </c>
      <c r="G320" s="204" t="str">
        <f>IF(_House23[[#This Row],[Import Name from Congress.Gov]]=_House23[[#This Row],[Test]],"","FALSE")</f>
        <v/>
      </c>
      <c r="H320" s="184" t="s">
        <v>60</v>
      </c>
      <c r="I320" s="70" t="s">
        <v>3248</v>
      </c>
      <c r="J320" s="70" t="s">
        <v>60</v>
      </c>
      <c r="K320" s="70" t="s">
        <v>1307</v>
      </c>
      <c r="L320" s="70" t="s">
        <v>303</v>
      </c>
      <c r="M320" s="70">
        <f>IF(_House23[[#This Row],[Party]]="D",1,0)</f>
        <v>1</v>
      </c>
      <c r="N320" s="70" t="s">
        <v>3249</v>
      </c>
      <c r="O320" s="70" t="s">
        <v>3250</v>
      </c>
      <c r="P320" s="206">
        <v>88600</v>
      </c>
      <c r="Q320" s="206">
        <v>6750</v>
      </c>
      <c r="R320" s="206">
        <v>0</v>
      </c>
      <c r="S320" s="47">
        <v>0</v>
      </c>
      <c r="T320" s="47">
        <v>0</v>
      </c>
      <c r="U320" s="47">
        <v>0</v>
      </c>
      <c r="V320" s="47">
        <f>_House23[[#This Row],[H&amp;R Block]]+_House23[[#This Row],[Intui (Turbo Tax)]]</f>
        <v>0</v>
      </c>
      <c r="W320" s="47" t="s">
        <v>1150</v>
      </c>
      <c r="X320" t="s">
        <v>1149</v>
      </c>
    </row>
    <row r="321" spans="2:24" x14ac:dyDescent="0.25">
      <c r="B321" s="162" t="s">
        <v>3491</v>
      </c>
      <c r="C321" s="162" t="str">
        <f>_House23[[#This Row],[Name]]&amp;""&amp;" ("&amp;""&amp;_House23[[#This Row],[Party]]&amp;""&amp;"-"&amp;""&amp;_House23[[#This Row],[Abbreviation]]&amp;""&amp;")"</f>
        <v>Meuser, Daniel (R-PA)</v>
      </c>
      <c r="D321" s="162" t="s">
        <v>4131</v>
      </c>
      <c r="E321" s="198" t="s">
        <v>1085</v>
      </c>
      <c r="F321" s="203" t="s">
        <v>1085</v>
      </c>
      <c r="G321" s="203" t="str">
        <f>IF(_House23[[#This Row],[Import Name from Congress.Gov]]=_House23[[#This Row],[Test]],"","FALSE")</f>
        <v/>
      </c>
      <c r="H321" s="185" t="s">
        <v>66</v>
      </c>
      <c r="I321" s="162" t="s">
        <v>3492</v>
      </c>
      <c r="J321" s="162" t="s">
        <v>66</v>
      </c>
      <c r="K321" s="162" t="s">
        <v>1313</v>
      </c>
      <c r="L321" s="162" t="s">
        <v>305</v>
      </c>
      <c r="M321" s="162">
        <f>IF(_House23[[#This Row],[Party]]="D",1,0)</f>
        <v>0</v>
      </c>
      <c r="N321" s="162" t="s">
        <v>3493</v>
      </c>
      <c r="O321" s="162" t="s">
        <v>3494</v>
      </c>
      <c r="P321" s="205">
        <v>0</v>
      </c>
      <c r="Q321" s="205">
        <v>0</v>
      </c>
      <c r="R321" s="205">
        <v>0</v>
      </c>
      <c r="S321" s="47">
        <v>0</v>
      </c>
      <c r="T321" s="47">
        <v>0</v>
      </c>
      <c r="U321" s="47">
        <v>0</v>
      </c>
      <c r="V321" s="47">
        <f>_House23[[#This Row],[H&amp;R Block]]+_House23[[#This Row],[Intui (Turbo Tax)]]</f>
        <v>0</v>
      </c>
      <c r="W321" s="47" t="s">
        <v>1149</v>
      </c>
      <c r="X321" t="s">
        <v>1149</v>
      </c>
    </row>
    <row r="322" spans="2:24" x14ac:dyDescent="0.25">
      <c r="B322" s="70" t="s">
        <v>2880</v>
      </c>
      <c r="C322" s="70" t="str">
        <f>_House23[[#This Row],[Name]]&amp;""&amp;" ("&amp;""&amp;_House23[[#This Row],[Party]]&amp;""&amp;"-"&amp;""&amp;_House23[[#This Row],[Abbreviation]]&amp;""&amp;")"</f>
        <v>Mfume, Kweisi (D-MD)</v>
      </c>
      <c r="D322" s="70" t="s">
        <v>4333</v>
      </c>
      <c r="E322" s="199" t="s">
        <v>976</v>
      </c>
      <c r="F322" s="204" t="s">
        <v>976</v>
      </c>
      <c r="G322" s="204" t="str">
        <f>IF(_House23[[#This Row],[Import Name from Congress.Gov]]=_House23[[#This Row],[Test]],"","FALSE")</f>
        <v/>
      </c>
      <c r="H322" s="184" t="s">
        <v>48</v>
      </c>
      <c r="I322" s="70" t="s">
        <v>2881</v>
      </c>
      <c r="J322" s="70" t="s">
        <v>48</v>
      </c>
      <c r="K322" s="70" t="s">
        <v>1295</v>
      </c>
      <c r="L322" s="70" t="s">
        <v>303</v>
      </c>
      <c r="M322" s="70">
        <f>IF(_House23[[#This Row],[Party]]="D",1,0)</f>
        <v>1</v>
      </c>
      <c r="N322" s="70" t="s">
        <v>2882</v>
      </c>
      <c r="O322" s="70" t="s">
        <v>2883</v>
      </c>
      <c r="P322" s="206">
        <v>39583</v>
      </c>
      <c r="Q322" s="206">
        <v>3500</v>
      </c>
      <c r="R322" s="206">
        <v>0</v>
      </c>
      <c r="S322" s="47">
        <v>0</v>
      </c>
      <c r="T322" s="47">
        <v>0</v>
      </c>
      <c r="U322" s="47">
        <v>0</v>
      </c>
      <c r="V322" s="47">
        <f>_House23[[#This Row],[H&amp;R Block]]+_House23[[#This Row],[Intui (Turbo Tax)]]</f>
        <v>0</v>
      </c>
      <c r="W322" s="47" t="s">
        <v>1150</v>
      </c>
      <c r="X322" t="s">
        <v>1150</v>
      </c>
    </row>
    <row r="323" spans="2:24" x14ac:dyDescent="0.25">
      <c r="B323" s="162" t="s">
        <v>3821</v>
      </c>
      <c r="C323" s="162" t="str">
        <f>_House23[[#This Row],[Name]]&amp;""&amp;" ("&amp;""&amp;_House23[[#This Row],[Party]]&amp;""&amp;"-"&amp;""&amp;_House23[[#This Row],[Abbreviation]]&amp;""&amp;")"</f>
        <v>Miller, Carol (R-WV)</v>
      </c>
      <c r="D323" s="162" t="s">
        <v>4132</v>
      </c>
      <c r="E323" s="198" t="s">
        <v>1228</v>
      </c>
      <c r="F323" s="203" t="s">
        <v>1228</v>
      </c>
      <c r="G323" s="203" t="str">
        <f>IF(_House23[[#This Row],[Import Name from Congress.Gov]]=_House23[[#This Row],[Test]],"","FALSE")</f>
        <v/>
      </c>
      <c r="H323" s="185" t="s">
        <v>76</v>
      </c>
      <c r="I323" s="162" t="s">
        <v>3822</v>
      </c>
      <c r="J323" s="162" t="s">
        <v>76</v>
      </c>
      <c r="K323" s="162" t="s">
        <v>1323</v>
      </c>
      <c r="L323" s="162" t="s">
        <v>305</v>
      </c>
      <c r="M323" s="162">
        <f>IF(_House23[[#This Row],[Party]]="D",1,0)</f>
        <v>0</v>
      </c>
      <c r="N323" s="162" t="s">
        <v>3823</v>
      </c>
      <c r="O323" s="162" t="s">
        <v>3824</v>
      </c>
      <c r="P323" s="205">
        <v>48250</v>
      </c>
      <c r="Q323" s="205">
        <v>7350</v>
      </c>
      <c r="R323" s="205">
        <v>0</v>
      </c>
      <c r="S323" s="47">
        <v>4388</v>
      </c>
      <c r="T323" s="47">
        <v>0</v>
      </c>
      <c r="U323" s="47">
        <v>4500</v>
      </c>
      <c r="V323" s="47">
        <f>_House23[[#This Row],[H&amp;R Block]]+_House23[[#This Row],[Intui (Turbo Tax)]]</f>
        <v>4500</v>
      </c>
      <c r="W323" s="47" t="s">
        <v>1149</v>
      </c>
      <c r="X323" t="s">
        <v>1149</v>
      </c>
    </row>
    <row r="324" spans="2:24" x14ac:dyDescent="0.25">
      <c r="B324" s="162" t="s">
        <v>2684</v>
      </c>
      <c r="C324" s="162" t="str">
        <f>_House23[[#This Row],[Name]]&amp;""&amp;" ("&amp;""&amp;_House23[[#This Row],[Party]]&amp;""&amp;"-"&amp;""&amp;_House23[[#This Row],[Abbreviation]]&amp;""&amp;")"</f>
        <v>Miller, Mary (R-IL)</v>
      </c>
      <c r="D324" s="162" t="s">
        <v>4133</v>
      </c>
      <c r="E324" s="198" t="s">
        <v>1227</v>
      </c>
      <c r="F324" s="203" t="s">
        <v>1227</v>
      </c>
      <c r="G324" s="203" t="str">
        <f>IF(_House23[[#This Row],[Import Name from Congress.Gov]]=_House23[[#This Row],[Test]],"","FALSE")</f>
        <v/>
      </c>
      <c r="H324" s="185" t="s">
        <v>41</v>
      </c>
      <c r="I324" s="162" t="s">
        <v>2685</v>
      </c>
      <c r="J324" s="162" t="s">
        <v>41</v>
      </c>
      <c r="K324" s="162" t="s">
        <v>1288</v>
      </c>
      <c r="L324" s="162" t="s">
        <v>305</v>
      </c>
      <c r="M324" s="162">
        <f>IF(_House23[[#This Row],[Party]]="D",1,0)</f>
        <v>0</v>
      </c>
      <c r="N324" s="162" t="s">
        <v>2686</v>
      </c>
      <c r="O324" s="162" t="s">
        <v>2687</v>
      </c>
      <c r="P324" s="205">
        <v>36476</v>
      </c>
      <c r="Q324" s="205">
        <v>250</v>
      </c>
      <c r="R324" s="205">
        <v>0</v>
      </c>
      <c r="S324" s="47">
        <v>8367</v>
      </c>
      <c r="T324" s="47">
        <v>0</v>
      </c>
      <c r="U324" s="47">
        <v>0</v>
      </c>
      <c r="V324" s="47">
        <f>_House23[[#This Row],[H&amp;R Block]]+_House23[[#This Row],[Intui (Turbo Tax)]]</f>
        <v>0</v>
      </c>
      <c r="W324" s="47" t="s">
        <v>1149</v>
      </c>
      <c r="X324" t="s">
        <v>1149</v>
      </c>
    </row>
    <row r="325" spans="2:24" x14ac:dyDescent="0.25">
      <c r="B325" s="162" t="s">
        <v>3371</v>
      </c>
      <c r="C325" s="162" t="str">
        <f>_House23[[#This Row],[Name]]&amp;""&amp;" ("&amp;""&amp;_House23[[#This Row],[Party]]&amp;""&amp;"-"&amp;""&amp;_House23[[#This Row],[Abbreviation]]&amp;""&amp;")"</f>
        <v>Miller, Max (R-OH)</v>
      </c>
      <c r="D325" s="162" t="s">
        <v>4134</v>
      </c>
      <c r="E325" s="198" t="s">
        <v>3963</v>
      </c>
      <c r="F325" s="203" t="s">
        <v>3963</v>
      </c>
      <c r="G325" s="203" t="str">
        <f>IF(_House23[[#This Row],[Import Name from Congress.Gov]]=_House23[[#This Row],[Test]],"","FALSE")</f>
        <v/>
      </c>
      <c r="H325" s="185" t="s">
        <v>63</v>
      </c>
      <c r="I325" s="162" t="s">
        <v>3372</v>
      </c>
      <c r="J325" s="162" t="s">
        <v>63</v>
      </c>
      <c r="K325" s="162" t="s">
        <v>1310</v>
      </c>
      <c r="L325" s="162" t="s">
        <v>305</v>
      </c>
      <c r="M325" s="162">
        <f>IF(_House23[[#This Row],[Party]]="D",1,0)</f>
        <v>0</v>
      </c>
      <c r="N325" s="162" t="s">
        <v>3373</v>
      </c>
      <c r="O325" s="162" t="s">
        <v>3374</v>
      </c>
      <c r="P325" s="205">
        <v>0</v>
      </c>
      <c r="Q325" s="205">
        <v>0</v>
      </c>
      <c r="R325" s="205">
        <v>0</v>
      </c>
      <c r="S325" s="47">
        <v>0</v>
      </c>
      <c r="T325" s="47">
        <v>0</v>
      </c>
      <c r="U325" s="47">
        <v>0</v>
      </c>
      <c r="V325" s="47">
        <f>_House23[[#This Row],[H&amp;R Block]]+_House23[[#This Row],[Intui (Turbo Tax)]]</f>
        <v>0</v>
      </c>
      <c r="W325" s="47" t="s">
        <v>1149</v>
      </c>
      <c r="X325" t="s">
        <v>1149</v>
      </c>
    </row>
    <row r="326" spans="2:24" x14ac:dyDescent="0.25">
      <c r="B326" s="162" t="s">
        <v>2768</v>
      </c>
      <c r="C326" s="162" t="str">
        <f>_House23[[#This Row],[Name]]&amp;""&amp;" ("&amp;""&amp;_House23[[#This Row],[Party]]&amp;""&amp;"-"&amp;""&amp;_House23[[#This Row],[Abbreviation]]&amp;""&amp;")"</f>
        <v>Miller-Meeks, Mariannette (R-IA)</v>
      </c>
      <c r="D326" s="162" t="s">
        <v>4135</v>
      </c>
      <c r="E326" s="198" t="s">
        <v>957</v>
      </c>
      <c r="F326" s="203" t="s">
        <v>957</v>
      </c>
      <c r="G326" s="203" t="str">
        <f>IF(_House23[[#This Row],[Import Name from Congress.Gov]]=_House23[[#This Row],[Test]],"","FALSE")</f>
        <v/>
      </c>
      <c r="H326" s="185" t="s">
        <v>43</v>
      </c>
      <c r="I326" s="162" t="s">
        <v>2769</v>
      </c>
      <c r="J326" s="162" t="s">
        <v>43</v>
      </c>
      <c r="K326" s="162" t="s">
        <v>1290</v>
      </c>
      <c r="L326" s="162" t="s">
        <v>305</v>
      </c>
      <c r="M326" s="162">
        <f>IF(_House23[[#This Row],[Party]]="D",1,0)</f>
        <v>0</v>
      </c>
      <c r="N326" s="162" t="s">
        <v>2770</v>
      </c>
      <c r="O326" s="162" t="s">
        <v>2771</v>
      </c>
      <c r="P326" s="205">
        <v>159150</v>
      </c>
      <c r="Q326" s="205">
        <v>12585</v>
      </c>
      <c r="R326" s="205">
        <v>0</v>
      </c>
      <c r="S326" s="47">
        <v>0</v>
      </c>
      <c r="T326" s="47">
        <v>1250</v>
      </c>
      <c r="U326" s="47">
        <v>0</v>
      </c>
      <c r="V326" s="47">
        <f>_House23[[#This Row],[H&amp;R Block]]+_House23[[#This Row],[Intui (Turbo Tax)]]</f>
        <v>1250</v>
      </c>
      <c r="W326" s="47" t="s">
        <v>1149</v>
      </c>
      <c r="X326" t="s">
        <v>1149</v>
      </c>
    </row>
    <row r="327" spans="2:24" x14ac:dyDescent="0.25">
      <c r="B327" s="162" t="s">
        <v>2582</v>
      </c>
      <c r="C327" s="162" t="str">
        <f>_House23[[#This Row],[Name]]&amp;""&amp;" ("&amp;""&amp;_House23[[#This Row],[Party]]&amp;""&amp;"-"&amp;""&amp;_House23[[#This Row],[Abbreviation]]&amp;""&amp;")"</f>
        <v>Mills, Cory (R-FL)</v>
      </c>
      <c r="D327" s="162" t="s">
        <v>4136</v>
      </c>
      <c r="E327" s="198" t="s">
        <v>3901</v>
      </c>
      <c r="F327" s="203" t="s">
        <v>3901</v>
      </c>
      <c r="G327" s="203" t="str">
        <f>IF(_House23[[#This Row],[Import Name from Congress.Gov]]=_House23[[#This Row],[Test]],"","FALSE")</f>
        <v/>
      </c>
      <c r="H327" s="185" t="s">
        <v>37</v>
      </c>
      <c r="I327" s="162" t="s">
        <v>2583</v>
      </c>
      <c r="J327" s="162" t="s">
        <v>37</v>
      </c>
      <c r="K327" s="162" t="s">
        <v>1284</v>
      </c>
      <c r="L327" s="162" t="s">
        <v>305</v>
      </c>
      <c r="M327" s="162">
        <f>IF(_House23[[#This Row],[Party]]="D",1,0)</f>
        <v>0</v>
      </c>
      <c r="N327" s="162" t="s">
        <v>2584</v>
      </c>
      <c r="O327" s="162" t="s">
        <v>2585</v>
      </c>
      <c r="P327" s="205">
        <v>0</v>
      </c>
      <c r="Q327" s="205">
        <v>0</v>
      </c>
      <c r="R327" s="205">
        <v>0</v>
      </c>
      <c r="S327" s="47">
        <v>0</v>
      </c>
      <c r="T327" s="47">
        <v>0</v>
      </c>
      <c r="U327" s="47">
        <v>0</v>
      </c>
      <c r="V327" s="47">
        <f>_House23[[#This Row],[H&amp;R Block]]+_House23[[#This Row],[Intui (Turbo Tax)]]</f>
        <v>0</v>
      </c>
      <c r="W327" s="47" t="s">
        <v>1149</v>
      </c>
      <c r="X327" t="s">
        <v>1149</v>
      </c>
    </row>
    <row r="328" spans="2:24" x14ac:dyDescent="0.25">
      <c r="B328" s="162" t="s">
        <v>3195</v>
      </c>
      <c r="C328" s="162" t="str">
        <f>_House23[[#This Row],[Name]]&amp;""&amp;" ("&amp;""&amp;_House23[[#This Row],[Party]]&amp;""&amp;"-"&amp;""&amp;_House23[[#This Row],[Abbreviation]]&amp;""&amp;")"</f>
        <v>Molinaro, Marcus (R-NY)</v>
      </c>
      <c r="D328" s="162" t="s">
        <v>4137</v>
      </c>
      <c r="E328" s="198" t="s">
        <v>3920</v>
      </c>
      <c r="F328" s="203" t="s">
        <v>3920</v>
      </c>
      <c r="G328" s="203" t="str">
        <f>IF(_House23[[#This Row],[Import Name from Congress.Gov]]=_House23[[#This Row],[Test]],"","FALSE")</f>
        <v/>
      </c>
      <c r="H328" s="185" t="s">
        <v>60</v>
      </c>
      <c r="I328" s="162" t="s">
        <v>3196</v>
      </c>
      <c r="J328" s="162" t="s">
        <v>60</v>
      </c>
      <c r="K328" s="162" t="s">
        <v>1307</v>
      </c>
      <c r="L328" s="162" t="s">
        <v>305</v>
      </c>
      <c r="M328" s="162">
        <f>IF(_House23[[#This Row],[Party]]="D",1,0)</f>
        <v>0</v>
      </c>
      <c r="N328" s="162" t="s">
        <v>3197</v>
      </c>
      <c r="O328" s="162" t="s">
        <v>3198</v>
      </c>
      <c r="P328" s="205">
        <v>0</v>
      </c>
      <c r="Q328" s="205">
        <v>0</v>
      </c>
      <c r="R328" s="205">
        <v>0</v>
      </c>
      <c r="S328" s="47">
        <v>0</v>
      </c>
      <c r="T328" s="47">
        <v>0</v>
      </c>
      <c r="U328" s="47">
        <v>0</v>
      </c>
      <c r="V328" s="47">
        <f>_House23[[#This Row],[H&amp;R Block]]+_House23[[#This Row],[Intui (Turbo Tax)]]</f>
        <v>0</v>
      </c>
      <c r="W328" s="47" t="s">
        <v>1149</v>
      </c>
      <c r="X328" t="s">
        <v>1149</v>
      </c>
    </row>
    <row r="329" spans="2:24" x14ac:dyDescent="0.25">
      <c r="B329" s="162" t="s">
        <v>3825</v>
      </c>
      <c r="C329" s="162" t="str">
        <f>_House23[[#This Row],[Name]]&amp;""&amp;" ("&amp;""&amp;_House23[[#This Row],[Party]]&amp;""&amp;"-"&amp;""&amp;_House23[[#This Row],[Abbreviation]]&amp;""&amp;")"</f>
        <v>Mooney, Alexander (R-WV)</v>
      </c>
      <c r="D329" s="162" t="s">
        <v>4139</v>
      </c>
      <c r="E329" s="162" t="s">
        <v>1140</v>
      </c>
      <c r="F329" s="162" t="s">
        <v>1140</v>
      </c>
      <c r="G329" s="162" t="str">
        <f>IF(_House23[[#This Row],[Import Name from Congress.Gov]]=_House23[[#This Row],[Test]],"","FALSE")</f>
        <v/>
      </c>
      <c r="H329" s="162" t="s">
        <v>76</v>
      </c>
      <c r="I329" s="162" t="s">
        <v>3826</v>
      </c>
      <c r="J329" s="162" t="s">
        <v>76</v>
      </c>
      <c r="K329" s="162" t="s">
        <v>1323</v>
      </c>
      <c r="L329" s="162" t="s">
        <v>305</v>
      </c>
      <c r="M329" s="162">
        <f>IF(_House23[[#This Row],[Party]]="D",1,0)</f>
        <v>0</v>
      </c>
      <c r="N329" s="162" t="s">
        <v>3827</v>
      </c>
      <c r="O329" s="162" t="s">
        <v>3828</v>
      </c>
      <c r="P329" s="205">
        <v>0</v>
      </c>
      <c r="Q329" s="205">
        <v>0</v>
      </c>
      <c r="R329" s="205">
        <v>0</v>
      </c>
      <c r="S329" s="47">
        <v>0</v>
      </c>
      <c r="T329" s="47">
        <v>0</v>
      </c>
      <c r="U329" s="47">
        <v>0</v>
      </c>
      <c r="V329" s="47">
        <f>_House23[[#This Row],[H&amp;R Block]]+_House23[[#This Row],[Intui (Turbo Tax)]]</f>
        <v>0</v>
      </c>
      <c r="W329" s="47" t="s">
        <v>1149</v>
      </c>
      <c r="X329" t="s">
        <v>1149</v>
      </c>
    </row>
    <row r="330" spans="2:24" x14ac:dyDescent="0.25">
      <c r="B330" s="162" t="s">
        <v>2139</v>
      </c>
      <c r="C330" s="162" t="str">
        <f>_House23[[#This Row],[Name]]&amp;""&amp;" ("&amp;""&amp;_House23[[#This Row],[Party]]&amp;""&amp;"-"&amp;""&amp;_House23[[#This Row],[Abbreviation]]&amp;""&amp;")"</f>
        <v>Moore, Barry (R-AL)</v>
      </c>
      <c r="D330" s="162" t="s">
        <v>4140</v>
      </c>
      <c r="E330" s="198" t="s">
        <v>1229</v>
      </c>
      <c r="F330" s="203" t="s">
        <v>1229</v>
      </c>
      <c r="G330" s="203" t="str">
        <f>IF(_House23[[#This Row],[Import Name from Congress.Gov]]=_House23[[#This Row],[Test]],"","FALSE")</f>
        <v/>
      </c>
      <c r="H330" s="185" t="s">
        <v>29</v>
      </c>
      <c r="I330" s="162" t="s">
        <v>2140</v>
      </c>
      <c r="J330" s="162" t="s">
        <v>29</v>
      </c>
      <c r="K330" s="162" t="s">
        <v>1275</v>
      </c>
      <c r="L330" s="162" t="s">
        <v>305</v>
      </c>
      <c r="M330" s="162">
        <f>IF(_House23[[#This Row],[Party]]="D",1,0)</f>
        <v>0</v>
      </c>
      <c r="N330" s="162" t="s">
        <v>2141</v>
      </c>
      <c r="O330" s="162" t="s">
        <v>2142</v>
      </c>
      <c r="P330" s="205">
        <v>39818</v>
      </c>
      <c r="Q330" s="205">
        <v>0</v>
      </c>
      <c r="R330" s="205">
        <v>0</v>
      </c>
      <c r="S330" s="47">
        <v>2250</v>
      </c>
      <c r="T330" s="47">
        <v>0</v>
      </c>
      <c r="U330" s="47">
        <v>0</v>
      </c>
      <c r="V330" s="47">
        <f>_House23[[#This Row],[H&amp;R Block]]+_House23[[#This Row],[Intui (Turbo Tax)]]</f>
        <v>0</v>
      </c>
      <c r="W330" s="47" t="s">
        <v>1149</v>
      </c>
      <c r="X330" t="s">
        <v>1149</v>
      </c>
    </row>
    <row r="331" spans="2:24" x14ac:dyDescent="0.25">
      <c r="B331" s="162" t="s">
        <v>3721</v>
      </c>
      <c r="C331" s="162" t="str">
        <f>_House23[[#This Row],[Name]]&amp;""&amp;" ("&amp;""&amp;_House23[[#This Row],[Party]]&amp;""&amp;"-"&amp;""&amp;_House23[[#This Row],[Abbreviation]]&amp;""&amp;")"</f>
        <v>Moore, Blake (R-UT)</v>
      </c>
      <c r="D331" s="162" t="s">
        <v>4141</v>
      </c>
      <c r="E331" s="198" t="s">
        <v>1230</v>
      </c>
      <c r="F331" s="203" t="s">
        <v>1230</v>
      </c>
      <c r="G331" s="203" t="str">
        <f>IF(_House23[[#This Row],[Import Name from Congress.Gov]]=_House23[[#This Row],[Test]],"","FALSE")</f>
        <v/>
      </c>
      <c r="H331" s="185" t="s">
        <v>72</v>
      </c>
      <c r="I331" s="162" t="s">
        <v>3722</v>
      </c>
      <c r="J331" s="162" t="s">
        <v>72</v>
      </c>
      <c r="K331" s="162" t="s">
        <v>1319</v>
      </c>
      <c r="L331" s="162" t="s">
        <v>305</v>
      </c>
      <c r="M331" s="162">
        <f>IF(_House23[[#This Row],[Party]]="D",1,0)</f>
        <v>0</v>
      </c>
      <c r="N331" s="162" t="s">
        <v>3723</v>
      </c>
      <c r="O331" s="162" t="s">
        <v>3724</v>
      </c>
      <c r="P331" s="205">
        <v>134611</v>
      </c>
      <c r="Q331" s="205">
        <v>500</v>
      </c>
      <c r="R331" s="205">
        <v>0</v>
      </c>
      <c r="S331" s="47">
        <v>12633</v>
      </c>
      <c r="T331" s="47">
        <v>0</v>
      </c>
      <c r="U331" s="47">
        <v>0</v>
      </c>
      <c r="V331" s="47">
        <f>_House23[[#This Row],[H&amp;R Block]]+_House23[[#This Row],[Intui (Turbo Tax)]]</f>
        <v>0</v>
      </c>
      <c r="W331" s="47" t="s">
        <v>1149</v>
      </c>
      <c r="X331" t="s">
        <v>1149</v>
      </c>
    </row>
    <row r="332" spans="2:24" x14ac:dyDescent="0.25">
      <c r="B332" s="162" t="s">
        <v>3611</v>
      </c>
      <c r="C332" s="162" t="str">
        <f>_House23[[#This Row],[Name]]&amp;""&amp;" ("&amp;""&amp;_House23[[#This Row],[Party]]&amp;""&amp;"-"&amp;""&amp;_House23[[#This Row],[Abbreviation]]&amp;""&amp;")"</f>
        <v>Moran, Nathaniel (R-TX)</v>
      </c>
      <c r="D332" s="162" t="s">
        <v>4142</v>
      </c>
      <c r="E332" s="198" t="s">
        <v>405</v>
      </c>
      <c r="F332" s="203" t="s">
        <v>405</v>
      </c>
      <c r="G332" s="203" t="str">
        <f>IF(_House23[[#This Row],[Import Name from Congress.Gov]]=_House23[[#This Row],[Test]],"","FALSE")</f>
        <v/>
      </c>
      <c r="H332" s="185" t="s">
        <v>71</v>
      </c>
      <c r="I332" s="162" t="s">
        <v>3612</v>
      </c>
      <c r="J332" s="162" t="s">
        <v>71</v>
      </c>
      <c r="K332" s="162" t="s">
        <v>1318</v>
      </c>
      <c r="L332" s="162" t="s">
        <v>305</v>
      </c>
      <c r="M332" s="162">
        <f>IF(_House23[[#This Row],[Party]]="D",1,0)</f>
        <v>0</v>
      </c>
      <c r="N332" s="162" t="s">
        <v>3613</v>
      </c>
      <c r="O332" s="162" t="s">
        <v>3614</v>
      </c>
      <c r="P332" s="205">
        <v>0</v>
      </c>
      <c r="Q332" s="205">
        <v>0</v>
      </c>
      <c r="R332" s="205">
        <v>0</v>
      </c>
      <c r="S332" s="47">
        <v>0</v>
      </c>
      <c r="T332" s="47">
        <v>0</v>
      </c>
      <c r="U332" s="47">
        <v>0</v>
      </c>
      <c r="V332" s="47">
        <f>_House23[[#This Row],[H&amp;R Block]]+_House23[[#This Row],[Intui (Turbo Tax)]]</f>
        <v>0</v>
      </c>
      <c r="W332" s="47" t="s">
        <v>1149</v>
      </c>
      <c r="X332" t="s">
        <v>1149</v>
      </c>
    </row>
    <row r="333" spans="2:24" x14ac:dyDescent="0.25">
      <c r="B333" s="70" t="s">
        <v>3223</v>
      </c>
      <c r="C333" s="70" t="str">
        <f>_House23[[#This Row],[Name]]&amp;""&amp;" ("&amp;""&amp;_House23[[#This Row],[Party]]&amp;""&amp;"-"&amp;""&amp;_House23[[#This Row],[Abbreviation]]&amp;""&amp;")"</f>
        <v>Morelle, Joseph (D-NY)</v>
      </c>
      <c r="D333" s="70" t="s">
        <v>4335</v>
      </c>
      <c r="E333" s="199" t="s">
        <v>1038</v>
      </c>
      <c r="F333" s="204" t="s">
        <v>1038</v>
      </c>
      <c r="G333" s="204" t="str">
        <f>IF(_House23[[#This Row],[Import Name from Congress.Gov]]=_House23[[#This Row],[Test]],"","FALSE")</f>
        <v/>
      </c>
      <c r="H333" s="184" t="s">
        <v>60</v>
      </c>
      <c r="I333" s="70" t="s">
        <v>3224</v>
      </c>
      <c r="J333" s="70" t="s">
        <v>60</v>
      </c>
      <c r="K333" s="70" t="s">
        <v>1307</v>
      </c>
      <c r="L333" s="70" t="s">
        <v>303</v>
      </c>
      <c r="M333" s="70">
        <f>IF(_House23[[#This Row],[Party]]="D",1,0)</f>
        <v>1</v>
      </c>
      <c r="N333" s="70" t="s">
        <v>3225</v>
      </c>
      <c r="O333" s="70" t="s">
        <v>3226</v>
      </c>
      <c r="P333" s="206">
        <v>0</v>
      </c>
      <c r="Q333" s="206">
        <v>0</v>
      </c>
      <c r="R333" s="206">
        <v>0</v>
      </c>
      <c r="S333" s="47">
        <v>0</v>
      </c>
      <c r="T333" s="47">
        <v>0</v>
      </c>
      <c r="U333" s="47">
        <v>0</v>
      </c>
      <c r="V333" s="47">
        <f>_House23[[#This Row],[H&amp;R Block]]+_House23[[#This Row],[Intui (Turbo Tax)]]</f>
        <v>0</v>
      </c>
      <c r="W333" s="47" t="s">
        <v>1150</v>
      </c>
      <c r="X333" t="s">
        <v>1149</v>
      </c>
    </row>
    <row r="334" spans="2:24" x14ac:dyDescent="0.25">
      <c r="B334" s="70" t="s">
        <v>2538</v>
      </c>
      <c r="C334" s="70" t="str">
        <f>_House23[[#This Row],[Name]]&amp;""&amp;" ("&amp;""&amp;_House23[[#This Row],[Party]]&amp;""&amp;"-"&amp;""&amp;_House23[[#This Row],[Abbreviation]]&amp;""&amp;")"</f>
        <v>Moskowitz, Jared (D-FL)</v>
      </c>
      <c r="D334" s="70" t="s">
        <v>4336</v>
      </c>
      <c r="E334" s="199" t="s">
        <v>3900</v>
      </c>
      <c r="F334" s="204" t="s">
        <v>3900</v>
      </c>
      <c r="G334" s="204" t="str">
        <f>IF(_House23[[#This Row],[Import Name from Congress.Gov]]=_House23[[#This Row],[Test]],"","FALSE")</f>
        <v/>
      </c>
      <c r="H334" s="184" t="s">
        <v>37</v>
      </c>
      <c r="I334" s="70" t="s">
        <v>2539</v>
      </c>
      <c r="J334" s="70" t="s">
        <v>37</v>
      </c>
      <c r="K334" s="70" t="s">
        <v>1284</v>
      </c>
      <c r="L334" s="70" t="s">
        <v>303</v>
      </c>
      <c r="M334" s="70">
        <f>IF(_House23[[#This Row],[Party]]="D",1,0)</f>
        <v>1</v>
      </c>
      <c r="N334" s="70" t="s">
        <v>2540</v>
      </c>
      <c r="O334" s="70" t="s">
        <v>2541</v>
      </c>
      <c r="P334" s="206">
        <v>0</v>
      </c>
      <c r="Q334" s="206">
        <v>0</v>
      </c>
      <c r="R334" s="206">
        <v>0</v>
      </c>
      <c r="S334" s="47">
        <v>0</v>
      </c>
      <c r="T334" s="47">
        <v>0</v>
      </c>
      <c r="U334" s="47">
        <v>0</v>
      </c>
      <c r="V334" s="47">
        <f>_House23[[#This Row],[H&amp;R Block]]+_House23[[#This Row],[Intui (Turbo Tax)]]</f>
        <v>0</v>
      </c>
      <c r="W334" s="47" t="s">
        <v>1150</v>
      </c>
      <c r="X334" t="s">
        <v>1149</v>
      </c>
    </row>
    <row r="335" spans="2:24" x14ac:dyDescent="0.25">
      <c r="B335" s="70" t="s">
        <v>2908</v>
      </c>
      <c r="C335" s="70" t="str">
        <f>_House23[[#This Row],[Name]]&amp;""&amp;" ("&amp;""&amp;_House23[[#This Row],[Party]]&amp;""&amp;"-"&amp;""&amp;_House23[[#This Row],[Abbreviation]]&amp;""&amp;")"</f>
        <v>Moulton, Seth (D-MA)</v>
      </c>
      <c r="D335" s="70" t="s">
        <v>4337</v>
      </c>
      <c r="E335" s="70" t="s">
        <v>982</v>
      </c>
      <c r="F335" s="70" t="s">
        <v>982</v>
      </c>
      <c r="G335" s="70" t="str">
        <f>IF(_House23[[#This Row],[Import Name from Congress.Gov]]=_House23[[#This Row],[Test]],"","FALSE")</f>
        <v/>
      </c>
      <c r="H335" s="70" t="s">
        <v>49</v>
      </c>
      <c r="I335" s="70" t="s">
        <v>2909</v>
      </c>
      <c r="J335" s="70" t="s">
        <v>49</v>
      </c>
      <c r="K335" s="70" t="s">
        <v>1296</v>
      </c>
      <c r="L335" s="70" t="s">
        <v>303</v>
      </c>
      <c r="M335" s="70">
        <f>IF(_House23[[#This Row],[Party]]="D",1,0)</f>
        <v>1</v>
      </c>
      <c r="N335" s="70" t="s">
        <v>2910</v>
      </c>
      <c r="O335" s="70" t="s">
        <v>2911</v>
      </c>
      <c r="P335" s="206">
        <v>36465</v>
      </c>
      <c r="Q335" s="206">
        <v>3550</v>
      </c>
      <c r="R335" s="206">
        <v>0</v>
      </c>
      <c r="S335" s="47">
        <v>0</v>
      </c>
      <c r="T335" s="47">
        <v>0</v>
      </c>
      <c r="U335" s="47">
        <v>0</v>
      </c>
      <c r="V335" s="47">
        <f>_House23[[#This Row],[H&amp;R Block]]+_House23[[#This Row],[Intui (Turbo Tax)]]</f>
        <v>0</v>
      </c>
      <c r="W335" s="47" t="s">
        <v>1150</v>
      </c>
      <c r="X335" t="s">
        <v>1149</v>
      </c>
    </row>
    <row r="336" spans="2:24" x14ac:dyDescent="0.25">
      <c r="B336" s="70" t="s">
        <v>2732</v>
      </c>
      <c r="C336" s="70" t="str">
        <f>_House23[[#This Row],[Name]]&amp;""&amp;" ("&amp;""&amp;_House23[[#This Row],[Party]]&amp;""&amp;"-"&amp;""&amp;_House23[[#This Row],[Abbreviation]]&amp;""&amp;")"</f>
        <v>Mrvan, Frank (D-IN)</v>
      </c>
      <c r="D336" s="70" t="s">
        <v>4338</v>
      </c>
      <c r="E336" s="199" t="s">
        <v>949</v>
      </c>
      <c r="F336" s="204" t="s">
        <v>949</v>
      </c>
      <c r="G336" s="204" t="str">
        <f>IF(_House23[[#This Row],[Import Name from Congress.Gov]]=_House23[[#This Row],[Test]],"","FALSE")</f>
        <v/>
      </c>
      <c r="H336" s="184" t="s">
        <v>42</v>
      </c>
      <c r="I336" s="70" t="s">
        <v>2733</v>
      </c>
      <c r="J336" s="70" t="s">
        <v>42</v>
      </c>
      <c r="K336" s="70" t="s">
        <v>1289</v>
      </c>
      <c r="L336" s="70" t="s">
        <v>303</v>
      </c>
      <c r="M336" s="70">
        <f>IF(_House23[[#This Row],[Party]]="D",1,0)</f>
        <v>1</v>
      </c>
      <c r="N336" s="70" t="s">
        <v>2734</v>
      </c>
      <c r="O336" s="70" t="s">
        <v>2735</v>
      </c>
      <c r="P336" s="206">
        <v>0</v>
      </c>
      <c r="Q336" s="206">
        <v>0</v>
      </c>
      <c r="R336" s="206">
        <v>0</v>
      </c>
      <c r="S336" s="47">
        <v>0</v>
      </c>
      <c r="T336" s="47">
        <v>0</v>
      </c>
      <c r="U336" s="47">
        <v>0</v>
      </c>
      <c r="V336" s="47">
        <f>_House23[[#This Row],[H&amp;R Block]]+_House23[[#This Row],[Intui (Turbo Tax)]]</f>
        <v>0</v>
      </c>
      <c r="W336" s="47" t="s">
        <v>1150</v>
      </c>
      <c r="X336" t="s">
        <v>1149</v>
      </c>
    </row>
    <row r="337" spans="2:24" x14ac:dyDescent="0.25">
      <c r="B337" s="70" t="s">
        <v>2239</v>
      </c>
      <c r="C337" s="70" t="str">
        <f>_House23[[#This Row],[Name]]&amp;""&amp;" ("&amp;""&amp;_House23[[#This Row],[Party]]&amp;""&amp;"-"&amp;""&amp;_House23[[#This Row],[Abbreviation]]&amp;""&amp;")"</f>
        <v>Mullin, Kevin (D-CA)</v>
      </c>
      <c r="D337" s="70" t="s">
        <v>4339</v>
      </c>
      <c r="E337" s="199" t="s">
        <v>1066</v>
      </c>
      <c r="F337" s="204" t="s">
        <v>1066</v>
      </c>
      <c r="G337" s="204" t="str">
        <f>IF(_House23[[#This Row],[Import Name from Congress.Gov]]=_House23[[#This Row],[Test]],"","FALSE")</f>
        <v/>
      </c>
      <c r="H337" s="184" t="s">
        <v>33</v>
      </c>
      <c r="I337" s="70" t="s">
        <v>2240</v>
      </c>
      <c r="J337" s="70" t="s">
        <v>33</v>
      </c>
      <c r="K337" s="70" t="s">
        <v>1279</v>
      </c>
      <c r="L337" s="70" t="s">
        <v>303</v>
      </c>
      <c r="M337" s="70">
        <f>IF(_House23[[#This Row],[Party]]="D",1,0)</f>
        <v>1</v>
      </c>
      <c r="N337" s="70" t="s">
        <v>2241</v>
      </c>
      <c r="O337" s="70" t="s">
        <v>2242</v>
      </c>
      <c r="P337" s="206">
        <v>0</v>
      </c>
      <c r="Q337" s="206">
        <v>0</v>
      </c>
      <c r="R337" s="206">
        <v>0</v>
      </c>
      <c r="S337" s="47">
        <v>0</v>
      </c>
      <c r="T337" s="47">
        <v>0</v>
      </c>
      <c r="U337" s="47">
        <v>0</v>
      </c>
      <c r="V337" s="47">
        <f>_House23[[#This Row],[H&amp;R Block]]+_House23[[#This Row],[Intui (Turbo Tax)]]</f>
        <v>0</v>
      </c>
      <c r="W337" s="47" t="s">
        <v>1150</v>
      </c>
      <c r="X337" t="s">
        <v>1150</v>
      </c>
    </row>
    <row r="338" spans="2:24" x14ac:dyDescent="0.25">
      <c r="B338" s="162" t="s">
        <v>3291</v>
      </c>
      <c r="C338" s="162" t="str">
        <f>_House23[[#This Row],[Name]]&amp;""&amp;" ("&amp;""&amp;_House23[[#This Row],[Party]]&amp;""&amp;"-"&amp;""&amp;_House23[[#This Row],[Abbreviation]]&amp;""&amp;")"</f>
        <v>Murphy, Gregory (R-NC)</v>
      </c>
      <c r="D338" s="162" t="s">
        <v>4143</v>
      </c>
      <c r="E338" s="198" t="s">
        <v>377</v>
      </c>
      <c r="F338" s="203" t="s">
        <v>377</v>
      </c>
      <c r="G338" s="203" t="str">
        <f>IF(_House23[[#This Row],[Import Name from Congress.Gov]]=_House23[[#This Row],[Test]],"","FALSE")</f>
        <v/>
      </c>
      <c r="H338" s="185" t="s">
        <v>61</v>
      </c>
      <c r="I338" s="162" t="s">
        <v>3292</v>
      </c>
      <c r="J338" s="162" t="s">
        <v>61</v>
      </c>
      <c r="K338" s="162" t="s">
        <v>1308</v>
      </c>
      <c r="L338" s="162" t="s">
        <v>305</v>
      </c>
      <c r="M338" s="162">
        <f>IF(_House23[[#This Row],[Party]]="D",1,0)</f>
        <v>0</v>
      </c>
      <c r="N338" s="162" t="s">
        <v>3293</v>
      </c>
      <c r="O338" s="162" t="s">
        <v>3294</v>
      </c>
      <c r="P338" s="205">
        <v>0</v>
      </c>
      <c r="Q338" s="205">
        <v>0</v>
      </c>
      <c r="R338" s="205">
        <v>0</v>
      </c>
      <c r="S338" s="47">
        <v>0</v>
      </c>
      <c r="T338" s="47">
        <v>0</v>
      </c>
      <c r="U338" s="47">
        <v>0</v>
      </c>
      <c r="V338" s="47">
        <f>_House23[[#This Row],[H&amp;R Block]]+_House23[[#This Row],[Intui (Turbo Tax)]]</f>
        <v>0</v>
      </c>
      <c r="W338" s="47" t="s">
        <v>1149</v>
      </c>
      <c r="X338" t="s">
        <v>1149</v>
      </c>
    </row>
    <row r="339" spans="2:24" x14ac:dyDescent="0.25">
      <c r="B339" s="70" t="s">
        <v>3167</v>
      </c>
      <c r="C339" s="70" t="str">
        <f>_House23[[#This Row],[Name]]&amp;""&amp;" ("&amp;""&amp;_House23[[#This Row],[Party]]&amp;""&amp;"-"&amp;""&amp;_House23[[#This Row],[Abbreviation]]&amp;""&amp;")"</f>
        <v>Nadler, Jerrold (D-NY)</v>
      </c>
      <c r="D339" s="70" t="s">
        <v>4340</v>
      </c>
      <c r="E339" s="199" t="s">
        <v>1028</v>
      </c>
      <c r="F339" s="204" t="s">
        <v>1028</v>
      </c>
      <c r="G339" s="204" t="str">
        <f>IF(_House23[[#This Row],[Import Name from Congress.Gov]]=_House23[[#This Row],[Test]],"","FALSE")</f>
        <v/>
      </c>
      <c r="H339" s="184" t="s">
        <v>60</v>
      </c>
      <c r="I339" s="70" t="s">
        <v>3168</v>
      </c>
      <c r="J339" s="70" t="s">
        <v>60</v>
      </c>
      <c r="K339" s="70" t="s">
        <v>1307</v>
      </c>
      <c r="L339" s="70" t="s">
        <v>303</v>
      </c>
      <c r="M339" s="70">
        <f>IF(_House23[[#This Row],[Party]]="D",1,0)</f>
        <v>1</v>
      </c>
      <c r="N339" s="70" t="s">
        <v>3169</v>
      </c>
      <c r="O339" s="70" t="s">
        <v>3170</v>
      </c>
      <c r="P339" s="206">
        <v>155385</v>
      </c>
      <c r="Q339" s="206">
        <v>2000</v>
      </c>
      <c r="R339" s="206">
        <v>0</v>
      </c>
      <c r="S339" s="47">
        <v>0</v>
      </c>
      <c r="T339" s="47">
        <v>0</v>
      </c>
      <c r="U339" s="47">
        <v>0</v>
      </c>
      <c r="V339" s="47">
        <f>_House23[[#This Row],[H&amp;R Block]]+_House23[[#This Row],[Intui (Turbo Tax)]]</f>
        <v>0</v>
      </c>
      <c r="W339" s="47" t="s">
        <v>1150</v>
      </c>
      <c r="X339" t="s">
        <v>1150</v>
      </c>
    </row>
    <row r="340" spans="2:24" x14ac:dyDescent="0.25">
      <c r="B340" s="70" t="s">
        <v>2888</v>
      </c>
      <c r="C340" s="70" t="str">
        <f>_House23[[#This Row],[Name]]&amp;""&amp;" ("&amp;""&amp;_House23[[#This Row],[Party]]&amp;""&amp;"-"&amp;""&amp;_House23[[#This Row],[Abbreviation]]&amp;""&amp;")"</f>
        <v>Neal, Richard (D-MA)</v>
      </c>
      <c r="D340" s="70" t="s">
        <v>4342</v>
      </c>
      <c r="E340" s="199" t="s">
        <v>920</v>
      </c>
      <c r="F340" s="204" t="s">
        <v>920</v>
      </c>
      <c r="G340" s="204" t="str">
        <f>IF(_House23[[#This Row],[Import Name from Congress.Gov]]=_House23[[#This Row],[Test]],"","FALSE")</f>
        <v/>
      </c>
      <c r="H340" s="184" t="s">
        <v>49</v>
      </c>
      <c r="I340" s="70" t="s">
        <v>2889</v>
      </c>
      <c r="J340" s="70" t="s">
        <v>49</v>
      </c>
      <c r="K340" s="70" t="s">
        <v>1296</v>
      </c>
      <c r="L340" s="70" t="s">
        <v>303</v>
      </c>
      <c r="M340" s="70">
        <f>IF(_House23[[#This Row],[Party]]="D",1,0)</f>
        <v>1</v>
      </c>
      <c r="N340" s="70" t="s">
        <v>2890</v>
      </c>
      <c r="O340" s="70" t="s">
        <v>2891</v>
      </c>
      <c r="P340" s="206">
        <v>0</v>
      </c>
      <c r="Q340" s="206">
        <v>0</v>
      </c>
      <c r="R340" s="206">
        <v>0</v>
      </c>
      <c r="S340" s="47">
        <v>0</v>
      </c>
      <c r="T340" s="47">
        <v>0</v>
      </c>
      <c r="U340" s="47">
        <v>0</v>
      </c>
      <c r="V340" s="47">
        <f>_House23[[#This Row],[H&amp;R Block]]+_House23[[#This Row],[Intui (Turbo Tax)]]</f>
        <v>0</v>
      </c>
      <c r="W340" s="47" t="s">
        <v>1150</v>
      </c>
      <c r="X340" t="s">
        <v>1150</v>
      </c>
    </row>
    <row r="341" spans="2:24" x14ac:dyDescent="0.25">
      <c r="B341" s="70" t="s">
        <v>2431</v>
      </c>
      <c r="C341" s="70" t="str">
        <f>_House23[[#This Row],[Name]]&amp;""&amp;" ("&amp;""&amp;_House23[[#This Row],[Party]]&amp;""&amp;"-"&amp;""&amp;_House23[[#This Row],[Abbreviation]]&amp;""&amp;")"</f>
        <v>Neguse, Joe (D-CO)</v>
      </c>
      <c r="D341" s="70" t="s">
        <v>4343</v>
      </c>
      <c r="E341" s="199" t="s">
        <v>902</v>
      </c>
      <c r="F341" s="204" t="s">
        <v>902</v>
      </c>
      <c r="G341" s="204" t="str">
        <f>IF(_House23[[#This Row],[Import Name from Congress.Gov]]=_House23[[#This Row],[Test]],"","FALSE")</f>
        <v/>
      </c>
      <c r="H341" s="184" t="s">
        <v>34</v>
      </c>
      <c r="I341" s="70" t="s">
        <v>2432</v>
      </c>
      <c r="J341" s="70" t="s">
        <v>34</v>
      </c>
      <c r="K341" s="70" t="s">
        <v>1280</v>
      </c>
      <c r="L341" s="70" t="s">
        <v>303</v>
      </c>
      <c r="M341" s="70">
        <f>IF(_House23[[#This Row],[Party]]="D",1,0)</f>
        <v>1</v>
      </c>
      <c r="N341" s="70" t="s">
        <v>2433</v>
      </c>
      <c r="O341" s="70" t="s">
        <v>2434</v>
      </c>
      <c r="P341" s="206">
        <v>0</v>
      </c>
      <c r="Q341" s="206">
        <v>0</v>
      </c>
      <c r="R341" s="206">
        <v>0</v>
      </c>
      <c r="S341" s="47">
        <v>0</v>
      </c>
      <c r="T341" s="47">
        <v>0</v>
      </c>
      <c r="U341" s="47">
        <v>0</v>
      </c>
      <c r="V341" s="47">
        <f>_House23[[#This Row],[H&amp;R Block]]+_House23[[#This Row],[Intui (Turbo Tax)]]</f>
        <v>0</v>
      </c>
      <c r="W341" s="47" t="s">
        <v>1150</v>
      </c>
      <c r="X341" t="s">
        <v>1149</v>
      </c>
    </row>
    <row r="342" spans="2:24" x14ac:dyDescent="0.25">
      <c r="B342" s="70" t="s">
        <v>3112</v>
      </c>
      <c r="C342" s="70" t="str">
        <f>_House23[[#This Row],[Name]]&amp;""&amp;" ("&amp;""&amp;_House23[[#This Row],[Party]]&amp;""&amp;"-"&amp;""&amp;_House23[[#This Row],[Abbreviation]]&amp;""&amp;")"</f>
        <v>Norcross, Donald (D-NJ)</v>
      </c>
      <c r="D342" s="70" t="s">
        <v>4345</v>
      </c>
      <c r="E342" s="199" t="s">
        <v>1020</v>
      </c>
      <c r="F342" s="204" t="s">
        <v>1020</v>
      </c>
      <c r="G342" s="204" t="str">
        <f>IF(_House23[[#This Row],[Import Name from Congress.Gov]]=_House23[[#This Row],[Test]],"","FALSE")</f>
        <v/>
      </c>
      <c r="H342" s="184" t="s">
        <v>58</v>
      </c>
      <c r="I342" s="70" t="s">
        <v>3113</v>
      </c>
      <c r="J342" s="70" t="s">
        <v>58</v>
      </c>
      <c r="K342" s="70" t="s">
        <v>1305</v>
      </c>
      <c r="L342" s="70" t="s">
        <v>303</v>
      </c>
      <c r="M342" s="70">
        <f>IF(_House23[[#This Row],[Party]]="D",1,0)</f>
        <v>1</v>
      </c>
      <c r="N342" s="70" t="s">
        <v>3114</v>
      </c>
      <c r="O342" s="70" t="s">
        <v>3115</v>
      </c>
      <c r="P342" s="206">
        <v>0</v>
      </c>
      <c r="Q342" s="206">
        <v>0</v>
      </c>
      <c r="R342" s="206">
        <v>0</v>
      </c>
      <c r="S342" s="47">
        <v>0</v>
      </c>
      <c r="T342" s="47">
        <v>0</v>
      </c>
      <c r="U342" s="47">
        <v>0</v>
      </c>
      <c r="V342" s="47">
        <f>_House23[[#This Row],[H&amp;R Block]]+_House23[[#This Row],[Intui (Turbo Tax)]]</f>
        <v>0</v>
      </c>
      <c r="W342" s="47" t="s">
        <v>1150</v>
      </c>
      <c r="X342" t="s">
        <v>1149</v>
      </c>
    </row>
    <row r="343" spans="2:24" x14ac:dyDescent="0.25">
      <c r="B343" s="162" t="s">
        <v>3519</v>
      </c>
      <c r="C343" s="162" t="str">
        <f>_House23[[#This Row],[Name]]&amp;""&amp;" ("&amp;""&amp;_House23[[#This Row],[Party]]&amp;""&amp;"-"&amp;""&amp;_House23[[#This Row],[Abbreviation]]&amp;""&amp;")"</f>
        <v>Norman, Ralph (R-SC)</v>
      </c>
      <c r="D343" s="162" t="s">
        <v>4146</v>
      </c>
      <c r="E343" s="198" t="s">
        <v>1090</v>
      </c>
      <c r="F343" s="203" t="s">
        <v>1090</v>
      </c>
      <c r="G343" s="203" t="str">
        <f>IF(_House23[[#This Row],[Import Name from Congress.Gov]]=_House23[[#This Row],[Test]],"","FALSE")</f>
        <v/>
      </c>
      <c r="H343" s="185" t="s">
        <v>68</v>
      </c>
      <c r="I343" s="162" t="s">
        <v>3520</v>
      </c>
      <c r="J343" s="162" t="s">
        <v>68</v>
      </c>
      <c r="K343" s="162" t="s">
        <v>1315</v>
      </c>
      <c r="L343" s="162" t="s">
        <v>305</v>
      </c>
      <c r="M343" s="162">
        <f>IF(_House23[[#This Row],[Party]]="D",1,0)</f>
        <v>0</v>
      </c>
      <c r="N343" s="162" t="s">
        <v>3521</v>
      </c>
      <c r="O343" s="162" t="s">
        <v>3522</v>
      </c>
      <c r="P343" s="205">
        <v>45601</v>
      </c>
      <c r="Q343" s="205">
        <v>0</v>
      </c>
      <c r="R343" s="205">
        <v>0</v>
      </c>
      <c r="S343" s="47">
        <v>5175</v>
      </c>
      <c r="T343" s="47">
        <v>0</v>
      </c>
      <c r="U343" s="47">
        <v>1000</v>
      </c>
      <c r="V343" s="47">
        <f>_House23[[#This Row],[H&amp;R Block]]+_House23[[#This Row],[Intui (Turbo Tax)]]</f>
        <v>1000</v>
      </c>
      <c r="W343" s="47" t="s">
        <v>1149</v>
      </c>
      <c r="X343" t="s">
        <v>1149</v>
      </c>
    </row>
    <row r="344" spans="2:24" x14ac:dyDescent="0.25">
      <c r="B344" s="162" t="s">
        <v>2776</v>
      </c>
      <c r="C344" s="162" t="str">
        <f>_House23[[#This Row],[Name]]&amp;""&amp;" ("&amp;""&amp;_House23[[#This Row],[Party]]&amp;""&amp;"-"&amp;""&amp;_House23[[#This Row],[Abbreviation]]&amp;""&amp;")"</f>
        <v>Nunn, Zachary (R-IA)</v>
      </c>
      <c r="D344" s="162" t="s">
        <v>4147</v>
      </c>
      <c r="E344" s="198" t="s">
        <v>3964</v>
      </c>
      <c r="F344" s="203" t="s">
        <v>3964</v>
      </c>
      <c r="G344" s="203" t="str">
        <f>IF(_House23[[#This Row],[Import Name from Congress.Gov]]=_House23[[#This Row],[Test]],"","FALSE")</f>
        <v/>
      </c>
      <c r="H344" s="185" t="s">
        <v>43</v>
      </c>
      <c r="I344" s="162" t="s">
        <v>2777</v>
      </c>
      <c r="J344" s="162" t="s">
        <v>43</v>
      </c>
      <c r="K344" s="162" t="s">
        <v>1290</v>
      </c>
      <c r="L344" s="162" t="s">
        <v>305</v>
      </c>
      <c r="M344" s="162">
        <f>IF(_House23[[#This Row],[Party]]="D",1,0)</f>
        <v>0</v>
      </c>
      <c r="N344" s="162" t="s">
        <v>2778</v>
      </c>
      <c r="O344" s="162" t="s">
        <v>2779</v>
      </c>
      <c r="P344" s="205">
        <v>0</v>
      </c>
      <c r="Q344" s="205">
        <v>0</v>
      </c>
      <c r="R344" s="205">
        <v>0</v>
      </c>
      <c r="S344" s="47">
        <v>0</v>
      </c>
      <c r="T344" s="47">
        <v>0</v>
      </c>
      <c r="U344" s="47">
        <v>0</v>
      </c>
      <c r="V344" s="47">
        <f>_House23[[#This Row],[H&amp;R Block]]+_House23[[#This Row],[Intui (Turbo Tax)]]</f>
        <v>0</v>
      </c>
      <c r="W344" s="47" t="s">
        <v>1149</v>
      </c>
      <c r="X344" t="s">
        <v>1149</v>
      </c>
    </row>
    <row r="345" spans="2:24" x14ac:dyDescent="0.25">
      <c r="B345" s="162" t="s">
        <v>3551</v>
      </c>
      <c r="C345" s="162" t="str">
        <f>_House23[[#This Row],[Name]]&amp;""&amp;" ("&amp;""&amp;_House23[[#This Row],[Party]]&amp;""&amp;"-"&amp;""&amp;_House23[[#This Row],[Abbreviation]]&amp;""&amp;")"</f>
        <v>Ogles, Andrew (R-TN)</v>
      </c>
      <c r="D345" s="162" t="s">
        <v>4149</v>
      </c>
      <c r="E345" s="198" t="s">
        <v>3936</v>
      </c>
      <c r="F345" s="203" t="s">
        <v>3936</v>
      </c>
      <c r="G345" s="203" t="str">
        <f>IF(_House23[[#This Row],[Import Name from Congress.Gov]]=_House23[[#This Row],[Test]],"","FALSE")</f>
        <v/>
      </c>
      <c r="H345" s="185" t="s">
        <v>70</v>
      </c>
      <c r="I345" s="162" t="s">
        <v>3552</v>
      </c>
      <c r="J345" s="162" t="s">
        <v>70</v>
      </c>
      <c r="K345" s="162" t="s">
        <v>1317</v>
      </c>
      <c r="L345" s="162" t="s">
        <v>305</v>
      </c>
      <c r="M345" s="162">
        <f>IF(_House23[[#This Row],[Party]]="D",1,0)</f>
        <v>0</v>
      </c>
      <c r="N345" s="162" t="s">
        <v>3553</v>
      </c>
      <c r="O345" s="162" t="s">
        <v>3554</v>
      </c>
      <c r="P345" s="205">
        <v>0</v>
      </c>
      <c r="Q345" s="205">
        <v>0</v>
      </c>
      <c r="R345" s="205">
        <v>0</v>
      </c>
      <c r="S345" s="47">
        <v>0</v>
      </c>
      <c r="T345" s="47">
        <v>0</v>
      </c>
      <c r="U345" s="47">
        <v>0</v>
      </c>
      <c r="V345" s="47">
        <f>_House23[[#This Row],[H&amp;R Block]]+_House23[[#This Row],[Intui (Turbo Tax)]]</f>
        <v>0</v>
      </c>
      <c r="W345" s="47" t="s">
        <v>1149</v>
      </c>
      <c r="X345" t="s">
        <v>1149</v>
      </c>
    </row>
    <row r="346" spans="2:24" x14ac:dyDescent="0.25">
      <c r="B346" s="70" t="s">
        <v>2992</v>
      </c>
      <c r="C346" s="70" t="str">
        <f>_House23[[#This Row],[Name]]&amp;""&amp;" ("&amp;""&amp;_House23[[#This Row],[Party]]&amp;""&amp;"-"&amp;""&amp;_House23[[#This Row],[Abbreviation]]&amp;""&amp;")"</f>
        <v>Omar, Ilhan (D-MN)</v>
      </c>
      <c r="D346" s="70" t="s">
        <v>4347</v>
      </c>
      <c r="E346" s="199" t="s">
        <v>1002</v>
      </c>
      <c r="F346" s="204" t="s">
        <v>1002</v>
      </c>
      <c r="G346" s="204" t="str">
        <f>IF(_House23[[#This Row],[Import Name from Congress.Gov]]=_House23[[#This Row],[Test]],"","FALSE")</f>
        <v/>
      </c>
      <c r="H346" s="184" t="s">
        <v>51</v>
      </c>
      <c r="I346" s="70" t="s">
        <v>2993</v>
      </c>
      <c r="J346" s="70" t="s">
        <v>51</v>
      </c>
      <c r="K346" s="70" t="s">
        <v>1298</v>
      </c>
      <c r="L346" s="70" t="s">
        <v>303</v>
      </c>
      <c r="M346" s="70">
        <f>IF(_House23[[#This Row],[Party]]="D",1,0)</f>
        <v>1</v>
      </c>
      <c r="N346" s="70" t="s">
        <v>2994</v>
      </c>
      <c r="O346" s="70" t="s">
        <v>2995</v>
      </c>
      <c r="P346" s="206">
        <v>68196</v>
      </c>
      <c r="Q346" s="206">
        <v>7445</v>
      </c>
      <c r="R346" s="206">
        <v>0</v>
      </c>
      <c r="S346" s="47">
        <v>0</v>
      </c>
      <c r="T346" s="47">
        <v>0</v>
      </c>
      <c r="U346" s="47">
        <v>0</v>
      </c>
      <c r="V346" s="47">
        <f>_House23[[#This Row],[H&amp;R Block]]+_House23[[#This Row],[Intui (Turbo Tax)]]</f>
        <v>0</v>
      </c>
      <c r="W346" s="47" t="s">
        <v>1150</v>
      </c>
      <c r="X346" t="s">
        <v>1150</v>
      </c>
    </row>
    <row r="347" spans="2:24" x14ac:dyDescent="0.25">
      <c r="B347" s="70" t="s">
        <v>3132</v>
      </c>
      <c r="C347" s="70" t="str">
        <f>_House23[[#This Row],[Name]]&amp;""&amp;" ("&amp;""&amp;_House23[[#This Row],[Party]]&amp;""&amp;"-"&amp;""&amp;_House23[[#This Row],[Abbreviation]]&amp;""&amp;")"</f>
        <v>Pallone, Frank (D-NJ)</v>
      </c>
      <c r="D347" s="70" t="s">
        <v>4348</v>
      </c>
      <c r="E347" s="199" t="s">
        <v>1025</v>
      </c>
      <c r="F347" s="204" t="s">
        <v>1025</v>
      </c>
      <c r="G347" s="204" t="str">
        <f>IF(_House23[[#This Row],[Import Name from Congress.Gov]]=_House23[[#This Row],[Test]],"","FALSE")</f>
        <v/>
      </c>
      <c r="H347" s="184" t="s">
        <v>58</v>
      </c>
      <c r="I347" s="70" t="s">
        <v>3133</v>
      </c>
      <c r="J347" s="70" t="s">
        <v>58</v>
      </c>
      <c r="K347" s="70" t="s">
        <v>1305</v>
      </c>
      <c r="L347" s="70" t="s">
        <v>303</v>
      </c>
      <c r="M347" s="70">
        <f>IF(_House23[[#This Row],[Party]]="D",1,0)</f>
        <v>1</v>
      </c>
      <c r="N347" s="70" t="s">
        <v>3134</v>
      </c>
      <c r="O347" s="70" t="s">
        <v>3135</v>
      </c>
      <c r="P347" s="206">
        <v>0</v>
      </c>
      <c r="Q347" s="206">
        <v>0</v>
      </c>
      <c r="R347" s="206">
        <v>0</v>
      </c>
      <c r="S347" s="47">
        <v>0</v>
      </c>
      <c r="T347" s="47">
        <v>0</v>
      </c>
      <c r="U347" s="47">
        <v>0</v>
      </c>
      <c r="V347" s="47">
        <f>_House23[[#This Row],[H&amp;R Block]]+_House23[[#This Row],[Intui (Turbo Tax)]]</f>
        <v>0</v>
      </c>
      <c r="W347" s="47" t="s">
        <v>1150</v>
      </c>
      <c r="X347" t="s">
        <v>1150</v>
      </c>
    </row>
    <row r="348" spans="2:24" x14ac:dyDescent="0.25">
      <c r="B348" s="162" t="s">
        <v>2155</v>
      </c>
      <c r="C348" s="162" t="str">
        <f>_House23[[#This Row],[Name]]&amp;""&amp;" ("&amp;""&amp;_House23[[#This Row],[Party]]&amp;""&amp;"-"&amp;""&amp;_House23[[#This Row],[Abbreviation]]&amp;""&amp;")"</f>
        <v>Palmer, Gary (R-AL)</v>
      </c>
      <c r="D348" s="162" t="s">
        <v>4151</v>
      </c>
      <c r="E348" s="198" t="s">
        <v>846</v>
      </c>
      <c r="F348" s="203" t="s">
        <v>846</v>
      </c>
      <c r="G348" s="203" t="str">
        <f>IF(_House23[[#This Row],[Import Name from Congress.Gov]]=_House23[[#This Row],[Test]],"","FALSE")</f>
        <v/>
      </c>
      <c r="H348" s="185" t="s">
        <v>29</v>
      </c>
      <c r="I348" s="162" t="s">
        <v>2156</v>
      </c>
      <c r="J348" s="162" t="s">
        <v>29</v>
      </c>
      <c r="K348" s="162" t="s">
        <v>1275</v>
      </c>
      <c r="L348" s="162" t="s">
        <v>305</v>
      </c>
      <c r="M348" s="162">
        <f>IF(_House23[[#This Row],[Party]]="D",1,0)</f>
        <v>0</v>
      </c>
      <c r="N348" s="162" t="s">
        <v>2157</v>
      </c>
      <c r="O348" s="162" t="s">
        <v>2158</v>
      </c>
      <c r="P348" s="205">
        <v>42400</v>
      </c>
      <c r="Q348" s="205">
        <v>2000</v>
      </c>
      <c r="R348" s="205">
        <v>0</v>
      </c>
      <c r="S348" s="47">
        <v>2000</v>
      </c>
      <c r="T348" s="47">
        <v>0</v>
      </c>
      <c r="U348" s="47">
        <v>0</v>
      </c>
      <c r="V348" s="47">
        <f>_House23[[#This Row],[H&amp;R Block]]+_House23[[#This Row],[Intui (Turbo Tax)]]</f>
        <v>0</v>
      </c>
      <c r="W348" s="47" t="s">
        <v>1149</v>
      </c>
      <c r="X348" t="s">
        <v>1149</v>
      </c>
    </row>
    <row r="349" spans="2:24" x14ac:dyDescent="0.25">
      <c r="B349" s="70" t="s">
        <v>2255</v>
      </c>
      <c r="C349" s="70" t="str">
        <f>_House23[[#This Row],[Name]]&amp;""&amp;" ("&amp;""&amp;_House23[[#This Row],[Party]]&amp;""&amp;"-"&amp;""&amp;_House23[[#This Row],[Abbreviation]]&amp;""&amp;")"</f>
        <v>Panetta, Jimmy (D-CA)</v>
      </c>
      <c r="D349" s="70" t="s">
        <v>4349</v>
      </c>
      <c r="E349" s="199" t="s">
        <v>870</v>
      </c>
      <c r="F349" s="204" t="s">
        <v>870</v>
      </c>
      <c r="G349" s="204" t="str">
        <f>IF(_House23[[#This Row],[Import Name from Congress.Gov]]=_House23[[#This Row],[Test]],"","FALSE")</f>
        <v/>
      </c>
      <c r="H349" s="184" t="s">
        <v>33</v>
      </c>
      <c r="I349" s="70" t="s">
        <v>2256</v>
      </c>
      <c r="J349" s="70" t="s">
        <v>33</v>
      </c>
      <c r="K349" s="70" t="s">
        <v>1279</v>
      </c>
      <c r="L349" s="70" t="s">
        <v>303</v>
      </c>
      <c r="M349" s="70">
        <f>IF(_House23[[#This Row],[Party]]="D",1,0)</f>
        <v>1</v>
      </c>
      <c r="N349" s="70" t="s">
        <v>2257</v>
      </c>
      <c r="O349" s="70" t="s">
        <v>2258</v>
      </c>
      <c r="P349" s="206">
        <v>111681</v>
      </c>
      <c r="Q349" s="206">
        <v>25500</v>
      </c>
      <c r="R349" s="206">
        <v>0</v>
      </c>
      <c r="S349" s="47">
        <v>0</v>
      </c>
      <c r="T349" s="47">
        <v>0</v>
      </c>
      <c r="U349" s="47">
        <v>5000</v>
      </c>
      <c r="V349" s="47">
        <f>_House23[[#This Row],[H&amp;R Block]]+_House23[[#This Row],[Intui (Turbo Tax)]]</f>
        <v>5000</v>
      </c>
      <c r="W349" s="47" t="s">
        <v>1150</v>
      </c>
      <c r="X349" t="s">
        <v>1149</v>
      </c>
    </row>
    <row r="350" spans="2:24" x14ac:dyDescent="0.25">
      <c r="B350" s="70" t="s">
        <v>3143</v>
      </c>
      <c r="C350" s="70" t="str">
        <f>_House23[[#This Row],[Name]]&amp;""&amp;" ("&amp;""&amp;_House23[[#This Row],[Party]]&amp;""&amp;"-"&amp;""&amp;_House23[[#This Row],[Abbreviation]]&amp;""&amp;")"</f>
        <v>Pascrell, Bill (D-NJ)</v>
      </c>
      <c r="D350" s="70" t="s">
        <v>4350</v>
      </c>
      <c r="E350" s="199" t="s">
        <v>1026</v>
      </c>
      <c r="F350" s="204" t="s">
        <v>1026</v>
      </c>
      <c r="G350" s="204" t="str">
        <f>IF(_House23[[#This Row],[Import Name from Congress.Gov]]=_House23[[#This Row],[Test]],"","FALSE")</f>
        <v/>
      </c>
      <c r="H350" s="184" t="s">
        <v>58</v>
      </c>
      <c r="I350" s="70" t="s">
        <v>3144</v>
      </c>
      <c r="J350" s="70" t="s">
        <v>58</v>
      </c>
      <c r="K350" s="70" t="s">
        <v>1305</v>
      </c>
      <c r="L350" s="70" t="s">
        <v>303</v>
      </c>
      <c r="M350" s="70">
        <f>IF(_House23[[#This Row],[Party]]="D",1,0)</f>
        <v>1</v>
      </c>
      <c r="N350" s="70" t="s">
        <v>3145</v>
      </c>
      <c r="O350" s="70" t="s">
        <v>3146</v>
      </c>
      <c r="P350" s="206">
        <v>0</v>
      </c>
      <c r="Q350" s="206">
        <v>0</v>
      </c>
      <c r="R350" s="206">
        <v>0</v>
      </c>
      <c r="S350" s="47">
        <v>0</v>
      </c>
      <c r="T350" s="47">
        <v>0</v>
      </c>
      <c r="U350" s="47">
        <v>0</v>
      </c>
      <c r="V350" s="47">
        <f>_House23[[#This Row],[H&amp;R Block]]+_House23[[#This Row],[Intui (Turbo Tax)]]</f>
        <v>0</v>
      </c>
      <c r="W350" s="47" t="s">
        <v>1150</v>
      </c>
      <c r="X350" t="s">
        <v>1150</v>
      </c>
    </row>
    <row r="351" spans="2:24" x14ac:dyDescent="0.25">
      <c r="B351" s="70" t="s">
        <v>3100</v>
      </c>
      <c r="C351" s="70" t="str">
        <f>_House23[[#This Row],[Name]]&amp;""&amp;" ("&amp;""&amp;_House23[[#This Row],[Party]]&amp;""&amp;"-"&amp;""&amp;_House23[[#This Row],[Abbreviation]]&amp;""&amp;")"</f>
        <v>Payne, Donald (D-NJ)</v>
      </c>
      <c r="D351" s="70" t="s">
        <v>4351</v>
      </c>
      <c r="E351" s="70" t="s">
        <v>1021</v>
      </c>
      <c r="F351" s="70" t="s">
        <v>1021</v>
      </c>
      <c r="G351" s="70" t="str">
        <f>IF(_House23[[#This Row],[Import Name from Congress.Gov]]=_House23[[#This Row],[Test]],"","FALSE")</f>
        <v/>
      </c>
      <c r="H351" s="70" t="s">
        <v>58</v>
      </c>
      <c r="I351" s="70" t="s">
        <v>3101</v>
      </c>
      <c r="J351" s="70" t="s">
        <v>58</v>
      </c>
      <c r="K351" s="70" t="s">
        <v>1305</v>
      </c>
      <c r="L351" s="70" t="s">
        <v>303</v>
      </c>
      <c r="M351" s="70">
        <f>IF(_House23[[#This Row],[Party]]="D",1,0)</f>
        <v>1</v>
      </c>
      <c r="N351" s="70" t="s">
        <v>3102</v>
      </c>
      <c r="O351" s="70" t="s">
        <v>3103</v>
      </c>
      <c r="P351" s="206">
        <v>0</v>
      </c>
      <c r="Q351" s="206">
        <v>0</v>
      </c>
      <c r="R351" s="206">
        <v>0</v>
      </c>
      <c r="S351" s="47">
        <v>0</v>
      </c>
      <c r="T351" s="47">
        <v>0</v>
      </c>
      <c r="U351" s="47">
        <v>0</v>
      </c>
      <c r="V351" s="47">
        <f>_House23[[#This Row],[H&amp;R Block]]+_House23[[#This Row],[Intui (Turbo Tax)]]</f>
        <v>0</v>
      </c>
      <c r="W351" s="47" t="s">
        <v>1150</v>
      </c>
      <c r="X351" t="s">
        <v>1150</v>
      </c>
    </row>
    <row r="352" spans="2:24" x14ac:dyDescent="0.25">
      <c r="B352" s="70" t="s">
        <v>2163</v>
      </c>
      <c r="C352" s="70" t="str">
        <f>_House23[[#This Row],[Name]]&amp;""&amp;" ("&amp;""&amp;_House23[[#This Row],[Party]]&amp;""&amp;"-"&amp;""&amp;_House23[[#This Row],[Abbreviation]]&amp;""&amp;")"</f>
        <v>Peltola, Mary (D-AK)</v>
      </c>
      <c r="D352" s="70" t="s">
        <v>4353</v>
      </c>
      <c r="E352" s="199" t="s">
        <v>3890</v>
      </c>
      <c r="F352" s="204" t="s">
        <v>3890</v>
      </c>
      <c r="G352" s="204" t="str">
        <f>IF(_House23[[#This Row],[Import Name from Congress.Gov]]=_House23[[#This Row],[Test]],"","FALSE")</f>
        <v/>
      </c>
      <c r="H352" s="184" t="s">
        <v>30</v>
      </c>
      <c r="I352" s="70" t="s">
        <v>2164</v>
      </c>
      <c r="J352" s="70" t="s">
        <v>30</v>
      </c>
      <c r="K352" s="70" t="s">
        <v>1276</v>
      </c>
      <c r="L352" s="70" t="s">
        <v>303</v>
      </c>
      <c r="M352" s="70">
        <f>IF(_House23[[#This Row],[Party]]="D",1,0)</f>
        <v>1</v>
      </c>
      <c r="N352" s="70" t="s">
        <v>2165</v>
      </c>
      <c r="O352" s="70" t="s">
        <v>2166</v>
      </c>
      <c r="P352" s="206">
        <v>132030</v>
      </c>
      <c r="Q352" s="206">
        <v>3130</v>
      </c>
      <c r="R352" s="206">
        <v>0</v>
      </c>
      <c r="S352" s="47">
        <v>0</v>
      </c>
      <c r="T352" s="47">
        <v>500</v>
      </c>
      <c r="U352" s="47">
        <v>0</v>
      </c>
      <c r="V352" s="47">
        <f>_House23[[#This Row],[H&amp;R Block]]+_House23[[#This Row],[Intui (Turbo Tax)]]</f>
        <v>500</v>
      </c>
      <c r="W352" s="47" t="s">
        <v>1150</v>
      </c>
      <c r="X352" t="s">
        <v>1149</v>
      </c>
    </row>
    <row r="353" spans="2:24" x14ac:dyDescent="0.25">
      <c r="B353" s="70" t="s">
        <v>3793</v>
      </c>
      <c r="C353" s="70" t="str">
        <f>_House23[[#This Row],[Name]]&amp;""&amp;" ("&amp;""&amp;_House23[[#This Row],[Party]]&amp;""&amp;"-"&amp;""&amp;_House23[[#This Row],[Abbreviation]]&amp;""&amp;")"</f>
        <v>Perez, Marie (D-WA)</v>
      </c>
      <c r="D353" s="70" t="s">
        <v>4354</v>
      </c>
      <c r="E353" s="199" t="s">
        <v>3944</v>
      </c>
      <c r="F353" s="204" t="s">
        <v>3944</v>
      </c>
      <c r="G353" s="204" t="str">
        <f>IF(_House23[[#This Row],[Import Name from Congress.Gov]]=_House23[[#This Row],[Test]],"","FALSE")</f>
        <v/>
      </c>
      <c r="H353" s="184" t="s">
        <v>75</v>
      </c>
      <c r="I353" s="70" t="s">
        <v>3794</v>
      </c>
      <c r="J353" s="70" t="s">
        <v>75</v>
      </c>
      <c r="K353" s="70" t="s">
        <v>1322</v>
      </c>
      <c r="L353" s="70" t="s">
        <v>303</v>
      </c>
      <c r="M353" s="70">
        <f>IF(_House23[[#This Row],[Party]]="D",1,0)</f>
        <v>1</v>
      </c>
      <c r="N353" s="70" t="s">
        <v>3795</v>
      </c>
      <c r="O353" s="70" t="s">
        <v>3796</v>
      </c>
      <c r="P353" s="206">
        <v>0</v>
      </c>
      <c r="Q353" s="206">
        <v>0</v>
      </c>
      <c r="R353" s="206">
        <v>0</v>
      </c>
      <c r="S353" s="47">
        <v>0</v>
      </c>
      <c r="T353" s="47">
        <v>0</v>
      </c>
      <c r="U353" s="47">
        <v>0</v>
      </c>
      <c r="V353" s="47">
        <f>_House23[[#This Row],[H&amp;R Block]]+_House23[[#This Row],[Intui (Turbo Tax)]]</f>
        <v>0</v>
      </c>
      <c r="W353" s="47" t="s">
        <v>1150</v>
      </c>
      <c r="X353" t="s">
        <v>1149</v>
      </c>
    </row>
    <row r="354" spans="2:24" x14ac:dyDescent="0.25">
      <c r="B354" s="162" t="s">
        <v>3427</v>
      </c>
      <c r="C354" s="162" t="str">
        <f>_House23[[#This Row],[Name]]&amp;""&amp;" ("&amp;""&amp;_House23[[#This Row],[Party]]&amp;""&amp;"-"&amp;""&amp;_House23[[#This Row],[Abbreviation]]&amp;""&amp;")"</f>
        <v>Perry, Scott (R-PA)</v>
      </c>
      <c r="D354" s="162" t="s">
        <v>4154</v>
      </c>
      <c r="E354" s="198" t="s">
        <v>1074</v>
      </c>
      <c r="F354" s="203" t="s">
        <v>1074</v>
      </c>
      <c r="G354" s="203" t="str">
        <f>IF(_House23[[#This Row],[Import Name from Congress.Gov]]=_House23[[#This Row],[Test]],"","FALSE")</f>
        <v/>
      </c>
      <c r="H354" s="185" t="s">
        <v>66</v>
      </c>
      <c r="I354" s="162" t="s">
        <v>3428</v>
      </c>
      <c r="J354" s="162" t="s">
        <v>66</v>
      </c>
      <c r="K354" s="162" t="s">
        <v>1313</v>
      </c>
      <c r="L354" s="162" t="s">
        <v>305</v>
      </c>
      <c r="M354" s="162">
        <f>IF(_House23[[#This Row],[Party]]="D",1,0)</f>
        <v>0</v>
      </c>
      <c r="N354" s="162" t="s">
        <v>3429</v>
      </c>
      <c r="O354" s="162" t="s">
        <v>3430</v>
      </c>
      <c r="P354" s="205">
        <v>83844</v>
      </c>
      <c r="Q354" s="205">
        <v>0</v>
      </c>
      <c r="R354" s="205">
        <v>0</v>
      </c>
      <c r="S354" s="47">
        <v>25388</v>
      </c>
      <c r="T354" s="47">
        <v>0</v>
      </c>
      <c r="U354" s="47">
        <v>0</v>
      </c>
      <c r="V354" s="47">
        <f>_House23[[#This Row],[H&amp;R Block]]+_House23[[#This Row],[Intui (Turbo Tax)]]</f>
        <v>0</v>
      </c>
      <c r="W354" s="47" t="s">
        <v>1149</v>
      </c>
      <c r="X354" t="s">
        <v>1149</v>
      </c>
    </row>
    <row r="355" spans="2:24" x14ac:dyDescent="0.25">
      <c r="B355" s="70" t="s">
        <v>2451</v>
      </c>
      <c r="C355" s="70" t="str">
        <f>_House23[[#This Row],[Name]]&amp;""&amp;" ("&amp;""&amp;_House23[[#This Row],[Party]]&amp;""&amp;"-"&amp;""&amp;_House23[[#This Row],[Abbreviation]]&amp;""&amp;")"</f>
        <v>Pettersen, Brittany (D-CO)</v>
      </c>
      <c r="D355" s="70" t="s">
        <v>4356</v>
      </c>
      <c r="E355" s="199" t="s">
        <v>3896</v>
      </c>
      <c r="F355" s="204" t="s">
        <v>3896</v>
      </c>
      <c r="G355" s="204" t="str">
        <f>IF(_House23[[#This Row],[Import Name from Congress.Gov]]=_House23[[#This Row],[Test]],"","FALSE")</f>
        <v/>
      </c>
      <c r="H355" s="184" t="s">
        <v>34</v>
      </c>
      <c r="I355" s="70" t="s">
        <v>2452</v>
      </c>
      <c r="J355" s="70" t="s">
        <v>34</v>
      </c>
      <c r="K355" s="70" t="s">
        <v>1280</v>
      </c>
      <c r="L355" s="70" t="s">
        <v>303</v>
      </c>
      <c r="M355" s="70">
        <f>IF(_House23[[#This Row],[Party]]="D",1,0)</f>
        <v>1</v>
      </c>
      <c r="N355" s="70" t="s">
        <v>2453</v>
      </c>
      <c r="O355" s="70" t="s">
        <v>2454</v>
      </c>
      <c r="P355" s="206">
        <v>0</v>
      </c>
      <c r="Q355" s="206">
        <v>0</v>
      </c>
      <c r="R355" s="206">
        <v>0</v>
      </c>
      <c r="S355" s="47">
        <v>0</v>
      </c>
      <c r="T355" s="47">
        <v>0</v>
      </c>
      <c r="U355" s="47">
        <v>0</v>
      </c>
      <c r="V355" s="47">
        <f>_House23[[#This Row],[H&amp;R Block]]+_House23[[#This Row],[Intui (Turbo Tax)]]</f>
        <v>0</v>
      </c>
      <c r="W355" s="47" t="s">
        <v>1150</v>
      </c>
      <c r="X355" t="s">
        <v>1149</v>
      </c>
    </row>
    <row r="356" spans="2:24" x14ac:dyDescent="0.25">
      <c r="B356" s="70" t="s">
        <v>2848</v>
      </c>
      <c r="C356" s="70" t="str">
        <f>_House23[[#This Row],[Name]]&amp;""&amp;" ("&amp;""&amp;_House23[[#This Row],[Party]]&amp;""&amp;"-"&amp;""&amp;_House23[[#This Row],[Abbreviation]]&amp;""&amp;")"</f>
        <v>Pingree, Chellie (D-ME)</v>
      </c>
      <c r="D356" s="70" t="s">
        <v>4358</v>
      </c>
      <c r="E356" s="199" t="s">
        <v>969</v>
      </c>
      <c r="F356" s="204" t="s">
        <v>969</v>
      </c>
      <c r="G356" s="204" t="str">
        <f>IF(_House23[[#This Row],[Import Name from Congress.Gov]]=_House23[[#This Row],[Test]],"","FALSE")</f>
        <v/>
      </c>
      <c r="H356" s="184" t="s">
        <v>47</v>
      </c>
      <c r="I356" s="70" t="s">
        <v>2849</v>
      </c>
      <c r="J356" s="70" t="s">
        <v>47</v>
      </c>
      <c r="K356" s="70" t="s">
        <v>1294</v>
      </c>
      <c r="L356" s="70" t="s">
        <v>303</v>
      </c>
      <c r="M356" s="70">
        <f>IF(_House23[[#This Row],[Party]]="D",1,0)</f>
        <v>1</v>
      </c>
      <c r="N356" s="70" t="s">
        <v>2850</v>
      </c>
      <c r="O356" s="70" t="s">
        <v>2851</v>
      </c>
      <c r="P356" s="206">
        <v>16400</v>
      </c>
      <c r="Q356" s="206">
        <v>0</v>
      </c>
      <c r="R356" s="206">
        <v>0</v>
      </c>
      <c r="S356" s="47">
        <v>0</v>
      </c>
      <c r="T356" s="47">
        <v>0</v>
      </c>
      <c r="U356" s="47">
        <v>100</v>
      </c>
      <c r="V356" s="47">
        <f>_House23[[#This Row],[H&amp;R Block]]+_House23[[#This Row],[Intui (Turbo Tax)]]</f>
        <v>100</v>
      </c>
      <c r="W356" s="47" t="s">
        <v>1150</v>
      </c>
      <c r="X356" t="s">
        <v>1150</v>
      </c>
    </row>
    <row r="357" spans="2:24" x14ac:dyDescent="0.25">
      <c r="B357" s="70" t="s">
        <v>3833</v>
      </c>
      <c r="C357" s="70" t="str">
        <f>_House23[[#This Row],[Name]]&amp;""&amp;" ("&amp;""&amp;_House23[[#This Row],[Party]]&amp;""&amp;"-"&amp;""&amp;_House23[[#This Row],[Abbreviation]]&amp;""&amp;")"</f>
        <v>Pocan, Mark (D-WI)</v>
      </c>
      <c r="D357" s="70" t="s">
        <v>4213</v>
      </c>
      <c r="E357" s="199" t="s">
        <v>1143</v>
      </c>
      <c r="F357" s="204" t="s">
        <v>1143</v>
      </c>
      <c r="G357" s="204" t="str">
        <f>IF(_House23[[#This Row],[Import Name from Congress.Gov]]=_House23[[#This Row],[Test]],"","FALSE")</f>
        <v/>
      </c>
      <c r="H357" s="184" t="s">
        <v>77</v>
      </c>
      <c r="I357" s="70" t="s">
        <v>3834</v>
      </c>
      <c r="J357" s="70" t="s">
        <v>77</v>
      </c>
      <c r="K357" s="70" t="s">
        <v>1324</v>
      </c>
      <c r="L357" s="70" t="s">
        <v>303</v>
      </c>
      <c r="M357" s="70">
        <f>IF(_House23[[#This Row],[Party]]="D",1,0)</f>
        <v>1</v>
      </c>
      <c r="N357" s="70" t="s">
        <v>3835</v>
      </c>
      <c r="O357" s="70" t="s">
        <v>3836</v>
      </c>
      <c r="P357" s="206">
        <v>27580</v>
      </c>
      <c r="Q357" s="206">
        <v>200</v>
      </c>
      <c r="R357" s="206">
        <v>0</v>
      </c>
      <c r="S357" s="47">
        <v>0</v>
      </c>
      <c r="T357" s="47">
        <v>0</v>
      </c>
      <c r="U357" s="47">
        <v>0</v>
      </c>
      <c r="V357" s="47">
        <f>_House23[[#This Row],[H&amp;R Block]]+_House23[[#This Row],[Intui (Turbo Tax)]]</f>
        <v>0</v>
      </c>
      <c r="W357" s="47" t="s">
        <v>1151</v>
      </c>
      <c r="X357" t="s">
        <v>1150</v>
      </c>
    </row>
    <row r="358" spans="2:24" x14ac:dyDescent="0.25">
      <c r="B358" s="162" t="s">
        <v>2586</v>
      </c>
      <c r="C358" s="162" t="str">
        <f>_House23[[#This Row],[Name]]&amp;""&amp;" ("&amp;""&amp;_House23[[#This Row],[Party]]&amp;""&amp;"-"&amp;""&amp;_House23[[#This Row],[Abbreviation]]&amp;""&amp;")"</f>
        <v>Posey, Bill (R-FL)</v>
      </c>
      <c r="D358" s="162" t="s">
        <v>4156</v>
      </c>
      <c r="E358" s="198" t="s">
        <v>926</v>
      </c>
      <c r="F358" s="203" t="s">
        <v>926</v>
      </c>
      <c r="G358" s="203" t="str">
        <f>IF(_House23[[#This Row],[Import Name from Congress.Gov]]=_House23[[#This Row],[Test]],"","FALSE")</f>
        <v/>
      </c>
      <c r="H358" s="185" t="s">
        <v>37</v>
      </c>
      <c r="I358" s="162" t="s">
        <v>2587</v>
      </c>
      <c r="J358" s="162" t="s">
        <v>37</v>
      </c>
      <c r="K358" s="162" t="s">
        <v>1284</v>
      </c>
      <c r="L358" s="162" t="s">
        <v>305</v>
      </c>
      <c r="M358" s="162">
        <f>IF(_House23[[#This Row],[Party]]="D",1,0)</f>
        <v>0</v>
      </c>
      <c r="N358" s="162" t="s">
        <v>2588</v>
      </c>
      <c r="O358" s="162" t="s">
        <v>2589</v>
      </c>
      <c r="P358" s="205">
        <v>68300</v>
      </c>
      <c r="Q358" s="205">
        <v>5800</v>
      </c>
      <c r="R358" s="205">
        <v>0</v>
      </c>
      <c r="S358" s="47">
        <v>4250</v>
      </c>
      <c r="T358" s="47">
        <v>0</v>
      </c>
      <c r="U358" s="47">
        <v>0</v>
      </c>
      <c r="V358" s="47">
        <f>_House23[[#This Row],[H&amp;R Block]]+_House23[[#This Row],[Intui (Turbo Tax)]]</f>
        <v>0</v>
      </c>
      <c r="W358" s="47" t="s">
        <v>1149</v>
      </c>
      <c r="X358" t="s">
        <v>1149</v>
      </c>
    </row>
    <row r="359" spans="2:24" x14ac:dyDescent="0.25">
      <c r="B359" s="70" t="s">
        <v>2712</v>
      </c>
      <c r="C359" s="70" t="str">
        <f>_House23[[#This Row],[Name]]&amp;""&amp;" ("&amp;""&amp;_House23[[#This Row],[Party]]&amp;""&amp;"-"&amp;""&amp;_House23[[#This Row],[Abbreviation]]&amp;""&amp;")"</f>
        <v>Quigley, Mike (D-IL)</v>
      </c>
      <c r="D359" s="70" t="s">
        <v>4361</v>
      </c>
      <c r="E359" s="199" t="s">
        <v>945</v>
      </c>
      <c r="F359" s="204" t="s">
        <v>945</v>
      </c>
      <c r="G359" s="204" t="str">
        <f>IF(_House23[[#This Row],[Import Name from Congress.Gov]]=_House23[[#This Row],[Test]],"","FALSE")</f>
        <v/>
      </c>
      <c r="H359" s="184" t="s">
        <v>41</v>
      </c>
      <c r="I359" s="70" t="s">
        <v>2713</v>
      </c>
      <c r="J359" s="70" t="s">
        <v>41</v>
      </c>
      <c r="K359" s="70" t="s">
        <v>1288</v>
      </c>
      <c r="L359" s="70" t="s">
        <v>303</v>
      </c>
      <c r="M359" s="70">
        <f>IF(_House23[[#This Row],[Party]]="D",1,0)</f>
        <v>1</v>
      </c>
      <c r="N359" s="70" t="s">
        <v>2714</v>
      </c>
      <c r="O359" s="70" t="s">
        <v>2715</v>
      </c>
      <c r="P359" s="206">
        <v>48050</v>
      </c>
      <c r="Q359" s="206">
        <v>5500</v>
      </c>
      <c r="R359" s="206">
        <v>0</v>
      </c>
      <c r="S359" s="47">
        <v>0</v>
      </c>
      <c r="T359" s="47">
        <v>0</v>
      </c>
      <c r="U359" s="47">
        <v>0</v>
      </c>
      <c r="V359" s="47">
        <f>_House23[[#This Row],[H&amp;R Block]]+_House23[[#This Row],[Intui (Turbo Tax)]]</f>
        <v>0</v>
      </c>
      <c r="W359" s="47" t="s">
        <v>1150</v>
      </c>
      <c r="X359" t="s">
        <v>1149</v>
      </c>
    </row>
    <row r="360" spans="2:24" x14ac:dyDescent="0.25">
      <c r="B360" s="70" t="s">
        <v>2704</v>
      </c>
      <c r="C360" s="70" t="str">
        <f>_House23[[#This Row],[Name]]&amp;""&amp;" ("&amp;""&amp;_House23[[#This Row],[Party]]&amp;""&amp;"-"&amp;""&amp;_House23[[#This Row],[Abbreviation]]&amp;""&amp;")"</f>
        <v>Ramirez, Delia (D-IL)</v>
      </c>
      <c r="D360" s="70" t="s">
        <v>4362</v>
      </c>
      <c r="E360" s="199" t="s">
        <v>3906</v>
      </c>
      <c r="F360" s="204" t="s">
        <v>3906</v>
      </c>
      <c r="G360" s="204" t="str">
        <f>IF(_House23[[#This Row],[Import Name from Congress.Gov]]=_House23[[#This Row],[Test]],"","FALSE")</f>
        <v/>
      </c>
      <c r="H360" s="184" t="s">
        <v>41</v>
      </c>
      <c r="I360" s="70" t="s">
        <v>2705</v>
      </c>
      <c r="J360" s="70" t="s">
        <v>41</v>
      </c>
      <c r="K360" s="70" t="s">
        <v>1288</v>
      </c>
      <c r="L360" s="70" t="s">
        <v>303</v>
      </c>
      <c r="M360" s="70">
        <f>IF(_House23[[#This Row],[Party]]="D",1,0)</f>
        <v>1</v>
      </c>
      <c r="N360" s="70" t="s">
        <v>2706</v>
      </c>
      <c r="O360" s="70" t="s">
        <v>2707</v>
      </c>
      <c r="P360" s="206">
        <v>0</v>
      </c>
      <c r="Q360" s="206">
        <v>0</v>
      </c>
      <c r="R360" s="206">
        <v>0</v>
      </c>
      <c r="S360" s="47">
        <v>0</v>
      </c>
      <c r="T360" s="47">
        <v>0</v>
      </c>
      <c r="U360" s="47">
        <v>0</v>
      </c>
      <c r="V360" s="47">
        <f>_House23[[#This Row],[H&amp;R Block]]+_House23[[#This Row],[Intui (Turbo Tax)]]</f>
        <v>0</v>
      </c>
      <c r="W360" s="47" t="s">
        <v>1150</v>
      </c>
      <c r="X360" t="s">
        <v>1150</v>
      </c>
    </row>
    <row r="361" spans="2:24" x14ac:dyDescent="0.25">
      <c r="B361" s="70" t="s">
        <v>2884</v>
      </c>
      <c r="C361" s="70" t="str">
        <f>_House23[[#This Row],[Name]]&amp;""&amp;" ("&amp;""&amp;_House23[[#This Row],[Party]]&amp;""&amp;"-"&amp;""&amp;_House23[[#This Row],[Abbreviation]]&amp;""&amp;")"</f>
        <v>Raskin, Jamie (D-MD)</v>
      </c>
      <c r="D361" s="70" t="s">
        <v>4363</v>
      </c>
      <c r="E361" s="199" t="s">
        <v>977</v>
      </c>
      <c r="F361" s="204" t="s">
        <v>977</v>
      </c>
      <c r="G361" s="204" t="str">
        <f>IF(_House23[[#This Row],[Import Name from Congress.Gov]]=_House23[[#This Row],[Test]],"","FALSE")</f>
        <v/>
      </c>
      <c r="H361" s="184" t="s">
        <v>48</v>
      </c>
      <c r="I361" s="70" t="s">
        <v>2885</v>
      </c>
      <c r="J361" s="70" t="s">
        <v>48</v>
      </c>
      <c r="K361" s="70" t="s">
        <v>1295</v>
      </c>
      <c r="L361" s="70" t="s">
        <v>303</v>
      </c>
      <c r="M361" s="70">
        <f>IF(_House23[[#This Row],[Party]]="D",1,0)</f>
        <v>1</v>
      </c>
      <c r="N361" s="70" t="s">
        <v>2886</v>
      </c>
      <c r="O361" s="70" t="s">
        <v>2887</v>
      </c>
      <c r="P361" s="206">
        <v>101943</v>
      </c>
      <c r="Q361" s="206">
        <v>6850</v>
      </c>
      <c r="R361" s="206">
        <v>0</v>
      </c>
      <c r="S361" s="47">
        <v>0</v>
      </c>
      <c r="T361" s="47">
        <v>0</v>
      </c>
      <c r="U361" s="47">
        <v>0</v>
      </c>
      <c r="V361" s="47">
        <f>_House23[[#This Row],[H&amp;R Block]]+_House23[[#This Row],[Intui (Turbo Tax)]]</f>
        <v>0</v>
      </c>
      <c r="W361" s="47" t="s">
        <v>1150</v>
      </c>
      <c r="X361" t="s">
        <v>1150</v>
      </c>
    </row>
    <row r="362" spans="2:24" x14ac:dyDescent="0.25">
      <c r="B362" s="162" t="s">
        <v>3801</v>
      </c>
      <c r="C362" s="162" t="str">
        <f>_House23[[#This Row],[Name]]&amp;""&amp;" ("&amp;""&amp;_House23[[#This Row],[Party]]&amp;""&amp;"-"&amp;""&amp;_House23[[#This Row],[Abbreviation]]&amp;""&amp;")"</f>
        <v>Rodgers, Cathy (R-WA)</v>
      </c>
      <c r="D362" s="162" t="s">
        <v>4158</v>
      </c>
      <c r="E362" s="198" t="s">
        <v>1231</v>
      </c>
      <c r="F362" s="203" t="s">
        <v>1231</v>
      </c>
      <c r="G362" s="203" t="str">
        <f>IF(_House23[[#This Row],[Import Name from Congress.Gov]]=_House23[[#This Row],[Test]],"","FALSE")</f>
        <v/>
      </c>
      <c r="H362" s="185" t="s">
        <v>75</v>
      </c>
      <c r="I362" s="162" t="s">
        <v>3802</v>
      </c>
      <c r="J362" s="162" t="s">
        <v>75</v>
      </c>
      <c r="K362" s="162" t="s">
        <v>1322</v>
      </c>
      <c r="L362" s="162" t="s">
        <v>305</v>
      </c>
      <c r="M362" s="162">
        <f>IF(_House23[[#This Row],[Party]]="D",1,0)</f>
        <v>0</v>
      </c>
      <c r="N362" s="162" t="s">
        <v>3803</v>
      </c>
      <c r="O362" s="162" t="s">
        <v>3804</v>
      </c>
      <c r="P362" s="205">
        <v>0</v>
      </c>
      <c r="Q362" s="205">
        <v>0</v>
      </c>
      <c r="R362" s="205">
        <v>0</v>
      </c>
      <c r="S362" s="47">
        <v>0</v>
      </c>
      <c r="T362" s="47">
        <v>0</v>
      </c>
      <c r="U362" s="47">
        <v>0</v>
      </c>
      <c r="V362" s="47">
        <f>_House23[[#This Row],[H&amp;R Block]]+_House23[[#This Row],[Intui (Turbo Tax)]]</f>
        <v>0</v>
      </c>
      <c r="W362" s="47" t="s">
        <v>1149</v>
      </c>
      <c r="X362" t="s">
        <v>1149</v>
      </c>
    </row>
    <row r="363" spans="2:24" x14ac:dyDescent="0.25">
      <c r="B363" s="162" t="s">
        <v>2816</v>
      </c>
      <c r="C363" s="162" t="str">
        <f>_House23[[#This Row],[Name]]&amp;""&amp;" ("&amp;""&amp;_House23[[#This Row],[Party]]&amp;""&amp;"-"&amp;""&amp;_House23[[#This Row],[Abbreviation]]&amp;""&amp;")"</f>
        <v>Rogers, Harold (R-KY)</v>
      </c>
      <c r="D363" s="162" t="s">
        <v>4159</v>
      </c>
      <c r="E363" s="198" t="s">
        <v>1233</v>
      </c>
      <c r="F363" s="203" t="s">
        <v>1233</v>
      </c>
      <c r="G363" s="203" t="str">
        <f>IF(_House23[[#This Row],[Import Name from Congress.Gov]]=_House23[[#This Row],[Test]],"","FALSE")</f>
        <v/>
      </c>
      <c r="H363" s="185" t="s">
        <v>45</v>
      </c>
      <c r="I363" s="162" t="s">
        <v>2817</v>
      </c>
      <c r="J363" s="162" t="s">
        <v>45</v>
      </c>
      <c r="K363" s="162" t="s">
        <v>1292</v>
      </c>
      <c r="L363" s="162" t="s">
        <v>305</v>
      </c>
      <c r="M363" s="162">
        <f>IF(_House23[[#This Row],[Party]]="D",1,0)</f>
        <v>0</v>
      </c>
      <c r="N363" s="162" t="s">
        <v>2818</v>
      </c>
      <c r="O363" s="162" t="s">
        <v>2819</v>
      </c>
      <c r="P363" s="205">
        <v>0</v>
      </c>
      <c r="Q363" s="205">
        <v>0</v>
      </c>
      <c r="R363" s="205">
        <v>0</v>
      </c>
      <c r="S363" s="47">
        <v>0</v>
      </c>
      <c r="T363" s="47">
        <v>0</v>
      </c>
      <c r="U363" s="47">
        <v>0</v>
      </c>
      <c r="V363" s="47">
        <f>_House23[[#This Row],[H&amp;R Block]]+_House23[[#This Row],[Intui (Turbo Tax)]]</f>
        <v>0</v>
      </c>
      <c r="W363" s="47" t="s">
        <v>1149</v>
      </c>
      <c r="X363" t="s">
        <v>1149</v>
      </c>
    </row>
    <row r="364" spans="2:24" x14ac:dyDescent="0.25">
      <c r="B364" s="162" t="s">
        <v>2143</v>
      </c>
      <c r="C364" s="162" t="str">
        <f>_House23[[#This Row],[Name]]&amp;""&amp;" ("&amp;""&amp;_House23[[#This Row],[Party]]&amp;""&amp;"-"&amp;""&amp;_House23[[#This Row],[Abbreviation]]&amp;""&amp;")"</f>
        <v>Rogers, Mike (R-AL)</v>
      </c>
      <c r="D364" s="162" t="s">
        <v>4160</v>
      </c>
      <c r="E364" s="198" t="s">
        <v>1232</v>
      </c>
      <c r="F364" s="203" t="s">
        <v>1232</v>
      </c>
      <c r="G364" s="203" t="str">
        <f>IF(_House23[[#This Row],[Import Name from Congress.Gov]]=_House23[[#This Row],[Test]],"","FALSE")</f>
        <v/>
      </c>
      <c r="H364" s="185" t="s">
        <v>29</v>
      </c>
      <c r="I364" s="162" t="s">
        <v>2144</v>
      </c>
      <c r="J364" s="162" t="s">
        <v>29</v>
      </c>
      <c r="K364" s="162" t="s">
        <v>1275</v>
      </c>
      <c r="L364" s="162" t="s">
        <v>305</v>
      </c>
      <c r="M364" s="162">
        <f>IF(_House23[[#This Row],[Party]]="D",1,0)</f>
        <v>0</v>
      </c>
      <c r="N364" s="162" t="s">
        <v>2145</v>
      </c>
      <c r="O364" s="162" t="s">
        <v>2146</v>
      </c>
      <c r="P364" s="205">
        <v>0</v>
      </c>
      <c r="Q364" s="205">
        <v>0</v>
      </c>
      <c r="R364" s="205">
        <v>0</v>
      </c>
      <c r="S364" s="47">
        <v>0</v>
      </c>
      <c r="T364" s="47">
        <v>0</v>
      </c>
      <c r="U364" s="47">
        <v>0</v>
      </c>
      <c r="V364" s="47">
        <f>_House23[[#This Row],[H&amp;R Block]]+_House23[[#This Row],[Intui (Turbo Tax)]]</f>
        <v>0</v>
      </c>
      <c r="W364" s="47" t="s">
        <v>1149</v>
      </c>
      <c r="X364" t="s">
        <v>1149</v>
      </c>
    </row>
    <row r="365" spans="2:24" x14ac:dyDescent="0.25">
      <c r="B365" s="162" t="s">
        <v>3555</v>
      </c>
      <c r="C365" s="162" t="str">
        <f>_House23[[#This Row],[Name]]&amp;""&amp;" ("&amp;""&amp;_House23[[#This Row],[Party]]&amp;""&amp;"-"&amp;""&amp;_House23[[#This Row],[Abbreviation]]&amp;""&amp;")"</f>
        <v>Rose, John (R-TN)</v>
      </c>
      <c r="D365" s="162" t="s">
        <v>4161</v>
      </c>
      <c r="E365" s="197" t="s">
        <v>1096</v>
      </c>
      <c r="F365" s="197" t="s">
        <v>1096</v>
      </c>
      <c r="G365" s="197" t="str">
        <f>IF(_House23[[#This Row],[Import Name from Congress.Gov]]=_House23[[#This Row],[Test]],"","FALSE")</f>
        <v/>
      </c>
      <c r="H365" s="197" t="s">
        <v>70</v>
      </c>
      <c r="I365" s="162" t="s">
        <v>3556</v>
      </c>
      <c r="J365" s="162" t="s">
        <v>70</v>
      </c>
      <c r="K365" s="162" t="s">
        <v>1317</v>
      </c>
      <c r="L365" s="162" t="s">
        <v>305</v>
      </c>
      <c r="M365" s="162">
        <f>IF(_House23[[#This Row],[Party]]="D",1,0)</f>
        <v>0</v>
      </c>
      <c r="N365" s="162" t="s">
        <v>3557</v>
      </c>
      <c r="O365" s="162" t="s">
        <v>3558</v>
      </c>
      <c r="P365" s="205">
        <v>89650</v>
      </c>
      <c r="Q365" s="205">
        <v>0</v>
      </c>
      <c r="R365" s="205">
        <v>0</v>
      </c>
      <c r="S365" s="47">
        <v>7350</v>
      </c>
      <c r="T365" s="47">
        <v>0</v>
      </c>
      <c r="U365" s="47">
        <v>0</v>
      </c>
      <c r="V365" s="47">
        <f>_House23[[#This Row],[H&amp;R Block]]+_House23[[#This Row],[Intui (Turbo Tax)]]</f>
        <v>0</v>
      </c>
      <c r="W365" s="47" t="s">
        <v>1149</v>
      </c>
      <c r="X365" t="s">
        <v>1149</v>
      </c>
    </row>
    <row r="366" spans="2:24" x14ac:dyDescent="0.25">
      <c r="B366" s="162" t="s">
        <v>3060</v>
      </c>
      <c r="C366" s="162" t="str">
        <f>_House23[[#This Row],[Name]]&amp;""&amp;" ("&amp;""&amp;_House23[[#This Row],[Party]]&amp;""&amp;"-"&amp;""&amp;_House23[[#This Row],[Abbreviation]]&amp;""&amp;")"</f>
        <v>Rosendale, Matthew (R-MT)</v>
      </c>
      <c r="D366" s="162" t="s">
        <v>4162</v>
      </c>
      <c r="E366" s="197" t="s">
        <v>1012</v>
      </c>
      <c r="F366" s="197" t="s">
        <v>1012</v>
      </c>
      <c r="G366" s="197" t="str">
        <f>IF(_House23[[#This Row],[Import Name from Congress.Gov]]=_House23[[#This Row],[Test]],"","FALSE")</f>
        <v/>
      </c>
      <c r="H366" s="197" t="s">
        <v>54</v>
      </c>
      <c r="I366" s="162" t="s">
        <v>3061</v>
      </c>
      <c r="J366" s="162" t="s">
        <v>54</v>
      </c>
      <c r="K366" s="162" t="s">
        <v>1301</v>
      </c>
      <c r="L366" s="162" t="s">
        <v>305</v>
      </c>
      <c r="M366" s="162">
        <f>IF(_House23[[#This Row],[Party]]="D",1,0)</f>
        <v>0</v>
      </c>
      <c r="N366" s="162" t="s">
        <v>3062</v>
      </c>
      <c r="O366" s="162" t="s">
        <v>3063</v>
      </c>
      <c r="P366" s="205">
        <v>0</v>
      </c>
      <c r="Q366" s="205">
        <v>0</v>
      </c>
      <c r="R366" s="205">
        <v>0</v>
      </c>
      <c r="S366" s="47">
        <v>0</v>
      </c>
      <c r="T366" s="47">
        <v>0</v>
      </c>
      <c r="U366" s="47">
        <v>0</v>
      </c>
      <c r="V366" s="47">
        <f>_House23[[#This Row],[H&amp;R Block]]+_House23[[#This Row],[Intui (Turbo Tax)]]</f>
        <v>0</v>
      </c>
      <c r="W366" s="47" t="s">
        <v>1149</v>
      </c>
      <c r="X366" t="s">
        <v>1149</v>
      </c>
    </row>
    <row r="367" spans="2:24" x14ac:dyDescent="0.25">
      <c r="B367" s="70" t="s">
        <v>3287</v>
      </c>
      <c r="C367" s="70" t="str">
        <f>_House23[[#This Row],[Name]]&amp;""&amp;" ("&amp;""&amp;_House23[[#This Row],[Party]]&amp;""&amp;"-"&amp;""&amp;_House23[[#This Row],[Abbreviation]]&amp;""&amp;")"</f>
        <v>Ross, Deborah (D-NC)</v>
      </c>
      <c r="D367" s="70" t="s">
        <v>4364</v>
      </c>
      <c r="E367" s="196" t="s">
        <v>1048</v>
      </c>
      <c r="F367" s="196" t="s">
        <v>1048</v>
      </c>
      <c r="G367" s="196" t="str">
        <f>IF(_House23[[#This Row],[Import Name from Congress.Gov]]=_House23[[#This Row],[Test]],"","FALSE")</f>
        <v/>
      </c>
      <c r="H367" s="196" t="s">
        <v>61</v>
      </c>
      <c r="I367" s="70" t="s">
        <v>3288</v>
      </c>
      <c r="J367" s="70" t="s">
        <v>61</v>
      </c>
      <c r="K367" s="70" t="s">
        <v>1308</v>
      </c>
      <c r="L367" s="70" t="s">
        <v>303</v>
      </c>
      <c r="M367" s="70">
        <f>IF(_House23[[#This Row],[Party]]="D",1,0)</f>
        <v>1</v>
      </c>
      <c r="N367" s="70" t="s">
        <v>3289</v>
      </c>
      <c r="O367" s="70" t="s">
        <v>3290</v>
      </c>
      <c r="P367" s="206">
        <v>87258</v>
      </c>
      <c r="Q367" s="206">
        <v>32850</v>
      </c>
      <c r="R367" s="206">
        <v>0</v>
      </c>
      <c r="S367" s="47">
        <v>0</v>
      </c>
      <c r="T367" s="47">
        <v>0</v>
      </c>
      <c r="U367" s="47">
        <v>0</v>
      </c>
      <c r="V367" s="47">
        <f>_House23[[#This Row],[H&amp;R Block]]+_House23[[#This Row],[Intui (Turbo Tax)]]</f>
        <v>0</v>
      </c>
      <c r="W367" s="47" t="s">
        <v>1150</v>
      </c>
      <c r="X367" t="s">
        <v>1161</v>
      </c>
    </row>
    <row r="368" spans="2:24" x14ac:dyDescent="0.25">
      <c r="B368" s="162" t="s">
        <v>3307</v>
      </c>
      <c r="C368" s="162" t="str">
        <f>_House23[[#This Row],[Name]]&amp;""&amp;" ("&amp;""&amp;_House23[[#This Row],[Party]]&amp;""&amp;"-"&amp;""&amp;_House23[[#This Row],[Abbreviation]]&amp;""&amp;")"</f>
        <v>Rouzer, David (R-NC)</v>
      </c>
      <c r="D368" s="162" t="s">
        <v>4163</v>
      </c>
      <c r="E368" s="198" t="s">
        <v>1051</v>
      </c>
      <c r="F368" s="203" t="s">
        <v>1051</v>
      </c>
      <c r="G368" s="203" t="str">
        <f>IF(_House23[[#This Row],[Import Name from Congress.Gov]]=_House23[[#This Row],[Test]],"","FALSE")</f>
        <v/>
      </c>
      <c r="H368" s="185" t="s">
        <v>61</v>
      </c>
      <c r="I368" s="162" t="s">
        <v>3308</v>
      </c>
      <c r="J368" s="162" t="s">
        <v>61</v>
      </c>
      <c r="K368" s="162" t="s">
        <v>1308</v>
      </c>
      <c r="L368" s="162" t="s">
        <v>305</v>
      </c>
      <c r="M368" s="162">
        <f>IF(_House23[[#This Row],[Party]]="D",1,0)</f>
        <v>0</v>
      </c>
      <c r="N368" s="162" t="s">
        <v>3309</v>
      </c>
      <c r="O368" s="162" t="s">
        <v>3310</v>
      </c>
      <c r="P368" s="205">
        <v>69450</v>
      </c>
      <c r="Q368" s="205">
        <v>7000</v>
      </c>
      <c r="R368" s="205">
        <v>0</v>
      </c>
      <c r="S368" s="47">
        <v>4000</v>
      </c>
      <c r="T368" s="47">
        <v>0</v>
      </c>
      <c r="U368" s="47">
        <v>0</v>
      </c>
      <c r="V368" s="47">
        <f>_House23[[#This Row],[H&amp;R Block]]+_House23[[#This Row],[Intui (Turbo Tax)]]</f>
        <v>0</v>
      </c>
      <c r="W368" s="47" t="s">
        <v>1149</v>
      </c>
      <c r="X368" t="s">
        <v>1149</v>
      </c>
    </row>
    <row r="369" spans="2:24" x14ac:dyDescent="0.25">
      <c r="B369" s="162" t="s">
        <v>3619</v>
      </c>
      <c r="C369" s="162" t="str">
        <f>_House23[[#This Row],[Name]]&amp;""&amp;" ("&amp;""&amp;_House23[[#This Row],[Party]]&amp;""&amp;"-"&amp;""&amp;_House23[[#This Row],[Abbreviation]]&amp;""&amp;")"</f>
        <v>Roy, Chip (R-TX)</v>
      </c>
      <c r="D369" s="162" t="s">
        <v>4164</v>
      </c>
      <c r="E369" s="198" t="s">
        <v>433</v>
      </c>
      <c r="F369" s="203" t="s">
        <v>433</v>
      </c>
      <c r="G369" s="203" t="str">
        <f>IF(_House23[[#This Row],[Import Name from Congress.Gov]]=_House23[[#This Row],[Test]],"","FALSE")</f>
        <v/>
      </c>
      <c r="H369" s="185" t="s">
        <v>71</v>
      </c>
      <c r="I369" s="162" t="s">
        <v>3620</v>
      </c>
      <c r="J369" s="162" t="s">
        <v>71</v>
      </c>
      <c r="K369" s="162" t="s">
        <v>1318</v>
      </c>
      <c r="L369" s="162" t="s">
        <v>305</v>
      </c>
      <c r="M369" s="162">
        <f>IF(_House23[[#This Row],[Party]]="D",1,0)</f>
        <v>0</v>
      </c>
      <c r="N369" s="162" t="s">
        <v>3621</v>
      </c>
      <c r="O369" s="162" t="s">
        <v>3622</v>
      </c>
      <c r="P369" s="205">
        <v>93588</v>
      </c>
      <c r="Q369" s="205">
        <v>466</v>
      </c>
      <c r="R369" s="205">
        <v>0</v>
      </c>
      <c r="S369" s="47">
        <v>20090</v>
      </c>
      <c r="T369" s="47">
        <v>0</v>
      </c>
      <c r="U369" s="47">
        <v>0</v>
      </c>
      <c r="V369" s="47">
        <f>_House23[[#This Row],[H&amp;R Block]]+_House23[[#This Row],[Intui (Turbo Tax)]]</f>
        <v>0</v>
      </c>
      <c r="W369" s="47" t="s">
        <v>1149</v>
      </c>
      <c r="X369" t="s">
        <v>1149</v>
      </c>
    </row>
    <row r="370" spans="2:24" x14ac:dyDescent="0.25">
      <c r="B370" s="70" t="s">
        <v>2860</v>
      </c>
      <c r="C370" s="70" t="str">
        <f>_House23[[#This Row],[Name]]&amp;""&amp;" ("&amp;""&amp;_House23[[#This Row],[Party]]&amp;""&amp;"-"&amp;""&amp;_House23[[#This Row],[Abbreviation]]&amp;""&amp;")"</f>
        <v>Ruppersberger, C. (D-MD)</v>
      </c>
      <c r="D370" s="70" t="s">
        <v>4366</v>
      </c>
      <c r="E370" s="199" t="s">
        <v>971</v>
      </c>
      <c r="F370" s="204" t="s">
        <v>971</v>
      </c>
      <c r="G370" s="204" t="str">
        <f>IF(_House23[[#This Row],[Import Name from Congress.Gov]]=_House23[[#This Row],[Test]],"","FALSE")</f>
        <v/>
      </c>
      <c r="H370" s="184" t="s">
        <v>48</v>
      </c>
      <c r="I370" s="70" t="s">
        <v>2861</v>
      </c>
      <c r="J370" s="70" t="s">
        <v>48</v>
      </c>
      <c r="K370" s="70" t="s">
        <v>1295</v>
      </c>
      <c r="L370" s="70" t="s">
        <v>303</v>
      </c>
      <c r="M370" s="70">
        <f>IF(_House23[[#This Row],[Party]]="D",1,0)</f>
        <v>1</v>
      </c>
      <c r="N370" s="70" t="s">
        <v>2862</v>
      </c>
      <c r="O370" s="70" t="s">
        <v>2863</v>
      </c>
      <c r="P370" s="206">
        <v>0</v>
      </c>
      <c r="Q370" s="206">
        <v>0</v>
      </c>
      <c r="R370" s="206">
        <v>0</v>
      </c>
      <c r="S370" s="47">
        <v>0</v>
      </c>
      <c r="T370" s="47">
        <v>0</v>
      </c>
      <c r="U370" s="47">
        <v>0</v>
      </c>
      <c r="V370" s="47">
        <f>_House23[[#This Row],[H&amp;R Block]]+_House23[[#This Row],[Intui (Turbo Tax)]]</f>
        <v>0</v>
      </c>
      <c r="W370" s="47" t="s">
        <v>1150</v>
      </c>
      <c r="X370" t="s">
        <v>1149</v>
      </c>
    </row>
    <row r="371" spans="2:24" x14ac:dyDescent="0.25">
      <c r="B371" s="70" t="s">
        <v>3191</v>
      </c>
      <c r="C371" s="70" t="str">
        <f>_House23[[#This Row],[Name]]&amp;""&amp;" ("&amp;""&amp;_House23[[#This Row],[Party]]&amp;""&amp;"-"&amp;""&amp;_House23[[#This Row],[Abbreviation]]&amp;""&amp;")"</f>
        <v>Ryan, Patrick (D-NY)</v>
      </c>
      <c r="D371" s="70" t="s">
        <v>4367</v>
      </c>
      <c r="E371" s="199" t="s">
        <v>1056</v>
      </c>
      <c r="F371" s="204" t="s">
        <v>1056</v>
      </c>
      <c r="G371" s="204" t="str">
        <f>IF(_House23[[#This Row],[Import Name from Congress.Gov]]=_House23[[#This Row],[Test]],"","FALSE")</f>
        <v/>
      </c>
      <c r="H371" s="184" t="s">
        <v>60</v>
      </c>
      <c r="I371" s="70" t="s">
        <v>3192</v>
      </c>
      <c r="J371" s="70" t="s">
        <v>60</v>
      </c>
      <c r="K371" s="70" t="s">
        <v>1307</v>
      </c>
      <c r="L371" s="70" t="s">
        <v>303</v>
      </c>
      <c r="M371" s="70">
        <f>IF(_House23[[#This Row],[Party]]="D",1,0)</f>
        <v>1</v>
      </c>
      <c r="N371" s="70" t="s">
        <v>3193</v>
      </c>
      <c r="O371" s="70" t="s">
        <v>3194</v>
      </c>
      <c r="P371" s="206">
        <v>0</v>
      </c>
      <c r="Q371" s="206">
        <v>0</v>
      </c>
      <c r="R371" s="206">
        <v>0</v>
      </c>
      <c r="S371" s="47">
        <v>0</v>
      </c>
      <c r="T371" s="47">
        <v>0</v>
      </c>
      <c r="U371" s="47">
        <v>0</v>
      </c>
      <c r="V371" s="47">
        <f>_House23[[#This Row],[H&amp;R Block]]+_House23[[#This Row],[Intui (Turbo Tax)]]</f>
        <v>0</v>
      </c>
      <c r="W371" s="47" t="s">
        <v>1150</v>
      </c>
      <c r="X371" t="s">
        <v>1149</v>
      </c>
    </row>
    <row r="372" spans="2:24" x14ac:dyDescent="0.25">
      <c r="B372" s="162" t="s">
        <v>2554</v>
      </c>
      <c r="C372" s="162" t="str">
        <f>_House23[[#This Row],[Name]]&amp;""&amp;" ("&amp;""&amp;_House23[[#This Row],[Party]]&amp;""&amp;"-"&amp;""&amp;_House23[[#This Row],[Abbreviation]]&amp;""&amp;")"</f>
        <v>Salazar, Maria (R-FL)</v>
      </c>
      <c r="D372" s="162" t="s">
        <v>4166</v>
      </c>
      <c r="E372" s="198" t="s">
        <v>922</v>
      </c>
      <c r="F372" s="203" t="s">
        <v>922</v>
      </c>
      <c r="G372" s="203" t="str">
        <f>IF(_House23[[#This Row],[Import Name from Congress.Gov]]=_House23[[#This Row],[Test]],"","FALSE")</f>
        <v/>
      </c>
      <c r="H372" s="185" t="s">
        <v>37</v>
      </c>
      <c r="I372" s="162" t="s">
        <v>2555</v>
      </c>
      <c r="J372" s="162" t="s">
        <v>37</v>
      </c>
      <c r="K372" s="162" t="s">
        <v>1284</v>
      </c>
      <c r="L372" s="162" t="s">
        <v>305</v>
      </c>
      <c r="M372" s="162">
        <f>IF(_House23[[#This Row],[Party]]="D",1,0)</f>
        <v>0</v>
      </c>
      <c r="N372" s="162" t="s">
        <v>2556</v>
      </c>
      <c r="O372" s="162" t="s">
        <v>2557</v>
      </c>
      <c r="P372" s="205">
        <v>302921</v>
      </c>
      <c r="Q372" s="205">
        <v>17200</v>
      </c>
      <c r="R372" s="205">
        <v>0</v>
      </c>
      <c r="S372" s="47">
        <v>0</v>
      </c>
      <c r="T372" s="47">
        <v>100</v>
      </c>
      <c r="U372" s="47">
        <v>0</v>
      </c>
      <c r="V372" s="47">
        <f>_House23[[#This Row],[H&amp;R Block]]+_House23[[#This Row],[Intui (Turbo Tax)]]</f>
        <v>100</v>
      </c>
      <c r="W372" s="47" t="s">
        <v>1149</v>
      </c>
      <c r="X372" t="s">
        <v>1149</v>
      </c>
    </row>
    <row r="373" spans="2:24" x14ac:dyDescent="0.25">
      <c r="B373" s="70" t="s">
        <v>3423</v>
      </c>
      <c r="C373" s="70" t="str">
        <f>_House23[[#This Row],[Name]]&amp;""&amp;" ("&amp;""&amp;_House23[[#This Row],[Party]]&amp;""&amp;"-"&amp;""&amp;_House23[[#This Row],[Abbreviation]]&amp;""&amp;")"</f>
        <v>Salinas, Andrea (D-OR)</v>
      </c>
      <c r="D373" s="70" t="s">
        <v>4368</v>
      </c>
      <c r="E373" s="199" t="s">
        <v>3932</v>
      </c>
      <c r="F373" s="204" t="s">
        <v>3932</v>
      </c>
      <c r="G373" s="204" t="str">
        <f>IF(_House23[[#This Row],[Import Name from Congress.Gov]]=_House23[[#This Row],[Test]],"","FALSE")</f>
        <v/>
      </c>
      <c r="H373" s="184" t="s">
        <v>65</v>
      </c>
      <c r="I373" s="70" t="s">
        <v>3424</v>
      </c>
      <c r="J373" s="70" t="s">
        <v>65</v>
      </c>
      <c r="K373" s="70" t="s">
        <v>1312</v>
      </c>
      <c r="L373" s="70" t="s">
        <v>303</v>
      </c>
      <c r="M373" s="70">
        <f>IF(_House23[[#This Row],[Party]]="D",1,0)</f>
        <v>1</v>
      </c>
      <c r="N373" s="70" t="s">
        <v>3425</v>
      </c>
      <c r="O373" s="70" t="s">
        <v>3426</v>
      </c>
      <c r="P373" s="206">
        <v>0</v>
      </c>
      <c r="Q373" s="206">
        <v>0</v>
      </c>
      <c r="R373" s="206">
        <v>0</v>
      </c>
      <c r="S373" s="47">
        <v>0</v>
      </c>
      <c r="T373" s="47">
        <v>0</v>
      </c>
      <c r="U373" s="47">
        <v>0</v>
      </c>
      <c r="V373" s="47">
        <f>_House23[[#This Row],[H&amp;R Block]]+_House23[[#This Row],[Intui (Turbo Tax)]]</f>
        <v>0</v>
      </c>
      <c r="W373" s="47" t="s">
        <v>1150</v>
      </c>
      <c r="X373" t="s">
        <v>1149</v>
      </c>
    </row>
    <row r="374" spans="2:24" x14ac:dyDescent="0.25">
      <c r="B374" s="162" t="s">
        <v>3235</v>
      </c>
      <c r="C374" s="162" t="str">
        <f>_House23[[#This Row],[Name]]&amp;""&amp;" ("&amp;""&amp;_House23[[#This Row],[Party]]&amp;""&amp;"-"&amp;""&amp;_House23[[#This Row],[Abbreviation]]&amp;""&amp;")"</f>
        <v>Santos, George (R-NY)</v>
      </c>
      <c r="D374" s="162" t="s">
        <v>4167</v>
      </c>
      <c r="E374" s="198" t="s">
        <v>3923</v>
      </c>
      <c r="F374" s="203" t="s">
        <v>3923</v>
      </c>
      <c r="G374" s="203" t="str">
        <f>IF(_House23[[#This Row],[Import Name from Congress.Gov]]=_House23[[#This Row],[Test]],"","FALSE")</f>
        <v/>
      </c>
      <c r="H374" s="185" t="s">
        <v>60</v>
      </c>
      <c r="I374" s="162" t="s">
        <v>3236</v>
      </c>
      <c r="J374" s="162" t="s">
        <v>60</v>
      </c>
      <c r="K374" s="162" t="s">
        <v>1307</v>
      </c>
      <c r="L374" s="162" t="s">
        <v>305</v>
      </c>
      <c r="M374" s="162">
        <f>IF(_House23[[#This Row],[Party]]="D",1,0)</f>
        <v>0</v>
      </c>
      <c r="N374" s="162" t="s">
        <v>3237</v>
      </c>
      <c r="O374" s="162" t="s">
        <v>3238</v>
      </c>
      <c r="P374" s="205">
        <v>0</v>
      </c>
      <c r="Q374" s="205">
        <v>0</v>
      </c>
      <c r="R374" s="205">
        <v>0</v>
      </c>
      <c r="S374" s="47">
        <v>0</v>
      </c>
      <c r="T374" s="47">
        <v>0</v>
      </c>
      <c r="U374" s="47">
        <v>0</v>
      </c>
      <c r="V374" s="47">
        <f>_House23[[#This Row],[H&amp;R Block]]+_House23[[#This Row],[Intui (Turbo Tax)]]</f>
        <v>0</v>
      </c>
      <c r="W374" s="47" t="s">
        <v>1149</v>
      </c>
      <c r="X374" t="s">
        <v>1149</v>
      </c>
    </row>
    <row r="375" spans="2:24" x14ac:dyDescent="0.25">
      <c r="B375" s="70" t="s">
        <v>2864</v>
      </c>
      <c r="C375" s="70" t="str">
        <f>_House23[[#This Row],[Name]]&amp;""&amp;" ("&amp;""&amp;_House23[[#This Row],[Party]]&amp;""&amp;"-"&amp;""&amp;_House23[[#This Row],[Abbreviation]]&amp;""&amp;")"</f>
        <v>Sarbanes, John (D-MD)</v>
      </c>
      <c r="D375" s="70" t="s">
        <v>4370</v>
      </c>
      <c r="E375" s="199" t="s">
        <v>972</v>
      </c>
      <c r="F375" s="204" t="s">
        <v>972</v>
      </c>
      <c r="G375" s="204" t="str">
        <f>IF(_House23[[#This Row],[Import Name from Congress.Gov]]=_House23[[#This Row],[Test]],"","FALSE")</f>
        <v/>
      </c>
      <c r="H375" s="184" t="s">
        <v>48</v>
      </c>
      <c r="I375" s="70" t="s">
        <v>2865</v>
      </c>
      <c r="J375" s="70" t="s">
        <v>48</v>
      </c>
      <c r="K375" s="70" t="s">
        <v>1295</v>
      </c>
      <c r="L375" s="70" t="s">
        <v>303</v>
      </c>
      <c r="M375" s="70">
        <f>IF(_House23[[#This Row],[Party]]="D",1,0)</f>
        <v>1</v>
      </c>
      <c r="N375" s="70" t="s">
        <v>2866</v>
      </c>
      <c r="O375" s="70" t="s">
        <v>2867</v>
      </c>
      <c r="P375" s="206">
        <v>8900</v>
      </c>
      <c r="Q375" s="206">
        <v>0</v>
      </c>
      <c r="R375" s="206">
        <v>0</v>
      </c>
      <c r="S375" s="47">
        <v>0</v>
      </c>
      <c r="T375" s="47">
        <v>0</v>
      </c>
      <c r="U375" s="47">
        <v>0</v>
      </c>
      <c r="V375" s="47">
        <f>_House23[[#This Row],[H&amp;R Block]]+_House23[[#This Row],[Intui (Turbo Tax)]]</f>
        <v>0</v>
      </c>
      <c r="W375" s="47" t="s">
        <v>1150</v>
      </c>
      <c r="X375" t="s">
        <v>1150</v>
      </c>
    </row>
    <row r="376" spans="2:24" x14ac:dyDescent="0.25">
      <c r="B376" s="70" t="s">
        <v>3475</v>
      </c>
      <c r="C376" s="70" t="str">
        <f>_House23[[#This Row],[Name]]&amp;""&amp;" ("&amp;""&amp;_House23[[#This Row],[Party]]&amp;""&amp;"-"&amp;""&amp;_House23[[#This Row],[Abbreviation]]&amp;""&amp;")"</f>
        <v>Scanlon, Mary (D-PA)</v>
      </c>
      <c r="D376" s="70" t="s">
        <v>4371</v>
      </c>
      <c r="E376" s="199" t="s">
        <v>1081</v>
      </c>
      <c r="F376" s="204" t="s">
        <v>1081</v>
      </c>
      <c r="G376" s="204" t="str">
        <f>IF(_House23[[#This Row],[Import Name from Congress.Gov]]=_House23[[#This Row],[Test]],"","FALSE")</f>
        <v/>
      </c>
      <c r="H376" s="184" t="s">
        <v>66</v>
      </c>
      <c r="I376" s="70" t="s">
        <v>3476</v>
      </c>
      <c r="J376" s="70" t="s">
        <v>66</v>
      </c>
      <c r="K376" s="70" t="s">
        <v>1313</v>
      </c>
      <c r="L376" s="70" t="s">
        <v>303</v>
      </c>
      <c r="M376" s="70">
        <f>IF(_House23[[#This Row],[Party]]="D",1,0)</f>
        <v>1</v>
      </c>
      <c r="N376" s="70" t="s">
        <v>3477</v>
      </c>
      <c r="O376" s="70" t="s">
        <v>3478</v>
      </c>
      <c r="P376" s="206">
        <v>0</v>
      </c>
      <c r="Q376" s="206">
        <v>0</v>
      </c>
      <c r="R376" s="206">
        <v>0</v>
      </c>
      <c r="S376" s="47">
        <v>0</v>
      </c>
      <c r="T376" s="47">
        <v>0</v>
      </c>
      <c r="U376" s="47">
        <v>0</v>
      </c>
      <c r="V376" s="47">
        <f>_House23[[#This Row],[H&amp;R Block]]+_House23[[#This Row],[Intui (Turbo Tax)]]</f>
        <v>0</v>
      </c>
      <c r="W376" s="47" t="s">
        <v>1150</v>
      </c>
      <c r="X376" t="s">
        <v>1161</v>
      </c>
    </row>
    <row r="377" spans="2:24" x14ac:dyDescent="0.25">
      <c r="B377" s="70" t="s">
        <v>2728</v>
      </c>
      <c r="C377" s="70" t="str">
        <f>_House23[[#This Row],[Name]]&amp;""&amp;" ("&amp;""&amp;_House23[[#This Row],[Party]]&amp;""&amp;"-"&amp;""&amp;_House23[[#This Row],[Abbreviation]]&amp;""&amp;")"</f>
        <v>Schakowsky, Janice (D-IL)</v>
      </c>
      <c r="D377" s="70" t="s">
        <v>4372</v>
      </c>
      <c r="E377" s="199" t="s">
        <v>948</v>
      </c>
      <c r="F377" s="204" t="s">
        <v>948</v>
      </c>
      <c r="G377" s="204" t="str">
        <f>IF(_House23[[#This Row],[Import Name from Congress.Gov]]=_House23[[#This Row],[Test]],"","FALSE")</f>
        <v/>
      </c>
      <c r="H377" s="184" t="s">
        <v>41</v>
      </c>
      <c r="I377" s="70" t="s">
        <v>2729</v>
      </c>
      <c r="J377" s="70" t="s">
        <v>41</v>
      </c>
      <c r="K377" s="70" t="s">
        <v>1288</v>
      </c>
      <c r="L377" s="70" t="s">
        <v>303</v>
      </c>
      <c r="M377" s="70">
        <f>IF(_House23[[#This Row],[Party]]="D",1,0)</f>
        <v>1</v>
      </c>
      <c r="N377" s="70" t="s">
        <v>2730</v>
      </c>
      <c r="O377" s="70" t="s">
        <v>2731</v>
      </c>
      <c r="P377" s="206">
        <v>0</v>
      </c>
      <c r="Q377" s="206">
        <v>0</v>
      </c>
      <c r="R377" s="206">
        <v>0</v>
      </c>
      <c r="S377" s="47">
        <v>0</v>
      </c>
      <c r="T377" s="47">
        <v>0</v>
      </c>
      <c r="U377" s="47">
        <v>0</v>
      </c>
      <c r="V377" s="47">
        <f>_House23[[#This Row],[H&amp;R Block]]+_House23[[#This Row],[Intui (Turbo Tax)]]</f>
        <v>0</v>
      </c>
      <c r="W377" s="47" t="s">
        <v>1150</v>
      </c>
      <c r="X377" t="s">
        <v>1150</v>
      </c>
    </row>
    <row r="378" spans="2:24" x14ac:dyDescent="0.25">
      <c r="B378" s="70" t="s">
        <v>2664</v>
      </c>
      <c r="C378" s="70" t="str">
        <f>_House23[[#This Row],[Name]]&amp;""&amp;" ("&amp;""&amp;_House23[[#This Row],[Party]]&amp;""&amp;"-"&amp;""&amp;_House23[[#This Row],[Abbreviation]]&amp;""&amp;")"</f>
        <v>Schneider, Bradley (D-IL)</v>
      </c>
      <c r="D378" s="70" t="s">
        <v>4374</v>
      </c>
      <c r="E378" s="199" t="s">
        <v>940</v>
      </c>
      <c r="F378" s="204" t="s">
        <v>940</v>
      </c>
      <c r="G378" s="204" t="str">
        <f>IF(_House23[[#This Row],[Import Name from Congress.Gov]]=_House23[[#This Row],[Test]],"","FALSE")</f>
        <v/>
      </c>
      <c r="H378" s="184" t="s">
        <v>41</v>
      </c>
      <c r="I378" s="70" t="s">
        <v>2665</v>
      </c>
      <c r="J378" s="70" t="s">
        <v>41</v>
      </c>
      <c r="K378" s="70" t="s">
        <v>1288</v>
      </c>
      <c r="L378" s="70" t="s">
        <v>303</v>
      </c>
      <c r="M378" s="70">
        <f>IF(_House23[[#This Row],[Party]]="D",1,0)</f>
        <v>1</v>
      </c>
      <c r="N378" s="70" t="s">
        <v>2666</v>
      </c>
      <c r="O378" s="70" t="s">
        <v>2667</v>
      </c>
      <c r="P378" s="206">
        <v>0</v>
      </c>
      <c r="Q378" s="206">
        <v>0</v>
      </c>
      <c r="R378" s="206">
        <v>0</v>
      </c>
      <c r="S378" s="47">
        <v>0</v>
      </c>
      <c r="T378" s="47">
        <v>0</v>
      </c>
      <c r="U378" s="47">
        <v>0</v>
      </c>
      <c r="V378" s="47">
        <f>_House23[[#This Row],[H&amp;R Block]]+_House23[[#This Row],[Intui (Turbo Tax)]]</f>
        <v>0</v>
      </c>
      <c r="W378" s="47" t="s">
        <v>1150</v>
      </c>
      <c r="X378" t="s">
        <v>1149</v>
      </c>
    </row>
    <row r="379" spans="2:24" x14ac:dyDescent="0.25">
      <c r="B379" s="70" t="s">
        <v>2948</v>
      </c>
      <c r="C379" s="70" t="str">
        <f>_House23[[#This Row],[Name]]&amp;""&amp;" ("&amp;""&amp;_House23[[#This Row],[Party]]&amp;""&amp;"-"&amp;""&amp;_House23[[#This Row],[Abbreviation]]&amp;""&amp;")"</f>
        <v>Scholten, Hillary (D-MI)</v>
      </c>
      <c r="D379" s="70" t="s">
        <v>4375</v>
      </c>
      <c r="E379" s="199" t="s">
        <v>3912</v>
      </c>
      <c r="F379" s="204" t="s">
        <v>3912</v>
      </c>
      <c r="G379" s="204" t="str">
        <f>IF(_House23[[#This Row],[Import Name from Congress.Gov]]=_House23[[#This Row],[Test]],"","FALSE")</f>
        <v/>
      </c>
      <c r="H379" s="184" t="s">
        <v>50</v>
      </c>
      <c r="I379" s="70" t="s">
        <v>2949</v>
      </c>
      <c r="J379" s="70" t="s">
        <v>50</v>
      </c>
      <c r="K379" s="70" t="s">
        <v>1297</v>
      </c>
      <c r="L379" s="70" t="s">
        <v>303</v>
      </c>
      <c r="M379" s="70">
        <f>IF(_House23[[#This Row],[Party]]="D",1,0)</f>
        <v>1</v>
      </c>
      <c r="N379" s="70" t="s">
        <v>2950</v>
      </c>
      <c r="O379" s="70" t="s">
        <v>2951</v>
      </c>
      <c r="P379" s="206">
        <v>0</v>
      </c>
      <c r="Q379" s="206">
        <v>0</v>
      </c>
      <c r="R379" s="206">
        <v>0</v>
      </c>
      <c r="S379" s="47">
        <v>0</v>
      </c>
      <c r="T379" s="47">
        <v>300</v>
      </c>
      <c r="U379" s="47">
        <v>0</v>
      </c>
      <c r="V379" s="47">
        <f>_House23[[#This Row],[H&amp;R Block]]+_House23[[#This Row],[Intui (Turbo Tax)]]</f>
        <v>300</v>
      </c>
      <c r="W379" s="47" t="s">
        <v>1150</v>
      </c>
      <c r="X379" t="s">
        <v>1149</v>
      </c>
    </row>
    <row r="380" spans="2:24" x14ac:dyDescent="0.25">
      <c r="B380" s="70" t="s">
        <v>3813</v>
      </c>
      <c r="C380" s="70" t="str">
        <f>_House23[[#This Row],[Name]]&amp;""&amp;" ("&amp;""&amp;_House23[[#This Row],[Party]]&amp;""&amp;"-"&amp;""&amp;_House23[[#This Row],[Abbreviation]]&amp;""&amp;")"</f>
        <v>Schrier, Kim (D-WA)</v>
      </c>
      <c r="D380" s="70" t="s">
        <v>4376</v>
      </c>
      <c r="E380" s="199" t="s">
        <v>1139</v>
      </c>
      <c r="F380" s="204" t="s">
        <v>1139</v>
      </c>
      <c r="G380" s="204" t="str">
        <f>IF(_House23[[#This Row],[Import Name from Congress.Gov]]=_House23[[#This Row],[Test]],"","FALSE")</f>
        <v/>
      </c>
      <c r="H380" s="184" t="s">
        <v>75</v>
      </c>
      <c r="I380" s="70" t="s">
        <v>3814</v>
      </c>
      <c r="J380" s="70" t="s">
        <v>75</v>
      </c>
      <c r="K380" s="70" t="s">
        <v>1322</v>
      </c>
      <c r="L380" s="70" t="s">
        <v>303</v>
      </c>
      <c r="M380" s="70">
        <f>IF(_House23[[#This Row],[Party]]="D",1,0)</f>
        <v>1</v>
      </c>
      <c r="N380" s="70" t="s">
        <v>3815</v>
      </c>
      <c r="O380" s="70" t="s">
        <v>3816</v>
      </c>
      <c r="P380" s="206">
        <v>159480</v>
      </c>
      <c r="Q380" s="206">
        <v>3250</v>
      </c>
      <c r="R380" s="206">
        <v>0</v>
      </c>
      <c r="S380" s="47">
        <v>0</v>
      </c>
      <c r="T380" s="47">
        <v>0</v>
      </c>
      <c r="U380" s="47">
        <v>75</v>
      </c>
      <c r="V380" s="47">
        <f>_House23[[#This Row],[H&amp;R Block]]+_House23[[#This Row],[Intui (Turbo Tax)]]</f>
        <v>75</v>
      </c>
      <c r="W380" s="47" t="s">
        <v>1150</v>
      </c>
      <c r="X380" t="s">
        <v>1149</v>
      </c>
    </row>
    <row r="381" spans="2:24" x14ac:dyDescent="0.25">
      <c r="B381" s="162" t="s">
        <v>1234</v>
      </c>
      <c r="C381" s="162" t="str">
        <f>_House23[[#This Row],[Name]]&amp;""&amp;" ("&amp;""&amp;_House23[[#This Row],[Party]]&amp;""&amp;"-"&amp;""&amp;_House23[[#This Row],[Abbreviation]]&amp;""&amp;")"</f>
        <v>Scott, Austin (R-GA)</v>
      </c>
      <c r="D381" s="162" t="s">
        <v>4170</v>
      </c>
      <c r="E381" s="198" t="s">
        <v>1234</v>
      </c>
      <c r="F381" s="203" t="s">
        <v>1234</v>
      </c>
      <c r="G381" s="203" t="str">
        <f>IF(_House23[[#This Row],[Import Name from Congress.Gov]]=_House23[[#This Row],[Test]],"","FALSE")</f>
        <v/>
      </c>
      <c r="H381" s="185" t="s">
        <v>38</v>
      </c>
      <c r="I381" s="162" t="s">
        <v>2641</v>
      </c>
      <c r="J381" s="162" t="s">
        <v>38</v>
      </c>
      <c r="K381" s="162" t="s">
        <v>1285</v>
      </c>
      <c r="L381" s="162" t="s">
        <v>305</v>
      </c>
      <c r="M381" s="162">
        <f>IF(_House23[[#This Row],[Party]]="D",1,0)</f>
        <v>0</v>
      </c>
      <c r="N381" s="162" t="s">
        <v>2642</v>
      </c>
      <c r="O381" s="162" t="s">
        <v>2643</v>
      </c>
      <c r="P381" s="205">
        <v>29350</v>
      </c>
      <c r="Q381" s="205">
        <v>0</v>
      </c>
      <c r="R381" s="205">
        <v>0</v>
      </c>
      <c r="S381" s="47">
        <v>6250</v>
      </c>
      <c r="T381" s="47">
        <v>0</v>
      </c>
      <c r="U381" s="47">
        <v>0</v>
      </c>
      <c r="V381" s="47">
        <f>_House23[[#This Row],[H&amp;R Block]]+_House23[[#This Row],[Intui (Turbo Tax)]]</f>
        <v>0</v>
      </c>
      <c r="W381" s="47" t="s">
        <v>1149</v>
      </c>
      <c r="X381" t="s">
        <v>1149</v>
      </c>
    </row>
    <row r="382" spans="2:24" x14ac:dyDescent="0.25">
      <c r="B382" s="70" t="s">
        <v>3757</v>
      </c>
      <c r="C382" s="70" t="str">
        <f>_House23[[#This Row],[Name]]&amp;""&amp;" ("&amp;""&amp;_House23[[#This Row],[Party]]&amp;""&amp;"-"&amp;""&amp;_House23[[#This Row],[Abbreviation]]&amp;""&amp;")"</f>
        <v>Scott, Robert (D-VA)</v>
      </c>
      <c r="D382" s="70" t="s">
        <v>4378</v>
      </c>
      <c r="E382" s="199" t="s">
        <v>1199</v>
      </c>
      <c r="F382" s="204" t="s">
        <v>1199</v>
      </c>
      <c r="G382" s="204" t="str">
        <f>IF(_House23[[#This Row],[Import Name from Congress.Gov]]=_House23[[#This Row],[Test]],"","FALSE")</f>
        <v/>
      </c>
      <c r="H382" s="184" t="s">
        <v>74</v>
      </c>
      <c r="I382" s="70" t="s">
        <v>3758</v>
      </c>
      <c r="J382" s="70" t="s">
        <v>74</v>
      </c>
      <c r="K382" s="70" t="s">
        <v>1321</v>
      </c>
      <c r="L382" s="70" t="s">
        <v>303</v>
      </c>
      <c r="M382" s="70">
        <f>IF(_House23[[#This Row],[Party]]="D",1,0)</f>
        <v>1</v>
      </c>
      <c r="N382" s="70" t="s">
        <v>3759</v>
      </c>
      <c r="O382" s="70" t="s">
        <v>3760</v>
      </c>
      <c r="P382" s="206">
        <v>0</v>
      </c>
      <c r="Q382" s="206">
        <v>0</v>
      </c>
      <c r="R382" s="206">
        <v>0</v>
      </c>
      <c r="S382" s="47">
        <v>0</v>
      </c>
      <c r="T382" s="47">
        <v>0</v>
      </c>
      <c r="U382" s="47">
        <v>0</v>
      </c>
      <c r="V382" s="47">
        <f>_House23[[#This Row],[H&amp;R Block]]+_House23[[#This Row],[Intui (Turbo Tax)]]</f>
        <v>0</v>
      </c>
      <c r="W382" s="47" t="s">
        <v>1150</v>
      </c>
      <c r="X382" t="s">
        <v>1150</v>
      </c>
    </row>
    <row r="383" spans="2:24" x14ac:dyDescent="0.25">
      <c r="B383" s="162" t="s">
        <v>3693</v>
      </c>
      <c r="C383" s="162" t="str">
        <f>_House23[[#This Row],[Name]]&amp;""&amp;" ("&amp;""&amp;_House23[[#This Row],[Party]]&amp;""&amp;"-"&amp;""&amp;_House23[[#This Row],[Abbreviation]]&amp;""&amp;")"</f>
        <v>Self, Keith (R-TX)</v>
      </c>
      <c r="D383" s="162" t="s">
        <v>4171</v>
      </c>
      <c r="E383" s="198" t="s">
        <v>3941</v>
      </c>
      <c r="F383" s="203" t="s">
        <v>3941</v>
      </c>
      <c r="G383" s="203" t="str">
        <f>IF(_House23[[#This Row],[Import Name from Congress.Gov]]=_House23[[#This Row],[Test]],"","FALSE")</f>
        <v/>
      </c>
      <c r="H383" s="185" t="s">
        <v>71</v>
      </c>
      <c r="I383" s="162" t="s">
        <v>3694</v>
      </c>
      <c r="J383" s="162" t="s">
        <v>71</v>
      </c>
      <c r="K383" s="162" t="s">
        <v>1318</v>
      </c>
      <c r="L383" s="162" t="s">
        <v>305</v>
      </c>
      <c r="M383" s="162">
        <f>IF(_House23[[#This Row],[Party]]="D",1,0)</f>
        <v>0</v>
      </c>
      <c r="N383" s="162" t="s">
        <v>3695</v>
      </c>
      <c r="O383" s="162" t="s">
        <v>3696</v>
      </c>
      <c r="P383" s="205">
        <v>0</v>
      </c>
      <c r="Q383" s="205">
        <v>0</v>
      </c>
      <c r="R383" s="205">
        <v>0</v>
      </c>
      <c r="S383" s="47">
        <v>0</v>
      </c>
      <c r="T383" s="47">
        <v>0</v>
      </c>
      <c r="U383" s="47">
        <v>0</v>
      </c>
      <c r="V383" s="47">
        <f>_House23[[#This Row],[H&amp;R Block]]+_House23[[#This Row],[Intui (Turbo Tax)]]</f>
        <v>0</v>
      </c>
      <c r="W383" s="47" t="s">
        <v>1149</v>
      </c>
      <c r="X383" t="s">
        <v>1149</v>
      </c>
    </row>
    <row r="384" spans="2:24" x14ac:dyDescent="0.25">
      <c r="B384" s="162" t="s">
        <v>3599</v>
      </c>
      <c r="C384" s="162" t="str">
        <f>_House23[[#This Row],[Name]]&amp;""&amp;" ("&amp;""&amp;_House23[[#This Row],[Party]]&amp;""&amp;"-"&amp;""&amp;_House23[[#This Row],[Abbreviation]]&amp;""&amp;")"</f>
        <v>Sessions, Pete (R-TX)</v>
      </c>
      <c r="D384" s="162" t="s">
        <v>4172</v>
      </c>
      <c r="E384" s="198" t="s">
        <v>1104</v>
      </c>
      <c r="F384" s="203" t="s">
        <v>1104</v>
      </c>
      <c r="G384" s="203" t="str">
        <f>IF(_House23[[#This Row],[Import Name from Congress.Gov]]=_House23[[#This Row],[Test]],"","FALSE")</f>
        <v/>
      </c>
      <c r="H384" s="185" t="s">
        <v>71</v>
      </c>
      <c r="I384" s="162" t="s">
        <v>3600</v>
      </c>
      <c r="J384" s="162" t="s">
        <v>71</v>
      </c>
      <c r="K384" s="162" t="s">
        <v>1318</v>
      </c>
      <c r="L384" s="162" t="s">
        <v>305</v>
      </c>
      <c r="M384" s="162">
        <f>IF(_House23[[#This Row],[Party]]="D",1,0)</f>
        <v>0</v>
      </c>
      <c r="N384" s="162" t="s">
        <v>3601</v>
      </c>
      <c r="O384" s="162" t="s">
        <v>3602</v>
      </c>
      <c r="P384" s="205">
        <v>51200</v>
      </c>
      <c r="Q384" s="205">
        <v>0</v>
      </c>
      <c r="R384" s="205">
        <v>0</v>
      </c>
      <c r="S384" s="47">
        <v>11000</v>
      </c>
      <c r="T384" s="47">
        <v>0</v>
      </c>
      <c r="U384" s="47">
        <v>0</v>
      </c>
      <c r="V384" s="47">
        <f>_House23[[#This Row],[H&amp;R Block]]+_House23[[#This Row],[Intui (Turbo Tax)]]</f>
        <v>0</v>
      </c>
      <c r="W384" s="47" t="s">
        <v>1149</v>
      </c>
      <c r="X384" t="s">
        <v>1149</v>
      </c>
    </row>
    <row r="385" spans="2:24" x14ac:dyDescent="0.25">
      <c r="B385" s="70" t="s">
        <v>2315</v>
      </c>
      <c r="C385" s="70" t="str">
        <f>_House23[[#This Row],[Name]]&amp;""&amp;" ("&amp;""&amp;_House23[[#This Row],[Party]]&amp;""&amp;"-"&amp;""&amp;_House23[[#This Row],[Abbreviation]]&amp;""&amp;")"</f>
        <v>Sherman, Brad (D-CA)</v>
      </c>
      <c r="D385" s="70" t="s">
        <v>4380</v>
      </c>
      <c r="E385" s="199" t="s">
        <v>745</v>
      </c>
      <c r="F385" s="204" t="s">
        <v>745</v>
      </c>
      <c r="G385" s="204" t="str">
        <f>IF(_House23[[#This Row],[Import Name from Congress.Gov]]=_House23[[#This Row],[Test]],"","FALSE")</f>
        <v/>
      </c>
      <c r="H385" s="184" t="s">
        <v>33</v>
      </c>
      <c r="I385" s="70" t="s">
        <v>2316</v>
      </c>
      <c r="J385" s="70" t="s">
        <v>33</v>
      </c>
      <c r="K385" s="70" t="s">
        <v>1279</v>
      </c>
      <c r="L385" s="70" t="s">
        <v>303</v>
      </c>
      <c r="M385" s="70">
        <f>IF(_House23[[#This Row],[Party]]="D",1,0)</f>
        <v>1</v>
      </c>
      <c r="N385" s="70" t="s">
        <v>2317</v>
      </c>
      <c r="O385" s="70" t="s">
        <v>2318</v>
      </c>
      <c r="P385" s="206">
        <v>128900</v>
      </c>
      <c r="Q385" s="206">
        <v>200</v>
      </c>
      <c r="R385" s="206">
        <v>0</v>
      </c>
      <c r="S385" s="47">
        <v>0</v>
      </c>
      <c r="T385" s="47">
        <v>0</v>
      </c>
      <c r="U385" s="47">
        <v>2500</v>
      </c>
      <c r="V385" s="47">
        <f>_House23[[#This Row],[H&amp;R Block]]+_House23[[#This Row],[Intui (Turbo Tax)]]</f>
        <v>2500</v>
      </c>
      <c r="W385" s="47" t="s">
        <v>1150</v>
      </c>
      <c r="X385" t="s">
        <v>1150</v>
      </c>
    </row>
    <row r="386" spans="2:24" x14ac:dyDescent="0.25">
      <c r="B386" s="162" t="s">
        <v>2660</v>
      </c>
      <c r="C386" s="162" t="str">
        <f>_House23[[#This Row],[Name]]&amp;""&amp;" ("&amp;""&amp;_House23[[#This Row],[Party]]&amp;""&amp;"-"&amp;""&amp;_House23[[#This Row],[Abbreviation]]&amp;""&amp;")"</f>
        <v>Simpson, Michael (R-ID)</v>
      </c>
      <c r="D386" s="162" t="s">
        <v>4173</v>
      </c>
      <c r="E386" s="198" t="s">
        <v>939</v>
      </c>
      <c r="F386" s="203" t="s">
        <v>939</v>
      </c>
      <c r="G386" s="203" t="str">
        <f>IF(_House23[[#This Row],[Import Name from Congress.Gov]]=_House23[[#This Row],[Test]],"","FALSE")</f>
        <v/>
      </c>
      <c r="H386" s="185" t="s">
        <v>40</v>
      </c>
      <c r="I386" s="162" t="s">
        <v>2661</v>
      </c>
      <c r="J386" s="162" t="s">
        <v>40</v>
      </c>
      <c r="K386" s="162" t="s">
        <v>1287</v>
      </c>
      <c r="L386" s="162" t="s">
        <v>305</v>
      </c>
      <c r="M386" s="162">
        <f>IF(_House23[[#This Row],[Party]]="D",1,0)</f>
        <v>0</v>
      </c>
      <c r="N386" s="162" t="s">
        <v>2662</v>
      </c>
      <c r="O386" s="162" t="s">
        <v>2663</v>
      </c>
      <c r="P386" s="205">
        <v>0</v>
      </c>
      <c r="Q386" s="205">
        <v>0</v>
      </c>
      <c r="R386" s="205">
        <v>0</v>
      </c>
      <c r="S386" s="47">
        <v>0</v>
      </c>
      <c r="T386" s="47">
        <v>0</v>
      </c>
      <c r="U386" s="47">
        <v>0</v>
      </c>
      <c r="V386" s="47">
        <f>_House23[[#This Row],[H&amp;R Block]]+_House23[[#This Row],[Intui (Turbo Tax)]]</f>
        <v>0</v>
      </c>
      <c r="W386" s="47" t="s">
        <v>1149</v>
      </c>
      <c r="X386" t="s">
        <v>1149</v>
      </c>
    </row>
    <row r="387" spans="2:24" x14ac:dyDescent="0.25">
      <c r="B387" s="70" t="s">
        <v>2964</v>
      </c>
      <c r="C387" s="70" t="str">
        <f>_House23[[#This Row],[Name]]&amp;""&amp;" ("&amp;""&amp;_House23[[#This Row],[Party]]&amp;""&amp;"-"&amp;""&amp;_House23[[#This Row],[Abbreviation]]&amp;""&amp;")"</f>
        <v>Slotkin, Elissa (D-MI)</v>
      </c>
      <c r="D387" s="70" t="s">
        <v>4382</v>
      </c>
      <c r="E387" s="199" t="s">
        <v>998</v>
      </c>
      <c r="F387" s="204" t="s">
        <v>998</v>
      </c>
      <c r="G387" s="204" t="str">
        <f>IF(_House23[[#This Row],[Import Name from Congress.Gov]]=_House23[[#This Row],[Test]],"","FALSE")</f>
        <v/>
      </c>
      <c r="H387" s="184" t="s">
        <v>50</v>
      </c>
      <c r="I387" s="70" t="s">
        <v>2965</v>
      </c>
      <c r="J387" s="70" t="s">
        <v>50</v>
      </c>
      <c r="K387" s="70" t="s">
        <v>1297</v>
      </c>
      <c r="L387" s="70" t="s">
        <v>303</v>
      </c>
      <c r="M387" s="70">
        <f>IF(_House23[[#This Row],[Party]]="D",1,0)</f>
        <v>1</v>
      </c>
      <c r="N387" s="70" t="s">
        <v>2966</v>
      </c>
      <c r="O387" s="70" t="s">
        <v>2967</v>
      </c>
      <c r="P387" s="206">
        <v>282090</v>
      </c>
      <c r="Q387" s="206">
        <v>1006</v>
      </c>
      <c r="R387" s="206">
        <v>0</v>
      </c>
      <c r="S387" s="47">
        <v>0</v>
      </c>
      <c r="T387" s="47">
        <v>750</v>
      </c>
      <c r="U387" s="47">
        <v>235</v>
      </c>
      <c r="V387" s="47">
        <f>_House23[[#This Row],[H&amp;R Block]]+_House23[[#This Row],[Intui (Turbo Tax)]]</f>
        <v>985</v>
      </c>
      <c r="W387" s="47" t="s">
        <v>1150</v>
      </c>
      <c r="X387" t="s">
        <v>1149</v>
      </c>
    </row>
    <row r="388" spans="2:24" x14ac:dyDescent="0.25">
      <c r="B388" s="70" t="s">
        <v>3817</v>
      </c>
      <c r="C388" s="70" t="str">
        <f>_House23[[#This Row],[Name]]&amp;""&amp;" ("&amp;""&amp;_House23[[#This Row],[Party]]&amp;""&amp;"-"&amp;""&amp;_House23[[#This Row],[Abbreviation]]&amp;""&amp;")"</f>
        <v>Smith, Adam (D-WA)</v>
      </c>
      <c r="D388" s="70" t="s">
        <v>4383</v>
      </c>
      <c r="E388" s="199" t="s">
        <v>1200</v>
      </c>
      <c r="F388" s="204" t="s">
        <v>1200</v>
      </c>
      <c r="G388" s="204" t="str">
        <f>IF(_House23[[#This Row],[Import Name from Congress.Gov]]=_House23[[#This Row],[Test]],"","FALSE")</f>
        <v/>
      </c>
      <c r="H388" s="184" t="s">
        <v>75</v>
      </c>
      <c r="I388" s="70" t="s">
        <v>3818</v>
      </c>
      <c r="J388" s="70" t="s">
        <v>75</v>
      </c>
      <c r="K388" s="70" t="s">
        <v>1322</v>
      </c>
      <c r="L388" s="70" t="s">
        <v>303</v>
      </c>
      <c r="M388" s="70">
        <f>IF(_House23[[#This Row],[Party]]="D",1,0)</f>
        <v>1</v>
      </c>
      <c r="N388" s="70" t="s">
        <v>3819</v>
      </c>
      <c r="O388" s="70" t="s">
        <v>3820</v>
      </c>
      <c r="P388" s="206">
        <v>26100</v>
      </c>
      <c r="Q388" s="206">
        <v>0</v>
      </c>
      <c r="R388" s="206">
        <v>0</v>
      </c>
      <c r="S388" s="47">
        <v>0</v>
      </c>
      <c r="T388" s="47">
        <v>0</v>
      </c>
      <c r="U388" s="47">
        <v>0</v>
      </c>
      <c r="V388" s="47">
        <f>_House23[[#This Row],[H&amp;R Block]]+_House23[[#This Row],[Intui (Turbo Tax)]]</f>
        <v>0</v>
      </c>
      <c r="W388" s="47" t="s">
        <v>1150</v>
      </c>
      <c r="X388" t="s">
        <v>1150</v>
      </c>
    </row>
    <row r="389" spans="2:24" x14ac:dyDescent="0.25">
      <c r="B389" s="162" t="s">
        <v>3124</v>
      </c>
      <c r="C389" s="162" t="str">
        <f>_House23[[#This Row],[Name]]&amp;""&amp;" ("&amp;""&amp;_House23[[#This Row],[Party]]&amp;""&amp;"-"&amp;""&amp;_House23[[#This Row],[Abbreviation]]&amp;""&amp;")"</f>
        <v>Smith, Christopher (R-NJ)</v>
      </c>
      <c r="D389" s="162" t="s">
        <v>4175</v>
      </c>
      <c r="E389" s="198" t="s">
        <v>1237</v>
      </c>
      <c r="F389" s="203" t="s">
        <v>1237</v>
      </c>
      <c r="G389" s="203" t="str">
        <f>IF(_House23[[#This Row],[Import Name from Congress.Gov]]=_House23[[#This Row],[Test]],"","FALSE")</f>
        <v/>
      </c>
      <c r="H389" s="185" t="s">
        <v>58</v>
      </c>
      <c r="I389" s="162" t="s">
        <v>3125</v>
      </c>
      <c r="J389" s="162" t="s">
        <v>58</v>
      </c>
      <c r="K389" s="162" t="s">
        <v>1305</v>
      </c>
      <c r="L389" s="162" t="s">
        <v>305</v>
      </c>
      <c r="M389" s="162">
        <f>IF(_House23[[#This Row],[Party]]="D",1,0)</f>
        <v>0</v>
      </c>
      <c r="N389" s="162" t="s">
        <v>3126</v>
      </c>
      <c r="O389" s="162" t="s">
        <v>3127</v>
      </c>
      <c r="P389" s="205">
        <v>0</v>
      </c>
      <c r="Q389" s="205">
        <v>0</v>
      </c>
      <c r="R389" s="205">
        <v>0</v>
      </c>
      <c r="S389" s="47">
        <v>0</v>
      </c>
      <c r="T389" s="47">
        <v>0</v>
      </c>
      <c r="U389" s="47">
        <v>0</v>
      </c>
      <c r="V389" s="47">
        <f>_House23[[#This Row],[H&amp;R Block]]+_House23[[#This Row],[Intui (Turbo Tax)]]</f>
        <v>0</v>
      </c>
      <c r="W389" s="47" t="s">
        <v>1149</v>
      </c>
      <c r="X389" t="s">
        <v>1149</v>
      </c>
    </row>
    <row r="390" spans="2:24" x14ac:dyDescent="0.25">
      <c r="B390" s="162" t="s">
        <v>3431</v>
      </c>
      <c r="C390" s="162" t="str">
        <f>_House23[[#This Row],[Name]]&amp;""&amp;" ("&amp;""&amp;_House23[[#This Row],[Party]]&amp;""&amp;"-"&amp;""&amp;_House23[[#This Row],[Abbreviation]]&amp;""&amp;")"</f>
        <v>Smucker, Lloyd (R-PA)</v>
      </c>
      <c r="D390" s="162" t="s">
        <v>4177</v>
      </c>
      <c r="E390" s="198" t="s">
        <v>1075</v>
      </c>
      <c r="F390" s="203" t="s">
        <v>1075</v>
      </c>
      <c r="G390" s="203" t="str">
        <f>IF(_House23[[#This Row],[Import Name from Congress.Gov]]=_House23[[#This Row],[Test]],"","FALSE")</f>
        <v/>
      </c>
      <c r="H390" s="185" t="s">
        <v>66</v>
      </c>
      <c r="I390" s="162" t="s">
        <v>3432</v>
      </c>
      <c r="J390" s="162" t="s">
        <v>66</v>
      </c>
      <c r="K390" s="162" t="s">
        <v>1313</v>
      </c>
      <c r="L390" s="162" t="s">
        <v>305</v>
      </c>
      <c r="M390" s="162">
        <f>IF(_House23[[#This Row],[Party]]="D",1,0)</f>
        <v>0</v>
      </c>
      <c r="N390" s="162" t="s">
        <v>3433</v>
      </c>
      <c r="O390" s="162" t="s">
        <v>3434</v>
      </c>
      <c r="P390" s="205">
        <v>49195</v>
      </c>
      <c r="Q390" s="205">
        <v>31500</v>
      </c>
      <c r="R390" s="205">
        <v>0</v>
      </c>
      <c r="S390" s="47">
        <v>3750</v>
      </c>
      <c r="T390" s="47">
        <v>0</v>
      </c>
      <c r="U390" s="47">
        <v>0</v>
      </c>
      <c r="V390" s="47">
        <f>_House23[[#This Row],[H&amp;R Block]]+_House23[[#This Row],[Intui (Turbo Tax)]]</f>
        <v>0</v>
      </c>
      <c r="W390" s="47" t="s">
        <v>1149</v>
      </c>
      <c r="X390" t="s">
        <v>1149</v>
      </c>
    </row>
    <row r="391" spans="2:24" x14ac:dyDescent="0.25">
      <c r="B391" s="70" t="s">
        <v>2692</v>
      </c>
      <c r="C391" s="70" t="str">
        <f>_House23[[#This Row],[Name]]&amp;""&amp;" ("&amp;""&amp;_House23[[#This Row],[Party]]&amp;""&amp;"-"&amp;""&amp;_House23[[#This Row],[Abbreviation]]&amp;""&amp;")"</f>
        <v>Sorensen, Eric (D-IL)</v>
      </c>
      <c r="D391" s="70" t="s">
        <v>4384</v>
      </c>
      <c r="E391" s="199" t="s">
        <v>3905</v>
      </c>
      <c r="F391" s="204" t="s">
        <v>3905</v>
      </c>
      <c r="G391" s="204" t="str">
        <f>IF(_House23[[#This Row],[Import Name from Congress.Gov]]=_House23[[#This Row],[Test]],"","FALSE")</f>
        <v/>
      </c>
      <c r="H391" s="184" t="s">
        <v>41</v>
      </c>
      <c r="I391" s="70" t="s">
        <v>2693</v>
      </c>
      <c r="J391" s="70" t="s">
        <v>41</v>
      </c>
      <c r="K391" s="70" t="s">
        <v>1288</v>
      </c>
      <c r="L391" s="70" t="s">
        <v>303</v>
      </c>
      <c r="M391" s="70">
        <f>IF(_House23[[#This Row],[Party]]="D",1,0)</f>
        <v>1</v>
      </c>
      <c r="N391" s="70" t="s">
        <v>2694</v>
      </c>
      <c r="O391" s="70" t="s">
        <v>2695</v>
      </c>
      <c r="P391" s="206">
        <v>0</v>
      </c>
      <c r="Q391" s="206">
        <v>0</v>
      </c>
      <c r="R391" s="206">
        <v>0</v>
      </c>
      <c r="S391" s="47">
        <v>0</v>
      </c>
      <c r="T391" s="47">
        <v>0</v>
      </c>
      <c r="U391" s="47">
        <v>0</v>
      </c>
      <c r="V391" s="47">
        <f>_House23[[#This Row],[H&amp;R Block]]+_House23[[#This Row],[Intui (Turbo Tax)]]</f>
        <v>0</v>
      </c>
      <c r="W391" s="47" t="s">
        <v>1150</v>
      </c>
      <c r="X391" t="s">
        <v>1149</v>
      </c>
    </row>
    <row r="392" spans="2:24" x14ac:dyDescent="0.25">
      <c r="B392" s="70" t="s">
        <v>2590</v>
      </c>
      <c r="C392" s="70" t="str">
        <f>_House23[[#This Row],[Name]]&amp;""&amp;" ("&amp;""&amp;_House23[[#This Row],[Party]]&amp;""&amp;"-"&amp;""&amp;_House23[[#This Row],[Abbreviation]]&amp;""&amp;")"</f>
        <v>Soto, Darren (D-FL)</v>
      </c>
      <c r="D392" s="70" t="s">
        <v>4385</v>
      </c>
      <c r="E392" s="199" t="s">
        <v>927</v>
      </c>
      <c r="F392" s="204" t="s">
        <v>927</v>
      </c>
      <c r="G392" s="204" t="str">
        <f>IF(_House23[[#This Row],[Import Name from Congress.Gov]]=_House23[[#This Row],[Test]],"","FALSE")</f>
        <v/>
      </c>
      <c r="H392" s="184" t="s">
        <v>37</v>
      </c>
      <c r="I392" s="70" t="s">
        <v>2591</v>
      </c>
      <c r="J392" s="70" t="s">
        <v>37</v>
      </c>
      <c r="K392" s="70" t="s">
        <v>1284</v>
      </c>
      <c r="L392" s="70" t="s">
        <v>303</v>
      </c>
      <c r="M392" s="70">
        <f>IF(_House23[[#This Row],[Party]]="D",1,0)</f>
        <v>1</v>
      </c>
      <c r="N392" s="70" t="s">
        <v>2592</v>
      </c>
      <c r="O392" s="70" t="s">
        <v>2593</v>
      </c>
      <c r="P392" s="206">
        <v>56333</v>
      </c>
      <c r="Q392" s="206">
        <v>7500</v>
      </c>
      <c r="R392" s="206">
        <v>0</v>
      </c>
      <c r="S392" s="47">
        <v>0</v>
      </c>
      <c r="T392" s="47">
        <v>0</v>
      </c>
      <c r="U392" s="47">
        <v>0</v>
      </c>
      <c r="V392" s="47">
        <f>_House23[[#This Row],[H&amp;R Block]]+_House23[[#This Row],[Intui (Turbo Tax)]]</f>
        <v>0</v>
      </c>
      <c r="W392" s="47" t="s">
        <v>1150</v>
      </c>
      <c r="X392" t="s">
        <v>1149</v>
      </c>
    </row>
    <row r="393" spans="2:24" x14ac:dyDescent="0.25">
      <c r="B393" s="70" t="s">
        <v>3147</v>
      </c>
      <c r="C393" s="70" t="str">
        <f>_House23[[#This Row],[Name]]&amp;""&amp;" ("&amp;""&amp;_House23[[#This Row],[Party]]&amp;""&amp;"-"&amp;""&amp;_House23[[#This Row],[Abbreviation]]&amp;""&amp;")"</f>
        <v>Stansbury, Melanie (D-NM)</v>
      </c>
      <c r="D393" s="70" t="s">
        <v>4387</v>
      </c>
      <c r="E393" s="199" t="s">
        <v>1027</v>
      </c>
      <c r="F393" s="204" t="s">
        <v>1027</v>
      </c>
      <c r="G393" s="204" t="str">
        <f>IF(_House23[[#This Row],[Import Name from Congress.Gov]]=_House23[[#This Row],[Test]],"","FALSE")</f>
        <v/>
      </c>
      <c r="H393" s="184" t="s">
        <v>59</v>
      </c>
      <c r="I393" s="70" t="s">
        <v>3148</v>
      </c>
      <c r="J393" s="70" t="s">
        <v>59</v>
      </c>
      <c r="K393" s="70" t="s">
        <v>1306</v>
      </c>
      <c r="L393" s="70" t="s">
        <v>303</v>
      </c>
      <c r="M393" s="70">
        <f>IF(_House23[[#This Row],[Party]]="D",1,0)</f>
        <v>1</v>
      </c>
      <c r="N393" s="70" t="s">
        <v>3149</v>
      </c>
      <c r="O393" s="70" t="s">
        <v>3150</v>
      </c>
      <c r="P393" s="206">
        <v>41822</v>
      </c>
      <c r="Q393" s="206">
        <v>0</v>
      </c>
      <c r="R393" s="206">
        <v>0</v>
      </c>
      <c r="S393" s="47">
        <v>0</v>
      </c>
      <c r="T393" s="47">
        <v>0</v>
      </c>
      <c r="U393" s="47">
        <v>0</v>
      </c>
      <c r="V393" s="47">
        <f>_House23[[#This Row],[H&amp;R Block]]+_House23[[#This Row],[Intui (Turbo Tax)]]</f>
        <v>0</v>
      </c>
      <c r="W393" s="47" t="s">
        <v>1150</v>
      </c>
      <c r="X393" t="s">
        <v>1161</v>
      </c>
    </row>
    <row r="394" spans="2:24" x14ac:dyDescent="0.25">
      <c r="B394" s="70" t="s">
        <v>2179</v>
      </c>
      <c r="C394" s="70" t="str">
        <f>_House23[[#This Row],[Name]]&amp;""&amp;" ("&amp;""&amp;_House23[[#This Row],[Party]]&amp;""&amp;"-"&amp;""&amp;_House23[[#This Row],[Abbreviation]]&amp;""&amp;")"</f>
        <v>Stanton, Greg (D-AZ)</v>
      </c>
      <c r="D394" s="70" t="s">
        <v>4388</v>
      </c>
      <c r="E394" s="199" t="s">
        <v>854</v>
      </c>
      <c r="F394" s="204" t="s">
        <v>854</v>
      </c>
      <c r="G394" s="204" t="str">
        <f>IF(_House23[[#This Row],[Import Name from Congress.Gov]]=_House23[[#This Row],[Test]],"","FALSE")</f>
        <v/>
      </c>
      <c r="H394" s="184" t="s">
        <v>31</v>
      </c>
      <c r="I394" s="70" t="s">
        <v>2180</v>
      </c>
      <c r="J394" s="70" t="s">
        <v>31</v>
      </c>
      <c r="K394" s="70" t="s">
        <v>1277</v>
      </c>
      <c r="L394" s="70" t="s">
        <v>303</v>
      </c>
      <c r="M394" s="70">
        <f>IF(_House23[[#This Row],[Party]]="D",1,0)</f>
        <v>1</v>
      </c>
      <c r="N394" s="70" t="s">
        <v>2181</v>
      </c>
      <c r="O394" s="70" t="s">
        <v>2182</v>
      </c>
      <c r="P394" s="206">
        <v>251995</v>
      </c>
      <c r="Q394" s="206">
        <v>0</v>
      </c>
      <c r="R394" s="206">
        <v>0</v>
      </c>
      <c r="S394" s="47">
        <v>0</v>
      </c>
      <c r="T394" s="47">
        <v>0</v>
      </c>
      <c r="U394" s="47">
        <v>0</v>
      </c>
      <c r="V394" s="47">
        <f>_House23[[#This Row],[H&amp;R Block]]+_House23[[#This Row],[Intui (Turbo Tax)]]</f>
        <v>0</v>
      </c>
      <c r="W394" s="47" t="s">
        <v>1150</v>
      </c>
      <c r="X394" t="s">
        <v>1149</v>
      </c>
    </row>
    <row r="395" spans="2:24" x14ac:dyDescent="0.25">
      <c r="B395" s="162" t="s">
        <v>3004</v>
      </c>
      <c r="C395" s="162" t="str">
        <f>_House23[[#This Row],[Name]]&amp;""&amp;" ("&amp;""&amp;_House23[[#This Row],[Party]]&amp;""&amp;"-"&amp;""&amp;_House23[[#This Row],[Abbreviation]]&amp;""&amp;")"</f>
        <v>Stauber, Pete (R-MN)</v>
      </c>
      <c r="D395" s="162" t="s">
        <v>4179</v>
      </c>
      <c r="E395" s="198" t="s">
        <v>1005</v>
      </c>
      <c r="F395" s="203" t="s">
        <v>1005</v>
      </c>
      <c r="G395" s="203" t="str">
        <f>IF(_House23[[#This Row],[Import Name from Congress.Gov]]=_House23[[#This Row],[Test]],"","FALSE")</f>
        <v/>
      </c>
      <c r="H395" s="185" t="s">
        <v>51</v>
      </c>
      <c r="I395" s="162" t="s">
        <v>3005</v>
      </c>
      <c r="J395" s="162" t="s">
        <v>51</v>
      </c>
      <c r="K395" s="162" t="s">
        <v>1298</v>
      </c>
      <c r="L395" s="162" t="s">
        <v>305</v>
      </c>
      <c r="M395" s="162">
        <f>IF(_House23[[#This Row],[Party]]="D",1,0)</f>
        <v>0</v>
      </c>
      <c r="N395" s="162" t="s">
        <v>3006</v>
      </c>
      <c r="O395" s="162" t="s">
        <v>3007</v>
      </c>
      <c r="P395" s="205">
        <v>73271</v>
      </c>
      <c r="Q395" s="205">
        <v>0</v>
      </c>
      <c r="R395" s="205">
        <v>0</v>
      </c>
      <c r="S395" s="47">
        <v>12000</v>
      </c>
      <c r="T395" s="47">
        <v>0</v>
      </c>
      <c r="U395" s="47">
        <v>0</v>
      </c>
      <c r="V395" s="47">
        <f>_House23[[#This Row],[H&amp;R Block]]+_House23[[#This Row],[Intui (Turbo Tax)]]</f>
        <v>0</v>
      </c>
      <c r="W395" s="47" t="s">
        <v>1149</v>
      </c>
      <c r="X395" t="s">
        <v>1149</v>
      </c>
    </row>
    <row r="396" spans="2:24" x14ac:dyDescent="0.25">
      <c r="B396" s="162" t="s">
        <v>3207</v>
      </c>
      <c r="C396" s="162" t="str">
        <f>_House23[[#This Row],[Name]]&amp;""&amp;" ("&amp;""&amp;_House23[[#This Row],[Party]]&amp;""&amp;"-"&amp;""&amp;_House23[[#This Row],[Abbreviation]]&amp;""&amp;")"</f>
        <v>Stefanik, Elise (R-NY)</v>
      </c>
      <c r="D396" s="162" t="s">
        <v>4181</v>
      </c>
      <c r="E396" s="198" t="s">
        <v>1036</v>
      </c>
      <c r="F396" s="203" t="s">
        <v>1036</v>
      </c>
      <c r="G396" s="203" t="str">
        <f>IF(_House23[[#This Row],[Import Name from Congress.Gov]]=_House23[[#This Row],[Test]],"","FALSE")</f>
        <v/>
      </c>
      <c r="H396" s="185" t="s">
        <v>60</v>
      </c>
      <c r="I396" s="162" t="s">
        <v>3208</v>
      </c>
      <c r="J396" s="162" t="s">
        <v>60</v>
      </c>
      <c r="K396" s="162" t="s">
        <v>1307</v>
      </c>
      <c r="L396" s="162" t="s">
        <v>305</v>
      </c>
      <c r="M396" s="162">
        <f>IF(_House23[[#This Row],[Party]]="D",1,0)</f>
        <v>0</v>
      </c>
      <c r="N396" s="162" t="s">
        <v>3209</v>
      </c>
      <c r="O396" s="162" t="s">
        <v>3210</v>
      </c>
      <c r="P396" s="205">
        <v>222777</v>
      </c>
      <c r="Q396" s="205">
        <v>16075</v>
      </c>
      <c r="R396" s="205">
        <v>0</v>
      </c>
      <c r="S396" s="47">
        <v>34466</v>
      </c>
      <c r="T396" s="47">
        <v>0</v>
      </c>
      <c r="U396" s="47">
        <v>100</v>
      </c>
      <c r="V396" s="47">
        <f>_House23[[#This Row],[H&amp;R Block]]+_House23[[#This Row],[Intui (Turbo Tax)]]</f>
        <v>100</v>
      </c>
      <c r="W396" s="47" t="s">
        <v>1149</v>
      </c>
      <c r="X396" t="s">
        <v>1149</v>
      </c>
    </row>
    <row r="397" spans="2:24" x14ac:dyDescent="0.25">
      <c r="B397" s="162" t="s">
        <v>3829</v>
      </c>
      <c r="C397" s="162" t="str">
        <f>_House23[[#This Row],[Name]]&amp;""&amp;" ("&amp;""&amp;_House23[[#This Row],[Party]]&amp;""&amp;"-"&amp;""&amp;_House23[[#This Row],[Abbreviation]]&amp;""&amp;")"</f>
        <v>Steil, Bryan (R-WI)</v>
      </c>
      <c r="D397" s="162" t="s">
        <v>4182</v>
      </c>
      <c r="E397" s="198" t="s">
        <v>1142</v>
      </c>
      <c r="F397" s="203" t="s">
        <v>1142</v>
      </c>
      <c r="G397" s="203" t="str">
        <f>IF(_House23[[#This Row],[Import Name from Congress.Gov]]=_House23[[#This Row],[Test]],"","FALSE")</f>
        <v/>
      </c>
      <c r="H397" s="185" t="s">
        <v>77</v>
      </c>
      <c r="I397" s="162" t="s">
        <v>3830</v>
      </c>
      <c r="J397" s="162" t="s">
        <v>77</v>
      </c>
      <c r="K397" s="162" t="s">
        <v>1324</v>
      </c>
      <c r="L397" s="162" t="s">
        <v>305</v>
      </c>
      <c r="M397" s="162">
        <f>IF(_House23[[#This Row],[Party]]="D",1,0)</f>
        <v>0</v>
      </c>
      <c r="N397" s="162" t="s">
        <v>3831</v>
      </c>
      <c r="O397" s="162" t="s">
        <v>3832</v>
      </c>
      <c r="P397" s="205">
        <v>208550</v>
      </c>
      <c r="Q397" s="205">
        <v>6250</v>
      </c>
      <c r="R397" s="205">
        <v>0</v>
      </c>
      <c r="S397" s="47">
        <v>5600</v>
      </c>
      <c r="T397" s="47">
        <v>0</v>
      </c>
      <c r="U397" s="47">
        <v>0</v>
      </c>
      <c r="V397" s="47">
        <f>_House23[[#This Row],[H&amp;R Block]]+_House23[[#This Row],[Intui (Turbo Tax)]]</f>
        <v>0</v>
      </c>
      <c r="W397" s="47" t="s">
        <v>1149</v>
      </c>
      <c r="X397" t="s">
        <v>1149</v>
      </c>
    </row>
    <row r="398" spans="2:24" x14ac:dyDescent="0.25">
      <c r="B398" s="162" t="s">
        <v>2511</v>
      </c>
      <c r="C398" s="162" t="str">
        <f>_House23[[#This Row],[Name]]&amp;""&amp;" ("&amp;""&amp;_House23[[#This Row],[Party]]&amp;""&amp;"-"&amp;""&amp;_House23[[#This Row],[Abbreviation]]&amp;""&amp;")"</f>
        <v>Steube, W. (R-FL)</v>
      </c>
      <c r="D398" s="162" t="s">
        <v>4214</v>
      </c>
      <c r="E398" s="198" t="s">
        <v>916</v>
      </c>
      <c r="F398" s="203" t="s">
        <v>916</v>
      </c>
      <c r="G398" s="203" t="str">
        <f>IF(_House23[[#This Row],[Import Name from Congress.Gov]]=_House23[[#This Row],[Test]],"","FALSE")</f>
        <v/>
      </c>
      <c r="H398" s="185" t="s">
        <v>37</v>
      </c>
      <c r="I398" s="162" t="s">
        <v>2512</v>
      </c>
      <c r="J398" s="162" t="s">
        <v>37</v>
      </c>
      <c r="K398" s="162" t="s">
        <v>1284</v>
      </c>
      <c r="L398" s="162" t="s">
        <v>305</v>
      </c>
      <c r="M398" s="162">
        <f>IF(_House23[[#This Row],[Party]]="D",1,0)</f>
        <v>0</v>
      </c>
      <c r="N398" s="162" t="s">
        <v>2513</v>
      </c>
      <c r="O398" s="162" t="s">
        <v>2514</v>
      </c>
      <c r="P398" s="205">
        <v>0</v>
      </c>
      <c r="Q398" s="205">
        <v>0</v>
      </c>
      <c r="R398" s="205">
        <v>0</v>
      </c>
      <c r="S398" s="47">
        <v>0</v>
      </c>
      <c r="T398" s="47">
        <v>0</v>
      </c>
      <c r="U398" s="47">
        <v>0</v>
      </c>
      <c r="V398" s="47">
        <f>_House23[[#This Row],[H&amp;R Block]]+_House23[[#This Row],[Intui (Turbo Tax)]]</f>
        <v>0</v>
      </c>
      <c r="W398" s="47" t="s">
        <v>1151</v>
      </c>
      <c r="X398" t="s">
        <v>1151</v>
      </c>
    </row>
    <row r="399" spans="2:24" x14ac:dyDescent="0.25">
      <c r="B399" s="70" t="s">
        <v>2928</v>
      </c>
      <c r="C399" s="70" t="str">
        <f>_House23[[#This Row],[Name]]&amp;""&amp;" ("&amp;""&amp;_House23[[#This Row],[Party]]&amp;""&amp;"-"&amp;""&amp;_House23[[#This Row],[Abbreviation]]&amp;""&amp;")"</f>
        <v>Stevens, Haley (D-MI)</v>
      </c>
      <c r="D399" s="70" t="s">
        <v>4389</v>
      </c>
      <c r="E399" s="199" t="s">
        <v>988</v>
      </c>
      <c r="F399" s="204" t="s">
        <v>988</v>
      </c>
      <c r="G399" s="204" t="str">
        <f>IF(_House23[[#This Row],[Import Name from Congress.Gov]]=_House23[[#This Row],[Test]],"","FALSE")</f>
        <v/>
      </c>
      <c r="H399" s="184" t="s">
        <v>50</v>
      </c>
      <c r="I399" s="70" t="s">
        <v>2929</v>
      </c>
      <c r="J399" s="70" t="s">
        <v>50</v>
      </c>
      <c r="K399" s="70" t="s">
        <v>1297</v>
      </c>
      <c r="L399" s="70" t="s">
        <v>303</v>
      </c>
      <c r="M399" s="70">
        <f>IF(_House23[[#This Row],[Party]]="D",1,0)</f>
        <v>1</v>
      </c>
      <c r="N399" s="70" t="s">
        <v>2930</v>
      </c>
      <c r="O399" s="70" t="s">
        <v>2931</v>
      </c>
      <c r="P399" s="206">
        <v>241943</v>
      </c>
      <c r="Q399" s="206">
        <v>500</v>
      </c>
      <c r="R399" s="206">
        <v>0</v>
      </c>
      <c r="S399" s="47">
        <v>0</v>
      </c>
      <c r="T399" s="47">
        <v>0</v>
      </c>
      <c r="U399" s="47">
        <v>0</v>
      </c>
      <c r="V399" s="47">
        <f>_House23[[#This Row],[H&amp;R Block]]+_House23[[#This Row],[Intui (Turbo Tax)]]</f>
        <v>0</v>
      </c>
      <c r="W399" s="47" t="s">
        <v>1150</v>
      </c>
      <c r="X399" t="s">
        <v>1149</v>
      </c>
    </row>
    <row r="400" spans="2:24" x14ac:dyDescent="0.25">
      <c r="B400" s="162" t="s">
        <v>3725</v>
      </c>
      <c r="C400" s="162" t="str">
        <f>_House23[[#This Row],[Name]]&amp;""&amp;" ("&amp;""&amp;_House23[[#This Row],[Party]]&amp;""&amp;"-"&amp;""&amp;_House23[[#This Row],[Abbreviation]]&amp;""&amp;")"</f>
        <v>Stewart, Chris (R-UT)</v>
      </c>
      <c r="D400" s="162" t="s">
        <v>4183</v>
      </c>
      <c r="E400" s="198" t="s">
        <v>1122</v>
      </c>
      <c r="F400" s="203" t="s">
        <v>1122</v>
      </c>
      <c r="G400" s="203" t="str">
        <f>IF(_House23[[#This Row],[Import Name from Congress.Gov]]=_House23[[#This Row],[Test]],"","FALSE")</f>
        <v/>
      </c>
      <c r="H400" s="185" t="s">
        <v>72</v>
      </c>
      <c r="I400" s="162" t="s">
        <v>3726</v>
      </c>
      <c r="J400" s="162" t="s">
        <v>72</v>
      </c>
      <c r="K400" s="162" t="s">
        <v>1319</v>
      </c>
      <c r="L400" s="162" t="s">
        <v>305</v>
      </c>
      <c r="M400" s="162">
        <f>IF(_House23[[#This Row],[Party]]="D",1,0)</f>
        <v>0</v>
      </c>
      <c r="N400" s="162" t="s">
        <v>3727</v>
      </c>
      <c r="O400" s="162" t="s">
        <v>3728</v>
      </c>
      <c r="P400" s="205">
        <v>24800</v>
      </c>
      <c r="Q400" s="205">
        <v>2500</v>
      </c>
      <c r="R400" s="205">
        <v>0</v>
      </c>
      <c r="S400" s="47">
        <v>10410</v>
      </c>
      <c r="T400" s="47">
        <v>0</v>
      </c>
      <c r="U400" s="47">
        <v>0</v>
      </c>
      <c r="V400" s="47">
        <f>_House23[[#This Row],[H&amp;R Block]]+_House23[[#This Row],[Intui (Turbo Tax)]]</f>
        <v>0</v>
      </c>
      <c r="W400" s="47" t="s">
        <v>1149</v>
      </c>
      <c r="X400" t="s">
        <v>1149</v>
      </c>
    </row>
    <row r="401" spans="2:24" x14ac:dyDescent="0.25">
      <c r="B401" s="70" t="s">
        <v>3781</v>
      </c>
      <c r="C401" s="70" t="str">
        <f>_House23[[#This Row],[Name]]&amp;""&amp;" ("&amp;""&amp;_House23[[#This Row],[Party]]&amp;""&amp;"-"&amp;""&amp;_House23[[#This Row],[Abbreviation]]&amp;""&amp;")"</f>
        <v>Strickland, Marilyn (D-WA)</v>
      </c>
      <c r="D401" s="70" t="s">
        <v>4390</v>
      </c>
      <c r="E401" s="199" t="s">
        <v>1135</v>
      </c>
      <c r="F401" s="204" t="s">
        <v>1135</v>
      </c>
      <c r="G401" s="204" t="str">
        <f>IF(_House23[[#This Row],[Import Name from Congress.Gov]]=_House23[[#This Row],[Test]],"","FALSE")</f>
        <v/>
      </c>
      <c r="H401" s="184" t="s">
        <v>75</v>
      </c>
      <c r="I401" s="70" t="s">
        <v>3782</v>
      </c>
      <c r="J401" s="70" t="s">
        <v>75</v>
      </c>
      <c r="K401" s="70" t="s">
        <v>1322</v>
      </c>
      <c r="L401" s="70" t="s">
        <v>303</v>
      </c>
      <c r="M401" s="70">
        <f>IF(_House23[[#This Row],[Party]]="D",1,0)</f>
        <v>1</v>
      </c>
      <c r="N401" s="70" t="s">
        <v>3783</v>
      </c>
      <c r="O401" s="70" t="s">
        <v>3784</v>
      </c>
      <c r="P401" s="206">
        <v>63695</v>
      </c>
      <c r="Q401" s="206">
        <v>20400</v>
      </c>
      <c r="R401" s="206">
        <v>0</v>
      </c>
      <c r="S401" s="47">
        <v>0</v>
      </c>
      <c r="T401" s="47">
        <v>0</v>
      </c>
      <c r="U401" s="47">
        <v>0</v>
      </c>
      <c r="V401" s="47">
        <f>_House23[[#This Row],[H&amp;R Block]]+_House23[[#This Row],[Intui (Turbo Tax)]]</f>
        <v>0</v>
      </c>
      <c r="W401" s="47" t="s">
        <v>1150</v>
      </c>
      <c r="X401" t="s">
        <v>1149</v>
      </c>
    </row>
    <row r="402" spans="2:24" x14ac:dyDescent="0.25">
      <c r="B402" s="162" t="s">
        <v>2151</v>
      </c>
      <c r="C402" s="162" t="str">
        <f>_House23[[#This Row],[Name]]&amp;""&amp;" ("&amp;""&amp;_House23[[#This Row],[Party]]&amp;""&amp;"-"&amp;""&amp;_House23[[#This Row],[Abbreviation]]&amp;""&amp;")"</f>
        <v>Strong, Dale (R-AL)</v>
      </c>
      <c r="D402" s="162" t="s">
        <v>4184</v>
      </c>
      <c r="E402" s="198" t="s">
        <v>3889</v>
      </c>
      <c r="F402" s="203" t="s">
        <v>3889</v>
      </c>
      <c r="G402" s="203" t="str">
        <f>IF(_House23[[#This Row],[Import Name from Congress.Gov]]=_House23[[#This Row],[Test]],"","FALSE")</f>
        <v/>
      </c>
      <c r="H402" s="185" t="s">
        <v>29</v>
      </c>
      <c r="I402" s="162" t="s">
        <v>2152</v>
      </c>
      <c r="J402" s="162" t="s">
        <v>29</v>
      </c>
      <c r="K402" s="162" t="s">
        <v>1275</v>
      </c>
      <c r="L402" s="162" t="s">
        <v>305</v>
      </c>
      <c r="M402" s="162">
        <f>IF(_House23[[#This Row],[Party]]="D",1,0)</f>
        <v>0</v>
      </c>
      <c r="N402" s="162" t="s">
        <v>2153</v>
      </c>
      <c r="O402" s="162" t="s">
        <v>2154</v>
      </c>
      <c r="P402" s="205">
        <v>0</v>
      </c>
      <c r="Q402" s="205">
        <v>0</v>
      </c>
      <c r="R402" s="205">
        <v>0</v>
      </c>
      <c r="S402" s="47">
        <v>0</v>
      </c>
      <c r="T402" s="47">
        <v>0</v>
      </c>
      <c r="U402" s="47">
        <v>0</v>
      </c>
      <c r="V402" s="47">
        <f>_House23[[#This Row],[H&amp;R Block]]+_House23[[#This Row],[Intui (Turbo Tax)]]</f>
        <v>0</v>
      </c>
      <c r="W402" s="47" t="s">
        <v>1149</v>
      </c>
      <c r="X402" t="s">
        <v>1149</v>
      </c>
    </row>
    <row r="403" spans="2:24" x14ac:dyDescent="0.25">
      <c r="B403" s="70" t="s">
        <v>2235</v>
      </c>
      <c r="C403" s="70" t="str">
        <f>_House23[[#This Row],[Name]]&amp;""&amp;" ("&amp;""&amp;_House23[[#This Row],[Party]]&amp;""&amp;"-"&amp;""&amp;_House23[[#This Row],[Abbreviation]]&amp;""&amp;")"</f>
        <v>Swalwell, Eric (D-CA)</v>
      </c>
      <c r="D403" s="70" t="s">
        <v>4391</v>
      </c>
      <c r="E403" s="199" t="s">
        <v>863</v>
      </c>
      <c r="F403" s="204" t="s">
        <v>863</v>
      </c>
      <c r="G403" s="204" t="str">
        <f>IF(_House23[[#This Row],[Import Name from Congress.Gov]]=_House23[[#This Row],[Test]],"","FALSE")</f>
        <v/>
      </c>
      <c r="H403" s="184" t="s">
        <v>33</v>
      </c>
      <c r="I403" s="70" t="s">
        <v>2236</v>
      </c>
      <c r="J403" s="70" t="s">
        <v>33</v>
      </c>
      <c r="K403" s="70" t="s">
        <v>1279</v>
      </c>
      <c r="L403" s="70" t="s">
        <v>303</v>
      </c>
      <c r="M403" s="70">
        <f>IF(_House23[[#This Row],[Party]]="D",1,0)</f>
        <v>1</v>
      </c>
      <c r="N403" s="70" t="s">
        <v>2237</v>
      </c>
      <c r="O403" s="70" t="s">
        <v>2238</v>
      </c>
      <c r="P403" s="206">
        <v>182580</v>
      </c>
      <c r="Q403" s="206">
        <v>23525</v>
      </c>
      <c r="R403" s="206">
        <v>0</v>
      </c>
      <c r="S403" s="47">
        <v>0</v>
      </c>
      <c r="T403" s="47">
        <v>0</v>
      </c>
      <c r="U403" s="47">
        <v>0</v>
      </c>
      <c r="V403" s="47">
        <f>_House23[[#This Row],[H&amp;R Block]]+_House23[[#This Row],[Intui (Turbo Tax)]]</f>
        <v>0</v>
      </c>
      <c r="W403" s="47" t="s">
        <v>1150</v>
      </c>
      <c r="X403" t="s">
        <v>1149</v>
      </c>
    </row>
    <row r="404" spans="2:24" x14ac:dyDescent="0.25">
      <c r="B404" s="70" t="s">
        <v>3335</v>
      </c>
      <c r="C404" s="70" t="str">
        <f>_House23[[#This Row],[Name]]&amp;""&amp;" ("&amp;""&amp;_House23[[#This Row],[Party]]&amp;""&amp;"-"&amp;""&amp;_House23[[#This Row],[Abbreviation]]&amp;""&amp;")"</f>
        <v>Sykes, Emilia (D-OH)</v>
      </c>
      <c r="D404" s="70" t="s">
        <v>4392</v>
      </c>
      <c r="E404" s="199" t="s">
        <v>3928</v>
      </c>
      <c r="F404" s="204" t="s">
        <v>3928</v>
      </c>
      <c r="G404" s="204" t="str">
        <f>IF(_House23[[#This Row],[Import Name from Congress.Gov]]=_House23[[#This Row],[Test]],"","FALSE")</f>
        <v/>
      </c>
      <c r="H404" s="184" t="s">
        <v>63</v>
      </c>
      <c r="I404" s="70" t="s">
        <v>3336</v>
      </c>
      <c r="J404" s="70" t="s">
        <v>63</v>
      </c>
      <c r="K404" s="70" t="s">
        <v>1310</v>
      </c>
      <c r="L404" s="70" t="s">
        <v>303</v>
      </c>
      <c r="M404" s="70">
        <f>IF(_House23[[#This Row],[Party]]="D",1,0)</f>
        <v>1</v>
      </c>
      <c r="N404" s="70" t="s">
        <v>3337</v>
      </c>
      <c r="O404" s="70" t="s">
        <v>3338</v>
      </c>
      <c r="P404" s="206">
        <v>0</v>
      </c>
      <c r="Q404" s="206">
        <v>0</v>
      </c>
      <c r="R404" s="206">
        <v>0</v>
      </c>
      <c r="S404" s="47">
        <v>0</v>
      </c>
      <c r="T404" s="47">
        <v>0</v>
      </c>
      <c r="U404" s="47">
        <v>0</v>
      </c>
      <c r="V404" s="47">
        <f>_House23[[#This Row],[H&amp;R Block]]+_House23[[#This Row],[Intui (Turbo Tax)]]</f>
        <v>0</v>
      </c>
      <c r="W404" s="47" t="s">
        <v>1150</v>
      </c>
      <c r="X404" t="s">
        <v>1149</v>
      </c>
    </row>
    <row r="405" spans="2:24" x14ac:dyDescent="0.25">
      <c r="B405" s="70" t="s">
        <v>2343</v>
      </c>
      <c r="C405" s="70" t="str">
        <f>_House23[[#This Row],[Name]]&amp;""&amp;" ("&amp;""&amp;_House23[[#This Row],[Party]]&amp;""&amp;"-"&amp;""&amp;_House23[[#This Row],[Abbreviation]]&amp;""&amp;")"</f>
        <v>Takano, Mark (D-CA)</v>
      </c>
      <c r="D405" s="70" t="s">
        <v>4393</v>
      </c>
      <c r="E405" s="199" t="s">
        <v>886</v>
      </c>
      <c r="F405" s="204" t="s">
        <v>886</v>
      </c>
      <c r="G405" s="204" t="str">
        <f>IF(_House23[[#This Row],[Import Name from Congress.Gov]]=_House23[[#This Row],[Test]],"","FALSE")</f>
        <v/>
      </c>
      <c r="H405" s="184" t="s">
        <v>33</v>
      </c>
      <c r="I405" s="70" t="s">
        <v>2344</v>
      </c>
      <c r="J405" s="70" t="s">
        <v>33</v>
      </c>
      <c r="K405" s="70" t="s">
        <v>1279</v>
      </c>
      <c r="L405" s="70" t="s">
        <v>303</v>
      </c>
      <c r="M405" s="70">
        <f>IF(_House23[[#This Row],[Party]]="D",1,0)</f>
        <v>1</v>
      </c>
      <c r="N405" s="70" t="s">
        <v>2345</v>
      </c>
      <c r="O405" s="70" t="s">
        <v>2346</v>
      </c>
      <c r="P405" s="206">
        <v>62059</v>
      </c>
      <c r="Q405" s="206">
        <v>0</v>
      </c>
      <c r="R405" s="206">
        <v>0</v>
      </c>
      <c r="S405" s="47">
        <v>0</v>
      </c>
      <c r="T405" s="47">
        <v>0</v>
      </c>
      <c r="U405" s="47">
        <v>0</v>
      </c>
      <c r="V405" s="47">
        <f>_House23[[#This Row],[H&amp;R Block]]+_House23[[#This Row],[Intui (Turbo Tax)]]</f>
        <v>0</v>
      </c>
      <c r="W405" s="47" t="s">
        <v>1150</v>
      </c>
      <c r="X405" t="s">
        <v>1150</v>
      </c>
    </row>
    <row r="406" spans="2:24" x14ac:dyDescent="0.25">
      <c r="B406" s="70" t="s">
        <v>2936</v>
      </c>
      <c r="C406" s="70" t="str">
        <f>_House23[[#This Row],[Name]]&amp;""&amp;" ("&amp;""&amp;_House23[[#This Row],[Party]]&amp;""&amp;"-"&amp;""&amp;_House23[[#This Row],[Abbreviation]]&amp;""&amp;")"</f>
        <v>Thanedar, Shri (D-MI)</v>
      </c>
      <c r="D406" s="70" t="s">
        <v>4394</v>
      </c>
      <c r="E406" s="199" t="s">
        <v>3911</v>
      </c>
      <c r="F406" s="204" t="s">
        <v>3911</v>
      </c>
      <c r="G406" s="204" t="str">
        <f>IF(_House23[[#This Row],[Import Name from Congress.Gov]]=_House23[[#This Row],[Test]],"","FALSE")</f>
        <v/>
      </c>
      <c r="H406" s="184" t="s">
        <v>50</v>
      </c>
      <c r="I406" s="70" t="s">
        <v>2937</v>
      </c>
      <c r="J406" s="70" t="s">
        <v>50</v>
      </c>
      <c r="K406" s="70" t="s">
        <v>1297</v>
      </c>
      <c r="L406" s="70" t="s">
        <v>303</v>
      </c>
      <c r="M406" s="70">
        <f>IF(_House23[[#This Row],[Party]]="D",1,0)</f>
        <v>1</v>
      </c>
      <c r="N406" s="70" t="s">
        <v>2938</v>
      </c>
      <c r="O406" s="70" t="s">
        <v>2939</v>
      </c>
      <c r="P406" s="206">
        <v>0</v>
      </c>
      <c r="Q406" s="206">
        <v>0</v>
      </c>
      <c r="R406" s="206">
        <v>0</v>
      </c>
      <c r="S406" s="47">
        <v>0</v>
      </c>
      <c r="T406" s="47">
        <v>0</v>
      </c>
      <c r="U406" s="47">
        <v>0</v>
      </c>
      <c r="V406" s="47">
        <f>_House23[[#This Row],[H&amp;R Block]]+_House23[[#This Row],[Intui (Turbo Tax)]]</f>
        <v>0</v>
      </c>
      <c r="W406" s="47" t="s">
        <v>1150</v>
      </c>
      <c r="X406" t="s">
        <v>1150</v>
      </c>
    </row>
    <row r="407" spans="2:24" x14ac:dyDescent="0.25">
      <c r="B407" s="70" t="s">
        <v>3012</v>
      </c>
      <c r="C407" s="70" t="str">
        <f>_House23[[#This Row],[Name]]&amp;""&amp;" ("&amp;""&amp;_House23[[#This Row],[Party]]&amp;""&amp;"-"&amp;""&amp;_House23[[#This Row],[Abbreviation]]&amp;""&amp;")"</f>
        <v>Thompson, Bennie (D-MS)</v>
      </c>
      <c r="D407" s="70" t="s">
        <v>4395</v>
      </c>
      <c r="E407" s="199" t="s">
        <v>1202</v>
      </c>
      <c r="F407" s="204" t="s">
        <v>1202</v>
      </c>
      <c r="G407" s="204" t="str">
        <f>IF(_House23[[#This Row],[Import Name from Congress.Gov]]=_House23[[#This Row],[Test]],"","FALSE")</f>
        <v/>
      </c>
      <c r="H407" s="184" t="s">
        <v>52</v>
      </c>
      <c r="I407" s="70" t="s">
        <v>3013</v>
      </c>
      <c r="J407" s="70" t="s">
        <v>52</v>
      </c>
      <c r="K407" s="70" t="s">
        <v>1299</v>
      </c>
      <c r="L407" s="70" t="s">
        <v>303</v>
      </c>
      <c r="M407" s="70">
        <f>IF(_House23[[#This Row],[Party]]="D",1,0)</f>
        <v>1</v>
      </c>
      <c r="N407" s="70" t="s">
        <v>3014</v>
      </c>
      <c r="O407" s="70" t="s">
        <v>3015</v>
      </c>
      <c r="P407" s="206">
        <v>0</v>
      </c>
      <c r="Q407" s="206">
        <v>0</v>
      </c>
      <c r="R407" s="206">
        <v>0</v>
      </c>
      <c r="S407" s="47">
        <v>0</v>
      </c>
      <c r="T407" s="47">
        <v>0</v>
      </c>
      <c r="U407" s="47">
        <v>0</v>
      </c>
      <c r="V407" s="47">
        <f>_House23[[#This Row],[H&amp;R Block]]+_House23[[#This Row],[Intui (Turbo Tax)]]</f>
        <v>0</v>
      </c>
      <c r="W407" s="47" t="s">
        <v>1150</v>
      </c>
      <c r="X407" t="s">
        <v>1149</v>
      </c>
    </row>
    <row r="408" spans="2:24" x14ac:dyDescent="0.25">
      <c r="B408" s="162" t="s">
        <v>3853</v>
      </c>
      <c r="C408" s="162" t="str">
        <f>_House23[[#This Row],[Name]]&amp;""&amp;" ("&amp;""&amp;_House23[[#This Row],[Party]]&amp;""&amp;"-"&amp;""&amp;_House23[[#This Row],[Abbreviation]]&amp;""&amp;")"</f>
        <v>Tiffany, Thomas (R-WI)</v>
      </c>
      <c r="D408" s="162" t="s">
        <v>4187</v>
      </c>
      <c r="E408" s="198" t="s">
        <v>1146</v>
      </c>
      <c r="F408" s="203" t="s">
        <v>1146</v>
      </c>
      <c r="G408" s="203" t="str">
        <f>IF(_House23[[#This Row],[Import Name from Congress.Gov]]=_House23[[#This Row],[Test]],"","FALSE")</f>
        <v/>
      </c>
      <c r="H408" s="185" t="s">
        <v>77</v>
      </c>
      <c r="I408" s="162" t="s">
        <v>3854</v>
      </c>
      <c r="J408" s="162" t="s">
        <v>77</v>
      </c>
      <c r="K408" s="162" t="s">
        <v>1324</v>
      </c>
      <c r="L408" s="162" t="s">
        <v>305</v>
      </c>
      <c r="M408" s="162">
        <f>IF(_House23[[#This Row],[Party]]="D",1,0)</f>
        <v>0</v>
      </c>
      <c r="N408" s="162" t="s">
        <v>3855</v>
      </c>
      <c r="O408" s="162" t="s">
        <v>3856</v>
      </c>
      <c r="P408" s="205">
        <v>0</v>
      </c>
      <c r="Q408" s="205">
        <v>0</v>
      </c>
      <c r="R408" s="205">
        <v>0</v>
      </c>
      <c r="S408" s="47">
        <v>0</v>
      </c>
      <c r="T408" s="47">
        <v>0</v>
      </c>
      <c r="U408" s="47">
        <v>0</v>
      </c>
      <c r="V408" s="47">
        <f>_House23[[#This Row],[H&amp;R Block]]+_House23[[#This Row],[Intui (Turbo Tax)]]</f>
        <v>0</v>
      </c>
      <c r="W408" s="47" t="s">
        <v>1149</v>
      </c>
      <c r="X408" t="s">
        <v>1149</v>
      </c>
    </row>
    <row r="409" spans="2:24" x14ac:dyDescent="0.25">
      <c r="B409" s="162" t="s">
        <v>3515</v>
      </c>
      <c r="C409" s="162" t="str">
        <f>_House23[[#This Row],[Name]]&amp;""&amp;" ("&amp;""&amp;_House23[[#This Row],[Party]]&amp;""&amp;"-"&amp;""&amp;_House23[[#This Row],[Abbreviation]]&amp;""&amp;")"</f>
        <v>Timmons, William (R-SC)</v>
      </c>
      <c r="D409" s="162" t="s">
        <v>4188</v>
      </c>
      <c r="E409" s="198" t="s">
        <v>1089</v>
      </c>
      <c r="F409" s="203" t="s">
        <v>1089</v>
      </c>
      <c r="G409" s="203" t="str">
        <f>IF(_House23[[#This Row],[Import Name from Congress.Gov]]=_House23[[#This Row],[Test]],"","FALSE")</f>
        <v/>
      </c>
      <c r="H409" s="185" t="s">
        <v>68</v>
      </c>
      <c r="I409" s="162" t="s">
        <v>3516</v>
      </c>
      <c r="J409" s="162" t="s">
        <v>68</v>
      </c>
      <c r="K409" s="162" t="s">
        <v>1315</v>
      </c>
      <c r="L409" s="162" t="s">
        <v>305</v>
      </c>
      <c r="M409" s="162">
        <f>IF(_House23[[#This Row],[Party]]="D",1,0)</f>
        <v>0</v>
      </c>
      <c r="N409" s="162" t="s">
        <v>3517</v>
      </c>
      <c r="O409" s="162" t="s">
        <v>3518</v>
      </c>
      <c r="P409" s="205">
        <v>88500</v>
      </c>
      <c r="Q409" s="205">
        <v>3400</v>
      </c>
      <c r="R409" s="205">
        <v>0</v>
      </c>
      <c r="S409" s="47">
        <v>7000</v>
      </c>
      <c r="T409" s="47">
        <v>0</v>
      </c>
      <c r="U409" s="47">
        <v>3500</v>
      </c>
      <c r="V409" s="47">
        <f>_House23[[#This Row],[H&amp;R Block]]+_House23[[#This Row],[Intui (Turbo Tax)]]</f>
        <v>3500</v>
      </c>
      <c r="W409" s="47" t="s">
        <v>1149</v>
      </c>
      <c r="X409" t="s">
        <v>1149</v>
      </c>
    </row>
    <row r="410" spans="2:24" x14ac:dyDescent="0.25">
      <c r="B410" s="70" t="s">
        <v>3076</v>
      </c>
      <c r="C410" s="70" t="str">
        <f>_House23[[#This Row],[Name]]&amp;""&amp;" ("&amp;""&amp;_House23[[#This Row],[Party]]&amp;""&amp;"-"&amp;""&amp;_House23[[#This Row],[Abbreviation]]&amp;""&amp;")"</f>
        <v>Titus, Dina (D-NV)</v>
      </c>
      <c r="D410" s="70" t="s">
        <v>4189</v>
      </c>
      <c r="E410" s="199" t="s">
        <v>1015</v>
      </c>
      <c r="F410" s="204" t="s">
        <v>1015</v>
      </c>
      <c r="G410" s="204" t="str">
        <f>IF(_House23[[#This Row],[Import Name from Congress.Gov]]=_House23[[#This Row],[Test]],"","FALSE")</f>
        <v/>
      </c>
      <c r="H410" s="184" t="s">
        <v>56</v>
      </c>
      <c r="I410" s="70" t="s">
        <v>3077</v>
      </c>
      <c r="J410" s="70" t="s">
        <v>56</v>
      </c>
      <c r="K410" s="70" t="s">
        <v>1303</v>
      </c>
      <c r="L410" s="70" t="s">
        <v>303</v>
      </c>
      <c r="M410" s="70">
        <f>IF(_House23[[#This Row],[Party]]="D",1,0)</f>
        <v>1</v>
      </c>
      <c r="N410" s="70" t="s">
        <v>3078</v>
      </c>
      <c r="O410" s="70" t="s">
        <v>3079</v>
      </c>
      <c r="P410" s="206">
        <v>97791</v>
      </c>
      <c r="Q410" s="206">
        <v>300</v>
      </c>
      <c r="R410" s="206">
        <v>0</v>
      </c>
      <c r="S410" s="47">
        <v>0</v>
      </c>
      <c r="T410" s="47">
        <v>0</v>
      </c>
      <c r="U410" s="47">
        <v>0</v>
      </c>
      <c r="V410" s="47">
        <f>_House23[[#This Row],[H&amp;R Block]]+_House23[[#This Row],[Intui (Turbo Tax)]]</f>
        <v>0</v>
      </c>
      <c r="W410" s="47" t="s">
        <v>1149</v>
      </c>
      <c r="X410" t="s">
        <v>1149</v>
      </c>
    </row>
    <row r="411" spans="2:24" x14ac:dyDescent="0.25">
      <c r="B411" s="70" t="s">
        <v>2932</v>
      </c>
      <c r="C411" s="70" t="str">
        <f>_House23[[#This Row],[Name]]&amp;""&amp;" ("&amp;""&amp;_House23[[#This Row],[Party]]&amp;""&amp;"-"&amp;""&amp;_House23[[#This Row],[Abbreviation]]&amp;""&amp;")"</f>
        <v>Tlaib, Rashida (D-MI)</v>
      </c>
      <c r="D411" s="70" t="s">
        <v>4397</v>
      </c>
      <c r="E411" s="199" t="s">
        <v>990</v>
      </c>
      <c r="F411" s="204" t="s">
        <v>990</v>
      </c>
      <c r="G411" s="204" t="str">
        <f>IF(_House23[[#This Row],[Import Name from Congress.Gov]]=_House23[[#This Row],[Test]],"","FALSE")</f>
        <v/>
      </c>
      <c r="H411" s="184" t="s">
        <v>50</v>
      </c>
      <c r="I411" s="70" t="s">
        <v>2933</v>
      </c>
      <c r="J411" s="70" t="s">
        <v>50</v>
      </c>
      <c r="K411" s="70" t="s">
        <v>1297</v>
      </c>
      <c r="L411" s="70" t="s">
        <v>303</v>
      </c>
      <c r="M411" s="70">
        <f>IF(_House23[[#This Row],[Party]]="D",1,0)</f>
        <v>1</v>
      </c>
      <c r="N411" s="70" t="s">
        <v>2934</v>
      </c>
      <c r="O411" s="70" t="s">
        <v>2935</v>
      </c>
      <c r="P411" s="206">
        <v>98141</v>
      </c>
      <c r="Q411" s="206">
        <v>5505</v>
      </c>
      <c r="R411" s="206">
        <v>0</v>
      </c>
      <c r="S411" s="47">
        <v>0</v>
      </c>
      <c r="T411" s="47">
        <v>0</v>
      </c>
      <c r="U411" s="47">
        <v>0</v>
      </c>
      <c r="V411" s="47">
        <f>_House23[[#This Row],[H&amp;R Block]]+_House23[[#This Row],[Intui (Turbo Tax)]]</f>
        <v>0</v>
      </c>
      <c r="W411" s="47" t="s">
        <v>1150</v>
      </c>
      <c r="X411" t="s">
        <v>1150</v>
      </c>
    </row>
    <row r="412" spans="2:24" x14ac:dyDescent="0.25">
      <c r="B412" s="70" t="s">
        <v>2652</v>
      </c>
      <c r="C412" s="70" t="str">
        <f>_House23[[#This Row],[Name]]&amp;""&amp;" ("&amp;""&amp;_House23[[#This Row],[Party]]&amp;""&amp;"-"&amp;""&amp;_House23[[#This Row],[Abbreviation]]&amp;""&amp;")"</f>
        <v>Tokuda, Jill (D-HI)</v>
      </c>
      <c r="D412" s="70" t="s">
        <v>4398</v>
      </c>
      <c r="E412" s="199" t="s">
        <v>3903</v>
      </c>
      <c r="F412" s="204" t="s">
        <v>3903</v>
      </c>
      <c r="G412" s="204" t="str">
        <f>IF(_House23[[#This Row],[Import Name from Congress.Gov]]=_House23[[#This Row],[Test]],"","FALSE")</f>
        <v/>
      </c>
      <c r="H412" s="184" t="s">
        <v>39</v>
      </c>
      <c r="I412" s="70" t="s">
        <v>2653</v>
      </c>
      <c r="J412" s="70" t="s">
        <v>39</v>
      </c>
      <c r="K412" s="70" t="s">
        <v>1286</v>
      </c>
      <c r="L412" s="70" t="s">
        <v>303</v>
      </c>
      <c r="M412" s="70">
        <f>IF(_House23[[#This Row],[Party]]="D",1,0)</f>
        <v>1</v>
      </c>
      <c r="N412" s="70" t="s">
        <v>2654</v>
      </c>
      <c r="O412" s="70" t="s">
        <v>2655</v>
      </c>
      <c r="P412" s="206">
        <v>0</v>
      </c>
      <c r="Q412" s="206">
        <v>0</v>
      </c>
      <c r="R412" s="206">
        <v>0</v>
      </c>
      <c r="S412" s="47">
        <v>0</v>
      </c>
      <c r="T412" s="47">
        <v>0</v>
      </c>
      <c r="U412" s="47">
        <v>0</v>
      </c>
      <c r="V412" s="47">
        <f>_House23[[#This Row],[H&amp;R Block]]+_House23[[#This Row],[Intui (Turbo Tax)]]</f>
        <v>0</v>
      </c>
      <c r="W412" s="47" t="s">
        <v>1150</v>
      </c>
      <c r="X412" t="s">
        <v>1150</v>
      </c>
    </row>
    <row r="413" spans="2:24" x14ac:dyDescent="0.25">
      <c r="B413" s="70" t="s">
        <v>3179</v>
      </c>
      <c r="C413" s="70" t="str">
        <f>_House23[[#This Row],[Name]]&amp;""&amp;" ("&amp;""&amp;_House23[[#This Row],[Party]]&amp;""&amp;"-"&amp;""&amp;_House23[[#This Row],[Abbreviation]]&amp;""&amp;")"</f>
        <v>Torres, Ritchie (D-NY)</v>
      </c>
      <c r="D413" s="70" t="s">
        <v>4401</v>
      </c>
      <c r="E413" s="199" t="s">
        <v>1204</v>
      </c>
      <c r="F413" s="204" t="s">
        <v>1204</v>
      </c>
      <c r="G413" s="204" t="str">
        <f>IF(_House23[[#This Row],[Import Name from Congress.Gov]]=_House23[[#This Row],[Test]],"","FALSE")</f>
        <v/>
      </c>
      <c r="H413" s="184" t="s">
        <v>60</v>
      </c>
      <c r="I413" s="70" t="s">
        <v>3180</v>
      </c>
      <c r="J413" s="70" t="s">
        <v>60</v>
      </c>
      <c r="K413" s="70" t="s">
        <v>1307</v>
      </c>
      <c r="L413" s="70" t="s">
        <v>303</v>
      </c>
      <c r="M413" s="70">
        <f>IF(_House23[[#This Row],[Party]]="D",1,0)</f>
        <v>1</v>
      </c>
      <c r="N413" s="70" t="s">
        <v>3181</v>
      </c>
      <c r="O413" s="70" t="s">
        <v>3182</v>
      </c>
      <c r="P413" s="206">
        <v>378703</v>
      </c>
      <c r="Q413" s="206">
        <v>4250</v>
      </c>
      <c r="R413" s="206">
        <v>0</v>
      </c>
      <c r="S413" s="47">
        <v>0</v>
      </c>
      <c r="T413" s="47">
        <v>0</v>
      </c>
      <c r="U413" s="47">
        <v>1000</v>
      </c>
      <c r="V413" s="47">
        <f>_House23[[#This Row],[H&amp;R Block]]+_House23[[#This Row],[Intui (Turbo Tax)]]</f>
        <v>1000</v>
      </c>
      <c r="W413" s="47" t="s">
        <v>1150</v>
      </c>
      <c r="X413" t="s">
        <v>1149</v>
      </c>
    </row>
    <row r="414" spans="2:24" x14ac:dyDescent="0.25">
      <c r="B414" s="70" t="s">
        <v>2896</v>
      </c>
      <c r="C414" s="70" t="str">
        <f>_House23[[#This Row],[Name]]&amp;""&amp;" ("&amp;""&amp;_House23[[#This Row],[Party]]&amp;""&amp;"-"&amp;""&amp;_House23[[#This Row],[Abbreviation]]&amp;""&amp;")"</f>
        <v>Trahan, Lori (D-MA)</v>
      </c>
      <c r="D414" s="70" t="s">
        <v>4402</v>
      </c>
      <c r="E414" s="199" t="s">
        <v>979</v>
      </c>
      <c r="F414" s="204" t="s">
        <v>979</v>
      </c>
      <c r="G414" s="204" t="str">
        <f>IF(_House23[[#This Row],[Import Name from Congress.Gov]]=_House23[[#This Row],[Test]],"","FALSE")</f>
        <v/>
      </c>
      <c r="H414" s="184" t="s">
        <v>49</v>
      </c>
      <c r="I414" s="70" t="s">
        <v>2897</v>
      </c>
      <c r="J414" s="70" t="s">
        <v>49</v>
      </c>
      <c r="K414" s="70" t="s">
        <v>1296</v>
      </c>
      <c r="L414" s="70" t="s">
        <v>303</v>
      </c>
      <c r="M414" s="70">
        <f>IF(_House23[[#This Row],[Party]]="D",1,0)</f>
        <v>1</v>
      </c>
      <c r="N414" s="70" t="s">
        <v>2898</v>
      </c>
      <c r="O414" s="70" t="s">
        <v>2899</v>
      </c>
      <c r="P414" s="206">
        <v>124778</v>
      </c>
      <c r="Q414" s="206">
        <v>19650</v>
      </c>
      <c r="R414" s="206">
        <v>0</v>
      </c>
      <c r="S414" s="47">
        <v>0</v>
      </c>
      <c r="T414" s="47">
        <v>0</v>
      </c>
      <c r="U414" s="47">
        <v>0</v>
      </c>
      <c r="V414" s="47">
        <f>_House23[[#This Row],[H&amp;R Block]]+_House23[[#This Row],[Intui (Turbo Tax)]]</f>
        <v>0</v>
      </c>
      <c r="W414" s="47" t="s">
        <v>1150</v>
      </c>
      <c r="X414" t="s">
        <v>1149</v>
      </c>
    </row>
    <row r="415" spans="2:24" x14ac:dyDescent="0.25">
      <c r="B415" s="70" t="s">
        <v>2876</v>
      </c>
      <c r="C415" s="70" t="str">
        <f>_House23[[#This Row],[Name]]&amp;""&amp;" ("&amp;""&amp;_House23[[#This Row],[Party]]&amp;""&amp;"-"&amp;""&amp;_House23[[#This Row],[Abbreviation]]&amp;""&amp;")"</f>
        <v>Trone, David (D-MD)</v>
      </c>
      <c r="D415" s="70" t="s">
        <v>4403</v>
      </c>
      <c r="E415" s="199" t="s">
        <v>975</v>
      </c>
      <c r="F415" s="204" t="s">
        <v>975</v>
      </c>
      <c r="G415" s="204" t="str">
        <f>IF(_House23[[#This Row],[Import Name from Congress.Gov]]=_House23[[#This Row],[Test]],"","FALSE")</f>
        <v/>
      </c>
      <c r="H415" s="184" t="s">
        <v>48</v>
      </c>
      <c r="I415" s="70" t="s">
        <v>2877</v>
      </c>
      <c r="J415" s="70" t="s">
        <v>48</v>
      </c>
      <c r="K415" s="70" t="s">
        <v>1295</v>
      </c>
      <c r="L415" s="70" t="s">
        <v>303</v>
      </c>
      <c r="M415" s="70">
        <f>IF(_House23[[#This Row],[Party]]="D",1,0)</f>
        <v>1</v>
      </c>
      <c r="N415" s="70" t="s">
        <v>2878</v>
      </c>
      <c r="O415" s="70" t="s">
        <v>2879</v>
      </c>
      <c r="P415" s="206">
        <v>25170</v>
      </c>
      <c r="Q415" s="206">
        <v>250</v>
      </c>
      <c r="R415" s="206">
        <v>0</v>
      </c>
      <c r="S415" s="47">
        <v>0</v>
      </c>
      <c r="T415" s="47">
        <v>0</v>
      </c>
      <c r="U415" s="47">
        <v>0</v>
      </c>
      <c r="V415" s="47">
        <f>_House23[[#This Row],[H&amp;R Block]]+_House23[[#This Row],[Intui (Turbo Tax)]]</f>
        <v>0</v>
      </c>
      <c r="W415" s="47" t="s">
        <v>1150</v>
      </c>
      <c r="X415" t="s">
        <v>1149</v>
      </c>
    </row>
    <row r="416" spans="2:24" x14ac:dyDescent="0.25">
      <c r="B416" s="162" t="s">
        <v>3323</v>
      </c>
      <c r="C416" s="162" t="str">
        <f>_House23[[#This Row],[Name]]&amp;""&amp;" ("&amp;""&amp;_House23[[#This Row],[Party]]&amp;""&amp;"-"&amp;""&amp;_House23[[#This Row],[Abbreviation]]&amp;""&amp;")"</f>
        <v>Turner, Michael (R-OH)</v>
      </c>
      <c r="D416" s="162" t="s">
        <v>4190</v>
      </c>
      <c r="E416" s="198" t="s">
        <v>1054</v>
      </c>
      <c r="F416" s="203" t="s">
        <v>1054</v>
      </c>
      <c r="G416" s="203" t="str">
        <f>IF(_House23[[#This Row],[Import Name from Congress.Gov]]=_House23[[#This Row],[Test]],"","FALSE")</f>
        <v/>
      </c>
      <c r="H416" s="185" t="s">
        <v>63</v>
      </c>
      <c r="I416" s="162" t="s">
        <v>3324</v>
      </c>
      <c r="J416" s="162" t="s">
        <v>63</v>
      </c>
      <c r="K416" s="162" t="s">
        <v>1310</v>
      </c>
      <c r="L416" s="162" t="s">
        <v>305</v>
      </c>
      <c r="M416" s="162">
        <f>IF(_House23[[#This Row],[Party]]="D",1,0)</f>
        <v>0</v>
      </c>
      <c r="N416" s="162" t="s">
        <v>3325</v>
      </c>
      <c r="O416" s="162" t="s">
        <v>3326</v>
      </c>
      <c r="P416" s="205">
        <v>0</v>
      </c>
      <c r="Q416" s="205">
        <v>0</v>
      </c>
      <c r="R416" s="205">
        <v>0</v>
      </c>
      <c r="S416" s="47">
        <v>0</v>
      </c>
      <c r="T416" s="47">
        <v>0</v>
      </c>
      <c r="U416" s="47">
        <v>0</v>
      </c>
      <c r="V416" s="47">
        <f>_House23[[#This Row],[H&amp;R Block]]+_House23[[#This Row],[Intui (Turbo Tax)]]</f>
        <v>0</v>
      </c>
      <c r="W416" s="47" t="s">
        <v>1149</v>
      </c>
      <c r="X416" t="s">
        <v>1149</v>
      </c>
    </row>
    <row r="417" spans="2:24" x14ac:dyDescent="0.25">
      <c r="B417" s="70" t="s">
        <v>2680</v>
      </c>
      <c r="C417" s="70" t="str">
        <f>_House23[[#This Row],[Name]]&amp;""&amp;" ("&amp;""&amp;_House23[[#This Row],[Party]]&amp;""&amp;"-"&amp;""&amp;_House23[[#This Row],[Abbreviation]]&amp;""&amp;")"</f>
        <v>Underwood, Lauren (D-IL)</v>
      </c>
      <c r="D417" s="70" t="s">
        <v>4404</v>
      </c>
      <c r="E417" s="199" t="s">
        <v>943</v>
      </c>
      <c r="F417" s="204" t="s">
        <v>943</v>
      </c>
      <c r="G417" s="204" t="str">
        <f>IF(_House23[[#This Row],[Import Name from Congress.Gov]]=_House23[[#This Row],[Test]],"","FALSE")</f>
        <v/>
      </c>
      <c r="H417" s="184" t="s">
        <v>41</v>
      </c>
      <c r="I417" s="70" t="s">
        <v>2681</v>
      </c>
      <c r="J417" s="70" t="s">
        <v>41</v>
      </c>
      <c r="K417" s="70" t="s">
        <v>1288</v>
      </c>
      <c r="L417" s="70" t="s">
        <v>303</v>
      </c>
      <c r="M417" s="70">
        <f>IF(_House23[[#This Row],[Party]]="D",1,0)</f>
        <v>1</v>
      </c>
      <c r="N417" s="70" t="s">
        <v>2682</v>
      </c>
      <c r="O417" s="70" t="s">
        <v>2683</v>
      </c>
      <c r="P417" s="206">
        <v>0</v>
      </c>
      <c r="Q417" s="206">
        <v>0</v>
      </c>
      <c r="R417" s="206">
        <v>0</v>
      </c>
      <c r="S417" s="47">
        <v>0</v>
      </c>
      <c r="T417" s="47">
        <v>0</v>
      </c>
      <c r="U417" s="47">
        <v>0</v>
      </c>
      <c r="V417" s="47">
        <f>_House23[[#This Row],[H&amp;R Block]]+_House23[[#This Row],[Intui (Turbo Tax)]]</f>
        <v>0</v>
      </c>
      <c r="W417" s="47" t="s">
        <v>1150</v>
      </c>
      <c r="X417" t="s">
        <v>1149</v>
      </c>
    </row>
    <row r="418" spans="2:24" x14ac:dyDescent="0.25">
      <c r="B418" s="162" t="s">
        <v>3116</v>
      </c>
      <c r="C418" s="162" t="str">
        <f>_House23[[#This Row],[Name]]&amp;""&amp;" ("&amp;""&amp;_House23[[#This Row],[Party]]&amp;""&amp;"-"&amp;""&amp;_House23[[#This Row],[Abbreviation]]&amp;""&amp;")"</f>
        <v>Van Drew, Jefferson (R-NJ)</v>
      </c>
      <c r="D418" s="162" t="s">
        <v>4192</v>
      </c>
      <c r="E418" s="198" t="s">
        <v>1154</v>
      </c>
      <c r="F418" s="203" t="s">
        <v>1154</v>
      </c>
      <c r="G418" s="203" t="str">
        <f>IF(_House23[[#This Row],[Import Name from Congress.Gov]]=_House23[[#This Row],[Test]],"","FALSE")</f>
        <v/>
      </c>
      <c r="H418" s="185" t="s">
        <v>58</v>
      </c>
      <c r="I418" s="162" t="s">
        <v>3117</v>
      </c>
      <c r="J418" s="162" t="s">
        <v>58</v>
      </c>
      <c r="K418" s="162" t="s">
        <v>1305</v>
      </c>
      <c r="L418" s="162" t="s">
        <v>305</v>
      </c>
      <c r="M418" s="162">
        <f>IF(_House23[[#This Row],[Party]]="D",1,0)</f>
        <v>0</v>
      </c>
      <c r="N418" s="162" t="s">
        <v>3118</v>
      </c>
      <c r="O418" s="162" t="s">
        <v>3119</v>
      </c>
      <c r="P418" s="205">
        <v>0</v>
      </c>
      <c r="Q418" s="205">
        <v>0</v>
      </c>
      <c r="R418" s="205">
        <v>0</v>
      </c>
      <c r="S418" s="47">
        <v>0</v>
      </c>
      <c r="T418" s="47">
        <v>0</v>
      </c>
      <c r="U418" s="47">
        <v>0</v>
      </c>
      <c r="V418" s="47">
        <f>_House23[[#This Row],[H&amp;R Block]]+_House23[[#This Row],[Intui (Turbo Tax)]]</f>
        <v>0</v>
      </c>
      <c r="W418" s="47" t="s">
        <v>1149</v>
      </c>
      <c r="X418" t="s">
        <v>1149</v>
      </c>
    </row>
    <row r="419" spans="2:24" x14ac:dyDescent="0.25">
      <c r="B419" s="162" t="s">
        <v>3837</v>
      </c>
      <c r="C419" s="162" t="str">
        <f>_House23[[#This Row],[Name]]&amp;""&amp;" ("&amp;""&amp;_House23[[#This Row],[Party]]&amp;""&amp;"-"&amp;""&amp;_House23[[#This Row],[Abbreviation]]&amp;""&amp;")"</f>
        <v>Van Orden, Derrick (R-WI)</v>
      </c>
      <c r="D419" s="162" t="s">
        <v>4194</v>
      </c>
      <c r="E419" s="198" t="s">
        <v>3945</v>
      </c>
      <c r="F419" s="203" t="s">
        <v>3945</v>
      </c>
      <c r="G419" s="203" t="str">
        <f>IF(_House23[[#This Row],[Import Name from Congress.Gov]]=_House23[[#This Row],[Test]],"","FALSE")</f>
        <v/>
      </c>
      <c r="H419" s="185" t="s">
        <v>77</v>
      </c>
      <c r="I419" s="162" t="s">
        <v>3838</v>
      </c>
      <c r="J419" s="162" t="s">
        <v>77</v>
      </c>
      <c r="K419" s="162" t="s">
        <v>1324</v>
      </c>
      <c r="L419" s="162" t="s">
        <v>305</v>
      </c>
      <c r="M419" s="162">
        <f>IF(_House23[[#This Row],[Party]]="D",1,0)</f>
        <v>0</v>
      </c>
      <c r="N419" s="162" t="s">
        <v>3839</v>
      </c>
      <c r="O419" s="162" t="s">
        <v>3840</v>
      </c>
      <c r="P419" s="205">
        <v>0</v>
      </c>
      <c r="Q419" s="205">
        <v>0</v>
      </c>
      <c r="R419" s="205">
        <v>0</v>
      </c>
      <c r="S419" s="47">
        <v>0</v>
      </c>
      <c r="T419" s="47">
        <v>0</v>
      </c>
      <c r="U419" s="47">
        <v>0</v>
      </c>
      <c r="V419" s="47">
        <f>_House23[[#This Row],[H&amp;R Block]]+_House23[[#This Row],[Intui (Turbo Tax)]]</f>
        <v>0</v>
      </c>
      <c r="W419" s="47" t="s">
        <v>1149</v>
      </c>
      <c r="X419" t="s">
        <v>1149</v>
      </c>
    </row>
    <row r="420" spans="2:24" x14ac:dyDescent="0.25">
      <c r="B420" s="70" t="s">
        <v>2403</v>
      </c>
      <c r="C420" s="70" t="str">
        <f>_House23[[#This Row],[Name]]&amp;""&amp;" ("&amp;""&amp;_House23[[#This Row],[Party]]&amp;""&amp;"-"&amp;""&amp;_House23[[#This Row],[Abbreviation]]&amp;""&amp;")"</f>
        <v>Vargas, Juan (D-CA)</v>
      </c>
      <c r="D420" s="70" t="s">
        <v>4405</v>
      </c>
      <c r="E420" s="199" t="s">
        <v>896</v>
      </c>
      <c r="F420" s="204" t="s">
        <v>896</v>
      </c>
      <c r="G420" s="204" t="str">
        <f>IF(_House23[[#This Row],[Import Name from Congress.Gov]]=_House23[[#This Row],[Test]],"","FALSE")</f>
        <v/>
      </c>
      <c r="H420" s="184" t="s">
        <v>33</v>
      </c>
      <c r="I420" s="70" t="s">
        <v>2404</v>
      </c>
      <c r="J420" s="70" t="s">
        <v>33</v>
      </c>
      <c r="K420" s="70" t="s">
        <v>1279</v>
      </c>
      <c r="L420" s="70" t="s">
        <v>303</v>
      </c>
      <c r="M420" s="70">
        <f>IF(_House23[[#This Row],[Party]]="D",1,0)</f>
        <v>1</v>
      </c>
      <c r="N420" s="70" t="s">
        <v>2405</v>
      </c>
      <c r="O420" s="70" t="s">
        <v>2406</v>
      </c>
      <c r="P420" s="206">
        <v>77900</v>
      </c>
      <c r="Q420" s="206">
        <v>0</v>
      </c>
      <c r="R420" s="206">
        <v>0</v>
      </c>
      <c r="S420" s="47">
        <v>0</v>
      </c>
      <c r="T420" s="47">
        <v>0</v>
      </c>
      <c r="U420" s="47">
        <v>0</v>
      </c>
      <c r="V420" s="47">
        <f>_House23[[#This Row],[H&amp;R Block]]+_House23[[#This Row],[Intui (Turbo Tax)]]</f>
        <v>0</v>
      </c>
      <c r="W420" s="47" t="s">
        <v>1150</v>
      </c>
      <c r="X420" t="s">
        <v>1150</v>
      </c>
    </row>
    <row r="421" spans="2:24" x14ac:dyDescent="0.25">
      <c r="B421" s="70" t="s">
        <v>3151</v>
      </c>
      <c r="C421" s="70" t="str">
        <f>_House23[[#This Row],[Name]]&amp;""&amp;" ("&amp;""&amp;_House23[[#This Row],[Party]]&amp;""&amp;"-"&amp;""&amp;_House23[[#This Row],[Abbreviation]]&amp;""&amp;")"</f>
        <v>Vasquez, Gabe (D-NM)</v>
      </c>
      <c r="D421" s="70" t="s">
        <v>4406</v>
      </c>
      <c r="E421" s="199" t="s">
        <v>3918</v>
      </c>
      <c r="F421" s="204" t="s">
        <v>3918</v>
      </c>
      <c r="G421" s="204" t="str">
        <f>IF(_House23[[#This Row],[Import Name from Congress.Gov]]=_House23[[#This Row],[Test]],"","FALSE")</f>
        <v/>
      </c>
      <c r="H421" s="184" t="s">
        <v>59</v>
      </c>
      <c r="I421" s="70" t="s">
        <v>3152</v>
      </c>
      <c r="J421" s="70" t="s">
        <v>59</v>
      </c>
      <c r="K421" s="70" t="s">
        <v>1306</v>
      </c>
      <c r="L421" s="70" t="s">
        <v>303</v>
      </c>
      <c r="M421" s="70">
        <f>IF(_House23[[#This Row],[Party]]="D",1,0)</f>
        <v>1</v>
      </c>
      <c r="N421" s="70" t="s">
        <v>3153</v>
      </c>
      <c r="O421" s="70" t="s">
        <v>3154</v>
      </c>
      <c r="P421" s="206">
        <v>0</v>
      </c>
      <c r="Q421" s="206">
        <v>0</v>
      </c>
      <c r="R421" s="206">
        <v>0</v>
      </c>
      <c r="S421" s="47">
        <v>0</v>
      </c>
      <c r="T421" s="47">
        <v>500</v>
      </c>
      <c r="U421" s="47">
        <v>0</v>
      </c>
      <c r="V421" s="47">
        <f>_House23[[#This Row],[H&amp;R Block]]+_House23[[#This Row],[Intui (Turbo Tax)]]</f>
        <v>500</v>
      </c>
      <c r="W421" s="47" t="s">
        <v>1150</v>
      </c>
      <c r="X421" t="s">
        <v>1149</v>
      </c>
    </row>
    <row r="422" spans="2:24" x14ac:dyDescent="0.25">
      <c r="B422" s="70" t="s">
        <v>3251</v>
      </c>
      <c r="C422" s="70" t="str">
        <f>_House23[[#This Row],[Name]]&amp;""&amp;" ("&amp;""&amp;_House23[[#This Row],[Party]]&amp;""&amp;"-"&amp;""&amp;_House23[[#This Row],[Abbreviation]]&amp;""&amp;")"</f>
        <v>Velazquez, Nydia (D-NY)</v>
      </c>
      <c r="D422" s="70" t="s">
        <v>4408</v>
      </c>
      <c r="E422" s="199" t="s">
        <v>1042</v>
      </c>
      <c r="F422" s="204" t="s">
        <v>1042</v>
      </c>
      <c r="G422" s="204" t="str">
        <f>IF(_House23[[#This Row],[Import Name from Congress.Gov]]=_House23[[#This Row],[Test]],"","FALSE")</f>
        <v/>
      </c>
      <c r="H422" s="184" t="s">
        <v>60</v>
      </c>
      <c r="I422" s="70" t="s">
        <v>3252</v>
      </c>
      <c r="J422" s="70" t="s">
        <v>60</v>
      </c>
      <c r="K422" s="70" t="s">
        <v>1307</v>
      </c>
      <c r="L422" s="70" t="s">
        <v>303</v>
      </c>
      <c r="M422" s="70">
        <f>IF(_House23[[#This Row],[Party]]="D",1,0)</f>
        <v>1</v>
      </c>
      <c r="N422" s="70" t="s">
        <v>3253</v>
      </c>
      <c r="O422" s="70" t="s">
        <v>3254</v>
      </c>
      <c r="P422" s="206">
        <v>27200</v>
      </c>
      <c r="Q422" s="206">
        <v>0</v>
      </c>
      <c r="R422" s="206">
        <v>0</v>
      </c>
      <c r="S422" s="47">
        <v>0</v>
      </c>
      <c r="T422" s="47">
        <v>0</v>
      </c>
      <c r="U422" s="47">
        <v>0</v>
      </c>
      <c r="V422" s="47">
        <f>_House23[[#This Row],[H&amp;R Block]]+_House23[[#This Row],[Intui (Turbo Tax)]]</f>
        <v>0</v>
      </c>
      <c r="W422" s="47" t="s">
        <v>1150</v>
      </c>
      <c r="X422" t="s">
        <v>1150</v>
      </c>
    </row>
    <row r="423" spans="2:24" x14ac:dyDescent="0.25">
      <c r="B423" s="162" t="s">
        <v>2578</v>
      </c>
      <c r="C423" s="162" t="str">
        <f>_House23[[#This Row],[Name]]&amp;""&amp;" ("&amp;""&amp;_House23[[#This Row],[Party]]&amp;""&amp;"-"&amp;""&amp;_House23[[#This Row],[Abbreviation]]&amp;""&amp;")"</f>
        <v>Waltz, Michael (R-FL)</v>
      </c>
      <c r="D423" s="162" t="s">
        <v>4197</v>
      </c>
      <c r="E423" s="198" t="s">
        <v>925</v>
      </c>
      <c r="F423" s="203" t="s">
        <v>925</v>
      </c>
      <c r="G423" s="203" t="str">
        <f>IF(_House23[[#This Row],[Import Name from Congress.Gov]]=_House23[[#This Row],[Test]],"","FALSE")</f>
        <v/>
      </c>
      <c r="H423" s="185" t="s">
        <v>37</v>
      </c>
      <c r="I423" s="162" t="s">
        <v>2579</v>
      </c>
      <c r="J423" s="162" t="s">
        <v>37</v>
      </c>
      <c r="K423" s="162" t="s">
        <v>1284</v>
      </c>
      <c r="L423" s="162" t="s">
        <v>305</v>
      </c>
      <c r="M423" s="162">
        <f>IF(_House23[[#This Row],[Party]]="D",1,0)</f>
        <v>0</v>
      </c>
      <c r="N423" s="162" t="s">
        <v>2580</v>
      </c>
      <c r="O423" s="162" t="s">
        <v>2581</v>
      </c>
      <c r="P423" s="205">
        <v>87613</v>
      </c>
      <c r="Q423" s="205">
        <v>6305</v>
      </c>
      <c r="R423" s="205">
        <v>0</v>
      </c>
      <c r="S423" s="47">
        <v>9766</v>
      </c>
      <c r="T423" s="47">
        <v>0</v>
      </c>
      <c r="U423" s="47">
        <v>0</v>
      </c>
      <c r="V423" s="47">
        <f>_House23[[#This Row],[H&amp;R Block]]+_House23[[#This Row],[Intui (Turbo Tax)]]</f>
        <v>0</v>
      </c>
      <c r="W423" s="47" t="s">
        <v>1149</v>
      </c>
      <c r="X423" t="s">
        <v>1149</v>
      </c>
    </row>
    <row r="424" spans="2:24" x14ac:dyDescent="0.25">
      <c r="B424" s="70" t="s">
        <v>2546</v>
      </c>
      <c r="C424" s="70" t="str">
        <f>_House23[[#This Row],[Name]]&amp;""&amp;" ("&amp;""&amp;_House23[[#This Row],[Party]]&amp;""&amp;"-"&amp;""&amp;_House23[[#This Row],[Abbreviation]]&amp;""&amp;")"</f>
        <v>Wasserman Schultz, Debbie (D-FL)</v>
      </c>
      <c r="D424" s="70" t="s">
        <v>4409</v>
      </c>
      <c r="E424" s="199" t="s">
        <v>1159</v>
      </c>
      <c r="F424" s="204" t="s">
        <v>1159</v>
      </c>
      <c r="G424" s="204" t="str">
        <f>IF(_House23[[#This Row],[Import Name from Congress.Gov]]=_House23[[#This Row],[Test]],"","FALSE")</f>
        <v/>
      </c>
      <c r="H424" s="184" t="s">
        <v>37</v>
      </c>
      <c r="I424" s="70" t="s">
        <v>2547</v>
      </c>
      <c r="J424" s="70" t="s">
        <v>37</v>
      </c>
      <c r="K424" s="70" t="s">
        <v>1284</v>
      </c>
      <c r="L424" s="70" t="s">
        <v>303</v>
      </c>
      <c r="M424" s="70">
        <f>IF(_House23[[#This Row],[Party]]="D",1,0)</f>
        <v>1</v>
      </c>
      <c r="N424" s="70" t="s">
        <v>2548</v>
      </c>
      <c r="O424" s="70" t="s">
        <v>2549</v>
      </c>
      <c r="P424" s="206">
        <v>0</v>
      </c>
      <c r="Q424" s="206">
        <v>0</v>
      </c>
      <c r="R424" s="206">
        <v>0</v>
      </c>
      <c r="S424" s="47">
        <v>0</v>
      </c>
      <c r="T424" s="47">
        <v>0</v>
      </c>
      <c r="U424" s="47">
        <v>0</v>
      </c>
      <c r="V424" s="47">
        <f>_House23[[#This Row],[H&amp;R Block]]+_House23[[#This Row],[Intui (Turbo Tax)]]</f>
        <v>0</v>
      </c>
      <c r="W424" s="47" t="s">
        <v>1150</v>
      </c>
      <c r="X424" t="s">
        <v>1149</v>
      </c>
    </row>
    <row r="425" spans="2:24" x14ac:dyDescent="0.25">
      <c r="B425" s="70" t="s">
        <v>2363</v>
      </c>
      <c r="C425" s="70" t="str">
        <f>_House23[[#This Row],[Name]]&amp;""&amp;" ("&amp;""&amp;_House23[[#This Row],[Party]]&amp;""&amp;"-"&amp;""&amp;_House23[[#This Row],[Abbreviation]]&amp;""&amp;")"</f>
        <v>Waters, Maxine (D-CA)</v>
      </c>
      <c r="D425" s="70" t="s">
        <v>4410</v>
      </c>
      <c r="E425" s="199" t="s">
        <v>888</v>
      </c>
      <c r="F425" s="204" t="s">
        <v>888</v>
      </c>
      <c r="G425" s="204" t="str">
        <f>IF(_House23[[#This Row],[Import Name from Congress.Gov]]=_House23[[#This Row],[Test]],"","FALSE")</f>
        <v/>
      </c>
      <c r="H425" s="184" t="s">
        <v>33</v>
      </c>
      <c r="I425" s="70" t="s">
        <v>2364</v>
      </c>
      <c r="J425" s="70" t="s">
        <v>33</v>
      </c>
      <c r="K425" s="70" t="s">
        <v>1279</v>
      </c>
      <c r="L425" s="70" t="s">
        <v>303</v>
      </c>
      <c r="M425" s="70">
        <f>IF(_House23[[#This Row],[Party]]="D",1,0)</f>
        <v>1</v>
      </c>
      <c r="N425" s="70" t="s">
        <v>2365</v>
      </c>
      <c r="O425" s="70" t="s">
        <v>2366</v>
      </c>
      <c r="P425" s="206">
        <v>106950</v>
      </c>
      <c r="Q425" s="206">
        <v>0</v>
      </c>
      <c r="R425" s="206">
        <v>0</v>
      </c>
      <c r="S425" s="47">
        <v>0</v>
      </c>
      <c r="T425" s="47">
        <v>2500</v>
      </c>
      <c r="U425" s="47">
        <v>2500</v>
      </c>
      <c r="V425" s="47">
        <f>_House23[[#This Row],[H&amp;R Block]]+_House23[[#This Row],[Intui (Turbo Tax)]]</f>
        <v>5000</v>
      </c>
      <c r="W425" s="47" t="s">
        <v>1150</v>
      </c>
      <c r="X425" t="s">
        <v>1150</v>
      </c>
    </row>
    <row r="426" spans="2:24" x14ac:dyDescent="0.25">
      <c r="B426" s="70" t="s">
        <v>3108</v>
      </c>
      <c r="C426" s="70" t="str">
        <f>_House23[[#This Row],[Name]]&amp;""&amp;" ("&amp;""&amp;_House23[[#This Row],[Party]]&amp;""&amp;"-"&amp;""&amp;_House23[[#This Row],[Abbreviation]]&amp;""&amp;")"</f>
        <v>Watson Coleman, Bonnie (D-NJ)</v>
      </c>
      <c r="D426" s="70" t="s">
        <v>4411</v>
      </c>
      <c r="E426" s="199" t="s">
        <v>1160</v>
      </c>
      <c r="F426" s="204" t="s">
        <v>1160</v>
      </c>
      <c r="G426" s="204" t="str">
        <f>IF(_House23[[#This Row],[Import Name from Congress.Gov]]=_House23[[#This Row],[Test]],"","FALSE")</f>
        <v/>
      </c>
      <c r="H426" s="184" t="s">
        <v>58</v>
      </c>
      <c r="I426" s="70" t="s">
        <v>3109</v>
      </c>
      <c r="J426" s="70" t="s">
        <v>58</v>
      </c>
      <c r="K426" s="70" t="s">
        <v>1305</v>
      </c>
      <c r="L426" s="70" t="s">
        <v>303</v>
      </c>
      <c r="M426" s="70">
        <f>IF(_House23[[#This Row],[Party]]="D",1,0)</f>
        <v>1</v>
      </c>
      <c r="N426" s="70" t="s">
        <v>3110</v>
      </c>
      <c r="O426" s="70" t="s">
        <v>3111</v>
      </c>
      <c r="P426" s="206">
        <v>0</v>
      </c>
      <c r="Q426" s="206">
        <v>0</v>
      </c>
      <c r="R426" s="206">
        <v>0</v>
      </c>
      <c r="S426" s="47">
        <v>0</v>
      </c>
      <c r="T426" s="47">
        <v>0</v>
      </c>
      <c r="U426" s="47">
        <v>0</v>
      </c>
      <c r="V426" s="47">
        <f>_House23[[#This Row],[H&amp;R Block]]+_House23[[#This Row],[Intui (Turbo Tax)]]</f>
        <v>0</v>
      </c>
      <c r="W426" s="47" t="s">
        <v>1150</v>
      </c>
      <c r="X426" t="s">
        <v>1150</v>
      </c>
    </row>
    <row r="427" spans="2:24" x14ac:dyDescent="0.25">
      <c r="B427" s="162" t="s">
        <v>3587</v>
      </c>
      <c r="C427" s="162" t="str">
        <f>_House23[[#This Row],[Name]]&amp;""&amp;" ("&amp;""&amp;_House23[[#This Row],[Party]]&amp;""&amp;"-"&amp;""&amp;_House23[[#This Row],[Abbreviation]]&amp;""&amp;")"</f>
        <v>Weber, Randy (R-TX)</v>
      </c>
      <c r="D427" s="162" t="s">
        <v>4198</v>
      </c>
      <c r="E427" s="198" t="s">
        <v>1239</v>
      </c>
      <c r="F427" s="203" t="s">
        <v>1239</v>
      </c>
      <c r="G427" s="203" t="str">
        <f>IF(_House23[[#This Row],[Import Name from Congress.Gov]]=_House23[[#This Row],[Test]],"","FALSE")</f>
        <v/>
      </c>
      <c r="H427" s="185" t="s">
        <v>71</v>
      </c>
      <c r="I427" s="162" t="s">
        <v>3588</v>
      </c>
      <c r="J427" s="162" t="s">
        <v>71</v>
      </c>
      <c r="K427" s="162" t="s">
        <v>1318</v>
      </c>
      <c r="L427" s="162" t="s">
        <v>305</v>
      </c>
      <c r="M427" s="162">
        <f>IF(_House23[[#This Row],[Party]]="D",1,0)</f>
        <v>0</v>
      </c>
      <c r="N427" s="162" t="s">
        <v>3589</v>
      </c>
      <c r="O427" s="162" t="s">
        <v>3590</v>
      </c>
      <c r="P427" s="205">
        <v>35600</v>
      </c>
      <c r="Q427" s="205">
        <v>0</v>
      </c>
      <c r="R427" s="205">
        <v>0</v>
      </c>
      <c r="S427" s="47">
        <v>7500</v>
      </c>
      <c r="T427" s="47">
        <v>0</v>
      </c>
      <c r="U427" s="47">
        <v>0</v>
      </c>
      <c r="V427" s="47">
        <f>_House23[[#This Row],[H&amp;R Block]]+_House23[[#This Row],[Intui (Turbo Tax)]]</f>
        <v>0</v>
      </c>
      <c r="W427" s="47" t="s">
        <v>1149</v>
      </c>
      <c r="X427" t="s">
        <v>1149</v>
      </c>
    </row>
    <row r="428" spans="2:24" x14ac:dyDescent="0.25">
      <c r="B428" s="162" t="s">
        <v>2215</v>
      </c>
      <c r="C428" s="162" t="str">
        <f>_House23[[#This Row],[Name]]&amp;""&amp;" ("&amp;""&amp;_House23[[#This Row],[Party]]&amp;""&amp;"-"&amp;""&amp;_House23[[#This Row],[Abbreviation]]&amp;""&amp;")"</f>
        <v>Westerman, Bruce (R-AR)</v>
      </c>
      <c r="D428" s="162" t="s">
        <v>4201</v>
      </c>
      <c r="E428" s="198" t="s">
        <v>858</v>
      </c>
      <c r="F428" s="203" t="s">
        <v>858</v>
      </c>
      <c r="G428" s="203" t="str">
        <f>IF(_House23[[#This Row],[Import Name from Congress.Gov]]=_House23[[#This Row],[Test]],"","FALSE")</f>
        <v/>
      </c>
      <c r="H428" s="185" t="s">
        <v>32</v>
      </c>
      <c r="I428" s="162" t="s">
        <v>2216</v>
      </c>
      <c r="J428" s="162" t="s">
        <v>32</v>
      </c>
      <c r="K428" s="162" t="s">
        <v>1278</v>
      </c>
      <c r="L428" s="162" t="s">
        <v>305</v>
      </c>
      <c r="M428" s="162">
        <f>IF(_House23[[#This Row],[Party]]="D",1,0)</f>
        <v>0</v>
      </c>
      <c r="N428" s="162" t="s">
        <v>2217</v>
      </c>
      <c r="O428" s="162" t="s">
        <v>2218</v>
      </c>
      <c r="P428" s="205">
        <v>27750</v>
      </c>
      <c r="Q428" s="205">
        <v>0</v>
      </c>
      <c r="R428" s="205">
        <v>0</v>
      </c>
      <c r="S428" s="47">
        <v>16200</v>
      </c>
      <c r="T428" s="47">
        <v>0</v>
      </c>
      <c r="U428" s="47">
        <v>0</v>
      </c>
      <c r="V428" s="47">
        <f>_House23[[#This Row],[H&amp;R Block]]+_House23[[#This Row],[Intui (Turbo Tax)]]</f>
        <v>0</v>
      </c>
      <c r="W428" s="47" t="s">
        <v>1149</v>
      </c>
      <c r="X428" t="s">
        <v>1149</v>
      </c>
    </row>
    <row r="429" spans="2:24" x14ac:dyDescent="0.25">
      <c r="B429" s="70" t="s">
        <v>3741</v>
      </c>
      <c r="C429" s="70" t="str">
        <f>_House23[[#This Row],[Name]]&amp;""&amp;" ("&amp;""&amp;_House23[[#This Row],[Party]]&amp;""&amp;"-"&amp;""&amp;_House23[[#This Row],[Abbreviation]]&amp;""&amp;")"</f>
        <v>Wexton, Jennifer (D-VA)</v>
      </c>
      <c r="D429" s="70" t="s">
        <v>4412</v>
      </c>
      <c r="E429" s="199" t="s">
        <v>1127</v>
      </c>
      <c r="F429" s="204" t="s">
        <v>1127</v>
      </c>
      <c r="G429" s="204" t="str">
        <f>IF(_House23[[#This Row],[Import Name from Congress.Gov]]=_House23[[#This Row],[Test]],"","FALSE")</f>
        <v/>
      </c>
      <c r="H429" s="184" t="s">
        <v>74</v>
      </c>
      <c r="I429" s="70" t="s">
        <v>3742</v>
      </c>
      <c r="J429" s="70" t="s">
        <v>74</v>
      </c>
      <c r="K429" s="70" t="s">
        <v>1321</v>
      </c>
      <c r="L429" s="70" t="s">
        <v>303</v>
      </c>
      <c r="M429" s="70">
        <f>IF(_House23[[#This Row],[Party]]="D",1,0)</f>
        <v>1</v>
      </c>
      <c r="N429" s="70" t="s">
        <v>3743</v>
      </c>
      <c r="O429" s="70" t="s">
        <v>3744</v>
      </c>
      <c r="P429" s="206">
        <v>181976</v>
      </c>
      <c r="Q429" s="206">
        <v>177</v>
      </c>
      <c r="R429" s="206">
        <v>0</v>
      </c>
      <c r="S429" s="47">
        <v>0</v>
      </c>
      <c r="T429" s="47">
        <v>0</v>
      </c>
      <c r="U429" s="47">
        <v>0</v>
      </c>
      <c r="V429" s="47">
        <f>_House23[[#This Row],[H&amp;R Block]]+_House23[[#This Row],[Intui (Turbo Tax)]]</f>
        <v>0</v>
      </c>
      <c r="W429" s="47" t="s">
        <v>1150</v>
      </c>
      <c r="X429" t="s">
        <v>1149</v>
      </c>
    </row>
    <row r="430" spans="2:24" x14ac:dyDescent="0.25">
      <c r="B430" s="162" t="s">
        <v>3211</v>
      </c>
      <c r="C430" s="162" t="str">
        <f>_House23[[#This Row],[Name]]&amp;""&amp;" ("&amp;""&amp;_House23[[#This Row],[Party]]&amp;""&amp;"-"&amp;""&amp;_House23[[#This Row],[Abbreviation]]&amp;""&amp;")"</f>
        <v>Williams, Brandon (R-NY)</v>
      </c>
      <c r="D430" s="162" t="s">
        <v>4202</v>
      </c>
      <c r="E430" s="198" t="s">
        <v>3965</v>
      </c>
      <c r="F430" s="203" t="s">
        <v>3965</v>
      </c>
      <c r="G430" s="203" t="str">
        <f>IF(_House23[[#This Row],[Import Name from Congress.Gov]]=_House23[[#This Row],[Test]],"","FALSE")</f>
        <v/>
      </c>
      <c r="H430" s="185" t="s">
        <v>60</v>
      </c>
      <c r="I430" s="162" t="s">
        <v>3212</v>
      </c>
      <c r="J430" s="162" t="s">
        <v>60</v>
      </c>
      <c r="K430" s="162" t="s">
        <v>1307</v>
      </c>
      <c r="L430" s="162" t="s">
        <v>305</v>
      </c>
      <c r="M430" s="162">
        <f>IF(_House23[[#This Row],[Party]]="D",1,0)</f>
        <v>0</v>
      </c>
      <c r="N430" s="162" t="s">
        <v>3213</v>
      </c>
      <c r="O430" s="162" t="s">
        <v>3214</v>
      </c>
      <c r="P430" s="205">
        <v>0</v>
      </c>
      <c r="Q430" s="205">
        <v>0</v>
      </c>
      <c r="R430" s="205">
        <v>0</v>
      </c>
      <c r="S430" s="47">
        <v>0</v>
      </c>
      <c r="T430" s="47">
        <v>0</v>
      </c>
      <c r="U430" s="47">
        <v>0</v>
      </c>
      <c r="V430" s="47">
        <f>_House23[[#This Row],[H&amp;R Block]]+_House23[[#This Row],[Intui (Turbo Tax)]]</f>
        <v>0</v>
      </c>
      <c r="W430" s="47" t="s">
        <v>1149</v>
      </c>
      <c r="X430" t="s">
        <v>1149</v>
      </c>
    </row>
    <row r="431" spans="2:24" x14ac:dyDescent="0.25">
      <c r="B431" s="70" t="s">
        <v>2629</v>
      </c>
      <c r="C431" s="70" t="str">
        <f>_House23[[#This Row],[Name]]&amp;""&amp;" ("&amp;""&amp;_House23[[#This Row],[Party]]&amp;""&amp;"-"&amp;""&amp;_House23[[#This Row],[Abbreviation]]&amp;""&amp;")"</f>
        <v>Williams, Nikema (D-GA)</v>
      </c>
      <c r="D431" s="70" t="s">
        <v>4414</v>
      </c>
      <c r="E431" s="199" t="s">
        <v>1205</v>
      </c>
      <c r="F431" s="204" t="s">
        <v>1205</v>
      </c>
      <c r="G431" s="204" t="str">
        <f>IF(_House23[[#This Row],[Import Name from Congress.Gov]]=_House23[[#This Row],[Test]],"","FALSE")</f>
        <v/>
      </c>
      <c r="H431" s="184" t="s">
        <v>38</v>
      </c>
      <c r="I431" s="70" t="s">
        <v>2630</v>
      </c>
      <c r="J431" s="70" t="s">
        <v>38</v>
      </c>
      <c r="K431" s="70" t="s">
        <v>1285</v>
      </c>
      <c r="L431" s="70" t="s">
        <v>303</v>
      </c>
      <c r="M431" s="70">
        <f>IF(_House23[[#This Row],[Party]]="D",1,0)</f>
        <v>1</v>
      </c>
      <c r="N431" s="70" t="s">
        <v>2631</v>
      </c>
      <c r="O431" s="70" t="s">
        <v>2632</v>
      </c>
      <c r="P431" s="206">
        <v>0</v>
      </c>
      <c r="Q431" s="206">
        <v>0</v>
      </c>
      <c r="R431" s="206">
        <v>0</v>
      </c>
      <c r="S431" s="47">
        <v>0</v>
      </c>
      <c r="T431" s="47">
        <v>0</v>
      </c>
      <c r="U431" s="47">
        <v>0</v>
      </c>
      <c r="V431" s="47">
        <f>_House23[[#This Row],[H&amp;R Block]]+_House23[[#This Row],[Intui (Turbo Tax)]]</f>
        <v>0</v>
      </c>
      <c r="W431" s="47" t="s">
        <v>1150</v>
      </c>
      <c r="X431" t="s">
        <v>1150</v>
      </c>
    </row>
    <row r="432" spans="2:24" x14ac:dyDescent="0.25">
      <c r="B432" s="162" t="s">
        <v>3634</v>
      </c>
      <c r="C432" s="162" t="str">
        <f>_House23[[#This Row],[Name]]&amp;""&amp;" ("&amp;""&amp;_House23[[#This Row],[Party]]&amp;""&amp;"-"&amp;""&amp;_House23[[#This Row],[Abbreviation]]&amp;""&amp;")"</f>
        <v>Williams, Roger (R-TX)</v>
      </c>
      <c r="D432" s="162" t="s">
        <v>4203</v>
      </c>
      <c r="E432" s="198" t="s">
        <v>1241</v>
      </c>
      <c r="F432" s="203" t="s">
        <v>1241</v>
      </c>
      <c r="G432" s="203" t="str">
        <f>IF(_House23[[#This Row],[Import Name from Congress.Gov]]=_House23[[#This Row],[Test]],"","FALSE")</f>
        <v/>
      </c>
      <c r="H432" s="185" t="s">
        <v>71</v>
      </c>
      <c r="I432" s="162" t="s">
        <v>3635</v>
      </c>
      <c r="J432" s="162" t="s">
        <v>71</v>
      </c>
      <c r="K432" s="162" t="s">
        <v>1318</v>
      </c>
      <c r="L432" s="162" t="s">
        <v>305</v>
      </c>
      <c r="M432" s="162">
        <f>IF(_House23[[#This Row],[Party]]="D",1,0)</f>
        <v>0</v>
      </c>
      <c r="N432" s="162" t="s">
        <v>3636</v>
      </c>
      <c r="O432" s="162" t="s">
        <v>3637</v>
      </c>
      <c r="P432" s="205">
        <v>157323</v>
      </c>
      <c r="Q432" s="205">
        <v>10766</v>
      </c>
      <c r="R432" s="205">
        <v>0</v>
      </c>
      <c r="S432" s="47">
        <v>10800</v>
      </c>
      <c r="T432" s="47">
        <v>0</v>
      </c>
      <c r="U432" s="47">
        <v>0</v>
      </c>
      <c r="V432" s="47">
        <f>_House23[[#This Row],[H&amp;R Block]]+_House23[[#This Row],[Intui (Turbo Tax)]]</f>
        <v>0</v>
      </c>
      <c r="W432" s="47" t="s">
        <v>1149</v>
      </c>
      <c r="X432" t="s">
        <v>1149</v>
      </c>
    </row>
    <row r="433" spans="2:24" x14ac:dyDescent="0.25">
      <c r="B433" s="70" t="s">
        <v>2542</v>
      </c>
      <c r="C433" s="70" t="str">
        <f>_House23[[#This Row],[Name]]&amp;""&amp;" ("&amp;""&amp;_House23[[#This Row],[Party]]&amp;""&amp;"-"&amp;""&amp;_House23[[#This Row],[Abbreviation]]&amp;""&amp;")"</f>
        <v>Wilson, Frederica (D-FL)</v>
      </c>
      <c r="D433" s="70" t="s">
        <v>4415</v>
      </c>
      <c r="E433" s="199" t="s">
        <v>1206</v>
      </c>
      <c r="F433" s="204" t="s">
        <v>1206</v>
      </c>
      <c r="G433" s="204" t="str">
        <f>IF(_House23[[#This Row],[Import Name from Congress.Gov]]=_House23[[#This Row],[Test]],"","FALSE")</f>
        <v/>
      </c>
      <c r="H433" s="184" t="s">
        <v>37</v>
      </c>
      <c r="I433" s="70" t="s">
        <v>2543</v>
      </c>
      <c r="J433" s="70" t="s">
        <v>37</v>
      </c>
      <c r="K433" s="70" t="s">
        <v>1284</v>
      </c>
      <c r="L433" s="70" t="s">
        <v>303</v>
      </c>
      <c r="M433" s="70">
        <f>IF(_House23[[#This Row],[Party]]="D",1,0)</f>
        <v>1</v>
      </c>
      <c r="N433" s="70" t="s">
        <v>2544</v>
      </c>
      <c r="O433" s="70" t="s">
        <v>2545</v>
      </c>
      <c r="P433" s="206">
        <v>11900</v>
      </c>
      <c r="Q433" s="206">
        <v>0</v>
      </c>
      <c r="R433" s="206">
        <v>0</v>
      </c>
      <c r="S433" s="47">
        <v>0</v>
      </c>
      <c r="T433" s="47">
        <v>0</v>
      </c>
      <c r="U433" s="47">
        <v>0</v>
      </c>
      <c r="V433" s="47">
        <f>_House23[[#This Row],[H&amp;R Block]]+_House23[[#This Row],[Intui (Turbo Tax)]]</f>
        <v>0</v>
      </c>
      <c r="W433" s="47" t="s">
        <v>1150</v>
      </c>
      <c r="X433" t="s">
        <v>1149</v>
      </c>
    </row>
    <row r="434" spans="2:24" x14ac:dyDescent="0.25">
      <c r="B434" s="162" t="s">
        <v>3507</v>
      </c>
      <c r="C434" s="162" t="str">
        <f>_House23[[#This Row],[Name]]&amp;""&amp;" ("&amp;""&amp;_House23[[#This Row],[Party]]&amp;""&amp;"-"&amp;""&amp;_House23[[#This Row],[Abbreviation]]&amp;""&amp;")"</f>
        <v>Wilson, Joe (R-SC)</v>
      </c>
      <c r="D434" s="162" t="s">
        <v>4204</v>
      </c>
      <c r="E434" s="198" t="s">
        <v>1242</v>
      </c>
      <c r="F434" s="203" t="s">
        <v>1242</v>
      </c>
      <c r="G434" s="203" t="str">
        <f>IF(_House23[[#This Row],[Import Name from Congress.Gov]]=_House23[[#This Row],[Test]],"","FALSE")</f>
        <v/>
      </c>
      <c r="H434" s="185" t="s">
        <v>68</v>
      </c>
      <c r="I434" s="162" t="s">
        <v>3508</v>
      </c>
      <c r="J434" s="162" t="s">
        <v>68</v>
      </c>
      <c r="K434" s="162" t="s">
        <v>1315</v>
      </c>
      <c r="L434" s="162" t="s">
        <v>305</v>
      </c>
      <c r="M434" s="162">
        <f>IF(_House23[[#This Row],[Party]]="D",1,0)</f>
        <v>0</v>
      </c>
      <c r="N434" s="162" t="s">
        <v>3509</v>
      </c>
      <c r="O434" s="162" t="s">
        <v>3510</v>
      </c>
      <c r="P434" s="205">
        <v>45329</v>
      </c>
      <c r="Q434" s="205">
        <v>100</v>
      </c>
      <c r="R434" s="205">
        <v>0</v>
      </c>
      <c r="S434" s="47">
        <v>7000</v>
      </c>
      <c r="T434" s="47">
        <v>0</v>
      </c>
      <c r="U434" s="47">
        <v>0</v>
      </c>
      <c r="V434" s="47">
        <f>_House23[[#This Row],[H&amp;R Block]]+_House23[[#This Row],[Intui (Turbo Tax)]]</f>
        <v>0</v>
      </c>
      <c r="W434" s="47" t="s">
        <v>1149</v>
      </c>
      <c r="X434" t="s">
        <v>1149</v>
      </c>
    </row>
    <row r="435" spans="2:24" x14ac:dyDescent="0.25">
      <c r="B435" s="162" t="s">
        <v>3749</v>
      </c>
      <c r="C435" s="162" t="str">
        <f>_House23[[#This Row],[Name]]&amp;""&amp;" ("&amp;""&amp;_House23[[#This Row],[Party]]&amp;""&amp;"-"&amp;""&amp;_House23[[#This Row],[Abbreviation]]&amp;""&amp;")"</f>
        <v>Wittman, Robert (R-VA)</v>
      </c>
      <c r="D435" s="162" t="s">
        <v>4205</v>
      </c>
      <c r="E435" s="198" t="s">
        <v>1126</v>
      </c>
      <c r="F435" s="203" t="s">
        <v>1126</v>
      </c>
      <c r="G435" s="203" t="str">
        <f>IF(_House23[[#This Row],[Import Name from Congress.Gov]]=_House23[[#This Row],[Test]],"","FALSE")</f>
        <v/>
      </c>
      <c r="H435" s="185" t="s">
        <v>74</v>
      </c>
      <c r="I435" s="162" t="s">
        <v>3750</v>
      </c>
      <c r="J435" s="162" t="s">
        <v>74</v>
      </c>
      <c r="K435" s="162" t="s">
        <v>1321</v>
      </c>
      <c r="L435" s="162" t="s">
        <v>305</v>
      </c>
      <c r="M435" s="162">
        <f>IF(_House23[[#This Row],[Party]]="D",1,0)</f>
        <v>0</v>
      </c>
      <c r="N435" s="162" t="s">
        <v>3751</v>
      </c>
      <c r="O435" s="162" t="s">
        <v>3752</v>
      </c>
      <c r="P435" s="205">
        <v>0</v>
      </c>
      <c r="Q435" s="205">
        <v>0</v>
      </c>
      <c r="R435" s="205">
        <v>0</v>
      </c>
      <c r="S435" s="47">
        <v>0</v>
      </c>
      <c r="T435" s="47">
        <v>0</v>
      </c>
      <c r="U435" s="47">
        <v>0</v>
      </c>
      <c r="V435" s="47">
        <f>_House23[[#This Row],[H&amp;R Block]]+_House23[[#This Row],[Intui (Turbo Tax)]]</f>
        <v>0</v>
      </c>
      <c r="W435" s="47" t="s">
        <v>1149</v>
      </c>
      <c r="X435" t="s">
        <v>1149</v>
      </c>
    </row>
    <row r="436" spans="2:24" x14ac:dyDescent="0.25">
      <c r="B436" s="162" t="s">
        <v>2211</v>
      </c>
      <c r="C436" s="162" t="str">
        <f>_House23[[#This Row],[Name]]&amp;""&amp;" ("&amp;""&amp;_House23[[#This Row],[Party]]&amp;""&amp;"-"&amp;""&amp;_House23[[#This Row],[Abbreviation]]&amp;""&amp;")"</f>
        <v>Womack, Steve (R-AR)</v>
      </c>
      <c r="D436" s="162" t="s">
        <v>4206</v>
      </c>
      <c r="E436" s="198" t="s">
        <v>857</v>
      </c>
      <c r="F436" s="203" t="s">
        <v>857</v>
      </c>
      <c r="G436" s="203" t="str">
        <f>IF(_House23[[#This Row],[Import Name from Congress.Gov]]=_House23[[#This Row],[Test]],"","FALSE")</f>
        <v/>
      </c>
      <c r="H436" s="185" t="s">
        <v>32</v>
      </c>
      <c r="I436" s="162" t="s">
        <v>2212</v>
      </c>
      <c r="J436" s="162" t="s">
        <v>32</v>
      </c>
      <c r="K436" s="162" t="s">
        <v>1278</v>
      </c>
      <c r="L436" s="162" t="s">
        <v>305</v>
      </c>
      <c r="M436" s="162">
        <f>IF(_House23[[#This Row],[Party]]="D",1,0)</f>
        <v>0</v>
      </c>
      <c r="N436" s="162" t="s">
        <v>2213</v>
      </c>
      <c r="O436" s="162" t="s">
        <v>2214</v>
      </c>
      <c r="P436" s="205">
        <v>79300</v>
      </c>
      <c r="Q436" s="205">
        <v>6000</v>
      </c>
      <c r="R436" s="205">
        <v>0</v>
      </c>
      <c r="S436" s="47">
        <v>6350</v>
      </c>
      <c r="T436" s="47">
        <v>0</v>
      </c>
      <c r="U436" s="47">
        <v>0</v>
      </c>
      <c r="V436" s="47">
        <f>_House23[[#This Row],[H&amp;R Block]]+_House23[[#This Row],[Intui (Turbo Tax)]]</f>
        <v>0</v>
      </c>
      <c r="W436" s="47" t="s">
        <v>1149</v>
      </c>
      <c r="X436" t="s">
        <v>1149</v>
      </c>
    </row>
    <row r="437" spans="2:24" x14ac:dyDescent="0.25">
      <c r="B437" s="162" t="s">
        <v>3056</v>
      </c>
      <c r="C437" s="162" t="str">
        <f>_House23[[#This Row],[Name]]&amp;""&amp;" ("&amp;""&amp;_House23[[#This Row],[Party]]&amp;""&amp;"-"&amp;""&amp;_House23[[#This Row],[Abbreviation]]&amp;""&amp;")"</f>
        <v>Zinke, Ryan (R-MT)</v>
      </c>
      <c r="D437" s="162" t="s">
        <v>4208</v>
      </c>
      <c r="E437" s="198" t="s">
        <v>3917</v>
      </c>
      <c r="F437" s="203" t="s">
        <v>3917</v>
      </c>
      <c r="G437" s="203" t="str">
        <f>IF(_House23[[#This Row],[Import Name from Congress.Gov]]=_House23[[#This Row],[Test]],"","FALSE")</f>
        <v/>
      </c>
      <c r="H437" s="185" t="s">
        <v>54</v>
      </c>
      <c r="I437" s="162" t="s">
        <v>3057</v>
      </c>
      <c r="J437" s="162" t="s">
        <v>54</v>
      </c>
      <c r="K437" s="162" t="s">
        <v>1301</v>
      </c>
      <c r="L437" s="162" t="s">
        <v>305</v>
      </c>
      <c r="M437" s="162">
        <f>IF(_House23[[#This Row],[Party]]="D",1,0)</f>
        <v>0</v>
      </c>
      <c r="N437" s="162" t="s">
        <v>3058</v>
      </c>
      <c r="O437" s="162" t="s">
        <v>3059</v>
      </c>
      <c r="P437" s="205">
        <v>0</v>
      </c>
      <c r="Q437" s="205">
        <v>0</v>
      </c>
      <c r="R437" s="205">
        <v>0</v>
      </c>
      <c r="S437" s="47">
        <v>0</v>
      </c>
      <c r="T437" s="47">
        <v>0</v>
      </c>
      <c r="U437" s="47">
        <v>0</v>
      </c>
      <c r="V437" s="47">
        <f>_House23[[#This Row],[H&amp;R Block]]+_House23[[#This Row],[Intui (Turbo Tax)]]</f>
        <v>0</v>
      </c>
      <c r="W437" s="47" t="s">
        <v>1149</v>
      </c>
      <c r="X437" t="s">
        <v>1149</v>
      </c>
    </row>
  </sheetData>
  <mergeCells count="3">
    <mergeCell ref="A1:O2"/>
    <mergeCell ref="P1:S2"/>
    <mergeCell ref="W1:AD2"/>
  </mergeCells>
  <phoneticPr fontId="5" type="noConversion"/>
  <hyperlinks>
    <hyperlink ref="X3" r:id="rId1" xr:uid="{13BB63D8-436B-4B30-8959-1F4E9D3661DC}"/>
    <hyperlink ref="T3" r:id="rId2" xr:uid="{DB0621E3-77DE-4AE9-AD17-C981817DC424}"/>
    <hyperlink ref="U3" r:id="rId3" xr:uid="{D61496A5-2D56-4E1B-99D1-52D4D3D0E5F1}"/>
    <hyperlink ref="P3" r:id="rId4" xr:uid="{84C461E4-CA60-468F-A3EE-DC890BCB5E10}"/>
    <hyperlink ref="S3" r:id="rId5" xr:uid="{50A8FA63-F5D7-4B78-8542-2ABA4DAAD37B}"/>
    <hyperlink ref="Q3" r:id="rId6" xr:uid="{7637319F-365A-4058-AD28-8B6862399CA9}"/>
  </hyperlinks>
  <pageMargins left="0.7" right="0.7" top="0.75" bottom="0.75" header="0.3" footer="0.3"/>
  <pageSetup orientation="portrait" r:id="rId7"/>
  <tableParts count="1">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BED31-3204-4AE1-99C5-E02F10EE26CE}">
  <dimension ref="A1:AZ188"/>
  <sheetViews>
    <sheetView topLeftCell="A148" workbookViewId="0">
      <selection activeCell="C185" sqref="C185"/>
    </sheetView>
  </sheetViews>
  <sheetFormatPr defaultColWidth="8.85546875" defaultRowHeight="15" x14ac:dyDescent="0.25"/>
  <cols>
    <col min="1" max="1" width="31.42578125" customWidth="1"/>
  </cols>
  <sheetData>
    <row r="1" spans="1:52" x14ac:dyDescent="0.25">
      <c r="A1" s="313" t="s">
        <v>780</v>
      </c>
      <c r="B1" s="261"/>
      <c r="C1" s="261"/>
      <c r="D1" s="261"/>
      <c r="E1" s="261"/>
      <c r="F1" s="261"/>
      <c r="G1" s="261"/>
      <c r="H1" s="261"/>
      <c r="I1" s="261"/>
      <c r="J1" s="261"/>
    </row>
    <row r="2" spans="1:52" x14ac:dyDescent="0.25">
      <c r="A2" s="314"/>
      <c r="B2" s="314"/>
      <c r="C2" s="314"/>
      <c r="D2" s="314"/>
      <c r="E2" s="314"/>
      <c r="F2" s="314"/>
      <c r="G2" s="314"/>
      <c r="H2" s="314"/>
      <c r="I2" s="314"/>
      <c r="J2" s="314"/>
    </row>
    <row r="3" spans="1:52" x14ac:dyDescent="0.25">
      <c r="A3" s="90" t="s">
        <v>1</v>
      </c>
      <c r="B3" s="99" t="s">
        <v>96</v>
      </c>
      <c r="C3" s="100"/>
      <c r="D3" s="101"/>
      <c r="E3" s="100"/>
      <c r="F3" s="101"/>
      <c r="G3" s="100"/>
      <c r="H3" s="101"/>
      <c r="I3" s="100"/>
      <c r="J3" s="101"/>
      <c r="K3" s="100"/>
      <c r="L3" s="101"/>
      <c r="M3" s="100"/>
      <c r="N3" s="101"/>
      <c r="O3" s="100"/>
      <c r="P3" s="101"/>
      <c r="Q3" s="100"/>
      <c r="R3" s="101"/>
      <c r="S3" s="100"/>
      <c r="T3" s="101"/>
      <c r="U3" s="100"/>
      <c r="V3" s="101"/>
      <c r="W3" s="100"/>
      <c r="X3" s="101"/>
      <c r="Y3" s="100"/>
      <c r="Z3" s="101"/>
      <c r="AA3" s="100"/>
      <c r="AB3" s="101"/>
      <c r="AC3" s="100"/>
      <c r="AD3" s="101"/>
      <c r="AE3" s="100"/>
      <c r="AF3" s="101"/>
      <c r="AG3" s="100"/>
      <c r="AH3" s="101"/>
      <c r="AI3" s="100"/>
      <c r="AJ3" s="101"/>
      <c r="AK3" s="100"/>
      <c r="AL3" s="101"/>
      <c r="AM3" s="100"/>
      <c r="AN3" s="101"/>
      <c r="AO3" s="100"/>
      <c r="AP3" s="101"/>
      <c r="AQ3" s="100"/>
      <c r="AR3" s="101"/>
      <c r="AS3" s="100"/>
      <c r="AT3" s="101"/>
      <c r="AU3" s="100"/>
      <c r="AV3" s="101"/>
      <c r="AW3" s="100"/>
      <c r="AX3" s="101"/>
      <c r="AY3" s="100"/>
      <c r="AZ3" s="101"/>
    </row>
    <row r="4" spans="1:52" x14ac:dyDescent="0.25">
      <c r="A4" s="90" t="s">
        <v>81</v>
      </c>
      <c r="B4" s="99" t="s">
        <v>1380</v>
      </c>
      <c r="C4" s="100"/>
      <c r="D4" s="101"/>
      <c r="E4" s="100"/>
      <c r="F4" s="101"/>
      <c r="G4" s="100"/>
      <c r="H4" s="101"/>
      <c r="I4" s="100"/>
      <c r="J4" s="101"/>
      <c r="K4" s="100"/>
      <c r="L4" s="101"/>
      <c r="M4" s="100"/>
      <c r="N4" s="101"/>
      <c r="O4" s="100"/>
      <c r="P4" s="101"/>
      <c r="Q4" s="100"/>
      <c r="R4" s="101"/>
      <c r="S4" s="100"/>
      <c r="T4" s="101"/>
      <c r="U4" s="100"/>
      <c r="V4" s="101"/>
      <c r="W4" s="100"/>
      <c r="X4" s="101"/>
      <c r="Y4" s="100"/>
      <c r="Z4" s="101"/>
      <c r="AA4" s="100"/>
      <c r="AB4" s="101"/>
      <c r="AC4" s="100"/>
      <c r="AD4" s="101"/>
      <c r="AE4" s="100"/>
      <c r="AF4" s="101"/>
      <c r="AG4" s="100"/>
      <c r="AH4" s="101"/>
      <c r="AI4" s="100"/>
      <c r="AJ4" s="101"/>
      <c r="AK4" s="100"/>
      <c r="AL4" s="101"/>
      <c r="AM4" s="100"/>
      <c r="AN4" s="101"/>
      <c r="AO4" s="100"/>
      <c r="AP4" s="101"/>
      <c r="AQ4" s="100"/>
      <c r="AR4" s="101"/>
      <c r="AS4" s="100"/>
      <c r="AT4" s="101"/>
      <c r="AU4" s="100"/>
      <c r="AV4" s="101"/>
      <c r="AW4" s="100"/>
      <c r="AX4" s="101"/>
      <c r="AY4" s="100"/>
      <c r="AZ4" s="101"/>
    </row>
    <row r="5" spans="1:52" x14ac:dyDescent="0.25">
      <c r="A5" s="90" t="s">
        <v>95</v>
      </c>
      <c r="B5" s="7" t="s">
        <v>1472</v>
      </c>
      <c r="C5" s="98"/>
      <c r="D5" s="101"/>
      <c r="E5" s="100"/>
      <c r="F5" s="101"/>
      <c r="G5" s="100"/>
      <c r="H5" s="101"/>
      <c r="I5" s="100"/>
      <c r="J5" s="101"/>
      <c r="K5" s="100"/>
      <c r="L5" s="101"/>
      <c r="M5" s="100"/>
      <c r="N5" s="101"/>
      <c r="O5" s="100"/>
      <c r="P5" s="101"/>
      <c r="Q5" s="100"/>
      <c r="R5" s="101"/>
      <c r="S5" s="100"/>
      <c r="T5" s="101"/>
      <c r="U5" s="100"/>
      <c r="V5" s="101"/>
      <c r="W5" s="100"/>
      <c r="X5" s="101"/>
      <c r="Y5" s="100"/>
      <c r="Z5" s="101"/>
      <c r="AA5" s="100"/>
      <c r="AB5" s="101"/>
      <c r="AC5" s="100"/>
      <c r="AD5" s="101"/>
      <c r="AE5" s="100"/>
      <c r="AF5" s="101"/>
      <c r="AG5" s="100"/>
      <c r="AH5" s="101"/>
      <c r="AI5" s="100"/>
      <c r="AJ5" s="101"/>
      <c r="AK5" s="100"/>
      <c r="AL5" s="101"/>
      <c r="AM5" s="100"/>
      <c r="AN5" s="101"/>
      <c r="AO5" s="100"/>
      <c r="AP5" s="101"/>
      <c r="AQ5" s="100"/>
      <c r="AR5" s="101"/>
      <c r="AS5" s="100"/>
      <c r="AT5" s="101"/>
      <c r="AU5" s="100"/>
      <c r="AV5" s="101"/>
      <c r="AW5" s="100"/>
      <c r="AX5" s="101"/>
      <c r="AY5" s="100"/>
      <c r="AZ5" s="101"/>
    </row>
    <row r="6" spans="1:52" x14ac:dyDescent="0.25">
      <c r="A6" s="90" t="s">
        <v>2</v>
      </c>
      <c r="B6" s="7" t="s">
        <v>1472</v>
      </c>
      <c r="C6" s="98"/>
      <c r="D6" s="101"/>
      <c r="E6" s="100"/>
      <c r="F6" s="101"/>
      <c r="G6" s="100"/>
      <c r="H6" s="101"/>
      <c r="I6" s="100"/>
      <c r="J6" s="101"/>
      <c r="K6" s="100"/>
      <c r="L6" s="101"/>
      <c r="M6" s="100"/>
      <c r="N6" s="101"/>
      <c r="O6" s="100"/>
      <c r="P6" s="101"/>
      <c r="Q6" s="100"/>
      <c r="R6" s="101"/>
      <c r="S6" s="100"/>
      <c r="T6" s="101"/>
      <c r="U6" s="100"/>
      <c r="V6" s="101"/>
      <c r="W6" s="100"/>
      <c r="X6" s="101"/>
      <c r="Y6" s="100"/>
      <c r="Z6" s="101"/>
      <c r="AA6" s="100"/>
      <c r="AB6" s="101"/>
      <c r="AC6" s="100"/>
      <c r="AD6" s="101"/>
      <c r="AE6" s="100"/>
      <c r="AF6" s="101"/>
      <c r="AG6" s="100"/>
      <c r="AH6" s="101"/>
      <c r="AI6" s="100"/>
      <c r="AJ6" s="101"/>
      <c r="AK6" s="100"/>
      <c r="AL6" s="101"/>
      <c r="AM6" s="100"/>
      <c r="AN6" s="101"/>
      <c r="AO6" s="100"/>
      <c r="AP6" s="101"/>
      <c r="AQ6" s="100"/>
      <c r="AR6" s="101"/>
      <c r="AS6" s="100"/>
      <c r="AT6" s="101"/>
      <c r="AU6" s="100"/>
      <c r="AV6" s="101"/>
      <c r="AW6" s="100"/>
      <c r="AX6" s="101"/>
      <c r="AY6" s="100"/>
      <c r="AZ6" s="101"/>
    </row>
    <row r="7" spans="1:52" x14ac:dyDescent="0.25">
      <c r="A7" s="91" t="s">
        <v>3</v>
      </c>
      <c r="B7" s="7" t="s">
        <v>4692</v>
      </c>
      <c r="C7" s="98"/>
      <c r="D7" s="99"/>
      <c r="E7" s="98"/>
      <c r="F7" s="101"/>
      <c r="G7" s="100"/>
      <c r="H7" s="98"/>
      <c r="I7" s="100"/>
      <c r="J7" s="101"/>
      <c r="K7" s="100"/>
      <c r="L7" s="101"/>
      <c r="M7" s="100"/>
      <c r="N7" s="101"/>
      <c r="O7" s="100"/>
      <c r="P7" s="101"/>
      <c r="Q7" s="100"/>
      <c r="R7" s="101"/>
      <c r="S7" s="100"/>
      <c r="T7" s="101"/>
      <c r="U7" s="100"/>
      <c r="V7" s="101"/>
      <c r="W7" s="100"/>
      <c r="X7" s="101"/>
      <c r="Y7" s="100"/>
      <c r="Z7" s="101"/>
      <c r="AA7" s="100"/>
      <c r="AB7" s="101"/>
      <c r="AC7" s="100"/>
      <c r="AD7" s="101"/>
      <c r="AE7" s="100"/>
      <c r="AF7" s="101"/>
      <c r="AG7" s="100"/>
      <c r="AH7" s="101"/>
      <c r="AI7" s="100"/>
      <c r="AJ7" s="101"/>
      <c r="AK7" s="100"/>
      <c r="AL7" s="101"/>
      <c r="AM7" s="100"/>
      <c r="AN7" s="101"/>
      <c r="AO7" s="100"/>
      <c r="AP7" s="101"/>
      <c r="AQ7" s="100"/>
      <c r="AR7" s="101"/>
      <c r="AS7" s="100"/>
      <c r="AT7" s="101"/>
      <c r="AU7" s="100"/>
      <c r="AV7" s="101"/>
      <c r="AX7" s="101"/>
      <c r="AY7" s="100"/>
      <c r="AZ7" s="101"/>
    </row>
    <row r="8" spans="1:52" x14ac:dyDescent="0.25">
      <c r="A8" s="91" t="s">
        <v>4</v>
      </c>
      <c r="B8" s="99" t="s">
        <v>297</v>
      </c>
      <c r="C8" s="98" t="s">
        <v>169</v>
      </c>
      <c r="D8" s="101"/>
      <c r="E8" s="100"/>
      <c r="F8" s="101"/>
      <c r="G8" s="100"/>
      <c r="H8" s="101"/>
      <c r="I8" s="100"/>
      <c r="J8" s="101"/>
      <c r="K8" s="100"/>
      <c r="L8" s="101"/>
      <c r="M8" s="100"/>
      <c r="N8" s="101"/>
      <c r="O8" s="100"/>
      <c r="P8" s="101"/>
      <c r="Q8" s="100"/>
      <c r="R8" s="101"/>
      <c r="S8" s="100"/>
      <c r="T8" s="101"/>
      <c r="U8" s="100"/>
      <c r="V8" s="101"/>
      <c r="W8" s="100"/>
      <c r="X8" s="101"/>
      <c r="Y8" s="100"/>
      <c r="Z8" s="101"/>
      <c r="AA8" s="100"/>
      <c r="AB8" s="101"/>
      <c r="AC8" s="100"/>
      <c r="AD8" s="101"/>
      <c r="AE8" s="100"/>
      <c r="AF8" s="101"/>
      <c r="AG8" s="100"/>
      <c r="AH8" s="101"/>
      <c r="AI8" s="100"/>
      <c r="AJ8" s="101"/>
      <c r="AK8" s="100"/>
      <c r="AL8" s="101"/>
      <c r="AM8" s="100"/>
      <c r="AN8" s="101"/>
      <c r="AO8" s="100"/>
      <c r="AP8" s="101"/>
      <c r="AQ8" s="100"/>
      <c r="AR8" s="101"/>
      <c r="AS8" s="100"/>
      <c r="AT8" s="101"/>
      <c r="AU8" s="100"/>
      <c r="AV8" s="101"/>
      <c r="AW8" s="100"/>
      <c r="AX8" s="101"/>
      <c r="AY8" s="100"/>
      <c r="AZ8" s="101"/>
    </row>
    <row r="9" spans="1:52" x14ac:dyDescent="0.25">
      <c r="A9" s="90" t="s">
        <v>9</v>
      </c>
      <c r="B9" s="99" t="s">
        <v>97</v>
      </c>
      <c r="C9" s="98" t="s">
        <v>170</v>
      </c>
      <c r="D9" s="101"/>
      <c r="E9" s="100"/>
      <c r="F9" s="101"/>
      <c r="G9" s="100"/>
      <c r="H9" s="101"/>
      <c r="I9" s="100"/>
      <c r="J9" s="101"/>
      <c r="K9" s="100"/>
      <c r="L9" s="101"/>
      <c r="M9" s="100"/>
      <c r="N9" s="101"/>
      <c r="O9" s="100"/>
      <c r="P9" s="101"/>
      <c r="Q9" s="100"/>
      <c r="R9" s="101"/>
      <c r="S9" s="100"/>
      <c r="T9" s="101"/>
      <c r="U9" s="100"/>
      <c r="V9" s="101"/>
      <c r="W9" s="100"/>
      <c r="X9" s="101"/>
      <c r="Y9" s="100"/>
      <c r="Z9" s="101"/>
      <c r="AA9" s="100"/>
      <c r="AB9" s="101"/>
      <c r="AC9" s="100"/>
      <c r="AD9" s="101"/>
      <c r="AE9" s="100"/>
      <c r="AF9" s="101"/>
      <c r="AG9" s="100"/>
      <c r="AH9" s="101"/>
      <c r="AI9" s="100"/>
      <c r="AJ9" s="101"/>
      <c r="AK9" s="100"/>
      <c r="AL9" s="101"/>
      <c r="AM9" s="100"/>
      <c r="AN9" s="101"/>
      <c r="AO9" s="100"/>
      <c r="AP9" s="101"/>
      <c r="AQ9" s="100"/>
      <c r="AR9" s="101"/>
      <c r="AS9" s="100"/>
      <c r="AT9" s="101"/>
      <c r="AU9" s="100"/>
      <c r="AV9" s="101"/>
      <c r="AW9" s="100"/>
      <c r="AX9" s="101"/>
      <c r="AY9" s="100"/>
      <c r="AZ9" s="101"/>
    </row>
    <row r="10" spans="1:52" x14ac:dyDescent="0.25">
      <c r="A10" s="90" t="s">
        <v>10</v>
      </c>
      <c r="B10" s="99" t="s">
        <v>98</v>
      </c>
      <c r="C10" s="100"/>
      <c r="D10" s="101"/>
      <c r="E10" s="100"/>
      <c r="F10" s="101"/>
      <c r="G10" s="100"/>
      <c r="H10" s="101"/>
      <c r="I10" s="100"/>
      <c r="J10" s="101"/>
      <c r="K10" s="100"/>
      <c r="L10" s="101"/>
      <c r="M10" s="100"/>
      <c r="N10" s="101"/>
      <c r="O10" s="100"/>
      <c r="P10" s="101"/>
      <c r="Q10" s="100"/>
      <c r="R10" s="101"/>
      <c r="S10" s="100"/>
      <c r="T10" s="101"/>
      <c r="U10" s="100"/>
      <c r="V10" s="101"/>
      <c r="W10" s="100"/>
      <c r="X10" s="101"/>
      <c r="Y10" s="100"/>
      <c r="Z10" s="101"/>
      <c r="AA10" s="100"/>
      <c r="AB10" s="101"/>
      <c r="AC10" s="100"/>
      <c r="AD10" s="101"/>
      <c r="AE10" s="100"/>
      <c r="AF10" s="101"/>
      <c r="AG10" s="100"/>
      <c r="AH10" s="101"/>
      <c r="AI10" s="100"/>
      <c r="AJ10" s="101"/>
      <c r="AK10" s="100"/>
      <c r="AL10" s="101"/>
      <c r="AM10" s="100"/>
      <c r="AN10" s="101"/>
      <c r="AO10" s="100"/>
      <c r="AP10" s="101"/>
      <c r="AQ10" s="100"/>
      <c r="AR10" s="101"/>
      <c r="AS10" s="100"/>
      <c r="AT10" s="101"/>
      <c r="AU10" s="100"/>
      <c r="AV10" s="101"/>
      <c r="AW10" s="100"/>
      <c r="AX10" s="101"/>
      <c r="AY10" s="100"/>
      <c r="AZ10" s="101"/>
    </row>
    <row r="11" spans="1:52" x14ac:dyDescent="0.25">
      <c r="A11" s="90" t="s">
        <v>11</v>
      </c>
      <c r="B11" s="99" t="s">
        <v>99</v>
      </c>
      <c r="C11" s="100"/>
      <c r="D11" s="101"/>
      <c r="E11" s="100"/>
      <c r="F11" s="101"/>
      <c r="G11" s="100"/>
      <c r="H11" s="101"/>
      <c r="I11" s="100"/>
      <c r="J11" s="101"/>
      <c r="K11" s="100"/>
      <c r="L11" s="101"/>
      <c r="M11" s="100"/>
      <c r="N11" s="101"/>
      <c r="O11" s="100"/>
      <c r="P11" s="101"/>
      <c r="Q11" s="100"/>
      <c r="R11" s="101"/>
      <c r="S11" s="100"/>
      <c r="T11" s="101"/>
      <c r="U11" s="100"/>
      <c r="V11" s="101"/>
      <c r="W11" s="100"/>
      <c r="X11" s="101"/>
      <c r="Y11" s="100"/>
      <c r="Z11" s="101"/>
      <c r="AA11" s="100"/>
      <c r="AB11" s="101"/>
      <c r="AC11" s="100"/>
      <c r="AD11" s="101"/>
      <c r="AE11" s="100"/>
      <c r="AF11" s="101"/>
      <c r="AG11" s="100"/>
      <c r="AH11" s="101"/>
      <c r="AI11" s="100"/>
      <c r="AJ11" s="101"/>
      <c r="AK11" s="100"/>
      <c r="AL11" s="101"/>
      <c r="AM11" s="100"/>
      <c r="AN11" s="101"/>
      <c r="AO11" s="100"/>
      <c r="AP11" s="101"/>
      <c r="AQ11" s="100"/>
      <c r="AR11" s="101"/>
      <c r="AS11" s="100"/>
      <c r="AT11" s="101"/>
      <c r="AU11" s="100"/>
      <c r="AV11" s="101"/>
      <c r="AW11" s="100"/>
      <c r="AX11" s="101"/>
      <c r="AY11" s="100"/>
      <c r="AZ11" s="101"/>
    </row>
    <row r="12" spans="1:52" x14ac:dyDescent="0.25">
      <c r="A12" s="90" t="s">
        <v>1354</v>
      </c>
      <c r="B12" s="99" t="s">
        <v>295</v>
      </c>
      <c r="C12" s="100"/>
      <c r="D12" s="101"/>
      <c r="E12" s="100"/>
      <c r="F12" s="101"/>
      <c r="G12" s="100"/>
      <c r="H12" s="101"/>
      <c r="I12" s="100"/>
      <c r="J12" s="101"/>
      <c r="K12" s="100"/>
      <c r="L12" s="101"/>
      <c r="M12" s="100"/>
      <c r="N12" s="101"/>
      <c r="O12" s="100"/>
      <c r="P12" s="101"/>
      <c r="Q12" s="100"/>
      <c r="R12" s="101"/>
      <c r="S12" s="100"/>
      <c r="T12" s="101"/>
      <c r="U12" s="100"/>
      <c r="V12" s="101"/>
      <c r="W12" s="100"/>
      <c r="X12" s="101"/>
      <c r="Y12" s="100"/>
      <c r="Z12" s="101"/>
      <c r="AA12" s="100"/>
      <c r="AB12" s="101"/>
      <c r="AC12" s="100"/>
      <c r="AD12" s="101"/>
      <c r="AE12" s="100"/>
      <c r="AF12" s="101"/>
      <c r="AG12" s="100"/>
      <c r="AH12" s="101"/>
      <c r="AI12" s="100"/>
      <c r="AJ12" s="101"/>
      <c r="AK12" s="100"/>
      <c r="AL12" s="101"/>
      <c r="AM12" s="100"/>
      <c r="AN12" s="101"/>
      <c r="AO12" s="100"/>
      <c r="AP12" s="101"/>
      <c r="AQ12" s="100"/>
      <c r="AR12" s="101"/>
      <c r="AS12" s="100"/>
      <c r="AT12" s="101"/>
      <c r="AU12" s="100"/>
      <c r="AV12" s="101"/>
      <c r="AW12" s="100"/>
      <c r="AX12" s="101"/>
      <c r="AY12" s="100"/>
      <c r="AZ12" s="101"/>
    </row>
    <row r="13" spans="1:52" x14ac:dyDescent="0.25">
      <c r="A13" s="90" t="s">
        <v>267</v>
      </c>
      <c r="B13" s="99" t="s">
        <v>294</v>
      </c>
      <c r="C13" s="100"/>
      <c r="D13" s="101"/>
      <c r="E13" s="100"/>
      <c r="F13" s="101"/>
      <c r="G13" s="100"/>
      <c r="H13" s="101"/>
      <c r="I13" s="100"/>
      <c r="J13" s="101"/>
      <c r="K13" s="100"/>
      <c r="L13" s="101"/>
      <c r="M13" s="100"/>
      <c r="N13" s="101"/>
      <c r="O13" s="100"/>
      <c r="P13" s="101"/>
      <c r="Q13" s="100"/>
      <c r="R13" s="101"/>
      <c r="S13" s="100"/>
      <c r="T13" s="101"/>
      <c r="U13" s="100"/>
      <c r="V13" s="101"/>
      <c r="W13" s="100"/>
      <c r="X13" s="101"/>
      <c r="Y13" s="100"/>
      <c r="Z13" s="101"/>
      <c r="AA13" s="100"/>
      <c r="AB13" s="101"/>
      <c r="AC13" s="100"/>
      <c r="AD13" s="101"/>
      <c r="AE13" s="100"/>
      <c r="AF13" s="101"/>
      <c r="AG13" s="100"/>
      <c r="AH13" s="101"/>
      <c r="AI13" s="100"/>
      <c r="AJ13" s="101"/>
      <c r="AK13" s="100"/>
      <c r="AL13" s="101"/>
      <c r="AM13" s="100"/>
      <c r="AN13" s="101"/>
      <c r="AO13" s="100"/>
      <c r="AP13" s="101"/>
      <c r="AQ13" s="100"/>
      <c r="AR13" s="101"/>
      <c r="AS13" s="100"/>
      <c r="AT13" s="101"/>
      <c r="AU13" s="100"/>
      <c r="AV13" s="101"/>
      <c r="AW13" s="100"/>
      <c r="AX13" s="101"/>
      <c r="AY13" s="100"/>
      <c r="AZ13" s="101"/>
    </row>
    <row r="14" spans="1:52" x14ac:dyDescent="0.25">
      <c r="A14" s="90" t="s">
        <v>12</v>
      </c>
      <c r="B14" s="99" t="s">
        <v>101</v>
      </c>
      <c r="C14" s="100"/>
      <c r="D14" s="101"/>
      <c r="E14" s="100"/>
      <c r="F14" s="101"/>
      <c r="G14" s="100"/>
      <c r="H14" s="101"/>
      <c r="I14" s="100"/>
      <c r="J14" s="101"/>
      <c r="K14" s="100"/>
      <c r="L14" s="101"/>
      <c r="M14" s="100"/>
      <c r="N14" s="101"/>
      <c r="O14" s="100"/>
      <c r="P14" s="101"/>
      <c r="Q14" s="100"/>
      <c r="R14" s="101"/>
      <c r="S14" s="100"/>
      <c r="T14" s="101"/>
      <c r="U14" s="100"/>
      <c r="V14" s="101"/>
      <c r="W14" s="100"/>
      <c r="X14" s="101"/>
      <c r="Y14" s="100"/>
      <c r="Z14" s="101"/>
      <c r="AA14" s="100"/>
      <c r="AB14" s="101"/>
      <c r="AC14" s="100"/>
      <c r="AD14" s="101"/>
      <c r="AE14" s="100"/>
      <c r="AF14" s="101"/>
      <c r="AG14" s="100"/>
      <c r="AH14" s="101"/>
      <c r="AI14" s="100"/>
      <c r="AJ14" s="101"/>
      <c r="AK14" s="100"/>
      <c r="AL14" s="101"/>
      <c r="AM14" s="100"/>
      <c r="AN14" s="101"/>
      <c r="AO14" s="100"/>
      <c r="AP14" s="101"/>
      <c r="AQ14" s="100"/>
      <c r="AR14" s="101"/>
      <c r="AS14" s="100"/>
      <c r="AT14" s="101"/>
      <c r="AU14" s="100"/>
      <c r="AV14" s="101"/>
      <c r="AW14" s="100"/>
      <c r="AX14" s="101"/>
      <c r="AY14" s="100"/>
      <c r="AZ14" s="101"/>
    </row>
    <row r="15" spans="1:52" x14ac:dyDescent="0.25">
      <c r="A15" s="90" t="s">
        <v>79</v>
      </c>
      <c r="B15" s="99" t="s">
        <v>102</v>
      </c>
      <c r="C15" s="100"/>
      <c r="D15" s="101"/>
      <c r="E15" s="100"/>
      <c r="F15" s="101"/>
      <c r="G15" s="100"/>
      <c r="H15" s="101"/>
      <c r="I15" s="100"/>
      <c r="J15" s="101"/>
      <c r="K15" s="100"/>
      <c r="L15" s="101"/>
      <c r="M15" s="100"/>
      <c r="N15" s="101"/>
      <c r="O15" s="100"/>
      <c r="P15" s="101"/>
      <c r="Q15" s="100"/>
      <c r="R15" s="101"/>
      <c r="S15" s="100"/>
      <c r="T15" s="101"/>
      <c r="U15" s="100"/>
      <c r="V15" s="101"/>
      <c r="W15" s="100"/>
      <c r="X15" s="101"/>
      <c r="Y15" s="100"/>
      <c r="Z15" s="101"/>
      <c r="AA15" s="100"/>
      <c r="AB15" s="101"/>
      <c r="AC15" s="100"/>
      <c r="AD15" s="101"/>
      <c r="AE15" s="100"/>
      <c r="AF15" s="101"/>
      <c r="AG15" s="100"/>
      <c r="AH15" s="101"/>
      <c r="AI15" s="100"/>
      <c r="AJ15" s="101"/>
      <c r="AK15" s="100"/>
      <c r="AL15" s="101"/>
      <c r="AM15" s="100"/>
      <c r="AN15" s="101"/>
      <c r="AO15" s="100"/>
      <c r="AP15" s="101"/>
      <c r="AQ15" s="100"/>
      <c r="AR15" s="101"/>
      <c r="AS15" s="100"/>
      <c r="AT15" s="101"/>
      <c r="AU15" s="100"/>
      <c r="AV15" s="101"/>
      <c r="AW15" s="100"/>
      <c r="AX15" s="101"/>
      <c r="AY15" s="100"/>
      <c r="AZ15" s="101"/>
    </row>
    <row r="16" spans="1:52" x14ac:dyDescent="0.25">
      <c r="A16" s="90" t="s">
        <v>14</v>
      </c>
      <c r="B16" s="99" t="s">
        <v>103</v>
      </c>
      <c r="C16" s="100"/>
      <c r="D16" s="101"/>
      <c r="E16" s="100"/>
      <c r="F16" s="101"/>
      <c r="G16" s="100"/>
      <c r="H16" s="101"/>
      <c r="I16" s="100"/>
      <c r="J16" s="101"/>
      <c r="K16" s="100"/>
      <c r="L16" s="101"/>
      <c r="M16" s="100"/>
      <c r="N16" s="101"/>
      <c r="O16" s="100"/>
      <c r="P16" s="101"/>
      <c r="Q16" s="100"/>
      <c r="R16" s="101"/>
      <c r="S16" s="100"/>
      <c r="T16" s="101"/>
      <c r="U16" s="100"/>
      <c r="V16" s="101"/>
      <c r="W16" s="100"/>
      <c r="X16" s="101"/>
      <c r="Y16" s="100"/>
      <c r="Z16" s="101"/>
      <c r="AA16" s="100"/>
      <c r="AB16" s="101"/>
      <c r="AC16" s="100"/>
      <c r="AD16" s="101"/>
      <c r="AE16" s="100"/>
      <c r="AF16" s="101"/>
      <c r="AG16" s="100"/>
      <c r="AH16" s="101"/>
      <c r="AI16" s="100"/>
      <c r="AJ16" s="101"/>
      <c r="AK16" s="100"/>
      <c r="AL16" s="101"/>
      <c r="AM16" s="100"/>
      <c r="AN16" s="101"/>
      <c r="AO16" s="100"/>
      <c r="AP16" s="101"/>
      <c r="AQ16" s="100"/>
      <c r="AR16" s="101"/>
      <c r="AS16" s="100"/>
      <c r="AT16" s="101"/>
      <c r="AU16" s="100"/>
      <c r="AV16" s="101"/>
      <c r="AW16" s="100"/>
      <c r="AX16" s="101"/>
      <c r="AY16" s="100"/>
      <c r="AZ16" s="101"/>
    </row>
    <row r="17" spans="1:52" x14ac:dyDescent="0.25">
      <c r="A17" s="90" t="s">
        <v>15</v>
      </c>
      <c r="B17" s="99" t="s">
        <v>187</v>
      </c>
      <c r="C17" s="100"/>
      <c r="D17" s="101"/>
      <c r="E17" s="100"/>
      <c r="F17" s="101"/>
      <c r="G17" s="100"/>
      <c r="H17" s="101"/>
      <c r="I17" s="100"/>
      <c r="J17" s="101"/>
      <c r="K17" s="100"/>
      <c r="L17" s="101"/>
      <c r="M17" s="100"/>
      <c r="N17" s="101"/>
      <c r="O17" s="100"/>
      <c r="P17" s="101"/>
      <c r="Q17" s="100"/>
      <c r="R17" s="101"/>
      <c r="S17" s="100"/>
      <c r="T17" s="101"/>
      <c r="U17" s="100"/>
      <c r="V17" s="101"/>
      <c r="W17" s="100"/>
      <c r="X17" s="101"/>
      <c r="Y17" s="100"/>
      <c r="Z17" s="101"/>
      <c r="AA17" s="100"/>
      <c r="AB17" s="101"/>
      <c r="AC17" s="100"/>
      <c r="AD17" s="101"/>
      <c r="AE17" s="100"/>
      <c r="AF17" s="101"/>
      <c r="AG17" s="100"/>
      <c r="AH17" s="101"/>
      <c r="AI17" s="100"/>
      <c r="AJ17" s="101"/>
      <c r="AK17" s="100"/>
      <c r="AL17" s="101"/>
      <c r="AM17" s="100"/>
      <c r="AN17" s="101"/>
      <c r="AO17" s="100"/>
      <c r="AP17" s="101"/>
      <c r="AQ17" s="100"/>
      <c r="AR17" s="101"/>
      <c r="AS17" s="100"/>
      <c r="AT17" s="101"/>
      <c r="AU17" s="100"/>
      <c r="AV17" s="101"/>
      <c r="AW17" s="100"/>
      <c r="AX17" s="101"/>
      <c r="AY17" s="100"/>
      <c r="AZ17" s="101"/>
    </row>
    <row r="18" spans="1:52" x14ac:dyDescent="0.25">
      <c r="A18" s="90" t="s">
        <v>16</v>
      </c>
      <c r="B18" s="99" t="s">
        <v>100</v>
      </c>
      <c r="C18" s="100"/>
      <c r="D18" s="101"/>
      <c r="E18" s="100"/>
      <c r="F18" s="101"/>
      <c r="G18" s="100"/>
      <c r="H18" s="101"/>
      <c r="I18" s="100"/>
      <c r="J18" s="101"/>
      <c r="K18" s="100"/>
      <c r="L18" s="101"/>
      <c r="M18" s="100"/>
      <c r="N18" s="101"/>
      <c r="O18" s="100"/>
      <c r="P18" s="101"/>
      <c r="Q18" s="100"/>
      <c r="R18" s="101"/>
      <c r="S18" s="100"/>
      <c r="T18" s="101"/>
      <c r="U18" s="100"/>
      <c r="V18" s="101"/>
      <c r="W18" s="100"/>
      <c r="X18" s="101"/>
      <c r="Y18" s="100"/>
      <c r="Z18" s="101"/>
      <c r="AA18" s="100"/>
      <c r="AB18" s="101"/>
      <c r="AC18" s="100"/>
      <c r="AD18" s="101"/>
      <c r="AE18" s="100"/>
      <c r="AF18" s="101"/>
      <c r="AG18" s="100"/>
      <c r="AH18" s="101"/>
      <c r="AI18" s="100"/>
      <c r="AJ18" s="101"/>
      <c r="AK18" s="100"/>
      <c r="AL18" s="101"/>
      <c r="AM18" s="100"/>
      <c r="AN18" s="101"/>
      <c r="AO18" s="100"/>
      <c r="AP18" s="101"/>
      <c r="AQ18" s="100"/>
      <c r="AR18" s="101"/>
      <c r="AS18" s="100"/>
      <c r="AT18" s="101"/>
      <c r="AU18" s="100"/>
      <c r="AV18" s="101"/>
      <c r="AW18" s="100"/>
      <c r="AX18" s="101"/>
      <c r="AY18" s="100"/>
      <c r="AZ18" s="101"/>
    </row>
    <row r="19" spans="1:52" x14ac:dyDescent="0.25">
      <c r="A19" s="90" t="s">
        <v>191</v>
      </c>
      <c r="B19" s="99" t="s">
        <v>192</v>
      </c>
      <c r="C19" s="100"/>
      <c r="D19" s="101"/>
      <c r="E19" s="100"/>
      <c r="F19" s="101"/>
      <c r="G19" s="100"/>
      <c r="H19" s="101"/>
      <c r="I19" s="100"/>
      <c r="J19" s="101"/>
      <c r="K19" s="100"/>
      <c r="L19" s="101"/>
      <c r="M19" s="100"/>
      <c r="N19" s="101"/>
      <c r="O19" s="100"/>
      <c r="P19" s="101"/>
      <c r="Q19" s="100"/>
      <c r="R19" s="101"/>
      <c r="S19" s="100"/>
      <c r="T19" s="101"/>
      <c r="U19" s="100"/>
      <c r="V19" s="101"/>
      <c r="W19" s="100"/>
      <c r="X19" s="101"/>
      <c r="Y19" s="100"/>
      <c r="Z19" s="101"/>
      <c r="AA19" s="100"/>
      <c r="AB19" s="101"/>
      <c r="AC19" s="100"/>
      <c r="AD19" s="101"/>
      <c r="AE19" s="100"/>
      <c r="AF19" s="101"/>
      <c r="AG19" s="100"/>
      <c r="AH19" s="101"/>
      <c r="AI19" s="100"/>
      <c r="AJ19" s="101"/>
      <c r="AK19" s="100"/>
      <c r="AL19" s="101"/>
      <c r="AM19" s="100"/>
      <c r="AN19" s="101"/>
      <c r="AO19" s="100"/>
      <c r="AP19" s="101"/>
      <c r="AQ19" s="100"/>
      <c r="AR19" s="101"/>
      <c r="AS19" s="100"/>
      <c r="AT19" s="101"/>
      <c r="AU19" s="100"/>
      <c r="AV19" s="101"/>
      <c r="AW19" s="100"/>
      <c r="AX19" s="101"/>
      <c r="AY19" s="100"/>
      <c r="AZ19" s="101"/>
    </row>
    <row r="20" spans="1:52" x14ac:dyDescent="0.25">
      <c r="A20" s="90" t="s">
        <v>184</v>
      </c>
      <c r="B20" s="99" t="s">
        <v>185</v>
      </c>
      <c r="C20" s="100"/>
      <c r="D20" s="101"/>
      <c r="E20" s="100"/>
      <c r="F20" s="101"/>
      <c r="G20" s="100"/>
      <c r="H20" s="101"/>
      <c r="I20" s="100"/>
      <c r="J20" s="101"/>
      <c r="K20" s="100"/>
      <c r="L20" s="101"/>
      <c r="M20" s="100"/>
      <c r="N20" s="101"/>
      <c r="O20" s="100"/>
      <c r="P20" s="101"/>
      <c r="Q20" s="100"/>
      <c r="R20" s="101"/>
      <c r="S20" s="100"/>
      <c r="T20" s="101"/>
      <c r="U20" s="100"/>
      <c r="V20" s="101"/>
      <c r="W20" s="100"/>
      <c r="X20" s="101"/>
      <c r="Y20" s="100"/>
      <c r="Z20" s="101"/>
      <c r="AA20" s="100"/>
      <c r="AB20" s="101"/>
      <c r="AC20" s="100"/>
      <c r="AD20" s="101"/>
      <c r="AE20" s="100"/>
      <c r="AF20" s="101"/>
      <c r="AG20" s="100"/>
      <c r="AH20" s="101"/>
      <c r="AI20" s="100"/>
      <c r="AJ20" s="101"/>
      <c r="AK20" s="100"/>
      <c r="AL20" s="101"/>
      <c r="AM20" s="100"/>
      <c r="AN20" s="101"/>
      <c r="AO20" s="100"/>
      <c r="AP20" s="101"/>
      <c r="AQ20" s="100"/>
      <c r="AR20" s="101"/>
      <c r="AS20" s="100"/>
      <c r="AT20" s="101"/>
      <c r="AU20" s="100"/>
      <c r="AV20" s="101"/>
      <c r="AW20" s="100"/>
      <c r="AX20" s="101"/>
      <c r="AY20" s="100"/>
      <c r="AZ20" s="101"/>
    </row>
    <row r="21" spans="1:52" x14ac:dyDescent="0.25">
      <c r="A21" s="90" t="s">
        <v>17</v>
      </c>
      <c r="B21" s="99" t="s">
        <v>105</v>
      </c>
      <c r="C21" s="100"/>
      <c r="D21" s="101"/>
      <c r="E21" s="100"/>
      <c r="F21" s="101"/>
      <c r="G21" s="100"/>
      <c r="H21" s="101"/>
      <c r="I21" s="100"/>
      <c r="J21" s="101"/>
      <c r="K21" s="100"/>
      <c r="L21" s="101"/>
      <c r="M21" s="100"/>
      <c r="N21" s="101"/>
      <c r="O21" s="100"/>
      <c r="P21" s="101"/>
      <c r="Q21" s="100"/>
      <c r="R21" s="101"/>
      <c r="S21" s="100"/>
      <c r="T21" s="101"/>
      <c r="U21" s="100"/>
      <c r="V21" s="101"/>
      <c r="W21" s="100"/>
      <c r="X21" s="101"/>
      <c r="Y21" s="100"/>
      <c r="Z21" s="101"/>
      <c r="AA21" s="100"/>
      <c r="AB21" s="101"/>
      <c r="AC21" s="100"/>
      <c r="AD21" s="101"/>
      <c r="AE21" s="100"/>
      <c r="AF21" s="101"/>
      <c r="AG21" s="100"/>
      <c r="AH21" s="101"/>
      <c r="AI21" s="100"/>
      <c r="AJ21" s="101"/>
      <c r="AK21" s="100"/>
      <c r="AL21" s="101"/>
      <c r="AM21" s="100"/>
      <c r="AN21" s="101"/>
      <c r="AO21" s="100"/>
      <c r="AP21" s="101"/>
      <c r="AQ21" s="100"/>
      <c r="AR21" s="101"/>
      <c r="AS21" s="100"/>
      <c r="AT21" s="101"/>
      <c r="AU21" s="100"/>
      <c r="AV21" s="101"/>
      <c r="AW21" s="100"/>
      <c r="AX21" s="101"/>
      <c r="AY21" s="100"/>
      <c r="AZ21" s="101"/>
    </row>
    <row r="22" spans="1:52" x14ac:dyDescent="0.25">
      <c r="A22" s="90" t="s">
        <v>18</v>
      </c>
      <c r="B22" s="99" t="s">
        <v>106</v>
      </c>
      <c r="C22" s="100"/>
      <c r="D22" s="101"/>
      <c r="E22" s="100"/>
      <c r="F22" s="101"/>
      <c r="G22" s="100"/>
      <c r="H22" s="101"/>
      <c r="I22" s="100"/>
      <c r="J22" s="101"/>
      <c r="K22" s="100"/>
      <c r="L22" s="101"/>
      <c r="M22" s="100"/>
      <c r="N22" s="101"/>
      <c r="O22" s="100"/>
      <c r="P22" s="101"/>
      <c r="Q22" s="100"/>
      <c r="R22" s="101"/>
      <c r="S22" s="100"/>
      <c r="T22" s="101"/>
      <c r="U22" s="100"/>
      <c r="V22" s="101"/>
      <c r="W22" s="100"/>
      <c r="X22" s="101"/>
      <c r="Y22" s="100"/>
      <c r="Z22" s="101"/>
      <c r="AA22" s="100"/>
      <c r="AB22" s="101"/>
      <c r="AC22" s="100"/>
      <c r="AD22" s="101"/>
      <c r="AE22" s="100"/>
      <c r="AF22" s="101"/>
      <c r="AG22" s="100"/>
      <c r="AH22" s="101"/>
      <c r="AI22" s="100"/>
      <c r="AJ22" s="101"/>
      <c r="AK22" s="100"/>
      <c r="AL22" s="101"/>
      <c r="AM22" s="100"/>
      <c r="AN22" s="101"/>
      <c r="AO22" s="100"/>
      <c r="AP22" s="101"/>
      <c r="AQ22" s="100"/>
      <c r="AR22" s="101"/>
      <c r="AS22" s="100"/>
      <c r="AT22" s="101"/>
      <c r="AU22" s="100"/>
      <c r="AV22" s="101"/>
      <c r="AW22" s="100"/>
      <c r="AX22" s="101"/>
      <c r="AY22" s="100"/>
      <c r="AZ22" s="101"/>
    </row>
    <row r="23" spans="1:52" x14ac:dyDescent="0.25">
      <c r="A23" s="90" t="s">
        <v>19</v>
      </c>
      <c r="B23" s="99" t="s">
        <v>1452</v>
      </c>
      <c r="C23" s="315" t="s">
        <v>159</v>
      </c>
      <c r="D23" s="315"/>
      <c r="E23" s="315"/>
      <c r="F23" s="99" t="s">
        <v>182</v>
      </c>
      <c r="G23" s="100"/>
      <c r="H23" s="101"/>
      <c r="I23" s="100"/>
      <c r="J23" s="101"/>
      <c r="K23" s="100"/>
      <c r="L23" s="101"/>
      <c r="M23" s="100"/>
      <c r="N23" s="101"/>
      <c r="O23" s="100"/>
      <c r="P23" s="101"/>
      <c r="Q23" s="100"/>
      <c r="R23" s="101"/>
      <c r="S23" s="100"/>
      <c r="T23" s="101"/>
      <c r="U23" s="100"/>
      <c r="V23" s="101"/>
      <c r="W23" s="100"/>
      <c r="X23" s="101"/>
      <c r="Y23" s="100"/>
      <c r="Z23" s="101"/>
      <c r="AA23" s="100"/>
      <c r="AB23" s="101"/>
      <c r="AC23" s="100"/>
      <c r="AD23" s="101"/>
      <c r="AE23" s="100"/>
      <c r="AF23" s="101"/>
      <c r="AG23" s="100"/>
      <c r="AH23" s="101"/>
      <c r="AI23" s="100"/>
      <c r="AJ23" s="101"/>
      <c r="AK23" s="100"/>
      <c r="AL23" s="101"/>
      <c r="AM23" s="100"/>
      <c r="AN23" s="101"/>
      <c r="AO23" s="100"/>
      <c r="AP23" s="101"/>
      <c r="AQ23" s="100"/>
      <c r="AR23" s="101"/>
      <c r="AS23" s="100"/>
      <c r="AT23" s="101"/>
      <c r="AU23" s="100"/>
      <c r="AV23" s="101"/>
      <c r="AW23" s="100"/>
      <c r="AX23" s="101"/>
      <c r="AY23" s="100"/>
      <c r="AZ23" s="101"/>
    </row>
    <row r="24" spans="1:52" x14ac:dyDescent="0.25">
      <c r="A24" s="90" t="s">
        <v>199</v>
      </c>
      <c r="B24" s="99" t="s">
        <v>202</v>
      </c>
      <c r="C24" s="100"/>
      <c r="D24" s="101"/>
      <c r="E24" s="100"/>
      <c r="F24" s="99"/>
      <c r="G24" s="100"/>
      <c r="H24" s="101"/>
      <c r="I24" s="100"/>
      <c r="J24" s="101"/>
      <c r="K24" s="100"/>
      <c r="L24" s="101"/>
      <c r="M24" s="100"/>
      <c r="N24" s="101"/>
      <c r="O24" s="100"/>
      <c r="P24" s="101"/>
      <c r="Q24" s="100"/>
      <c r="R24" s="101"/>
      <c r="S24" s="100"/>
      <c r="T24" s="101"/>
      <c r="U24" s="100"/>
      <c r="V24" s="101"/>
      <c r="W24" s="100"/>
      <c r="X24" s="101"/>
      <c r="Y24" s="100"/>
      <c r="Z24" s="101"/>
      <c r="AA24" s="100"/>
      <c r="AB24" s="101"/>
      <c r="AC24" s="100"/>
      <c r="AD24" s="101"/>
      <c r="AE24" s="100"/>
      <c r="AF24" s="101"/>
      <c r="AG24" s="100"/>
      <c r="AH24" s="101"/>
      <c r="AI24" s="100"/>
      <c r="AJ24" s="101"/>
      <c r="AK24" s="100"/>
      <c r="AL24" s="101"/>
      <c r="AM24" s="100"/>
      <c r="AN24" s="101"/>
      <c r="AO24" s="100"/>
      <c r="AP24" s="101"/>
      <c r="AQ24" s="100"/>
      <c r="AR24" s="101"/>
      <c r="AS24" s="100"/>
      <c r="AT24" s="101"/>
      <c r="AU24" s="100"/>
      <c r="AV24" s="101"/>
      <c r="AW24" s="100"/>
      <c r="AX24" s="101"/>
      <c r="AY24" s="100"/>
      <c r="AZ24" s="101"/>
    </row>
    <row r="25" spans="1:52" x14ac:dyDescent="0.25">
      <c r="A25" s="90" t="s">
        <v>196</v>
      </c>
      <c r="B25" s="99" t="s">
        <v>200</v>
      </c>
      <c r="C25" s="100"/>
      <c r="D25" s="101"/>
      <c r="E25" s="100"/>
      <c r="F25" s="99"/>
      <c r="G25" s="100"/>
      <c r="H25" s="101"/>
      <c r="I25" s="100"/>
      <c r="J25" s="101"/>
      <c r="K25" s="100"/>
      <c r="L25" s="101"/>
      <c r="M25" s="100"/>
      <c r="N25" s="101"/>
      <c r="O25" s="100"/>
      <c r="P25" s="101"/>
      <c r="Q25" s="100"/>
      <c r="R25" s="101"/>
      <c r="S25" s="100"/>
      <c r="T25" s="101"/>
      <c r="U25" s="100"/>
      <c r="V25" s="101"/>
      <c r="W25" s="100"/>
      <c r="X25" s="101"/>
      <c r="Y25" s="100"/>
      <c r="Z25" s="101"/>
      <c r="AA25" s="100"/>
      <c r="AB25" s="101"/>
      <c r="AC25" s="100"/>
      <c r="AD25" s="101"/>
      <c r="AE25" s="100"/>
      <c r="AF25" s="101"/>
      <c r="AG25" s="100"/>
      <c r="AH25" s="101"/>
      <c r="AI25" s="100"/>
      <c r="AJ25" s="101"/>
      <c r="AK25" s="100"/>
      <c r="AL25" s="101"/>
      <c r="AM25" s="100"/>
      <c r="AN25" s="101"/>
      <c r="AO25" s="100"/>
      <c r="AP25" s="101"/>
      <c r="AQ25" s="100"/>
      <c r="AR25" s="101"/>
      <c r="AS25" s="100"/>
      <c r="AT25" s="101"/>
      <c r="AU25" s="100"/>
      <c r="AV25" s="101"/>
      <c r="AW25" s="100"/>
      <c r="AX25" s="101"/>
      <c r="AY25" s="100"/>
      <c r="AZ25" s="101"/>
    </row>
    <row r="26" spans="1:52" x14ac:dyDescent="0.25">
      <c r="A26" s="90" t="s">
        <v>193</v>
      </c>
      <c r="B26" s="99" t="s">
        <v>197</v>
      </c>
      <c r="C26" s="100"/>
      <c r="D26" s="101"/>
      <c r="E26" s="100"/>
      <c r="F26" s="99"/>
      <c r="G26" s="100"/>
      <c r="H26" s="101"/>
      <c r="I26" s="100"/>
      <c r="J26" s="101"/>
      <c r="K26" s="100"/>
      <c r="L26" s="101"/>
      <c r="M26" s="100"/>
      <c r="N26" s="101"/>
      <c r="O26" s="100"/>
      <c r="P26" s="101"/>
      <c r="Q26" s="100"/>
      <c r="R26" s="101"/>
      <c r="S26" s="100"/>
      <c r="T26" s="101"/>
      <c r="U26" s="100"/>
      <c r="V26" s="101"/>
      <c r="W26" s="100"/>
      <c r="X26" s="101"/>
      <c r="Y26" s="100"/>
      <c r="Z26" s="101"/>
      <c r="AA26" s="100"/>
      <c r="AB26" s="101"/>
      <c r="AC26" s="100"/>
      <c r="AD26" s="101"/>
      <c r="AE26" s="100"/>
      <c r="AF26" s="101"/>
      <c r="AG26" s="100"/>
      <c r="AH26" s="101"/>
      <c r="AI26" s="100"/>
      <c r="AJ26" s="101"/>
      <c r="AK26" s="100"/>
      <c r="AL26" s="101"/>
      <c r="AM26" s="100"/>
      <c r="AN26" s="101"/>
      <c r="AO26" s="100"/>
      <c r="AP26" s="101"/>
      <c r="AQ26" s="100"/>
      <c r="AR26" s="101"/>
      <c r="AS26" s="100"/>
      <c r="AT26" s="101"/>
      <c r="AU26" s="100"/>
      <c r="AV26" s="101"/>
      <c r="AW26" s="100"/>
      <c r="AX26" s="101"/>
      <c r="AY26" s="100"/>
      <c r="AZ26" s="101"/>
    </row>
    <row r="27" spans="1:52" x14ac:dyDescent="0.25">
      <c r="A27" s="90" t="s">
        <v>276</v>
      </c>
      <c r="B27" s="99" t="s">
        <v>277</v>
      </c>
      <c r="C27" s="100"/>
      <c r="D27" s="101"/>
      <c r="E27" s="100"/>
      <c r="F27" s="99"/>
      <c r="G27" s="100"/>
      <c r="H27" s="101"/>
      <c r="I27" s="100"/>
      <c r="J27" s="101"/>
      <c r="K27" s="100"/>
      <c r="L27" s="101"/>
      <c r="M27" s="100"/>
      <c r="N27" s="101"/>
      <c r="O27" s="100"/>
      <c r="P27" s="101"/>
      <c r="Q27" s="100"/>
      <c r="R27" s="101"/>
      <c r="S27" s="100"/>
      <c r="T27" s="101"/>
      <c r="U27" s="100"/>
      <c r="V27" s="101"/>
      <c r="W27" s="100"/>
      <c r="X27" s="101"/>
      <c r="Y27" s="100"/>
      <c r="Z27" s="101"/>
      <c r="AA27" s="100"/>
      <c r="AB27" s="101"/>
      <c r="AC27" s="100"/>
      <c r="AD27" s="101"/>
      <c r="AE27" s="100"/>
      <c r="AF27" s="101"/>
      <c r="AG27" s="100"/>
      <c r="AH27" s="101"/>
      <c r="AI27" s="100"/>
      <c r="AJ27" s="101"/>
      <c r="AK27" s="100"/>
      <c r="AL27" s="101"/>
      <c r="AM27" s="100"/>
      <c r="AN27" s="101"/>
      <c r="AO27" s="100"/>
      <c r="AP27" s="101"/>
      <c r="AQ27" s="100"/>
      <c r="AR27" s="101"/>
      <c r="AS27" s="100"/>
      <c r="AT27" s="101"/>
      <c r="AU27" s="100"/>
      <c r="AV27" s="101"/>
      <c r="AW27" s="100"/>
      <c r="AX27" s="101"/>
      <c r="AY27" s="100"/>
      <c r="AZ27" s="101"/>
    </row>
    <row r="28" spans="1:52" x14ac:dyDescent="0.25">
      <c r="A28" s="90" t="s">
        <v>586</v>
      </c>
      <c r="B28" s="99" t="s">
        <v>585</v>
      </c>
      <c r="C28" s="100"/>
      <c r="D28" s="101"/>
      <c r="E28" s="100"/>
      <c r="F28" s="99"/>
      <c r="G28" s="100"/>
      <c r="H28" s="101"/>
      <c r="I28" s="100"/>
      <c r="J28" s="101"/>
      <c r="K28" s="100"/>
      <c r="L28" s="101"/>
      <c r="M28" s="100"/>
      <c r="N28" s="101"/>
      <c r="O28" s="100"/>
      <c r="P28" s="101"/>
      <c r="Q28" s="100"/>
      <c r="R28" s="101"/>
      <c r="S28" s="100"/>
      <c r="T28" s="101"/>
      <c r="U28" s="100"/>
      <c r="V28" s="101"/>
      <c r="W28" s="100"/>
      <c r="X28" s="101"/>
      <c r="Y28" s="100"/>
      <c r="Z28" s="101"/>
      <c r="AA28" s="100"/>
      <c r="AB28" s="101"/>
      <c r="AC28" s="100"/>
      <c r="AD28" s="101"/>
      <c r="AE28" s="100"/>
      <c r="AF28" s="101"/>
      <c r="AG28" s="100"/>
      <c r="AH28" s="101"/>
      <c r="AI28" s="100"/>
      <c r="AJ28" s="101"/>
      <c r="AK28" s="100"/>
      <c r="AL28" s="101"/>
      <c r="AM28" s="100"/>
      <c r="AN28" s="101"/>
      <c r="AO28" s="100"/>
      <c r="AP28" s="101"/>
      <c r="AQ28" s="100"/>
      <c r="AR28" s="101"/>
      <c r="AS28" s="100"/>
      <c r="AT28" s="101"/>
      <c r="AU28" s="100"/>
      <c r="AV28" s="101"/>
      <c r="AW28" s="100"/>
      <c r="AX28" s="101"/>
      <c r="AY28" s="100"/>
      <c r="AZ28" s="101"/>
    </row>
    <row r="29" spans="1:52" x14ac:dyDescent="0.25">
      <c r="A29" s="90" t="s">
        <v>253</v>
      </c>
      <c r="B29" s="99" t="s">
        <v>254</v>
      </c>
      <c r="C29" s="100"/>
      <c r="D29" s="101"/>
      <c r="E29" s="100"/>
      <c r="F29" s="99"/>
      <c r="G29" s="100"/>
      <c r="H29" s="101"/>
      <c r="I29" s="100"/>
      <c r="J29" s="101"/>
      <c r="K29" s="100"/>
      <c r="L29" s="101"/>
      <c r="M29" s="100"/>
      <c r="N29" s="101"/>
      <c r="O29" s="100"/>
      <c r="P29" s="101"/>
      <c r="Q29" s="100"/>
      <c r="R29" s="101"/>
      <c r="S29" s="100"/>
      <c r="T29" s="101"/>
      <c r="U29" s="100"/>
      <c r="V29" s="101"/>
      <c r="W29" s="100"/>
      <c r="X29" s="101"/>
      <c r="Y29" s="100"/>
      <c r="Z29" s="101"/>
      <c r="AA29" s="100"/>
      <c r="AB29" s="101"/>
      <c r="AC29" s="100"/>
      <c r="AD29" s="101"/>
      <c r="AE29" s="100"/>
      <c r="AF29" s="101"/>
      <c r="AG29" s="100"/>
      <c r="AH29" s="101"/>
      <c r="AI29" s="100"/>
      <c r="AJ29" s="101"/>
      <c r="AK29" s="100"/>
      <c r="AL29" s="101"/>
      <c r="AM29" s="100"/>
      <c r="AN29" s="101"/>
      <c r="AO29" s="100"/>
      <c r="AP29" s="101"/>
      <c r="AQ29" s="100"/>
      <c r="AR29" s="101"/>
      <c r="AS29" s="100"/>
      <c r="AT29" s="101"/>
      <c r="AU29" s="100"/>
      <c r="AV29" s="101"/>
      <c r="AW29" s="100"/>
      <c r="AX29" s="101"/>
      <c r="AY29" s="100"/>
      <c r="AZ29" s="101"/>
    </row>
    <row r="30" spans="1:52" x14ac:dyDescent="0.25">
      <c r="A30" s="90" t="s">
        <v>591</v>
      </c>
      <c r="B30" s="99" t="s">
        <v>592</v>
      </c>
      <c r="C30" s="100"/>
      <c r="D30" s="101"/>
      <c r="E30" s="100"/>
      <c r="F30" s="99"/>
      <c r="G30" s="100"/>
      <c r="H30" s="101"/>
      <c r="I30" s="100"/>
      <c r="J30" s="101"/>
      <c r="K30" s="100"/>
      <c r="L30" s="101"/>
      <c r="M30" s="100"/>
      <c r="N30" s="101"/>
      <c r="O30" s="100"/>
      <c r="P30" s="101"/>
      <c r="Q30" s="100"/>
      <c r="R30" s="101"/>
      <c r="S30" s="100"/>
      <c r="T30" s="101"/>
      <c r="U30" s="100"/>
      <c r="V30" s="101"/>
      <c r="W30" s="100"/>
      <c r="X30" s="101"/>
      <c r="Y30" s="100"/>
      <c r="Z30" s="101"/>
      <c r="AA30" s="100"/>
      <c r="AB30" s="101"/>
      <c r="AC30" s="100"/>
      <c r="AD30" s="101"/>
      <c r="AE30" s="100"/>
      <c r="AF30" s="101"/>
      <c r="AG30" s="100"/>
      <c r="AH30" s="101"/>
      <c r="AI30" s="100"/>
      <c r="AJ30" s="101"/>
      <c r="AK30" s="100"/>
      <c r="AL30" s="101"/>
      <c r="AM30" s="100"/>
      <c r="AN30" s="101"/>
      <c r="AO30" s="100"/>
      <c r="AP30" s="101"/>
      <c r="AQ30" s="100"/>
      <c r="AR30" s="101"/>
      <c r="AS30" s="100"/>
      <c r="AT30" s="101"/>
      <c r="AU30" s="100"/>
      <c r="AV30" s="101"/>
      <c r="AW30" s="100"/>
      <c r="AX30" s="101"/>
      <c r="AY30" s="100"/>
      <c r="AZ30" s="101"/>
    </row>
    <row r="31" spans="1:52" x14ac:dyDescent="0.25">
      <c r="A31" s="90" t="s">
        <v>20</v>
      </c>
      <c r="B31" s="99" t="s">
        <v>107</v>
      </c>
      <c r="C31" s="98" t="s">
        <v>86</v>
      </c>
      <c r="D31" s="99" t="s">
        <v>176</v>
      </c>
      <c r="E31" s="100"/>
      <c r="F31" s="101"/>
      <c r="G31" s="100"/>
      <c r="H31" s="101"/>
      <c r="I31" s="100"/>
      <c r="J31" s="101"/>
      <c r="K31" s="100"/>
      <c r="L31" s="101"/>
      <c r="M31" s="100"/>
      <c r="N31" s="101"/>
      <c r="O31" s="100"/>
      <c r="P31" s="101"/>
      <c r="Q31" s="100"/>
      <c r="R31" s="101"/>
      <c r="S31" s="100"/>
      <c r="T31" s="101"/>
      <c r="U31" s="100"/>
      <c r="V31" s="101"/>
      <c r="W31" s="100"/>
      <c r="X31" s="101"/>
      <c r="Y31" s="100"/>
      <c r="Z31" s="101"/>
      <c r="AA31" s="100"/>
      <c r="AB31" s="101"/>
      <c r="AC31" s="100"/>
      <c r="AD31" s="101"/>
      <c r="AE31" s="100"/>
      <c r="AF31" s="101"/>
      <c r="AG31" s="100"/>
      <c r="AH31" s="101"/>
      <c r="AI31" s="100"/>
      <c r="AJ31" s="101"/>
      <c r="AK31" s="100"/>
      <c r="AL31" s="101"/>
      <c r="AM31" s="100"/>
      <c r="AN31" s="101"/>
      <c r="AO31" s="100"/>
      <c r="AP31" s="101"/>
      <c r="AQ31" s="100"/>
      <c r="AR31" s="101"/>
      <c r="AS31" s="100"/>
      <c r="AT31" s="101"/>
      <c r="AU31" s="100"/>
      <c r="AV31" s="101"/>
      <c r="AW31" s="100"/>
      <c r="AX31" s="101"/>
      <c r="AY31" s="100"/>
      <c r="AZ31" s="101"/>
    </row>
    <row r="32" spans="1:52" x14ac:dyDescent="0.25">
      <c r="A32" s="90" t="s">
        <v>283</v>
      </c>
      <c r="B32" s="99" t="s">
        <v>282</v>
      </c>
      <c r="C32" s="98"/>
      <c r="D32" s="99"/>
      <c r="E32" s="100"/>
      <c r="F32" s="101"/>
      <c r="G32" s="100"/>
      <c r="H32" s="101"/>
      <c r="I32" s="100"/>
      <c r="J32" s="101"/>
      <c r="K32" s="100"/>
      <c r="L32" s="101"/>
      <c r="M32" s="100"/>
      <c r="N32" s="101"/>
      <c r="O32" s="100"/>
      <c r="P32" s="101"/>
      <c r="Q32" s="100"/>
      <c r="R32" s="101"/>
      <c r="S32" s="100"/>
      <c r="T32" s="101"/>
      <c r="U32" s="100"/>
      <c r="V32" s="101"/>
      <c r="W32" s="100"/>
      <c r="X32" s="101"/>
      <c r="Y32" s="100"/>
      <c r="Z32" s="101"/>
      <c r="AA32" s="100"/>
      <c r="AB32" s="101"/>
      <c r="AC32" s="100"/>
      <c r="AD32" s="101"/>
      <c r="AE32" s="100"/>
      <c r="AF32" s="101"/>
      <c r="AG32" s="100"/>
      <c r="AH32" s="101"/>
      <c r="AI32" s="100"/>
      <c r="AJ32" s="101"/>
      <c r="AK32" s="100"/>
      <c r="AL32" s="101"/>
      <c r="AM32" s="100"/>
      <c r="AN32" s="101"/>
      <c r="AO32" s="100"/>
      <c r="AP32" s="101"/>
      <c r="AQ32" s="100"/>
      <c r="AR32" s="101"/>
      <c r="AS32" s="100"/>
      <c r="AT32" s="101"/>
      <c r="AU32" s="100"/>
      <c r="AV32" s="101"/>
      <c r="AW32" s="100"/>
      <c r="AX32" s="101"/>
      <c r="AY32" s="100"/>
      <c r="AZ32" s="101"/>
    </row>
    <row r="33" spans="1:52" x14ac:dyDescent="0.25">
      <c r="A33" s="90" t="s">
        <v>250</v>
      </c>
      <c r="B33" s="99" t="s">
        <v>589</v>
      </c>
      <c r="C33" s="98"/>
      <c r="D33" s="99"/>
      <c r="E33" s="100"/>
      <c r="F33" s="101"/>
      <c r="G33" s="100"/>
      <c r="H33" s="101"/>
      <c r="I33" s="100"/>
      <c r="J33" s="101"/>
      <c r="K33" s="100"/>
      <c r="L33" s="101"/>
      <c r="M33" s="100"/>
      <c r="N33" s="101"/>
      <c r="O33" s="100"/>
      <c r="P33" s="101"/>
      <c r="Q33" s="100"/>
      <c r="R33" s="101"/>
      <c r="S33" s="100"/>
      <c r="T33" s="101"/>
      <c r="U33" s="100"/>
      <c r="V33" s="101"/>
      <c r="W33" s="100"/>
      <c r="X33" s="101"/>
      <c r="Y33" s="100"/>
      <c r="Z33" s="101"/>
      <c r="AA33" s="100"/>
      <c r="AB33" s="101"/>
      <c r="AC33" s="100"/>
      <c r="AD33" s="101"/>
      <c r="AE33" s="100"/>
      <c r="AF33" s="101"/>
      <c r="AG33" s="100"/>
      <c r="AH33" s="101"/>
      <c r="AI33" s="100"/>
      <c r="AJ33" s="101"/>
      <c r="AK33" s="100"/>
      <c r="AL33" s="101"/>
      <c r="AM33" s="100"/>
      <c r="AN33" s="101"/>
      <c r="AO33" s="100"/>
      <c r="AP33" s="101"/>
      <c r="AQ33" s="100"/>
      <c r="AR33" s="101"/>
      <c r="AS33" s="100"/>
      <c r="AT33" s="101"/>
      <c r="AU33" s="100"/>
      <c r="AV33" s="101"/>
      <c r="AW33" s="100"/>
      <c r="AX33" s="101"/>
      <c r="AY33" s="100"/>
      <c r="AZ33" s="101"/>
    </row>
    <row r="34" spans="1:52" x14ac:dyDescent="0.25">
      <c r="A34" s="90" t="s">
        <v>22</v>
      </c>
      <c r="B34" s="99" t="s">
        <v>111</v>
      </c>
      <c r="C34" s="100"/>
      <c r="D34" s="101"/>
      <c r="E34" s="100"/>
      <c r="F34" s="101"/>
      <c r="G34" s="100"/>
      <c r="H34" s="101"/>
      <c r="I34" s="100"/>
      <c r="J34" s="101"/>
      <c r="K34" s="100"/>
      <c r="L34" s="101"/>
      <c r="M34" s="100"/>
      <c r="N34" s="101"/>
      <c r="O34" s="100"/>
      <c r="P34" s="101"/>
      <c r="Q34" s="100"/>
      <c r="R34" s="101"/>
      <c r="S34" s="100"/>
      <c r="T34" s="101"/>
      <c r="U34" s="100"/>
      <c r="V34" s="101"/>
      <c r="W34" s="100"/>
      <c r="X34" s="101"/>
      <c r="Y34" s="100"/>
      <c r="Z34" s="101"/>
      <c r="AA34" s="100"/>
      <c r="AB34" s="101"/>
      <c r="AC34" s="100"/>
      <c r="AD34" s="101"/>
      <c r="AE34" s="100"/>
      <c r="AF34" s="101"/>
      <c r="AG34" s="100"/>
      <c r="AH34" s="101"/>
      <c r="AI34" s="100"/>
      <c r="AJ34" s="101"/>
      <c r="AK34" s="100"/>
      <c r="AL34" s="101"/>
      <c r="AM34" s="100"/>
      <c r="AN34" s="101"/>
      <c r="AO34" s="100"/>
      <c r="AP34" s="101"/>
      <c r="AQ34" s="100"/>
      <c r="AR34" s="101"/>
      <c r="AS34" s="100"/>
      <c r="AT34" s="101"/>
      <c r="AU34" s="100"/>
      <c r="AV34" s="101"/>
      <c r="AW34" s="100"/>
      <c r="AX34" s="101"/>
      <c r="AY34" s="100"/>
      <c r="AZ34" s="101"/>
    </row>
    <row r="35" spans="1:52" x14ac:dyDescent="0.25">
      <c r="A35" s="90" t="s">
        <v>23</v>
      </c>
      <c r="B35" s="99" t="s">
        <v>112</v>
      </c>
      <c r="C35" s="98" t="s">
        <v>173</v>
      </c>
      <c r="D35" s="101"/>
      <c r="E35" s="100"/>
      <c r="F35" s="101"/>
      <c r="G35" s="100"/>
      <c r="H35" s="101"/>
      <c r="I35" s="100"/>
      <c r="J35" s="101"/>
      <c r="K35" s="100"/>
      <c r="L35" s="101"/>
      <c r="M35" s="100"/>
      <c r="N35" s="101"/>
      <c r="O35" s="100"/>
      <c r="P35" s="101"/>
      <c r="Q35" s="100"/>
      <c r="R35" s="101"/>
      <c r="S35" s="100"/>
      <c r="T35" s="101"/>
      <c r="U35" s="100"/>
      <c r="V35" s="101"/>
      <c r="W35" s="100"/>
      <c r="X35" s="101"/>
      <c r="Y35" s="100"/>
      <c r="Z35" s="101"/>
      <c r="AA35" s="100"/>
      <c r="AB35" s="101"/>
      <c r="AC35" s="100"/>
      <c r="AD35" s="101"/>
      <c r="AE35" s="100"/>
      <c r="AF35" s="101"/>
      <c r="AG35" s="100"/>
      <c r="AH35" s="101"/>
      <c r="AI35" s="100"/>
      <c r="AJ35" s="101"/>
      <c r="AK35" s="100"/>
      <c r="AL35" s="101"/>
      <c r="AM35" s="100"/>
      <c r="AN35" s="101"/>
      <c r="AO35" s="100"/>
      <c r="AP35" s="101"/>
      <c r="AQ35" s="100"/>
      <c r="AR35" s="101"/>
      <c r="AS35" s="100"/>
      <c r="AT35" s="101"/>
      <c r="AU35" s="100"/>
      <c r="AV35" s="101"/>
      <c r="AW35" s="100"/>
      <c r="AX35" s="101"/>
      <c r="AY35" s="100"/>
      <c r="AZ35" s="101"/>
    </row>
    <row r="36" spans="1:52" s="94" customFormat="1" x14ac:dyDescent="0.25">
      <c r="A36" s="90" t="s">
        <v>21</v>
      </c>
      <c r="B36" s="95" t="s">
        <v>110</v>
      </c>
      <c r="C36" s="96" t="s">
        <v>29</v>
      </c>
      <c r="D36" s="97" t="s">
        <v>31</v>
      </c>
      <c r="E36" s="96" t="s">
        <v>30</v>
      </c>
      <c r="F36" s="97" t="s">
        <v>32</v>
      </c>
      <c r="G36" s="96" t="s">
        <v>33</v>
      </c>
      <c r="H36" s="97" t="s">
        <v>34</v>
      </c>
      <c r="I36" s="96" t="s">
        <v>35</v>
      </c>
      <c r="J36" s="97" t="s">
        <v>36</v>
      </c>
      <c r="K36" s="96" t="s">
        <v>37</v>
      </c>
      <c r="L36" s="97" t="s">
        <v>39</v>
      </c>
      <c r="M36" s="96" t="s">
        <v>40</v>
      </c>
      <c r="N36" s="97" t="s">
        <v>41</v>
      </c>
      <c r="O36" s="96" t="s">
        <v>42</v>
      </c>
      <c r="P36" s="97" t="s">
        <v>43</v>
      </c>
      <c r="Q36" s="96" t="s">
        <v>44</v>
      </c>
      <c r="R36" s="97" t="s">
        <v>45</v>
      </c>
      <c r="S36" s="96" t="s">
        <v>120</v>
      </c>
      <c r="T36" s="97" t="s">
        <v>47</v>
      </c>
      <c r="U36" s="96" t="s">
        <v>48</v>
      </c>
      <c r="V36" s="97" t="s">
        <v>49</v>
      </c>
      <c r="W36" s="96" t="s">
        <v>50</v>
      </c>
      <c r="X36" s="97" t="s">
        <v>51</v>
      </c>
      <c r="Y36" s="96" t="s">
        <v>149</v>
      </c>
      <c r="Z36" s="97" t="s">
        <v>53</v>
      </c>
      <c r="AA36" s="96" t="s">
        <v>54</v>
      </c>
      <c r="AB36" s="97" t="s">
        <v>55</v>
      </c>
      <c r="AC36" s="96" t="s">
        <v>57</v>
      </c>
      <c r="AD36" s="97" t="s">
        <v>58</v>
      </c>
      <c r="AE36" s="96" t="s">
        <v>59</v>
      </c>
      <c r="AF36" s="97" t="s">
        <v>61</v>
      </c>
      <c r="AG36" s="96" t="s">
        <v>62</v>
      </c>
      <c r="AH36" s="97" t="s">
        <v>126</v>
      </c>
      <c r="AI36" s="96" t="s">
        <v>63</v>
      </c>
      <c r="AJ36" s="97" t="s">
        <v>64</v>
      </c>
      <c r="AK36" s="96" t="s">
        <v>66</v>
      </c>
      <c r="AL36" s="97" t="s">
        <v>67</v>
      </c>
      <c r="AM36" s="96" t="s">
        <v>68</v>
      </c>
      <c r="AN36" s="97" t="s">
        <v>69</v>
      </c>
      <c r="AO36" s="96" t="s">
        <v>150</v>
      </c>
      <c r="AP36" s="97" t="s">
        <v>71</v>
      </c>
      <c r="AQ36" s="96" t="s">
        <v>72</v>
      </c>
      <c r="AR36" s="97" t="s">
        <v>72</v>
      </c>
      <c r="AS36" s="96" t="s">
        <v>73</v>
      </c>
      <c r="AT36" s="97" t="s">
        <v>74</v>
      </c>
      <c r="AU36" s="96" t="s">
        <v>75</v>
      </c>
      <c r="AV36" s="97" t="s">
        <v>76</v>
      </c>
      <c r="AW36" s="96" t="s">
        <v>77</v>
      </c>
      <c r="AX36" s="97" t="s">
        <v>78</v>
      </c>
      <c r="AY36" s="96" t="s">
        <v>168</v>
      </c>
      <c r="AZ36" s="97" t="s">
        <v>73</v>
      </c>
    </row>
    <row r="37" spans="1:52" x14ac:dyDescent="0.25">
      <c r="A37" s="90" t="s">
        <v>85</v>
      </c>
      <c r="B37" s="98" t="s">
        <v>136</v>
      </c>
      <c r="C37" s="98" t="s">
        <v>145</v>
      </c>
      <c r="D37" s="99" t="s">
        <v>146</v>
      </c>
      <c r="E37" s="98" t="s">
        <v>161</v>
      </c>
      <c r="F37" s="99" t="s">
        <v>141</v>
      </c>
      <c r="G37" s="98" t="s">
        <v>162</v>
      </c>
      <c r="H37" s="99" t="s">
        <v>143</v>
      </c>
      <c r="I37" s="98" t="s">
        <v>147</v>
      </c>
      <c r="J37" s="99" t="s">
        <v>108</v>
      </c>
      <c r="K37" s="98" t="s">
        <v>148</v>
      </c>
      <c r="L37" s="99" t="s">
        <v>151</v>
      </c>
      <c r="M37" s="98" t="s">
        <v>148</v>
      </c>
      <c r="N37" s="99" t="s">
        <v>152</v>
      </c>
      <c r="O37" s="98" t="s">
        <v>92</v>
      </c>
      <c r="P37" s="99" t="s">
        <v>94</v>
      </c>
      <c r="Q37" s="98" t="s">
        <v>153</v>
      </c>
      <c r="R37" s="99" t="s">
        <v>144</v>
      </c>
      <c r="S37" s="98" t="s">
        <v>119</v>
      </c>
      <c r="T37" s="99" t="s">
        <v>154</v>
      </c>
      <c r="U37" s="98" t="s">
        <v>87</v>
      </c>
      <c r="V37" s="99" t="s">
        <v>163</v>
      </c>
      <c r="W37" s="98" t="s">
        <v>164</v>
      </c>
      <c r="X37" s="99" t="s">
        <v>575</v>
      </c>
      <c r="Y37" s="98" t="s">
        <v>148</v>
      </c>
      <c r="Z37" s="99" t="s">
        <v>91</v>
      </c>
      <c r="AA37" s="98" t="s">
        <v>165</v>
      </c>
      <c r="AB37" s="99" t="s">
        <v>166</v>
      </c>
      <c r="AC37" s="98" t="s">
        <v>87</v>
      </c>
      <c r="AD37" s="99" t="s">
        <v>155</v>
      </c>
      <c r="AE37" s="98" t="s">
        <v>117</v>
      </c>
      <c r="AF37" s="99" t="s">
        <v>156</v>
      </c>
      <c r="AG37" s="98" t="s">
        <v>148</v>
      </c>
      <c r="AH37" s="99" t="s">
        <v>125</v>
      </c>
      <c r="AI37" s="98" t="s">
        <v>118</v>
      </c>
      <c r="AJ37" s="99" t="s">
        <v>148</v>
      </c>
      <c r="AK37" s="98" t="s">
        <v>243</v>
      </c>
      <c r="AL37" s="99" t="s">
        <v>88</v>
      </c>
      <c r="AM37" s="98" t="s">
        <v>121</v>
      </c>
      <c r="AN37" s="99" t="s">
        <v>93</v>
      </c>
      <c r="AO37" s="98" t="s">
        <v>148</v>
      </c>
      <c r="AP37" s="99" t="s">
        <v>148</v>
      </c>
      <c r="AQ37" s="98" t="s">
        <v>127</v>
      </c>
      <c r="AR37" s="99" t="s">
        <v>148</v>
      </c>
      <c r="AS37" s="98" t="s">
        <v>89</v>
      </c>
      <c r="AT37" s="99" t="s">
        <v>158</v>
      </c>
      <c r="AU37" s="98" t="s">
        <v>90</v>
      </c>
      <c r="AV37" s="99" t="s">
        <v>157</v>
      </c>
      <c r="AW37" s="98" t="s">
        <v>160</v>
      </c>
      <c r="AX37" s="99" t="s">
        <v>148</v>
      </c>
      <c r="AY37" s="98" t="s">
        <v>172</v>
      </c>
      <c r="AZ37" s="99" t="s">
        <v>109</v>
      </c>
    </row>
    <row r="38" spans="1:52" x14ac:dyDescent="0.25">
      <c r="A38" s="90" t="s">
        <v>138</v>
      </c>
      <c r="B38" s="99" t="s">
        <v>139</v>
      </c>
      <c r="C38" s="100"/>
      <c r="D38" s="101"/>
      <c r="E38" s="100"/>
      <c r="F38" s="101"/>
      <c r="G38" s="100"/>
      <c r="H38" s="101"/>
      <c r="I38" s="100"/>
      <c r="J38" s="101"/>
      <c r="K38" s="100"/>
      <c r="L38" s="101"/>
      <c r="M38" s="100"/>
      <c r="N38" s="101"/>
      <c r="O38" s="100"/>
      <c r="P38" s="101"/>
      <c r="Q38" s="100"/>
      <c r="R38" s="101"/>
      <c r="S38" s="98"/>
      <c r="T38" s="101"/>
      <c r="U38" s="100"/>
      <c r="V38" s="101"/>
      <c r="W38" s="100"/>
      <c r="X38" s="101"/>
      <c r="Y38" s="100"/>
      <c r="Z38" s="101"/>
      <c r="AA38" s="100"/>
      <c r="AB38" s="101"/>
      <c r="AC38" s="100"/>
      <c r="AD38" s="101"/>
      <c r="AE38" s="100"/>
      <c r="AF38" s="101"/>
      <c r="AG38" s="100"/>
      <c r="AH38" s="101"/>
      <c r="AI38" s="100"/>
      <c r="AJ38" s="101"/>
      <c r="AK38" s="100"/>
      <c r="AL38" s="101"/>
      <c r="AM38" s="100"/>
      <c r="AN38" s="101"/>
      <c r="AO38" s="100"/>
      <c r="AP38" s="101"/>
      <c r="AQ38" s="100"/>
      <c r="AR38" s="101"/>
      <c r="AS38" s="100"/>
      <c r="AT38" s="101"/>
      <c r="AU38" s="100"/>
      <c r="AV38" s="101"/>
      <c r="AW38" s="100"/>
      <c r="AX38" s="101"/>
      <c r="AY38" s="100"/>
      <c r="AZ38" s="101"/>
    </row>
    <row r="39" spans="1:52" x14ac:dyDescent="0.25">
      <c r="A39" s="90" t="s">
        <v>213</v>
      </c>
      <c r="B39" s="99" t="s">
        <v>214</v>
      </c>
      <c r="C39" s="100"/>
      <c r="D39" s="101"/>
      <c r="E39" s="100"/>
      <c r="F39" s="101"/>
      <c r="G39" s="100"/>
      <c r="H39" s="101"/>
      <c r="I39" s="100"/>
      <c r="J39" s="101"/>
      <c r="K39" s="100"/>
      <c r="L39" s="101"/>
      <c r="M39" s="100"/>
      <c r="N39" s="101"/>
      <c r="O39" s="100"/>
      <c r="P39" s="101"/>
      <c r="Q39" s="100"/>
      <c r="R39" s="101"/>
      <c r="S39" s="98"/>
      <c r="T39" s="101"/>
      <c r="U39" s="100"/>
      <c r="V39" s="101"/>
      <c r="W39" s="100"/>
      <c r="X39" s="101"/>
      <c r="Y39" s="100"/>
      <c r="Z39" s="101"/>
      <c r="AA39" s="100"/>
      <c r="AB39" s="101"/>
      <c r="AC39" s="100"/>
      <c r="AD39" s="101"/>
      <c r="AE39" s="100"/>
      <c r="AF39" s="101"/>
      <c r="AG39" s="100"/>
      <c r="AH39" s="101"/>
      <c r="AI39" s="100"/>
      <c r="AJ39" s="101"/>
      <c r="AK39" s="100"/>
      <c r="AL39" s="101"/>
      <c r="AM39" s="100"/>
      <c r="AN39" s="101"/>
      <c r="AO39" s="100"/>
      <c r="AP39" s="101"/>
      <c r="AQ39" s="100"/>
      <c r="AR39" s="101"/>
      <c r="AS39" s="100"/>
      <c r="AT39" s="101"/>
      <c r="AU39" s="100"/>
      <c r="AV39" s="101"/>
      <c r="AW39" s="100"/>
      <c r="AX39" s="101"/>
      <c r="AY39" s="100"/>
      <c r="AZ39" s="101"/>
    </row>
    <row r="40" spans="1:52" x14ac:dyDescent="0.25">
      <c r="A40" s="90" t="s">
        <v>142</v>
      </c>
      <c r="B40" s="99" t="s">
        <v>186</v>
      </c>
      <c r="C40" s="100"/>
      <c r="D40" s="101"/>
      <c r="E40" s="100"/>
      <c r="F40" s="101"/>
      <c r="G40" s="100"/>
      <c r="H40" s="101"/>
      <c r="I40" s="100"/>
      <c r="J40" s="101"/>
      <c r="K40" s="100"/>
      <c r="L40" s="101"/>
      <c r="M40" s="100"/>
      <c r="N40" s="101"/>
      <c r="O40" s="100"/>
      <c r="P40" s="101"/>
      <c r="Q40" s="100"/>
      <c r="R40" s="101"/>
      <c r="S40" s="98"/>
      <c r="T40" s="101"/>
      <c r="U40" s="100"/>
      <c r="V40" s="101"/>
      <c r="W40" s="100"/>
      <c r="X40" s="101"/>
      <c r="Y40" s="100"/>
      <c r="Z40" s="101"/>
      <c r="AA40" s="100"/>
      <c r="AB40" s="101"/>
      <c r="AC40" s="100"/>
      <c r="AD40" s="101"/>
      <c r="AE40" s="100"/>
      <c r="AF40" s="101"/>
      <c r="AG40" s="100"/>
      <c r="AH40" s="101"/>
      <c r="AI40" s="100"/>
      <c r="AJ40" s="101"/>
      <c r="AK40" s="100"/>
      <c r="AL40" s="101"/>
      <c r="AM40" s="100"/>
      <c r="AN40" s="101"/>
      <c r="AO40" s="100"/>
      <c r="AP40" s="101"/>
      <c r="AQ40" s="100"/>
      <c r="AR40" s="101"/>
      <c r="AS40" s="100"/>
      <c r="AT40" s="101"/>
      <c r="AU40" s="100"/>
      <c r="AV40" s="101"/>
      <c r="AW40" s="100"/>
      <c r="AX40" s="101"/>
      <c r="AY40" s="100"/>
      <c r="AZ40" s="101"/>
    </row>
    <row r="41" spans="1:52" x14ac:dyDescent="0.25">
      <c r="A41" s="90" t="s">
        <v>239</v>
      </c>
      <c r="B41" s="99" t="s">
        <v>242</v>
      </c>
      <c r="C41" s="100"/>
      <c r="D41" s="101"/>
      <c r="E41" s="100"/>
      <c r="F41" s="101"/>
      <c r="G41" s="100"/>
      <c r="H41" s="101"/>
      <c r="I41" s="100"/>
      <c r="J41" s="101"/>
      <c r="K41" s="100"/>
      <c r="L41" s="101"/>
      <c r="M41" s="100"/>
      <c r="N41" s="101"/>
      <c r="O41" s="100"/>
      <c r="P41" s="101"/>
      <c r="Q41" s="100"/>
      <c r="R41" s="101"/>
      <c r="S41" s="98"/>
      <c r="T41" s="101"/>
      <c r="U41" s="100"/>
      <c r="V41" s="101"/>
      <c r="W41" s="100"/>
      <c r="X41" s="101"/>
      <c r="Y41" s="100"/>
      <c r="Z41" s="101"/>
      <c r="AA41" s="100"/>
      <c r="AB41" s="101"/>
      <c r="AC41" s="100"/>
      <c r="AD41" s="101"/>
      <c r="AE41" s="100"/>
      <c r="AF41" s="101"/>
      <c r="AG41" s="100"/>
      <c r="AH41" s="101"/>
      <c r="AI41" s="100"/>
      <c r="AJ41" s="101"/>
      <c r="AK41" s="100"/>
      <c r="AL41" s="101"/>
      <c r="AM41" s="100"/>
      <c r="AN41" s="101"/>
      <c r="AO41" s="100"/>
      <c r="AP41" s="101"/>
      <c r="AQ41" s="100"/>
      <c r="AR41" s="101"/>
      <c r="AS41" s="100"/>
      <c r="AT41" s="101"/>
      <c r="AU41" s="100"/>
      <c r="AV41" s="101"/>
      <c r="AW41" s="100"/>
      <c r="AX41" s="101"/>
      <c r="AY41" s="100"/>
      <c r="AZ41" s="101"/>
    </row>
    <row r="42" spans="1:52" x14ac:dyDescent="0.25">
      <c r="A42" s="90" t="s">
        <v>757</v>
      </c>
      <c r="B42" s="99" t="s">
        <v>758</v>
      </c>
      <c r="C42" s="98" t="s">
        <v>759</v>
      </c>
      <c r="D42" s="101"/>
      <c r="E42" s="100"/>
      <c r="F42" s="101"/>
      <c r="G42" s="100"/>
      <c r="H42" s="101"/>
      <c r="I42" s="100"/>
      <c r="J42" s="101"/>
      <c r="K42" s="100"/>
      <c r="L42" s="101"/>
      <c r="M42" s="100"/>
      <c r="N42" s="101"/>
      <c r="O42" s="100"/>
      <c r="P42" s="101"/>
      <c r="Q42" s="100"/>
      <c r="R42" s="101"/>
      <c r="S42" s="98"/>
      <c r="T42" s="101"/>
      <c r="U42" s="100"/>
      <c r="V42" s="101"/>
      <c r="W42" s="100"/>
      <c r="X42" s="101"/>
      <c r="Y42" s="100"/>
      <c r="Z42" s="101"/>
      <c r="AA42" s="100"/>
      <c r="AB42" s="101"/>
      <c r="AC42" s="100"/>
      <c r="AD42" s="101"/>
      <c r="AE42" s="100"/>
      <c r="AF42" s="101"/>
      <c r="AG42" s="100"/>
      <c r="AH42" s="101"/>
      <c r="AI42" s="100"/>
      <c r="AJ42" s="101"/>
      <c r="AK42" s="100"/>
      <c r="AL42" s="101"/>
      <c r="AM42" s="100"/>
      <c r="AN42" s="101"/>
      <c r="AO42" s="100"/>
      <c r="AP42" s="101"/>
      <c r="AQ42" s="100"/>
      <c r="AR42" s="101"/>
      <c r="AS42" s="100"/>
      <c r="AT42" s="101"/>
      <c r="AU42" s="100"/>
      <c r="AV42" s="101"/>
      <c r="AW42" s="100"/>
      <c r="AX42" s="101"/>
      <c r="AY42" s="100"/>
      <c r="AZ42" s="101"/>
    </row>
    <row r="43" spans="1:52" x14ac:dyDescent="0.25">
      <c r="A43" s="90" t="s">
        <v>128</v>
      </c>
      <c r="B43" s="99" t="s">
        <v>134</v>
      </c>
      <c r="C43" s="100"/>
      <c r="D43" s="101"/>
      <c r="E43" s="100"/>
      <c r="F43" s="101"/>
      <c r="G43" s="100"/>
      <c r="H43" s="101"/>
      <c r="I43" s="100"/>
      <c r="J43" s="101"/>
      <c r="K43" s="100"/>
      <c r="L43" s="101"/>
      <c r="M43" s="100"/>
      <c r="N43" s="101"/>
      <c r="O43" s="100"/>
      <c r="P43" s="101"/>
      <c r="Q43" s="100"/>
      <c r="R43" s="101"/>
      <c r="S43" s="100"/>
      <c r="T43" s="101"/>
      <c r="U43" s="100"/>
      <c r="V43" s="101"/>
      <c r="W43" s="100"/>
      <c r="X43" s="101"/>
      <c r="Y43" s="100"/>
      <c r="Z43" s="101"/>
      <c r="AA43" s="100"/>
      <c r="AB43" s="101"/>
      <c r="AC43" s="100"/>
      <c r="AD43" s="101"/>
      <c r="AE43" s="100"/>
      <c r="AF43" s="101"/>
      <c r="AG43" s="100"/>
      <c r="AH43" s="101"/>
      <c r="AI43" s="100"/>
      <c r="AJ43" s="101"/>
      <c r="AK43" s="100"/>
      <c r="AL43" s="101"/>
      <c r="AM43" s="100"/>
      <c r="AN43" s="101"/>
      <c r="AO43" s="100"/>
      <c r="AP43" s="101"/>
      <c r="AQ43" s="100"/>
      <c r="AR43" s="101"/>
      <c r="AS43" s="100"/>
      <c r="AT43" s="101"/>
      <c r="AU43" s="100"/>
      <c r="AV43" s="101"/>
      <c r="AW43" s="100"/>
      <c r="AX43" s="101"/>
      <c r="AY43" s="100"/>
      <c r="AZ43" s="101"/>
    </row>
    <row r="44" spans="1:52" x14ac:dyDescent="0.25">
      <c r="A44" s="90" t="s">
        <v>244</v>
      </c>
      <c r="B44" s="99" t="s">
        <v>246</v>
      </c>
      <c r="C44" s="100"/>
      <c r="D44" s="101"/>
      <c r="E44" s="100"/>
      <c r="F44" s="101"/>
      <c r="G44" s="100"/>
      <c r="H44" s="101"/>
      <c r="I44" s="100"/>
      <c r="J44" s="101"/>
      <c r="K44" s="100"/>
      <c r="L44" s="101"/>
      <c r="M44" s="100"/>
      <c r="N44" s="101"/>
      <c r="O44" s="100"/>
      <c r="P44" s="101"/>
      <c r="Q44" s="100"/>
      <c r="R44" s="101"/>
      <c r="S44" s="100"/>
      <c r="T44" s="101"/>
      <c r="U44" s="100"/>
      <c r="V44" s="101"/>
      <c r="W44" s="100"/>
      <c r="X44" s="101"/>
      <c r="Y44" s="100"/>
      <c r="Z44" s="101"/>
      <c r="AA44" s="100"/>
      <c r="AB44" s="101"/>
      <c r="AC44" s="100"/>
      <c r="AD44" s="101"/>
      <c r="AE44" s="100"/>
      <c r="AF44" s="101"/>
      <c r="AG44" s="100"/>
      <c r="AH44" s="101"/>
      <c r="AI44" s="100"/>
      <c r="AJ44" s="101"/>
      <c r="AK44" s="100"/>
      <c r="AL44" s="101"/>
      <c r="AM44" s="100"/>
      <c r="AN44" s="101"/>
      <c r="AO44" s="100"/>
      <c r="AP44" s="101"/>
      <c r="AQ44" s="100"/>
      <c r="AR44" s="101"/>
      <c r="AS44" s="100"/>
      <c r="AT44" s="101"/>
      <c r="AU44" s="100"/>
      <c r="AV44" s="101"/>
      <c r="AW44" s="100"/>
      <c r="AX44" s="101"/>
      <c r="AY44" s="100"/>
      <c r="AZ44" s="101"/>
    </row>
    <row r="45" spans="1:52" x14ac:dyDescent="0.25">
      <c r="A45" s="90" t="s">
        <v>24</v>
      </c>
      <c r="B45" s="99" t="s">
        <v>113</v>
      </c>
      <c r="C45" s="98" t="s">
        <v>174</v>
      </c>
      <c r="D45" s="101"/>
      <c r="E45" s="100"/>
      <c r="F45" s="101"/>
      <c r="G45" s="100"/>
      <c r="H45" s="101"/>
      <c r="I45" s="100"/>
      <c r="J45" s="101"/>
      <c r="K45" s="100"/>
      <c r="L45" s="101"/>
      <c r="M45" s="100"/>
      <c r="N45" s="101"/>
      <c r="O45" s="100"/>
      <c r="P45" s="101"/>
      <c r="Q45" s="100"/>
      <c r="R45" s="101"/>
      <c r="S45" s="100"/>
      <c r="T45" s="101"/>
      <c r="U45" s="100"/>
      <c r="V45" s="101"/>
      <c r="W45" s="100"/>
      <c r="X45" s="101"/>
      <c r="Y45" s="100"/>
      <c r="Z45" s="101"/>
      <c r="AA45" s="100"/>
      <c r="AB45" s="101"/>
      <c r="AC45" s="100"/>
      <c r="AD45" s="101"/>
      <c r="AE45" s="100"/>
      <c r="AF45" s="101"/>
      <c r="AG45" s="100"/>
      <c r="AH45" s="101"/>
      <c r="AI45" s="100"/>
      <c r="AJ45" s="101"/>
      <c r="AK45" s="100"/>
      <c r="AL45" s="101"/>
      <c r="AM45" s="100"/>
      <c r="AN45" s="101"/>
      <c r="AO45" s="100"/>
      <c r="AP45" s="101"/>
      <c r="AQ45" s="100"/>
      <c r="AR45" s="101"/>
      <c r="AS45" s="100"/>
      <c r="AT45" s="101"/>
      <c r="AU45" s="100"/>
      <c r="AV45" s="101"/>
      <c r="AW45" s="100"/>
      <c r="AX45" s="101"/>
      <c r="AY45" s="100"/>
      <c r="AZ45" s="101"/>
    </row>
    <row r="46" spans="1:52" x14ac:dyDescent="0.25">
      <c r="A46" s="90" t="s">
        <v>271</v>
      </c>
      <c r="B46" s="99" t="s">
        <v>272</v>
      </c>
      <c r="C46" s="98"/>
      <c r="D46" s="101"/>
      <c r="E46" s="100"/>
      <c r="F46" s="101"/>
      <c r="G46" s="100"/>
      <c r="H46" s="101"/>
      <c r="I46" s="100"/>
      <c r="J46" s="101"/>
      <c r="K46" s="100"/>
      <c r="L46" s="101"/>
      <c r="M46" s="100"/>
      <c r="N46" s="101"/>
      <c r="O46" s="100"/>
      <c r="P46" s="101"/>
      <c r="Q46" s="100"/>
      <c r="R46" s="101"/>
      <c r="S46" s="100"/>
      <c r="T46" s="101"/>
      <c r="U46" s="100"/>
      <c r="V46" s="101"/>
      <c r="W46" s="100"/>
      <c r="X46" s="101"/>
      <c r="Y46" s="100"/>
      <c r="Z46" s="101"/>
      <c r="AA46" s="100"/>
      <c r="AB46" s="101"/>
      <c r="AC46" s="100"/>
      <c r="AD46" s="101"/>
      <c r="AE46" s="100"/>
      <c r="AF46" s="101"/>
      <c r="AG46" s="100"/>
      <c r="AH46" s="101"/>
      <c r="AI46" s="100"/>
      <c r="AJ46" s="101"/>
      <c r="AK46" s="100"/>
      <c r="AL46" s="101"/>
      <c r="AM46" s="100"/>
      <c r="AN46" s="101"/>
      <c r="AO46" s="100"/>
      <c r="AP46" s="101"/>
      <c r="AQ46" s="100"/>
      <c r="AR46" s="101"/>
      <c r="AS46" s="100"/>
      <c r="AT46" s="101"/>
      <c r="AU46" s="100"/>
      <c r="AV46" s="101"/>
      <c r="AW46" s="100"/>
      <c r="AX46" s="101"/>
      <c r="AY46" s="100"/>
      <c r="AZ46" s="101"/>
    </row>
    <row r="47" spans="1:52" x14ac:dyDescent="0.25">
      <c r="A47" s="90" t="s">
        <v>225</v>
      </c>
      <c r="B47" s="99" t="s">
        <v>226</v>
      </c>
      <c r="C47" s="98"/>
      <c r="D47" s="101"/>
      <c r="E47" s="100"/>
      <c r="F47" s="101"/>
      <c r="G47" s="100"/>
      <c r="H47" s="101"/>
      <c r="I47" s="100"/>
      <c r="J47" s="101"/>
      <c r="K47" s="100"/>
      <c r="L47" s="101"/>
      <c r="M47" s="100"/>
      <c r="N47" s="101"/>
      <c r="O47" s="100"/>
      <c r="P47" s="101"/>
      <c r="Q47" s="100"/>
      <c r="R47" s="101"/>
      <c r="S47" s="100"/>
      <c r="T47" s="101"/>
      <c r="U47" s="100"/>
      <c r="V47" s="101"/>
      <c r="W47" s="100"/>
      <c r="X47" s="101"/>
      <c r="Y47" s="100"/>
      <c r="Z47" s="101"/>
      <c r="AA47" s="100"/>
      <c r="AB47" s="101"/>
      <c r="AC47" s="100"/>
      <c r="AD47" s="101"/>
      <c r="AE47" s="100"/>
      <c r="AF47" s="101"/>
      <c r="AG47" s="100"/>
      <c r="AH47" s="101"/>
      <c r="AI47" s="100"/>
      <c r="AJ47" s="101"/>
      <c r="AK47" s="100"/>
      <c r="AL47" s="101"/>
      <c r="AM47" s="100"/>
      <c r="AN47" s="101"/>
      <c r="AO47" s="100"/>
      <c r="AP47" s="101"/>
      <c r="AQ47" s="100"/>
      <c r="AR47" s="101"/>
      <c r="AS47" s="100"/>
      <c r="AT47" s="101"/>
      <c r="AU47" s="100"/>
      <c r="AV47" s="101"/>
      <c r="AW47" s="100"/>
      <c r="AX47" s="101"/>
      <c r="AY47" s="100"/>
      <c r="AZ47" s="101"/>
    </row>
    <row r="48" spans="1:52" x14ac:dyDescent="0.25">
      <c r="A48" s="90" t="s">
        <v>508</v>
      </c>
      <c r="B48" s="99" t="s">
        <v>510</v>
      </c>
      <c r="C48" s="98"/>
      <c r="D48" s="101"/>
      <c r="E48" s="100"/>
      <c r="F48" s="101"/>
      <c r="G48" s="100"/>
      <c r="H48" s="101"/>
      <c r="I48" s="100"/>
      <c r="J48" s="101"/>
      <c r="K48" s="100"/>
      <c r="L48" s="101"/>
      <c r="M48" s="100"/>
      <c r="N48" s="101"/>
      <c r="O48" s="100"/>
      <c r="P48" s="101"/>
      <c r="Q48" s="100"/>
      <c r="R48" s="101"/>
      <c r="S48" s="100"/>
      <c r="T48" s="101"/>
      <c r="U48" s="100"/>
      <c r="V48" s="101"/>
      <c r="W48" s="100"/>
      <c r="X48" s="101"/>
      <c r="Y48" s="100"/>
      <c r="Z48" s="101"/>
      <c r="AA48" s="100"/>
      <c r="AB48" s="101"/>
      <c r="AC48" s="100"/>
      <c r="AD48" s="101"/>
      <c r="AE48" s="100"/>
      <c r="AF48" s="101"/>
      <c r="AG48" s="100"/>
      <c r="AH48" s="101"/>
      <c r="AI48" s="100"/>
      <c r="AJ48" s="101"/>
      <c r="AK48" s="100"/>
      <c r="AL48" s="101"/>
      <c r="AM48" s="100"/>
      <c r="AN48" s="101"/>
      <c r="AO48" s="100"/>
      <c r="AP48" s="101"/>
      <c r="AQ48" s="100"/>
      <c r="AR48" s="101"/>
      <c r="AS48" s="100"/>
      <c r="AT48" s="101"/>
      <c r="AU48" s="100"/>
      <c r="AV48" s="101"/>
      <c r="AW48" s="100"/>
      <c r="AX48" s="101"/>
      <c r="AY48" s="100"/>
      <c r="AZ48" s="101"/>
    </row>
    <row r="49" spans="1:52" x14ac:dyDescent="0.25">
      <c r="A49" s="90" t="s">
        <v>506</v>
      </c>
      <c r="B49" s="99" t="s">
        <v>507</v>
      </c>
      <c r="C49" s="98"/>
      <c r="D49" s="101"/>
      <c r="E49" s="100"/>
      <c r="F49" s="101"/>
      <c r="G49" s="100"/>
      <c r="H49" s="101"/>
      <c r="I49" s="100"/>
      <c r="J49" s="101"/>
      <c r="K49" s="100"/>
      <c r="L49" s="101"/>
      <c r="M49" s="100"/>
      <c r="N49" s="101"/>
      <c r="O49" s="100"/>
      <c r="P49" s="101"/>
      <c r="Q49" s="100"/>
      <c r="R49" s="101"/>
      <c r="S49" s="100"/>
      <c r="T49" s="101"/>
      <c r="U49" s="100"/>
      <c r="V49" s="101"/>
      <c r="W49" s="100"/>
      <c r="X49" s="101"/>
      <c r="Y49" s="100"/>
      <c r="Z49" s="101"/>
      <c r="AA49" s="100"/>
      <c r="AB49" s="101"/>
      <c r="AC49" s="100"/>
      <c r="AD49" s="101"/>
      <c r="AE49" s="100"/>
      <c r="AF49" s="101"/>
      <c r="AG49" s="100"/>
      <c r="AH49" s="101"/>
      <c r="AI49" s="100"/>
      <c r="AJ49" s="101"/>
      <c r="AK49" s="100"/>
      <c r="AL49" s="101"/>
      <c r="AM49" s="100"/>
      <c r="AN49" s="101"/>
      <c r="AO49" s="100"/>
      <c r="AP49" s="101"/>
      <c r="AQ49" s="100"/>
      <c r="AR49" s="101"/>
      <c r="AS49" s="100"/>
      <c r="AT49" s="101"/>
      <c r="AU49" s="100"/>
      <c r="AV49" s="101"/>
      <c r="AW49" s="100"/>
      <c r="AX49" s="101"/>
      <c r="AY49" s="100"/>
      <c r="AZ49" s="101"/>
    </row>
    <row r="50" spans="1:52" x14ac:dyDescent="0.25">
      <c r="A50" s="90" t="s">
        <v>236</v>
      </c>
      <c r="B50" s="99" t="s">
        <v>238</v>
      </c>
      <c r="C50" s="98"/>
      <c r="D50" s="101"/>
      <c r="E50" s="100"/>
      <c r="F50" s="101"/>
      <c r="G50" s="100"/>
      <c r="H50" s="101"/>
      <c r="I50" s="100"/>
      <c r="J50" s="101"/>
      <c r="K50" s="100"/>
      <c r="L50" s="101"/>
      <c r="M50" s="100"/>
      <c r="N50" s="101"/>
      <c r="O50" s="100"/>
      <c r="P50" s="101"/>
      <c r="Q50" s="100"/>
      <c r="R50" s="101"/>
      <c r="S50" s="100"/>
      <c r="T50" s="101"/>
      <c r="U50" s="100"/>
      <c r="V50" s="101"/>
      <c r="W50" s="100"/>
      <c r="X50" s="101"/>
      <c r="Y50" s="100"/>
      <c r="Z50" s="101"/>
      <c r="AA50" s="100"/>
      <c r="AB50" s="101"/>
      <c r="AC50" s="100"/>
      <c r="AD50" s="101"/>
      <c r="AE50" s="100"/>
      <c r="AF50" s="101"/>
      <c r="AG50" s="100"/>
      <c r="AH50" s="101"/>
      <c r="AI50" s="100"/>
      <c r="AJ50" s="101"/>
      <c r="AK50" s="100"/>
      <c r="AL50" s="101"/>
      <c r="AM50" s="100"/>
      <c r="AN50" s="101"/>
      <c r="AO50" s="100"/>
      <c r="AP50" s="101"/>
      <c r="AQ50" s="100"/>
      <c r="AR50" s="101"/>
      <c r="AS50" s="100"/>
      <c r="AT50" s="101"/>
      <c r="AU50" s="100"/>
      <c r="AV50" s="101"/>
      <c r="AW50" s="100"/>
      <c r="AX50" s="101"/>
      <c r="AY50" s="100"/>
      <c r="AZ50" s="101"/>
    </row>
    <row r="51" spans="1:52" x14ac:dyDescent="0.25">
      <c r="A51" s="92" t="s">
        <v>25</v>
      </c>
      <c r="B51" s="99" t="s">
        <v>114</v>
      </c>
      <c r="C51" s="100"/>
      <c r="D51" s="99" t="s">
        <v>175</v>
      </c>
      <c r="E51" s="100"/>
      <c r="F51" s="101"/>
      <c r="G51" s="100"/>
      <c r="H51" s="101"/>
      <c r="I51" s="100"/>
      <c r="J51" s="101"/>
      <c r="K51" s="100"/>
      <c r="L51" s="101"/>
      <c r="M51" s="100"/>
      <c r="N51" s="101"/>
      <c r="O51" s="100"/>
      <c r="P51" s="101"/>
      <c r="Q51" s="100"/>
      <c r="R51" s="101"/>
      <c r="S51" s="100"/>
      <c r="T51" s="101"/>
      <c r="U51" s="100"/>
      <c r="V51" s="101"/>
      <c r="W51" s="100"/>
      <c r="X51" s="101"/>
      <c r="Y51" s="100"/>
      <c r="Z51" s="101"/>
      <c r="AA51" s="100"/>
      <c r="AB51" s="101"/>
      <c r="AC51" s="100"/>
      <c r="AD51" s="101"/>
      <c r="AE51" s="100"/>
      <c r="AF51" s="101"/>
      <c r="AG51" s="100"/>
      <c r="AH51" s="101"/>
      <c r="AI51" s="100"/>
      <c r="AJ51" s="101"/>
      <c r="AK51" s="100"/>
      <c r="AL51" s="101"/>
      <c r="AM51" s="100"/>
      <c r="AN51" s="101"/>
      <c r="AO51" s="100"/>
      <c r="AP51" s="101"/>
      <c r="AQ51" s="100"/>
      <c r="AR51" s="101"/>
      <c r="AS51" s="100"/>
      <c r="AT51" s="101"/>
      <c r="AU51" s="100"/>
      <c r="AV51" s="101"/>
      <c r="AW51" s="100"/>
      <c r="AX51" s="101"/>
      <c r="AY51" s="100"/>
      <c r="AZ51" s="101"/>
    </row>
    <row r="52" spans="1:52" x14ac:dyDescent="0.25">
      <c r="A52" s="92" t="s">
        <v>26</v>
      </c>
      <c r="B52" s="99" t="s">
        <v>115</v>
      </c>
      <c r="C52" s="100"/>
      <c r="D52" s="101"/>
      <c r="E52" s="100"/>
      <c r="F52" s="101"/>
      <c r="G52" s="100"/>
      <c r="H52" s="101"/>
      <c r="I52" s="100"/>
      <c r="J52" s="101"/>
      <c r="K52" s="100"/>
      <c r="L52" s="101"/>
      <c r="M52" s="100"/>
      <c r="N52" s="101"/>
      <c r="O52" s="100"/>
      <c r="P52" s="101"/>
      <c r="Q52" s="100"/>
      <c r="R52" s="101"/>
      <c r="S52" s="100"/>
      <c r="T52" s="101"/>
      <c r="U52" s="100"/>
      <c r="V52" s="101"/>
      <c r="W52" s="100"/>
      <c r="X52" s="101"/>
      <c r="Y52" s="100"/>
      <c r="Z52" s="101"/>
      <c r="AA52" s="100"/>
      <c r="AB52" s="101"/>
      <c r="AC52" s="100"/>
      <c r="AD52" s="101"/>
      <c r="AE52" s="100"/>
      <c r="AF52" s="101"/>
      <c r="AG52" s="100"/>
      <c r="AH52" s="101"/>
      <c r="AI52" s="100"/>
      <c r="AJ52" s="101"/>
      <c r="AK52" s="100"/>
      <c r="AL52" s="101"/>
      <c r="AM52" s="100"/>
      <c r="AN52" s="101"/>
      <c r="AO52" s="100"/>
      <c r="AP52" s="101"/>
      <c r="AQ52" s="100"/>
      <c r="AR52" s="101"/>
      <c r="AS52" s="100"/>
      <c r="AT52" s="101"/>
      <c r="AU52" s="100"/>
      <c r="AV52" s="101"/>
      <c r="AW52" s="100"/>
      <c r="AX52" s="101"/>
      <c r="AY52" s="100"/>
      <c r="AZ52" s="101"/>
    </row>
    <row r="53" spans="1:52" x14ac:dyDescent="0.25">
      <c r="A53" s="92" t="s">
        <v>234</v>
      </c>
      <c r="B53" s="99" t="s">
        <v>235</v>
      </c>
      <c r="C53" s="100"/>
      <c r="D53" s="101"/>
      <c r="E53" s="100"/>
      <c r="F53" s="101"/>
      <c r="G53" s="100"/>
      <c r="H53" s="101"/>
      <c r="I53" s="100"/>
      <c r="J53" s="101"/>
      <c r="K53" s="100"/>
      <c r="L53" s="101"/>
      <c r="M53" s="100"/>
      <c r="N53" s="101"/>
      <c r="O53" s="100"/>
      <c r="P53" s="101"/>
      <c r="Q53" s="100"/>
      <c r="R53" s="101"/>
      <c r="S53" s="100"/>
      <c r="T53" s="101"/>
      <c r="U53" s="100"/>
      <c r="V53" s="101"/>
      <c r="W53" s="100"/>
      <c r="X53" s="101"/>
      <c r="Y53" s="100"/>
      <c r="Z53" s="101"/>
      <c r="AA53" s="100"/>
      <c r="AB53" s="101"/>
      <c r="AC53" s="100"/>
      <c r="AD53" s="101"/>
      <c r="AE53" s="100"/>
      <c r="AF53" s="101"/>
      <c r="AG53" s="100"/>
      <c r="AH53" s="101"/>
      <c r="AI53" s="100"/>
      <c r="AJ53" s="101"/>
      <c r="AK53" s="100"/>
      <c r="AL53" s="101"/>
      <c r="AM53" s="100"/>
      <c r="AN53" s="101"/>
      <c r="AO53" s="100"/>
      <c r="AP53" s="101"/>
      <c r="AQ53" s="100"/>
      <c r="AR53" s="101"/>
      <c r="AS53" s="100"/>
      <c r="AT53" s="101"/>
      <c r="AU53" s="100"/>
      <c r="AV53" s="101"/>
      <c r="AW53" s="100"/>
      <c r="AX53" s="101"/>
      <c r="AY53" s="100"/>
      <c r="AZ53" s="101"/>
    </row>
    <row r="54" spans="1:52" x14ac:dyDescent="0.25">
      <c r="A54" s="92" t="s">
        <v>230</v>
      </c>
      <c r="B54" s="99" t="s">
        <v>231</v>
      </c>
      <c r="C54" s="100"/>
      <c r="D54" s="101"/>
      <c r="E54" s="100"/>
      <c r="F54" s="101"/>
      <c r="G54" s="100"/>
      <c r="H54" s="101"/>
      <c r="I54" s="100"/>
      <c r="J54" s="101"/>
      <c r="K54" s="100"/>
      <c r="L54" s="101"/>
      <c r="M54" s="100"/>
      <c r="N54" s="101"/>
      <c r="O54" s="100"/>
      <c r="P54" s="101"/>
      <c r="Q54" s="100"/>
      <c r="R54" s="101"/>
      <c r="S54" s="100"/>
      <c r="T54" s="101"/>
      <c r="U54" s="100"/>
      <c r="V54" s="101"/>
      <c r="W54" s="100"/>
      <c r="X54" s="101"/>
      <c r="Y54" s="100"/>
      <c r="Z54" s="101"/>
      <c r="AA54" s="100"/>
      <c r="AB54" s="101"/>
      <c r="AC54" s="100"/>
      <c r="AD54" s="101"/>
      <c r="AE54" s="100"/>
      <c r="AF54" s="101"/>
      <c r="AG54" s="100"/>
      <c r="AH54" s="101"/>
      <c r="AI54" s="100"/>
      <c r="AJ54" s="101"/>
      <c r="AK54" s="100"/>
      <c r="AL54" s="101"/>
      <c r="AM54" s="100"/>
      <c r="AN54" s="101"/>
      <c r="AO54" s="100"/>
      <c r="AP54" s="101"/>
      <c r="AQ54" s="100"/>
      <c r="AR54" s="101"/>
      <c r="AS54" s="100"/>
      <c r="AT54" s="101"/>
      <c r="AU54" s="100"/>
      <c r="AV54" s="101"/>
      <c r="AW54" s="100"/>
      <c r="AX54" s="101"/>
      <c r="AY54" s="100"/>
      <c r="AZ54" s="101"/>
    </row>
    <row r="55" spans="1:52" x14ac:dyDescent="0.25">
      <c r="A55" s="92" t="s">
        <v>273</v>
      </c>
      <c r="B55" s="99" t="s">
        <v>274</v>
      </c>
      <c r="C55" s="100"/>
      <c r="D55" s="101"/>
      <c r="E55" s="100"/>
      <c r="F55" s="101"/>
      <c r="G55" s="100"/>
      <c r="H55" s="101"/>
      <c r="I55" s="100"/>
      <c r="J55" s="101"/>
      <c r="K55" s="100"/>
      <c r="L55" s="101"/>
      <c r="M55" s="100"/>
      <c r="N55" s="101"/>
      <c r="O55" s="100"/>
      <c r="P55" s="101"/>
      <c r="Q55" s="100"/>
      <c r="R55" s="101"/>
      <c r="S55" s="100"/>
      <c r="T55" s="101"/>
      <c r="U55" s="100"/>
      <c r="V55" s="101"/>
      <c r="W55" s="100"/>
      <c r="X55" s="101"/>
      <c r="Y55" s="100"/>
      <c r="Z55" s="101"/>
      <c r="AA55" s="100"/>
      <c r="AB55" s="101"/>
      <c r="AC55" s="100"/>
      <c r="AD55" s="101"/>
      <c r="AE55" s="100"/>
      <c r="AF55" s="101"/>
      <c r="AG55" s="100"/>
      <c r="AH55" s="101"/>
      <c r="AI55" s="100"/>
      <c r="AJ55" s="101"/>
      <c r="AK55" s="100"/>
      <c r="AL55" s="101"/>
      <c r="AM55" s="100"/>
      <c r="AN55" s="101"/>
      <c r="AO55" s="100"/>
      <c r="AP55" s="101"/>
      <c r="AQ55" s="100"/>
      <c r="AR55" s="101"/>
      <c r="AS55" s="100"/>
      <c r="AT55" s="101"/>
      <c r="AU55" s="100"/>
      <c r="AV55" s="101"/>
      <c r="AW55" s="100"/>
      <c r="AX55" s="101"/>
      <c r="AY55" s="100"/>
      <c r="AZ55" s="101"/>
    </row>
    <row r="56" spans="1:52" x14ac:dyDescent="0.25">
      <c r="A56" s="92" t="s">
        <v>228</v>
      </c>
      <c r="B56" s="99" t="s">
        <v>229</v>
      </c>
      <c r="C56" s="100"/>
      <c r="D56" s="101"/>
      <c r="E56" s="100"/>
      <c r="F56" s="101"/>
      <c r="G56" s="100"/>
      <c r="H56" s="101"/>
      <c r="I56" s="100"/>
      <c r="J56" s="101"/>
      <c r="K56" s="100"/>
      <c r="L56" s="101"/>
      <c r="M56" s="100"/>
      <c r="N56" s="101"/>
      <c r="O56" s="100"/>
      <c r="P56" s="101"/>
      <c r="Q56" s="100"/>
      <c r="R56" s="101"/>
      <c r="S56" s="100"/>
      <c r="T56" s="101"/>
      <c r="U56" s="100"/>
      <c r="V56" s="101"/>
      <c r="W56" s="100"/>
      <c r="X56" s="101"/>
      <c r="Y56" s="100"/>
      <c r="Z56" s="101"/>
      <c r="AA56" s="100"/>
      <c r="AB56" s="101"/>
      <c r="AC56" s="100"/>
      <c r="AD56" s="101"/>
      <c r="AE56" s="100"/>
      <c r="AF56" s="101"/>
      <c r="AG56" s="100"/>
      <c r="AH56" s="101"/>
      <c r="AI56" s="100"/>
      <c r="AJ56" s="101"/>
      <c r="AK56" s="100"/>
      <c r="AL56" s="101"/>
      <c r="AM56" s="100"/>
      <c r="AN56" s="101"/>
      <c r="AO56" s="100"/>
      <c r="AP56" s="101"/>
      <c r="AQ56" s="100"/>
      <c r="AR56" s="101"/>
      <c r="AS56" s="100"/>
      <c r="AT56" s="101"/>
      <c r="AU56" s="100"/>
      <c r="AV56" s="101"/>
      <c r="AW56" s="100"/>
      <c r="AX56" s="101"/>
      <c r="AY56" s="100"/>
      <c r="AZ56" s="101"/>
    </row>
    <row r="57" spans="1:52" x14ac:dyDescent="0.25">
      <c r="A57" s="92" t="s">
        <v>559</v>
      </c>
      <c r="B57" s="99" t="s">
        <v>560</v>
      </c>
      <c r="C57" s="100"/>
      <c r="D57" s="101"/>
      <c r="E57" s="100"/>
      <c r="F57" s="101"/>
      <c r="G57" s="100"/>
      <c r="H57" s="101"/>
      <c r="I57" s="100"/>
      <c r="J57" s="101"/>
      <c r="K57" s="100"/>
      <c r="L57" s="101"/>
      <c r="M57" s="100"/>
      <c r="N57" s="101"/>
      <c r="O57" s="100"/>
      <c r="P57" s="101"/>
      <c r="Q57" s="100"/>
      <c r="R57" s="101"/>
      <c r="S57" s="100"/>
      <c r="T57" s="101"/>
      <c r="U57" s="100"/>
      <c r="V57" s="101"/>
      <c r="W57" s="100"/>
      <c r="X57" s="101"/>
      <c r="Y57" s="100"/>
      <c r="Z57" s="101"/>
      <c r="AA57" s="100"/>
      <c r="AB57" s="101"/>
      <c r="AC57" s="100"/>
      <c r="AD57" s="101"/>
      <c r="AE57" s="100"/>
      <c r="AF57" s="101"/>
      <c r="AG57" s="100"/>
      <c r="AH57" s="101"/>
      <c r="AI57" s="100"/>
      <c r="AJ57" s="101"/>
      <c r="AK57" s="100"/>
      <c r="AL57" s="101"/>
      <c r="AM57" s="100"/>
      <c r="AN57" s="101"/>
      <c r="AO57" s="100"/>
      <c r="AP57" s="101"/>
      <c r="AQ57" s="100"/>
      <c r="AR57" s="101"/>
      <c r="AS57" s="100"/>
      <c r="AT57" s="101"/>
      <c r="AU57" s="100"/>
      <c r="AV57" s="101"/>
      <c r="AW57" s="100"/>
      <c r="AX57" s="101"/>
      <c r="AY57" s="100"/>
      <c r="AZ57" s="101"/>
    </row>
    <row r="58" spans="1:52" x14ac:dyDescent="0.25">
      <c r="A58" s="92" t="s">
        <v>563</v>
      </c>
      <c r="B58" s="99" t="s">
        <v>564</v>
      </c>
      <c r="C58" s="100"/>
      <c r="D58" s="101"/>
      <c r="E58" s="100"/>
      <c r="F58" s="101"/>
      <c r="G58" s="100"/>
      <c r="H58" s="101"/>
      <c r="I58" s="100"/>
      <c r="J58" s="101"/>
      <c r="K58" s="100"/>
      <c r="L58" s="101"/>
      <c r="M58" s="100"/>
      <c r="N58" s="101"/>
      <c r="O58" s="100"/>
      <c r="P58" s="101"/>
      <c r="Q58" s="100"/>
      <c r="R58" s="101"/>
      <c r="S58" s="100"/>
      <c r="T58" s="101"/>
      <c r="U58" s="100"/>
      <c r="V58" s="101"/>
      <c r="W58" s="100"/>
      <c r="X58" s="101"/>
      <c r="Y58" s="100"/>
      <c r="Z58" s="101"/>
      <c r="AA58" s="100"/>
      <c r="AB58" s="101"/>
      <c r="AC58" s="100"/>
      <c r="AD58" s="101"/>
      <c r="AE58" s="100"/>
      <c r="AF58" s="101"/>
      <c r="AG58" s="100"/>
      <c r="AH58" s="101"/>
      <c r="AI58" s="100"/>
      <c r="AJ58" s="101"/>
      <c r="AK58" s="100"/>
      <c r="AL58" s="101"/>
      <c r="AM58" s="100"/>
      <c r="AN58" s="101"/>
      <c r="AO58" s="100"/>
      <c r="AP58" s="101"/>
      <c r="AQ58" s="100"/>
      <c r="AR58" s="101"/>
      <c r="AS58" s="100"/>
      <c r="AT58" s="101"/>
      <c r="AU58" s="100"/>
      <c r="AV58" s="101"/>
      <c r="AW58" s="100"/>
      <c r="AX58" s="101"/>
      <c r="AY58" s="100"/>
      <c r="AZ58" s="101"/>
    </row>
    <row r="59" spans="1:52" x14ac:dyDescent="0.25">
      <c r="A59" s="93" t="s">
        <v>760</v>
      </c>
      <c r="B59" s="99" t="s">
        <v>116</v>
      </c>
      <c r="C59" s="100"/>
      <c r="D59" s="101"/>
      <c r="E59" s="100"/>
      <c r="F59" s="101"/>
      <c r="G59" s="100"/>
      <c r="H59" s="101"/>
      <c r="I59" s="100"/>
      <c r="J59" s="101"/>
      <c r="K59" s="100"/>
      <c r="L59" s="101"/>
      <c r="M59" s="100"/>
      <c r="N59" s="101"/>
      <c r="O59" s="100"/>
      <c r="P59" s="101"/>
      <c r="Q59" s="100"/>
      <c r="R59" s="101"/>
      <c r="S59" s="100"/>
      <c r="T59" s="101"/>
      <c r="U59" s="100"/>
      <c r="V59" s="101"/>
      <c r="W59" s="100"/>
      <c r="X59" s="101"/>
      <c r="Y59" s="100"/>
      <c r="Z59" s="101"/>
      <c r="AA59" s="100"/>
      <c r="AB59" s="101"/>
      <c r="AC59" s="100"/>
      <c r="AD59" s="101"/>
      <c r="AE59" s="100"/>
      <c r="AF59" s="101"/>
      <c r="AG59" s="100"/>
      <c r="AH59" s="101"/>
      <c r="AI59" s="100"/>
      <c r="AJ59" s="101"/>
      <c r="AK59" s="100"/>
      <c r="AL59" s="101"/>
      <c r="AM59" s="100"/>
      <c r="AN59" s="101"/>
      <c r="AO59" s="100"/>
      <c r="AP59" s="101"/>
      <c r="AQ59" s="100"/>
      <c r="AR59" s="101"/>
      <c r="AS59" s="100"/>
      <c r="AT59" s="101"/>
      <c r="AU59" s="100"/>
      <c r="AV59" s="101"/>
      <c r="AW59" s="100"/>
      <c r="AX59" s="101"/>
      <c r="AY59" s="100"/>
      <c r="AZ59" s="101"/>
    </row>
    <row r="60" spans="1:52" x14ac:dyDescent="0.25">
      <c r="A60" s="102" t="s">
        <v>763</v>
      </c>
      <c r="B60" s="7" t="s">
        <v>306</v>
      </c>
    </row>
    <row r="61" spans="1:52" x14ac:dyDescent="0.25">
      <c r="A61" s="102" t="s">
        <v>764</v>
      </c>
      <c r="B61" s="7" t="s">
        <v>307</v>
      </c>
    </row>
    <row r="62" spans="1:52" x14ac:dyDescent="0.25">
      <c r="A62" s="102" t="s">
        <v>765</v>
      </c>
      <c r="B62" s="7" t="s">
        <v>504</v>
      </c>
    </row>
    <row r="63" spans="1:52" x14ac:dyDescent="0.25">
      <c r="A63" s="102" t="s">
        <v>766</v>
      </c>
      <c r="B63" s="7" t="s">
        <v>503</v>
      </c>
    </row>
    <row r="64" spans="1:52" x14ac:dyDescent="0.25">
      <c r="A64" s="102" t="s">
        <v>767</v>
      </c>
      <c r="B64" s="7" t="s">
        <v>505</v>
      </c>
    </row>
    <row r="65" spans="1:2" x14ac:dyDescent="0.25">
      <c r="A65" s="102" t="s">
        <v>768</v>
      </c>
      <c r="B65" s="7" t="s">
        <v>568</v>
      </c>
    </row>
    <row r="66" spans="1:2" x14ac:dyDescent="0.25">
      <c r="A66" s="102" t="s">
        <v>769</v>
      </c>
      <c r="B66" s="7" t="s">
        <v>570</v>
      </c>
    </row>
    <row r="67" spans="1:2" x14ac:dyDescent="0.25">
      <c r="A67" s="102" t="s">
        <v>770</v>
      </c>
      <c r="B67" s="7" t="s">
        <v>569</v>
      </c>
    </row>
    <row r="68" spans="1:2" x14ac:dyDescent="0.25">
      <c r="A68" s="102" t="s">
        <v>771</v>
      </c>
      <c r="B68" s="7" t="s">
        <v>594</v>
      </c>
    </row>
    <row r="69" spans="1:2" x14ac:dyDescent="0.25">
      <c r="A69" s="102" t="s">
        <v>772</v>
      </c>
      <c r="B69" s="7" t="s">
        <v>503</v>
      </c>
    </row>
    <row r="70" spans="1:2" x14ac:dyDescent="0.25">
      <c r="A70" s="102" t="s">
        <v>773</v>
      </c>
      <c r="B70" s="7" t="s">
        <v>594</v>
      </c>
    </row>
    <row r="71" spans="1:2" x14ac:dyDescent="0.25">
      <c r="A71" s="94" t="s">
        <v>774</v>
      </c>
      <c r="B71" s="7" t="s">
        <v>204</v>
      </c>
    </row>
    <row r="72" spans="1:2" x14ac:dyDescent="0.25">
      <c r="A72" s="94" t="s">
        <v>774</v>
      </c>
      <c r="B72" s="7" t="s">
        <v>205</v>
      </c>
    </row>
    <row r="73" spans="1:2" x14ac:dyDescent="0.25">
      <c r="A73" s="94" t="s">
        <v>775</v>
      </c>
      <c r="B73" s="7" t="s">
        <v>206</v>
      </c>
    </row>
    <row r="74" spans="1:2" x14ac:dyDescent="0.25">
      <c r="A74" s="94" t="s">
        <v>207</v>
      </c>
      <c r="B74" s="7" t="s">
        <v>208</v>
      </c>
    </row>
    <row r="75" spans="1:2" x14ac:dyDescent="0.25">
      <c r="A75" s="94" t="s">
        <v>209</v>
      </c>
      <c r="B75" s="7" t="s">
        <v>210</v>
      </c>
    </row>
    <row r="76" spans="1:2" x14ac:dyDescent="0.25">
      <c r="A76" s="94" t="s">
        <v>211</v>
      </c>
      <c r="B76" s="7" t="s">
        <v>212</v>
      </c>
    </row>
    <row r="77" spans="1:2" x14ac:dyDescent="0.25">
      <c r="A77" s="94" t="s">
        <v>216</v>
      </c>
      <c r="B77" s="7" t="s">
        <v>1355</v>
      </c>
    </row>
    <row r="78" spans="1:2" x14ac:dyDescent="0.25">
      <c r="A78" s="94" t="s">
        <v>217</v>
      </c>
      <c r="B78" s="7" t="s">
        <v>1356</v>
      </c>
    </row>
    <row r="79" spans="1:2" x14ac:dyDescent="0.25">
      <c r="A79" s="94" t="s">
        <v>218</v>
      </c>
      <c r="B79" s="7" t="s">
        <v>1357</v>
      </c>
    </row>
    <row r="80" spans="1:2" x14ac:dyDescent="0.25">
      <c r="A80" s="94" t="s">
        <v>257</v>
      </c>
      <c r="B80" s="134" t="s">
        <v>256</v>
      </c>
    </row>
    <row r="81" spans="1:2" x14ac:dyDescent="0.25">
      <c r="A81" s="94" t="s">
        <v>258</v>
      </c>
      <c r="B81" s="7" t="s">
        <v>259</v>
      </c>
    </row>
    <row r="82" spans="1:2" x14ac:dyDescent="0.25">
      <c r="A82" s="94" t="s">
        <v>261</v>
      </c>
      <c r="B82" s="7" t="s">
        <v>260</v>
      </c>
    </row>
    <row r="83" spans="1:2" x14ac:dyDescent="0.25">
      <c r="A83" s="94" t="s">
        <v>263</v>
      </c>
      <c r="B83" s="7" t="s">
        <v>262</v>
      </c>
    </row>
    <row r="84" spans="1:2" x14ac:dyDescent="0.25">
      <c r="A84" s="94" t="s">
        <v>776</v>
      </c>
      <c r="B84" s="7" t="s">
        <v>264</v>
      </c>
    </row>
    <row r="85" spans="1:2" x14ac:dyDescent="0.25">
      <c r="A85" s="94" t="s">
        <v>265</v>
      </c>
      <c r="B85" s="7" t="s">
        <v>266</v>
      </c>
    </row>
    <row r="86" spans="1:2" x14ac:dyDescent="0.25">
      <c r="A86" s="94" t="s">
        <v>777</v>
      </c>
      <c r="B86" s="7" t="s">
        <v>762</v>
      </c>
    </row>
    <row r="87" spans="1:2" x14ac:dyDescent="0.25">
      <c r="A87" s="94" t="s">
        <v>777</v>
      </c>
      <c r="B87" s="7" t="s">
        <v>268</v>
      </c>
    </row>
    <row r="88" spans="1:2" x14ac:dyDescent="0.25">
      <c r="A88" s="94" t="s">
        <v>279</v>
      </c>
      <c r="B88" s="7" t="s">
        <v>278</v>
      </c>
    </row>
    <row r="89" spans="1:2" x14ac:dyDescent="0.25">
      <c r="A89" s="94" t="s">
        <v>778</v>
      </c>
      <c r="B89" s="7" t="s">
        <v>573</v>
      </c>
    </row>
    <row r="90" spans="1:2" x14ac:dyDescent="0.25">
      <c r="A90" s="94" t="s">
        <v>251</v>
      </c>
      <c r="B90" s="7" t="s">
        <v>574</v>
      </c>
    </row>
    <row r="91" spans="1:2" x14ac:dyDescent="0.25">
      <c r="A91" s="94" t="s">
        <v>779</v>
      </c>
      <c r="B91" s="7" t="s">
        <v>577</v>
      </c>
    </row>
    <row r="92" spans="1:2" x14ac:dyDescent="0.25">
      <c r="A92" s="94" t="s">
        <v>779</v>
      </c>
      <c r="B92" s="7" t="s">
        <v>576</v>
      </c>
    </row>
    <row r="93" spans="1:2" x14ac:dyDescent="0.25">
      <c r="A93" s="94" t="s">
        <v>785</v>
      </c>
      <c r="B93" s="7" t="s">
        <v>784</v>
      </c>
    </row>
    <row r="94" spans="1:2" x14ac:dyDescent="0.25">
      <c r="A94" s="94" t="s">
        <v>786</v>
      </c>
      <c r="B94" s="7" t="s">
        <v>801</v>
      </c>
    </row>
    <row r="95" spans="1:2" x14ac:dyDescent="0.25">
      <c r="A95" s="94" t="s">
        <v>787</v>
      </c>
      <c r="B95" s="7" t="s">
        <v>802</v>
      </c>
    </row>
    <row r="96" spans="1:2" x14ac:dyDescent="0.25">
      <c r="A96" s="94" t="s">
        <v>788</v>
      </c>
      <c r="B96" s="7" t="s">
        <v>803</v>
      </c>
    </row>
    <row r="97" spans="1:2" x14ac:dyDescent="0.25">
      <c r="A97" s="94" t="s">
        <v>789</v>
      </c>
      <c r="B97" s="7" t="s">
        <v>804</v>
      </c>
    </row>
    <row r="98" spans="1:2" x14ac:dyDescent="0.25">
      <c r="A98" s="94" t="s">
        <v>790</v>
      </c>
      <c r="B98" s="7" t="s">
        <v>805</v>
      </c>
    </row>
    <row r="99" spans="1:2" x14ac:dyDescent="0.25">
      <c r="A99" s="94" t="s">
        <v>791</v>
      </c>
      <c r="B99" s="7" t="s">
        <v>806</v>
      </c>
    </row>
    <row r="100" spans="1:2" x14ac:dyDescent="0.25">
      <c r="A100" s="94" t="s">
        <v>792</v>
      </c>
      <c r="B100" s="7" t="s">
        <v>807</v>
      </c>
    </row>
    <row r="101" spans="1:2" x14ac:dyDescent="0.25">
      <c r="A101" s="94" t="s">
        <v>793</v>
      </c>
      <c r="B101" s="7" t="s">
        <v>808</v>
      </c>
    </row>
    <row r="102" spans="1:2" x14ac:dyDescent="0.25">
      <c r="A102" s="94" t="s">
        <v>794</v>
      </c>
      <c r="B102" s="7" t="s">
        <v>809</v>
      </c>
    </row>
    <row r="103" spans="1:2" x14ac:dyDescent="0.25">
      <c r="A103" s="94" t="s">
        <v>795</v>
      </c>
      <c r="B103" s="7" t="s">
        <v>810</v>
      </c>
    </row>
    <row r="104" spans="1:2" x14ac:dyDescent="0.25">
      <c r="A104" s="94" t="s">
        <v>796</v>
      </c>
      <c r="B104" s="7" t="s">
        <v>811</v>
      </c>
    </row>
    <row r="105" spans="1:2" x14ac:dyDescent="0.25">
      <c r="A105" s="94" t="s">
        <v>797</v>
      </c>
      <c r="B105" s="7" t="s">
        <v>812</v>
      </c>
    </row>
    <row r="106" spans="1:2" x14ac:dyDescent="0.25">
      <c r="A106" s="94" t="s">
        <v>798</v>
      </c>
      <c r="B106" s="7" t="s">
        <v>813</v>
      </c>
    </row>
    <row r="107" spans="1:2" x14ac:dyDescent="0.25">
      <c r="A107" s="94" t="s">
        <v>833</v>
      </c>
      <c r="B107" s="7" t="s">
        <v>832</v>
      </c>
    </row>
    <row r="108" spans="1:2" x14ac:dyDescent="0.25">
      <c r="A108" s="94" t="s">
        <v>840</v>
      </c>
      <c r="B108" s="7" t="s">
        <v>839</v>
      </c>
    </row>
    <row r="109" spans="1:2" x14ac:dyDescent="0.25">
      <c r="A109" s="94" t="s">
        <v>1153</v>
      </c>
      <c r="B109" s="7" t="s">
        <v>1152</v>
      </c>
    </row>
    <row r="110" spans="1:2" x14ac:dyDescent="0.25">
      <c r="A110" s="94" t="s">
        <v>1162</v>
      </c>
      <c r="B110" s="7" t="s">
        <v>1152</v>
      </c>
    </row>
    <row r="111" spans="1:2" x14ac:dyDescent="0.25">
      <c r="A111" s="94" t="s">
        <v>1168</v>
      </c>
      <c r="B111" s="7" t="s">
        <v>3866</v>
      </c>
    </row>
    <row r="112" spans="1:2" x14ac:dyDescent="0.25">
      <c r="A112" s="94" t="s">
        <v>1167</v>
      </c>
      <c r="B112" s="7" t="s">
        <v>1171</v>
      </c>
    </row>
    <row r="113" spans="1:13" x14ac:dyDescent="0.25">
      <c r="A113" s="94" t="s">
        <v>1243</v>
      </c>
      <c r="B113" s="7" t="s">
        <v>1244</v>
      </c>
    </row>
    <row r="114" spans="1:13" x14ac:dyDescent="0.25">
      <c r="A114" s="94" t="s">
        <v>1245</v>
      </c>
      <c r="B114" s="7" t="s">
        <v>504</v>
      </c>
    </row>
    <row r="115" spans="1:13" x14ac:dyDescent="0.25">
      <c r="A115" s="94" t="s">
        <v>1247</v>
      </c>
      <c r="B115" s="7" t="s">
        <v>1246</v>
      </c>
    </row>
    <row r="116" spans="1:13" x14ac:dyDescent="0.25">
      <c r="A116" s="94" t="s">
        <v>1263</v>
      </c>
      <c r="B116" s="7" t="s">
        <v>1262</v>
      </c>
      <c r="M116" t="s">
        <v>799</v>
      </c>
    </row>
    <row r="117" spans="1:13" x14ac:dyDescent="0.25">
      <c r="A117" s="94" t="s">
        <v>1353</v>
      </c>
      <c r="B117" s="7" t="s">
        <v>1341</v>
      </c>
    </row>
    <row r="118" spans="1:13" x14ac:dyDescent="0.25">
      <c r="A118" s="94" t="s">
        <v>1349</v>
      </c>
      <c r="B118" s="7" t="s">
        <v>1343</v>
      </c>
    </row>
    <row r="119" spans="1:13" x14ac:dyDescent="0.25">
      <c r="A119" s="94" t="s">
        <v>1350</v>
      </c>
      <c r="B119" s="7" t="s">
        <v>1344</v>
      </c>
    </row>
    <row r="120" spans="1:13" x14ac:dyDescent="0.25">
      <c r="A120" s="94" t="s">
        <v>1269</v>
      </c>
      <c r="B120" s="7" t="s">
        <v>1345</v>
      </c>
    </row>
    <row r="121" spans="1:13" x14ac:dyDescent="0.25">
      <c r="A121" s="94" t="s">
        <v>1162</v>
      </c>
      <c r="B121" s="7" t="s">
        <v>1346</v>
      </c>
    </row>
    <row r="122" spans="1:13" x14ac:dyDescent="0.25">
      <c r="A122" s="94" t="s">
        <v>1351</v>
      </c>
      <c r="B122" s="7" t="s">
        <v>1347</v>
      </c>
    </row>
    <row r="123" spans="1:13" x14ac:dyDescent="0.25">
      <c r="A123" s="94" t="s">
        <v>1352</v>
      </c>
      <c r="B123" s="7" t="s">
        <v>1348</v>
      </c>
    </row>
    <row r="124" spans="1:13" x14ac:dyDescent="0.25">
      <c r="A124" s="94" t="s">
        <v>1358</v>
      </c>
      <c r="B124" s="7" t="s">
        <v>1359</v>
      </c>
    </row>
    <row r="125" spans="1:13" x14ac:dyDescent="0.25">
      <c r="A125" s="94" t="s">
        <v>1362</v>
      </c>
      <c r="B125" s="7" t="s">
        <v>1361</v>
      </c>
    </row>
    <row r="126" spans="1:13" x14ac:dyDescent="0.25">
      <c r="A126" s="94" t="s">
        <v>1365</v>
      </c>
      <c r="B126" s="7" t="s">
        <v>1366</v>
      </c>
    </row>
    <row r="127" spans="1:13" x14ac:dyDescent="0.25">
      <c r="A127" s="94" t="s">
        <v>1374</v>
      </c>
      <c r="B127" s="7" t="s">
        <v>1476</v>
      </c>
    </row>
    <row r="128" spans="1:13" x14ac:dyDescent="0.25">
      <c r="A128" s="94" t="s">
        <v>1377</v>
      </c>
      <c r="B128" s="7" t="s">
        <v>1376</v>
      </c>
    </row>
    <row r="129" spans="1:11" x14ac:dyDescent="0.25">
      <c r="A129" s="94" t="s">
        <v>1382</v>
      </c>
      <c r="B129" s="7" t="s">
        <v>1381</v>
      </c>
    </row>
    <row r="130" spans="1:11" x14ac:dyDescent="0.25">
      <c r="A130" s="94" t="s">
        <v>1384</v>
      </c>
      <c r="B130" s="7" t="s">
        <v>1383</v>
      </c>
    </row>
    <row r="131" spans="1:11" x14ac:dyDescent="0.25">
      <c r="A131" s="94" t="s">
        <v>1389</v>
      </c>
      <c r="B131" s="7" t="s">
        <v>1388</v>
      </c>
    </row>
    <row r="132" spans="1:11" x14ac:dyDescent="0.25">
      <c r="A132" s="94" t="s">
        <v>1391</v>
      </c>
      <c r="B132" s="7" t="s">
        <v>1390</v>
      </c>
    </row>
    <row r="133" spans="1:11" x14ac:dyDescent="0.25">
      <c r="A133" s="94" t="s">
        <v>1393</v>
      </c>
      <c r="B133" s="7" t="s">
        <v>1392</v>
      </c>
    </row>
    <row r="134" spans="1:11" x14ac:dyDescent="0.25">
      <c r="A134" s="94" t="s">
        <v>1395</v>
      </c>
      <c r="B134" s="7" t="s">
        <v>1394</v>
      </c>
    </row>
    <row r="135" spans="1:11" x14ac:dyDescent="0.25">
      <c r="A135" s="94" t="s">
        <v>1393</v>
      </c>
      <c r="B135" s="7" t="s">
        <v>1396</v>
      </c>
    </row>
    <row r="136" spans="1:11" x14ac:dyDescent="0.25">
      <c r="A136" s="94" t="s">
        <v>1398</v>
      </c>
      <c r="B136" s="7" t="s">
        <v>1397</v>
      </c>
    </row>
    <row r="137" spans="1:11" x14ac:dyDescent="0.25">
      <c r="A137" s="94" t="s">
        <v>1400</v>
      </c>
      <c r="B137" s="7" t="s">
        <v>1401</v>
      </c>
    </row>
    <row r="138" spans="1:11" x14ac:dyDescent="0.25">
      <c r="A138" s="94" t="s">
        <v>1404</v>
      </c>
      <c r="B138" s="7" t="s">
        <v>1403</v>
      </c>
    </row>
    <row r="139" spans="1:11" x14ac:dyDescent="0.25">
      <c r="A139" s="94" t="s">
        <v>1408</v>
      </c>
      <c r="B139" s="7" t="s">
        <v>1409</v>
      </c>
    </row>
    <row r="140" spans="1:11" x14ac:dyDescent="0.25">
      <c r="A140" s="94" t="s">
        <v>1410</v>
      </c>
      <c r="B140" s="7" t="s">
        <v>1411</v>
      </c>
      <c r="K140" t="s">
        <v>799</v>
      </c>
    </row>
    <row r="141" spans="1:11" x14ac:dyDescent="0.25">
      <c r="A141" s="94" t="s">
        <v>1412</v>
      </c>
      <c r="B141" s="7" t="s">
        <v>1414</v>
      </c>
    </row>
    <row r="142" spans="1:11" x14ac:dyDescent="0.25">
      <c r="A142" s="94" t="s">
        <v>1416</v>
      </c>
      <c r="B142" s="7" t="s">
        <v>1415</v>
      </c>
    </row>
    <row r="143" spans="1:11" x14ac:dyDescent="0.25">
      <c r="A143" s="94" t="s">
        <v>1447</v>
      </c>
      <c r="B143" s="7" t="s">
        <v>1448</v>
      </c>
    </row>
    <row r="144" spans="1:11" x14ac:dyDescent="0.25">
      <c r="A144" s="94" t="s">
        <v>1466</v>
      </c>
      <c r="B144" s="7" t="s">
        <v>1467</v>
      </c>
    </row>
    <row r="145" spans="1:2" x14ac:dyDescent="0.25">
      <c r="A145" s="94" t="s">
        <v>1468</v>
      </c>
      <c r="B145" s="7" t="s">
        <v>1470</v>
      </c>
    </row>
    <row r="146" spans="1:2" x14ac:dyDescent="0.25">
      <c r="A146" s="94" t="s">
        <v>9</v>
      </c>
      <c r="B146" s="7" t="s">
        <v>1473</v>
      </c>
    </row>
    <row r="147" spans="1:2" x14ac:dyDescent="0.25">
      <c r="A147" s="94" t="s">
        <v>1475</v>
      </c>
      <c r="B147" s="7" t="s">
        <v>1474</v>
      </c>
    </row>
    <row r="148" spans="1:2" x14ac:dyDescent="0.25">
      <c r="A148" s="94" t="s">
        <v>2124</v>
      </c>
      <c r="B148" s="7" t="s">
        <v>2123</v>
      </c>
    </row>
    <row r="149" spans="1:2" x14ac:dyDescent="0.25">
      <c r="A149" s="94" t="s">
        <v>1168</v>
      </c>
      <c r="B149" s="7" t="s">
        <v>3866</v>
      </c>
    </row>
    <row r="150" spans="1:2" x14ac:dyDescent="0.25">
      <c r="A150" s="94" t="s">
        <v>3882</v>
      </c>
      <c r="B150" s="7" t="s">
        <v>3881</v>
      </c>
    </row>
    <row r="151" spans="1:2" x14ac:dyDescent="0.25">
      <c r="A151" s="94" t="s">
        <v>3884</v>
      </c>
      <c r="B151" s="7" t="s">
        <v>3883</v>
      </c>
    </row>
    <row r="152" spans="1:2" x14ac:dyDescent="0.25">
      <c r="A152" s="94" t="s">
        <v>3885</v>
      </c>
      <c r="B152" s="7" t="s">
        <v>3886</v>
      </c>
    </row>
    <row r="153" spans="1:2" x14ac:dyDescent="0.25">
      <c r="A153" s="94" t="s">
        <v>3887</v>
      </c>
      <c r="B153" s="7" t="s">
        <v>3888</v>
      </c>
    </row>
    <row r="154" spans="1:2" x14ac:dyDescent="0.25">
      <c r="A154" s="94" t="s">
        <v>3969</v>
      </c>
      <c r="B154" s="7" t="s">
        <v>3971</v>
      </c>
    </row>
    <row r="155" spans="1:2" x14ac:dyDescent="0.25">
      <c r="A155" s="94" t="s">
        <v>4465</v>
      </c>
      <c r="B155" s="7" t="s">
        <v>4464</v>
      </c>
    </row>
    <row r="156" spans="1:2" x14ac:dyDescent="0.25">
      <c r="A156" s="94" t="s">
        <v>4594</v>
      </c>
      <c r="B156" s="7" t="s">
        <v>4593</v>
      </c>
    </row>
    <row r="157" spans="1:2" x14ac:dyDescent="0.25">
      <c r="A157" s="94" t="s">
        <v>4596</v>
      </c>
      <c r="B157" s="7" t="s">
        <v>4595</v>
      </c>
    </row>
    <row r="158" spans="1:2" x14ac:dyDescent="0.25">
      <c r="A158" s="94" t="s">
        <v>4606</v>
      </c>
      <c r="B158" s="7" t="s">
        <v>4605</v>
      </c>
    </row>
    <row r="159" spans="1:2" x14ac:dyDescent="0.25">
      <c r="A159" s="94" t="s">
        <v>4627</v>
      </c>
      <c r="B159" s="7" t="s">
        <v>4626</v>
      </c>
    </row>
    <row r="160" spans="1:2" x14ac:dyDescent="0.25">
      <c r="A160" s="94" t="s">
        <v>4635</v>
      </c>
      <c r="B160" s="7" t="s">
        <v>200</v>
      </c>
    </row>
    <row r="161" spans="1:2" x14ac:dyDescent="0.25">
      <c r="A161" s="94" t="s">
        <v>4637</v>
      </c>
      <c r="B161" s="7" t="s">
        <v>4636</v>
      </c>
    </row>
    <row r="162" spans="1:2" x14ac:dyDescent="0.25">
      <c r="A162" s="94" t="s">
        <v>4638</v>
      </c>
      <c r="B162" s="7" t="s">
        <v>4689</v>
      </c>
    </row>
    <row r="163" spans="1:2" x14ac:dyDescent="0.25">
      <c r="A163" s="94" t="s">
        <v>4691</v>
      </c>
      <c r="B163" s="7" t="s">
        <v>4690</v>
      </c>
    </row>
    <row r="164" spans="1:2" x14ac:dyDescent="0.25">
      <c r="A164" s="94" t="s">
        <v>4701</v>
      </c>
      <c r="B164" s="7" t="s">
        <v>4700</v>
      </c>
    </row>
    <row r="165" spans="1:2" x14ac:dyDescent="0.25">
      <c r="A165" s="94" t="s">
        <v>4702</v>
      </c>
      <c r="B165" s="7" t="s">
        <v>4703</v>
      </c>
    </row>
    <row r="166" spans="1:2" x14ac:dyDescent="0.25">
      <c r="A166" s="94" t="s">
        <v>4714</v>
      </c>
    </row>
    <row r="167" spans="1:2" x14ac:dyDescent="0.25">
      <c r="A167" s="94" t="s">
        <v>4717</v>
      </c>
      <c r="B167" s="7" t="s">
        <v>4716</v>
      </c>
    </row>
    <row r="168" spans="1:2" x14ac:dyDescent="0.25">
      <c r="A168" s="94" t="s">
        <v>4735</v>
      </c>
      <c r="B168" s="7" t="s">
        <v>4734</v>
      </c>
    </row>
    <row r="169" spans="1:2" x14ac:dyDescent="0.25">
      <c r="A169" s="94" t="s">
        <v>6571</v>
      </c>
      <c r="B169" s="7" t="s">
        <v>6570</v>
      </c>
    </row>
    <row r="170" spans="1:2" x14ac:dyDescent="0.25">
      <c r="A170" s="94" t="s">
        <v>6579</v>
      </c>
      <c r="B170" s="7" t="s">
        <v>6578</v>
      </c>
    </row>
    <row r="171" spans="1:2" x14ac:dyDescent="0.25">
      <c r="A171" s="94" t="s">
        <v>6576</v>
      </c>
      <c r="B171" s="7" t="s">
        <v>6580</v>
      </c>
    </row>
    <row r="172" spans="1:2" x14ac:dyDescent="0.25">
      <c r="A172" s="94" t="s">
        <v>6586</v>
      </c>
      <c r="B172" s="7" t="s">
        <v>6585</v>
      </c>
    </row>
    <row r="173" spans="1:2" x14ac:dyDescent="0.25">
      <c r="A173" s="94" t="s">
        <v>6588</v>
      </c>
      <c r="B173" s="7" t="s">
        <v>6587</v>
      </c>
    </row>
    <row r="174" spans="1:2" x14ac:dyDescent="0.25">
      <c r="A174" s="94" t="s">
        <v>6590</v>
      </c>
      <c r="B174" s="7" t="s">
        <v>6589</v>
      </c>
    </row>
    <row r="175" spans="1:2" x14ac:dyDescent="0.25">
      <c r="A175" s="94" t="s">
        <v>6592</v>
      </c>
      <c r="B175" t="s">
        <v>6591</v>
      </c>
    </row>
    <row r="176" spans="1:2" x14ac:dyDescent="0.25">
      <c r="A176" s="94" t="s">
        <v>6594</v>
      </c>
      <c r="B176" s="7" t="s">
        <v>6593</v>
      </c>
    </row>
    <row r="177" spans="1:2" x14ac:dyDescent="0.25">
      <c r="A177" s="94" t="s">
        <v>6596</v>
      </c>
      <c r="B177" s="7" t="s">
        <v>6595</v>
      </c>
    </row>
    <row r="178" spans="1:2" x14ac:dyDescent="0.25">
      <c r="A178" s="94" t="s">
        <v>6598</v>
      </c>
      <c r="B178" s="7" t="s">
        <v>6597</v>
      </c>
    </row>
    <row r="179" spans="1:2" x14ac:dyDescent="0.25">
      <c r="A179" s="94" t="s">
        <v>6600</v>
      </c>
      <c r="B179" t="s">
        <v>6599</v>
      </c>
    </row>
    <row r="180" spans="1:2" x14ac:dyDescent="0.25">
      <c r="A180" s="94" t="s">
        <v>6607</v>
      </c>
      <c r="B180" t="s">
        <v>6601</v>
      </c>
    </row>
    <row r="181" spans="1:2" x14ac:dyDescent="0.25">
      <c r="A181" s="94" t="s">
        <v>6608</v>
      </c>
      <c r="B181" t="s">
        <v>6602</v>
      </c>
    </row>
    <row r="182" spans="1:2" x14ac:dyDescent="0.25">
      <c r="A182" s="94" t="s">
        <v>6609</v>
      </c>
      <c r="B182" t="s">
        <v>6603</v>
      </c>
    </row>
    <row r="183" spans="1:2" x14ac:dyDescent="0.25">
      <c r="A183" s="94" t="s">
        <v>6610</v>
      </c>
      <c r="B183" t="s">
        <v>6604</v>
      </c>
    </row>
    <row r="184" spans="1:2" x14ac:dyDescent="0.25">
      <c r="A184" s="94" t="s">
        <v>6611</v>
      </c>
      <c r="B184" t="s">
        <v>6605</v>
      </c>
    </row>
    <row r="185" spans="1:2" x14ac:dyDescent="0.25">
      <c r="A185" s="94" t="s">
        <v>6612</v>
      </c>
      <c r="B185" t="s">
        <v>6606</v>
      </c>
    </row>
    <row r="186" spans="1:2" x14ac:dyDescent="0.25">
      <c r="A186" s="94" t="s">
        <v>6614</v>
      </c>
      <c r="B186" t="s">
        <v>6613</v>
      </c>
    </row>
    <row r="187" spans="1:2" x14ac:dyDescent="0.25">
      <c r="A187" s="94" t="s">
        <v>6616</v>
      </c>
      <c r="B187" t="s">
        <v>6615</v>
      </c>
    </row>
    <row r="188" spans="1:2" x14ac:dyDescent="0.25">
      <c r="A188" t="s">
        <v>6618</v>
      </c>
      <c r="B188" t="s">
        <v>6617</v>
      </c>
    </row>
  </sheetData>
  <mergeCells count="2">
    <mergeCell ref="A1:J2"/>
    <mergeCell ref="C23:E23"/>
  </mergeCells>
  <phoneticPr fontId="5" type="noConversion"/>
  <conditionalFormatting sqref="A52:A58 A60:A70">
    <cfRule type="colorScale" priority="708">
      <colorScale>
        <cfvo type="min"/>
        <cfvo type="max"/>
        <color theme="0"/>
        <color theme="5" tint="-0.249977111117893"/>
      </colorScale>
    </cfRule>
  </conditionalFormatting>
  <conditionalFormatting sqref="A59">
    <cfRule type="colorScale" priority="2">
      <colorScale>
        <cfvo type="min"/>
        <cfvo type="max"/>
        <color rgb="FFC00000"/>
        <color rgb="FF0070C0"/>
      </colorScale>
    </cfRule>
  </conditionalFormatting>
  <hyperlinks>
    <hyperlink ref="C31" r:id="rId1" display="https://www.nbcnews.com/data-graphics/map-23-states-ban-abortion-post-roe-america-rcna27081" xr:uid="{86F2CEAE-20AE-47F1-A38B-06EE209BDDB8}"/>
    <hyperlink ref="AC37" r:id="rId2" display="https://www.msn.com/en-us/news/politics/sununu-says-abortions-will-remain-e2-80-98safe-and-legal-e2-80-99-in-new-hampshire-as-providers-voice-concerns/ar-AAWTbbD?ocid=uxbndlbing" xr:uid="{8E1ED74A-5B99-433E-83F3-69C0639FECAC}"/>
    <hyperlink ref="AL37" r:id="rId3" display="https://www.wbur.org/news/2022/05/05/rhode-island-abortion-legal-challenge-rejected" xr:uid="{17605C3F-9325-4032-93AA-3D760E2C2162}"/>
    <hyperlink ref="AS37" r:id="rId4" display="https://vermontbiz.com/news/2022/may/03/vermont-officials-vow-protect-womens-rights-if-roe-v-wade-overturned" xr:uid="{56183410-406F-4448-8FF8-C9C66A05B925}"/>
    <hyperlink ref="AU37" r:id="rId5" display="https://www.seattletimes.com/seattle-news/politics/washington-abortion-providers-prepare-for-more-out-of-state-patients-as-roe-decision-looms/" xr:uid="{33F4F0B5-C85E-4FF5-B1AF-9365793FC21D}"/>
    <hyperlink ref="Z37" r:id="rId6" display="https://www.kansascity.com/news/politics-government/article261031037.html" xr:uid="{63FBD4F1-4ED2-4141-BC3B-6E3F80A04438}"/>
    <hyperlink ref="O37" r:id="rId7" display="https://www.wthr.com/article/news/health/indiana-prepped-to-ban-abortion-if-roe-v-wade-is-overturned-scotus-supreme-court-leak/531-5abe6c3b-38f2-4db1-9648-e7474bcdc92d" xr:uid="{0BA5ADB4-D973-481F-9476-569BE44DB16D}"/>
    <hyperlink ref="P37" r:id="rId8" display="https://www.thecentersquare.com/iowa/iowa-will-recognize-abortion-rights-if-scotus-reverses-roe-v-wade/article_1f7c3606-cc72-11ec-9d71-27812d02361c.html" xr:uid="{5F3C13A0-925A-49D9-9ADB-7DF11F847127}"/>
    <hyperlink ref="B3" r:id="rId9" xr:uid="{DBD87363-75C4-4EE4-970A-F8B50A8E110E}"/>
    <hyperlink ref="B9" r:id="rId10" location=":~:text=How%20We%20Determined%20This%20%E2%80%94%20And%20What%20It,%20%20%243.95%20%2046%20more%20rows%20" display="https://www.zippia.com/advice/how-much-big-mac-costs-states/ - :~:text=How%20We%20Determined%20This%20%E2%80%94%20And%20What%20It,%20%20%243.95%20%2046%20more%20rows%20" xr:uid="{29CACBC0-4B3F-452E-B650-6ACB9679DEFF}"/>
    <hyperlink ref="B10" r:id="rId11" display="https://www.highspeedinternet.com/resources/fastest-slowest-internet" xr:uid="{F37B158E-9921-4D78-A314-74905EC2F804}"/>
    <hyperlink ref="B11" r:id="rId12" location=":~:text=America%E2%80%99s%20gender%20pay%20gap%20by%20state%20%20,%20%2011%2F9%20%2043%20more%20rows%20" display="https://www.business.org/hr/benefits/gender-pay-gap/ - :~:text=America%E2%80%99s%20gender%20pay%20gap%20by%20state%20%20,%20%2011%2F9%20%2043%20more%20rows%20" xr:uid="{C754C4A2-F983-4536-895A-8EE4A7E37589}"/>
    <hyperlink ref="B18" r:id="rId13" display="https://www.cdc.gov/nchs/pressroom/sosmap/firearm_mortality/firearm.htm" xr:uid="{282A7628-C54D-4436-A0FC-F120054C808C}"/>
    <hyperlink ref="B14" r:id="rId14" xr:uid="{8324D667-4A8A-4477-B7BF-FD11822E514B}"/>
    <hyperlink ref="B15" r:id="rId15" display="https://worldpopulationreview.com/state-rankings/prison-population-by-state" xr:uid="{06C1A073-3B02-471D-BAAD-739555031535}"/>
    <hyperlink ref="B16" r:id="rId16" display="https://www.washingtonpost.com/graphics/investigations/police-shootings-database/" xr:uid="{36F2517D-C27A-453A-BD78-5135EDBFBB17}"/>
    <hyperlink ref="B21" r:id="rId17" display="https://www.cdc.gov/nchs/pressroom/sosmap/life_expectancy/life_expectancy.htm" xr:uid="{61558825-BEB2-4CB3-A690-A667FBC6D725}"/>
    <hyperlink ref="B22" r:id="rId18" display="https://safer-america.com/map-of-reported-hate-crimes-in-the-u-s-a/" xr:uid="{045CC4C1-6962-4864-BD2C-4A5AA1310C83}"/>
    <hyperlink ref="B23" r:id="rId19" xr:uid="{29A145E5-F4E7-4F59-AC0E-369035914D1D}"/>
    <hyperlink ref="B31" r:id="rId20" display="https://worldpopulationreview.com/state-rankings/maternal-mortality-rate-by-state" xr:uid="{1C56B4FD-F3E2-4045-9B62-CBCDBB073BB2}"/>
    <hyperlink ref="J37" r:id="rId21" display="https://www.delawareonline.com/story/news/health/2018/03/13/delaware-fears-maternal-mortality-rate-higher-than-data-indicates/396297002/" xr:uid="{E86B9449-3E13-477E-A51D-00C6E20AED60}"/>
    <hyperlink ref="AZ37" r:id="rId22" display="https://legislature.vermont.gov/Documents/2022/WorkGroups/House Human Services/Reports and Resources/W~Vermont Department of Health~Maternal Mortality Review Panel Annual Report~1-11-2021.pdf" xr:uid="{47D3DFAC-FD27-49EE-B693-7BAF3D20ABF4}"/>
    <hyperlink ref="B36" r:id="rId23" display="https://worldpopulationreview.com/state-rankings/abortion-laws-by-state" xr:uid="{E0E51D4C-E5AB-407C-9E29-554639D924B9}"/>
    <hyperlink ref="B34" r:id="rId24" display="https://worldpopulationreview.com/state-rankings/teen-pregnancy-rates-by-state" xr:uid="{D05C31A8-1E58-4226-9FF8-3E740A73F53A}"/>
    <hyperlink ref="B35" r:id="rId25" display="https://worldpopulationreview.com/state-rankings/rape-statistics-by-state" xr:uid="{BDD1EB12-E487-427B-9837-C114465A2684}"/>
    <hyperlink ref="B45" r:id="rId26" display="https://worldpopulationreview.com/state-rankings/high-school-graduation-rates-by-state" xr:uid="{DCD0FE7D-00F6-43DE-B319-0D0D86ABCE8C}"/>
    <hyperlink ref="B51" r:id="rId27" location=":~:text=The%20States%20With%20The%20Most%20%28And%20Least%29%20People,%20%20%24811%2C995%2C101%20%2045%20more%20rows%20" display="https://www.zippia.com/advice/10-states-people-food-stamps/ - :~:text=The%20States%20With%20The%20Most%20%28And%20Least%29%20People,%20%20%24811%2C995%2C101%20%2045%20more%20rows%20" xr:uid="{E91792D4-238B-4CE9-9FD1-38F21C0F5C56}"/>
    <hyperlink ref="B52" r:id="rId28" display="https://worldpopulationreview.com/state-rankings/poverty-rate-by-state" xr:uid="{147C600A-73B5-4469-B4A3-884844FD3ACF}"/>
    <hyperlink ref="B59" r:id="rId29" display="https://www.nbcnews.com/politics/2020-elections/president-results" xr:uid="{048EDC40-9FCB-4F0F-80AA-DE44682E557D}"/>
    <hyperlink ref="AE37" r:id="rId30" display="https://familypolicyalliance.com/after-roe/states/new-mexico/" xr:uid="{955302AE-909D-49E0-BB59-1CA3A4767520}"/>
    <hyperlink ref="AI37" r:id="rId31" xr:uid="{65C23EB0-809E-438E-8985-1B39B57DCE70}"/>
    <hyperlink ref="S37" r:id="rId32" display="https://www.theguardian.com/us-news/2022/may/05/louisiana-abortion-bill-murder-republicans" xr:uid="{DDC67079-1635-4DF4-BEEA-1A7ADEA351AE}"/>
    <hyperlink ref="AM37" r:id="rId33" display="https://www.nbcnews.com/news/us-news/south-carolina-governor-signs-abortion-ban-prompting-immediate-lawsuit-n1258272" xr:uid="{E1ED99C8-BF35-4B74-ADCD-CF939EF36211}"/>
    <hyperlink ref="AH37" r:id="rId34" display="https://news.yahoo.com/roe-v-wade-overturned-theres-124331197.html" xr:uid="{E29B8863-367A-499E-A156-C7E7588E71C6}"/>
    <hyperlink ref="AQ37" r:id="rId35" display="https://www.theglobeandmail.com/world/article-utah-trigger-law-abortion-roe-v-wade/" xr:uid="{30B52E49-9726-43EF-ADE1-4C09AE7F93D5}"/>
    <hyperlink ref="B43" r:id="rId36" display="https://www.usnews.com/news/best-states/rankings/education/prek-12" xr:uid="{D9CDC6D6-9E81-4B67-B909-8ECD61C1B161}"/>
    <hyperlink ref="B37" r:id="rId37" display="https://missourilife.org/wp-content/uploads/2021/11/2021-Summary-of-the-Laws-on-Abortion-in-Missouri.pdf" xr:uid="{7072EBA3-D45E-460C-910A-4D9628A2B287}"/>
    <hyperlink ref="B38" r:id="rId38" display="https://worldpopulationreview.com/state-rankings/most-diverse-states" xr:uid="{5C0BAE8B-C530-44CB-979E-E7F14B7E512B}"/>
    <hyperlink ref="F37" r:id="rId39" display="https://www.pbs.org/newshour/show/arkansas-trigger-law-would-allow-near-total-abortion-ban-if-roe-v-wade-is-overturned" xr:uid="{D3935E94-CA0B-4458-9805-1C2845A77E9C}"/>
    <hyperlink ref="H37" r:id="rId40" display="https://www.9news.com/article/news/local/local-politics/roe-v-wade-colorado/73-cb32fa23-d4c4-48c9-828b-0db9d9ede8a0" xr:uid="{2DCE05E7-A30E-4417-9AD9-8219B1FDE593}"/>
    <hyperlink ref="R37" r:id="rId41" display="https://www.kentuckytoday.com/news/abortions-in-kentucky-would-cease-if-roe-v-wade-gets-overturned/article_519c6928-cbd5-11ec-9a5c-47841e5db684.html" xr:uid="{191DFEB1-09A8-41F4-A76E-C74BBD6C8705}"/>
    <hyperlink ref="C37" r:id="rId42" display="https://www.al.com/news/2022/05/after-roe-opinion-whos-going-to-protect-alabama-from-alabama.html" xr:uid="{68C86B15-FE59-45E2-8B07-EEBE460981CD}"/>
    <hyperlink ref="D37" r:id="rId43" xr:uid="{A0F95C79-F794-4E41-8CE9-A9D0E9029958}"/>
    <hyperlink ref="I37" r:id="rId44" display="https://tennesseestar.com/2022/05/06/connecticut-governor-signs-first-pro-abortion-legislation-after-anticipated-end-to-roe/" xr:uid="{AA7F2ECE-3A06-42B9-896C-55245288425F}"/>
    <hyperlink ref="M37" r:id="rId45" display="https://www.khou.com/article/news/regional/florida/florida-abortion-roe-v-wade-supreme-court-draft-politico/67-0cbe2d6f-4890-487c-aaad-f570119f62e1" xr:uid="{760665FE-713A-4710-895F-3DC659D95302}"/>
    <hyperlink ref="Y37" r:id="rId46" display="https://www.khou.com/article/news/regional/florida/florida-abortion-roe-v-wade-supreme-court-draft-politico/67-0cbe2d6f-4890-487c-aaad-f570119f62e1" xr:uid="{CA008AB2-5841-4048-BBE9-0733DC0C2E3A}"/>
    <hyperlink ref="AG37" r:id="rId47" display="https://www.khou.com/article/news/regional/florida/florida-abortion-roe-v-wade-supreme-court-draft-politico/67-0cbe2d6f-4890-487c-aaad-f570119f62e1" xr:uid="{07AB4FEE-DA8C-4CB5-8FFB-1A4CE0F16FE5}"/>
    <hyperlink ref="AJ37" r:id="rId48" display="https://www.khou.com/article/news/regional/florida/florida-abortion-roe-v-wade-supreme-court-draft-politico/67-0cbe2d6f-4890-487c-aaad-f570119f62e1" xr:uid="{9CE7D014-4F16-46F8-A957-17AD1B3B9BB6}"/>
    <hyperlink ref="AN37" r:id="rId49" display="https://www.argusleader.com/story/news/2022/05/03/gov-kristi-noem-could-call-special-session-if-roe-v-wade-overturned-abortion-supreme-court/9626542002/" xr:uid="{B3E63257-19F5-441B-BBD1-DC921B2751BC}"/>
    <hyperlink ref="AO37" r:id="rId50" display="https://www.khou.com/article/news/regional/florida/florida-abortion-roe-v-wade-supreme-court-draft-politico/67-0cbe2d6f-4890-487c-aaad-f570119f62e1" xr:uid="{82373ED3-8B1B-4E2A-8918-C14479BC0441}"/>
    <hyperlink ref="AP37" r:id="rId51" display="https://www.khou.com/article/news/regional/florida/florida-abortion-roe-v-wade-supreme-court-draft-politico/67-0cbe2d6f-4890-487c-aaad-f570119f62e1" xr:uid="{6B4D89D8-16A2-40D9-BF25-D53339DBA8F0}"/>
    <hyperlink ref="AR37" r:id="rId52" display="https://www.khou.com/article/news/regional/florida/florida-abortion-roe-v-wade-supreme-court-draft-politico/67-0cbe2d6f-4890-487c-aaad-f570119f62e1" xr:uid="{AF3616B4-D5DD-40B2-8337-1E69F28EBA6C}"/>
    <hyperlink ref="AX37" r:id="rId53" display="https://www.khou.com/article/news/regional/florida/florida-abortion-roe-v-wade-supreme-court-draft-politico/67-0cbe2d6f-4890-487c-aaad-f570119f62e1" xr:uid="{8B44DC18-E0D8-4087-8FE5-9F17248BB204}"/>
    <hyperlink ref="K37" r:id="rId54" display="https://www.khou.com/article/news/regional/florida/florida-abortion-roe-v-wade-supreme-court-draft-politico/67-0cbe2d6f-4890-487c-aaad-f570119f62e1" xr:uid="{0F5153DE-9323-4C92-9094-1D303DD88486}"/>
    <hyperlink ref="L37" r:id="rId55" location=":~:text=HONOLULU%20%28KHON2%29%20%E2%80%94%20Legal%20experts%20said%20Hawaii%20will,in%20place%20even%20before%20the%201973%20Roe%20v." display="https://www.khon2.com/local-news/hawaii-laws-protect-abortion-rights-amid-national-uncertainty/ - :~:text=HONOLULU%20%28KHON2%29%20%E2%80%94%20Legal%20experts%20said%20Hawaii%20will,in%20place%20even%20before%20the%201973%20Roe%20v." xr:uid="{F67FB257-52E6-4D01-B05F-DFAC04E91873}"/>
    <hyperlink ref="N37" r:id="rId56" display="https://www.chicagotribune.com/news/breaking/ct-roe-wade-illinois-explainer-20220503-nhvjbw5zpjdndbuufflt5k6yqi-story.html" xr:uid="{0E961145-784C-4C2D-8BBD-90E85F292FD0}"/>
    <hyperlink ref="Q37" r:id="rId57" display="https://fox4kc.com/news/roe-v-wade-leak-could-fuel-push-for-abortion-ban-in-kansas-experts-say/" xr:uid="{1109B3B4-1FB4-4BAD-AD83-6AFA11454D88}"/>
    <hyperlink ref="T37" r:id="rId58" display="https://www.yahoo.com/entertainment/abortion-law-nh-maine-overturning-090350933.html" xr:uid="{CE53463B-8ACE-46BE-B91D-37E65C8400A9}"/>
    <hyperlink ref="U37" r:id="rId59" display="https://www.msn.com/en-us/news/us/maryland-abortion-providers-scramble-to-expand-the-workforce-expecting-increased-demand/ar-AAX0bM6?ocid=uxbndlbing" xr:uid="{20DA9DE8-27DB-4CC2-86D8-A9566CA8C38C}"/>
    <hyperlink ref="AD37" r:id="rId60" display="https://www.msn.com/en-us/news/politics/can-you-still-get-an-abortion-in-nj-after-supreme-court-overturns-roe-v-wade/ar-AAWRVpb?ocid=uxbndlbing" xr:uid="{DF91B8C0-C11D-494D-B128-BF781BF6A8D8}"/>
    <hyperlink ref="AF37" r:id="rId61" display="https://abc11.com/abortion-in-nc-roe-v-wade-rights-north-carolina-overturned/11814133/" xr:uid="{A73BC7D3-4689-4A0B-AF2B-47067D3C8A85}"/>
    <hyperlink ref="AV37" r:id="rId62" display="https://www.newsandsentinel.com/news/local-news/2022/05/old-west-virginia-law-making-abortion-a-felony-could-be-revived-in-post-roe-decision/" xr:uid="{BE50CBEA-7A05-4B03-BA13-B5C4E5FFA4E7}"/>
    <hyperlink ref="AT37" r:id="rId63" display="https://www.washingtonpost.com/dc-md-va/2022/05/06/virginia-abortion-laws-legal-youngkin/" xr:uid="{912A7BDF-4CF7-4261-A63A-45ED41100069}"/>
    <hyperlink ref="AW37" r:id="rId64" display="https://www.yahoo.com/lifestyle/wisconsin-1849-abortion-ban-could-191117282.html" xr:uid="{74E3280A-E739-498C-A290-B37418A9FF7B}"/>
    <hyperlink ref="E37" r:id="rId65" display="https://www.homernews.com/news/what-would-overturning-roe-v-wade-mean-for-alaska/" xr:uid="{A4E0258F-3C44-4F7E-AF4D-A54B04DDF571}"/>
    <hyperlink ref="G37" r:id="rId66" display="https://news.yahoo.com/roe-under-threat-california-leans-040533153.html" xr:uid="{11DCB313-DAC8-4595-B870-D66ABCB29959}"/>
    <hyperlink ref="V37" r:id="rId67" display="https://boston.cbslocal.com/2022/05/03/supreme-court-overturning-roe-abortion-affect-on-massachusetts/" xr:uid="{432ACA10-EA32-4B53-908C-6B6C14C9D4F9}"/>
    <hyperlink ref="W37" r:id="rId68" display="https://www.fox2detroit.com/news/will-abortion-be-legal-in-michigan-if-roe-v-wade-is-overturned" xr:uid="{EDD61158-8ACD-48DD-890F-FA08B5727533}"/>
    <hyperlink ref="AA37" r:id="rId69" display="https://www.krtv.com/news/montana-and-regional-news/montana-abortion-rights-are-covered-by-state-law-not-scotus" xr:uid="{A3BE4A24-CA20-4374-89A5-FE40059A76BC}"/>
    <hyperlink ref="AB37" r:id="rId70" display="https://www.klkntv.com/in-nebraska-both-sides-brace-for-abortion-battle-after-supreme-court-leak/" xr:uid="{ECB843CA-C1AE-427D-AAD2-5CDC8C38EB94}"/>
    <hyperlink ref="C8" r:id="rId71" display="https://www.city-data.com/income/income-Washington-District-of-Columbia.html" xr:uid="{E14C67D3-3861-4F88-BBE3-F8FFD6DCBBAC}"/>
    <hyperlink ref="C9" r:id="rId72" display="https://www.menuwithprice.com/menu/mcdonalds/washington-d-c/washington/81955/" xr:uid="{4D202522-7C95-4B84-B894-9BBCC6881182}"/>
    <hyperlink ref="AY37" r:id="rId73" display="https://www.nbcwashington.com/news/local/abortion-laws-washington-dc-maryland-virginia-what-happens-if-roe-v-wade-is-overturned/3041590/" xr:uid="{D91FCE31-5052-4D1F-94B5-6EED6F1CACC1}"/>
    <hyperlink ref="C35" r:id="rId74" display="https://www.dchealthmatters.org/indicators/index/view?indicatorId=430&amp;localeId=130951" xr:uid="{94CFE2B9-D000-4DF5-85E6-E3981DEDDE17}"/>
    <hyperlink ref="C45" r:id="rId75" display="https://dcps.dc.gov/release/bowser-administration-announces-graduation-rates-and-release-2020-dc-school-report-card" xr:uid="{FF99C4A4-3C15-4687-8878-693CE09A0D2E}"/>
    <hyperlink ref="D51" r:id="rId76" location=":~:text=FOOD%20STAMPS%20HELP%20VULNERABLE%20DISTRICT%20OF%20COLUMBIA%20RESIDENTS,of%20Columbia%20or%20one%20in%20seven%20District%20residents." display="https://www.cbpp.org/sites/default/files/archive/states/foodstamp-fact-dc.pdf - :~:text=FOOD%20STAMPS%20HELP%20VULNERABLE%20DISTRICT%20OF%20COLUMBIA%20RESIDENTS,of%20Columbia%20or%20one%20in%20seven%20District%20residents." xr:uid="{6EBD5538-E743-4EDE-94FA-8250A8401D53}"/>
    <hyperlink ref="D31" r:id="rId77" location=":~:text=Per%20100%2C000%20residents%2C%20the%20maternal%20mortality%20rate%20for,rate%20among%20developed%20nations%2C%20Great%20Britain%20at%209.2." display="https://www.charlesallenward6.com/dc_council_takes_first_vote_to_create_maternal_mortality_review_committee - :~:text=Per%20100%2C000%20residents%2C%20the%20maternal%20mortality%20rate%20for,rate%20among%20developed%20nations%2C%20Great%20Britain%20at%209.2." xr:uid="{B5DC9AD5-61CE-46EA-BCDE-E1DDD12BB00E}"/>
    <hyperlink ref="F23" r:id="rId78" display="https://www.guttmacher.org/state-policy/explore/overview-abortion-laws" xr:uid="{3C5E328E-ABCA-4018-999B-B48EAF754F57}"/>
    <hyperlink ref="B20" r:id="rId79" location=":~:text=When%20looking%20at%20DUI%20arrests%2C%20South%20Dakota%20had,836.4%20arrests%20per%20100k%20people%2C%20followed%20by%20Wyoming." display="https://www.alcohol.org/guides/dui-arrests-fatalities-across-us/ - :~:text=When%20looking%20at%20DUI%20arrests%2C%20South%20Dakota%20had,836.4%20arrests%20per%20100k%20people%2C%20followed%20by%20Wyoming." xr:uid="{A0AA6CBA-F6D5-4A5C-8AE4-997D0C5BD336}"/>
    <hyperlink ref="B40" r:id="rId80" display="https://www.safehome.org/data/lgbtq-state-safety-rankings/" xr:uid="{B002A7BA-628A-448B-8753-F7F3B9534F3A}"/>
    <hyperlink ref="B17" r:id="rId81" display="https://www.cdc.gov/nchs/pressroom/sosmap/homicide_mortality/homicide.htm" xr:uid="{267372FE-E6B0-4F1C-AD83-CC69EB3D7084}"/>
    <hyperlink ref="B19" r:id="rId82" display="https://en.wikipedia.org/wiki/List_of_U.S._states_and_territories_by_violent_crime_rate" xr:uid="{1128EA54-EE4A-42E4-B32F-3E4292C0E5D8}"/>
    <hyperlink ref="B26" r:id="rId83" display="https://www.consumeraffairs.com/automotive/us-road-conditions.html" xr:uid="{4D1BB793-F2A5-430F-97FA-2092C25F289C}"/>
    <hyperlink ref="B25" r:id="rId84" display="https://www.iihs.org/topics/fatality-statistics/detail/state-by-state" xr:uid="{F37957E4-79A3-4EB0-BCF2-9738518CE6FA}"/>
    <hyperlink ref="B24" r:id="rId85" display="https://www.valuepenguin.com/auto-insurance/car-ownership-statistics" xr:uid="{BDA4BAE7-1A14-4E55-9E2C-973AF53F5BEE}"/>
    <hyperlink ref="B39" r:id="rId86" display="https://www.refinery29.com/en-us/2015/03/83531/transgender-rights-by-state" xr:uid="{B1720A39-6DF1-4DDE-AB03-D15B1AEE117C}"/>
    <hyperlink ref="B47" r:id="rId87" display="https://worldpopulationreview.com/state-rankings/marijuana-laws-by-state" xr:uid="{3C9D691E-0F72-4706-B6C6-080D52F8EF62}"/>
    <hyperlink ref="B56" r:id="rId88" display="https://worldpopulationreview.com/state-rankings/average-temperatures-by-state" xr:uid="{F4814DF6-6660-4D55-A94D-9197C7FC9269}"/>
    <hyperlink ref="B54" r:id="rId89" display="https://worldpopulationreview.com/state-rankings/least-humid-states" xr:uid="{72E847FA-1512-46E0-8E4B-9E05BAEDDBA8}"/>
    <hyperlink ref="B53" r:id="rId90" location=":~:text=Hawaii%20ranks%20first%20in%20the%20nation%20for%20air,Best%20States%20for%20air%20and%20water%20quality%20below." display="https://www.usnews.com/news/best-states/rankings/natural-environment/air-water-quality - :~:text=Hawaii%20ranks%20first%20in%20the%20nation%20for%20air,Best%20States%20for%20air%20and%20water%20quality%20below." xr:uid="{916B92C1-C5D5-480F-91EE-3FF3136AF713}"/>
    <hyperlink ref="B50" r:id="rId91" display="https://en.wikipedia.org/wiki/Category:Roller_coasters_in_the_United_States_by_state" xr:uid="{E5F76DE3-608A-4BB0-9FC8-254300D1D1D8}"/>
    <hyperlink ref="B41" r:id="rId92" location=":~:text=One%20additional%20state%2C%20Illinois%2C%20is%20currently%20developing%20an,to%20issue%20this%20type%20of%20policy%20in%202013." display="https://williamsinstitute.law.ucla.edu/wp-content/uploads/Medicaid-Gender-Care-Oct-2019.pdf - :~:text=One%20additional%20state%2C%20Illinois%2C%20is%20currently%20developing%20an,to%20issue%20this%20type%20of%20policy%20in%202013." xr:uid="{91284005-E264-4827-B491-75ACE6A0E602}"/>
    <hyperlink ref="AK37" r:id="rId93" display="https://pafamily.org/2021/12/01/afterroe/" xr:uid="{987B4BEE-B6E6-49EC-9CD8-2478BE50D2B1}"/>
    <hyperlink ref="B44" r:id="rId94" display="https://worldpopulationreview.com/state-rankings/per-pupil-spending-by-state" xr:uid="{AE6652D6-F1AD-4F7F-85D4-BD93695CD274}"/>
    <hyperlink ref="B29" r:id="rId95" display="https://www.cdc.gov/nchs/pressroom/sosmap/suicide-mortality/suicide.htm" xr:uid="{D2BD97EF-63A5-4152-B702-BB142C66756E}"/>
    <hyperlink ref="B46" r:id="rId96" display="https://www.epi.org/child-care-costs-in-the-united-states/" xr:uid="{7CDA92F9-5DFC-4946-A107-AF5BA214055A}"/>
    <hyperlink ref="B55" r:id="rId97" display="https://ballotpedia.org/Superfund_sites_in_the_United_States" xr:uid="{42EE2B06-8201-4D82-A83B-BCCDA5043691}"/>
    <hyperlink ref="B27" r:id="rId98" display="https://www-fars.nhtsa.dot.gov/states/statespedestrians.aspx" xr:uid="{A8123C74-2D71-4659-AEAF-DFA74B9A886F}"/>
    <hyperlink ref="B32" r:id="rId99" display="https://www.casey.org/state-data/" xr:uid="{AD434E7A-7520-48E9-8D1B-309D8150D4B3}"/>
    <hyperlink ref="B13" r:id="rId100" display="https://gasprices.aaa.com/state-gas-price-averages/" xr:uid="{8F14C37A-C154-4A8B-A05A-906BD86ED785}"/>
    <hyperlink ref="B12" r:id="rId101" location=":~:text=Table%202.%20State-Local%20Tax%20Burdens%20by%20State%20%28with,%20%20%243%2C598%20%2043%20more%20rows%20" display="https://taxfoundation.org/tax-burden-by-state-2022/ - :~:text=Table%202.%20State-Local%20Tax%20Burdens%20by%20State%20%28with,%20%20%243%2C598%20%2043%20more%20rows%20" xr:uid="{18AE7AE2-81C4-466A-A338-21197A86C5CA}"/>
    <hyperlink ref="B8" r:id="rId102" display="https://www.bls.gov/charts/county-employment-and-wages/percent-change-aww-by-state.htm" xr:uid="{2D80AC30-46A1-4B06-8DD3-AE3E85E84153}"/>
    <hyperlink ref="B49" r:id="rId103" display="https://ipropertymanagement.com/research/homeownership-rate-by-state" xr:uid="{982C1B19-D5CF-4205-A921-EAFFD20EFDB7}"/>
    <hyperlink ref="B48" r:id="rId104" display="https://cdn.nar.realtor/sites/default/files/documents/2022-impact-of-institutional-buyers-on-home-sales-and-single-family-rentals-05-12-2022.pdf" xr:uid="{D07B0798-7563-400C-9B54-2A417B355F52}"/>
    <hyperlink ref="B57" r:id="rId105" display="https://www.ncsl.org/research/military-and-veterans-affairs/military-s-impact-on-state-economies.aspx" xr:uid="{E7DFBC3F-390D-4EB3-9B49-2EC89D2F94B1}"/>
    <hyperlink ref="B58" r:id="rId106" display="https://www.forbes.com/sites/andrewdepietro/2022/05/17/us-gdp-by-state-and-fastest-growing-states-by-gdp-growth/?sh=521f9a495a72" xr:uid="{E0B0AEA0-9770-4E04-ACF0-80EBEE95C7D6}"/>
    <hyperlink ref="X37" r:id="rId107" display="https://www.startribune.com/roe-decision-sets-up-minnesota-fight-over-abortion-access/600185072/" xr:uid="{5212E88F-74F6-4C7E-B252-5E5EF8BEA2A4}"/>
    <hyperlink ref="B28" r:id="rId108" display="https://www.kff.org/other/state-indicator/uninsured-rates-for-nonelderly-adults-by-sex-cps/?currentTimeframe=0&amp;sortModel=%7B%22colId%22:%22Location%22,%22sort%22:%22asc%22%7D" xr:uid="{0E390589-8EAA-4377-B526-24EFE81B2CDA}"/>
    <hyperlink ref="B33" r:id="rId109" display="https://www.cdc.gov/mmwr/volumes/70/ss/pdfs/ss7009a1-H.pdf" xr:uid="{48CD671B-E42B-47F2-8402-CDE8B010A814}"/>
    <hyperlink ref="B30" r:id="rId110" display="https://www.kff.org/other/state-indicator/infant-death-rate/?currentTimeframe=0&amp;sortModel=%7B%22colId%22:%22Location%22,%22sort%22:%22asc%22%7D" xr:uid="{7CCE8A13-11D9-4542-8595-897861A9ACF6}"/>
    <hyperlink ref="B42" r:id="rId111" display="https://ballotpedia.org/Firearm_registration_requirements_by_state" xr:uid="{D6169FE9-4DA3-48CF-9F51-B0E18F2C33D8}"/>
    <hyperlink ref="C42" r:id="rId112" display="https://www.nraila.org/gun-laws/state-gun-laws/alabama/" xr:uid="{D1A6B5EB-C037-43BE-B7A4-6BB93C7DC426}"/>
    <hyperlink ref="B60" r:id="rId113" display="https://elections.bradyunited.org/take-action/nra-donations-116th-congress-senators" xr:uid="{688FE7A1-189D-4CDC-BC38-0B43199E53FB}"/>
    <hyperlink ref="B61" r:id="rId114" display="https://fivethirtyeight.com/features/how-every-senator-ranks-according-to-popularity-above-replacement-senator/" xr:uid="{25757157-88DC-4C91-A6E5-4587E812A0EB}"/>
    <hyperlink ref="B63" r:id="rId115" display="https://www.opensecrets.org/industries/summary.php?ind=E01&amp;cycle=2022&amp;recipdetail=S&amp;sortorder=S&amp;mem=Y" xr:uid="{CDCCCC31-DC27-46B7-AB49-291ABFFB2386}"/>
    <hyperlink ref="B62" r:id="rId116" display="https://www.opensecrets.org/industries/summary.php?ind=G7000&amp;cycle=2018&amp;recipdetail=S&amp;sortorder=A&amp;mem=Y" xr:uid="{3A70AB04-FB2E-4FFD-8AEF-8881BD6EFA80}"/>
    <hyperlink ref="B64" r:id="rId117" display="https://www.opensecrets.org/political-action-committees-pacs/planned-parenthood/C00314617/candidate-recipients/2020" xr:uid="{FB25CF8E-6460-4AA5-9100-DAADFE39D2E7}"/>
    <hyperlink ref="B65" r:id="rId118" display="https://www.opensecrets.org/industries/summary.php?ind=H5300&amp;cycle=2022&amp;recipdetail=S&amp;sortorder=N&amp;mem=N" xr:uid="{DF1D06A3-8CF3-4FBF-9F57-5D34C643404D}"/>
    <hyperlink ref="B67" r:id="rId119" display="https://www.opensecrets.org/industries/summary.php?ind=W02&amp;cycle=2022&amp;recipdetail=S&amp;sortorder=N&amp;mem=Y" xr:uid="{EDAB98E3-CF90-4646-82D4-EB642A821C5A}"/>
    <hyperlink ref="B66" r:id="rId120" display="https://www.opensecrets.org/industries/summary.php?ind=F2600&amp;cycle=2022&amp;recipdetail=S&amp;sortorder=N&amp;mem=Y" xr:uid="{2C9ADA58-02F6-48ED-93B1-BB3ABBA8E210}"/>
    <hyperlink ref="B68" r:id="rId121" display="https://www.opensecrets.org/industries/summary.php?ind=H4300&amp;cycle=2022&amp;recipdetail=S&amp;mem=Y" xr:uid="{6B7D57FF-BF61-48B8-9493-1EDCC425904F}"/>
    <hyperlink ref="B69" r:id="rId122" display="https://www.opensecrets.org/industries/summary.php?ind=E01&amp;cycle=2022&amp;recipdetail=H&amp;mem=Y" xr:uid="{73438018-FD59-46BD-9A22-0A41D396D4C9}"/>
    <hyperlink ref="B70" r:id="rId123" display="https://www.opensecrets.org/industries/summary.php?ind=H4300&amp;cycle=2022&amp;recipdetail=H&amp;mem=Y" xr:uid="{FA0E27F8-B083-4159-A56B-97997CDAB4D6}"/>
    <hyperlink ref="B81" r:id="rId124" display="https://malaysiandigest.com/how-much-cost-house-in-usa/" xr:uid="{8358BB9D-BBA6-425C-9E1B-EBC89850672D}"/>
    <hyperlink ref="B82" r:id="rId125" location=":~:text=The%20average%20home%20price,was%20%24176%2C500.%20%5B%20READ%3A" display="https://www.usnews.com/news/articles/2014/10/23/zillow-home-price-growth-to-cool-to-3-percent-in-2015 - :~:text=The%20average%20home%20price,was%20%24176%2C500.%20%5B%20READ%3A" xr:uid="{F92D70EB-3FAB-4A60-B0D2-976DE623328E}"/>
    <hyperlink ref="B83" r:id="rId126" location=":~:text=For%20example%2C%20in%20the%20chart%20above%2C%20you%20can,strategic%20upgrades%20and%20keeping%20up%20with%20routine%20maintenance." display="https://www.homelight.com/blog/house-price-history/ - :~:text=For%20example%2C%20in%20the%20chart%20above%2C%20you%20can,strategic%20upgrades%20and%20keeping%20up%20with%20routine%20maintenance." xr:uid="{2DA56EBA-38AC-40FB-8E79-07A5CA891633}"/>
    <hyperlink ref="B84" r:id="rId127" display="https://www.davemanuel.com/whatitcost.php" xr:uid="{73744490-7578-441B-9A64-C4AEB4D2005B}"/>
    <hyperlink ref="B85" r:id="rId128" display="https://www.statista.com/statistics/187091/average-ticket-price-at-north-american-movie-theaters-since-2001/" xr:uid="{4D90484F-8A6C-4F71-BA9A-38EC1C0EDAB7}"/>
    <hyperlink ref="B87" r:id="rId129" location=":~:text=Gas%20Prices%20Through%20History%20%20%20%20Year,Gasoline%20rationing%20begins.%20%2074%20more%20rows%20" display="https://www.titlemax.com/discovery-center/planes-trains-and-automobiles/average-gas-prices-through-history/ - :~:text=Gas%20Prices%20Through%20History%20%20%20%20Year,Gasoline%20rationing%20begins.%20%2074%20more%20rows%20" xr:uid="{D5C0CA81-D128-4032-9E70-F05293B21490}"/>
    <hyperlink ref="B88" r:id="rId130" display="https://www.cnet.com/roadshow/news/average-new-car-price-2020/" xr:uid="{E0AF50AE-B44F-402A-AEFE-83A3CF7BEC49}"/>
    <hyperlink ref="B89" r:id="rId131" display="https://www.statista.com/statistics/187465/death-rate-from-suicide-in-the-us-since-1950/" xr:uid="{FDC4DCE2-A2B4-4D2E-A3FE-E754D6355EAD}"/>
    <hyperlink ref="B90" r:id="rId132" display="https://www.cdc.gov/mmwr/volumes/71/wr/mm7108a5.htm" xr:uid="{371CCDA3-3359-48C4-9482-165D1A72513D}"/>
    <hyperlink ref="B92" r:id="rId133" display="https://www.financialsamurai.com/the-ideal-house-size-and-layout-to-raise-a-family/" xr:uid="{EE86A6E6-7DB5-40B5-93AA-4FFB6E6D275A}"/>
    <hyperlink ref="B91" r:id="rId134" xr:uid="{990F6495-C11C-486B-B980-893A5F401866}"/>
    <hyperlink ref="B86" r:id="rId135" location=":~:text=Americans%20are%20likely%20to%20pay%20an%20average%20of,West%20Coast%20and%20in%20Hawaii%20have%20skewed%20higher.%29" display="https://www.usatoday.com/story/money/2020/01/01/2020-gas-prices-gasoline-prices/2710634001/ - :~:text=Americans%20are%20likely%20to%20pay%20an%20average%20of,West%20Coast%20and%20in%20Hawaii%20have%20skewed%20higher.%29" xr:uid="{58E5CBDC-5361-4F30-87B0-E70AB27D84B2}"/>
    <hyperlink ref="B93" r:id="rId136" xr:uid="{C2D8AED0-C3F3-43FB-B9EE-6695CB2D847F}"/>
    <hyperlink ref="B94" r:id="rId137" xr:uid="{C4ACC947-30C4-40E3-8C3D-E820D3CDD79C}"/>
    <hyperlink ref="B107" r:id="rId138" display="https://statesatrisk.org/" xr:uid="{CD89582A-7C4D-4E12-B9D9-8F2767F50982}"/>
    <hyperlink ref="B109" r:id="rId139" display="https://clerk.house.gov/Votes/2022373" xr:uid="{B66EBB38-7AA9-4600-9DFE-1513F951E7BF}"/>
    <hyperlink ref="B110" r:id="rId140" display="https://clerk.house.gov/Votes/2022385" xr:uid="{E1BD7884-2529-420B-99D8-5A343D5CD6DE}"/>
    <hyperlink ref="B112" r:id="rId141" display="https://www.britannica.com/topic/United-States-Electoral-College-Votes-by-State-1787124" xr:uid="{5D64E687-78E4-4A0D-8BFE-B4A11CD60EBF}"/>
    <hyperlink ref="B113" r:id="rId142" display="https://www.congress.gov/bill/117th-congress/house-bill/3617/actions" xr:uid="{C29FEBDA-55E2-4634-9EB1-FA6F37F5B422}"/>
    <hyperlink ref="B114" r:id="rId143" display="https://www.opensecrets.org/industries/summary.php?ind=G7000" xr:uid="{C8CA4013-232F-4593-8B76-19D215FCF935}"/>
    <hyperlink ref="B115" r:id="rId144" display="https://www.opensecrets.org/industries/summary.php?ind=A02&amp;cycle=2022&amp;recipdetail=H&amp;mem=Y" xr:uid="{573FF405-0E2B-4D99-9F5E-45425C3DFFBC}"/>
    <hyperlink ref="B116" r:id="rId145" display="https://www.lendingtree.com/home/mortgage/vacancy-rates-study/" xr:uid="{4FF9F015-F5D9-4AAA-8A11-769E199B3445}"/>
    <hyperlink ref="B117" r:id="rId146" display="https://worldpopulationreview.com/state-rankings/highest-taxed-states" xr:uid="{D9D8C86C-CC5E-4C30-93C5-19D1360702AF}"/>
    <hyperlink ref="B118" r:id="rId147" display="https://www.move.org/the-average-cost-of-food-in-the-us/" xr:uid="{F4FF8CFA-DD8D-44C6-85D9-22504EA338D4}"/>
    <hyperlink ref="B119" r:id="rId148" display="https://www.cdc.gov/pcd/issues/2019/18_0549.htm" xr:uid="{150BE3C3-404D-4137-AF8F-830ACFDD055D}"/>
    <hyperlink ref="B120" r:id="rId149" display="https://www.congress.gov/bill/117th-congress/house-bill/5376/text?q=%7B%22search%22%3A%5B%22inflation+reduction+act%22%2C%22inflation%22%2C%22reduction%22%2C%22act%22%5D%7D&amp;r=1&amp;s=2" xr:uid="{025DA357-5806-475A-A603-38AD05A40AB9}"/>
    <hyperlink ref="B121" r:id="rId150" display="https://www.congress.gov/bill/117th-congress/house-bill/8373/text?r=1&amp;s=1" xr:uid="{49AF03A8-8E49-4766-8337-1C6103315035}"/>
    <hyperlink ref="B122" r:id="rId151" location=":~:text=Police%20Officers%20by%20State%20%20%20%20Rank,%20%2047%2C887%20%2046%20more%20rows%20" display="https://www.worldatlas.com/articles/u-s-states-with-the-most-police-and-law-enforcement-personnel.html - :~:text=Police%20Officers%20by%20State%20%20%20%20Rank,%20%2047%2C887%20%2046%20more%20rows%20" xr:uid="{7B20461F-6FF6-4DF0-B6F9-232165AC28C2}"/>
    <hyperlink ref="B123" r:id="rId152" location=":~:text=Here%E2%80%99s%20how%20much%20money%20you%20have%20to%20earn,Top%201%25%20income%20threshold%3A%20%24627%2C329%20...%20More%20items" display="https://www.cnbc.com/2022/01/24/how-much-money-you-have-to-earn-to-be-in-the-top-1percent-in-every-us-state.html - :~:text=Here%E2%80%99s%20how%20much%20money%20you%20have%20to%20earn,Top%201%25%20income%20threshold%3A%20%24627%2C329%20...%20More%20items" xr:uid="{DCF7E2A2-CEF2-4D82-B1D2-D569DCB2C0F8}"/>
    <hyperlink ref="B77" r:id="rId153" location=":~:text=For%20the%20country%20as%20a%20whole%2C%20the%20average,the%20Bureau%20of%20the%20Census%2C%20Department%20of%20Comnerce." display="https://www2.census.gov/library/publications/1962/demographics/p60-37.pdf - :~:text=For%20the%20country%20as%20a%20whole%2C%20the%20average,the%20Bureau%20of%20the%20Census%2C%20Department%20of%20Comnerce." xr:uid="{1642E73A-021F-4309-A80F-9C655952F85D}"/>
    <hyperlink ref="B78" r:id="rId154" location=":~:text=Median%20family%20income%2C%20by%20race%2Fethnicity%20of%20head%20of,1990%2035%2C353%201991%2035%2C939%201992%2036%2C573%201993%2036%2C959" display="https://nces.ed.gov/pubs98/yi/yi16.pdf - :~:text=Median%20family%20income%2C%20by%20race%2Fethnicity%20of%20head%20of,1990%2035%2C353%201991%2035%2C939%201992%2036%2C573%201993%2036%2C959" xr:uid="{E5371569-31ED-4585-A13E-4236BF4941CC}"/>
    <hyperlink ref="B79" r:id="rId155" location=":~:text=The%2016th%20decennial%20census%20of%20population%20began%20on,the%20average%20of%205.2%20percent%20in%20the%201920s." display="https://www.archives.gov/publications/prologue/2012/spring/1940.html - :~:text=The%2016th%20decennial%20census%20of%20population%20began%20on,the%20average%20of%205.2%20percent%20in%20the%201920s." xr:uid="{F5B710C4-44C1-40B7-A8F0-6A95A9C99E13}"/>
    <hyperlink ref="B124" r:id="rId156" display="https://worldpopulationreview.com/state-rankings/car-registration-fees-by-state" xr:uid="{78115B17-A81B-4D38-AAB6-B213E4B1A8FF}"/>
    <hyperlink ref="B125" r:id="rId157" display="https://frugalanswers.com/average-movie-ticket-price/" xr:uid="{06F25F3F-CF72-420D-886D-63D161DCDDAD}"/>
    <hyperlink ref="B126" r:id="rId158" display="https://vinepair.com/articles/map-states-drink-alcohol-america-2020/" xr:uid="{81D65889-9C7F-42E5-AECE-469A9DF064C2}"/>
    <hyperlink ref="B128" r:id="rId159" display="https://www.statista.com/statistics/245432/number-of-religious-congregations-in-the-us-by-state/" xr:uid="{265FC759-9232-4AFE-859C-CD2776AFF08C}"/>
    <hyperlink ref="B140" r:id="rId160" xr:uid="{6FB13A66-FF02-4909-B828-A4C5D398CD91}"/>
    <hyperlink ref="B129" r:id="rId161" location="/occGeo/One%20occupation%20for%20multiple%20geographical%20areas" xr:uid="{5EFFC888-BD16-4655-8028-CE37B7E787C8}"/>
    <hyperlink ref="B131" r:id="rId162" xr:uid="{05EA6448-CB7F-47AF-A82C-2FD5DB8C27BB}"/>
    <hyperlink ref="B130" r:id="rId163" xr:uid="{476E638A-5290-45B9-8ADF-65F7631542F4}"/>
    <hyperlink ref="B132" r:id="rId164" xr:uid="{47671E8D-001D-45C7-A432-AD6172684953}"/>
    <hyperlink ref="B71" r:id="rId165" xr:uid="{74972B15-FDDC-407D-A58B-BDB1426F466A}"/>
    <hyperlink ref="B72" r:id="rId166" xr:uid="{07242569-8889-4EE8-BD22-AB3D1F2786CE}"/>
    <hyperlink ref="B73" r:id="rId167" xr:uid="{4517EAC2-B926-4163-8C8E-A89A5EF7FF21}"/>
    <hyperlink ref="B74" r:id="rId168" location=":~:text=The%201980%20median%20family%20income,in%20real%20median%20family%20income." xr:uid="{7B49C310-B58D-4C80-A8B7-29EABAFA9DAC}"/>
    <hyperlink ref="B75" r:id="rId169" location=":~:text=Highlights&amp;text=As%20indicated%20in%20the%20advance,over%20the%20revised%201974%20median." xr:uid="{E4AEEA6E-80E5-4BB1-866E-A1CC63C8C08D}"/>
    <hyperlink ref="B76" r:id="rId170" location=":~:text=The%20median%20money%20income%20of,the%20same%20as%20in%201969." xr:uid="{0B899796-77A5-4394-966A-B4658B328C5B}"/>
    <hyperlink ref="B80" r:id="rId171" xr:uid="{D1748594-00F1-47A2-96F1-987E528AC737}"/>
    <hyperlink ref="B95" r:id="rId172" xr:uid="{23C65E4E-822D-40AE-BCAB-336FFFCB9AF0}"/>
    <hyperlink ref="B96" r:id="rId173" xr:uid="{DA848753-8BE8-4F43-B8CB-A4B29C0BD5B5}"/>
    <hyperlink ref="B97" r:id="rId174" xr:uid="{C3470A94-059A-4275-B3DF-7EC323B08DE8}"/>
    <hyperlink ref="B98" r:id="rId175" xr:uid="{F8C1789D-E4FC-474C-AD6B-7B1F36F446CC}"/>
    <hyperlink ref="B99" r:id="rId176" xr:uid="{11805133-90E5-45C1-B658-E11B412C6939}"/>
    <hyperlink ref="B100" r:id="rId177" xr:uid="{8BB3E776-E923-4D3E-8A8C-A530553A20C4}"/>
    <hyperlink ref="B101" r:id="rId178" xr:uid="{C17C092B-694C-4B50-9059-DC32CEEE7B94}"/>
    <hyperlink ref="B102" r:id="rId179" xr:uid="{2703511A-B604-4299-9107-BE1D2AA51A95}"/>
    <hyperlink ref="B103" r:id="rId180" xr:uid="{1BE1BAA7-7410-4BDE-B55F-3BEA320BF134}"/>
    <hyperlink ref="B104" r:id="rId181" xr:uid="{C4DAF12C-B0DA-47E8-8504-08BFC09795F4}"/>
    <hyperlink ref="B105" r:id="rId182" xr:uid="{043F2497-50D0-4AB8-A743-3D5161DBB8FC}"/>
    <hyperlink ref="B106" r:id="rId183" xr:uid="{CCF073E5-D6B4-42F4-A59D-803D4A2FA243}"/>
    <hyperlink ref="B108" r:id="rId184" xr:uid="{A72B6E3A-8666-484F-8184-9E51667E6FCB}"/>
    <hyperlink ref="B133" r:id="rId185" xr:uid="{F593EB80-BB8F-4E49-B1D8-13DFE7BE3314}"/>
    <hyperlink ref="B134" r:id="rId186" xr:uid="{C8D906BF-9EB6-4EFC-8AE9-6E0DE4D83751}"/>
    <hyperlink ref="B135" r:id="rId187" xr:uid="{68094379-24AE-4DAD-A1E4-32A2CBE84AB1}"/>
    <hyperlink ref="B136" r:id="rId188" xr:uid="{B91EB92D-D081-4A4C-90AE-28B33B4E4902}"/>
    <hyperlink ref="B137" r:id="rId189" xr:uid="{9ACBAA5F-9B11-4106-B435-32607E9C8CD2}"/>
    <hyperlink ref="B138" r:id="rId190" xr:uid="{74BB18DD-1A4D-42FB-997C-2D4E1CCD18D3}"/>
    <hyperlink ref="B139" r:id="rId191" xr:uid="{6BA39BEF-6530-46B3-8F71-43AF9B787601}"/>
    <hyperlink ref="B141" r:id="rId192" xr:uid="{5BB9E5E9-2BC2-4182-882C-96E0FBA7C819}"/>
    <hyperlink ref="B142" r:id="rId193" xr:uid="{8BF662C9-054B-4229-8AA4-0644973487AA}"/>
    <hyperlink ref="B143" r:id="rId194" display="https://www.cdc.gov/suicide/suicide-rates-by-state.html" xr:uid="{3EF8C4CE-A904-4AA4-8A67-BB8ECB264D06}"/>
    <hyperlink ref="B144" r:id="rId195" display="https://www.nicerx.com/fast-food-capitals/" xr:uid="{321B9791-22D4-4656-8CF7-1F31224FCFA7}"/>
    <hyperlink ref="B145" r:id="rId196" location="age" display="https://www.cdc.gov/obesity/data/prevalence-maps.html - age" xr:uid="{4AAE60DB-340D-4F05-8214-7EFFE6EF74EA}"/>
    <hyperlink ref="B5" r:id="rId197" display="https://www.zillow.com/research/data/" xr:uid="{50455752-D0A2-4902-A65D-C7F7B98103F7}"/>
    <hyperlink ref="B6" r:id="rId198" display="https://www.zillow.com/research/data/" xr:uid="{31251DED-27D2-45F9-ADD3-DD426606154B}"/>
    <hyperlink ref="B146" r:id="rId199" location=":~:text=2020%3A%20%244.95%2C%20or%20%247.89%20for%20a%20Big%20Mac,you%20might%20be%20better%20off%20eating%20somewhere%20else." display="https://www.eatthis.com/big-mac-cost/ - :~:text=2020%3A%20%244.95%2C%20or%20%247.89%20for%20a%20Big%20Mac,you%20might%20be%20better%20off%20eating%20somewhere%20else." xr:uid="{A17436E4-DF85-411E-B876-22D1DCB5AF02}"/>
    <hyperlink ref="B147" r:id="rId200" display="https://www.cdc.gov/nchs/pressroom/sosmap/divorce_states/divorce_rates.htm" xr:uid="{AB677249-54B8-4169-8856-E7F224990A7E}"/>
    <hyperlink ref="B127" r:id="rId201" display="https://www.saveonenergy.com/resources/electricity-bills-by-state/" xr:uid="{6E6941C2-1C69-4B58-BCEF-E85009FD893D}"/>
    <hyperlink ref="B148" r:id="rId202" display="https://www.rentdata.org/states/2023" xr:uid="{F0243139-F1EB-4887-84D3-5A000FC8702D}"/>
    <hyperlink ref="B149" r:id="rId203" display="https://www.house.gov/representatives" xr:uid="{3AF12050-273D-430C-987F-9BE276BB602D}"/>
    <hyperlink ref="B111" r:id="rId204" display="https://www.house.gov/representatives" xr:uid="{BB3419A9-E084-4B8D-BCC1-781DBB2EDF52}"/>
    <hyperlink ref="B150" r:id="rId205" display="https://www.move.org/utility-bills-101/" xr:uid="{902FA0A3-984C-425E-84B9-D216F232E4D2}"/>
    <hyperlink ref="B151" r:id="rId206" location=":~:text=Housing%20Vacancies%20and%20Homeownership%20%28CPS%2FHVS%29%20Historical%20Tables%20Table,Quarterly%20Homeowner%20Vacancy%20Rates%3A%201956%20to%20Present%20%5B.375%5D" display="https://www.census.gov/housing/hvs/data/histtabs.html - :~:text=Housing%20Vacancies%20and%20Homeownership%20%28CPS%2FHVS%29%20Historical%20Tables%20Table,Quarterly%20Homeowner%20Vacancy%20Rates%3A%201956%20to%20Present%20%5B.375%5D" xr:uid="{656B83DF-FE6F-4CCC-B0FB-77B59D350FFD}"/>
    <hyperlink ref="B152" r:id="rId207" display="https://fred.stlouisfed.org/series/CP" xr:uid="{47EE4828-A7AD-41AA-A958-7EABA451557A}"/>
    <hyperlink ref="B153" r:id="rId208" location=":~:text=United%20States%20-%20Historical%20Population%20Data%20%20,%20%200.66%25%20%2069%20more%20rows%20" display="https://www.macrotrends.net/countries/USA/united-states/population - :~:text=United%20States%20-%20Historical%20Population%20Data%20%20,%20%200.66%25%20%2069%20more%20rows%20" xr:uid="{6FAE3081-D41B-41FF-B9EA-395F5704934D}"/>
    <hyperlink ref="B154" r:id="rId209" display="https://www.zippia.com/advice/states-love-ice-cream-most/" xr:uid="{D75EBD26-5717-42D5-83BF-40FFD8F7A0AD}"/>
    <hyperlink ref="B155" r:id="rId210" display="https://data.census.gov/table?q=hispanic&amp;g=010XX00US" xr:uid="{26435BB6-1758-4310-8CB1-E56607CCB455}"/>
    <hyperlink ref="B156" r:id="rId211" location=":~:text=K-12%20Schools%20by%20State%20%20%20%20State,%20%2034%2C003%20%2025%20more%20rows%20" xr:uid="{31898882-2D36-48E5-881F-9A2858684DC6}"/>
    <hyperlink ref="B157" r:id="rId212" display="https://www.chds.us/sssc/data-map/" xr:uid="{1BE60AAA-3AE2-4C9B-8D67-0F2DA36A995F}"/>
    <hyperlink ref="B158" r:id="rId213" display="https://williamsinstitute.law.ucla.edu/wp-content/uploads/Trans-Pop-Update-Jun-2022.pdf" xr:uid="{A6109372-53B7-490C-8E26-A66F10BD8F05}"/>
    <hyperlink ref="B159" r:id="rId214" display="https://www.fhwa.dot.gov/policyinformation/statistics/2020/mv1.cfm" xr:uid="{8A760AD3-A6D6-43C2-8498-D1E15EF56D31}"/>
    <hyperlink ref="B160" r:id="rId215" display="https://www.iihs.org/topics/fatality-statistics/detail/state-by-state" xr:uid="{1E7E7EA0-6ADF-41C2-9962-AF81695771EA}"/>
    <hyperlink ref="B161" r:id="rId216" display="https://theconversation.com/florida-will-no-longer-ask-high-school-athletes-about-their-menstrual-cycles-but-many-states-still-do-here-are-3-reasons-why-thats-problematic-199228" xr:uid="{BF5652A5-8A0A-4716-9635-91DB01454DE2}"/>
    <hyperlink ref="B162" r:id="rId217" display="https://donotpay.com/learn/governor-office-phone-number/" xr:uid="{86BD790E-2078-432D-AEEE-12610F43B6F4}"/>
    <hyperlink ref="B163" r:id="rId218" display="https://www.thetrace.org/2017/11/stolen-guns-reporting-requirements/" xr:uid="{19FB009E-0FED-4ABC-9B41-4D44F74B3F34}"/>
    <hyperlink ref="B7" r:id="rId219" display="https://www.minimum-wage.org/wage-by-state" xr:uid="{FE3B932F-0D31-4A93-8365-19DB715125DA}"/>
    <hyperlink ref="B164" r:id="rId220" display="https://www.chooseenergy.com/data-center/electricity-sources-by-state/" xr:uid="{F1C031BE-FB98-47FD-948C-AD79B6C12E98}"/>
    <hyperlink ref="B165" r:id="rId221" location=":~:text=All%2050%20US%20States%20Ranked%20by%20Happiness%20%5BReport,%20%2064.10%20%2046%20more%20rows%20" display="https://usabynumbers.com/states-ranked-by-happiness/ - :~:text=All%2050%20US%20States%20Ranked%20by%20Happiness%20%5BReport,%20%2064.10%20%2046%20more%20rows%20" xr:uid="{62B21AC5-2A3F-4A49-84F5-F8642DD8F6C8}"/>
    <hyperlink ref="B167" r:id="rId222" display="https://www.aarp.org/money/taxes/info-2020/states-without-an-income-tax.html" xr:uid="{34B3EF96-BCB1-4807-8C1A-1658482CE172}"/>
    <hyperlink ref="B168" r:id="rId223" display="https://hrc-prod-requests.s3-us-west-2.amazonaws.com/resources/HRC-SEI2020.pdf?mtime=20210124164058&amp;focal=none" xr:uid="{D1141ACD-6D46-4C5C-9030-22AA0A306A18}"/>
    <hyperlink ref="B4" r:id="rId224" xr:uid="{6D5EB3A3-AE41-4BDD-971A-66134FEC27AA}"/>
    <hyperlink ref="B169" r:id="rId225" display="https://www.worldatlas.com/articles/which-u-s-states-had-the-most-slaves-at-the-start-of-the-civil-war.html" xr:uid="{8CE8AB47-AA45-41EF-9389-78968944B182}"/>
    <hyperlink ref="B170" r:id="rId226" display="https://en.wikipedia.org/wiki/1860_United_States_census" xr:uid="{96E97321-7F2D-4844-AA7A-624E72572FB3}"/>
    <hyperlink ref="B171" r:id="rId227" display="https://en.wikipedia.org/wiki/List_of_Jim_Crow_law_examples_by_state" xr:uid="{CB374601-F56B-491F-B342-14F84EAD3119}"/>
    <hyperlink ref="B172" r:id="rId228" location=":~:text=In%202020%2C%20corporations%20in%20the%20U.S.%20made%20profits,in%20the%20National%20Income%20and%20Product%20Accounts%20%28NIPA%29." xr:uid="{34615647-D2A7-422D-815C-F36892943938}"/>
    <hyperlink ref="B173" r:id="rId229" display="https://www.financialsamurai.com/average-new-car-price/" xr:uid="{0B8C8844-1C63-458E-B61E-83390D010EF9}"/>
    <hyperlink ref="B174" r:id="rId230" location=":~:text=Annual%20Ticket%20Sales%20%20%20%20Year%20,%20%20%249.41%20%2025%20more%20rows%20" display="https://www.the-numbers.com/market/ - :~:text=Annual%20Ticket%20Sales%20%20%20%20Year%20,%20%20%249.41%20%2025%20more%20rows%20" xr:uid="{D86FEDDB-F17C-45CC-A4E0-4015DEABA545}"/>
    <hyperlink ref="B176" r:id="rId231" location=":~:text=Number%20of%20single-person%20households%20in%20the%20United%20States,2007%202009%202011%202013%202015%202017%202019%202021" xr:uid="{B2175964-3AB9-421E-8AEE-83B3BB32589D}"/>
    <hyperlink ref="B177" r:id="rId232" xr:uid="{F00954B0-67A3-44D9-9858-009D565B4137}"/>
    <hyperlink ref="B178" r:id="rId233" location=":~:text=There%20was%20an%20average%20of%203.51%20people%20per,someone%20living%20alone%20compared%20with%2028%25%20in%202019." xr:uid="{EC13B2F0-65F0-4CFE-B1E7-30D53A490327}"/>
  </hyperlinks>
  <pageMargins left="0.7" right="0.7" top="0.75" bottom="0.75" header="0.3" footer="0.3"/>
  <pageSetup orientation="portrait" horizontalDpi="4294967293" verticalDpi="0" r:id="rId23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7FB96-3259-4477-9330-E467EB571982}">
  <dimension ref="A1:H30"/>
  <sheetViews>
    <sheetView workbookViewId="0">
      <selection activeCell="C53" sqref="C53"/>
    </sheetView>
  </sheetViews>
  <sheetFormatPr defaultRowHeight="15" x14ac:dyDescent="0.25"/>
  <cols>
    <col min="2" max="2" width="24.140625" customWidth="1"/>
    <col min="3" max="3" width="28.7109375" customWidth="1"/>
    <col min="4" max="4" width="30" customWidth="1"/>
    <col min="5" max="5" width="37.140625" customWidth="1"/>
    <col min="6" max="6" width="55.28515625" customWidth="1"/>
  </cols>
  <sheetData>
    <row r="1" spans="1:6" ht="48" customHeight="1" x14ac:dyDescent="0.5">
      <c r="A1" s="316" t="s">
        <v>6287</v>
      </c>
      <c r="B1" s="316"/>
      <c r="C1" s="316"/>
      <c r="D1" s="316"/>
      <c r="E1" s="316"/>
      <c r="F1" s="316"/>
    </row>
    <row r="2" spans="1:6" x14ac:dyDescent="0.25">
      <c r="A2" t="s">
        <v>6286</v>
      </c>
      <c r="C2" t="s">
        <v>6285</v>
      </c>
    </row>
    <row r="3" spans="1:6" x14ac:dyDescent="0.25">
      <c r="A3" t="s">
        <v>0</v>
      </c>
      <c r="B3" t="s">
        <v>6284</v>
      </c>
      <c r="C3" t="s">
        <v>6283</v>
      </c>
      <c r="D3" t="s">
        <v>6282</v>
      </c>
      <c r="E3" t="s">
        <v>6281</v>
      </c>
      <c r="F3" t="s">
        <v>6280</v>
      </c>
    </row>
    <row r="4" spans="1:6" x14ac:dyDescent="0.25">
      <c r="A4" t="s">
        <v>6300</v>
      </c>
      <c r="B4" t="s">
        <v>6302</v>
      </c>
      <c r="C4" s="7" t="s">
        <v>6291</v>
      </c>
      <c r="D4" s="7" t="s">
        <v>6290</v>
      </c>
      <c r="E4" t="s">
        <v>6263</v>
      </c>
    </row>
    <row r="5" spans="1:6" x14ac:dyDescent="0.25">
      <c r="A5" t="s">
        <v>6300</v>
      </c>
      <c r="B5" t="s">
        <v>6303</v>
      </c>
      <c r="C5" s="7" t="s">
        <v>6289</v>
      </c>
      <c r="D5" s="7" t="s">
        <v>6288</v>
      </c>
      <c r="E5" t="s">
        <v>6263</v>
      </c>
    </row>
    <row r="6" spans="1:6" x14ac:dyDescent="0.25">
      <c r="A6" t="s">
        <v>6300</v>
      </c>
      <c r="B6" t="s">
        <v>6295</v>
      </c>
      <c r="C6" s="7" t="s">
        <v>6294</v>
      </c>
      <c r="D6" s="7"/>
    </row>
    <row r="7" spans="1:6" x14ac:dyDescent="0.25">
      <c r="A7" t="s">
        <v>41</v>
      </c>
      <c r="B7" t="s">
        <v>6296</v>
      </c>
      <c r="C7" s="7" t="s">
        <v>6294</v>
      </c>
      <c r="D7" s="7"/>
    </row>
    <row r="8" spans="1:6" x14ac:dyDescent="0.25">
      <c r="A8" t="s">
        <v>6300</v>
      </c>
      <c r="B8" t="s">
        <v>6297</v>
      </c>
      <c r="C8" s="7" t="s">
        <v>6294</v>
      </c>
      <c r="D8" s="7"/>
    </row>
    <row r="9" spans="1:6" x14ac:dyDescent="0.25">
      <c r="A9" t="s">
        <v>6300</v>
      </c>
      <c r="B9" t="s">
        <v>6307</v>
      </c>
      <c r="C9" s="7" t="s">
        <v>6293</v>
      </c>
      <c r="D9" s="7" t="s">
        <v>6292</v>
      </c>
      <c r="E9" t="s">
        <v>6263</v>
      </c>
    </row>
    <row r="10" spans="1:6" x14ac:dyDescent="0.25">
      <c r="A10" t="s">
        <v>6300</v>
      </c>
      <c r="B10" t="s">
        <v>6308</v>
      </c>
      <c r="C10" s="7" t="s">
        <v>6298</v>
      </c>
      <c r="D10" s="7" t="s">
        <v>6299</v>
      </c>
      <c r="E10" t="s">
        <v>6263</v>
      </c>
    </row>
    <row r="11" spans="1:6" x14ac:dyDescent="0.25">
      <c r="A11" t="s">
        <v>6301</v>
      </c>
      <c r="B11" t="s">
        <v>6302</v>
      </c>
      <c r="C11" s="7" t="s">
        <v>6267</v>
      </c>
      <c r="D11" s="7" t="s">
        <v>6266</v>
      </c>
    </row>
    <row r="12" spans="1:6" x14ac:dyDescent="0.25">
      <c r="A12" t="s">
        <v>6301</v>
      </c>
      <c r="B12" t="s">
        <v>6303</v>
      </c>
      <c r="C12" s="7" t="s">
        <v>6271</v>
      </c>
      <c r="D12" s="7" t="s">
        <v>6270</v>
      </c>
      <c r="E12" t="s">
        <v>6263</v>
      </c>
    </row>
    <row r="13" spans="1:6" x14ac:dyDescent="0.25">
      <c r="A13" t="s">
        <v>6301</v>
      </c>
      <c r="B13" t="s">
        <v>6295</v>
      </c>
      <c r="C13" s="7" t="s">
        <v>6274</v>
      </c>
      <c r="D13" s="7"/>
    </row>
    <row r="14" spans="1:6" x14ac:dyDescent="0.25">
      <c r="A14" t="s">
        <v>6301</v>
      </c>
      <c r="B14" t="s">
        <v>6296</v>
      </c>
      <c r="C14" s="7" t="s">
        <v>6274</v>
      </c>
      <c r="D14" s="7"/>
    </row>
    <row r="15" spans="1:6" x14ac:dyDescent="0.25">
      <c r="A15" t="s">
        <v>6301</v>
      </c>
      <c r="B15" t="s">
        <v>6297</v>
      </c>
      <c r="C15" s="7" t="s">
        <v>6274</v>
      </c>
      <c r="D15" s="7"/>
    </row>
    <row r="16" spans="1:6" x14ac:dyDescent="0.25">
      <c r="A16" t="s">
        <v>6301</v>
      </c>
      <c r="B16" t="s">
        <v>6307</v>
      </c>
      <c r="C16" s="7" t="s">
        <v>6273</v>
      </c>
      <c r="D16" s="7" t="s">
        <v>6272</v>
      </c>
      <c r="E16" t="s">
        <v>6263</v>
      </c>
    </row>
    <row r="17" spans="1:8" x14ac:dyDescent="0.25">
      <c r="A17" t="s">
        <v>6301</v>
      </c>
      <c r="B17" t="s">
        <v>6308</v>
      </c>
      <c r="C17" s="7" t="s">
        <v>6269</v>
      </c>
      <c r="D17" s="7" t="s">
        <v>6268</v>
      </c>
      <c r="E17" t="s">
        <v>6263</v>
      </c>
    </row>
    <row r="18" spans="1:8" x14ac:dyDescent="0.25">
      <c r="A18" t="s">
        <v>71</v>
      </c>
      <c r="B18" t="s">
        <v>6304</v>
      </c>
      <c r="C18" s="7" t="s">
        <v>6265</v>
      </c>
      <c r="D18" s="7" t="s">
        <v>6264</v>
      </c>
      <c r="E18" t="s">
        <v>6263</v>
      </c>
    </row>
    <row r="19" spans="1:8" x14ac:dyDescent="0.25">
      <c r="A19" t="s">
        <v>71</v>
      </c>
      <c r="B19" t="s">
        <v>6297</v>
      </c>
      <c r="C19" s="7" t="s">
        <v>6279</v>
      </c>
      <c r="D19" s="7"/>
    </row>
    <row r="20" spans="1:8" x14ac:dyDescent="0.25">
      <c r="A20" t="s">
        <v>71</v>
      </c>
      <c r="B20" t="s">
        <v>6305</v>
      </c>
      <c r="C20" s="7" t="s">
        <v>6279</v>
      </c>
      <c r="D20" s="7"/>
    </row>
    <row r="21" spans="1:8" x14ac:dyDescent="0.25">
      <c r="A21" t="s">
        <v>71</v>
      </c>
      <c r="B21" t="s">
        <v>6307</v>
      </c>
      <c r="C21" s="7" t="s">
        <v>6276</v>
      </c>
      <c r="D21" s="7" t="s">
        <v>6275</v>
      </c>
      <c r="E21" t="s">
        <v>6263</v>
      </c>
    </row>
    <row r="22" spans="1:8" x14ac:dyDescent="0.25">
      <c r="A22" t="s">
        <v>71</v>
      </c>
      <c r="B22" t="s">
        <v>6306</v>
      </c>
      <c r="C22" s="7" t="s">
        <v>6279</v>
      </c>
      <c r="D22" s="7"/>
    </row>
    <row r="23" spans="1:8" x14ac:dyDescent="0.25">
      <c r="A23" t="s">
        <v>71</v>
      </c>
      <c r="B23" t="s">
        <v>6308</v>
      </c>
      <c r="C23" s="7" t="s">
        <v>6278</v>
      </c>
      <c r="D23" s="7" t="s">
        <v>6277</v>
      </c>
      <c r="H23" t="s">
        <v>799</v>
      </c>
    </row>
    <row r="24" spans="1:8" x14ac:dyDescent="0.25">
      <c r="A24" t="s">
        <v>49</v>
      </c>
      <c r="B24" t="s">
        <v>6302</v>
      </c>
      <c r="C24" s="7"/>
      <c r="D24" s="7" t="s">
        <v>6312</v>
      </c>
      <c r="E24" t="s">
        <v>6263</v>
      </c>
    </row>
    <row r="25" spans="1:8" x14ac:dyDescent="0.25">
      <c r="A25" t="s">
        <v>49</v>
      </c>
      <c r="B25" t="s">
        <v>6303</v>
      </c>
      <c r="C25" s="7"/>
      <c r="D25" s="7" t="s">
        <v>6311</v>
      </c>
      <c r="E25" t="s">
        <v>6263</v>
      </c>
    </row>
    <row r="26" spans="1:8" x14ac:dyDescent="0.25">
      <c r="A26" t="s">
        <v>49</v>
      </c>
      <c r="B26" t="s">
        <v>6295</v>
      </c>
      <c r="C26" s="7" t="s">
        <v>6527</v>
      </c>
      <c r="D26" s="7"/>
    </row>
    <row r="27" spans="1:8" x14ac:dyDescent="0.25">
      <c r="A27" t="s">
        <v>49</v>
      </c>
      <c r="B27" t="s">
        <v>6296</v>
      </c>
      <c r="C27" s="7" t="s">
        <v>6527</v>
      </c>
      <c r="D27" s="7"/>
    </row>
    <row r="28" spans="1:8" x14ac:dyDescent="0.25">
      <c r="A28" t="s">
        <v>49</v>
      </c>
      <c r="B28" t="s">
        <v>6297</v>
      </c>
      <c r="C28" s="7" t="s">
        <v>6527</v>
      </c>
      <c r="D28" s="7"/>
    </row>
    <row r="29" spans="1:8" x14ac:dyDescent="0.25">
      <c r="A29" t="s">
        <v>49</v>
      </c>
      <c r="B29" t="s">
        <v>6307</v>
      </c>
      <c r="C29" s="7"/>
      <c r="D29" s="7" t="s">
        <v>6310</v>
      </c>
      <c r="E29" t="s">
        <v>6263</v>
      </c>
    </row>
    <row r="30" spans="1:8" x14ac:dyDescent="0.25">
      <c r="A30" t="s">
        <v>49</v>
      </c>
      <c r="B30" t="s">
        <v>6308</v>
      </c>
      <c r="C30" s="7"/>
      <c r="D30" s="7" t="s">
        <v>6309</v>
      </c>
      <c r="E30" t="s">
        <v>6263</v>
      </c>
    </row>
  </sheetData>
  <mergeCells count="1">
    <mergeCell ref="A1:F1"/>
  </mergeCells>
  <phoneticPr fontId="5" type="noConversion"/>
  <hyperlinks>
    <hyperlink ref="C19" r:id="rId1" display="https://ucr.fbi.gov/crime-in-the-u.s/2017/crime-in-the-u.s.-2017/tables/table-8/table-8-state-cuts/texas.xls" xr:uid="{EACF8363-AA26-40FC-BF2B-DEF292175B5A}"/>
    <hyperlink ref="C22" r:id="rId2" display="https://ucr.fbi.gov/crime-in-the-u.s/2019/crime-in-the-u.s.-2019/tables/table-8/table-8-state-cuts/texas.xls" xr:uid="{D6A23D16-5C6C-4785-8C97-2EB960843A97}"/>
    <hyperlink ref="C20" r:id="rId3" display="https://ucr.fbi.gov/crime-in-the-u.s/2018/crime-in-the-u.s.-2018/tables/table-8/table-8-state-cuts/texas.xls" xr:uid="{9B240B1B-C6C7-4B0D-848D-DB03AA77895F}"/>
    <hyperlink ref="C23" r:id="rId4" display="https://web.archive.org/web/20221230215848/https:/www.census.gov/quickfacts/TX?" xr:uid="{61FFC1A4-B8D6-451A-82C7-7A77FADF3844}"/>
    <hyperlink ref="D23" r:id="rId5" location="cite_note-Incorporated-3" display="https://en.wikipedia.org/wiki/List_of_municipalities_in_Texas - cite_note-Incorporated-3" xr:uid="{3EC7367B-F5B5-4235-904A-35204E28A3D9}"/>
    <hyperlink ref="C21" r:id="rId6" display="https://uselectionatlas.org/RESULTS/state.php?fips=48&amp;year=2020&amp;f=0&amp;off=0&amp;elect=0" xr:uid="{22E61E04-FCD9-4C7F-B939-82DC5E8AFF0B}"/>
    <hyperlink ref="D21" r:id="rId7" location="cite_note-134" display="https://en.wikipedia.org/wiki/2020_United_States_presidential_election_in_Texas - cite_note-134" xr:uid="{F292A306-40D6-4E42-A493-B7998E23E866}"/>
    <hyperlink ref="C14" r:id="rId8" display="https://ucr.fbi.gov/crime-in-the-u.s/2017/crime-in-the-u.s.-2017/tables/table-8/table-8-state-cuts/tennessee.xls" xr:uid="{68CE7365-68B4-43B9-8373-D9F34463AA4C}"/>
    <hyperlink ref="C13" r:id="rId9" display="https://ucr.fbi.gov/crime-in-the-u.s/2017/crime-in-the-u.s.-2017/tables/table-8/table-8-state-cuts/tennessee.xls" xr:uid="{C563AFE8-52D3-4562-90E2-C529D2A39063}"/>
    <hyperlink ref="C15" r:id="rId10" display="https://ucr.fbi.gov/crime-in-the-u.s/2019/crime-in-the-u.s.-2019/tables/table-8/table-8-state-cuts/tennessee.xls" xr:uid="{DD1ADC1B-7619-41B2-A2CF-2115AD5C8AD7}"/>
    <hyperlink ref="C12" r:id="rId11" display="https://www.nytimes.com/elections/2016/results/tennessee" xr:uid="{D622EE66-054F-4357-BF09-EB1D51BD0C6A}"/>
    <hyperlink ref="D12" r:id="rId12" location="cite_note-12" display="https://en.wikipedia.org/wiki/2016_United_States_presidential_election_in_Tennessee - cite_note-12" xr:uid="{468054A8-9447-4436-9C78-317536A539E8}"/>
    <hyperlink ref="D11" r:id="rId13" location="cite_note-12" display="https://en.wikipedia.org/wiki/2012_United_States_presidential_election_in_Tennessee - cite_note-12" xr:uid="{3104395F-3522-4C3E-B89A-E3A297C7E1A2}"/>
    <hyperlink ref="D18" r:id="rId14" display="https://en.wikipedia.org/wiki/2016_United_States_presidential_election_in_Texas" xr:uid="{63314E68-7EE2-4A8C-BDA7-74C0F302CC19}"/>
    <hyperlink ref="D17" r:id="rId15" display="https://en.wikipedia.org/wiki/List_of_municipalities_in_Tennessee" xr:uid="{DA10A598-0C4E-4A75-A547-478720AE5B1B}"/>
    <hyperlink ref="C17" r:id="rId16" display="https://web.archive.org/web/20111211175938/https:/www.tn.gov/ecd/pdf/2011certpop.pdf" xr:uid="{1AE9C2B1-BCD3-447B-B670-BC7D5413AC0F}"/>
    <hyperlink ref="C11" r:id="rId17" location="gid=0" display="https://docs.google.com/spreadsheets/d/1XbUXnI9OyfAuhP5P3vWtMuGc5UJlrhXbzZo3AwMuHtk/edit - gid=0" xr:uid="{8F8675E2-F9CD-42F2-8FEE-622D5EABB862}"/>
    <hyperlink ref="D16" r:id="rId18" display="https://en.wikipedia.org/wiki/2020_United_States_presidential_election_in_Tennessee" xr:uid="{946C80E3-9502-4E64-AA85-52FA4541EA20}"/>
    <hyperlink ref="C16" r:id="rId19" display="https://www.dailykos.com/stories/2020/11/19/1163009/-Daily-Kos-Elections-presidential-results-by-congressional-district-for-2020-2016-and-2012" xr:uid="{5287CD0D-A490-4C9D-A9E2-AB9A88F8B21D}"/>
    <hyperlink ref="C18" r:id="rId20" display="https://elections.sos.state.tx.us/elchist319_race62.htm" xr:uid="{DEBCBAA6-E6FE-44C0-A495-B0C8F8F2DE5B}"/>
    <hyperlink ref="C5" r:id="rId21" display="https://web.archive.org/web/20200222093629/https:/www.elections.il.gov/ElectionOperations/ElectionVoteTotals.aspx" xr:uid="{CC21504E-F46B-43A1-B077-06AC56BBC14A}"/>
    <hyperlink ref="D4" r:id="rId22" location="cite_note-result-16" display="https://en.wikipedia.org/wiki/2012_United_States_presidential_election_in_Illinois - cite_note-result-16" xr:uid="{F939CB78-6AF1-4D6B-89FC-CAD475EE84DD}"/>
    <hyperlink ref="C4" r:id="rId23" display="https://uselectionatlas.org/RESULTS/datagraph.php?fips=17&amp;year=2012&amp;off=0&amp;elect=0&amp;f=0" xr:uid="{D86163F5-A54C-4CCA-ADD7-32F9D59FD46B}"/>
    <hyperlink ref="D9" r:id="rId24" display="https://en.wikipedia.org/wiki/2020_United_States_presidential_election_in_Illinois" xr:uid="{F257B27E-CFAD-4E97-988C-32C1B1DB1A28}"/>
    <hyperlink ref="C9" r:id="rId25" display="https://www.nbcnews.com/politics/2020-elections/illinois-results/" xr:uid="{E8EFEE18-66A5-453F-AC90-BF8BD22FB3BB}"/>
    <hyperlink ref="C6" r:id="rId26" display="https://ucr.fbi.gov/crime-in-the-u.s/2017/crime-in-the-u.s.-2017/tables/table-8/table-8-state-cuts/illinois.xls" xr:uid="{6B9E7002-B902-473D-A017-1A073AF68CC7}"/>
    <hyperlink ref="C7" r:id="rId27" display="https://ucr.fbi.gov/crime-in-the-u.s/2018/crime-in-the-u.s.-2018/tables/table-8/table-8-state-cuts/illinois.xls" xr:uid="{62BEEB0E-36DF-4805-B0B6-6A3FCB7F1532}"/>
    <hyperlink ref="C8" r:id="rId28" display="https://ucr.fbi.gov/crime-in-the-u.s/2019/crime-in-the-u.s.-2019/tables/table-8/table-8-state-cuts/illinois.xls" xr:uid="{E8A3CC9E-5B9B-4D80-ADBD-5E1B24818132}"/>
    <hyperlink ref="C10" r:id="rId29" display="https://www.usgs.gov/us-board-on-geographic-names/domestic-names" xr:uid="{A3BBEA56-B640-42A2-85B2-B4B65E6230B2}"/>
    <hyperlink ref="D10" r:id="rId30" location="cite_note-3" display="https://en.wikipedia.org/wiki/List_of_municipalities_in_Illinois - cite_note-3" xr:uid="{B05F3570-2518-4BDF-A129-18734E8D221A}"/>
    <hyperlink ref="D30" r:id="rId31" display="https://en.wikipedia.org/wiki/List_of_municipalities_in_Massachusetts" xr:uid="{6A65E0A1-C0BD-40FC-AFD2-8EB8CAD6E6D4}"/>
    <hyperlink ref="D29" r:id="rId32" display="https://en.wikipedia.org/wiki/2020_United_States_presidential_election_in_Massachusetts" xr:uid="{87A923E7-B906-4937-908F-5F06879785A8}"/>
    <hyperlink ref="D25" r:id="rId33" display="https://en.wikipedia.org/wiki/2016_United_States_presidential_election_in_Massachusetts" xr:uid="{26669E19-695B-4C10-BE6B-AFD217A7EB75}"/>
    <hyperlink ref="D24" r:id="rId34" display="https://en.wikipedia.org/wiki/2012_United_States_presidential_election_in_Massachusetts" xr:uid="{D48B4D4D-DACD-488F-A7EE-4160AA6A7DCB}"/>
    <hyperlink ref="C26" r:id="rId35" display="https://ucr.fbi.gov/crime-in-the-u.s/2017/crime-in-the-u.s.-2017/tables/table-8/table-8-state-cuts/massachusetts.xls" xr:uid="{6A8A0CCA-7CB6-4E7A-9B80-2DEC61B3F176}"/>
    <hyperlink ref="C27" r:id="rId36" display="https://ucr.fbi.gov/crime-in-the-u.s/2018/crime-in-the-u.s.-2018/tables/table-8/table-8-state-cuts/massachusetts.xls" xr:uid="{1ED9942A-D78B-4FFE-B6BC-9E7D54626C22}"/>
    <hyperlink ref="C28" r:id="rId37" display="https://ucr.fbi.gov/crime-in-the-u.s/2019/crime-in-the-u.s.-2019/tables/table-8/table-8-state-cuts/massachusetts.xls" xr:uid="{F4920BE7-7A1F-4310-BD66-4FF6A770364A}"/>
    <hyperlink ref="D5" r:id="rId38" location="cite_note-result-16" xr:uid="{0A67709E-51AB-47C1-92AE-73A534B67F70}"/>
  </hyperlinks>
  <pageMargins left="0.7" right="0.7" top="0.75" bottom="0.75" header="0.3" footer="0.3"/>
  <pageSetup orientation="portrait" r:id="rId39"/>
  <tableParts count="1">
    <tablePart r:id="rId40"/>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State by State 2023</vt:lpstr>
      <vt:lpstr>City Data</vt:lpstr>
      <vt:lpstr>Senators 2023</vt:lpstr>
      <vt:lpstr>House of Representatives 2023</vt:lpstr>
      <vt:lpstr>Sources</vt:lpstr>
      <vt:lpstr>City 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2022-05-05T20:03:38Z</dcterms:created>
  <dcterms:modified xsi:type="dcterms:W3CDTF">2023-07-18T21:58:44Z</dcterms:modified>
</cp:coreProperties>
</file>